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рафик обновления меню" sheetId="1" r:id="rId4"/>
    <sheet state="visible" name="КЖБУ New" sheetId="2" r:id="rId5"/>
    <sheet state="visible" name="Кухня New" sheetId="3" r:id="rId6"/>
    <sheet state="visible" name="Стендап Кухня 2026" sheetId="4" r:id="rId7"/>
    <sheet state="visible" name="Меню КЛБспорт" sheetId="5" r:id="rId8"/>
    <sheet state="visible" name="Фуршетное меню кухня" sheetId="6" r:id="rId9"/>
    <sheet state="visible" name="Комбо наборы в меню не актуальн" sheetId="7" r:id="rId10"/>
    <sheet state="hidden" name="новый год МСК 2025 " sheetId="8" r:id="rId11"/>
    <sheet state="visible" name="Стендап Бар 2026" sheetId="9" r:id="rId12"/>
    <sheet state="visible" name="Карта бара  2026" sheetId="10" r:id="rId13"/>
    <sheet state="visible" name="Карта Бара Кинап Самара 2026" sheetId="11" r:id="rId14"/>
    <sheet state="visible" name="МСК СПБ КАРТА БАРА 2025" sheetId="12" r:id="rId15"/>
    <sheet state="hidden" name="Кухня МСК+СПБ(не актуально)" sheetId="13" r:id="rId16"/>
    <sheet state="hidden" name="Масленица МСК_СПБ_26(не актуаль" sheetId="14" r:id="rId17"/>
    <sheet state="hidden" name="Меню стендап Бар Регионы 2025" sheetId="15" r:id="rId18"/>
    <sheet state="hidden" name="Меню для подписочников все горо" sheetId="16" r:id="rId19"/>
    <sheet state="visible" name="История изменений меню" sheetId="17" r:id="rId20"/>
    <sheet state="hidden" name="Меню Кухни Тюмень." sheetId="18" r:id="rId21"/>
    <sheet state="hidden" name="Меню кухни Сургут-Вартовск" sheetId="19" r:id="rId22"/>
    <sheet state="hidden" name="Меню кухни ПЕТРОВСКИЙ" sheetId="20" r:id="rId23"/>
    <sheet state="hidden" name="Меню кухни МАТРИЦА" sheetId="21" r:id="rId24"/>
    <sheet state="hidden" name="меню стендап 2024 Сургут" sheetId="22" r:id="rId25"/>
    <sheet state="hidden" name="КЦ ТЮМЕНЬ" sheetId="23" r:id="rId26"/>
    <sheet state="hidden" name="КЦ ИЖЕВСК" sheetId="24" r:id="rId27"/>
    <sheet state="hidden" name="Стенд Ап бар 2024 Тюмень " sheetId="25" r:id="rId28"/>
    <sheet state="hidden" name="Карта Бара 2024 Югра" sheetId="26" r:id="rId29"/>
    <sheet state="hidden" name="Меню кухни НВ" sheetId="27" r:id="rId30"/>
    <sheet state="hidden" name="новый год 2025" sheetId="28" r:id="rId31"/>
    <sheet state="hidden" name="Бизнес ланч Ижевск" sheetId="29" r:id="rId32"/>
  </sheets>
  <definedNames>
    <definedName hidden="1" localSheetId="2" name="_xlnm._FilterDatabase">'Кухня New'!$G$1:$G$458</definedName>
    <definedName hidden="1" localSheetId="3" name="_xlnm._FilterDatabase">'Стендап Кухня 2026'!$F$1:$F$215</definedName>
    <definedName hidden="1" localSheetId="5" name="_xlnm._FilterDatabase">'Фуршетное меню кухня'!$F$1:$F$99</definedName>
    <definedName hidden="1" localSheetId="6" name="_xlnm._FilterDatabase">'Комбо наборы в меню не актуальн'!$F$1:$F$15</definedName>
    <definedName hidden="1" localSheetId="8" name="_xlnm._FilterDatabase">'Стендап Бар 2026'!$E$1:$E$624</definedName>
    <definedName hidden="1" localSheetId="9" name="_xlnm._FilterDatabase">'Карта бара  2026'!$E$1:$E$2334</definedName>
    <definedName hidden="1" localSheetId="11" name="_xlnm._FilterDatabase">'МСК СПБ КАРТА БАРА 2025'!$E$1:$E$1824</definedName>
    <definedName hidden="1" localSheetId="12" name="_xlnm._FilterDatabase">'Кухня МСК+СПБ(не актуально)'!$E$1:$E$119</definedName>
    <definedName hidden="1" localSheetId="14" name="_xlnm._FilterDatabase">'Меню стендап Бар Регионы 2025'!$E$1:$E$764</definedName>
    <definedName hidden="1" localSheetId="15" name="_xlnm._FilterDatabase">'Меню для подписочников все горо'!$F$1:$F$25</definedName>
    <definedName hidden="1" localSheetId="9" name="Z_F4469EDD_E162_4689_BC8C_0EC0EEE7F734_.wvu.FilterData">'Карта бара  2026'!$E$1:$E$2334</definedName>
    <definedName hidden="1" localSheetId="11" name="Z_F4469EDD_E162_4689_BC8C_0EC0EEE7F734_.wvu.FilterData">'МСК СПБ КАРТА БАРА 2025'!$E$1:$E$1824</definedName>
  </definedNames>
  <calcPr/>
  <customWorkbookViews>
    <customWorkbookView activeSheetId="0" maximized="1" windowHeight="0" windowWidth="0" guid="{F4469EDD-E162-4689-BC8C-0EC0EEE7F734}" name="Города"/>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tc={04757bda-4a9d-4347-87df-b57048347fc3}</author>
    <author>tc={1173da23-b1df-48c1-abb9-a64f016d29c2}</author>
    <author>tc={11a1b556-1a77-4096-a852-5ecefada5931}</author>
    <author>tc={1779e90c-5eb2-4681-a7e7-5b425fad54e6}</author>
    <author>tc={17fe8a2a-4413-41d8-80b1-9151a904c7cb}</author>
    <author>tc={1b9fd44c-a12d-418d-92a7-8f8be7a0536f}</author>
    <author>tc={28744fbb-83c8-4289-ae68-51746213e146}</author>
    <author>tc={2fd45056-f551-46db-a8a8-fdc195609b06}</author>
    <author>tc={3038a36d-b5bf-4e6c-9119-80eeb33b16a4}</author>
    <author>tc={30766350-deef-49bf-a711-42e5cc09241d}</author>
    <author>tc={363c2a7a-00bc-4936-8a10-a8102908b616}</author>
    <author>tc={371dba4e-6a22-4f24-a2e5-2aeec2afbe39}</author>
    <author>tc={39882243-0a3c-4963-bd34-fe512958198e}</author>
    <author>tc={3f7127a3-8d66-4b77-9549-d160142ca152}</author>
    <author>tc={3fe9c112-2d5a-4a63-926a-251a5e4d4d80}</author>
    <author>tc={3ff81d93-3f0c-4060-86f4-9bc7160e25f3}</author>
    <author>tc={44ef606d-96cf-4d61-8759-3bad7b24053b}</author>
    <author>tc={450a815a-d8f1-41ba-9b0c-16b5bc4289f6}</author>
    <author>tc={473b3445-9d35-422e-8d0e-f14184188302}</author>
    <author>tc={486411c0-709d-46c2-a3f9-cd457b49a884}</author>
    <author>tc={4a1f1f65-dda6-4678-9469-ad7246babac4}</author>
    <author>tc={4d4c4d65-8f3b-4e86-a831-49035dda3a52}</author>
    <author>tc={4ecc2835-747e-436f-9953-1abdc82aa03b}</author>
    <author>tc={5558de9f-4c7d-47ca-ba4a-892bd8658e06}</author>
    <author>tc={57e8d3a3-c1dd-4b57-8943-e252c54ab29f}</author>
    <author>tc={5c825f78-b4a3-4751-a73a-47d4c0a62ed3}</author>
    <author>tc={5e1721ab-f4df-430f-9e81-e8b595bdc408}</author>
    <author>tc={5ed34978-b6a2-4698-9b11-8d8f17a24924}</author>
    <author>tc={616ec0c9-8b95-4a2f-9645-1d77b6672121}</author>
    <author>tc={66377106-3195-4359-a5ee-f40bee5f21ca}</author>
    <author>tc={6cebfd03-d5eb-44f2-98bd-2f47266ab8a2}</author>
    <author>tc={70a63ea1-c011-4dc5-b563-7df1dc74f235}</author>
    <author>tc={70ea8349-9f01-4303-a396-66dd99ed864e}</author>
    <author>tc={76e7af1f-796d-4a51-b85b-5f91613ee8be}</author>
    <author>tc={79e2c5b9-953f-47e0-8c0c-35c8388a592f}</author>
    <author>tc={7fc6fc63-fa5a-47ac-92c2-5cce4c54e7da}</author>
    <author>tc={848bbebd-1d7e-4a13-89f9-ab54656c2a41}</author>
    <author>tc={8b1864a7-b97d-4b6b-b24e-4b02d02f50ee}</author>
    <author>tc={8b94315c-5d5b-4820-b91a-4121ea1ab0d4}</author>
    <author>tc={920afc64-d7dd-4562-ab2b-9fea9d9fe78d}</author>
    <author>tc={94ada11d-ae6a-4ddc-8443-558eb25da249}</author>
    <author>tc={9545294b-451e-4d9b-aa5b-d9de26157fe8}</author>
    <author>tc={a135cc20-4a5b-4915-9348-82e266188f3e}</author>
    <author>tc={ab074e65-7716-430b-bca9-97c5ba67ba3e}</author>
    <author>tc={aec18586-7400-4a5c-b084-c55fd38121b1}</author>
    <author>tc={af00f154-6cbd-405e-922f-a8ffb42d41e3}</author>
    <author>tc={b6dd6343-37e8-4d94-8607-83d1f8536326}</author>
    <author>tc={b8cb42bb-23e4-410a-b1c0-f7b1b7a11c8c}</author>
    <author>tc={bcb1aa25-e157-4a0a-9d19-9e6980525735}</author>
    <author>tc={be8772e1-205f-44f0-af30-4a029e8c0c69}</author>
    <author>tc={bfdc3e33-386f-4633-a0cd-e66ffe2ba941}</author>
    <author>tc={c0ac87dd-09e6-435f-b588-5ff012e8e211}</author>
    <author>tc={c44a8043-830d-4079-b7d2-308f7cff3896}</author>
    <author>tc={c90f636b-d728-4093-b8a7-5f4fb44fa59b}</author>
    <author>tc={c938239d-8d86-4eec-8749-04d5f291b335}</author>
    <author>tc={cbbbf98b-7f75-41de-bd45-a9ea2418b341}</author>
    <author>tc={da7c578d-dcf1-41b9-9305-23a95351bae7}</author>
    <author>tc={dd0b08aa-bcc1-4715-ab39-440eb6ed1603}</author>
    <author>tc={df370e5b-d03c-4f69-9ca7-5101e35587a2}</author>
    <author>tc={e274df99-997f-4fcf-acc5-0ede10faeb15}</author>
    <author>tc={e2b59ae5-17a2-44a3-bda8-ae33fd8ec56b}</author>
    <author>tc={e4fc8c8d-a31c-4385-9644-fa2fffadaae3}</author>
    <author>tc={e9a6ff47-50df-4fff-a1c3-c31540615b3e}</author>
    <author>tc={eb353a95-ba20-42e5-b631-6191cb49e5f9}</author>
    <author>tc={f1359638-dd2c-4469-90da-c2c0b538c47a}</author>
    <author>tc={f15fb495-1f59-47b3-bef0-0bbbdd954f32}</author>
    <author>tc={f21ed17b-5246-4883-ac5d-a2a1baa159e1}</author>
    <author>tc={f41497cf-d360-40cf-87c6-2beee1f4a6bc}</author>
    <author>tc={f6e522dc-7a28-4fe6-8d8b-f816b82d4786}</author>
    <author>tc={fe4f1aca-31d2-42a6-9bc8-0a5d1cdd0bcc}</author>
  </authors>
  <commentList>
    <comment authorId="0" xr:uid="{04757bda-4a9d-4347-87df-b57048347fc3}" ref="A1">
      <text>
        <t xml:space="preserve">[Threaded comment]
 Your version of Excel allows you to read this threaded comment; however, any edits to it will get removed if the file is opened in a newer version of Excel. Learn more: https://go.microsoft.com/fwlink/?linkid=870924
Comment:
	состав будет известен после пересчета роллов
</t>
      </text>
    </comment>
    <comment authorId="1" xr:uid="{1173da23-b1df-48c1-abb9-a64f016d29c2}" ref="A1">
      <text>
        <t xml:space="preserve">[Threaded comment]
 Your version of Excel allows you to read this threaded comment; however, any edits to it will get removed if the file is opened in a newer version of Excel. Learn more: https://go.microsoft.com/fwlink/?linkid=870924
Comment:
	пусть он будет разбавить рыбные роллы.
</t>
      </text>
    </comment>
    <comment authorId="2" xr:uid="{11a1b556-1a77-4096-a852-5ecefada5931}" ref="A1">
      <text>
        <t xml:space="preserve">[Threaded comment]
 Your version of Excel allows you to read this threaded comment; however, any edits to it will get removed if the file is opened in a newer version of Excel. Learn more: https://go.microsoft.com/fwlink/?linkid=870924
Comment:
	Дьявол носит что-то
Reply:
	Джо Блэк
</t>
      </text>
    </comment>
    <comment authorId="3" xr:uid="{1779e90c-5eb2-4681-a7e7-5b425fad54e6}" ref="A1">
      <text>
        <t xml:space="preserve">[Threaded comment]
 Your version of Excel allows you to read this threaded comment; however, any edits to it will get removed if the file is opened in a newer version of Excel. Learn more: https://go.microsoft.com/fwlink/?linkid=870924
Comment:
	Так было: Зеленый салат с жареными тигровыми креветками, пастой птитим, шпинатом, печеными овощами, дополненный имбирным соусом
</t>
      </text>
    </comment>
    <comment authorId="4" xr:uid="{17fe8a2a-4413-41d8-80b1-9151a904c7cb}" ref="A1">
      <text>
        <t xml:space="preserve">[Threaded comment]
 Your version of Excel allows you to read this threaded comment; however, any edits to it will get removed if the file is opened in a newer version of Excel. Learn more: https://go.microsoft.com/fwlink/?linkid=870924
Comment:
	сократила
Reply:
	можно в конце добавить фразочку в нашем стиле короткую
</t>
      </text>
    </comment>
    <comment authorId="5" xr:uid="{1b9fd44c-a12d-418d-92a7-8f8be7a0536f}" ref="A1">
      <text>
        <t xml:space="preserve">[Threaded comment]
 Your version of Excel allows you to read this threaded comment; however, any edits to it will get removed if the file is opened in a newer version of Excel. Learn more: https://go.microsoft.com/fwlink/?linkid=870924
Comment:
	а будет сс посчитан?
</t>
      </text>
    </comment>
    <comment authorId="6" xr:uid="{28744fbb-83c8-4289-ae68-51746213e146}" ref="A1">
      <text>
        <t xml:space="preserve">[Threaded comment]
 Your version of Excel allows you to read this threaded comment; however, any edits to it will get removed if the file is opened in a newer version of Excel. Learn more: https://go.microsoft.com/fwlink/?linkid=870924
Comment:
	состав будет известен после пересчета роллов
</t>
      </text>
    </comment>
    <comment authorId="7" xr:uid="{2fd45056-f551-46db-a8a8-fdc195609b06}" ref="A1">
      <text>
        <t xml:space="preserve">[Threaded comment]
 Your version of Excel allows you to read this threaded comment; however, any edits to it will get removed if the file is opened in a newer version of Excel. Learn more: https://go.microsoft.com/fwlink/?linkid=870924
Comment:
	надо описание к такому простому названию
Reply:
	с прослойкой из мягкого шоколада и крема
</t>
      </text>
    </comment>
    <comment authorId="8" xr:uid="{3038a36d-b5bf-4e6c-9119-80eeb33b16a4}" ref="A1">
      <text>
        <t xml:space="preserve">[Threaded comment]
 Your version of Excel allows you to read this threaded comment; however, any edits to it will get removed if the file is opened in a newer version of Excel. Learn more: https://go.microsoft.com/fwlink/?linkid=870924
Comment:
	Давай без 2.0
</t>
      </text>
    </comment>
    <comment authorId="9" xr:uid="{30766350-deef-49bf-a711-42e5cc09241d}" ref="A1">
      <text>
        <t xml:space="preserve">[Threaded comment]
 Your version of Excel allows you to read this threaded comment; however, any edits to it will get removed if the file is opened in a newer version of Excel. Learn more: https://go.microsoft.com/fwlink/?linkid=870924
Comment:
	очень дорого!!
</t>
      </text>
    </comment>
    <comment authorId="10" xr:uid="{363c2a7a-00bc-4936-8a10-a8102908b616}" ref="A1">
      <text>
        <t xml:space="preserve">[Threaded comment]
 Your version of Excel allows you to read this threaded comment; however, any edits to it will get removed if the file is opened in a newer version of Excel. Learn more: https://go.microsoft.com/fwlink/?linkid=870924
Comment:
	докрутить
</t>
      </text>
    </comment>
    <comment authorId="11" xr:uid="{371dba4e-6a22-4f24-a2e5-2aeec2afbe39}" ref="A1">
      <text>
        <t xml:space="preserve">[Threaded comment]
 Your version of Excel allows you to read this threaded comment; however, any edits to it will get removed if the file is opened in a newer version of Excel. Learn more: https://go.microsoft.com/fwlink/?linkid=870924
Comment:
	точно убираем)))
Reply:
	почему?
</t>
      </text>
    </comment>
    <comment authorId="12" xr:uid="{39882243-0a3c-4963-bd34-fe512958198e}" ref="A1">
      <text>
        <t xml:space="preserve">[Threaded comment]
 Your version of Excel allows you to read this threaded comment; however, any edits to it will get removed if the file is opened in a newer version of Excel. Learn more: https://go.microsoft.com/fwlink/?linkid=870924
Comment:
	объединить крылышки в одну позицию и сделать выбор соуса как у чаудера
</t>
      </text>
    </comment>
    <comment authorId="13" xr:uid="{3f7127a3-8d66-4b77-9549-d160142ca152}" ref="A1">
      <text>
        <t xml:space="preserve">[Threaded comment]
 Your version of Excel allows you to read this threaded comment; however, any edits to it will get removed if the file is opened in a newer version of Excel. Learn more: https://go.microsoft.com/fwlink/?linkid=870924
Comment:
	самое неаппетитное слово вижу тут) круассан с кремом это, малина просто украшение
Reply:
	это Слава вчера добавил это слово))))
</t>
      </text>
    </comment>
    <comment authorId="14" xr:uid="{3fe9c112-2d5a-4a63-926a-251a5e4d4d80}" ref="A1">
      <text>
        <t xml:space="preserve">[Threaded comment]
 Your version of Excel allows you to read this threaded comment; however, any edits to it will get removed if the file is opened in a newer version of Excel. Learn more: https://go.microsoft.com/fwlink/?linkid=870924
Comment:
	добавить цезарь с лососем и с креветками
</t>
      </text>
    </comment>
    <comment authorId="15" xr:uid="{3ff81d93-3f0c-4060-86f4-9bc7160e25f3}" ref="A1">
      <text>
        <t xml:space="preserve">[Threaded comment]
 Your version of Excel allows you to read this threaded comment; however, any edits to it will get removed if the file is opened in a newer version of Excel. Learn more: https://go.microsoft.com/fwlink/?linkid=870924
Comment:
	поменяется подача, добавим салат из водорослей.
</t>
      </text>
    </comment>
    <comment authorId="16" xr:uid="{44ef606d-96cf-4d61-8759-3bad7b24053b}" ref="A1">
      <text>
        <t xml:space="preserve">[Threaded comment]
 Your version of Excel allows you to read this threaded comment; however, any edits to it will get removed if the file is opened in a newer version of Excel. Learn more: https://go.microsoft.com/fwlink/?linkid=870924
Comment:
	в басте 690
Reply:
	тут увы в самом блюде ничего не сделать. можно поставить цену 690 чиста на обороте зарабатывать. а не набольшой наценке
</t>
      </text>
    </comment>
    <comment authorId="17" xr:uid="{450a815a-d8f1-41ba-9b0c-16b5bc4289f6}" ref="A1">
      <text>
        <t xml:space="preserve">[Threaded comment]
 Your version of Excel allows you to read this threaded comment; however, any edits to it will get removed if the file is opened in a newer version of Excel. Learn more: https://go.microsoft.com/fwlink/?linkid=870924
Comment:
	значок ХОТ
</t>
      </text>
    </comment>
    <comment authorId="18" xr:uid="{473b3445-9d35-422e-8d0e-f14184188302}" ref="A1">
      <text>
        <t xml:space="preserve">[Threaded comment]
 Your version of Excel allows you to read this threaded comment; however, any edits to it will get removed if the file is opened in a newer version of Excel. Learn more: https://go.microsoft.com/fwlink/?linkid=870924
Comment:
	Я тут внутри написал)
</t>
      </text>
    </comment>
    <comment authorId="19" xr:uid="{486411c0-709d-46c2-a3f9-cd457b49a884}" ref="A1">
      <text>
        <t xml:space="preserve">[Threaded comment]
 Your version of Excel allows you to read this threaded comment; however, any edits to it will get removed if the file is opened in a newer version of Excel. Learn more: https://go.microsoft.com/fwlink/?linkid=870924
Comment:
	поке с курицей
Reply:
	готово
</t>
      </text>
    </comment>
    <comment authorId="20" xr:uid="{4a1f1f65-dda6-4678-9469-ad7246babac4}" ref="A1">
      <text>
        <t xml:space="preserve">[Threaded comment]
 Your version of Excel allows you to read this threaded comment; however, any edits to it will get removed if the file is opened in a newer version of Excel. Learn more: https://go.microsoft.com/fwlink/?linkid=870924
Comment:
	@ostrov@brooklynbowl.ru проверь меню и обнови дату
</t>
      </text>
    </comment>
    <comment authorId="21" xr:uid="{4d4c4d65-8f3b-4e86-a831-49035dda3a52}" ref="A1">
      <text>
        <t xml:space="preserve">[Threaded comment]
 Your version of Excel allows you to read this threaded comment; however, any edits to it will get removed if the file is opened in a newer version of Excel. Learn more: https://go.microsoft.com/fwlink/?linkid=870924
Comment:
	Брусуаз
Нисуаз по-бруклински 
Нисуаз с бруклинским акцентом
</t>
      </text>
    </comment>
    <comment authorId="22" xr:uid="{4ecc2835-747e-436f-9953-1abdc82aa03b}" ref="A1">
      <text>
        <t xml:space="preserve">[Threaded comment]
 Your version of Excel allows you to read this threaded comment; however, any edits to it will get removed if the file is opened in a newer version of Excel. Learn more: https://go.microsoft.com/fwlink/?linkid=870924
Comment:
	как нас много и нас мало 
полкило, а эта? 600 грамм?
</t>
      </text>
    </comment>
    <comment authorId="23" xr:uid="{5558de9f-4c7d-47ca-ba4a-892bd8658e06}" ref="A1">
      <text>
        <t xml:space="preserve">[Threaded comment]
 Your version of Excel allows you to read this threaded comment; however, any edits to it will get removed if the file is opened in a newer version of Excel. Learn more: https://go.microsoft.com/fwlink/?linkid=870924
Comment:
	Ролл с креветкой в тесте катаифи. Подается с сладко острым тар таром из персика и ананаса
</t>
      </text>
    </comment>
    <comment authorId="24" xr:uid="{57e8d3a3-c1dd-4b57-8943-e252c54ab29f}" ref="A1">
      <text>
        <t xml:space="preserve">[Threaded comment]
 Your version of Excel allows you to read this threaded comment; however, any edits to it will get removed if the file is opened in a newer version of Excel. Learn more: https://go.microsoft.com/fwlink/?linkid=870924
Comment:
	в меню описание мне больше нравится)) которое ты скидывала последнее меню
</t>
      </text>
    </comment>
    <comment authorId="25" xr:uid="{5c825f78-b4a3-4751-a73a-47d4c0a62ed3}" ref="A1">
      <text>
        <t xml:space="preserve">[Threaded comment]
 Your version of Excel allows you to read this threaded comment; however, any edits to it will get removed if the file is opened in a newer version of Excel. Learn more: https://go.microsoft.com/fwlink/?linkid=870924
Comment:
	это блюдо нужно убрать и оставить либо с медовом либо такие
</t>
      </text>
    </comment>
    <comment authorId="26" xr:uid="{5e1721ab-f4df-430f-9e81-e8b595bdc408}" ref="A1">
      <text>
        <t xml:space="preserve">[Threaded comment]
 Your version of Excel allows you to read this threaded comment; however, any edits to it will get removed if the file is opened in a newer version of Excel. Learn more: https://go.microsoft.com/fwlink/?linkid=870924
Comment:
	Медовик с кремом из попкорна, малиновым джемом и сгущенкой
</t>
      </text>
    </comment>
    <comment authorId="27" xr:uid="{5ed34978-b6a2-4698-9b11-8d8f17a24924}" ref="A1">
      <text>
        <t xml:space="preserve">[Threaded comment]
 Your version of Excel allows you to read this threaded comment; however, any edits to it will get removed if the file is opened in a newer version of Excel. Learn more: https://go.microsoft.com/fwlink/?linkid=870924
Comment:
	это флагманский салат наш, предлагаю не менять название
</t>
      </text>
    </comment>
    <comment authorId="28" xr:uid="{616ec0c9-8b95-4a2f-9645-1d77b6672121}" ref="A1">
      <text>
        <t xml:space="preserve">[Threaded comment]
 Your version of Excel allows you to read this threaded comment; however, any edits to it will get removed if the file is opened in a newer version of Excel. Learn more: https://go.microsoft.com/fwlink/?linkid=870924
Comment:
	В одном блоке котлета и котлеты. Может, котлетки с пюрешкой?
Reply:
	они из трески, заморские дороговизны дает))) котлетки как из детского название. можно у бигсайз сделать не котлета, а бифштекс
</t>
      </text>
    </comment>
    <comment authorId="29" xr:uid="{66377106-3195-4359-a5ee-f40bee5f21ca}" ref="A1">
      <text>
        <t xml:space="preserve">[Threaded comment]
 Your version of Excel allows you to read this threaded comment; however, any edits to it will get removed if the file is opened in a newer version of Excel. Learn more: https://go.microsoft.com/fwlink/?linkid=870924
Comment:
	тут только удалять это блюдо. дешевле думаю не выйдет сделать
Reply:
	в целом при себесе 150р можно даже сделать его 399. будет 38%, это нормальный с/с для такого бургера
</t>
      </text>
    </comment>
    <comment authorId="30" xr:uid="{6cebfd03-d5eb-44f2-98bd-2f47266ab8a2}" ref="A1">
      <text>
        <t xml:space="preserve">[Threaded comment]
 Your version of Excel allows you to read this threaded comment; however, any edits to it will get removed if the file is opened in a newer version of Excel. Learn more: https://go.microsoft.com/fwlink/?linkid=870924
Comment:
	надо куда то про сочность написать. и что она говяжью. можно в описание
Reply:
	Сочный бифштекс из говядины
</t>
      </text>
    </comment>
    <comment authorId="31" xr:uid="{70a63ea1-c011-4dc5-b563-7df1dc74f235}" ref="A1">
      <text>
        <t xml:space="preserve">[Threaded comment]
 Your version of Excel allows you to read this threaded comment; however, any edits to it will get removed if the file is opened in a newer version of Excel. Learn more: https://go.microsoft.com/fwlink/?linkid=870924
Comment:
	Фруктики😋
</t>
      </text>
    </comment>
    <comment authorId="32" xr:uid="{70ea8349-9f01-4303-a396-66dd99ed864e}" ref="A1">
      <text>
        <t xml:space="preserve">[Threaded comment]
 Your version of Excel allows you to read this threaded comment; however, any edits to it will get removed if the file is opened in a newer version of Excel. Learn more: https://go.microsoft.com/fwlink/?linkid=870924
Comment:
	Орешки?
Reply:
	просто орешки? как в пивнушке
</t>
      </text>
    </comment>
    <comment authorId="33" xr:uid="{76e7af1f-796d-4a51-b85b-5f91613ee8be}" ref="A1">
      <text>
        <t xml:space="preserve">[Threaded comment]
 Your version of Excel allows you to read this threaded comment; however, any edits to it will get removed if the file is opened in a newer version of Excel. Learn more: https://go.microsoft.com/fwlink/?linkid=870924
Comment:
	а это точно всем понятно, что значит? даже мне нет
</t>
      </text>
    </comment>
    <comment authorId="34" xr:uid="{79e2c5b9-953f-47e0-8c0c-35c8388a592f}" ref="A1">
      <text>
        <t xml:space="preserve">[Threaded comment]
 Your version of Excel allows you to read this threaded comment; however, any edits to it will get removed if the file is opened in a newer version of Excel. Learn more: https://go.microsoft.com/fwlink/?linkid=870924
Comment:
	Слегка подкопченный ролл с нежным лососем
</t>
      </text>
    </comment>
    <comment authorId="35" xr:uid="{7fc6fc63-fa5a-47ac-92c2-5cce4c54e7da}" ref="A1">
      <text>
        <t xml:space="preserve">[Threaded comment]
 Your version of Excel allows you to read this threaded comment; however, any edits to it will get removed if the file is opened in a newer version of Excel. Learn more: https://go.microsoft.com/fwlink/?linkid=870924
Comment:
	что-то про маринад бы, не?
Reply:
	в описании если только?
Reply:
	они не все маринованные
</t>
      </text>
    </comment>
    <comment authorId="36" xr:uid="{848bbebd-1d7e-4a13-89f9-ab54656c2a41}" ref="A1">
      <text>
        <t xml:space="preserve">[Threaded comment]
 Your version of Excel allows you to read this threaded comment; however, any edits to it will get removed if the file is opened in a newer version of Excel. Learn more: https://go.microsoft.com/fwlink/?linkid=870924
Comment:
	убрать новорожденный
</t>
      </text>
    </comment>
    <comment authorId="37" xr:uid="{8b1864a7-b97d-4b6b-b24e-4b02d02f50ee}" ref="A1">
      <text>
        <t xml:space="preserve">[Threaded comment]
 Your version of Excel allows you to read this threaded comment; however, any edits to it will get removed if the file is opened in a newer version of Excel. Learn more: https://go.microsoft.com/fwlink/?linkid=870924
Comment:
	все же думаю надо оставить ,креветки будут проходить те что в цезарь идут
Reply:
	ок, на проработке поймем:)
</t>
      </text>
    </comment>
    <comment authorId="38" xr:uid="{8b94315c-5d5b-4820-b91a-4121ea1ab0d4}" ref="A1">
      <text>
        <t xml:space="preserve">[Threaded comment]
 Your version of Excel allows you to read this threaded comment; however, any edits to it will get removed if the file is opened in a newer version of Excel. Learn more: https://go.microsoft.com/fwlink/?linkid=870924
Comment:
	Надо как то тему с золотом обыграть еще. в описание, может. из серии: золотые сейчас не только (что-то), но и котлеты
</t>
      </text>
    </comment>
    <comment authorId="39" xr:uid="{920afc64-d7dd-4562-ab2b-9fea9d9fe78d}" ref="A1">
      <text>
        <t xml:space="preserve">[Threaded comment]
 Your version of Excel allows you to read this threaded comment; however, any edits to it will get removed if the file is opened in a newer version of Excel. Learn more: https://go.microsoft.com/fwlink/?linkid=870924
Comment:
	убрала описание
</t>
      </text>
    </comment>
    <comment authorId="40" xr:uid="{94ada11d-ae6a-4ddc-8443-558eb25da249}" ref="A1">
      <text>
        <t xml:space="preserve">[Threaded comment]
 Your version of Excel allows you to read this threaded comment; however, any edits to it will get removed if the file is opened in a newer version of Excel. Learn more: https://go.microsoft.com/fwlink/?linkid=870924
Comment:
	Надо еще подумать. Скучновато
Reply:
	Лимонный мусс с мятной начинкой
Reply:
	Лимонное муссовое пирожное с мятной начинкой
</t>
      </text>
    </comment>
    <comment authorId="41" xr:uid="{9545294b-451e-4d9b-aa5b-d9de26157fe8}" ref="A1">
      <text>
        <t xml:space="preserve">[Threaded comment]
 Your version of Excel allows you to read this threaded comment; however, any edits to it will get removed if the file is opened in a newer version of Excel. Learn more: https://go.microsoft.com/fwlink/?linkid=870924
Comment:
	Было описание: глазированые в соусе чили с пикантной остринкой.
Убрала бы все
</t>
      </text>
    </comment>
    <comment authorId="42" xr:uid="{a135cc20-4a5b-4915-9348-82e266188f3e}" ref="A1">
      <text>
        <t xml:space="preserve">[Threaded comment]
 Your version of Excel allows you to read this threaded comment; however, any edits to it will get removed if the file is opened in a newer version of Excel. Learn more: https://go.microsoft.com/fwlink/?linkid=870924
Comment:
	Фила. С подкопченым угрем
</t>
      </text>
    </comment>
    <comment authorId="43" xr:uid="{ab074e65-7716-430b-bca9-97c5ba67ba3e}" ref="A1">
      <text>
        <t xml:space="preserve">[Threaded comment]
 Your version of Excel allows you to read this threaded comment; however, any edits to it will get removed if the file is opened in a newer version of Excel. Learn more: https://go.microsoft.com/fwlink/?linkid=870924
Comment:
	сократила
</t>
      </text>
    </comment>
    <comment authorId="44" xr:uid="{aec18586-7400-4a5c-b084-c55fd38121b1}" ref="A1">
      <text>
        <t xml:space="preserve">[Threaded comment]
 Your version of Excel allows you to read this threaded comment; however, any edits to it will get removed if the file is opened in a newer version of Excel. Learn more: https://go.microsoft.com/fwlink/?linkid=870924
Comment:
	убрать описание
</t>
      </text>
    </comment>
    <comment authorId="45" xr:uid="{af00f154-6cbd-405e-922f-a8ffb42d41e3}" ref="A1">
      <text>
        <t xml:space="preserve">[Threaded comment]
 Your version of Excel allows you to read this threaded comment; however, any edits to it will get removed if the file is opened in a newer version of Excel. Learn more: https://go.microsoft.com/fwlink/?linkid=870924
Comment:
	две позиции крылышек с разными соусами, как у чаудера
Reply:
	Как будто хочется какое-то прилагательное к крылышкам. Типо классные
Reply:
	подумать еще
</t>
      </text>
    </comment>
    <comment authorId="46" xr:uid="{b6dd6343-37e8-4d94-8607-83d1f8536326}" ref="A1">
      <text>
        <t xml:space="preserve">[Threaded comment]
 Your version of Excel allows you to read this threaded comment; however, any edits to it will get removed if the file is opened in a newer version of Excel. Learn more: https://go.microsoft.com/fwlink/?linkid=870924
Comment:
	удешевим за счет изменения формы и рыбу не по кругу а только с трех сторон.
Reply:
	давай сначала проработаем и поймем
</t>
      </text>
    </comment>
    <comment authorId="47" xr:uid="{b8cb42bb-23e4-410a-b1c0-f7b1b7a11c8c}" ref="A1">
      <text>
        <t xml:space="preserve">[Threaded comment]
 Your version of Excel allows you to read this threaded comment; however, any edits to it will get removed if the file is opened in a newer version of Excel. Learn more: https://go.microsoft.com/fwlink/?linkid=870924
Comment:
	набор? как ассорти
Reply:
	Сет из ребер в трех соусах
</t>
      </text>
    </comment>
    <comment authorId="48" xr:uid="{bcb1aa25-e157-4a0a-9d19-9e6980525735}" ref="A1">
      <text>
        <t xml:space="preserve">[Threaded comment]
 Your version of Excel allows you to read this threaded comment; however, any edits to it will get removed if the file is opened in a newer version of Excel. Learn more: https://go.microsoft.com/fwlink/?linkid=870924
Comment:
	Ему надо написать описание типо следуй за белым кроликом и попадешь в волшебный мир. можно посмотреть цитаты из книги/фильма
</t>
      </text>
    </comment>
    <comment authorId="49" xr:uid="{be8772e1-205f-44f0-af30-4a029e8c0c69}" ref="A1">
      <text>
        <t xml:space="preserve">[Threaded comment]
 Your version of Excel allows you to read this threaded comment; however, any edits to it will get removed if the file is opened in a newer version of Excel. Learn more: https://go.microsoft.com/fwlink/?linkid=870924
Comment:
	меня беспокоит ценник. психологически очень дорого, по этой позиции нас будут сравнивать с другими ресторанами.
нужно либо уменьшить порцию, либо пересобрать блюдо @cheef@brooklynbowl.ru
Reply:
	могу предложить два варианта
1.могу сесетоимось уменьшить на 14 рублей. порцию можно 2.уменьшить только в половину.
</t>
      </text>
    </comment>
    <comment authorId="50" xr:uid="{bfdc3e33-386f-4633-a0cd-e66ffe2ba941}" ref="A1">
      <text>
        <t xml:space="preserve">[Threaded comment]
 Your version of Excel allows you to read this threaded comment; however, any edits to it will get removed if the file is opened in a newer version of Excel. Learn more: https://go.microsoft.com/fwlink/?linkid=870924
Comment:
	подумать над сломай. может, сделать аналогию со страйком
</t>
      </text>
    </comment>
    <comment authorId="51" xr:uid="{c0ac87dd-09e6-435f-b588-5ff012e8e211}" ref="A1">
      <text>
        <t xml:space="preserve">[Threaded comment]
 Your version of Excel allows you to read this threaded comment; however, any edits to it will get removed if the file is opened in a newer version of Excel. Learn more: https://go.microsoft.com/fwlink/?linkid=870924
Comment:
	Слава: Бургер из заварного пирожного «Шу» с кремом
</t>
      </text>
    </comment>
    <comment authorId="52" xr:uid="{c44a8043-830d-4079-b7d2-308f7cff3896}" ref="A1">
      <text>
        <t xml:space="preserve">[Threaded comment]
 Your version of Excel allows you to read this threaded comment; however, any edits to it will get removed if the file is opened in a newer version of Excel. Learn more: https://go.microsoft.com/fwlink/?linkid=870924
Comment:
	Ролл со спайси тунцом под соусом лава
</t>
      </text>
    </comment>
    <comment authorId="53" xr:uid="{c90f636b-d728-4093-b8a7-5f4fb44fa59b}" ref="A1">
      <text>
        <t xml:space="preserve">[Threaded comment]
 Your version of Excel allows you to read this threaded comment; however, any edits to it will get removed if the file is opened in a newer version of Excel. Learn more: https://go.microsoft.com/fwlink/?linkid=870924
Comment:
	мне, пожалуйста, для голодных друзей. надо поправить
</t>
      </text>
    </comment>
    <comment authorId="54" xr:uid="{c938239d-8d86-4eec-8749-04d5f291b335}" ref="A1">
      <text>
        <t xml:space="preserve">[Threaded comment]
 Your version of Excel allows you to read this threaded comment; however, any edits to it will get removed if the file is opened in a newer version of Excel. Learn more: https://go.microsoft.com/fwlink/?linkid=870924
Comment:
	сделаю на дегустацию тот вариант что есть и новые. там и решим что оставить
</t>
      </text>
    </comment>
    <comment authorId="55" xr:uid="{cbbbf98b-7f75-41de-bd45-a9ea2418b341}" ref="A1">
      <text>
        <t xml:space="preserve">[Threaded comment]
 Your version of Excel allows you to read this threaded comment; however, any edits to it will get removed if the file is opened in a newer version of Excel. Learn more: https://go.microsoft.com/fwlink/?linkid=870924
Comment:
	докрутить
</t>
      </text>
    </comment>
    <comment authorId="56" xr:uid="{da7c578d-dcf1-41b9-9305-23a95351bae7}" ref="A1">
      <text>
        <t xml:space="preserve">[Threaded comment]
 Your version of Excel allows you to read this threaded comment; however, any edits to it will get removed if the file is opened in a newer version of Excel. Learn more: https://go.microsoft.com/fwlink/?linkid=870924
Comment:
	Фила. Классика
</t>
      </text>
    </comment>
    <comment authorId="57" xr:uid="{dd0b08aa-bcc1-4715-ab39-440eb6ed1603}" ref="A1">
      <text>
        <t xml:space="preserve">[Threaded comment]
 Your version of Excel allows you to read this threaded comment; however, any edits to it will get removed if the file is opened in a newer version of Excel. Learn more: https://go.microsoft.com/fwlink/?linkid=870924
Comment:
	ненене только не свежий:))
</t>
      </text>
    </comment>
    <comment authorId="58" xr:uid="{df370e5b-d03c-4f69-9ca7-5101e35587a2}" ref="A1">
      <text>
        <t xml:space="preserve">[Threaded comment]
 Your version of Excel allows you to read this threaded comment; however, any edits to it will get removed if the file is opened in a newer version of Excel. Learn more: https://go.microsoft.com/fwlink/?linkid=870924
Comment:
	Куриное филе обжареное над углями дополненое сальсой и покрыто сыром чеддер , подаем с баклажаном и салатом из томатов
</t>
      </text>
    </comment>
    <comment authorId="59" xr:uid="{e274df99-997f-4fcf-acc5-0ede10faeb15}" ref="A1">
      <text>
        <t xml:space="preserve">[Threaded comment]
 Your version of Excel allows you to read this threaded comment; however, any edits to it will get removed if the file is opened in a newer version of Excel. Learn more: https://go.microsoft.com/fwlink/?linkid=870924
Comment:
	просто Пепперони
</t>
      </text>
    </comment>
    <comment authorId="60" xr:uid="{e2b59ae5-17a2-44a3-bda8-ae33fd8ec56b}" ref="A1">
      <text>
        <t xml:space="preserve">[Threaded comment]
 Your version of Excel allows you to read this threaded comment; however, any edits to it will get removed if the file is opened in a newer version of Excel. Learn more: https://go.microsoft.com/fwlink/?linkid=870924
Comment:
	хочу, чтобы у детей было полноценное меню, как у взрослых. чтобы мамы не листали взрослое. поэтому сделать сюда горячее, десерты (из взрослого меню) и напитки: сок, морс, милкшейки
Reply:
	еще пиццу маргариту маленькую. может, еще какие-то маленькие
</t>
      </text>
    </comment>
    <comment authorId="61" xr:uid="{e4fc8c8d-a31c-4385-9644-fa2fffadaae3}" ref="A1">
      <text>
        <t xml:space="preserve">[Threaded comment]
 Your version of Excel allows you to read this threaded comment; however, any edits to it will get removed if the file is opened in a newer version of Excel. Learn more: https://go.microsoft.com/fwlink/?linkid=870924
Comment:
	поменяем состав соуса, изменим сухарики(не кубик), поменяем курицу.
Reply:
	я бы еще поставщика напряг или поменял айсберга
</t>
      </text>
    </comment>
    <comment authorId="62" xr:uid="{e9a6ff47-50df-4fff-a1c3-c31540615b3e}" ref="A1">
      <text>
        <t xml:space="preserve">[Threaded comment]
 Your version of Excel allows you to read this threaded comment; however, any edits to it will get removed if the file is opened in a newer version of Excel. Learn more: https://go.microsoft.com/fwlink/?linkid=870924
Comment:
	на дегустации сделаю его и переделанный греческий . прям там и решим что оставить
Reply:
	окей:)
</t>
      </text>
    </comment>
    <comment authorId="63" xr:uid="{eb353a95-ba20-42e5-b631-6191cb49e5f9}" ref="A1">
      <text>
        <t xml:space="preserve">[Threaded comment]
 Your version of Excel allows you to read this threaded comment; however, any edits to it will get removed if the file is opened in a newer version of Excel. Learn more: https://go.microsoft.com/fwlink/?linkid=870924
Comment:
	ПОМЕНЯЛ ЦЕНУ В МЕНЬШУЮ СТОРОНУ
</t>
      </text>
    </comment>
    <comment authorId="64" xr:uid="{f1359638-dd2c-4469-90da-c2c0b538c47a}" ref="A1">
      <text>
        <t xml:space="preserve">[Threaded comment]
 Your version of Excel allows you to read this threaded comment; however, any edits to it will get removed if the file is opened in a newer version of Excel. Learn more: https://go.microsoft.com/fwlink/?linkid=870924
Comment:
	переделаю вес и перенесем в закуски . цена меньше будет
</t>
      </text>
    </comment>
    <comment authorId="65" xr:uid="{f15fb495-1f59-47b3-bef0-0bbbdd954f32}" ref="A1">
      <text>
        <t xml:space="preserve">[Threaded comment]
 Your version of Excel allows you to read this threaded comment; however, any edits to it will get removed if the file is opened in a newer version of Excel. Learn more: https://go.microsoft.com/fwlink/?linkid=870924
Comment:
	про терияки уберем, некритично?
</t>
      </text>
    </comment>
    <comment authorId="66" xr:uid="{f21ed17b-5246-4883-ac5d-a2a1baa159e1}" ref="A1">
      <text>
        <t xml:space="preserve">[Threaded comment]
 Your version of Excel allows you to read this threaded comment; however, any edits to it will get removed if the file is opened in a newer version of Excel. Learn more: https://go.microsoft.com/fwlink/?linkid=870924
Comment:
	Ролл с тунцой
</t>
      </text>
    </comment>
    <comment authorId="67" xr:uid="{f41497cf-d360-40cf-87c6-2beee1f4a6bc}" ref="A1">
      <text>
        <t xml:space="preserve">[Threaded comment]
 Your version of Excel allows you to read this threaded comment; however, any edits to it will get removed if the file is opened in a newer version of Excel. Learn more: https://go.microsoft.com/fwlink/?linkid=870924
Comment:
	только не ассорти
</t>
      </text>
    </comment>
    <comment authorId="68" xr:uid="{f6e522dc-7a28-4fe6-8d8b-f816b82d4786}" ref="A1">
      <text>
        <t xml:space="preserve">[Threaded comment]
 Your version of Excel allows you to read this threaded comment; however, any edits to it will get removed if the file is opened in a newer version of Excel. Learn more: https://go.microsoft.com/fwlink/?linkid=870924
Comment:
	Какой то один из этих нужно оставить. Который вкусный был. А который с тоненьким тунцом просто сразу убрать @cheef@brooklynbowl.ru
</t>
      </text>
    </comment>
    <comment authorId="69" xr:uid="{fe4f1aca-31d2-42a6-9bc8-0a5d1cdd0bcc}" ref="A1">
      <text>
        <t xml:space="preserve">[Threaded comment]
 Your version of Excel allows you to read this threaded comment; however, any edits to it will get removed if the file is opened in a newer version of Excel. Learn more: https://go.microsoft.com/fwlink/?linkid=870924
Comment:
	Мощный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tc={13cbcd8d-dbe9-4969-9f2b-df29b554c04a}</author>
    <author>tc={34d24eba-4678-417f-aa61-6ffaca8b33cb}</author>
    <author>tc={a1a5da62-b14a-4351-9b70-92e257dd4ce9}</author>
    <author>tc={b30fae76-6d52-4302-a9c7-18bb160946d7}</author>
    <author>tc={b6e7a8ff-4df6-4c23-a49a-37c54dafc251}</author>
    <author>tc={cfc240bf-6a1a-4629-aefb-d96a6c7d0804}</author>
    <author>tc={d03a0c0e-f420-4ce6-871d-79582fad3ab3}</author>
    <author>tc={f9b0b9e8-3770-45dd-8a50-f7742743a908}</author>
  </authors>
  <commentList>
    <comment authorId="0" ref="H199">
      <text>
        <t xml:space="preserve">цезарь среди бургеров</t>
      </text>
    </comment>
    <comment authorId="0" ref="H177">
      <text>
        <t xml:space="preserve">говяжьи щечки с картофельным пюре</t>
      </text>
    </comment>
    <comment authorId="0" ref="H176">
      <text>
        <t xml:space="preserve">говяжьи щечки с картофельным пюре</t>
      </text>
    </comment>
    <comment authorId="0" ref="H207">
      <text>
        <t xml:space="preserve">ред хот 2.0</t>
      </text>
    </comment>
    <comment authorId="0" ref="H219">
      <text>
        <t xml:space="preserve">цезарь среди бургеров</t>
      </text>
    </comment>
    <comment authorId="1" xr:uid="{13cbcd8d-dbe9-4969-9f2b-df29b554c04a}" ref="C20">
      <text>
        <t xml:space="preserve">[Threaded comment]
 Your version of Excel allows you to read this threaded comment; however, any edits to it will get removed if the file is opened in a newer version of Excel. Learn more: https://go.microsoft.com/fwlink/?linkid=870924
Comment:
	что тут острое? чебуреки и гренки?
Reply:
	соус чипотле,мини пирожки с цыпленком
</t>
      </text>
    </comment>
    <comment authorId="2" xr:uid="{34d24eba-4678-417f-aa61-6ffaca8b33cb}" ref="C170">
      <text>
        <t xml:space="preserve">[Threaded comment]
 Your version of Excel allows you to read this threaded comment; however, any edits to it will get removed if the file is opened in a newer version of Excel. Learn more: https://go.microsoft.com/fwlink/?linkid=870924
Comment:
	декор острый?
Reply:
	декор и соус
</t>
      </text>
    </comment>
    <comment authorId="3" xr:uid="{a1a5da62-b14a-4351-9b70-92e257dd4ce9}" ref="C118">
      <text>
        <t xml:space="preserve">[Threaded comment]
 Your version of Excel allows you to read this threaded comment; however, any edits to it will get removed if the file is opened in a newer version of Excel. Learn more: https://go.microsoft.com/fwlink/?linkid=870924
Comment:
	тут только декор острый? давай его уберем
Reply:
	тут хлопья чили в соусе и декор чили
</t>
      </text>
    </comment>
    <comment authorId="4" xr:uid="{b30fae76-6d52-4302-a9c7-18bb160946d7}" ref="C236">
      <text>
        <t xml:space="preserve">[Threaded comment]
 Your version of Excel allows you to read this threaded comment; however, any edits to it will get removed if the file is opened in a newer version of Excel. Learn more: https://go.microsoft.com/fwlink/?linkid=870924
Comment:
	что острое?
Reply:
	это много кто ест
</t>
      </text>
    </comment>
    <comment authorId="5" xr:uid="{b6e7a8ff-4df6-4c23-a49a-37c54dafc251}" ref="B207">
      <text>
        <t xml:space="preserve">[Threaded comment]
 Your version of Excel allows you to read this threaded comment; however, any edits to it will get removed if the file is opened in a newer version of Excel. Learn more: https://go.microsoft.com/fwlink/?linkid=870924
Comment:
	почему нет бургера с курицей?
</t>
      </text>
    </comment>
    <comment authorId="6" xr:uid="{cfc240bf-6a1a-4629-aefb-d96a6c7d0804}" ref="C248">
      <text>
        <t xml:space="preserve">[Threaded comment]
 Your version of Excel allows you to read this threaded comment; however, any edits to it will get removed if the file is opened in a newer version of Excel. Learn more: https://go.microsoft.com/fwlink/?linkid=870924
Comment:
	это надо не острым, как и след
Reply:
	декор чили
</t>
      </text>
    </comment>
    <comment authorId="7" xr:uid="{d03a0c0e-f420-4ce6-871d-79582fad3ab3}" ref="C252">
      <text>
        <t xml:space="preserve">[Threaded comment]
 Your version of Excel allows you to read this threaded comment; however, any edits to it will get removed if the file is opened in a newer version of Excel. Learn more: https://go.microsoft.com/fwlink/?linkid=870924
Comment:
	тут чили в соусе
</t>
      </text>
    </comment>
    <comment authorId="8" xr:uid="{f9b0b9e8-3770-45dd-8a50-f7742743a908}" ref="C28">
      <text>
        <t xml:space="preserve">[Threaded comment]
 Your version of Excel allows you to read this threaded comment; however, any edits to it will get removed if the file is opened in a newer version of Excel. Learn more: https://go.microsoft.com/fwlink/?linkid=870924
Comment:
	а тут?
Reply:
	перец чили в украшении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tc={8785f626-76b9-40af-873c-f0dbba4d41aa}</author>
  </authors>
  <commentList>
    <comment authorId="0" xr:uid="{8785f626-76b9-40af-873c-f0dbba4d41aa}" ref="B253">
      <text>
        <t xml:space="preserve">[Threaded comment]
 Your version of Excel allows you to read this threaded comment; however, any edits to it will get removed if the file is opened in a newer version of Excel. Learn more: https://go.microsoft.com/fwlink/?linkid=870924
Comment:
	тут написать что выбери любой вкус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20">
      <text>
        <t xml:space="preserve">Фотка регионов разворот 2 страницы</t>
      </text>
    </comment>
    <comment authorId="0" ref="A32">
      <text>
        <t xml:space="preserve">добавить тегуанинь </t>
      </text>
    </comment>
    <comment authorId="0" ref="A30">
      <text>
        <t xml:space="preserve">добавить тегуанинь </t>
      </text>
    </comment>
    <comment authorId="0" ref="C30">
      <text>
        <t xml:space="preserve">добавить тегуанинь </t>
      </text>
    </comment>
    <comment authorId="0" ref="A124">
      <text>
        <t xml:space="preserve">фотка регионов</t>
      </text>
    </comment>
    <comment authorId="0" ref="A26">
      <text>
        <t xml:space="preserve">Добавить да хун пао </t>
      </text>
    </comment>
    <comment authorId="0" ref="A24">
      <text>
        <t xml:space="preserve">Добавить да хун пао </t>
      </text>
    </comment>
    <comment authorId="0" ref="C24">
      <text>
        <t xml:space="preserve">Добавить да хун пао </t>
      </text>
    </comment>
    <comment authorId="0" ref="A340">
      <text>
        <t xml:space="preserve">Не морской бой, фото настоек найти и вставить</t>
      </text>
    </comment>
    <comment authorId="0" ref="A368">
      <text>
        <t xml:space="preserve">Фотка с регионов аквариумы 
</t>
      </text>
    </comment>
    <comment authorId="0" ref="A294">
      <text>
        <t xml:space="preserve">Перечислить списком как в регионах
</t>
      </text>
    </comment>
    <comment authorId="0" ref="A98">
      <text>
        <t xml:space="preserve">Фотка регионов</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tc={29a7229a-c989-4201-9a4c-2e3c73fdab51}</author>
    <author>tc={5d496515-8565-4e82-b2a6-adcc41157e2f}</author>
    <author>tc={63876402-f51d-440e-9eab-302872e106ae}</author>
    <author>tc={82a08294-cb60-4080-a634-735f1b75c7c2}</author>
    <author>tc={8515e81b-8859-4d58-99f8-f417ab41f4b3}</author>
    <author>tc={8ccb7632-e9ec-4b68-a9b4-ef3a4ce70f95}</author>
    <author>tc={8e512b5b-7517-49fc-afcb-e40f8ece1783}</author>
    <author>tc={a5f4b2c0-51e0-4d9d-b96a-54203e9d3beb}</author>
    <author>tc={b6527cbe-94b9-4624-8f9b-067d958eefbd}</author>
    <author>tc={ba166316-9f2e-438a-8f99-88f0c57adec6}</author>
    <author>tc={bf637c53-be1d-4f5c-b57d-9e4636617887}</author>
    <author>tc={c3d5fd83-4644-472e-b666-df709bb1935c}</author>
    <author>tc={c5f42dcd-a2e1-4850-87cc-4a2be4c7fe63}</author>
    <author>tc={ca88548d-6195-452f-bc5c-30880bbfb6d9}</author>
    <author>tc={d076a8f8-2e05-4611-a357-cdfc1f30196d}</author>
    <author>tc={d5930923-e844-4821-9cf6-e9fe4c678a78}</author>
    <author>tc={e31f87a0-8259-4a73-b48b-92d0451ecc47}</author>
    <author>tc={ef6eac3e-7c72-4fc8-beac-d595b13d8216}</author>
    <author>tc={f304d986-fe49-4118-ae02-2486400b75d5}</author>
    <author>tc={fcd75ea4-0fd1-4aa3-86c1-7bf884be809b}</author>
    <author>tc={fd259756-b464-4f8a-8baa-818c713c7780}</author>
  </authors>
  <commentList>
    <comment authorId="0" ref="G44">
      <text>
        <t xml:space="preserve">из 9 шт сделали 6 шт</t>
      </text>
    </comment>
    <comment authorId="0" ref="G60">
      <text>
        <t xml:space="preserve">цену не менять</t>
      </text>
    </comment>
    <comment authorId="0" ref="G43">
      <text>
        <t xml:space="preserve">уменьшили порцию на 50 гр</t>
      </text>
    </comment>
    <comment authorId="0" ref="G42">
      <text>
        <t xml:space="preserve">уменьшили порцию на 50 гр</t>
      </text>
    </comment>
    <comment authorId="0" ref="G40">
      <text>
        <t xml:space="preserve">из 9 шт стало 6 шт</t>
      </text>
    </comment>
    <comment authorId="1" xr:uid="{29a7229a-c989-4201-9a4c-2e3c73fdab51}" ref="D58">
      <text>
        <t xml:space="preserve">[Threaded comment]
 Your version of Excel allows you to read this threaded comment; however, any edits to it will get removed if the file is opened in a newer version of Excel. Learn more: https://go.microsoft.com/fwlink/?linkid=870924
Comment:
	давай славино. вкуснее звучит:)
</t>
      </text>
    </comment>
    <comment authorId="2" xr:uid="{5d496515-8565-4e82-b2a6-adcc41157e2f}" ref="D48">
      <text>
        <t xml:space="preserve">[Threaded comment]
 Your version of Excel allows you to read this threaded comment; however, any edits to it will get removed if the file is opened in a newer version of Excel. Learn more: https://go.microsoft.com/fwlink/?linkid=870924
Comment:
	исправить со славой
</t>
      </text>
    </comment>
    <comment authorId="3" xr:uid="{63876402-f51d-440e-9eab-302872e106ae}" ref="C1">
      <text>
        <t xml:space="preserve">[Threaded comment]
 Your version of Excel allows you to read this threaded comment; however, any edits to it will get removed if the file is opened in a newer version of Excel. Learn more: https://go.microsoft.com/fwlink/?linkid=870924
Comment:
	@cheef@brooklynbowl.ru дату поменяй тут
</t>
      </text>
    </comment>
    <comment authorId="4" xr:uid="{82a08294-cb60-4080-a634-735f1b75c7c2}" ref="G149">
      <text>
        <t xml:space="preserve">[Threaded comment]
 Your version of Excel allows you to read this threaded comment; however, any edits to it will get removed if the file is opened in a newer version of Excel. Learn more: https://go.microsoft.com/fwlink/?linkid=870924
Comment:
	цена в пост была 289.
</t>
      </text>
    </comment>
    <comment authorId="5" xr:uid="{8515e81b-8859-4d58-99f8-f417ab41f4b3}" ref="C88">
      <text>
        <t xml:space="preserve">[Threaded comment]
 Your version of Excel allows you to read this threaded comment; however, any edits to it will get removed if the file is opened in a newer version of Excel. Learn more: https://go.microsoft.com/fwlink/?linkid=870924
Comment:
	поправить
</t>
      </text>
    </comment>
    <comment authorId="6" xr:uid="{8ccb7632-e9ec-4b68-a9b4-ef3a4ce70f95}" ref="D63">
      <text>
        <t xml:space="preserve">[Threaded comment]
 Your version of Excel allows you to read this threaded comment; however, any edits to it will get removed if the file is opened in a newer version of Excel. Learn more: https://go.microsoft.com/fwlink/?linkid=870924
Comment:
	сократила про специи. одинаковое описание почти. подумать, как объединить, чтобы не дублировать
</t>
      </text>
    </comment>
    <comment authorId="7" xr:uid="{8e512b5b-7517-49fc-afcb-e40f8ece1783}" ref="D54">
      <text>
        <t xml:space="preserve">[Threaded comment]
 Your version of Excel allows you to read this threaded comment; however, any edits to it will get removed if the file is opened in a newer version of Excel. Learn more: https://go.microsoft.com/fwlink/?linkid=870924
Comment:
	убрала описание
</t>
      </text>
    </comment>
    <comment authorId="8" xr:uid="{a5f4b2c0-51e0-4d9d-b96a-54203e9d3beb}" ref="B58">
      <text>
        <t xml:space="preserve">[Threaded comment]
 Your version of Excel allows you to read this threaded comment; however, any edits to it will get removed if the file is opened in a newer version of Excel. Learn more: https://go.microsoft.com/fwlink/?linkid=870924
Comment:
	посчитаю с/с и решу что оставим.
</t>
      </text>
    </comment>
    <comment authorId="9" xr:uid="{b6527cbe-94b9-4624-8f9b-067d958eefbd}" ref="D32">
      <text>
        <t xml:space="preserve">[Threaded comment]
 Your version of Excel allows you to read this threaded comment; however, any edits to it will get removed if the file is opened in a newer version of Excel. Learn more: https://go.microsoft.com/fwlink/?linkid=870924
Comment:
	Было так: С печеным перцем, яйцом перепелиным, жареными вешенками и хрустящим картофелем пай
</t>
      </text>
    </comment>
    <comment authorId="10" xr:uid="{ba166316-9f2e-438a-8f99-88f0c57adec6}" ref="J13">
      <text>
        <t xml:space="preserve">[Threaded comment]
 Your version of Excel allows you to read this threaded comment; however, any edits to it will get removed if the file is opened in a newer version of Excel. Learn more: https://go.microsoft.com/fwlink/?linkid=870924
Comment:
	самая дорогая будет по себеске.
</t>
      </text>
    </comment>
    <comment authorId="11" xr:uid="{bf637c53-be1d-4f5c-b57d-9e4636617887}" ref="C32">
      <text>
        <t xml:space="preserve">[Threaded comment]
 Your version of Excel allows you to read this threaded comment; however, any edits to it will get removed if the file is opened in a newer version of Excel. Learn more: https://go.microsoft.com/fwlink/?linkid=870924
Comment:
	важно мне кажется в названии про грибы сказать. они же главные
</t>
      </text>
    </comment>
    <comment authorId="12" xr:uid="{c3d5fd83-4644-472e-b666-df709bb1935c}" ref="C19">
      <text>
        <t xml:space="preserve">[Threaded comment]
 Your version of Excel allows you to read this threaded comment; however, any edits to it will get removed if the file is opened in a newer version of Excel. Learn more: https://go.microsoft.com/fwlink/?linkid=870924
Comment:
	Калифорния с крабом. Потому что краб из калифорнии могут не понять)
</t>
      </text>
    </comment>
    <comment authorId="13" xr:uid="{c5f42dcd-a2e1-4850-87cc-4a2be4c7fe63}" ref="B87">
      <text>
        <t xml:space="preserve">[Threaded comment]
 Your version of Excel allows you to read this threaded comment; however, any edits to it will get removed if the file is opened in a newer version of Excel. Learn more: https://go.microsoft.com/fwlink/?linkid=870924
Comment:
	есть два варианта:
1  с азиатским мотивом. семга/креветки/соус том ям/чукка/кунжут.
2 с европейским мотивом. семга/креветки/томаты вяленые/соус сливочный/может брокколи.
Reply:
	нравится первый. там звучит волшебное слово том-ям, которое щас как мантра для многих)
Reply:
	прям даже название напрашивается Пицца Том-ям))
</t>
      </text>
    </comment>
    <comment authorId="14" xr:uid="{ca88548d-6195-452f-bc5c-30880bbfb6d9}" ref="B38">
      <text>
        <t xml:space="preserve">[Threaded comment]
 Your version of Excel allows you to read this threaded comment; however, any edits to it will get removed if the file is opened in a newer version of Excel. Learn more: https://go.microsoft.com/fwlink/?linkid=870924
Comment:
	оставить что-то одно
Reply:
	отработаю все три блюда на дегустации определим чему быть. вся заготовка из других блюд.
</t>
      </text>
    </comment>
    <comment authorId="15" xr:uid="{d076a8f8-2e05-4611-a357-cdfc1f30196d}" ref="C19">
      <text>
        <t xml:space="preserve">[Threaded comment]
 Your version of Excel allows you to read this threaded comment; however, any edits to it will get removed if the file is opened in a newer version of Excel. Learn more: https://go.microsoft.com/fwlink/?linkid=870924
Comment:
	предлагаю слово нежный в название добавить
</t>
      </text>
    </comment>
    <comment authorId="16" xr:uid="{d5930923-e844-4821-9cf6-e9fe4c678a78}" ref="D40">
      <text>
        <t xml:space="preserve">[Threaded comment]
 Your version of Excel allows you to read this threaded comment; however, any edits to it will get removed if the file is opened in a newer version of Excel. Learn more: https://go.microsoft.com/fwlink/?linkid=870924
Comment:
	без описания
</t>
      </text>
    </comment>
    <comment authorId="17" xr:uid="{e31f87a0-8259-4a73-b48b-92d0451ecc47}" ref="B20">
      <text>
        <t xml:space="preserve">[Threaded comment]
 Your version of Excel allows you to read this threaded comment; however, any edits to it will get removed if the file is opened in a newer version of Excel. Learn more: https://go.microsoft.com/fwlink/?linkid=870924
Comment:
	изменим соус лава. в подаче добавиться салат из водрослей
</t>
      </text>
    </comment>
    <comment authorId="18" xr:uid="{ef6eac3e-7c72-4fc8-beac-d595b13d8216}" ref="D18">
      <text>
        <t xml:space="preserve">[Threaded comment]
 Your version of Excel allows you to read this threaded comment; however, any edits to it will get removed if the file is opened in a newer version of Excel. Learn more: https://go.microsoft.com/fwlink/?linkid=870924
Comment:
	состав у нее изначально такой же, как у филы, только еще огурец. предлагаю так
</t>
      </text>
    </comment>
    <comment authorId="19" xr:uid="{f304d986-fe49-4118-ae02-2486400b75d5}" ref="C81">
      <text>
        <t xml:space="preserve">[Threaded comment]
 Your version of Excel allows you to read this threaded comment; however, any edits to it will get removed if the file is opened in a newer version of Excel. Learn more: https://go.microsoft.com/fwlink/?linkid=870924
Comment:
	Придумать
</t>
      </text>
    </comment>
    <comment authorId="20" xr:uid="{fcd75ea4-0fd1-4aa3-86c1-7bf884be809b}" ref="D74">
      <text>
        <t xml:space="preserve">[Threaded comment]
 Your version of Excel allows you to read this threaded comment; however, any edits to it will get removed if the file is opened in a newer version of Excel. Learn more: https://go.microsoft.com/fwlink/?linkid=870924
Comment:
	и не забудь добавить картошку фри, так сытнее :) 
ОНИ ЖЕ С ДОЛЬКАМИ КАРТОФЕЛЬНЫМИ - это сноска на странице
не нравится, что все описания начинаются со слов СОЧНЫЙ
</t>
      </text>
    </comment>
    <comment authorId="21" xr:uid="{fd259756-b464-4f8a-8baa-818c713c7780}" ref="D17">
      <text>
        <t xml:space="preserve">[Threaded comment]
 Your version of Excel allows you to read this threaded comment; however, any edits to it will get removed if the file is opened in a newer version of Excel. Learn more: https://go.microsoft.com/fwlink/?linkid=870924
Comment:
	убрать все описание. по названию понятно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tc={1b047781-38a5-4c21-8875-aa85cfe7af7e}</author>
    <author>tc={3b1171d1-5140-4882-a1b1-77e8e362d8fc}</author>
    <author>tc={3e74dff9-2b68-49d3-a931-1070d679dcca}</author>
    <author>tc={551ccde0-8234-4985-9a57-9189fb5bfa7b}</author>
    <author>tc={5c78862e-1a6d-452f-92bb-bf57454da395}</author>
    <author>tc={708318ba-44b6-4659-8f61-2116ea30a24c}</author>
    <author>tc={8769820c-7370-438a-8c3f-996cff1fe2e3}</author>
    <author>tc={b77c9c93-3578-430f-8cb9-12c65144f215}</author>
    <author>tc={e6311a7b-6eee-4de3-9d9e-db79d5b338cd}</author>
    <author>tc={fb7bc22d-1d15-4e6f-96f5-939c6a195120}</author>
  </authors>
  <commentList>
    <comment authorId="0" xr:uid="{1b047781-38a5-4c21-8875-aa85cfe7af7e}" ref="D34">
      <text>
        <t xml:space="preserve">[Threaded comment]
 Your version of Excel allows you to read this threaded comment; however, any edits to it will get removed if the file is opened in a newer version of Excel. Learn more: https://go.microsoft.com/fwlink/?linkid=870924
Comment:
	и сюда хочется бруклинский акцент
</t>
      </text>
    </comment>
    <comment authorId="1" xr:uid="{3b1171d1-5140-4882-a1b1-77e8e362d8fc}" ref="F83">
      <text>
        <t xml:space="preserve">[Threaded comment]
 Your version of Excel allows you to read this threaded comment; however, any edits to it will get removed if the file is opened in a newer version of Excel. Learn more: https://go.microsoft.com/fwlink/?linkid=870924
Comment:
	тут ничего непонятно, что внутри
</t>
      </text>
    </comment>
    <comment authorId="2" xr:uid="{3e74dff9-2b68-49d3-a931-1070d679dcca}" ref="D68">
      <text>
        <t xml:space="preserve">[Threaded comment]
 Your version of Excel allows you to read this threaded comment; however, any edits to it will get removed if the file is opened in a newer version of Excel. Learn more: https://go.microsoft.com/fwlink/?linkid=870924
Comment:
	может, что-то побрутальнее? типо грязный джо 
неряха сильно мило как то
</t>
      </text>
    </comment>
    <comment authorId="3" xr:uid="{551ccde0-8234-4985-9a57-9189fb5bfa7b}" ref="D6">
      <text>
        <t xml:space="preserve">[Threaded comment]
 Your version of Excel allows you to read this threaded comment; however, any edits to it will get removed if the file is opened in a newer version of Excel. Learn more: https://go.microsoft.com/fwlink/?linkid=870924
Comment:
	линго?
</t>
      </text>
    </comment>
    <comment authorId="4" xr:uid="{5c78862e-1a6d-452f-92bb-bf57454da395}" ref="D4">
      <text>
        <t xml:space="preserve">[Threaded comment]
 Your version of Excel allows you to read this threaded comment; however, any edits to it will get removed if the file is opened in a newer version of Excel. Learn more: https://go.microsoft.com/fwlink/?linkid=870924
Comment:
	может, тарелка? тарелка под винишко
или закуска под винишко
</t>
      </text>
    </comment>
    <comment authorId="5" xr:uid="{708318ba-44b6-4659-8f61-2116ea30a24c}" ref="D37">
      <text>
        <t xml:space="preserve">[Threaded comment]
 Your version of Excel allows you to read this threaded comment; however, any edits to it will get removed if the file is opened in a newer version of Excel. Learn more: https://go.microsoft.com/fwlink/?linkid=870924
Comment:
	картошка
</t>
      </text>
    </comment>
    <comment authorId="6" xr:uid="{8769820c-7370-438a-8c3f-996cff1fe2e3}" ref="D6">
      <text>
        <t xml:space="preserve">[Threaded comment]
 Your version of Excel allows you to read this threaded comment; however, any edits to it will get removed if the file is opened in a newer version of Excel. Learn more: https://go.microsoft.com/fwlink/?linkid=870924
Comment:
	поправить
</t>
      </text>
    </comment>
    <comment authorId="7" xr:uid="{b77c9c93-3578-430f-8cb9-12c65144f215}" ref="D36">
      <text>
        <t xml:space="preserve">[Threaded comment]
 Your version of Excel allows you to read this threaded comment; however, any edits to it will get removed if the file is opened in a newer version of Excel. Learn more: https://go.microsoft.com/fwlink/?linkid=870924
Comment:
	хочется бруклинский акцент
</t>
      </text>
    </comment>
    <comment authorId="8" xr:uid="{e6311a7b-6eee-4de3-9d9e-db79d5b338cd}" ref="D14">
      <text>
        <t xml:space="preserve">[Threaded comment]
 Your version of Excel allows you to read this threaded comment; however, any edits to it will get removed if the file is opened in a newer version of Excel. Learn more: https://go.microsoft.com/fwlink/?linkid=870924
Comment:
	давай не будем ее отдельной позицией выносить, а как будто внутри полстола, но отдельным прайсом и описанием. как подзаголовок: любая полстола
</t>
      </text>
    </comment>
    <comment authorId="9" xr:uid="{fb7bc22d-1d15-4e6f-96f5-939c6a195120}" ref="D16">
      <text>
        <t xml:space="preserve">[Threaded comment]
 Your version of Excel allows you to read this threaded comment; however, any edits to it will get removed if the file is opened in a newer version of Excel. Learn more: https://go.microsoft.com/fwlink/?linkid=870924
Comment:
	роллы? как-то неаппетитно и непонятно простым смертным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Арахисовый майонез + крошка арахиса (больше не идут не в одну позицию) 
оставляем салат с ростбифом, в котором есть говядина </t>
      </text>
    </comment>
    <comment authorId="0" ref="A46">
      <text>
        <t xml:space="preserve">убираем салат с говядиной, так же пасту 
уменьшаем кол-во заготовок 
продано 27 шт с 01.01 по 01.08 
в 5 раз уступает продаже карбонары 
и в 2 раза меньше продано, чем паст с креветкам и кур.филе</t>
      </text>
    </comment>
    <comment authorId="0" ref="A59">
      <text>
        <t xml:space="preserve">1. себестоимость 
2. 5 порций продано с 01.01.24 по 01.08.24 
3. только для данного блюда готовим соус -  медовый карри </t>
      </text>
    </comment>
    <comment authorId="0" ref="A26">
      <text>
        <t xml:space="preserve">0 шт продаж из Летнего меню </t>
      </text>
    </comment>
    <comment authorId="0" ref="A58">
      <text>
        <t xml:space="preserve">1. заготовка требуемая большого кол-ва времени 
2. дорогая позиция - не используется в других позициях 
3. продано 26 шт с 01.01.24</t>
      </text>
    </comment>
    <comment authorId="0" ref="A25">
      <text>
        <t xml:space="preserve">28 порций продано за период с 01.03 по 01.08 - самый не продаваемый салат 
маринованный тунец, который нужно заготавливать, так же заготовка долго хранится в морозилке
</t>
      </text>
    </comment>
    <comment authorId="0" ref="A5">
      <text>
        <t xml:space="preserve">предлагаю не вводить новые продукты 
так же это одна позиция в меню, в которой будут сыровяленые деликатесы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Думаем все вместе - это название попадет в печать)</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Думаем все вместе - это название попадет в печать)</t>
      </text>
    </comment>
  </commentList>
</comments>
</file>

<file path=xl/sharedStrings.xml><?xml version="1.0" encoding="utf-8"?>
<sst xmlns="http://schemas.openxmlformats.org/spreadsheetml/2006/main" count="13492" uniqueCount="2645">
  <si>
    <t>Январь</t>
  </si>
  <si>
    <t>Февраль</t>
  </si>
  <si>
    <t>Март</t>
  </si>
  <si>
    <t>Апрель</t>
  </si>
  <si>
    <t>Май</t>
  </si>
  <si>
    <t>Июнь</t>
  </si>
  <si>
    <t>Июль</t>
  </si>
  <si>
    <t>Август</t>
  </si>
  <si>
    <t>Сентябрь</t>
  </si>
  <si>
    <t>Октябрь</t>
  </si>
  <si>
    <t>Ноябрь</t>
  </si>
  <si>
    <t>Декабрь</t>
  </si>
  <si>
    <t>1-15</t>
  </si>
  <si>
    <t>16-31</t>
  </si>
  <si>
    <t>1-14</t>
  </si>
  <si>
    <t>15-28</t>
  </si>
  <si>
    <t>16-30</t>
  </si>
  <si>
    <t>АВС-анализ меню</t>
  </si>
  <si>
    <t>Шеф</t>
  </si>
  <si>
    <t>20-26</t>
  </si>
  <si>
    <t>16-20</t>
  </si>
  <si>
    <t>17-20</t>
  </si>
  <si>
    <t xml:space="preserve">Анализ заведений и меню </t>
  </si>
  <si>
    <t>маркетинг</t>
  </si>
  <si>
    <t>Проработка</t>
  </si>
  <si>
    <t>15-30</t>
  </si>
  <si>
    <t>17-21</t>
  </si>
  <si>
    <t>Занесение ТТК</t>
  </si>
  <si>
    <t>21-31</t>
  </si>
  <si>
    <t>Дегустация</t>
  </si>
  <si>
    <t>Правка ТТК</t>
  </si>
  <si>
    <t>3-15</t>
  </si>
  <si>
    <t>9-15</t>
  </si>
  <si>
    <t>Конкурентный анализ позиций</t>
  </si>
  <si>
    <t xml:space="preserve">Описание и название </t>
  </si>
  <si>
    <t>15-19</t>
  </si>
  <si>
    <t>Ценообразование</t>
  </si>
  <si>
    <t>ОД</t>
  </si>
  <si>
    <t xml:space="preserve">Фотосъемка и видео </t>
  </si>
  <si>
    <t>ТЗ и дизайн</t>
  </si>
  <si>
    <t>22-26</t>
  </si>
  <si>
    <t>14-27</t>
  </si>
  <si>
    <t>20-24</t>
  </si>
  <si>
    <t>Отработка с командой</t>
  </si>
  <si>
    <t>27-31</t>
  </si>
  <si>
    <t>28-31</t>
  </si>
  <si>
    <t>Дегустация для команды</t>
  </si>
  <si>
    <t xml:space="preserve">Печать фото на кухню </t>
  </si>
  <si>
    <t>15-20</t>
  </si>
  <si>
    <t>14-18</t>
  </si>
  <si>
    <t>Запуск РК СКОРО</t>
  </si>
  <si>
    <t>Печать меню</t>
  </si>
  <si>
    <t>29-2</t>
  </si>
  <si>
    <t>Запуск меню</t>
  </si>
  <si>
    <t xml:space="preserve">Обновление РК </t>
  </si>
  <si>
    <t>10-15</t>
  </si>
  <si>
    <t>16-25</t>
  </si>
  <si>
    <t>13-14</t>
  </si>
  <si>
    <t>18-30</t>
  </si>
  <si>
    <t>19-23</t>
  </si>
  <si>
    <t>13-24</t>
  </si>
  <si>
    <t>5-22</t>
  </si>
  <si>
    <t>11-20</t>
  </si>
  <si>
    <t>15-21</t>
  </si>
  <si>
    <t>22-30</t>
  </si>
  <si>
    <t>18-22</t>
  </si>
  <si>
    <t>25-29</t>
  </si>
  <si>
    <t>Запуск РК</t>
  </si>
  <si>
    <t>11-18</t>
  </si>
  <si>
    <t>4 дек-23 фев
ЗИМА</t>
  </si>
  <si>
    <t>24 фев - 2 марта
МАСЛЕННИЦА</t>
  </si>
  <si>
    <t>3 марта - 19 апреля
ПОСТ</t>
  </si>
  <si>
    <t>5 июня - 31 агуста
ЛЕТНЕЕ</t>
  </si>
  <si>
    <t>основное меню: 60 дней</t>
  </si>
  <si>
    <t>2 октября - 23 апреля
ОСНОВНОЕ ЗИМА</t>
  </si>
  <si>
    <t>21 апреля - 1 октября
ОСНОВНОЕ ЛЕТО</t>
  </si>
  <si>
    <t>сезонка: 45 дней</t>
  </si>
  <si>
    <t>Конкурентный анализ меню (позиции и цены)</t>
  </si>
  <si>
    <t>Написание ТЗ на новое меню</t>
  </si>
  <si>
    <t>Шеф+маркетинг</t>
  </si>
  <si>
    <t>Дегустация первая +правки</t>
  </si>
  <si>
    <t>Дегустация вторая +правки</t>
  </si>
  <si>
    <t>Заполнение всегда актуального меню</t>
  </si>
  <si>
    <t>ОД+КОМДИР</t>
  </si>
  <si>
    <t>Запуск РК, обновоение на сайте и в соцсетях, агрегаторах, доставках</t>
  </si>
  <si>
    <t>24 фев</t>
  </si>
  <si>
    <t>Боулинг прайс</t>
  </si>
  <si>
    <t>1 января боулинг</t>
  </si>
  <si>
    <t>1 июля боулинг</t>
  </si>
  <si>
    <t>1 апреля - 1 сентября
ОСНОВНОЕ</t>
  </si>
  <si>
    <t>2 сентября - конец года
ОСНОВНОЕ</t>
  </si>
  <si>
    <t>16-22 фев
МАСЛЕННИЦА</t>
  </si>
  <si>
    <t>2 июня - 31 агуста
ЛЕТНЕЕ</t>
  </si>
  <si>
    <t>1дек-28 фев
ЗИМА</t>
  </si>
  <si>
    <t>16 фев</t>
  </si>
  <si>
    <t>1 мая боулинг</t>
  </si>
  <si>
    <t>1 октября боулинг</t>
  </si>
  <si>
    <t>Название для меню</t>
  </si>
  <si>
    <t>выход</t>
  </si>
  <si>
    <t>ккал</t>
  </si>
  <si>
    <t>белки</t>
  </si>
  <si>
    <t>жиры</t>
  </si>
  <si>
    <t>углеводы</t>
  </si>
  <si>
    <t xml:space="preserve">Для компании </t>
  </si>
  <si>
    <t>Хрустящие овощи</t>
  </si>
  <si>
    <t>550 гр</t>
  </si>
  <si>
    <t>Сырная тарелка</t>
  </si>
  <si>
    <t>250 гр</t>
  </si>
  <si>
    <t>Пивная тарелка "Полкило"</t>
  </si>
  <si>
    <t>500 гр</t>
  </si>
  <si>
    <t xml:space="preserve">Тарелка мясных деликатесов </t>
  </si>
  <si>
    <t>150 гр</t>
  </si>
  <si>
    <t xml:space="preserve">Сообразим на троих </t>
  </si>
  <si>
    <t>1100 гр</t>
  </si>
  <si>
    <t>Полстола Пиццы</t>
  </si>
  <si>
    <t>1600 гр</t>
  </si>
  <si>
    <t xml:space="preserve">Мясной пир </t>
  </si>
  <si>
    <t>1300 гр</t>
  </si>
  <si>
    <t>Сет Колбас</t>
  </si>
  <si>
    <t>1000 гр</t>
  </si>
  <si>
    <t>Салаты</t>
  </si>
  <si>
    <t>Салат с хрустящими баклажанами</t>
  </si>
  <si>
    <t xml:space="preserve">Цезарь с хрустящим цыпленком </t>
  </si>
  <si>
    <t>200 гр</t>
  </si>
  <si>
    <t>Цезарь с креветкой</t>
  </si>
  <si>
    <t>200гр</t>
  </si>
  <si>
    <t>Оливье с форелью</t>
  </si>
  <si>
    <t>Греческий</t>
  </si>
  <si>
    <t>Салат с креветкой  и грейпфрутом</t>
  </si>
  <si>
    <t>Стейк Салат</t>
  </si>
  <si>
    <t>Закуски</t>
  </si>
  <si>
    <t>Капрезе</t>
  </si>
  <si>
    <t>Тар-Тар из мраморной говядины</t>
  </si>
  <si>
    <t>Луковые кольца</t>
  </si>
  <si>
    <t>90/30 гр</t>
  </si>
  <si>
    <t>Куриные наггетсы</t>
  </si>
  <si>
    <t>110/30 гр</t>
  </si>
  <si>
    <t xml:space="preserve">Картофель фри </t>
  </si>
  <si>
    <t>200/30 гр</t>
  </si>
  <si>
    <t xml:space="preserve">Картофель по-деревенски </t>
  </si>
  <si>
    <t xml:space="preserve">Сырные палочки </t>
  </si>
  <si>
    <t>150/30 гр</t>
  </si>
  <si>
    <t>Мини-чебуреки с курицей</t>
  </si>
  <si>
    <t xml:space="preserve">Ржаные гренки </t>
  </si>
  <si>
    <t>Хрустящие пирожки с цыпой</t>
  </si>
  <si>
    <t>Креветки темпура</t>
  </si>
  <si>
    <t>120/30 гр</t>
  </si>
  <si>
    <t>Шарики и цыпы</t>
  </si>
  <si>
    <t>Крылья BBQ с луком фри</t>
  </si>
  <si>
    <t>300 гр</t>
  </si>
  <si>
    <t>Крылья Чили-Кола с попкорном</t>
  </si>
  <si>
    <t>Супы</t>
  </si>
  <si>
    <t>Тыквенный крем суп с тигровыми креветками.</t>
  </si>
  <si>
    <t>300/100 гр</t>
  </si>
  <si>
    <t>Борщ с говядиной и сметаной.</t>
  </si>
  <si>
    <t>Том-Ям с тигровыми креветками.</t>
  </si>
  <si>
    <t>Горячее</t>
  </si>
  <si>
    <t>Стейк из свинины по-азиатски</t>
  </si>
  <si>
    <t>340 гр</t>
  </si>
  <si>
    <t>Бефстроганнов из мраморной говядины с картофельным пюре.</t>
  </si>
  <si>
    <t>Стейк с соленым чизкейком.</t>
  </si>
  <si>
    <t>200/100 гр</t>
  </si>
  <si>
    <t>Томленое в печи говяжье ребро</t>
  </si>
  <si>
    <t>250/150 гр</t>
  </si>
  <si>
    <t>Стейк из форели в сливочном соусе</t>
  </si>
  <si>
    <t>120/150 гр</t>
  </si>
  <si>
    <t>Паста</t>
  </si>
  <si>
    <t>Карбонара</t>
  </si>
  <si>
    <t xml:space="preserve">250 гр. </t>
  </si>
  <si>
    <t>Вок с говядиной</t>
  </si>
  <si>
    <t>300 гр.</t>
  </si>
  <si>
    <t>Лингвини с тигровыми креветками</t>
  </si>
  <si>
    <t>250 гр.</t>
  </si>
  <si>
    <t>Паста с форелью в сливочном песто</t>
  </si>
  <si>
    <t>220 гр</t>
  </si>
  <si>
    <t>Гриль</t>
  </si>
  <si>
    <t>Шашлык из свиной шеи</t>
  </si>
  <si>
    <t xml:space="preserve">150/100/30 гр. </t>
  </si>
  <si>
    <t>Шашлык и куриного бедра</t>
  </si>
  <si>
    <t>Кебаб в лаваше</t>
  </si>
  <si>
    <t xml:space="preserve">350/100/30 гр. </t>
  </si>
  <si>
    <t xml:space="preserve">Кеббаб из индейки </t>
  </si>
  <si>
    <t xml:space="preserve">Кебаб из говядины </t>
  </si>
  <si>
    <t>Свиные ребра BBQ с кукурузой на гриле</t>
  </si>
  <si>
    <t>350 гр</t>
  </si>
  <si>
    <t>Свиные ребра Чили-Кола с попкорном</t>
  </si>
  <si>
    <t>Бургеры</t>
  </si>
  <si>
    <t xml:space="preserve">Морской </t>
  </si>
  <si>
    <t xml:space="preserve">300/100 гр. </t>
  </si>
  <si>
    <t>Немецкий</t>
  </si>
  <si>
    <t>Бруклин Бургер</t>
  </si>
  <si>
    <t>Стейк Бургер</t>
  </si>
  <si>
    <t>Рибс Бургер</t>
  </si>
  <si>
    <t xml:space="preserve">400/100 гр. </t>
  </si>
  <si>
    <t>Пицца</t>
  </si>
  <si>
    <t>Пицца Маргарита</t>
  </si>
  <si>
    <t>400 гр</t>
  </si>
  <si>
    <t>Пицца Пепперони</t>
  </si>
  <si>
    <t>Пицца Цезарь</t>
  </si>
  <si>
    <t>Пицца Грибная</t>
  </si>
  <si>
    <t>Пицца Карбонара</t>
  </si>
  <si>
    <t>Пицца Четыре сыра</t>
  </si>
  <si>
    <t>Пицца Мясная</t>
  </si>
  <si>
    <t>Пицца Груша и горгонзола</t>
  </si>
  <si>
    <t>Пицца Креветки и руккола</t>
  </si>
  <si>
    <t>Десерт</t>
  </si>
  <si>
    <t>Грушевый тарт</t>
  </si>
  <si>
    <t>2,53 гр</t>
  </si>
  <si>
    <t>12,72 гр</t>
  </si>
  <si>
    <t>29,51 гр</t>
  </si>
  <si>
    <t>Чизкейк</t>
  </si>
  <si>
    <t>Сметанник с лесными ягодами</t>
  </si>
  <si>
    <t>180 гр</t>
  </si>
  <si>
    <t>Крейзи Айс-Крим</t>
  </si>
  <si>
    <t xml:space="preserve">Мини-Павлова с меренгой и ягодами </t>
  </si>
  <si>
    <t>120 гр</t>
  </si>
  <si>
    <t>Лимонный тарт с меренгой и ягодами</t>
  </si>
  <si>
    <t>Соуса/допы</t>
  </si>
  <si>
    <t>Свежие томаты</t>
  </si>
  <si>
    <t>50 гр</t>
  </si>
  <si>
    <t>0,3 гр</t>
  </si>
  <si>
    <t>0,0 гр</t>
  </si>
  <si>
    <t>2,9 гр</t>
  </si>
  <si>
    <t>бекон</t>
  </si>
  <si>
    <t>30 гр</t>
  </si>
  <si>
    <t>2,1 гр</t>
  </si>
  <si>
    <t>13,5 гр</t>
  </si>
  <si>
    <t>0,6 гр</t>
  </si>
  <si>
    <t>Сыр моцарелла</t>
  </si>
  <si>
    <t>5,4 гр</t>
  </si>
  <si>
    <t>7,2 гр</t>
  </si>
  <si>
    <t>1,1 гр</t>
  </si>
  <si>
    <t>Перец халапеньо</t>
  </si>
  <si>
    <t>15 гр</t>
  </si>
  <si>
    <t>0,1 гр</t>
  </si>
  <si>
    <t>Болгарский перец</t>
  </si>
  <si>
    <t>0,4 гр</t>
  </si>
  <si>
    <t>1,6 гр</t>
  </si>
  <si>
    <t>Пепперони(колбаски)</t>
  </si>
  <si>
    <t>30гр</t>
  </si>
  <si>
    <t>Креветки тигровые</t>
  </si>
  <si>
    <t>Грибы шампиньоны</t>
  </si>
  <si>
    <t>Соус Релиш</t>
  </si>
  <si>
    <t>Соус песто</t>
  </si>
  <si>
    <t>Соус Терияки</t>
  </si>
  <si>
    <t>Соус шашлычный</t>
  </si>
  <si>
    <t>Соус Чипотле</t>
  </si>
  <si>
    <t>Соус йогуртовый</t>
  </si>
  <si>
    <t>0,8 гр</t>
  </si>
  <si>
    <t>6,0 гр</t>
  </si>
  <si>
    <t>1,0 гр</t>
  </si>
  <si>
    <t>Соус брусничный</t>
  </si>
  <si>
    <t>сметана</t>
  </si>
  <si>
    <t>кетчуп</t>
  </si>
  <si>
    <t>7,5 гр</t>
  </si>
  <si>
    <t>соус BBQ</t>
  </si>
  <si>
    <t>0,2 гр</t>
  </si>
  <si>
    <t>8,3 гр</t>
  </si>
  <si>
    <t>соус чесночный</t>
  </si>
  <si>
    <t>0,7 гр</t>
  </si>
  <si>
    <t>19,9 гр</t>
  </si>
  <si>
    <t>3,0 гр</t>
  </si>
  <si>
    <t>соус сырный</t>
  </si>
  <si>
    <t>19,8 гр</t>
  </si>
  <si>
    <t>1,2 гр</t>
  </si>
  <si>
    <t>соус Гриль</t>
  </si>
  <si>
    <t>соус сладкий чили</t>
  </si>
  <si>
    <t>18,9 гр</t>
  </si>
  <si>
    <t>соус тартар</t>
  </si>
  <si>
    <t>33,4 гр</t>
  </si>
  <si>
    <t>0,9 гр</t>
  </si>
  <si>
    <t>соус майонез</t>
  </si>
  <si>
    <t>23,3 гр</t>
  </si>
  <si>
    <t>соус цезарь</t>
  </si>
  <si>
    <t>21,0 гр</t>
  </si>
  <si>
    <t xml:space="preserve">Чиабатта на гриле </t>
  </si>
  <si>
    <t>12,4 гр</t>
  </si>
  <si>
    <t>2,3 гр</t>
  </si>
  <si>
    <t>71,6 гр</t>
  </si>
  <si>
    <t>Детское меню</t>
  </si>
  <si>
    <t>Хрустики</t>
  </si>
  <si>
    <t>150 гр.</t>
  </si>
  <si>
    <t>1,3 гр</t>
  </si>
  <si>
    <t>3,8 гр</t>
  </si>
  <si>
    <t>4,5 гр</t>
  </si>
  <si>
    <t xml:space="preserve">Куриный суп с макарошками </t>
  </si>
  <si>
    <t>Мини-чикен</t>
  </si>
  <si>
    <t xml:space="preserve"> 160/100/30 гр</t>
  </si>
  <si>
    <t>5,1 гр</t>
  </si>
  <si>
    <t>8,1 гр</t>
  </si>
  <si>
    <t>14,39 гр</t>
  </si>
  <si>
    <t>Мне только картошку и наггетсы</t>
  </si>
  <si>
    <t>7,1 гр</t>
  </si>
  <si>
    <t>11,19 гр</t>
  </si>
  <si>
    <t>Крейзи Мороженое</t>
  </si>
  <si>
    <t>Состав</t>
  </si>
  <si>
    <r>
      <rPr>
        <rFont val="Proxima Nova"/>
        <b/>
        <color rgb="FF000000"/>
        <sz val="10.0"/>
      </rPr>
      <t xml:space="preserve">Название для меню
</t>
    </r>
    <r>
      <rPr>
        <rFont val="Proxima Nova"/>
        <b/>
        <color rgb="FFFF0000"/>
        <sz val="10.0"/>
      </rPr>
      <t>МАРКЕТИНГ</t>
    </r>
  </si>
  <si>
    <r>
      <rPr>
        <rFont val="Proxima Nova"/>
        <b/>
        <color rgb="FF000000"/>
        <sz val="10.0"/>
      </rPr>
      <t xml:space="preserve">Описание для меню
</t>
    </r>
    <r>
      <rPr>
        <rFont val="Proxima Nova"/>
        <b/>
        <color rgb="FFFF0000"/>
        <sz val="10.0"/>
      </rPr>
      <t>МАРКЕТИНГ</t>
    </r>
  </si>
  <si>
    <t>Комментарии маркетинг</t>
  </si>
  <si>
    <t>Выход</t>
  </si>
  <si>
    <t>Острое</t>
  </si>
  <si>
    <t xml:space="preserve">Старая цена </t>
  </si>
  <si>
    <t>Новая цена по формуле</t>
  </si>
  <si>
    <t>Цена округленная до 9</t>
  </si>
  <si>
    <t xml:space="preserve">С/С </t>
  </si>
  <si>
    <t>с/с, %</t>
  </si>
  <si>
    <t>% роста цен</t>
  </si>
  <si>
    <t>Наценка, %</t>
  </si>
  <si>
    <t>цена для яндекс/каро</t>
  </si>
  <si>
    <t>Деливери/ Яндекс/ Каро</t>
  </si>
  <si>
    <t>основные блюда 72</t>
  </si>
  <si>
    <t>огурец св, томаты св., перец болгарский, сельдерей, морковь.</t>
  </si>
  <si>
    <t>Свежие огурцы, томаты, болгарский перец, сельдерей, редис, помидоры черри, зелень.</t>
  </si>
  <si>
    <t>нет</t>
  </si>
  <si>
    <t>Тюмень/Ижевск/Югра</t>
  </si>
  <si>
    <t>да</t>
  </si>
  <si>
    <t>Сургут/Самара, Тюмень/Ижевск/Югра</t>
  </si>
  <si>
    <t>Питер</t>
  </si>
  <si>
    <t>Москва</t>
  </si>
  <si>
    <t>всяки там сыры благородные</t>
  </si>
  <si>
    <t>Дорблю, бри, пармезан,  чеддер, груша, розмарин, мед, грецкий орех</t>
  </si>
  <si>
    <t>убрали голубику и поменяли грюер на пармезан, себес упал на 127р</t>
  </si>
  <si>
    <t>Сургут/Самара</t>
  </si>
  <si>
    <t xml:space="preserve"> два вида сыровяленных деликатесов, ростбиф, орешки, томаты вяленые, огурец моченый
</t>
  </si>
  <si>
    <t>Пивная тарелка полкило</t>
  </si>
  <si>
    <t>Чесночные гренки,картофель фри,куриные наггетсы,сырные палочки, луковые кольца, чипсы из пепперони, соус тар-тар, кетчуп и сырный соус.</t>
  </si>
  <si>
    <t>ребра барбекью, ребра сырные, ребра острые.</t>
  </si>
  <si>
    <t>Тарелка мясных деликатесов</t>
  </si>
  <si>
    <t>Сыровяленая Коппа, трюфельная салями,  тамбовский окорок, грисини, вяленые томаты, зелень.</t>
  </si>
  <si>
    <t>крылья барбекью, крылья сырные, крылья острые.</t>
  </si>
  <si>
    <t>Сообразим на троих</t>
  </si>
  <si>
    <r>
      <rPr>
        <rFont val="Proxima Nova"/>
        <b/>
        <color rgb="FF434343"/>
        <sz val="10.0"/>
      </rPr>
      <t xml:space="preserve">Картофельпо-деревески,сырные палочки,луковые кольца, крокеты куриные,хрустящие </t>
    </r>
    <r>
      <rPr>
        <rFont val="Proxima Nova"/>
        <b/>
        <color rgb="FFFF0000"/>
        <sz val="10.0"/>
      </rPr>
      <t>мини пирожки с цыпленком</t>
    </r>
    <r>
      <rPr>
        <rFont val="Proxima Nova"/>
        <b/>
        <color rgb="FF434343"/>
        <sz val="10.0"/>
      </rPr>
      <t>,мини чебуреки, кукуруза, соус сырные, соус чипотле и соус BBQ.</t>
    </r>
  </si>
  <si>
    <t>фри, кольца, свинина вырезка, чипсы пеперони, соуса</t>
  </si>
  <si>
    <t>Любимые пиццы в одном: пепперони, цезарь, маргарита и мясная.</t>
  </si>
  <si>
    <t>убавили ингредиентов снизили себес на 165р</t>
  </si>
  <si>
    <t>фри, не фри, кольца</t>
  </si>
  <si>
    <t>Мясной Пир</t>
  </si>
  <si>
    <t>Шашлык из свинины, шашлык из курицы, крылышки на углях,  кебаб из индейки, картофель черри, шампиньоны на гриле, лук краный, соус шашлычный, пшеничная лепешка, перец чили.</t>
  </si>
  <si>
    <t>убавили вес пф, себес снизили на 215р</t>
  </si>
  <si>
    <t>гренки ,наггется, фри, сыр</t>
  </si>
  <si>
    <t>Ассорти колбас, приготовленных на гриле подается с пшеничной лепешкой, кукурузой, перец чили, салатами: коул-слоу и ремулат, с соусами: релиш, BBQ и тар-тар.</t>
  </si>
  <si>
    <t>если брать Колбаски ремит, снизили себес на 185р</t>
  </si>
  <si>
    <t>-</t>
  </si>
  <si>
    <t>Баклажан без кожи,руккола,томат свежий,брынза, Соус сладкий чили, соус терияки,Кунжут</t>
  </si>
  <si>
    <t>Хрустящие баклажаны, томаты розовые, листья рукколы, вяленые томаты, рикотта, кунжутное масло, терияки и кунжут.</t>
  </si>
  <si>
    <t xml:space="preserve">"Салат айсберг Соус цезарь Яйцо перепелиное Томаты черри, цыпленок жареный. Сухари из багета. Сыр пармезан.
"
</t>
  </si>
  <si>
    <t>Листья салата, соус цезарь, томаты черри, перепелиные яйца, цыпленок на гриле, гренки, сыр пармезан.</t>
  </si>
  <si>
    <t>пересчитали, себес снизился на 15р</t>
  </si>
  <si>
    <t>200г</t>
  </si>
  <si>
    <t xml:space="preserve">Салат айсберг Соус цезарь Яйцо перепелиное Томаты черри креветка жаренная.Сухари из багета. Сыр пармезан
</t>
  </si>
  <si>
    <t>Картофель, морковь, яйцо куриное,зеленый горошек, огурец маринованный, форель слабой соли, майонез.</t>
  </si>
  <si>
    <t>Листья салата, соус цезарь, томаты черри, перепелиные яйца, тигровые креветки, гренки, сыр пармезан.</t>
  </si>
  <si>
    <t>пересчитали, себес снизился на 15</t>
  </si>
  <si>
    <t>Свежие овощи, в сочетании с нежной брынзой, каперсами, греческими оливками и оливковым маслом.</t>
  </si>
  <si>
    <t>250гр</t>
  </si>
  <si>
    <t>Салат айсберг,рукола,томат черри, огурец свежий, редис,креветка темпура,заправка цитрусовый-манго</t>
  </si>
  <si>
    <t xml:space="preserve">Листья салата, грейпфрут филе, слайсы лайма, томаты черри, креветки темпура, соус чили-сладкий,кунжут, кунжутное масло. </t>
  </si>
  <si>
    <t>Ростбиф запеченный Огурец маринованный Томаты черри Соус медово-горчичный Крошка из бородинского хлеба. Салат айсберг Соус Бальзамик Запеченный картофель бейби</t>
  </si>
  <si>
    <t>Листья салата, листья кинзы, перец болгарский, огурец, томаты черри, лук красный, стейк пиканья, кунжут, соевый соус , терияки, чили-перец, кунжутное масло, чеснок.</t>
  </si>
  <si>
    <t>уменьшили количество мяса, себес снизили на 80р</t>
  </si>
  <si>
    <t>Томаты розовые, помидоры черри, сливочная моцарелла, соус песто, базилик.</t>
  </si>
  <si>
    <t>Мраморная говядина, каперсы, маринованный огурец, лук красный,соус  ворчестер, горчица, зеленое масло и пармезан.</t>
  </si>
  <si>
    <t>Луковые кольца, с соусом Тар-тар</t>
  </si>
  <si>
    <t>90/30г.   8шт</t>
  </si>
  <si>
    <t xml:space="preserve">Наггетсы куриные, с Сырным соусом </t>
  </si>
  <si>
    <t>110/30.        6 шт</t>
  </si>
  <si>
    <t xml:space="preserve">Картофель фри с Сырным соусом </t>
  </si>
  <si>
    <t>200/30</t>
  </si>
  <si>
    <t>Картофель по деревенски с соусом Барбекю</t>
  </si>
  <si>
    <t xml:space="preserve">Сырные палочки, с Брусничным соусом </t>
  </si>
  <si>
    <t>персчитали по текущем ттк, снизили себес на 30р</t>
  </si>
  <si>
    <t>150/30г.     6шт</t>
  </si>
  <si>
    <t>Мини чебуреки с курицей, с Сырным соусом</t>
  </si>
  <si>
    <t>150/30</t>
  </si>
  <si>
    <t xml:space="preserve">Ржаные гренки 
</t>
  </si>
  <si>
    <t>Бородинский хлеб, чесночное масло, соль, паприка, тимьян/розмарин, сырный соус, чили хлопья, лук фри.</t>
  </si>
  <si>
    <t>Хрустящие пирожки с овощами, сыром и копченым цыпленком. Подаем со сметаной</t>
  </si>
  <si>
    <t>креветки, кляр темпура</t>
  </si>
  <si>
    <t>Креветки темпура, с соусом Сладкий чили</t>
  </si>
  <si>
    <t>взяли вес текущего ттк снизили себес на 30р</t>
  </si>
  <si>
    <t>120/30</t>
  </si>
  <si>
    <t>Куриные шарики с сыром, с соусом Барбекю</t>
  </si>
  <si>
    <t>Куриные крылышки в соусе BBQ, картофель фри, лук фри, лайм, мини чили, зелень.</t>
  </si>
  <si>
    <t>убавили вес крыльев, себес снизился на 40р</t>
  </si>
  <si>
    <t>Куриные крылышки в соусе чили-колла, картофель фри, мини чили, лайм, поп-корн, зелень.</t>
  </si>
  <si>
    <t>капуста, бульон куриный, морковь, картофель, лук крепчатый ,ростбиф, сметана копченая, хлеб ржаной, сало соленое.</t>
  </si>
  <si>
    <t>Подается с ржаной чиабаттой, копченым салом и сметаной.</t>
  </si>
  <si>
    <t>300/100</t>
  </si>
  <si>
    <t>КАРРИ Тыква свежая Лук репчатый Морковь Паста карри Сливки Креветки тигровые зеленое масло Кунжут</t>
  </si>
  <si>
    <t>Подается с чиабаттой, рикоттой.</t>
  </si>
  <si>
    <t xml:space="preserve">Тигровые креветки Семга филе Перец болгарский Сельдерей стеблевой Маринованный имбирь Кокосовое молоко Паста том ям Соевый соус. </t>
  </si>
  <si>
    <t>Тигровые креветки, лайм, имбирь, шампиньоны, томаты черри, лимонграсс, паста том-ям, бульон, кокосовое молоко, кинза, кунжут, рис.</t>
  </si>
  <si>
    <t>крыль, соус сырный, попкор сырный</t>
  </si>
  <si>
    <t>Бекон, чесночное масло, лингвини, яйцо куриное, сыр пармезан, шпинат, томаты черри вяленые.</t>
  </si>
  <si>
    <t>уменьшили вес пасты и ззаменили базилик на шпинат в декоре, себес снизили на 25р</t>
  </si>
  <si>
    <t>Мраморная говядина, чесночное масло, морковь, цукини, перец болгарский, перец чили, сельдерей, кинза, кунжут, кунжутное масло, терияки, устречный соус.</t>
  </si>
  <si>
    <t>убавили вес всех ингредиентов, себес снизился на 80р</t>
  </si>
  <si>
    <t>Тигровые креветки, сливочное масло, тимьян, чесночное масло, лингвини, томатный соус, оливковое масло, сыр пармезан.</t>
  </si>
  <si>
    <t>уменьшили вес пасты и креветок , себес снизили на 40р</t>
  </si>
  <si>
    <t xml:space="preserve">Форель, чесночное масло, конкильони , сливки, соус песто, сыр пармезан, оливковое масло, томаты черри вяленые. </t>
  </si>
  <si>
    <t>уменьшили вес пасты, сливок, рыбы и песто , себес снизили на 70р</t>
  </si>
  <si>
    <t>Бейби-картофель</t>
  </si>
  <si>
    <t>Картофель черри, тимьян/розмарин, соль, перец, чесночное масло, сливочное масло.</t>
  </si>
  <si>
    <t>Шампиньоны на гриле.</t>
  </si>
  <si>
    <t>Шампиньоны, соль, перец, орегано, чесночное масло, соус терияки, масло растительное.</t>
  </si>
  <si>
    <t>Кукуруза гриль</t>
  </si>
  <si>
    <t xml:space="preserve">Кукуруза початок, соль, перец, тимьян, чесночное масло, сливочное масло. </t>
  </si>
  <si>
    <t>Овощи гриль</t>
  </si>
  <si>
    <t>Баклажан, цукини, перец болгарский, кукуруза початок, шампиньоны,лук красный, соль, перец, чесночное масло, зелень.</t>
  </si>
  <si>
    <t>Свиная шея, соевый соус, ким-чи, дайкон, морковь, чили перец, имбирь, кунжут, соус терияки, кунжутное масло, кинза.</t>
  </si>
  <si>
    <t>300 г</t>
  </si>
  <si>
    <t>ребро свиное, соус барбекью, бруски кукурузы.</t>
  </si>
  <si>
    <t xml:space="preserve">Мраморная говядина, лук, сливки, горчица, эстрагон, картофельное пюре, пикули, вяленые томаты. </t>
  </si>
  <si>
    <t>убавили мясо,сливки и пюре, убрал белые грибы и себес снизили на 70р</t>
  </si>
  <si>
    <t>Говяжье ребро, чили,томат вяленый, ремулат.</t>
  </si>
  <si>
    <t>250/150</t>
  </si>
  <si>
    <t>крылья, соус барбекью,  чипсы пеперони ,кукурузные бруски</t>
  </si>
  <si>
    <t>Стейк Пиканья, соево-карамельный соус, соленый чизкейк, томаты вяленые, кресс зелень.</t>
  </si>
  <si>
    <t>200/100</t>
  </si>
  <si>
    <t>Бифштекс с яйцом пашот и карамелизированным луком</t>
  </si>
  <si>
    <t>Бифштекс из говядины,яйцо,лук карамелизированный,кинза,вяленные черри,соус чесночный</t>
  </si>
  <si>
    <t>Цыпленок гриль</t>
  </si>
  <si>
    <t>Бедро куриное, пюре картофельное,соус терияки,кинза,вяленные томаты черри</t>
  </si>
  <si>
    <t>Стейк из форели с рисом</t>
  </si>
  <si>
    <t xml:space="preserve">Форель, листья шпината, рис, зеленое масло, кунжут,масло кунжутное. </t>
  </si>
  <si>
    <t>120/150</t>
  </si>
  <si>
    <t>чеддер, тысяча остравов с рваной свининой и грибным рагучеддер, тысяча остравов с рваной свининой и грибным рагу</t>
  </si>
  <si>
    <t>Цезарь среди бургеров</t>
  </si>
  <si>
    <t>Булочка для бургера, тигровые креветки в сладком чили, листья салата, томаты, пармезан, соус цезарь, картофель фри.</t>
  </si>
  <si>
    <t>томат ,салат резаный,соус руй , луковые кольца</t>
  </si>
  <si>
    <t>Бургер с Индейкой</t>
  </si>
  <si>
    <t>Булочка для бургера, котлета из индейки, соус гриль, листья салата, томаты, яйцо, лук фри, картофель фри.</t>
  </si>
  <si>
    <t>креветки томаты салат айберг сыр пармезан соус цезарь</t>
  </si>
  <si>
    <t>Булочка для бургера, котлета из мраморной говядины, соус BBQ, соус тар-тар, листья салата, томаты, сыр чеддер, бекон, лук красный, картофель фри.</t>
  </si>
  <si>
    <t>Гориллаз 2.0</t>
  </si>
  <si>
    <t>Булочка для бургера, говяжья котлета,листья салата,томаты,сыр чеддер,соус тар-тар,ХАЛАПЕНЬЕ,картофель фри</t>
  </si>
  <si>
    <t>Булочка для бургера, говяжье ребро, соус сырный, коул-слоу, перц чили карамелизированный лук, картофель фри.</t>
  </si>
  <si>
    <t>если брать не крафт булку и убавить фри
себес будет такой</t>
  </si>
  <si>
    <t>400/100</t>
  </si>
  <si>
    <t>Булочка для бургера, тигровые креветки, листья салата, томаты, ремулад из сельдерея, йогуртовый соус, картофель фри.</t>
  </si>
  <si>
    <t>Булочка для бургера, колбаски куриные на гриле, соус гриль, листья салата, томаты, бекон, яйцо, лук фри, картофель фри.</t>
  </si>
  <si>
    <t>если брать не крафт булку, колбаску поменять на куриную и убавить фри
себес будет такой</t>
  </si>
  <si>
    <r>
      <rPr>
        <rFont val="Proxima Nova"/>
        <b/>
        <color rgb="FF434343"/>
        <sz val="10.0"/>
      </rPr>
      <t xml:space="preserve">Булочка для бургера, стейк пиканья, соус йогуртовый, соус сырный, руккола, </t>
    </r>
    <r>
      <rPr>
        <rFont val="Proxima Nova"/>
        <b/>
        <color rgb="FFFF0000"/>
        <sz val="10.0"/>
      </rPr>
      <t>халапеньо</t>
    </r>
    <r>
      <rPr>
        <rFont val="Proxima Nova"/>
        <b/>
        <color rgb="FF434343"/>
        <sz val="10.0"/>
      </rPr>
      <t>, карамелизированный лук, лук фри, маринованый огурчик, картофель фри.</t>
    </r>
  </si>
  <si>
    <t>Шашлык из свиной шеи, пшеничная лепешка, лук красный, томаты черри,кукуруза,мини-чили, шашлычный соус.</t>
  </si>
  <si>
    <t>убали 20гр сырого мяса</t>
  </si>
  <si>
    <t>Шашлык из куриного филе, пшеничная лепешка, лук красный, томаты черри,кукуруза,мини-чили, соус шашлычный.</t>
  </si>
  <si>
    <t>Кеббаб из индейки, пшеничная лепешка, лук красный, томаты черри,кукуруза,мини-чили, соус шашлычный.</t>
  </si>
  <si>
    <t>убавили вес мяса</t>
  </si>
  <si>
    <t>Лаваш, салат романо, капуста к/к, томаты, огурцы,перец болгарский, соус чесночный,соус гриль, люля-кебаб из индейки, карамелизированный лук, картофель фри, соус BBQ.</t>
  </si>
  <si>
    <t>сделали не острым</t>
  </si>
  <si>
    <r>
      <rPr>
        <rFont val="Proxima Nova"/>
        <b/>
        <color rgb="FF434343"/>
        <sz val="10.0"/>
      </rPr>
      <t xml:space="preserve">Свиные ребра томленые в печи, в соусе BBQ, лук фри, </t>
    </r>
    <r>
      <rPr>
        <rFont val="Proxima Nova"/>
        <b/>
        <color rgb="FFFF0000"/>
        <sz val="10.0"/>
      </rPr>
      <t>мини-чили</t>
    </r>
    <r>
      <rPr>
        <rFont val="Proxima Nova"/>
        <b/>
        <color rgb="FF434343"/>
        <sz val="10.0"/>
      </rPr>
      <t xml:space="preserve">, кукуруза. </t>
    </r>
  </si>
  <si>
    <t>снизили цену</t>
  </si>
  <si>
    <t xml:space="preserve">Свиные ребра томленые в печи, в соусе чили-кола, поп-корн, мини-чили, кукуруза. </t>
  </si>
  <si>
    <t>Кеббаб из говядины, пшеничная лепешка, лук красный, томаты черри,кукуруза,мини-чили, соус шашлычный.</t>
  </si>
  <si>
    <t xml:space="preserve">Убавили вес мясног пф и заменить базилик на шпинат
себес будет меньше на 40р
</t>
  </si>
  <si>
    <t>150/100/30</t>
  </si>
  <si>
    <t xml:space="preserve">соус томатный сыр моцарелла томаты свежие </t>
  </si>
  <si>
    <t>Хрустящее тесто, томатный соус, сыр моцарелла.</t>
  </si>
  <si>
    <t>сливочный соус сыры моцарелла,пармезан,дор блю,камамбер,чеддер</t>
  </si>
  <si>
    <t>Хрустящее тесто, томатный соус, сыр моцарелла, пепперони.</t>
  </si>
  <si>
    <t>Курица терияки, перец, красный лук и моцарелла с томатным соусом. Присыпана кунжутом и глубоким смыслом</t>
  </si>
  <si>
    <t>Хрустящее тесто, томатный соус, сыр моцарелла, куриная грудка, листья салата, томаты черри, сыр пармезан.</t>
  </si>
  <si>
    <t>Хрустящее тесто, трюфельный соус, сыр моцарелла, шампиньоны.</t>
  </si>
  <si>
    <t>убрали белые грибы , себес стал ниже на 80р</t>
  </si>
  <si>
    <t>Копченые колбаски, маринованные огурцы и перц халапеньо</t>
  </si>
  <si>
    <t>Хрустящее тесто, сливочный соус, сыр моцарелла, бекон, вяленые томаты черри, руккола, сыр пармезан.</t>
  </si>
  <si>
    <t>Хрустящее тесто, томатный соус, сыр моцарелла, сыр дор блю, сыр камамбер, сыр пармезан, шпинат</t>
  </si>
  <si>
    <t>500 г</t>
  </si>
  <si>
    <t>соус томатный сыр моцарелла колбаса пепперони</t>
  </si>
  <si>
    <r>
      <rPr>
        <rFont val="Proxima Nova"/>
        <b/>
        <color rgb="FF434343"/>
        <sz val="10.0"/>
      </rPr>
      <t xml:space="preserve">Хрустящее тесто, томатный соус, сыр моцарелла, бекон, тамбовский окорок, пепперони, </t>
    </r>
    <r>
      <rPr>
        <rFont val="Proxima Nova"/>
        <b/>
        <color rgb="FFFF0000"/>
        <sz val="10.0"/>
      </rPr>
      <t>халапеньо</t>
    </r>
    <r>
      <rPr>
        <rFont val="Proxima Nova"/>
        <b/>
        <color rgb="FF434343"/>
        <sz val="10.0"/>
      </rPr>
      <t>, лук красный, соус BBQ.</t>
    </r>
  </si>
  <si>
    <t>Хрустящее тесто, сливочный сыр, сыр моцарелла, спелая груша, сыр горгонзолла, мед, кедровые орешки.</t>
  </si>
  <si>
    <t>Хрустящее тесто, томатный соус, сыр моцарелла, томаты черри, тигровые креветки, руккола, сыр пармезан.</t>
  </si>
  <si>
    <t>убавили креветки себес стал ниже на 34р</t>
  </si>
  <si>
    <t>круассан, шоколадный топинг, крем чиз со сгущенкой</t>
  </si>
  <si>
    <t>Сырный пирог, с ягодным соусом.</t>
  </si>
  <si>
    <t>круассан, крем чиз со сгущенкой, малина сублемированая ,сгущеное молоко</t>
  </si>
  <si>
    <t>Лесные ягоды, сметанный крем, брауни.</t>
  </si>
  <si>
    <t>Слоеное тесто,сахарная карамель,груша, шоколадный соус и мороженное</t>
  </si>
  <si>
    <t>Песочное печенье, лимонный курд, меренга, ягоды, мята.</t>
  </si>
  <si>
    <t>Мини безе, меренга, соус манго-маракуйя, ягоды, мята.</t>
  </si>
  <si>
    <r>
      <rPr>
        <rFont val="Proxima Nova"/>
        <b/>
        <color rgb="FF434343"/>
        <sz val="10.0"/>
      </rPr>
      <t xml:space="preserve">Мороженое ассорти, вафли чудо, печенье орио, пасыпка кондитерская, </t>
    </r>
    <r>
      <rPr>
        <rFont val="Proxima Nova"/>
        <b/>
        <color rgb="FF000000"/>
        <sz val="10.0"/>
      </rPr>
      <t>мята,маршмеллоу</t>
    </r>
    <r>
      <rPr>
        <rFont val="Proxima Nova"/>
        <b/>
        <color rgb="FF434343"/>
        <sz val="10.0"/>
      </rPr>
      <t>, шоколадный соус.</t>
    </r>
  </si>
  <si>
    <t>убрали ягоды себес стал ниже на 30р</t>
  </si>
  <si>
    <t>Пепперони</t>
  </si>
  <si>
    <t xml:space="preserve">Бекон </t>
  </si>
  <si>
    <t xml:space="preserve">Болгарский перец </t>
  </si>
  <si>
    <t>Сыр пармезан</t>
  </si>
  <si>
    <t>Чили-сладкий</t>
  </si>
  <si>
    <t>Соус Гриль</t>
  </si>
  <si>
    <t>Сметана</t>
  </si>
  <si>
    <t xml:space="preserve">Кетчуп </t>
  </si>
  <si>
    <t>Соус BBQ</t>
  </si>
  <si>
    <t>Соус Чесночный</t>
  </si>
  <si>
    <t>Соус сырный</t>
  </si>
  <si>
    <t>Соус сладкий чили</t>
  </si>
  <si>
    <t xml:space="preserve">Соус тартар </t>
  </si>
  <si>
    <t>Соус майонез</t>
  </si>
  <si>
    <t>Соус цезарь</t>
  </si>
  <si>
    <t>Соевый соус</t>
  </si>
  <si>
    <t>Морковные и огуречные палочки со сметанкой</t>
  </si>
  <si>
    <t>макароны звездочки ,морковь, куриное филе ,брокколи ,яйцо перепелиное.</t>
  </si>
  <si>
    <t>Куриный бульон, куриное филе, морковь, лук, макарошки.</t>
  </si>
  <si>
    <t xml:space="preserve">булочка картофельная сосиска огурец свежий соус сырный картофель фри кетчуп </t>
  </si>
  <si>
    <t>Хот-дог</t>
  </si>
  <si>
    <t>С картошкой фри и кетчупом для самых голодных</t>
  </si>
  <si>
    <t>160/100/30</t>
  </si>
  <si>
    <t xml:space="preserve">булочка картофельная Нагетсы томат свежий соус сырный картофель фри кетчуп </t>
  </si>
  <si>
    <t xml:space="preserve">В сто раз вкуснее взрослого. С картошкой фри и кетчупом </t>
  </si>
  <si>
    <t>Картофель фри и нагетсы встретились в одной тарелке.</t>
  </si>
  <si>
    <t>Крейзи мороженное</t>
  </si>
  <si>
    <t>Мороженое в ассортименте, шоколадный топпинг, посыпка кондитерская, чудо вафли, мини печенье орио,машмеллоу, мята.</t>
  </si>
  <si>
    <r>
      <rPr>
        <rFont val="Proxima Nova"/>
        <b/>
        <color rgb="FF000000"/>
        <sz val="10.0"/>
      </rPr>
      <t xml:space="preserve">Название для меню
</t>
    </r>
    <r>
      <rPr>
        <rFont val="Proxima Nova"/>
        <b/>
        <color rgb="FFFF0000"/>
        <sz val="10.0"/>
      </rPr>
      <t>МАРКЕТИНГ</t>
    </r>
  </si>
  <si>
    <r>
      <rPr>
        <rFont val="Proxima Nova"/>
        <b/>
        <color rgb="FF000000"/>
        <sz val="10.0"/>
      </rPr>
      <t xml:space="preserve">Описание для меню
</t>
    </r>
    <r>
      <rPr>
        <rFont val="Proxima Nova"/>
        <b/>
        <color rgb="FFFF0000"/>
        <sz val="10.0"/>
      </rPr>
      <t>МАРКЕТИНГ</t>
    </r>
  </si>
  <si>
    <t>Город</t>
  </si>
  <si>
    <t>Цена в меню</t>
  </si>
  <si>
    <t>С/С Регионы</t>
  </si>
  <si>
    <t>Мини-чебуреки</t>
  </si>
  <si>
    <t>Вок с говядиной.</t>
  </si>
  <si>
    <t>Мраморная говядина, чесночное масло, морковь, цукини, перец болгарский, сельдерей, кинза, кунжут, кунжутное масло, терияки, устречный соус.</t>
  </si>
  <si>
    <t>250 г</t>
  </si>
  <si>
    <t>Шашлык и куриного филе</t>
  </si>
  <si>
    <t xml:space="preserve">Свиные ребра томленые в печи, в соусе BBQ, лук фри, мини-чили, кукуруза. </t>
  </si>
  <si>
    <t>Хрустящее тесто, томатный соус, сыр моцарелла, бекон ск, тамбовский окорок, пепперони, халапеньо, лук красный, соус BBQ.</t>
  </si>
  <si>
    <r>
      <rPr>
        <rFont val="Proxima Nova"/>
        <b/>
        <color rgb="FF434343"/>
        <sz val="10.0"/>
      </rPr>
      <t xml:space="preserve">Мороженое ассорти, вафли чудо, печенье орио, пасыпка кондитерская, </t>
    </r>
    <r>
      <rPr>
        <rFont val="Proxima Nova"/>
        <b/>
        <color rgb="FF000000"/>
        <sz val="10.0"/>
      </rPr>
      <t>мята,маршмеллоу</t>
    </r>
    <r>
      <rPr>
        <rFont val="Proxima Nova"/>
        <b/>
        <color rgb="FF434343"/>
        <sz val="10.0"/>
      </rPr>
      <t>, шоколадный соус.</t>
    </r>
  </si>
  <si>
    <t>Название</t>
  </si>
  <si>
    <t xml:space="preserve">Описание для меню </t>
  </si>
  <si>
    <t>Цена</t>
  </si>
  <si>
    <t>с/с, р</t>
  </si>
  <si>
    <t>Наценка, руб.</t>
  </si>
  <si>
    <t>ЗАВТРАКИ</t>
  </si>
  <si>
    <t>Каша овсяная на молоке с киви и соусом манго</t>
  </si>
  <si>
    <t>Глазунья с листьми салатом и томатами черри</t>
  </si>
  <si>
    <t>160 гр</t>
  </si>
  <si>
    <t xml:space="preserve">Скремб с колбаской </t>
  </si>
  <si>
    <t>Омлет с креветками и рукколой</t>
  </si>
  <si>
    <t>Сендвич с тамбовским окороком и картофелем фри</t>
  </si>
  <si>
    <t>САЛАТЫ</t>
  </si>
  <si>
    <t>Оливье с копченым цыпленоком</t>
  </si>
  <si>
    <t>Зеленый салат с яйцом</t>
  </si>
  <si>
    <t>Салат со свеклой, рукколой и брынзой</t>
  </si>
  <si>
    <t>СУП</t>
  </si>
  <si>
    <t>Тыквеный крем с крутонами</t>
  </si>
  <si>
    <t>Куриный суп с макарошками</t>
  </si>
  <si>
    <t>320 гр</t>
  </si>
  <si>
    <t>Борщ с ребрышками и сметаной</t>
  </si>
  <si>
    <t>ГОРЯЧЕЕ</t>
  </si>
  <si>
    <t>Куриные крокеты с картофельным пюре</t>
  </si>
  <si>
    <t>Мини-люля с картофелем и лепешкой</t>
  </si>
  <si>
    <t>270 гр</t>
  </si>
  <si>
    <t>Колбаска гриль с картофельным пюре</t>
  </si>
  <si>
    <t>Лингвини с цыпленком терияки</t>
  </si>
  <si>
    <t>НАПИТКИ</t>
  </si>
  <si>
    <t>Черный Чай</t>
  </si>
  <si>
    <t>Ассам</t>
  </si>
  <si>
    <t xml:space="preserve">Эрл Грей </t>
  </si>
  <si>
    <t>Пуэр 3 года</t>
  </si>
  <si>
    <t>Зеленый Чай</t>
  </si>
  <si>
    <t xml:space="preserve">Сенча </t>
  </si>
  <si>
    <t>Молочный Улун</t>
  </si>
  <si>
    <t>Авторский чай</t>
  </si>
  <si>
    <t xml:space="preserve">Грушеввый </t>
  </si>
  <si>
    <t xml:space="preserve">Мандариновый </t>
  </si>
  <si>
    <t>Малиновый чай</t>
  </si>
  <si>
    <t xml:space="preserve">Облепиховый с имбирем чай </t>
  </si>
  <si>
    <t>Вишневый чай</t>
  </si>
  <si>
    <t>Кофе</t>
  </si>
  <si>
    <t xml:space="preserve">Эспрессо </t>
  </si>
  <si>
    <t xml:space="preserve">Американо </t>
  </si>
  <si>
    <t xml:space="preserve">Капучино </t>
  </si>
  <si>
    <t xml:space="preserve">Латте </t>
  </si>
  <si>
    <t xml:space="preserve">Раф кофе </t>
  </si>
  <si>
    <t>Кофе на альтернативном молоке</t>
  </si>
  <si>
    <t>Капучино на кокосовом молоке</t>
  </si>
  <si>
    <t>Латте на кокосовм молоке</t>
  </si>
  <si>
    <t xml:space="preserve">Коктейли безалкогольные </t>
  </si>
  <si>
    <t>Груша-ваниль</t>
  </si>
  <si>
    <t>Мандарин-смородина</t>
  </si>
  <si>
    <t>Малина-маракуйя</t>
  </si>
  <si>
    <t>Вишня-Персик</t>
  </si>
  <si>
    <t>Мохито</t>
  </si>
  <si>
    <t>Вода</t>
  </si>
  <si>
    <t>Аква минерале</t>
  </si>
  <si>
    <t>Все ресты</t>
  </si>
  <si>
    <t>Visit Tyumen</t>
  </si>
  <si>
    <t>Только Тюмень</t>
  </si>
  <si>
    <t>Черноголовка</t>
  </si>
  <si>
    <t>Ижевск, Самара, Сургут/Югра</t>
  </si>
  <si>
    <r>
      <rPr>
        <rFont val="Proxima Nova"/>
        <b/>
        <color rgb="FF000000"/>
        <sz val="10.0"/>
      </rPr>
      <t xml:space="preserve">Название для меню
</t>
    </r>
    <r>
      <rPr>
        <rFont val="Proxima Nova"/>
        <b/>
        <color rgb="FFFF0000"/>
        <sz val="10.0"/>
      </rPr>
      <t>МАРКЕТИНГ</t>
    </r>
  </si>
  <si>
    <r>
      <rPr>
        <rFont val="Proxima Nova"/>
        <b/>
        <color rgb="FF000000"/>
        <sz val="10.0"/>
      </rPr>
      <t xml:space="preserve">Описание для меню
</t>
    </r>
    <r>
      <rPr>
        <rFont val="Proxima Nova"/>
        <b/>
        <color rgb="FFFF0000"/>
        <sz val="10.0"/>
      </rPr>
      <t>МАРКЕТИНГ</t>
    </r>
  </si>
  <si>
    <t>Фруктики</t>
  </si>
  <si>
    <t>Хрустящие пирожки с цыпой (3шт)</t>
  </si>
  <si>
    <t>Мини тако (3шт)</t>
  </si>
  <si>
    <t>Мини сендвич (4шт)</t>
  </si>
  <si>
    <t>Канапе фруктовое (6шт)</t>
  </si>
  <si>
    <t>Канапе с колбаской и маринованным огурцом (6шт)</t>
  </si>
  <si>
    <t>Канапе камамбер-виноград (6шт)</t>
  </si>
  <si>
    <t>Мини брускетта креветкой и сыром (3шт)</t>
  </si>
  <si>
    <t>Мини брускетта с форелью (3шт)</t>
  </si>
  <si>
    <t>Мини брускетта с грудинкой и яйцом (3шт)</t>
  </si>
  <si>
    <t>Мини Греческий</t>
  </si>
  <si>
    <t>Мини Цезарь с цыпленком</t>
  </si>
  <si>
    <t>Мини Цезарь с креветкой</t>
  </si>
  <si>
    <t>Мини оливье с форелью</t>
  </si>
  <si>
    <t>Мини капрезе</t>
  </si>
  <si>
    <r>
      <rPr>
        <rFont val="Proxima Nova"/>
        <b/>
        <color rgb="FF000000"/>
        <sz val="10.0"/>
      </rPr>
      <t xml:space="preserve">Название для меню
</t>
    </r>
    <r>
      <rPr>
        <rFont val="Proxima Nova"/>
        <b/>
        <color rgb="FFFF0000"/>
        <sz val="10.0"/>
      </rPr>
      <t>МАРКЕТИНГ</t>
    </r>
  </si>
  <si>
    <r>
      <rPr>
        <rFont val="Proxima Nova"/>
        <b/>
        <color rgb="FF000000"/>
        <sz val="10.0"/>
      </rPr>
      <t xml:space="preserve">Описание для меню
</t>
    </r>
    <r>
      <rPr>
        <rFont val="Proxima Nova"/>
        <b/>
        <color rgb="FFFF0000"/>
        <sz val="10.0"/>
      </rPr>
      <t>МАРКЕТИНГ</t>
    </r>
  </si>
  <si>
    <t>Пицца на выбор (кроме пиццы с креветкой) + Картофель Фри с сырным соусом + Наггетсы с сырным соусом</t>
  </si>
  <si>
    <t>Самый массовый продукт в потенциале.
Апсейл: допники в пиццу, соуса, напитки</t>
  </si>
  <si>
    <t>850гр</t>
  </si>
  <si>
    <t xml:space="preserve">2 Бруклин Бургера с картофелем фри +Луковые кольца c соусом тар-тар или наггетсы с сырным соусом </t>
  </si>
  <si>
    <t>Психологически воспринимается как выгодно и удобно.
Аспейл: напитки, доп соусы</t>
  </si>
  <si>
    <t>Лимон лайм или кола+ Бургер(кроме рибсбургера) + Картофель Фри с сырным соусом</t>
  </si>
  <si>
    <t>Удобный выбор на одного, чтобы полностью закрыть вопрос с едой.
Апсейл: комбо на каждого участника дорожки, соуса</t>
  </si>
  <si>
    <t>500гр</t>
  </si>
  <si>
    <t>НОВЫЙ ГОД 25(обновил с\с цены 11.11)</t>
  </si>
  <si>
    <t>описание</t>
  </si>
  <si>
    <t>с/с в руб</t>
  </si>
  <si>
    <t>КУХНЯ</t>
  </si>
  <si>
    <t>б/а макс +морс</t>
  </si>
  <si>
    <t>б/а мин +морс</t>
  </si>
  <si>
    <t>алк мин</t>
  </si>
  <si>
    <t>ФБ без программы пакет ба</t>
  </si>
  <si>
    <t xml:space="preserve">ФБ с программой </t>
  </si>
  <si>
    <t>НГ команда  ба</t>
  </si>
  <si>
    <t>Закуски общие в стол расчет на 1 персону( 630 гр.)</t>
  </si>
  <si>
    <t>Мясное плато</t>
  </si>
  <si>
    <t>Тамбовский окорок,мортаделла,чоризо,салями,гриссини,оливки,вяленые томаты,базилик зеленый</t>
  </si>
  <si>
    <t>Сырное плато</t>
  </si>
  <si>
    <t>Грюер,дор-блю,камамбер,пармезан,виноград,орешки,мед</t>
  </si>
  <si>
    <t>75гр</t>
  </si>
  <si>
    <t xml:space="preserve">Овощное плато </t>
  </si>
  <si>
    <t>Огурец,томаты свежие,перец болгарский,сельдерей,бальзамик,морковь,сметана.</t>
  </si>
  <si>
    <t>140 гр</t>
  </si>
  <si>
    <t>Фрукты</t>
  </si>
  <si>
    <t>Мандарины/Гранат</t>
  </si>
  <si>
    <t>Хлебная корзина</t>
  </si>
  <si>
    <t>Фокачча,булочка белая,булочка ржаная</t>
  </si>
  <si>
    <t>90 гр</t>
  </si>
  <si>
    <t>Салат на выбор(200 гр.)</t>
  </si>
  <si>
    <t>Салат Греческий</t>
  </si>
  <si>
    <t>Перец болгарский,огурцы,томаты слаткие,оливки,каперсы,лук красный,брынза,базилик зеленый,</t>
  </si>
  <si>
    <t>Салат с ростбифом</t>
  </si>
  <si>
    <t>Ростбиф запеченный. Огурец маринованный. Томаты черри. Соус медово-горчичный Крошка из бородинского хлеба. Салат айсберг Соус Бальзамик Запеченный картофель бейби.</t>
  </si>
  <si>
    <t>Цезарь с курицей</t>
  </si>
  <si>
    <t>Салат айсберг Соус цезарь Яйцо перепелиное Томаты черри Курица горячего копчения.Сухари из багета. Сыр пармезан</t>
  </si>
  <si>
    <t>Горячее на выбор(150/100 гр.)</t>
  </si>
  <si>
    <t>Стейк из индейки с рукколой и томатами черри.</t>
  </si>
  <si>
    <t>Филе индейки на гриле с листьями рукколы,томатами черри и соусом сальса.</t>
  </si>
  <si>
    <t>Кебаб из курицы с хумусом и печеными томатами</t>
  </si>
  <si>
    <t>Кебаб из куриного филе,лепешка пшеничная,хумус,красный,томатный соус,оливковое масло,печеные томаты,базилик зеленый.</t>
  </si>
  <si>
    <t xml:space="preserve">Шашлык из свиной шеи. </t>
  </si>
  <si>
    <t>Свиная шея,лепешка пшеничная,лук красный,соус перечный,печеные томаты.</t>
  </si>
  <si>
    <t>300гр</t>
  </si>
  <si>
    <t>блюдо для тех кто не ест мясо</t>
  </si>
  <si>
    <t>закуски общие в стол(замена мясного)</t>
  </si>
  <si>
    <t xml:space="preserve">рулетики из баклажана с овощами стир фрай и кунжутом </t>
  </si>
  <si>
    <t>лепестки баклажана грили чиненые овощами жареными в соусе терияки</t>
  </si>
  <si>
    <t>салат(150 гр.)</t>
  </si>
  <si>
    <t>Салат из хрустящих азиатских баклажан</t>
  </si>
  <si>
    <t>Баклажан без кожи,руккола,томат свежий,брынза,</t>
  </si>
  <si>
    <t>180 гр.</t>
  </si>
  <si>
    <t>горячее (130 /100 гр.)</t>
  </si>
  <si>
    <t>Загорелые цукини</t>
  </si>
  <si>
    <t>Жареные цукини подаем на креме из сыра фетта с рукколой и чипсами из пармезана.</t>
  </si>
  <si>
    <t>130/100 гр</t>
  </si>
  <si>
    <t>детское меню на ночь НГ</t>
  </si>
  <si>
    <t>закуски общие в стол расчет на 1 персону</t>
  </si>
  <si>
    <t>Сырные елочные игрушки</t>
  </si>
  <si>
    <t>ассорти из трех сырных шариков в орехах/зелени/паприки</t>
  </si>
  <si>
    <t>45 гр.</t>
  </si>
  <si>
    <t>Овощные палочки с соусом</t>
  </si>
  <si>
    <t>свежие овощи морковь/огуре/перец/сельдерей с соусом из сметаны</t>
  </si>
  <si>
    <t>100 гр</t>
  </si>
  <si>
    <t>Мини-пицца с ветчиной</t>
  </si>
  <si>
    <t>ну какой же ребенок без пиццы</t>
  </si>
  <si>
    <t>320 гр.</t>
  </si>
  <si>
    <t>салат</t>
  </si>
  <si>
    <t>Оливье с ветчиной</t>
  </si>
  <si>
    <t>класический салат в виде зайчика</t>
  </si>
  <si>
    <t>горячее</t>
  </si>
  <si>
    <t>Мини-шашлычок из курицы с картофелем фри</t>
  </si>
  <si>
    <t>подадим на шпажках с и двумя видами соуса кетчупом и сырным</t>
  </si>
  <si>
    <t>150/150/60 гр.</t>
  </si>
  <si>
    <t>БАР Тюмень/ЮГРА/Ижевск/Аура</t>
  </si>
  <si>
    <t>Вино красное:</t>
  </si>
  <si>
    <t>цена в меню</t>
  </si>
  <si>
    <t>с/с</t>
  </si>
  <si>
    <t>Густо Полусладкое</t>
  </si>
  <si>
    <t>полусладкое, Россия</t>
  </si>
  <si>
    <t>0.75</t>
  </si>
  <si>
    <t>Густо Сухое</t>
  </si>
  <si>
    <t>сухое, Россия</t>
  </si>
  <si>
    <t>Вино белое:</t>
  </si>
  <si>
    <t>Игристое вино:</t>
  </si>
  <si>
    <t>Шато Тамань Эритаж\Эритаж Брют</t>
  </si>
  <si>
    <t>Россия, полусладкое\сухое</t>
  </si>
  <si>
    <t>Водка:</t>
  </si>
  <si>
    <t>Хаски оригинал</t>
  </si>
  <si>
    <t>0.5</t>
  </si>
  <si>
    <t>Напитки б\а:</t>
  </si>
  <si>
    <t xml:space="preserve">Морс </t>
  </si>
  <si>
    <t>Черная смородина</t>
  </si>
  <si>
    <t>1л</t>
  </si>
  <si>
    <t xml:space="preserve">  </t>
  </si>
  <si>
    <r>
      <rPr>
        <rFont val="Proxima Nova"/>
        <b/>
        <sz val="11.0"/>
      </rPr>
      <t>Комментарии для маркетинга</t>
    </r>
    <r>
      <rPr>
        <rFont val="Proxima Nova"/>
        <b/>
        <sz val="9.0"/>
      </rPr>
      <t xml:space="preserve"> 
(как писать в меню, контрактные вещи и прочее)</t>
    </r>
  </si>
  <si>
    <t>Название маркетинг для меню</t>
  </si>
  <si>
    <t>Описание маркетинг меню</t>
  </si>
  <si>
    <t>город</t>
  </si>
  <si>
    <t xml:space="preserve">Новая цена </t>
  </si>
  <si>
    <t xml:space="preserve">Яндекс/ Деливери </t>
  </si>
  <si>
    <t>Доставка</t>
  </si>
  <si>
    <t>Каро</t>
  </si>
  <si>
    <t>Фруктовые чаи</t>
  </si>
  <si>
    <t>Фруктовый</t>
  </si>
  <si>
    <t>Тюмень</t>
  </si>
  <si>
    <t>Ижевск</t>
  </si>
  <si>
    <t>Сургут/Нижневартовск</t>
  </si>
  <si>
    <t>Самара</t>
  </si>
  <si>
    <t>Москва/СПБ</t>
  </si>
  <si>
    <t xml:space="preserve">Фруктовый пунш </t>
  </si>
  <si>
    <t xml:space="preserve">Манговый улун </t>
  </si>
  <si>
    <t>Черные чаи</t>
  </si>
  <si>
    <t>Черный</t>
  </si>
  <si>
    <t xml:space="preserve">Ассам </t>
  </si>
  <si>
    <t>Чаи авторские</t>
  </si>
  <si>
    <t>Авторский</t>
  </si>
  <si>
    <t>Черный чай, облепиховое пюре, медовый сироп</t>
  </si>
  <si>
    <t>Облепиховый с имбирем</t>
  </si>
  <si>
    <t>Черный чай, пюре облепиха-имбирь, медовый сироп</t>
  </si>
  <si>
    <t>Фруктовый чай, вишневое пюре, сироп черная смородина</t>
  </si>
  <si>
    <t>Вишневый</t>
  </si>
  <si>
    <t>Черный чай, вишневое пюре, сироп черная смородина</t>
  </si>
  <si>
    <t>Американо</t>
  </si>
  <si>
    <t>Латте</t>
  </si>
  <si>
    <t>Раф</t>
  </si>
  <si>
    <t>Внизу на странице прописать "объем указан без учета льда". Объем всех б/а коктейлей через дробь 700/300</t>
  </si>
  <si>
    <t>Пюре мандарин, сироп маракуйя, сироп черная смородина, супер джус лайм, содовая</t>
  </si>
  <si>
    <t xml:space="preserve">Самара </t>
  </si>
  <si>
    <t>Вишневое пюре, сироп персик, супер джус лайм,содовая</t>
  </si>
  <si>
    <t>Вишня-персик</t>
  </si>
  <si>
    <t xml:space="preserve">Пюре вишня, сироп персик, супер джус лайма, содовая </t>
  </si>
  <si>
    <t>Суперджус лайм, мята, сахарный сироп, лайм содовая</t>
  </si>
  <si>
    <t xml:space="preserve">Безалкогольные напитки         </t>
  </si>
  <si>
    <t xml:space="preserve">Evervess Кола </t>
  </si>
  <si>
    <t>В стекле 0,25</t>
  </si>
  <si>
    <t>Evervess Кола Zero</t>
  </si>
  <si>
    <t>На розлив 0,4</t>
  </si>
  <si>
    <t xml:space="preserve">Через \ пропсиать объемы </t>
  </si>
  <si>
    <t>На розлив 1л</t>
  </si>
  <si>
    <t xml:space="preserve">Evervess  Искрящийся лимон-лайм </t>
  </si>
  <si>
    <t xml:space="preserve">Frustyle Искрящийся лимон-лайм </t>
  </si>
  <si>
    <t xml:space="preserve">Тоник Evervess </t>
  </si>
  <si>
    <t xml:space="preserve">Сок в ассортименте </t>
  </si>
  <si>
    <t>J7 Яблоко, вишня, ананас, апельсин</t>
  </si>
  <si>
    <t>Сок</t>
  </si>
  <si>
    <t xml:space="preserve">Яблоко, вишня, ананас, апельсин
</t>
  </si>
  <si>
    <t xml:space="preserve">Морс  ягодный </t>
  </si>
  <si>
    <t xml:space="preserve">Морс ягодный </t>
  </si>
  <si>
    <t>Adrenaline Rush</t>
  </si>
  <si>
    <t>Адреналин Раш</t>
  </si>
  <si>
    <t>Энергетический напиток 18+</t>
  </si>
  <si>
    <t>Adrenaline Rush Zero</t>
  </si>
  <si>
    <t>Адреналин Раш Зеро</t>
  </si>
  <si>
    <t>Энергетический напиток, без сахара 18+</t>
  </si>
  <si>
    <t>Легенда Байкала</t>
  </si>
  <si>
    <t>С газом/без газа</t>
  </si>
  <si>
    <t>С газом / без газа</t>
  </si>
  <si>
    <t xml:space="preserve">Аква Минерале </t>
  </si>
  <si>
    <t>Без газа</t>
  </si>
  <si>
    <t>Разливное пиво</t>
  </si>
  <si>
    <t>Из крана</t>
  </si>
  <si>
    <t>Мейзон Арне Бланш</t>
  </si>
  <si>
    <t>Баден Бир Хеллес</t>
  </si>
  <si>
    <t>Блэк Шип</t>
  </si>
  <si>
    <t>Бутылочное пиво</t>
  </si>
  <si>
    <t>Бутылочное</t>
  </si>
  <si>
    <t>Чепецкое</t>
  </si>
  <si>
    <t>Бутылочное, фильтрованное, 4,0%</t>
  </si>
  <si>
    <t>Ла Коста Фреска</t>
  </si>
  <si>
    <t xml:space="preserve">Крушовице черне </t>
  </si>
  <si>
    <t>Крушовице темное</t>
  </si>
  <si>
    <t>Фильтрованное, 4.2%</t>
  </si>
  <si>
    <t>Крушоивце б/а</t>
  </si>
  <si>
    <t>Крушовице б\а</t>
  </si>
  <si>
    <t>Игристое вино</t>
  </si>
  <si>
    <t>Меланжери</t>
  </si>
  <si>
    <t>Россия, Полусладкое</t>
  </si>
  <si>
    <t>Меланжери Брют</t>
  </si>
  <si>
    <t>Россия, Сухое</t>
  </si>
  <si>
    <t>Поместье Голубицкое Тет Де Шеваль</t>
  </si>
  <si>
    <t>Россия, сухое</t>
  </si>
  <si>
    <t>Белое Вино</t>
  </si>
  <si>
    <t>Авторское Уайт Бленд</t>
  </si>
  <si>
    <t>Россия, сухое
Сорта винограда: Совиньон Блан, Шардоне</t>
  </si>
  <si>
    <t>Урбан Сан Шардоне</t>
  </si>
  <si>
    <t>Адагум Рислинг</t>
  </si>
  <si>
    <t>Урбан Сан Савиньон Блан</t>
  </si>
  <si>
    <t>Поместье Голубицкое Рислинг</t>
  </si>
  <si>
    <t>Ла Казада Пино Гриджио</t>
  </si>
  <si>
    <t>Белое, сухое, Италия</t>
  </si>
  <si>
    <t>Красное Вино</t>
  </si>
  <si>
    <t>Урбан Сан Мерло</t>
  </si>
  <si>
    <t>Красное сухое, Россия</t>
  </si>
  <si>
    <t>Авторское Ред Бленд</t>
  </si>
  <si>
    <t>Россия, сухое
Сорта винограда: Саперави, Пти Вердо</t>
  </si>
  <si>
    <t>Гуд Стейк Каберне</t>
  </si>
  <si>
    <t>Хай Руф Саперави</t>
  </si>
  <si>
    <t xml:space="preserve">Поместье Голубицкое Каберне </t>
  </si>
  <si>
    <t>Калеу Мальбек</t>
  </si>
  <si>
    <t>Красное, полусухое, Аргентина</t>
  </si>
  <si>
    <t xml:space="preserve">Классичесские коктейли </t>
  </si>
  <si>
    <t>Классические</t>
  </si>
  <si>
    <t>Апероль Спритц</t>
  </si>
  <si>
    <t>Мартини Фиеро - Тоник</t>
  </si>
  <si>
    <t>Мартини Фиеро Тоник</t>
  </si>
  <si>
    <t>Мартини Бьянко - Тоник</t>
  </si>
  <si>
    <t>Мартини Бьянко Тоник</t>
  </si>
  <si>
    <t>Ром Девил Айлендс, мята, супер джус лайм, сахарный сироп</t>
  </si>
  <si>
    <t>Ром Девил Айлендс, мята, суперджус лайм, сахарный сироп</t>
  </si>
  <si>
    <t xml:space="preserve">Лонг айленд айс ти </t>
  </si>
  <si>
    <t>Ром, текила, водка, джин, апельсиновый ликер, кола</t>
  </si>
  <si>
    <t>Лонг-айленд айс ти</t>
  </si>
  <si>
    <t>Текила санрайз</t>
  </si>
  <si>
    <t xml:space="preserve">Агавита Бланко, апельсиновы сок, сироп гренадин </t>
  </si>
  <si>
    <t xml:space="preserve">Агавита Бланко, апельсиновый сок, сироп гренадин </t>
  </si>
  <si>
    <t>Виски-кола</t>
  </si>
  <si>
    <t>Вильям кола</t>
  </si>
  <si>
    <t>Ром-кола</t>
  </si>
  <si>
    <t>Ром Девил Айлендс, кола</t>
  </si>
  <si>
    <t>Ром Дэвил Айленд, кола, лайм</t>
  </si>
  <si>
    <t xml:space="preserve">Бруклинские настойки </t>
  </si>
  <si>
    <t>Яблоко-лайм</t>
  </si>
  <si>
    <t>Груша-банан</t>
  </si>
  <si>
    <t>Малина-улун</t>
  </si>
  <si>
    <t>Малину-улун</t>
  </si>
  <si>
    <t xml:space="preserve">Цитрусовая </t>
  </si>
  <si>
    <t>Вишня-ваниль</t>
  </si>
  <si>
    <t>Вишневая</t>
  </si>
  <si>
    <t>Клюква</t>
  </si>
  <si>
    <t>Клюквенная</t>
  </si>
  <si>
    <t>Брусничная</t>
  </si>
  <si>
    <t>Облепиховая с имбирем</t>
  </si>
  <si>
    <t>Облепиховая</t>
  </si>
  <si>
    <t>Черника</t>
  </si>
  <si>
    <t>Черничная</t>
  </si>
  <si>
    <t xml:space="preserve">Водка  </t>
  </si>
  <si>
    <t>Водка</t>
  </si>
  <si>
    <t xml:space="preserve">Хаски </t>
  </si>
  <si>
    <t>Белая березка</t>
  </si>
  <si>
    <t>Белуга Нобл</t>
  </si>
  <si>
    <t>Белуга голд лайн</t>
  </si>
  <si>
    <t>Американский виски</t>
  </si>
  <si>
    <t>Джек Дэниелс</t>
  </si>
  <si>
    <t xml:space="preserve">Ирландский виски </t>
  </si>
  <si>
    <t xml:space="preserve">Джемесон </t>
  </si>
  <si>
    <t>Таламор Дью</t>
  </si>
  <si>
    <t xml:space="preserve">Шотландский Виски  </t>
  </si>
  <si>
    <t>Шотландский Виски</t>
  </si>
  <si>
    <t>Вильям Лоусонс</t>
  </si>
  <si>
    <t xml:space="preserve">Дюарс Уайт Лэйбл  </t>
  </si>
  <si>
    <t>Дюарс 8 лет</t>
  </si>
  <si>
    <t>Баллантайнс Файнест</t>
  </si>
  <si>
    <t>Грандс Трипл Вуд</t>
  </si>
  <si>
    <t xml:space="preserve">Односолодовый виски  </t>
  </si>
  <si>
    <t xml:space="preserve">Односолодовый виски </t>
  </si>
  <si>
    <t>Гленфидик 12 лет</t>
  </si>
  <si>
    <t>Макаллан 12 Лет</t>
  </si>
  <si>
    <t xml:space="preserve">Коньяк </t>
  </si>
  <si>
    <t>Коньяк</t>
  </si>
  <si>
    <t>Рулле VS</t>
  </si>
  <si>
    <t>Рулле VSОР</t>
  </si>
  <si>
    <t>Рулле ХО</t>
  </si>
  <si>
    <t xml:space="preserve">Бренди </t>
  </si>
  <si>
    <t>Айвазовский 3 года</t>
  </si>
  <si>
    <t>Айвазовский 5 лет</t>
  </si>
  <si>
    <t>Торрес 5 лет</t>
  </si>
  <si>
    <t>Ром</t>
  </si>
  <si>
    <t>Девил Айленд</t>
  </si>
  <si>
    <t xml:space="preserve">Барсело Аньехо      </t>
  </si>
  <si>
    <t xml:space="preserve">Оакхарт Ориджинал       </t>
  </si>
  <si>
    <t>Джин</t>
  </si>
  <si>
    <t>Грин Бабун</t>
  </si>
  <si>
    <t>Босфорд Драй</t>
  </si>
  <si>
    <t>Брум Пинк</t>
  </si>
  <si>
    <t xml:space="preserve">Текила </t>
  </si>
  <si>
    <t>Текила</t>
  </si>
  <si>
    <t>Ла Павеса Плата</t>
  </si>
  <si>
    <t>Агавита Голд</t>
  </si>
  <si>
    <t>Агавита Бланко</t>
  </si>
  <si>
    <t>Эсполон Бланко</t>
  </si>
  <si>
    <t>100% агава</t>
  </si>
  <si>
    <t xml:space="preserve">Ликеры </t>
  </si>
  <si>
    <t>Ягермайстер (-18°С)</t>
  </si>
  <si>
    <t>Белуга Хантинг Хербал Биттер</t>
  </si>
  <si>
    <t>Хантинг Хербал Биттер</t>
  </si>
  <si>
    <t>Белуга Нобл Ботаникалс Груша</t>
  </si>
  <si>
    <r>
      <rPr>
        <rFont val="Proxima Nova"/>
        <b/>
        <sz val="11.0"/>
      </rPr>
      <t>Комментарии для маркетинга</t>
    </r>
    <r>
      <rPr>
        <rFont val="Proxima Nova"/>
        <b/>
        <sz val="9.0"/>
      </rPr>
      <t xml:space="preserve"> 
(как писать в меню, контрактные вещи и прочее)</t>
    </r>
  </si>
  <si>
    <t>Старая цена</t>
  </si>
  <si>
    <t>% увеличения цен</t>
  </si>
  <si>
    <t>Пуэр 3-летний</t>
  </si>
  <si>
    <t>Зеленые чаи</t>
  </si>
  <si>
    <t>Зеленый</t>
  </si>
  <si>
    <t>через слэш</t>
  </si>
  <si>
    <t>Молочный улун</t>
  </si>
  <si>
    <t>Грушевый</t>
  </si>
  <si>
    <t>Пюре груша, сироп ваниль, черный чай</t>
  </si>
  <si>
    <t>Пюре мандарин, сироп маракуйя, черный чай</t>
  </si>
  <si>
    <t>Малиновый</t>
  </si>
  <si>
    <t>Черный чай, пюре малина, сироп малина</t>
  </si>
  <si>
    <t>Добавки в чай</t>
  </si>
  <si>
    <t>Добавочки</t>
  </si>
  <si>
    <t>Лимон</t>
  </si>
  <si>
    <t>Мята</t>
  </si>
  <si>
    <t>Чабрец</t>
  </si>
  <si>
    <t>Мёд</t>
  </si>
  <si>
    <t>Добавки в кофе</t>
  </si>
  <si>
    <t xml:space="preserve">Сироп </t>
  </si>
  <si>
    <t xml:space="preserve">Сливки </t>
  </si>
  <si>
    <t xml:space="preserve">Молоко </t>
  </si>
  <si>
    <t>Эспрессо</t>
  </si>
  <si>
    <t>Капучино</t>
  </si>
  <si>
    <t>Кофе на кокосовом молоке</t>
  </si>
  <si>
    <t xml:space="preserve">Кофе на альтернативном молоке </t>
  </si>
  <si>
    <t xml:space="preserve">Кофе на кокосовом молоке </t>
  </si>
  <si>
    <t>дописать строчками в общее кофе</t>
  </si>
  <si>
    <t xml:space="preserve">Капучино на кокосовом молоке </t>
  </si>
  <si>
    <t xml:space="preserve">Латте на кокосовом молоке </t>
  </si>
  <si>
    <t>Добавки в лимонад</t>
  </si>
  <si>
    <t>Лайм</t>
  </si>
  <si>
    <t>Пюре груша, сироп ваниль, вироп груша, супер джус лайм, содовая</t>
  </si>
  <si>
    <t>Пюре малина, сироп маракуйя, супер джус лайма, содовая</t>
  </si>
  <si>
    <t xml:space="preserve">Молочные коктейли                                          </t>
  </si>
  <si>
    <t>Молочники</t>
  </si>
  <si>
    <t>Джуниор шейк</t>
  </si>
  <si>
    <t>Ваниль, шоколад,клубника, банан</t>
  </si>
  <si>
    <t>Ваниль, шоколад, клубника, банан</t>
  </si>
  <si>
    <t xml:space="preserve">Крейзи шейк </t>
  </si>
  <si>
    <t>Фреши</t>
  </si>
  <si>
    <t>Апельсиновый фреш</t>
  </si>
  <si>
    <t>Апельсиновый</t>
  </si>
  <si>
    <t>Морковный фреш</t>
  </si>
  <si>
    <t>Морковный</t>
  </si>
  <si>
    <t>Яблочный фреш</t>
  </si>
  <si>
    <t>Яблочный</t>
  </si>
  <si>
    <t>Светлое, нефильтрованное, 4,9%</t>
  </si>
  <si>
    <t>Мейзон Арне Лагер</t>
  </si>
  <si>
    <t>Светлое, фильтрованное, 4,8%</t>
  </si>
  <si>
    <t>Светлое, фильтрованное, 4,3%</t>
  </si>
  <si>
    <t xml:space="preserve">"Крушовице" светлое </t>
  </si>
  <si>
    <t>Светлое, фильтрованное, 4,2%</t>
  </si>
  <si>
    <t>Темное, азотированное, фильтрованное, 4,1%</t>
  </si>
  <si>
    <t>Сургут/Нижневартовск/</t>
  </si>
  <si>
    <t>Светлое, фильтрованное, 4,1%</t>
  </si>
  <si>
    <t xml:space="preserve">Крушовица б\а стекло </t>
  </si>
  <si>
    <t>Жираф</t>
  </si>
  <si>
    <t>Баден Бир Хелес</t>
  </si>
  <si>
    <t xml:space="preserve">Жираф Крушовице </t>
  </si>
  <si>
    <t>Мартини Асти</t>
  </si>
  <si>
    <t>Италия, сладкое</t>
  </si>
  <si>
    <t>Италия, Сладкое</t>
  </si>
  <si>
    <t>Мартини Брют</t>
  </si>
  <si>
    <t>Италия, сухое</t>
  </si>
  <si>
    <t>Негрони</t>
  </si>
  <si>
    <t xml:space="preserve">Пина колада </t>
  </si>
  <si>
    <t>Ром Девил Айлендс, сок ананас, кокосовый сироп, сливки</t>
  </si>
  <si>
    <t>Ром Девил Айлендс, ананасовый сок, кокосовый сироп, сливки</t>
  </si>
  <si>
    <t xml:space="preserve">Авторские коктейли  </t>
  </si>
  <si>
    <t>Авторские</t>
  </si>
  <si>
    <t>Ботаникалс тоник</t>
  </si>
  <si>
    <t>Ликер Белуга Ботаникалс Груша, водка, пюре груша, сироп груша, супер джус лайма, тоник</t>
  </si>
  <si>
    <t>Аньехо Панч</t>
  </si>
  <si>
    <t>Ром Барсело Аньехо, Ром Девил Айленд, пюре мандарин,сок ананас, супер джус лайм, сироп маракуйя</t>
  </si>
  <si>
    <t>Ягодный спритц</t>
  </si>
  <si>
    <t>Пюре малина, апперитиво сорбет, джин брум пинк, сироп малина, малиновая  пена, сублимированная малина</t>
  </si>
  <si>
    <t>Малина Свит</t>
  </si>
  <si>
    <t xml:space="preserve">Пюре малина, ром Барсело Аньехо, сироп малина, супер джус лайма, малиновая пена, сублимированная малина </t>
  </si>
  <si>
    <t>Негрони Спритц</t>
  </si>
  <si>
    <t>Джин Брум Пинк, Мартини Россо, Апперитиво Сорбет</t>
  </si>
  <si>
    <t>Черри Свит</t>
  </si>
  <si>
    <t>Джин Брум Пинк, пюре вишня, супер джус лайм, сироп черная смородина, бабл дропс</t>
  </si>
  <si>
    <t>Джин Брум Пинк, пюре вишня, сок вишня, суперджус лайм, сироп черная смородина, малиновая пена, сублимированная малина</t>
  </si>
  <si>
    <t>Черничный йогрут</t>
  </si>
  <si>
    <t>Ром Девил Айлендс, сироп черника, сок ананас, сливки</t>
  </si>
  <si>
    <t>Черничный йогурт</t>
  </si>
  <si>
    <t>Ром Девил Айлендс, сироп черника, ананасовый сок, сливки</t>
  </si>
  <si>
    <t>Бруклинские настойки 9шт</t>
  </si>
  <si>
    <t>Бруклинские настойки</t>
  </si>
  <si>
    <t>Сургут/Нижневартовск/Самара</t>
  </si>
  <si>
    <t>Сет настоек 9х50</t>
  </si>
  <si>
    <t>Шоты 2шт</t>
  </si>
  <si>
    <t xml:space="preserve">Шоты </t>
  </si>
  <si>
    <t>В-52</t>
  </si>
  <si>
    <t>Сливочный, кофейный и апельсиновый ликеры</t>
  </si>
  <si>
    <t>В-55</t>
  </si>
  <si>
    <t>Кофейный ликер, самбука, абсент</t>
  </si>
  <si>
    <t>На компанию</t>
  </si>
  <si>
    <t>Миксы на компанию</t>
  </si>
  <si>
    <t>Грушевый сет 6х50</t>
  </si>
  <si>
    <t>Джин Грин Бабун, пюре груша яблочный сок, сироп груша, супер джус лайм</t>
  </si>
  <si>
    <t>Мандариновый  сет 6х50</t>
  </si>
  <si>
    <t>Водка, пюре мандарин, ананасовый сок, сироп маракуйя, супер джус лайм</t>
  </si>
  <si>
    <t>Ягодный сет 6х50</t>
  </si>
  <si>
    <t>Ром Девил Айлендс, пюре малина. вишневый сок, сироп малина, супер джус лайм</t>
  </si>
  <si>
    <t>Ром Девил Айлендс, малиновое пюре, вишневый сок, сироп малина, суперджус лайм</t>
  </si>
  <si>
    <t>Амиго сет 6х50</t>
  </si>
  <si>
    <t>Текила, апельсиновый ликер, апельсиновый сок,  пюре мандарин , сироп маракуйя, супер джус лайм</t>
  </si>
  <si>
    <t>Бикини Ботом</t>
  </si>
  <si>
    <t>Водка Хаски, сироп блю курасао, Frystule лемон лайм, апельсин лимон</t>
  </si>
  <si>
    <t>Водка Хаски, сироп блю курасао, Evervess лимон-лайм, дольки апельсина и лимона</t>
  </si>
  <si>
    <t>Сангрия не белом вине</t>
  </si>
  <si>
    <t>Белое сухое вино, игристое вино сироп персик, Frustyle лемон лайм</t>
  </si>
  <si>
    <t>Сангрия на красном вине</t>
  </si>
  <si>
    <t>Красное сухое вино, игристое вино, сироп черная смородина, Frustyle лемон лайм</t>
  </si>
  <si>
    <t>Хантинг Кола Биг Сайз</t>
  </si>
  <si>
    <t>Ликер Белуга Хантинг, кола, апельсин</t>
  </si>
  <si>
    <t>Ликер Белуга Хантинг, кола, дольки апельсина</t>
  </si>
  <si>
    <t xml:space="preserve">Вермут </t>
  </si>
  <si>
    <t>Вермут</t>
  </si>
  <si>
    <t>Мартини Фиерро</t>
  </si>
  <si>
    <t xml:space="preserve">Мартини Бьянко   </t>
  </si>
  <si>
    <t>Мартини Россо</t>
  </si>
  <si>
    <t>Самбука</t>
  </si>
  <si>
    <t>Абсент</t>
  </si>
  <si>
    <t>Меню для подписчиков</t>
  </si>
  <si>
    <t>цена подписка</t>
  </si>
  <si>
    <t>Коктейли безалкогольные</t>
  </si>
  <si>
    <t>Лимонад Грейпфрутовый  0.4</t>
  </si>
  <si>
    <t>Лимонад грейпфрутовый  1л</t>
  </si>
  <si>
    <t>Мохито б/а</t>
  </si>
  <si>
    <t>Персик-маракуйя</t>
  </si>
  <si>
    <t>Лайм, сироп маракуйя, сироп персик, топпинг манго,семена чиа</t>
  </si>
  <si>
    <t>Кренбери фреш</t>
  </si>
  <si>
    <t xml:space="preserve">Пинк тоник </t>
  </si>
  <si>
    <t>Коктейли алкогольные</t>
  </si>
  <si>
    <t>Джин тоник</t>
  </si>
  <si>
    <t>Джин, тоник</t>
  </si>
  <si>
    <t>Джин тоник малиновый</t>
  </si>
  <si>
    <t>Джин, сок лимона, сироп малина, тоник</t>
  </si>
  <si>
    <t>Джин тоник маракуйя</t>
  </si>
  <si>
    <t>Джин, сок лимона, сироп маракуйя, тоник</t>
  </si>
  <si>
    <t>Виски кола</t>
  </si>
  <si>
    <t>Виски, кола, лимон</t>
  </si>
  <si>
    <t>Ром, кола, лайм</t>
  </si>
  <si>
    <t>Секс на пляже</t>
  </si>
  <si>
    <t>Водка, персиковый сироп, ананасовый сок, морс</t>
  </si>
  <si>
    <t>Отвертка</t>
  </si>
  <si>
    <t>Водка, апельсиновый сок, гренадин</t>
  </si>
  <si>
    <t>Лайм, мята, ром, сахарный сироп</t>
  </si>
  <si>
    <t>Дынный сет</t>
  </si>
  <si>
    <t>Джин, сироп дыня, сок лимона, яблочный сок</t>
  </si>
  <si>
    <t>Тропический сет</t>
  </si>
  <si>
    <t>Водка, сироп маракуйя, сок лимона, сок ананасовый</t>
  </si>
  <si>
    <t>Летнее предложение 2024</t>
  </si>
  <si>
    <t>Коктейли б\а</t>
  </si>
  <si>
    <t>Настойки</t>
  </si>
  <si>
    <t>Апельсиновая</t>
  </si>
  <si>
    <t xml:space="preserve"> </t>
  </si>
  <si>
    <r>
      <rPr>
        <rFont val="Proxima Nova"/>
        <b/>
        <sz val="11.0"/>
      </rPr>
      <t>Комментарии для маркетинга</t>
    </r>
    <r>
      <rPr>
        <rFont val="Proxima Nova"/>
        <b/>
        <sz val="9.0"/>
      </rPr>
      <t xml:space="preserve"> 
(как писать в меню, контрактные вещи и прочее)</t>
    </r>
  </si>
  <si>
    <t>Название от Шеф-бармена</t>
  </si>
  <si>
    <r>
      <rPr>
        <rFont val="Proxima Nova"/>
        <b/>
        <sz val="11.0"/>
      </rPr>
      <t>Комментарии для маркетинга</t>
    </r>
    <r>
      <rPr>
        <rFont val="Proxima Nova"/>
        <b/>
        <sz val="9.0"/>
      </rPr>
      <t xml:space="preserve"> 
(как писать в меню, контрактные вещи и прочее)</t>
    </r>
  </si>
  <si>
    <t>ЧАИ РАССЫПНЫЕ</t>
  </si>
  <si>
    <t>СПБ</t>
  </si>
  <si>
    <t>Манговый Улун</t>
  </si>
  <si>
    <t>Тропический чай</t>
  </si>
  <si>
    <t xml:space="preserve">Тропический </t>
  </si>
  <si>
    <t>Яблочный чай</t>
  </si>
  <si>
    <t>Облепиховый чай с имбирем</t>
  </si>
  <si>
    <t xml:space="preserve">Малиновый чай </t>
  </si>
  <si>
    <t>10 гр</t>
  </si>
  <si>
    <t>10гр</t>
  </si>
  <si>
    <t>3гр</t>
  </si>
  <si>
    <t>5 гр</t>
  </si>
  <si>
    <t>Имбирь</t>
  </si>
  <si>
    <t>15гр</t>
  </si>
  <si>
    <t>Добавки в кофе/чай</t>
  </si>
  <si>
    <t>49 р</t>
  </si>
  <si>
    <t>через / в меню капучино/латте бол. выходи и цена</t>
  </si>
  <si>
    <t>Капучино на кокосовом молоке большой</t>
  </si>
  <si>
    <t>Латте на кокосовом молоке большой</t>
  </si>
  <si>
    <t>Манго-кокос</t>
  </si>
  <si>
    <t>Малина-смородина</t>
  </si>
  <si>
    <t>Клубника-Маракуйя</t>
  </si>
  <si>
    <t>Клубника-маракуйя</t>
  </si>
  <si>
    <t>Яблоко -лайм</t>
  </si>
  <si>
    <t xml:space="preserve">Evervess Искрящийся лимон-лайм </t>
  </si>
  <si>
    <t>Энергетический напиток</t>
  </si>
  <si>
    <t>Энергетический напиток, без сахара</t>
  </si>
  <si>
    <t>Фильтрованное, 4.2 % Производство Россия</t>
  </si>
  <si>
    <t>Крушовице</t>
  </si>
  <si>
    <t>Светлое. Фильтрованное, 4.2%</t>
  </si>
  <si>
    <t>Мейзон Арне Бир Бланш</t>
  </si>
  <si>
    <t>Нефильтрованное, 4,9% Производство Россия</t>
  </si>
  <si>
    <t>Светлое, нефильтрованное 4,9%</t>
  </si>
  <si>
    <t>Фильтрованное, 4,3% Производство Россия</t>
  </si>
  <si>
    <t>Баден Бир Вайс</t>
  </si>
  <si>
    <t>Светлое, Нефильтрованное, 4,5% Производство Россия</t>
  </si>
  <si>
    <t>Светлое, Нефильтрованное, 4,5%</t>
  </si>
  <si>
    <t>Блэк Шип Айриш Стаут</t>
  </si>
  <si>
    <t>Нефильтрованное, темное 4% Производство Россия</t>
  </si>
  <si>
    <t>Темное, Нефильтрованное, 4%</t>
  </si>
  <si>
    <t>Пиво Pabst Blue Ribbon Select</t>
  </si>
  <si>
    <t>Светлое, фильтрованное, Россия 4,7%</t>
  </si>
  <si>
    <t>Pabst Blue Ribbon Select</t>
  </si>
  <si>
    <t>Светлое, Фильрованное, 4,7%</t>
  </si>
  <si>
    <t>МСК Мытищи</t>
  </si>
  <si>
    <t>Пиво Хамовники Пшеничное</t>
  </si>
  <si>
    <t>Светлое, нефильтрованное, 4,8% производство Россия</t>
  </si>
  <si>
    <t>Хамовники Пшеничное</t>
  </si>
  <si>
    <t>Светлое, Нефильтрованное, 4,8%</t>
  </si>
  <si>
    <t>Пиво Ballantine Stout</t>
  </si>
  <si>
    <t>Темное, нефильтрованное, 4,1% производство Россия</t>
  </si>
  <si>
    <t>Ballantine Stout</t>
  </si>
  <si>
    <t>Темное, Нефильтрованное, 4,1%</t>
  </si>
  <si>
    <t>Пиво Wit</t>
  </si>
  <si>
    <t>Светлое, нефильтрованное, 5%, производство Россия</t>
  </si>
  <si>
    <t>Wit Beer</t>
  </si>
  <si>
    <t>Светлое, нефильтрованное, 5%</t>
  </si>
  <si>
    <t>Пиво Волковская Пивоварня Вишня</t>
  </si>
  <si>
    <t>вишневый эль. нефильтрованное 4.5% Производство Россия</t>
  </si>
  <si>
    <t>Вишневый Эль</t>
  </si>
  <si>
    <t>вишневый эль. нефильтрованное 4.5%</t>
  </si>
  <si>
    <t>Пиво Жигули Барное</t>
  </si>
  <si>
    <t>Светлое, фильтрованное 4,9% производство Россия</t>
  </si>
  <si>
    <t>Жигули Барное</t>
  </si>
  <si>
    <t>Светлое, фильтрованное, 4,9%</t>
  </si>
  <si>
    <t>Пиво Жигули Барное Бархатное</t>
  </si>
  <si>
    <t>Темное, фильтрованное, 4.5% производство Россия</t>
  </si>
  <si>
    <t>Жигули Бархатное</t>
  </si>
  <si>
    <t>Темное, фильтрованное, 4,5%</t>
  </si>
  <si>
    <t>Бакалар б/а</t>
  </si>
  <si>
    <t>Импорт, Чехия</t>
  </si>
  <si>
    <t>Безалкогольное</t>
  </si>
  <si>
    <t>Крафт пиво ассортимент</t>
  </si>
  <si>
    <t>пиво крафт ассортимент</t>
  </si>
  <si>
    <t>по ассортименту уточняйте у вашего официанта</t>
  </si>
  <si>
    <t xml:space="preserve">Астериз Шериз </t>
  </si>
  <si>
    <t>Вишневый Эль, производство Бельгия 3.5 %</t>
  </si>
  <si>
    <t>Астериз Шериз Вишневый Эль</t>
  </si>
  <si>
    <t>бельгийский вишневый эль 3.5 %</t>
  </si>
  <si>
    <t>Бакалар холодного охмеления</t>
  </si>
  <si>
    <t>Бакалар Лагер, производство Чехия</t>
  </si>
  <si>
    <t>Бакалар Лагер</t>
  </si>
  <si>
    <t>Светлое фильтрованное 5,2 %</t>
  </si>
  <si>
    <t>Pabst Blue Ribbon" Alcohol Free</t>
  </si>
  <si>
    <t>Циндао</t>
  </si>
  <si>
    <t>Импорт, Китай Светлое, Фильтрованное</t>
  </si>
  <si>
    <t>Светлое, Фильтрованное 4.7</t>
  </si>
  <si>
    <t>Жираф Крушовице Светлое</t>
  </si>
  <si>
    <t>Крушовице светлое</t>
  </si>
  <si>
    <t>Жираф Мейзон Арне Бир Бланш</t>
  </si>
  <si>
    <t>Жираф  Баден Бир Вайс</t>
  </si>
  <si>
    <t>Жираф Мейзон Арне Лагер</t>
  </si>
  <si>
    <t>Жираф Pabst Blue Ribbon Select</t>
  </si>
  <si>
    <t>Жираф Хамовники Пшеничное</t>
  </si>
  <si>
    <t>Жираф Wit</t>
  </si>
  <si>
    <t>Жираф Волковская Пивоварня Вишня</t>
  </si>
  <si>
    <t>Жираф Жигули Барное</t>
  </si>
  <si>
    <t>Жираф Жигули Барное Бархатное</t>
  </si>
  <si>
    <t xml:space="preserve"> Sparklings wines </t>
  </si>
  <si>
    <t>обьем вина по бокалам указать через дробь 125/750 мл</t>
  </si>
  <si>
    <t>Эстеллар Рислинг Брют</t>
  </si>
  <si>
    <t xml:space="preserve">Просекко Гаспаретто </t>
  </si>
  <si>
    <t>Кава Петалос Де Арезан</t>
  </si>
  <si>
    <t>Испания/ Каталония
11.5% крепость
Сорт: Чарелло, Парельяда, Макабео
Брют</t>
  </si>
  <si>
    <t>Креман Дюлонг Де Бордо</t>
  </si>
  <si>
    <t>Франция/ Бордо
12% крепость 
Сорт: Семильон, Каберне Фран
Брют</t>
  </si>
  <si>
    <t>Пино Гриджио АХСАР</t>
  </si>
  <si>
    <t>Южная Осетия
12% Крепость
Сорт: Пино Гриджио 100%
Сухое</t>
  </si>
  <si>
    <t>Рислинг АСХАР</t>
  </si>
  <si>
    <t>Южная Осетия
12% Крепость
Сорт: Рислинг 100%
Сухое</t>
  </si>
  <si>
    <t>Совиньон Блан КИВИ КЮВЕ</t>
  </si>
  <si>
    <t>ЮАР/Вестер Кейп.
12,5% Крепость
Сорт: Совиньон Блан 100%
Сухое</t>
  </si>
  <si>
    <t>Виньо Верде Ла Мерита</t>
  </si>
  <si>
    <t>Португалия.
10% крепость
Сорт: Виньяо, Барракал, Амарал.
Сухое розовое</t>
  </si>
  <si>
    <t>Тонель 14 Торронтес</t>
  </si>
  <si>
    <t>Аргентина/ Мендоса
13,5% Крепость.
Сорт: Торронтес 100%
Сухое</t>
  </si>
  <si>
    <t>Петер Мертес Рислинг</t>
  </si>
  <si>
    <t>Германия/ Рейнхессен
11% крепость
Сорт: Рислинг 100%
Полусухое</t>
  </si>
  <si>
    <t>БИОребе Пино Гриджио</t>
  </si>
  <si>
    <t>Италия/Сицилия
12% Крепость
Сорт: Пино Гриджио 100%
Сухое</t>
  </si>
  <si>
    <t>Санта Альба Шардоне</t>
  </si>
  <si>
    <t>Чили/ Центральная Долина
13% Крепость
Сорт: Шардоне 100%
Сухое</t>
  </si>
  <si>
    <t>Африканский Горизонт Шенен Блан</t>
  </si>
  <si>
    <t>ЮАР/ Западный Кейп
12% Крепость
Сорт: Шенен Блан 100%
Сухое</t>
  </si>
  <si>
    <t>Тонель 14 Мальбек</t>
  </si>
  <si>
    <t>Аргентина/ Мендоса
13,5% Крепость.
Сорт: Мальбек 100%
Сухое.</t>
  </si>
  <si>
    <t>Саперави-Ламиаури АХСАР</t>
  </si>
  <si>
    <t>Южная Осетия.
13% Крепость
Сорт: Саперави-Ламиаури
Полусухое</t>
  </si>
  <si>
    <t>Африканский Горизонт Пинотаж</t>
  </si>
  <si>
    <t>ЮАР/ Западный Кейп
14% Крепость.
Сорт: Пинотаж 100%
Сухое</t>
  </si>
  <si>
    <t>ЮАР/ Западный Кейп
14% Крепость.
Сорт: Пинотаж
Сухое</t>
  </si>
  <si>
    <t>Санта Альба Карменер</t>
  </si>
  <si>
    <t>Чили/ Центральная Долина
13,5% Крепость
Сорт: Карменер 100%
сухое</t>
  </si>
  <si>
    <t>Баль Сикано Неро д'Авола</t>
  </si>
  <si>
    <t>Италия/ Сицилия.
13,5% Крепость.
Сорт: Неро д'Авола 100%
Сухое</t>
  </si>
  <si>
    <t>Монте Тесса Негроамаро</t>
  </si>
  <si>
    <t>Италия/ Апулия.
13% Крепость.
Сорт: Негроамаро 100%
Сухое</t>
  </si>
  <si>
    <t>Б/А Вино</t>
  </si>
  <si>
    <t>Лайт Хаус бел.сух</t>
  </si>
  <si>
    <t>Германия/ Рейнхессен
Б.А
сухое</t>
  </si>
  <si>
    <t>Лайт Хаус роз.сух</t>
  </si>
  <si>
    <t>Лайт хаус кр. сух</t>
  </si>
  <si>
    <t>Лайт Хаус игристое</t>
  </si>
  <si>
    <t xml:space="preserve">Белый Русский </t>
  </si>
  <si>
    <t xml:space="preserve">Джин Тоник </t>
  </si>
  <si>
    <t>Ликер Белуга Ботаникалс Груша, водка, пюре яблоко, сироп зеленое яблоко, супер джус лайма, тоник</t>
  </si>
  <si>
    <t>Ром Барсело Аньехо, Ром Девил Айленд, пюре манго,сок ананас,  супер джус лайм, сироп маракуйя</t>
  </si>
  <si>
    <t>Ром Барсело Аньехо, Ром Девил Айленд, сок ананас, пюре манго, суперджус лайм, сироп маракуйя</t>
  </si>
  <si>
    <t>Малиновый спртиц</t>
  </si>
  <si>
    <t>Малиновый спритц</t>
  </si>
  <si>
    <t>Пюре малина, апперитиво сорбет, джин брум пинк, сироп малина, клубничная пена, сублимированная малина</t>
  </si>
  <si>
    <t>Клубничный свит сауэр</t>
  </si>
  <si>
    <t xml:space="preserve">Пюре клубника, ром Барсело Аньехо, сироп клубника, супер джус лайма, клубничная пена, сублимированная клубника </t>
  </si>
  <si>
    <t>Черника смэш</t>
  </si>
  <si>
    <t>Черничный смэш</t>
  </si>
  <si>
    <t xml:space="preserve">Настойка черника, сок вишня, сливки, сироп черника </t>
  </si>
  <si>
    <t>Вишня сауэр</t>
  </si>
  <si>
    <t>Джин Брум Пинк, пюре вишня, суперджус лайм, сироп черная смородина, бабл дропс</t>
  </si>
  <si>
    <t>Яблоко сауэр</t>
  </si>
  <si>
    <t>Водка, яблочное пюре, сироп зеленое яблоко, супер джус лайм</t>
  </si>
  <si>
    <t>Водка, яблочное пюре, сироп зеленое яблоко, суперджус лайм</t>
  </si>
  <si>
    <t>Шоты</t>
  </si>
  <si>
    <t>Яблочный сет 6х50</t>
  </si>
  <si>
    <t>Джин Грин Бабун, пюре яблоко, яблочный сок, сироп зеленое яблоко, супер джус лайм</t>
  </si>
  <si>
    <t>Джин Грин Бабун, яблочное пюре, яблочный сок, сироп зеленое яблоко, суперджус лайм</t>
  </si>
  <si>
    <t>Тропический сет 6х50</t>
  </si>
  <si>
    <t>Водка, пюре манго, ананасовый сок, сироп маракуйя, супер джус лайм</t>
  </si>
  <si>
    <t>Водка, пюре манго , ананасовый сок, сироп маракуйя, суперджус лайм</t>
  </si>
  <si>
    <t>Текила, апельсиновый ликер, апельсиновый сок,  пюре манго , сироп маракуйя, супер джус лайм</t>
  </si>
  <si>
    <t>Текила, апельсиновый ликер, апельсиновый сок, пюре манго, сироп маракуйя, суперджус лайм</t>
  </si>
  <si>
    <t>Водка Хаски, сироп блю курасао, Evervess лемон лайм, апельсин лимон</t>
  </si>
  <si>
    <t>Белое сухое вино, игристое брют, сироп персик, Evervess лемон лайм</t>
  </si>
  <si>
    <t>Красное сухое вино, игристое брют, сироп персик, Evervess лемон лайм</t>
  </si>
  <si>
    <t>Белуга Голд Лайн</t>
  </si>
  <si>
    <t>Царская Оригинальная</t>
  </si>
  <si>
    <t>Царская Золотая</t>
  </si>
  <si>
    <t>Хаски Оригинальная</t>
  </si>
  <si>
    <t>Уистлер Дабл ОАК</t>
  </si>
  <si>
    <t>Джеймсон</t>
  </si>
  <si>
    <t>Поугс Сингл Молт</t>
  </si>
  <si>
    <t>Катти Сарк 3 года</t>
  </si>
  <si>
    <t>Катти Сарк 12 лет</t>
  </si>
  <si>
    <t>Чивас Ригал 12 лет</t>
  </si>
  <si>
    <t>Акентошан Американ ОАК</t>
  </si>
  <si>
    <t>Грантс Трипл Вуд</t>
  </si>
  <si>
    <t>Односолодовый Виски</t>
  </si>
  <si>
    <t>Макаллан 12 лет Дабл ОАК</t>
  </si>
  <si>
    <t xml:space="preserve">Бурбон/Американский Виски </t>
  </si>
  <si>
    <t>Бурбон/Американский Виски</t>
  </si>
  <si>
    <t>Муншайн Бурбон</t>
  </si>
  <si>
    <t>Джим Бим</t>
  </si>
  <si>
    <t>Буллет бурбон Фронтье</t>
  </si>
  <si>
    <t>Джек Дениэл'с</t>
  </si>
  <si>
    <t>Рулле V.S.</t>
  </si>
  <si>
    <t>Рулле V.S.O.P.</t>
  </si>
  <si>
    <t>Рулле X.O.</t>
  </si>
  <si>
    <t>Мартини Бьянко</t>
  </si>
  <si>
    <t>Мартини Экстра Драй</t>
  </si>
  <si>
    <t>Мартини Ферро</t>
  </si>
  <si>
    <t>Чемер Рубино</t>
  </si>
  <si>
    <t>Барсело Аньехо</t>
  </si>
  <si>
    <t>Дипломатико</t>
  </si>
  <si>
    <t>Дон Папа Масскара</t>
  </si>
  <si>
    <t>Пират ХО</t>
  </si>
  <si>
    <t>Джин Хокку</t>
  </si>
  <si>
    <t>ГИГ Джин Лаванда</t>
  </si>
  <si>
    <t>Джинстер</t>
  </si>
  <si>
    <t>указать сноску вкусов: Мандарин/кола/ классика</t>
  </si>
  <si>
    <t>Брасс Манки Джин</t>
  </si>
  <si>
    <t>Хлебное Вино/Дистиляты</t>
  </si>
  <si>
    <t>Чемер хлебное вино</t>
  </si>
  <si>
    <t>Чемер Баррель</t>
  </si>
  <si>
    <t>Чемер Орандж</t>
  </si>
  <si>
    <t>ИПА ГИГ</t>
  </si>
  <si>
    <t>Машроом ГИГ</t>
  </si>
  <si>
    <t>Полба</t>
  </si>
  <si>
    <t xml:space="preserve">Эсполон Бланко </t>
  </si>
  <si>
    <t>Ликеры/Биттеры</t>
  </si>
  <si>
    <t>Егермейстер</t>
  </si>
  <si>
    <t>Белуга хантинг</t>
  </si>
  <si>
    <t>Белуга Ботаника</t>
  </si>
  <si>
    <t xml:space="preserve">Фернет </t>
  </si>
  <si>
    <t>Пина-Колада Айс Ти</t>
  </si>
  <si>
    <t>Манговый улун, пюре ананас, сироп кокос, супер джус лайм,  кокосовая стружка, джус болл</t>
  </si>
  <si>
    <t>Пина Колада Айс Ти</t>
  </si>
  <si>
    <t>Манговый улун, ананасовое пюре, сироп кокос, лайм, джус болл</t>
  </si>
  <si>
    <t>200 мл</t>
  </si>
  <si>
    <t>Светлое, фильтрованное, 4.1%</t>
  </si>
  <si>
    <t>№</t>
  </si>
  <si>
    <t>Описание от ШЕФА</t>
  </si>
  <si>
    <t>Название в меню (маркетинг)</t>
  </si>
  <si>
    <t>Описание в меню (маркетинг)</t>
  </si>
  <si>
    <t xml:space="preserve">Город </t>
  </si>
  <si>
    <t>с\с</t>
  </si>
  <si>
    <t>Коэфициент 4</t>
  </si>
  <si>
    <t>Food cost</t>
  </si>
  <si>
    <t>%</t>
  </si>
  <si>
    <t>КБЖУ</t>
  </si>
  <si>
    <t>Холодные Закуски.</t>
  </si>
  <si>
    <r>
      <rPr>
        <rFont val="Proxima Nova"/>
        <b/>
        <color rgb="FF000000"/>
      </rPr>
      <t xml:space="preserve">Подкопченный паштет из куриной печени с луком фри и тостами из чиабатты.                                                                                                                                                </t>
    </r>
    <r>
      <rPr>
        <rFont val="Proxima Nova"/>
        <b val="0"/>
        <color rgb="FF000000"/>
        <sz val="10.0"/>
      </rPr>
      <t xml:space="preserve"> (Куриная печень,лук репчатый,морковь,пряные травы,сливочное масло,лук фри,чиабатта</t>
    </r>
  </si>
  <si>
    <t>150гр</t>
  </si>
  <si>
    <t>Жиры 16,050    Белки 13,651  Углеводы 13,716        Ккал 254,408</t>
  </si>
  <si>
    <t>убрать</t>
  </si>
  <si>
    <r>
      <rPr>
        <rFont val="Proxima Nova"/>
        <b/>
        <color rgb="FF000000"/>
      </rPr>
      <t xml:space="preserve">Моцарелла с малиновым конфитюром.                                                                                                                                                                                                                            </t>
    </r>
    <r>
      <rPr>
        <rFont val="Proxima Nova"/>
        <b val="0"/>
        <color rgb="FF000000"/>
        <sz val="10.0"/>
      </rPr>
      <t>(сыр моцарелла,малиновый конфитюр,базилик зеленый,оливковое масло,крем соус бальзамический)</t>
    </r>
  </si>
  <si>
    <r>
      <rPr>
        <rFont val="Proxima Nova"/>
        <b/>
        <color rgb="FF000000"/>
      </rPr>
      <t xml:space="preserve">Хумус с кедровыми орешками, оливковым маслом и чиабаттой.                                                                                                                                                                          </t>
    </r>
    <r>
      <rPr>
        <rFont val="Proxima Nova"/>
        <b val="0"/>
        <color rgb="FF000000"/>
        <sz val="10.0"/>
      </rPr>
      <t>(Хумус из нута с пряными специями, пастой тахини,кедровыми орешками,оливковым маслом, бальзамическим соусом и хрустящей чиабаттой)</t>
    </r>
  </si>
  <si>
    <t xml:space="preserve">Жиры 13,114   Белки 11,427  Углеводы 33,496         Ккал 311,390 </t>
  </si>
  <si>
    <r>
      <rPr>
        <rFont val="Proxima Nova"/>
        <b/>
        <color rgb="FF000000"/>
      </rPr>
      <t xml:space="preserve">Тар-тар из мраморной говядины с хрустящей чиабатой.                                                                                                                                                                                                                                                                                                              </t>
    </r>
    <r>
      <rPr>
        <rFont val="Proxima Nova"/>
        <b val="0"/>
        <color rgb="FF000000"/>
        <sz val="10.0"/>
      </rPr>
      <t xml:space="preserve"> (Мраморная говядина,каперсы,зернистая горчица,маринованные корнишоны,оливковое масло,ворчестер соус,вяленые томаты,лук красный,чиабатта,кресс зелень.)</t>
    </r>
  </si>
  <si>
    <t>180гр</t>
  </si>
  <si>
    <t xml:space="preserve">Жиры 11,727   Белки 11,384  Углеводы 9,975         Ккал 191,544 </t>
  </si>
  <si>
    <t>в новое меню</t>
  </si>
  <si>
    <r>
      <rPr>
        <rFont val="Proxima Nova"/>
        <b/>
        <color rgb="FF000000"/>
      </rPr>
      <t xml:space="preserve">Брускетта с мортаделлой, крем чизом и листьями салата, вяленые томаты черри.                                                                                                                                                                                                                                                                       </t>
    </r>
    <r>
      <rPr>
        <rFont val="Proxima Nova"/>
        <b val="0"/>
        <color rgb="FF000000"/>
        <sz val="10.0"/>
      </rPr>
      <t>(Бриошь,крем чиз, листья салата,мортаделла,вяленые томаты,зеленое масло.)</t>
    </r>
  </si>
  <si>
    <t>Жиры 19,975     Белки 6,978 Углеводы 14,415            Ккал 265,340</t>
  </si>
  <si>
    <t>Горячие Закуски.</t>
  </si>
  <si>
    <r>
      <rPr>
        <rFont val="Proxima Nova"/>
        <b/>
        <color rgb="FF000000"/>
      </rPr>
      <t xml:space="preserve">Хрустящие гренки с чесноком и пармезаном. </t>
    </r>
    <r>
      <rPr>
        <rFont val="Proxima Nova"/>
        <b val="0"/>
        <color rgb="FF000000"/>
        <sz val="10.0"/>
      </rPr>
      <t xml:space="preserve">                                                                                                        (Барадинский хлеб,чесночное масло,спармезан,соль,пряные травы)</t>
    </r>
  </si>
  <si>
    <t xml:space="preserve">Жиры 4,993   Белки 5,770  Углеводы 36,754         Ккал 239,102 </t>
  </si>
  <si>
    <r>
      <rPr>
        <rFont val="Proxima Nova"/>
        <b/>
        <color rgb="FF000000"/>
      </rPr>
      <t xml:space="preserve">Шарики из цыпы.                                                                                                                               </t>
    </r>
    <r>
      <rPr>
        <rFont val="Proxima Nova"/>
        <b val="0"/>
        <color rgb="FF000000"/>
        <sz val="10.0"/>
      </rPr>
      <t>(Куриное филе, соус ким-чи, соевый соус, сыр моцарелла и сыр чеддер, сухари панко, соус барбекю, вяленые томаты, зеленый базилик)</t>
    </r>
  </si>
  <si>
    <t>240гр</t>
  </si>
  <si>
    <t>Жиры 8,459    Белки 15,454  Углеводы 6,220         Ккал 202,086</t>
  </si>
  <si>
    <r>
      <rPr>
        <rFont val="Proxima Nova"/>
        <b/>
        <color rgb="FF000000"/>
      </rPr>
      <t xml:space="preserve">Креветки темпура.                                                                                                                                                        </t>
    </r>
    <r>
      <rPr>
        <rFont val="Proxima Nova"/>
        <b val="0"/>
        <color rgb="FF000000"/>
        <sz val="10.0"/>
      </rPr>
      <t>(Тигровые креветки, сухари панко,соус чили-сладки)</t>
    </r>
  </si>
  <si>
    <t xml:space="preserve">Жиры 2,397  Белки 12,379  Углеводы 5,276         Ккал 92,190 </t>
  </si>
  <si>
    <r>
      <rPr>
        <rFont val="Proxima Nova"/>
        <b/>
        <color rgb="FF000000"/>
      </rPr>
      <t xml:space="preserve">Сырные палочки.                                                                                                                                                          </t>
    </r>
    <r>
      <rPr>
        <rFont val="Proxima Nova"/>
        <b val="0"/>
        <color rgb="FF000000"/>
        <sz val="10.0"/>
      </rPr>
      <t>(Моцарелла, сухари панко, брусничный соус)</t>
    </r>
  </si>
  <si>
    <t xml:space="preserve">Жиры 11,540   Белки 11,875  Углеводы 20,425         Ккал 246,425 </t>
  </si>
  <si>
    <r>
      <rPr>
        <rFont val="Proxima Nova"/>
        <b/>
        <color rgb="FF000000"/>
      </rPr>
      <t xml:space="preserve">Хрустящие пирожки с копченым цыпленком.                                                                                                     </t>
    </r>
    <r>
      <rPr>
        <rFont val="Proxima Nova"/>
        <b val="0"/>
        <color rgb="FF000000"/>
        <sz val="10.0"/>
      </rPr>
      <t>(Цыпленок копченый, перец болгарский, томаты, сельдерей, перец халапеньо, сыр чеддер, сыр моцарелла, кинза, сметана, базилик зеленый)</t>
    </r>
  </si>
  <si>
    <t xml:space="preserve">Жиры 13,794   Белки 5,320 Углеводы 18,755         Ккал 219,779 </t>
  </si>
  <si>
    <r>
      <rPr>
        <rFont val="Proxima Nova"/>
        <b/>
        <color rgb="FF000000"/>
      </rPr>
      <t xml:space="preserve">Мини чебуреки с курицей и сыром.                                                                                                                 </t>
    </r>
    <r>
      <rPr>
        <rFont val="Proxima Nova"/>
        <b val="0"/>
        <color rgb="FF000000"/>
        <sz val="10.0"/>
      </rPr>
      <t>(Хрустящее тесто для чебуреков, куриное филе, соус ким чи, сыр чеддер, сыр моцарелла, сырный соус)</t>
    </r>
  </si>
  <si>
    <t>Жиры 12,330    Белки 0,205  Углеводы 1,065         Ккал  116,046</t>
  </si>
  <si>
    <r>
      <rPr>
        <rFont val="Proxima Nova"/>
        <b/>
        <color rgb="FF000000"/>
      </rPr>
      <t xml:space="preserve">Луковые кольца.                                                                                                                                                                                                                                                                                                                                                                                 </t>
    </r>
    <r>
      <rPr>
        <rFont val="Proxima Nova"/>
        <b val="0"/>
        <color rgb="FF000000"/>
        <sz val="10.0"/>
      </rPr>
      <t xml:space="preserve">(Луковые кольца в хрустящей панировке обжаренные во фритюре)         </t>
    </r>
    <r>
      <rPr>
        <rFont val="Proxima Nova"/>
        <b/>
        <color rgb="FF000000"/>
      </rPr>
      <t xml:space="preserve">                                                                                                                                    </t>
    </r>
  </si>
  <si>
    <t xml:space="preserve">Жиры 19,424   Белки 3,167  Углеводы 23,021         Ккал 279,575 </t>
  </si>
  <si>
    <r>
      <rPr>
        <rFont val="Proxima Nova"/>
        <b/>
        <color rgb="FF000000"/>
      </rPr>
      <t xml:space="preserve">Крылья BBQ.                                                                                                                                                                    </t>
    </r>
    <r>
      <rPr>
        <rFont val="Proxima Nova"/>
        <b val="0"/>
        <color rgb="FF000000"/>
        <sz val="10.0"/>
      </rPr>
      <t>(Крылышки куриные, соус барбекю, брусочки кукурузы, чипсы из пепперони)</t>
    </r>
  </si>
  <si>
    <t>320гр</t>
  </si>
  <si>
    <t xml:space="preserve">Жиры 16,694   Белки 15,702  Углеводы 9,060         Ккал 252,728 </t>
  </si>
  <si>
    <r>
      <rPr>
        <rFont val="Proxima Nova"/>
        <b/>
        <color rgb="FF000000"/>
      </rPr>
      <t xml:space="preserve">Салат цезарь с цыпленком на гриле и пармезаном.                                                                               </t>
    </r>
    <r>
      <rPr>
        <rFont val="Proxima Nova"/>
        <b val="0"/>
        <color rgb="FF000000"/>
        <sz val="10.0"/>
      </rPr>
      <t>(Листья салата романо, соус цезарь с анчоусами, филе цыпленка на гриле, вяленые томаты черри, перепелиное яйцо, сыр пармезан, хрустящие гренки)</t>
    </r>
  </si>
  <si>
    <t>Жиры 17,273   Белки 10,118  Углеводы 4,990        Ккал  215,875</t>
  </si>
  <si>
    <r>
      <rPr>
        <rFont val="Proxima Nova"/>
        <b/>
        <color rgb="FF000000"/>
      </rPr>
      <t xml:space="preserve">Салат с бураттой, и розовыми томатами.                                                                                                     </t>
    </r>
    <r>
      <rPr>
        <rFont val="Proxima Nova"/>
        <b val="0"/>
        <color rgb="FF000000"/>
        <sz val="10.0"/>
      </rPr>
      <t>(Буратта, розовые томаты, перец печеный, зеленое масло, зеленый базилик)</t>
    </r>
  </si>
  <si>
    <t>Жиры 10,453     Белки 7,769 Углеводы 4,458            Ккал 142,981</t>
  </si>
  <si>
    <r>
      <rPr>
        <rFont val="Proxima Nova"/>
        <b/>
        <color rgb="FFFF0000"/>
      </rPr>
      <t xml:space="preserve">Салат из рукколы, печеного перца, томатов и жаренного на гриле сыра халуми.                                                                           </t>
    </r>
    <r>
      <rPr>
        <rFont val="Proxima Nova"/>
        <b val="0"/>
        <color rgb="FFFF0000"/>
      </rPr>
      <t xml:space="preserve"> (листья рукколы,перец болгарский,томаты черри,сыр халуми,кедровые орешки)</t>
    </r>
  </si>
  <si>
    <t>вводим в новое меню</t>
  </si>
  <si>
    <r>
      <rPr>
        <rFont val="Proxima Nova"/>
        <b/>
        <color rgb="FF000000"/>
      </rPr>
      <t xml:space="preserve">Салат с кальмаром на гриле, киноа, авокадо, ореховым соусом и терияки.                                                                                                                         </t>
    </r>
    <r>
      <rPr>
        <rFont val="Proxima Nova"/>
        <b val="0"/>
        <color rgb="FF000000"/>
        <sz val="10.0"/>
      </rPr>
      <t xml:space="preserve"> (Листья салата микс, киноа, авокадо, кальмары гриль, томаты черри, ореховый соус, соус терияки, кунжут)</t>
    </r>
  </si>
  <si>
    <t>Жиры 9,274   Белки 8,268  Углеводы 14,608        Ккал  179,161</t>
  </si>
  <si>
    <r>
      <rPr>
        <rFont val="Proxima Nova"/>
        <b/>
        <color rgb="FF000000"/>
      </rPr>
      <t xml:space="preserve">Салат с ростбифом                                                                                                                                         </t>
    </r>
    <r>
      <rPr>
        <rFont val="Proxima Nova"/>
        <b val="0"/>
        <color rgb="FF000000"/>
        <sz val="10.0"/>
      </rPr>
      <t>(Тонкие ломтики телятины с картофелем и хрустящими маринованными огурцами, томатами и медово горчичный соусом)</t>
    </r>
  </si>
  <si>
    <t>210гр</t>
  </si>
  <si>
    <t xml:space="preserve">Жиры 11,271   Белки 7,036  Углеводы 8,897         Ккал 165,170 </t>
  </si>
  <si>
    <t>Стейк салат из мраморной говядины с картофельными чипсами и горчичным соусом.</t>
  </si>
  <si>
    <r>
      <rPr>
        <rFont val="Proxima Nova"/>
        <b/>
        <color rgb="FF000000"/>
      </rPr>
      <t xml:space="preserve">Салат Капрезе.                                                                                                                                                            </t>
    </r>
    <r>
      <rPr>
        <rFont val="Proxima Nova"/>
        <b val="0"/>
        <color rgb="FF000000"/>
        <sz val="10.0"/>
      </rPr>
      <t xml:space="preserve">(Моцарелла, розовые томаты, </t>
    </r>
    <r>
      <rPr>
        <rFont val="Proxima Nova"/>
        <b/>
        <color rgb="FF000000"/>
        <sz val="10.0"/>
      </rPr>
      <t xml:space="preserve">томаты черри, </t>
    </r>
    <r>
      <rPr>
        <rFont val="Proxima Nova"/>
        <b val="0"/>
        <color rgb="FF000000"/>
        <sz val="10.0"/>
      </rPr>
      <t>зеленый базилик, соус песто)</t>
    </r>
  </si>
  <si>
    <t>Жиры 12,787     Белки 8,768 Углеводы 3,161         Ккал 162,722</t>
  </si>
  <si>
    <r>
      <rPr>
        <rFont val="Proxima Nova"/>
        <b/>
        <color rgb="FF000000"/>
      </rPr>
      <t xml:space="preserve">Греческий салат.                                                                                                                                                        </t>
    </r>
    <r>
      <rPr>
        <rFont val="Proxima Nova"/>
        <b val="0"/>
        <color rgb="FF000000"/>
        <sz val="10.0"/>
      </rPr>
      <t>(Перец болгарский,</t>
    </r>
    <r>
      <rPr>
        <rFont val="Proxima Nova"/>
        <b val="0"/>
        <color rgb="FFFF0000"/>
        <sz val="10.0"/>
      </rPr>
      <t>листья салата</t>
    </r>
    <r>
      <rPr>
        <rFont val="Proxima Nova"/>
        <b val="0"/>
        <color rgb="FF000000"/>
        <sz val="10.0"/>
      </rPr>
      <t>,огурцы,томаты,лук красный,оливки,брынза,орегано,базилик,оливковое масло)</t>
    </r>
  </si>
  <si>
    <t>Жиры 8,751   Белки 5,630  Углеводы 3,290         Ккал  114,424</t>
  </si>
  <si>
    <t>Гриль-Хоспер</t>
  </si>
  <si>
    <r>
      <rPr>
        <rFont val="Proxima Nova"/>
        <b/>
        <color rgb="FF000000"/>
      </rPr>
      <t xml:space="preserve">Стейк пиканья  - Тот самый стейк.                                                                                                                       </t>
    </r>
    <r>
      <rPr>
        <rFont val="Proxima Nova"/>
        <b val="0"/>
        <color rgb="FF000000"/>
        <sz val="10.0"/>
      </rPr>
      <t xml:space="preserve">(Мраморная говядина зернового откорма, соус перечный, печеный чеснок, вяленые томаты, </t>
    </r>
    <r>
      <rPr>
        <rFont val="Proxima Nova"/>
        <b val="0"/>
        <color rgb="FFFF0000"/>
        <sz val="10.0"/>
      </rPr>
      <t>розмарин</t>
    </r>
    <r>
      <rPr>
        <rFont val="Proxima Nova"/>
        <b val="0"/>
        <color rgb="FF000000"/>
        <sz val="10.0"/>
      </rPr>
      <t>)</t>
    </r>
  </si>
  <si>
    <t>Жиры 15,815   Белки 17,423  Углеводы 0,280         Ккал  213,266</t>
  </si>
  <si>
    <r>
      <rPr>
        <rFont val="Proxima Nova"/>
        <b/>
        <color rgb="FF000000"/>
      </rPr>
      <t xml:space="preserve">Кебаб из говядины с хумусом и печеными томатами.                                                                           </t>
    </r>
    <r>
      <rPr>
        <rFont val="Proxima Nova"/>
        <b val="0"/>
        <color rgb="FF000000"/>
        <sz val="10.0"/>
      </rPr>
      <t xml:space="preserve">(Кебаб из говядины, лепешка пшеничная, хумус, красный лук, </t>
    </r>
    <r>
      <rPr>
        <rFont val="Proxima Nova"/>
        <b val="0"/>
        <color rgb="FFFF0000"/>
        <sz val="10.0"/>
      </rPr>
      <t>соус томатный</t>
    </r>
    <r>
      <rPr>
        <rFont val="Proxima Nova"/>
        <b val="0"/>
        <color rgb="FF000000"/>
        <sz val="10.0"/>
      </rPr>
      <t>,печеные томаты черри, оливковое масло,базилик зеленый)</t>
    </r>
  </si>
  <si>
    <t>350гр</t>
  </si>
  <si>
    <t>Жиры 15,423    Белки 11,891 Углеводы 9,629         Ккал  226,340</t>
  </si>
  <si>
    <r>
      <rPr>
        <rFont val="Proxima Nova"/>
        <b/>
        <color rgb="FF000000"/>
      </rPr>
      <t xml:space="preserve">Кебаб из курицы с хумусом и печеными томатами.                                                                                </t>
    </r>
    <r>
      <rPr>
        <rFont val="Proxima Nova"/>
        <b val="0"/>
        <color rgb="FF000000"/>
        <sz val="10.0"/>
      </rPr>
      <t xml:space="preserve">    (Кебаб из курицы, лепешка пшеничная, хумус, красный лук, томатный соус, оливковое масло,печеные томаты,базилик зеленый)</t>
    </r>
  </si>
  <si>
    <t>Жиры 10,583    Белки 13,867  Углеводы 10,223         Ккал  193,276</t>
  </si>
  <si>
    <r>
      <rPr>
        <rFont val="Proxima Nova"/>
        <b/>
        <color rgb="FF000000"/>
      </rPr>
      <t xml:space="preserve">Шашлык из говяжьей вырезки.                                                                                                                                  </t>
    </r>
    <r>
      <rPr>
        <rFont val="Proxima Nova"/>
        <b val="0"/>
        <color rgb="FF000000"/>
        <sz val="10.0"/>
      </rPr>
      <t xml:space="preserve">(Говяжья вырезка, лепешка пшеничная,томаты черри/лук красный, </t>
    </r>
    <r>
      <rPr>
        <rFont val="Proxima Nova"/>
        <b val="0"/>
        <color rgb="FFFF0000"/>
        <sz val="10.0"/>
      </rPr>
      <t>соус томатный</t>
    </r>
    <r>
      <rPr>
        <rFont val="Proxima Nova"/>
        <b val="0"/>
        <color rgb="FF000000"/>
        <sz val="10.0"/>
      </rPr>
      <t>,базилик зеленый)</t>
    </r>
  </si>
  <si>
    <t xml:space="preserve">Жиры 6,154   Белки 14,812  Углеводы 6,730         Ккал 141,556 </t>
  </si>
  <si>
    <r>
      <rPr>
        <rFont val="Proxima Nova"/>
        <b/>
        <color rgb="FF000000"/>
      </rPr>
      <t xml:space="preserve">Шашлык из свиной шеи.                                                                                                                                          </t>
    </r>
    <r>
      <rPr>
        <rFont val="Proxima Nova"/>
        <b val="0"/>
        <color rgb="FF000000"/>
        <sz val="10.0"/>
      </rPr>
      <t>(Свиная шея, лепешка пшеничная, лук красный, соус перечный, печеные томаты,</t>
    </r>
    <r>
      <rPr>
        <rFont val="Proxima Nova"/>
        <b val="0"/>
        <color rgb="FFFF0000"/>
        <sz val="10.0"/>
      </rPr>
      <t>базилик зеленый</t>
    </r>
    <r>
      <rPr>
        <rFont val="Proxima Nova"/>
        <b val="0"/>
        <color rgb="FF000000"/>
        <sz val="10.0"/>
      </rPr>
      <t>)</t>
    </r>
  </si>
  <si>
    <t xml:space="preserve">Жиры 25,039   Белки 9,132  Углеводы 8,565         Ккал 298,853 </t>
  </si>
  <si>
    <r>
      <rPr>
        <rFont val="Proxima Nova"/>
        <b/>
        <color rgb="FF000000"/>
      </rPr>
      <t xml:space="preserve">Шашлык из курицы.                                                                                                                                                  </t>
    </r>
    <r>
      <rPr>
        <rFont val="Proxima Nova"/>
        <b val="0"/>
        <color rgb="FF000000"/>
        <sz val="10.0"/>
      </rPr>
      <t>(Куриное филе, лепешка пшеничная, лук красный, соус чипотле, печеные томаты,</t>
    </r>
    <r>
      <rPr>
        <rFont val="Proxima Nova"/>
        <b val="0"/>
        <color rgb="FFFF0000"/>
        <sz val="10.0"/>
      </rPr>
      <t>базилик зеленый</t>
    </r>
    <r>
      <rPr>
        <rFont val="Proxima Nova"/>
        <b val="0"/>
        <color rgb="FF000000"/>
        <sz val="10.0"/>
      </rPr>
      <t>)</t>
    </r>
  </si>
  <si>
    <t xml:space="preserve">Жиры 18,894   Белки 12,637  Углеводы 6,874         Ккал 248,414 </t>
  </si>
  <si>
    <r>
      <rPr>
        <rFont val="Proxima Nova"/>
        <b/>
        <color rgb="FF000000"/>
      </rPr>
      <t xml:space="preserve">Куриные крылышки на углях.                                                                                                                            </t>
    </r>
    <r>
      <rPr>
        <rFont val="Proxima Nova"/>
        <b val="0"/>
        <color rgb="FF000000"/>
        <sz val="10.0"/>
      </rPr>
      <t>(Куриные крылышки, лепешка пшеничная, лук красный, соус тар-тар, печеные томаты,</t>
    </r>
    <r>
      <rPr>
        <rFont val="Proxima Nova"/>
        <b val="0"/>
        <color rgb="FFFF0000"/>
        <sz val="10.0"/>
      </rPr>
      <t>базилик зеленый</t>
    </r>
    <r>
      <rPr>
        <rFont val="Proxima Nova"/>
        <b val="0"/>
        <color rgb="FF000000"/>
        <sz val="10.0"/>
      </rPr>
      <t>)</t>
    </r>
  </si>
  <si>
    <t>330гр</t>
  </si>
  <si>
    <t>Жиры 12,940    Белки 12,828  Углеводы 6,092         Ккал 229,672</t>
  </si>
  <si>
    <r>
      <rPr>
        <rFont val="Proxima Nova"/>
        <b/>
        <color rgb="FF000000"/>
      </rPr>
      <t xml:space="preserve">Стейк из индейки.                                                                                                                                                      </t>
    </r>
    <r>
      <rPr>
        <rFont val="Proxima Nova"/>
        <b val="0"/>
        <color rgb="FF000000"/>
        <sz val="10.0"/>
      </rPr>
      <t xml:space="preserve">(Филе индейки, </t>
    </r>
    <r>
      <rPr>
        <rFont val="Proxima Nova"/>
        <b val="0"/>
        <color rgb="FFFF0000"/>
        <sz val="10.0"/>
      </rPr>
      <t>листья салата</t>
    </r>
    <r>
      <rPr>
        <rFont val="Proxima Nova"/>
        <b val="0"/>
        <color rgb="FF000000"/>
        <sz val="10.0"/>
      </rPr>
      <t>, печеный авокадо, вяленые томаты,</t>
    </r>
    <r>
      <rPr>
        <rFont val="Proxima Nova"/>
        <b val="0"/>
        <color rgb="FFFF0000"/>
        <sz val="10.0"/>
      </rPr>
      <t>зеленое масло</t>
    </r>
    <r>
      <rPr>
        <rFont val="Proxima Nova"/>
        <b val="0"/>
        <color rgb="FF000000"/>
        <sz val="10.0"/>
      </rPr>
      <t>)</t>
    </r>
  </si>
  <si>
    <t>Жиры 12,918  Белки 11,878  Углеводы 3,586         Ккал  188,336</t>
  </si>
  <si>
    <r>
      <rPr>
        <rFont val="Proxima Nova"/>
        <b/>
        <color rgb="FF000000"/>
      </rPr>
      <t xml:space="preserve">Ребра BBQ.                                                                                                                                                                      </t>
    </r>
    <r>
      <rPr>
        <rFont val="Proxima Nova"/>
        <b val="0"/>
        <color rgb="FF000000"/>
        <sz val="10.0"/>
      </rPr>
      <t>(Ребра, соус барбекю, брусочки кукурузы, чипсы из пепперони)</t>
    </r>
  </si>
  <si>
    <t>Фото из меню Тюмени</t>
  </si>
  <si>
    <t xml:space="preserve">Жиры 16,536   Белки 14,011  Углеводы 8,955        Ккал 287,100 </t>
  </si>
  <si>
    <r>
      <rPr>
        <rFont val="Proxima Nova"/>
        <b/>
        <color rgb="FF000000"/>
      </rPr>
      <t xml:space="preserve">Сибас на гриле в соусе терияки.  </t>
    </r>
    <r>
      <rPr>
        <rFont val="Proxima Nova"/>
        <b val="0"/>
        <color rgb="FF000000"/>
        <sz val="10.0"/>
      </rPr>
      <t xml:space="preserve">                                                                                                                                          (Сибас печеный на гриле в соусе терияки, подается с лаймом и листьями рукколы)</t>
    </r>
  </si>
  <si>
    <t>Жиры 36,158  Белки 26,199  Углеводы 1,173         Ккал  551,756</t>
  </si>
  <si>
    <r>
      <rPr>
        <rFont val="Proxima Nova"/>
        <b/>
        <color rgb="FF000000"/>
      </rPr>
      <t xml:space="preserve">Стейк форели на гриле.                                                                                                                                          </t>
    </r>
    <r>
      <rPr>
        <rFont val="Proxima Nova"/>
        <b val="0"/>
        <color rgb="FF000000"/>
        <sz val="10.0"/>
      </rPr>
      <t>(Филе форели обжаренный на гриле с картофелем черри и розмарином)</t>
    </r>
  </si>
  <si>
    <t xml:space="preserve">Жиры 14,733   Белки 11,006 Углеводы 6,447         Ккал 202,762 </t>
  </si>
  <si>
    <r>
      <rPr>
        <rFont val="Proxima Nova"/>
        <b/>
        <color rgb="FF000000"/>
      </rPr>
      <t xml:space="preserve">Филе кальмара на гриле. </t>
    </r>
    <r>
      <rPr>
        <rFont val="Proxima Nova"/>
        <b val="0"/>
        <color rgb="FF000000"/>
        <sz val="10.0"/>
      </rPr>
      <t xml:space="preserve">                                                                                                                                                            (Филе кальмара на гриле с листьями салата и печеными овощами)</t>
    </r>
  </si>
  <si>
    <t>Жиры 5,033     Белки 8,067 Углеводы 2,895            Ккал 89,147</t>
  </si>
  <si>
    <r>
      <rPr>
        <rFont val="Proxima Nova"/>
        <b/>
        <color rgb="FF000000"/>
      </rPr>
      <t xml:space="preserve">Бургер из говядины с трюфельным соусом.                                                                                                </t>
    </r>
    <r>
      <rPr>
        <rFont val="Proxima Nova"/>
        <b val="0"/>
        <color rgb="FF000000"/>
        <sz val="10.0"/>
      </rPr>
      <t xml:space="preserve">(Булочка, котлета из мраморной говядины, шампиньоны, трюфельный соус, лук фри, </t>
    </r>
    <r>
      <rPr>
        <rFont val="Proxima Nova"/>
        <b val="0"/>
        <color rgb="FFFF0000"/>
        <sz val="10.0"/>
      </rPr>
      <t>сыр чеддер</t>
    </r>
    <r>
      <rPr>
        <rFont val="Proxima Nova"/>
        <b val="0"/>
        <color rgb="FF000000"/>
        <sz val="10.0"/>
      </rPr>
      <t xml:space="preserve">, </t>
    </r>
    <r>
      <rPr>
        <rFont val="Proxima Nova"/>
        <b val="0"/>
        <color rgb="FFFF0000"/>
        <sz val="10.0"/>
      </rPr>
      <t>листья салата</t>
    </r>
    <r>
      <rPr>
        <rFont val="Proxima Nova"/>
        <b val="0"/>
        <color rgb="FF000000"/>
        <sz val="10.0"/>
      </rPr>
      <t>, картофель фри)</t>
    </r>
  </si>
  <si>
    <t>Жиры 24,772     Белки 8,409 Углеводы 8,008            Ккал 270,501</t>
  </si>
  <si>
    <r>
      <rPr>
        <rFont val="Proxima Nova"/>
        <b/>
        <color rgb="FF000000"/>
      </rPr>
      <t xml:space="preserve">Бургер Ред-Хот  2.0                                                                                                                                                      </t>
    </r>
    <r>
      <rPr>
        <rFont val="Proxima Nova"/>
        <b val="0"/>
        <color rgb="FF000000"/>
        <sz val="10.0"/>
      </rPr>
      <t>(Булочка, соус барбикю, томаты свежие, котлета из мраморной говядины, бекон , яйцо куриное, лук фри, картофель фри)</t>
    </r>
  </si>
  <si>
    <t xml:space="preserve">Жиры 20,765   Белки 8,664  Углеводы 10,525         Ккал 263,642 </t>
  </si>
  <si>
    <r>
      <rPr>
        <rFont val="Proxima Nova"/>
        <b/>
        <color rgb="FF000000"/>
      </rPr>
      <t xml:space="preserve">Цезарь среди Бургеров                                                                                                                                           </t>
    </r>
    <r>
      <rPr>
        <rFont val="Proxima Nova"/>
        <b val="0"/>
        <color rgb="FF000000"/>
        <sz val="10.0"/>
      </rPr>
      <t xml:space="preserve">(Булочка, </t>
    </r>
    <r>
      <rPr>
        <rFont val="Proxima Nova"/>
        <b val="0"/>
        <color rgb="FFFF0000"/>
        <sz val="10.0"/>
      </rPr>
      <t>креветки темпура</t>
    </r>
    <r>
      <rPr>
        <rFont val="Proxima Nova"/>
        <b val="0"/>
        <color rgb="FF000000"/>
        <sz val="10.0"/>
      </rPr>
      <t>, томаты свежие, листья салата, соус цезарь, сыр пармезан, картофель фри)</t>
    </r>
  </si>
  <si>
    <t>Жиры 12,381  Белки 7,084  Углеводы 12,488         Ккал 189,717</t>
  </si>
  <si>
    <r>
      <rPr>
        <rFont val="Proxima Nova"/>
        <b/>
        <color rgb="FF000000"/>
      </rPr>
      <t xml:space="preserve">Чикен Руй                                                                                                                                                                         </t>
    </r>
    <r>
      <rPr>
        <rFont val="Proxima Nova"/>
        <b val="0"/>
        <color rgb="FF000000"/>
        <sz val="10.0"/>
      </rPr>
      <t>(Булочка, соус руй, куриная котлета, томаты свежие, листья салата, луковые кольца, картофель фри)</t>
    </r>
  </si>
  <si>
    <t xml:space="preserve">Жиры 13,431   Белки 7,803  Углеводы 14,629         Ккал 210,607 </t>
  </si>
  <si>
    <r>
      <rPr>
        <rFont val="Proxima Nova"/>
        <b/>
        <color rgb="FF000000"/>
      </rPr>
      <t xml:space="preserve">Хот-дог с говяжьей колбаской  </t>
    </r>
    <r>
      <rPr>
        <rFont val="Proxima Nova"/>
        <b val="0"/>
        <color rgb="FF000000"/>
        <sz val="10.0"/>
      </rPr>
      <t xml:space="preserve">                                                                                                                                               (Булочка для хот-дога, колбаска из мраморной говядины,бекон, соус тар-тар, лук фри, халапеньо, кинза, картофель фри)</t>
    </r>
  </si>
  <si>
    <t>Фирменная шаурма на углях</t>
  </si>
  <si>
    <r>
      <rPr>
        <rFont val="Proxima Nova"/>
        <b/>
        <color rgb="FF000000"/>
      </rPr>
      <t xml:space="preserve">Шаурма с цыпленком и соусом чипотле.                                                                                                                                                                                                                </t>
    </r>
    <r>
      <rPr>
        <rFont val="Proxima Nova"/>
        <b val="0"/>
        <color rgb="FF000000"/>
        <sz val="10.0"/>
      </rPr>
      <t>(Лаваш, шашлык из куриного бедра, соус чипотле, томаты свежие, лук красный, коул слоу, маринованные огурцы, халапеньо, картофель фри)</t>
    </r>
  </si>
  <si>
    <t>400гр</t>
  </si>
  <si>
    <t xml:space="preserve">Жиры 11,062   Белки 8,457  Углеводы 16,015         Ккал 197,516 </t>
  </si>
  <si>
    <r>
      <rPr>
        <rFont val="Proxima Nova"/>
        <b/>
        <color rgb="FF000000"/>
      </rPr>
      <t xml:space="preserve">Утиная ножка с брусничным соусом.                                                                                                                                                                                                                                                                                           </t>
    </r>
    <r>
      <rPr>
        <rFont val="Proxima Nova"/>
        <b val="0"/>
        <color rgb="FF000000"/>
        <sz val="10.0"/>
      </rPr>
      <t xml:space="preserve"> (Утиная ножка конфи с брусничным соусом, оливковым маслом и </t>
    </r>
    <r>
      <rPr>
        <rFont val="Proxima Nova"/>
        <b val="0"/>
        <color rgb="FFFF0000"/>
        <sz val="10.0"/>
      </rPr>
      <t>листьями салата</t>
    </r>
    <r>
      <rPr>
        <rFont val="Proxima Nova"/>
        <b val="0"/>
        <color rgb="FF000000"/>
        <sz val="10.0"/>
      </rPr>
      <t>)</t>
    </r>
  </si>
  <si>
    <t xml:space="preserve">Жиры 34,284   Белки 16,382  Углеводы 0,542         Ккал 376,377 </t>
  </si>
  <si>
    <r>
      <rPr>
        <rFont val="Proxima Nova"/>
        <b/>
        <color rgb="FF000000"/>
      </rPr>
      <t xml:space="preserve">Томленые говяжьи щечки с картофельным пюре.                                                                                                                                                                                                                                                                </t>
    </r>
    <r>
      <rPr>
        <rFont val="Proxima Nova"/>
        <b val="0"/>
        <color rgb="FF000000"/>
        <sz val="10.0"/>
      </rPr>
      <t>(Говяжьи щечки томленые в пряных травах подаются с картофельным пюре, луком фри, вялеными томатами и зеленым базиликом)</t>
    </r>
  </si>
  <si>
    <t xml:space="preserve">Жиры 14,028   Белки 8,084  Углеводы 8,732         Ккал 194,355 </t>
  </si>
  <si>
    <r>
      <rPr>
        <rFont val="Proxima Nova"/>
        <b/>
        <color rgb="FF000000"/>
      </rPr>
      <t xml:space="preserve">Брискет.                                                                                                                                                                            </t>
    </r>
    <r>
      <rPr>
        <rFont val="Proxima Nova"/>
        <b val="0"/>
        <color rgb="FF000000"/>
        <sz val="10.0"/>
      </rPr>
      <t>(Грудинка томленая 14часов в коптильне/халапеньо/коул-слоу/корнишоны/чиабатта/соус чипотле/перечный соус)</t>
    </r>
  </si>
  <si>
    <t>Жиры 11,972     Белки 4,799  Углеводы 26,621              Ккал 232,667</t>
  </si>
  <si>
    <r>
      <rPr>
        <rFont val="Proxima Nova"/>
        <b/>
        <color rgb="FF000000"/>
      </rPr>
      <t xml:space="preserve">Бифштекс рубленный с яйцом.                                 </t>
    </r>
    <r>
      <rPr>
        <rFont val="Proxima Nova"/>
        <b val="0"/>
        <color rgb="FF000000"/>
        <sz val="10.0"/>
      </rPr>
      <t xml:space="preserve">                                                                                                                                                                                                                                                                                                     (Бифштекс рубленный из мраморной говядины с яйцом, вялеными томатами и листьями салата)</t>
    </r>
  </si>
  <si>
    <t>Жиры 16,994     Белки 12,652 Углеводы 1,232            Ккал 208,477</t>
  </si>
  <si>
    <r>
      <rPr>
        <rFont val="Proxima Nova"/>
        <b/>
        <color rgb="FF000000"/>
      </rPr>
      <t xml:space="preserve">Хрустящий Цыпленок                                                                                                                                                                                                                                  </t>
    </r>
    <r>
      <rPr>
        <rFont val="Proxima Nova"/>
        <b val="0"/>
        <color rgb="FF000000"/>
        <sz val="10.0"/>
      </rPr>
      <t xml:space="preserve"> (Цыпленок с хрустящей корочкой, печеными овощами на гриле, соусом тар-тар и зеленым базиликом)</t>
    </r>
  </si>
  <si>
    <t xml:space="preserve">Жиры 14,649  Белки 15,344  Углеводы 0,524         Ккал 195,311 </t>
  </si>
  <si>
    <r>
      <rPr>
        <rFont val="Proxima Nova"/>
        <b/>
        <color rgb="FF000000"/>
      </rPr>
      <t xml:space="preserve">Мидии в сливочном соусе блю-чиз.                                                                                                                  </t>
    </r>
    <r>
      <rPr>
        <rFont val="Proxima Nova"/>
        <b val="0"/>
        <color rgb="FF000000"/>
        <sz val="10.0"/>
      </rPr>
      <t>(Мидии томленые в белом вине со сливочным соусом и сыром дор-блю, петрушкой и чиабаттой)</t>
    </r>
  </si>
  <si>
    <t>Жиры 13,511    Белки 10,059  Углеводы 10,265         Ккал  210,468</t>
  </si>
  <si>
    <t>Healthy Food</t>
  </si>
  <si>
    <r>
      <rPr>
        <rFont val="Proxima Nova"/>
        <b/>
        <color rgb="FF000000"/>
      </rPr>
      <t xml:space="preserve">Боул с креветками.                                                                                                                                                                                                                                                                                                                               </t>
    </r>
    <r>
      <rPr>
        <rFont val="Proxima Nova"/>
        <b val="0"/>
        <color rgb="FF000000"/>
        <sz val="10.0"/>
      </rPr>
      <t>(Боус с тигровыми креветками, авокадо, манго, маринованным дайконом, рукколой, салатом чукка, огурцом, рисом и соусом чили манго)</t>
    </r>
  </si>
  <si>
    <t>450гр</t>
  </si>
  <si>
    <t>Жиры 3,160     Белки 4,143 Углеводы 22,056            Ккал 133,236</t>
  </si>
  <si>
    <r>
      <rPr>
        <rFont val="Proxima Nova"/>
        <b/>
        <color rgb="FF000000"/>
      </rPr>
      <t xml:space="preserve">Зеленый салат с томатами и авокадо.                                                                                                           </t>
    </r>
    <r>
      <rPr>
        <rFont val="Proxima Nova"/>
        <b val="0"/>
        <color rgb="FF000000"/>
        <sz val="10.0"/>
      </rPr>
      <t xml:space="preserve"> (Листья романо, рукколы, шпината, томаты черри, огурецы, авокадо, яйцо пашот, чиабатта, итальянские специи и оливковое масло)</t>
    </r>
  </si>
  <si>
    <t>Жиры 8,891   Белки 3,699  Углеводы 6,551         Ккал  121,264</t>
  </si>
  <si>
    <r>
      <rPr>
        <rFont val="Proxima Nova"/>
        <b/>
        <color rgb="FF000000"/>
      </rPr>
      <t xml:space="preserve">Боул из индейки с киноа.                                                                                                                                                                                                                                                                                            </t>
    </r>
    <r>
      <rPr>
        <rFont val="Proxima Nova"/>
        <b val="0"/>
        <color rgb="FF000000"/>
        <sz val="10.0"/>
      </rPr>
      <t>(Филе индейки приготовленное в хоспере, брюсельская капуста, авокадо, киноа, греческий йогурт, томаты черри, мини шпинат, оливковое масло)</t>
    </r>
  </si>
  <si>
    <t>Жиры 8,040     Белки 8,716 Углеводы 5,073           Ккал 137,788</t>
  </si>
  <si>
    <r>
      <rPr>
        <rFont val="Proxima Nova"/>
        <b/>
        <color rgb="FF000000"/>
      </rPr>
      <t xml:space="preserve">Гранола с йогуртом и ягодами.                                                                                                                           </t>
    </r>
    <r>
      <rPr>
        <rFont val="Proxima Nova"/>
        <b val="0"/>
        <color rgb="FF000000"/>
        <sz val="10.0"/>
      </rPr>
      <t>(Гранола/йогурт/ягоды/мед/ мята)</t>
    </r>
  </si>
  <si>
    <t>160гр</t>
  </si>
  <si>
    <t>Жиры 2,437     Белки 4,023 Углеводы 14,099           Ккал 92,648</t>
  </si>
  <si>
    <t>Сеты для компаний</t>
  </si>
  <si>
    <r>
      <rPr>
        <rFont val="Proxima Nova"/>
        <b/>
        <color rgb="FF000000"/>
      </rPr>
      <t xml:space="preserve">Мясной пир.                                                                                                                                                                   </t>
    </r>
    <r>
      <rPr>
        <rFont val="Proxima Nova"/>
        <b val="0"/>
        <color rgb="FF000000"/>
        <sz val="10.0"/>
      </rPr>
      <t>(Лепешка пшеничная, кебаб из говядины, кебаб из курицы, крылышки на углях, шашлык из свинины, шашлык из курицы, хрустящий картофель, шампиньоны на гриле, соус томатный)</t>
    </r>
  </si>
  <si>
    <t>1500гр</t>
  </si>
  <si>
    <t>Жиры 17,187    Белки 13,635  Углеводы 6,576         Ккал  244,072</t>
  </si>
  <si>
    <r>
      <rPr>
        <rFont val="Proxima Nova"/>
        <b/>
        <color rgb="FF000000"/>
      </rPr>
      <t xml:space="preserve">Сообразим на троих.                                                                                                                                                  </t>
    </r>
    <r>
      <rPr>
        <rFont val="Proxima Nova"/>
        <b val="0"/>
        <color rgb="FF000000"/>
        <sz val="10.0"/>
      </rPr>
      <t>(</t>
    </r>
    <r>
      <rPr>
        <rFont val="Proxima Nova"/>
        <b val="0"/>
        <color rgb="FFFF0000"/>
        <sz val="10.0"/>
      </rPr>
      <t>Убрал картоф-дольки,</t>
    </r>
    <r>
      <rPr>
        <rFont val="Proxima Nova"/>
        <b val="0"/>
        <color rgb="FF000000"/>
        <sz val="10.0"/>
      </rPr>
      <t>(Крокеты куриные,хрустящие пирожки с копч-цыпленком,сырные палочки,чини чебуреки,кукурузные брусочки,сырный соус,соус чипотле,барбекю)</t>
    </r>
  </si>
  <si>
    <t>1200гр</t>
  </si>
  <si>
    <t>Жиры 8,105    Белки 7,062  Углеводы 17,124         Ккал 178,690</t>
  </si>
  <si>
    <r>
      <rPr>
        <rFont val="Proxima Nova"/>
        <b/>
        <color rgb="FF000000"/>
      </rPr>
      <t xml:space="preserve">Пивная тарелка (полкило)                                                                                                                                     </t>
    </r>
    <r>
      <rPr>
        <rFont val="Proxima Nova"/>
        <b val="0"/>
        <color rgb="FF000000"/>
        <sz val="10.0"/>
      </rPr>
      <t>(Чесночные гренки,картофель фри,куриные наггетсы,сырные палочки,луковые кольца,чипсы из пепперони,тар-тар,кетчуп,сырный соус)</t>
    </r>
  </si>
  <si>
    <t>Жиры 18,421    Белки 9,221  Углеводы 21,799         Ккал  292,808</t>
  </si>
  <si>
    <r>
      <rPr>
        <rFont val="Proxima Nova"/>
        <b/>
        <color rgb="FF000000"/>
      </rPr>
      <t xml:space="preserve">Закуска из твердых и мягких сыров с медом, виноградом и орешками.                                      </t>
    </r>
    <r>
      <rPr>
        <rFont val="Proxima Nova"/>
        <b val="0"/>
        <color rgb="FF000000"/>
        <sz val="10.0"/>
      </rPr>
      <t xml:space="preserve">(грюер/дор-блю/пармезан/камамбер/виноград/мед/орешки) </t>
    </r>
    <r>
      <rPr>
        <rFont val="Proxima Nova"/>
        <b val="0"/>
        <color rgb="FF000000"/>
      </rPr>
      <t xml:space="preserve"> </t>
    </r>
  </si>
  <si>
    <t>Жиры 20,407     Белки 20,587 Углеводы 9,803           Ккал 306,620</t>
  </si>
  <si>
    <t xml:space="preserve">Сет из свиных ребер.  </t>
  </si>
  <si>
    <t>940гр</t>
  </si>
  <si>
    <t xml:space="preserve">Жиры 16,835   Белки 15,007  Углеводы 6,620         Ккал 291,818 </t>
  </si>
  <si>
    <t>Сет из крыльев.</t>
  </si>
  <si>
    <t xml:space="preserve">Жиры 15,846   Белки 16,084  Углеводы 6,990        Ккал 238,878 </t>
  </si>
  <si>
    <r>
      <rPr>
        <rFont val="Proxima Nova"/>
        <b/>
        <color rgb="FF000000"/>
      </rPr>
      <t xml:space="preserve">Маргарита.                                                                                                                                                                      </t>
    </r>
    <r>
      <rPr>
        <rFont val="Proxima Nova"/>
        <b val="0"/>
        <color rgb="FF000000"/>
        <sz val="10.0"/>
      </rPr>
      <t>(Хрустящее тесто, томатный соус, сыр моцарелла, базилик зеленый)</t>
    </r>
  </si>
  <si>
    <t>Жиры 9,316   Белки 8,967  Углеводы 25,386         Ккал  224,018</t>
  </si>
  <si>
    <r>
      <rPr>
        <rFont val="Proxima Nova"/>
        <b/>
        <color rgb="FF000000"/>
      </rPr>
      <t xml:space="preserve">Пепперони.                                                                                                                                                                     </t>
    </r>
    <r>
      <rPr>
        <rFont val="Proxima Nova"/>
        <b val="0"/>
        <color rgb="FF000000"/>
        <sz val="10.0"/>
      </rPr>
      <t>(Хрустящее тесто, томатный соус, сыр моцарелла, пепперони, базилик зеленый)</t>
    </r>
  </si>
  <si>
    <t>Жиры 13,511   Белки 9,840 Углеводы 22,471         Ккал  253,286</t>
  </si>
  <si>
    <r>
      <rPr>
        <rFont val="Proxima Nova"/>
        <b/>
        <color rgb="FF000000"/>
      </rPr>
      <t xml:space="preserve">Капричоза.                                                                                                                                                                     </t>
    </r>
    <r>
      <rPr>
        <rFont val="Proxima Nova"/>
        <b val="0"/>
        <color rgb="FF000000"/>
        <sz val="10.0"/>
      </rPr>
      <t>(Хрустящее тесто, томатный соус, сыр моцарелла, шампиньоны,ветчина, оливки, артишоки,</t>
    </r>
    <r>
      <rPr>
        <rFont val="Proxima Nova"/>
        <b val="0"/>
        <color rgb="FFFF0000"/>
        <sz val="10.0"/>
      </rPr>
      <t>базилик зеленый</t>
    </r>
    <r>
      <rPr>
        <rFont val="Proxima Nova"/>
        <b val="0"/>
        <color rgb="FF000000"/>
        <sz val="10.0"/>
      </rPr>
      <t>)</t>
    </r>
  </si>
  <si>
    <t>550гр</t>
  </si>
  <si>
    <t>Жиры 10,468   Белки 8,626  Углеводы 18,763         Ккал  205,790</t>
  </si>
  <si>
    <r>
      <rPr>
        <rFont val="Proxima Nova"/>
        <b/>
        <color rgb="FF000000"/>
      </rPr>
      <t xml:space="preserve">Кватро Формаджи.                                                                                                                                                  </t>
    </r>
    <r>
      <rPr>
        <rFont val="Proxima Nova"/>
        <b val="0"/>
        <color rgb="FF000000"/>
        <sz val="10.0"/>
      </rPr>
      <t>(Хрустящее тесто, томатный соус, сыр моцарелла, сыр дор-блю, сыр пармезан, камамбер)</t>
    </r>
  </si>
  <si>
    <t>Жиры 11,321   Белки 11,946  Углеводы 21,320         Ккал  237,272</t>
  </si>
  <si>
    <r>
      <rPr>
        <rFont val="Proxima Nova"/>
        <b/>
        <color rgb="FF000000"/>
      </rPr>
      <t xml:space="preserve">Пицца аля Цезарь.                                                                                                                                                       </t>
    </r>
    <r>
      <rPr>
        <rFont val="Proxima Nova"/>
        <b val="0"/>
        <color rgb="FF000000"/>
        <sz val="10.0"/>
      </rPr>
      <t>(Хрустящее тесто, томатный соус, сыр моцарелла, куриное филе, салат романо, соус цезарь, томаты черри, сыр пармезан</t>
    </r>
    <r>
      <rPr>
        <rFont val="Proxima Nova"/>
        <b/>
        <color rgb="FF000000"/>
      </rPr>
      <t>)</t>
    </r>
  </si>
  <si>
    <t>600гр</t>
  </si>
  <si>
    <t>Жиры 10,716    Белки 9,083  Углеводы 19,580         Ккал  211,099</t>
  </si>
  <si>
    <r>
      <rPr>
        <rFont val="Proxima Nova"/>
        <b/>
        <color rgb="FF000000"/>
      </rPr>
      <t xml:space="preserve">Фрутти ди маре.                                                                                                                                                           </t>
    </r>
    <r>
      <rPr>
        <rFont val="Proxima Nova"/>
        <b val="0"/>
        <color rgb="FF000000"/>
        <sz val="10.0"/>
      </rPr>
      <t>(Хрустящее тесто, томатный соус, сыр моцарелла, форель с\с, креветки тигровые,кальмары,</t>
    </r>
    <r>
      <rPr>
        <rFont val="Proxima Nova"/>
        <b val="0"/>
        <color rgb="FFFF0000"/>
        <sz val="10.0"/>
      </rPr>
      <t>листья салата</t>
    </r>
    <r>
      <rPr>
        <rFont val="Proxima Nova"/>
        <b val="0"/>
        <color rgb="FF000000"/>
        <sz val="10.0"/>
      </rPr>
      <t>)</t>
    </r>
  </si>
  <si>
    <t>Жиры 8,584   Белки 11,678  Углеводы 19,384         Ккал  202,580</t>
  </si>
  <si>
    <r>
      <rPr>
        <rFont val="Proxima Nova"/>
        <b/>
        <color rgb="FF000000"/>
      </rPr>
      <t xml:space="preserve">Пицца Тартуфо.                                                                                                                                                            </t>
    </r>
    <r>
      <rPr>
        <rFont val="Proxima Nova"/>
        <b val="0"/>
        <color rgb="FF000000"/>
        <sz val="10.0"/>
      </rPr>
      <t xml:space="preserve"> (Хрустящее тесто, сливочно-трюфельный соус, сыр моцарелла, шампиньоны, белые грибы, базилик зеленый)</t>
    </r>
  </si>
  <si>
    <t>Жиры 9,734   Белки 8,504  Углеводы 21,453         Ккал  211,794</t>
  </si>
  <si>
    <r>
      <rPr>
        <rFont val="Proxima Nova"/>
        <b/>
        <color rgb="FF000000"/>
      </rPr>
      <t xml:space="preserve">Пицца с грушой и горганзоллой.                                                                                                                       </t>
    </r>
    <r>
      <rPr>
        <rFont val="Proxima Nova"/>
        <b val="0"/>
        <color rgb="FF000000"/>
        <sz val="10.0"/>
      </rPr>
      <t>(Хрустящее тесто, сливочный соус, сыр моцарелла, груша, сыр горганзола, мед, кедровые орешки)</t>
    </r>
  </si>
  <si>
    <t>Жиры 9,295    Белки 8,566  Углеводы 21,502         Ккал  205,462</t>
  </si>
  <si>
    <r>
      <rPr>
        <rFont val="Proxima Nova"/>
        <b/>
        <color rgb="FF000000"/>
      </rPr>
      <t xml:space="preserve">Пицца с пармой, рукколой и страчателлой.                                                                                                </t>
    </r>
    <r>
      <rPr>
        <rFont val="Proxima Nova"/>
        <b val="0"/>
        <color rgb="FF000000"/>
        <sz val="10.0"/>
      </rPr>
      <t xml:space="preserve">(Хрустящее тесто,томатный соус, парма, </t>
    </r>
    <r>
      <rPr>
        <rFont val="Proxima Nova"/>
        <b val="0"/>
        <color rgb="FFFF0000"/>
        <sz val="10.0"/>
      </rPr>
      <t>листья салата</t>
    </r>
    <r>
      <rPr>
        <rFont val="Proxima Nova"/>
        <b val="0"/>
        <color rgb="FF000000"/>
        <sz val="10.0"/>
      </rPr>
      <t>, страчателла, вяленые томаты)</t>
    </r>
  </si>
  <si>
    <t>Жиры 12,081   Белки 10,073 Углеводы 19,934         Ккал  230,860</t>
  </si>
  <si>
    <r>
      <rPr>
        <rFont val="Proxima Nova"/>
        <b/>
        <color rgb="FF000000"/>
      </rPr>
      <t xml:space="preserve">Кальсоне со шпинатом, панчетой и рикоттой.                                                                                          </t>
    </r>
    <r>
      <rPr>
        <rFont val="Proxima Nova"/>
        <b val="0"/>
        <color rgb="FF000000"/>
        <sz val="10.0"/>
      </rPr>
      <t xml:space="preserve"> (Хрустящее тесто, томатный соус, листья шпината, панчет</t>
    </r>
    <r>
      <rPr>
        <rFont val="Proxima Nova"/>
        <b val="0"/>
        <color rgb="FFFF0000"/>
        <sz val="10.0"/>
      </rPr>
      <t>т</t>
    </r>
    <r>
      <rPr>
        <rFont val="Proxima Nova"/>
        <b val="0"/>
        <color rgb="FF000000"/>
        <sz val="10.0"/>
      </rPr>
      <t>а, сыр моцарелла, рикотта)</t>
    </r>
  </si>
  <si>
    <t>Жиры 11,246     Белки 8,507 Углеводы 20,942         Ккал 219,632</t>
  </si>
  <si>
    <r>
      <rPr>
        <rFont val="Proxima Nova"/>
        <b/>
        <color rgb="FF000000"/>
      </rPr>
      <t xml:space="preserve">Пицца мортаделла со страчателлой и фисташками.                                                                              </t>
    </r>
    <r>
      <rPr>
        <rFont val="Proxima Nova"/>
        <b val="0"/>
        <color rgb="FF000000"/>
        <sz val="10.0"/>
      </rPr>
      <t>(Хрустящее тесто, томатный соус, сыр моцарелла, мортаделла, страчателла, фисташки, трюфельное масло, базилик зеленый)</t>
    </r>
  </si>
  <si>
    <t>Жиры 12,078   Белки 9,858  Углеводы 22,820         Ккал  241,855</t>
  </si>
  <si>
    <r>
      <rPr>
        <rFont val="Proxima Nova"/>
        <b/>
        <color rgb="FF000000"/>
      </rPr>
      <t xml:space="preserve">Пицца мясная с тамбовским окороком. </t>
    </r>
    <r>
      <rPr>
        <rFont val="Proxima Nova"/>
        <b val="0"/>
        <color rgb="FF000000"/>
        <sz val="10.0"/>
      </rPr>
      <t xml:space="preserve">                                                                                                                       (Хрустящее тесто, соус томатный, сыр моцарелла, тамбовский окорок, бекон, лук красный, халапеньо перец, чоризо, соус барбекю</t>
    </r>
    <r>
      <rPr>
        <rFont val="Proxima Nova"/>
        <b val="0"/>
        <color rgb="FF000000"/>
      </rPr>
      <t>)</t>
    </r>
  </si>
  <si>
    <t>Жиры 14,355   Белки 9,380 Углеводы 19,434         Ккал  247,080</t>
  </si>
  <si>
    <r>
      <rPr>
        <rFont val="Proxima Nova"/>
        <b/>
        <color rgb="FF000000"/>
      </rPr>
      <t xml:space="preserve">Фирменная пицца Полстола.                                                                                                                                </t>
    </r>
    <r>
      <rPr>
        <rFont val="Proxima Nova"/>
        <b val="0"/>
        <color rgb="FF000000"/>
        <sz val="10.0"/>
      </rPr>
      <t>(Пицца цезарь, пицца пепперони, пицца маргарита, пицца мясная)</t>
    </r>
  </si>
  <si>
    <t>1600гр</t>
  </si>
  <si>
    <t>Жиры 11,890   Белки 9,797 Углеводы 20,928         Ккал  232,324</t>
  </si>
  <si>
    <r>
      <rPr>
        <rFont val="Proxima Nova"/>
        <b/>
        <color rgb="FF000000"/>
      </rPr>
      <t xml:space="preserve">Хлеб из печи.                                                                                                </t>
    </r>
    <r>
      <rPr>
        <rFont val="Proxima Nova"/>
        <b val="0"/>
        <color rgb="FF000000"/>
        <sz val="10.0"/>
      </rPr>
      <t xml:space="preserve"> (Чиабатта,пепперони,сыр моцарелла,бекон,оливки,томатный соус,соус песто,халапеньо,масло чесночное,вяленые томаты,тимьян,розмарин,базилик зеленый)</t>
    </r>
  </si>
  <si>
    <r>
      <rPr>
        <rFont val="Proxima Nova"/>
        <b/>
        <color rgb="FF000000"/>
      </rPr>
      <t xml:space="preserve">Фокачча с чесноком и розмарином.                                                                                                                   </t>
    </r>
    <r>
      <rPr>
        <rFont val="Proxima Nova"/>
        <b val="0"/>
        <color rgb="FF000000"/>
        <sz val="9.0"/>
      </rPr>
      <t>(</t>
    </r>
    <r>
      <rPr>
        <rFont val="Proxima Nova"/>
        <b val="0"/>
        <color rgb="FF000000"/>
        <sz val="10.0"/>
      </rPr>
      <t>Хрустящее тесто, печеный чеснок, розмарин)</t>
    </r>
  </si>
  <si>
    <t>280гр</t>
  </si>
  <si>
    <t xml:space="preserve">Жиры 5,260   Белки 6,779  Углеводы 38,165         Ккал 230,960 </t>
  </si>
  <si>
    <r>
      <rPr>
        <rFont val="Proxima Nova"/>
        <b/>
        <color rgb="FF000000"/>
      </rPr>
      <t xml:space="preserve">Фокачча с вялеными томатами и пармезаном.                                                                                          </t>
    </r>
    <r>
      <rPr>
        <rFont val="Proxima Nova"/>
        <b val="0"/>
        <color rgb="FF000000"/>
        <sz val="10.0"/>
      </rPr>
      <t>(Хрустящее тесто, томатный соус, сыр пармезан, вяленые томаты)</t>
    </r>
  </si>
  <si>
    <t xml:space="preserve">Жиры 5,198   Белки 6,107  Углеводы 34,506         Ккал 212,990 </t>
  </si>
  <si>
    <r>
      <rPr>
        <rFont val="Proxima Nova"/>
        <b/>
        <color rgb="FF000000"/>
      </rPr>
      <t xml:space="preserve">Фокачча с соусом песто пармезаном.                                                                                                             </t>
    </r>
    <r>
      <rPr>
        <rFont val="Proxima Nova"/>
        <b val="0"/>
        <color rgb="FF000000"/>
        <sz val="10.0"/>
      </rPr>
      <t>(Хрустящее тесто, соус песто, сыр пармезан, вяленые томаты)</t>
    </r>
  </si>
  <si>
    <t xml:space="preserve">Жиры 12,645   Белки 6,197  Углеводы 34,812         Ккал 281,511 </t>
  </si>
  <si>
    <t>Паста-Ризотто.</t>
  </si>
  <si>
    <r>
      <rPr>
        <rFont val="Proxima Nova"/>
        <b/>
        <color rgb="FF000000"/>
      </rPr>
      <t xml:space="preserve">Фетучини с копченым лососем.                                                                                                                         </t>
    </r>
    <r>
      <rPr>
        <rFont val="Proxima Nova"/>
        <b val="0"/>
        <color rgb="FF000000"/>
        <sz val="10.0"/>
      </rPr>
      <t xml:space="preserve"> (Паста фетучини, копченый лосось, жирные сливки, вяленые томаты, сыр пармезан, зеленый базилик)</t>
    </r>
  </si>
  <si>
    <t xml:space="preserve">Жиры 14,481   Белки 9,624 Углеводы 20,658         Ккал 254,116 </t>
  </si>
  <si>
    <r>
      <rPr>
        <rFont val="Proxima Nova"/>
        <b/>
        <color rgb="FF000000"/>
      </rPr>
      <t xml:space="preserve">Спагетти Карбонара.                                                                                                                                                </t>
    </r>
    <r>
      <rPr>
        <rFont val="Proxima Nova"/>
        <b val="0"/>
        <color rgb="FF000000"/>
        <sz val="10.0"/>
      </rPr>
      <t xml:space="preserve">(Паста спагетти, бекон-панчетта, яйцо куриное, </t>
    </r>
    <r>
      <rPr>
        <rFont val="Proxima Nova"/>
        <b val="0"/>
        <color rgb="FFFF0000"/>
        <sz val="10.0"/>
      </rPr>
      <t>бульон куриный убрать</t>
    </r>
    <r>
      <rPr>
        <rFont val="Proxima Nova"/>
        <b val="0"/>
        <color rgb="FF000000"/>
        <sz val="10.0"/>
      </rPr>
      <t xml:space="preserve">, </t>
    </r>
    <r>
      <rPr>
        <rFont val="Proxima Nova"/>
        <b val="0"/>
        <color rgb="FFFF0000"/>
        <sz val="10.0"/>
      </rPr>
      <t>сливки добавить</t>
    </r>
    <r>
      <rPr>
        <rFont val="Proxima Nova"/>
        <b val="0"/>
        <color rgb="FF000000"/>
        <sz val="10.0"/>
      </rPr>
      <t>, сыр пармезан, зеленый базилик)</t>
    </r>
  </si>
  <si>
    <r>
      <rPr>
        <rFont val="Proxima Nova"/>
        <b/>
        <color rgb="FF000000"/>
      </rPr>
      <t xml:space="preserve">Ригатони Чоризо в сливочном соусе.                                                                                                             </t>
    </r>
    <r>
      <rPr>
        <rFont val="Proxima Nova"/>
        <b val="0"/>
        <color rgb="FF000000"/>
        <sz val="10.0"/>
      </rPr>
      <t>(Паста ригатони, чоризо, чеснок печеный, вяленые томаты, сыр пармезан, зеленый базилик)</t>
    </r>
  </si>
  <si>
    <t>Жиры 14,845    Белки 6,335  Углеводы 25,368         Ккал  263,735</t>
  </si>
  <si>
    <r>
      <rPr>
        <rFont val="Proxima Nova"/>
        <b/>
        <color rgb="FF000000"/>
      </rPr>
      <t xml:space="preserve">Лингвини в томатном соусе и страчателлой.                                                                                             </t>
    </r>
    <r>
      <rPr>
        <rFont val="Proxima Nova"/>
        <b val="0"/>
        <color rgb="FF000000"/>
        <sz val="10.0"/>
      </rPr>
      <t>(Паста лингвини/томатный соус/томаты черри/зеленый базилик/страчателла)</t>
    </r>
  </si>
  <si>
    <t>Жиры 7,744    Белки 7,903 Углеводы 24,205         Ккал  201,644</t>
  </si>
  <si>
    <r>
      <rPr>
        <rFont val="Proxima Nova"/>
        <b/>
        <color rgb="FFFF0000"/>
      </rPr>
      <t xml:space="preserve">Фетучини </t>
    </r>
    <r>
      <rPr>
        <rFont val="Proxima Nova"/>
        <b/>
        <color rgb="FF000000"/>
      </rPr>
      <t xml:space="preserve">с креветками и спаржей в сливочном соусе песто.                                                        </t>
    </r>
    <r>
      <rPr>
        <rFont val="Proxima Nova"/>
        <b val="0"/>
        <color rgb="FF000000"/>
        <sz val="10.0"/>
      </rPr>
      <t xml:space="preserve">(Паста </t>
    </r>
    <r>
      <rPr>
        <rFont val="Proxima Nova"/>
        <b val="0"/>
        <color rgb="FFFF0000"/>
        <sz val="10.0"/>
      </rPr>
      <t>Фетучини,</t>
    </r>
    <r>
      <rPr>
        <rFont val="Proxima Nova"/>
        <b val="0"/>
        <color rgb="FF000000"/>
        <sz val="10.0"/>
      </rPr>
      <t>тигровые креветки,спаржа,сливки,соус песто,пармезан,базилик зеленый)</t>
    </r>
  </si>
  <si>
    <t>260гр</t>
  </si>
  <si>
    <t>Жиры 12,947    Белки 8,110  Углеводы 21,662         Ккал  238,400</t>
  </si>
  <si>
    <r>
      <rPr>
        <rFont val="Proxima Nova"/>
        <b/>
        <color rgb="FF000000"/>
      </rPr>
      <t xml:space="preserve">Ризотто с белыми грибами                                                                                                                                   </t>
    </r>
    <r>
      <rPr>
        <rFont val="Proxima Nova"/>
        <b val="0"/>
        <color rgb="FF000000"/>
        <sz val="10.0"/>
      </rPr>
      <t>(Рис арборио,тимьян-розмарин,белое вино,куриный бульон,белые грибы,базилик зеленый</t>
    </r>
  </si>
  <si>
    <t>Борщ с копченой сметаной</t>
  </si>
  <si>
    <t>Тыквенный крем суп с креветками и рикоттой</t>
  </si>
  <si>
    <t>Солянка Гумбо с ржаными гренками</t>
  </si>
  <si>
    <r>
      <rPr>
        <rFont val="Proxima Nova"/>
        <b/>
        <color rgb="FF000000"/>
      </rPr>
      <t xml:space="preserve">Том-ям.                                                                                                                                                                                     </t>
    </r>
    <r>
      <rPr>
        <rFont val="Proxima Nova"/>
        <b val="0"/>
        <color rgb="FF000000"/>
        <sz val="10.0"/>
      </rPr>
      <t>(Тигровые креветки,кальмары,чили-паста,кокосовое молоко,лук порей,грибы шампиньоны,таматы черри,лимонграсс,имбирь,листья лайма,перец чили,лайм,кинза,рис)</t>
    </r>
  </si>
  <si>
    <t>Гарниры</t>
  </si>
  <si>
    <t>Картофель фри</t>
  </si>
  <si>
    <t>230гр</t>
  </si>
  <si>
    <t>Картофель по деревенски</t>
  </si>
  <si>
    <r>
      <rPr>
        <rFont val="Proxima Nova"/>
        <b/>
        <color rgb="FF000000"/>
      </rPr>
      <t xml:space="preserve">Картофель по деревенски с трюфельным соусом.                                                                                </t>
    </r>
    <r>
      <rPr>
        <rFont val="Proxima Nova"/>
        <b val="0"/>
        <color rgb="FF000000"/>
        <sz val="10.0"/>
      </rPr>
      <t>(Картофельные дольки/трюфельный соус/сыр пармезан)</t>
    </r>
  </si>
  <si>
    <r>
      <rPr>
        <rFont val="Proxima Nova"/>
        <b/>
        <color rgb="FF000000"/>
      </rPr>
      <t xml:space="preserve">Картофель фри с </t>
    </r>
    <r>
      <rPr>
        <rFont val="Proxima Nova"/>
        <b/>
        <color rgb="FFFF0000"/>
      </rPr>
      <t>чипсами из пепперони</t>
    </r>
    <r>
      <rPr>
        <rFont val="Proxima Nova"/>
        <b/>
        <color rgb="FF000000"/>
      </rPr>
      <t xml:space="preserve"> и соусом чеддер.                                                                       </t>
    </r>
    <r>
      <rPr>
        <rFont val="Proxima Nova"/>
        <b val="0"/>
        <color rgb="FF000000"/>
        <sz val="10.0"/>
      </rPr>
      <t xml:space="preserve"> (Картофель фри, соль, чипсы из пепперони сырный соус, сыр пармезан)</t>
    </r>
  </si>
  <si>
    <r>
      <rPr>
        <rFont val="Proxima Nova"/>
        <b/>
        <color rgb="FF000000"/>
      </rPr>
      <t xml:space="preserve">Овощи гриль.                                                                                                                                                                </t>
    </r>
    <r>
      <rPr>
        <rFont val="Proxima Nova"/>
        <b val="0"/>
        <color rgb="FF000000"/>
        <sz val="10.0"/>
      </rPr>
      <t>(Цукини, баклажаны, перец болгарский, лук красный, брусочки кукурузы, томаты свежие, шампиньоны, чесночное масло, базилик зеленый)</t>
    </r>
  </si>
  <si>
    <r>
      <rPr>
        <rFont val="Proxima Nova"/>
        <b/>
        <color rgb="FF000000"/>
      </rPr>
      <t xml:space="preserve">Хрустящий картофель черри.                                                                                                                             </t>
    </r>
    <r>
      <rPr>
        <rFont val="Proxima Nova"/>
        <b val="0"/>
        <color rgb="FF000000"/>
        <sz val="10.0"/>
      </rPr>
      <t xml:space="preserve"> (Картофель бейби, соль, сливочное масло, розмарин, тимьян, чесночное масло)</t>
    </r>
  </si>
  <si>
    <r>
      <rPr>
        <rFont val="Proxima Nova"/>
        <b/>
        <color rgb="FF000000"/>
      </rPr>
      <t xml:space="preserve">Шампиньоны на гриле.                                                                                                                                            </t>
    </r>
    <r>
      <rPr>
        <rFont val="Proxima Nova"/>
        <b val="0"/>
        <color rgb="FF000000"/>
        <sz val="10.0"/>
      </rPr>
      <t xml:space="preserve">(Шампиньоны, </t>
    </r>
    <r>
      <rPr>
        <rFont val="Proxima Nova"/>
        <b val="0"/>
        <color rgb="FFFF0000"/>
        <sz val="10.0"/>
      </rPr>
      <t>соус терияки</t>
    </r>
    <r>
      <rPr>
        <rFont val="Proxima Nova"/>
        <b val="0"/>
        <color rgb="FF000000"/>
        <sz val="10.0"/>
      </rPr>
      <t>, чесночное масло, соль, базилик зеленый)</t>
    </r>
  </si>
  <si>
    <r>
      <rPr>
        <rFont val="Proxima Nova"/>
        <b/>
        <color rgb="FF000000"/>
      </rPr>
      <t xml:space="preserve">Кукуруза початок гриль.                                                                                                                                         </t>
    </r>
    <r>
      <rPr>
        <rFont val="Proxima Nova"/>
        <b val="0"/>
        <color rgb="FF000000"/>
        <sz val="10.0"/>
      </rPr>
      <t>(Кукуруза, чесночное масло, соль, базилик зеленый)</t>
    </r>
  </si>
  <si>
    <t>200р</t>
  </si>
  <si>
    <t>Наггетсы с картофелем фри и сырным соусом.</t>
  </si>
  <si>
    <t xml:space="preserve">Жиры 4,774   Белки 6,357 Углеводы 19,184         Ккал 145,130 </t>
  </si>
  <si>
    <r>
      <rPr>
        <rFont val="Proxima Nova"/>
        <b/>
        <color rgb="FF000000"/>
      </rPr>
      <t xml:space="preserve">Чизбургер с картошкой фри.                                                                                                </t>
    </r>
    <r>
      <rPr>
        <rFont val="Proxima Nova"/>
        <b val="0"/>
        <color rgb="FF000000"/>
        <sz val="10.0"/>
      </rPr>
      <t xml:space="preserve"> (Булочка, наггетсы куриные, сыр чеддер, маринован-огурчик, лук фри, кетчуп, картофель фри)</t>
    </r>
  </si>
  <si>
    <t>Чизбургер с картошкой фри</t>
  </si>
  <si>
    <r>
      <rPr>
        <rFont val="Proxima Nova"/>
        <b/>
        <color rgb="FF000000"/>
      </rPr>
      <t xml:space="preserve">Хот-дог с венской сосиской, маринованным огурчиком и сырным соусом.                                                                                                                                                </t>
    </r>
    <r>
      <rPr>
        <rFont val="Proxima Nova"/>
        <b val="0"/>
        <color rgb="FF000000"/>
        <sz val="10.0"/>
      </rPr>
      <t>(Булочка, венская сосиска, маринованный огурчик, лук фри, сырный соус, картофель фри)</t>
    </r>
  </si>
  <si>
    <t xml:space="preserve">Хот-дог для самых голодных </t>
  </si>
  <si>
    <r>
      <rPr>
        <rFont val="Proxima Nova"/>
        <b/>
        <color rgb="FF000000"/>
      </rPr>
      <t xml:space="preserve">Пицца Сосичча.                                                                                                                                                            </t>
    </r>
    <r>
      <rPr>
        <rFont val="Proxima Nova"/>
        <b val="0"/>
        <color rgb="FF000000"/>
        <sz val="10.0"/>
      </rPr>
      <t>(детская пицца с сосисками/томатным соусом/сыром моцарелла/хрустящим тестом)</t>
    </r>
  </si>
  <si>
    <t>Пицца Сосичча</t>
  </si>
  <si>
    <t>Жиры 10,414   Белки 8,646  Углеводы 22,152         Ккал  216,915</t>
  </si>
  <si>
    <r>
      <rPr>
        <rFont val="Proxima Nova"/>
        <b/>
        <color rgb="FF000000"/>
      </rPr>
      <t xml:space="preserve">Куриные котлетки с картофельным пюре                                                   </t>
    </r>
    <r>
      <rPr>
        <rFont val="Proxima Nova"/>
        <b val="0"/>
        <color rgb="FFFF0000"/>
        <sz val="10.0"/>
      </rPr>
      <t>(картофельное пюре, мини куриные котлетки, томаты черри, зелень)</t>
    </r>
  </si>
  <si>
    <t>Куриные котлетки с пюрешкой</t>
  </si>
  <si>
    <r>
      <rPr>
        <rFont val="Proxima Nova"/>
        <b/>
        <color rgb="FF000000"/>
      </rPr>
      <t xml:space="preserve">Суп куриный с фрикаделькамм и лапшой                                       </t>
    </r>
    <r>
      <rPr>
        <rFont val="Proxima Nova"/>
        <b val="0"/>
        <color rgb="FFFF0000"/>
        <sz val="10.0"/>
      </rPr>
      <t xml:space="preserve"> (Куриный бульон, куриные фрикадельки, морковь, сливочное масло, фарфалле)</t>
    </r>
  </si>
  <si>
    <t xml:space="preserve">Куриный суп с фрикадельками </t>
  </si>
  <si>
    <r>
      <rPr>
        <rFont val="Proxima Nova"/>
        <b/>
        <color rgb="FF000000"/>
      </rPr>
      <t xml:space="preserve">Хрустики со сметаной.                                                                                                                                             </t>
    </r>
    <r>
      <rPr>
        <rFont val="Proxima Nova"/>
        <b val="0"/>
        <color rgb="FF000000"/>
        <sz val="10.0"/>
      </rPr>
      <t>(морковь,перец болгарский,</t>
    </r>
    <r>
      <rPr>
        <rFont val="Proxima Nova"/>
        <b val="0"/>
        <color rgb="FFFF0000"/>
        <sz val="10.0"/>
      </rPr>
      <t>сельдерей,</t>
    </r>
    <r>
      <rPr>
        <rFont val="Proxima Nova"/>
        <b val="0"/>
        <color rgb="FF000000"/>
        <sz val="10.0"/>
      </rPr>
      <t>огурец,сметана)</t>
    </r>
  </si>
  <si>
    <t>Десерты</t>
  </si>
  <si>
    <t xml:space="preserve">Медовик </t>
  </si>
  <si>
    <r>
      <rPr>
        <rFont val="Proxima Nova"/>
        <b/>
        <color rgb="FF000000"/>
      </rPr>
      <t xml:space="preserve">Анна Павлова                                                                                                                                                               </t>
    </r>
    <r>
      <rPr>
        <rFont val="Proxima Nova"/>
        <b val="0"/>
        <color rgb="FF000000"/>
        <sz val="10.0"/>
      </rPr>
      <t>(Воздушное безе/нежнейший крем/соус маракуйя/ягоды</t>
    </r>
  </si>
  <si>
    <t>Лимонный тарт с крем меренгой и ягодами</t>
  </si>
  <si>
    <t>Жиры 0,052    Белки 0,122  Углеводы 0,981         Ккал  5,406</t>
  </si>
  <si>
    <t>БЛЮДО</t>
  </si>
  <si>
    <r>
      <rPr>
        <rFont val="Proxima Nova"/>
        <b/>
        <color rgb="FF000000"/>
      </rPr>
      <t xml:space="preserve">Блины с меренгой и вишневым соусом.                                           </t>
    </r>
    <r>
      <rPr>
        <rFont val="Proxima Nova"/>
        <b val="0"/>
        <color rgb="FF000000"/>
      </rPr>
      <t>(Блины, крем меренга, вишневый соус, мята)</t>
    </r>
  </si>
  <si>
    <t>220гр</t>
  </si>
  <si>
    <r>
      <rPr>
        <rFont val="Proxima Nova"/>
        <b/>
        <color rgb="FF000000"/>
      </rPr>
      <t xml:space="preserve">Блины с маком, ягодами и соусом манго-маракуйя.                     </t>
    </r>
    <r>
      <rPr>
        <rFont val="Proxima Nova"/>
        <b val="0"/>
        <color rgb="FF000000"/>
      </rPr>
      <t xml:space="preserve"> (Блинчики с маком, крем меренга, соус манго-маракуйя, ягоды, мята) </t>
    </r>
  </si>
  <si>
    <r>
      <rPr>
        <rFont val="Proxima Nova"/>
        <b/>
        <color rgb="FF000000"/>
      </rPr>
      <t xml:space="preserve">Блины с нутеллой и клубникой.                                                          </t>
    </r>
    <r>
      <rPr>
        <rFont val="Proxima Nova"/>
        <b val="0"/>
        <color rgb="FF000000"/>
      </rPr>
      <t xml:space="preserve"> (Шоколадные блинчики, нутелла, клубника, мята)</t>
    </r>
  </si>
  <si>
    <r>
      <rPr>
        <rFont val="Proxima Nova"/>
        <b/>
        <color rgb="FF000000"/>
      </rPr>
      <t xml:space="preserve">Блины с лососем и копченой сметаной.                                           </t>
    </r>
    <r>
      <rPr>
        <rFont val="Proxima Nova"/>
        <b val="0"/>
        <color rgb="FF000000"/>
      </rPr>
      <t xml:space="preserve"> (Блины, лосось с/с, копченая сметана, базилик зеленый)</t>
    </r>
  </si>
  <si>
    <r>
      <rPr>
        <rFont val="Proxima Nova"/>
        <b/>
        <color rgb="FF000000"/>
      </rPr>
      <t xml:space="preserve">Блины со страчателлой и шпинатом.    </t>
    </r>
    <r>
      <rPr>
        <rFont val="Proxima Nova"/>
        <b val="0"/>
        <color rgb="FF000000"/>
      </rPr>
      <t xml:space="preserve">                                              (Блины, страчателла, листья шпината, томаты вяленые, оливковое масло)</t>
    </r>
  </si>
  <si>
    <t>Блинчики, с дополнениями на выбор:</t>
  </si>
  <si>
    <t>Блинчики 2шт-140гр</t>
  </si>
  <si>
    <t>140гр</t>
  </si>
  <si>
    <t>Мед</t>
  </si>
  <si>
    <t>Сгущеное молоко</t>
  </si>
  <si>
    <t>Мороженое</t>
  </si>
  <si>
    <t>50гр</t>
  </si>
  <si>
    <t>Смородиновый ликер</t>
  </si>
  <si>
    <t>Облепиховый</t>
  </si>
  <si>
    <t>Черный чай, облепиховое пюре, имбирное пюре, медовый сироп</t>
  </si>
  <si>
    <t xml:space="preserve">Лимонад черноголовка </t>
  </si>
  <si>
    <t>Кола, Классический, Дюшес</t>
  </si>
  <si>
    <t xml:space="preserve">Лимонад Черноголовка </t>
  </si>
  <si>
    <t>Кола, классический, дюшес</t>
  </si>
  <si>
    <t>Манго кокос</t>
  </si>
  <si>
    <t>Пюре манго,сироп маракуйя,  сироп кокос, супер джус лайма, содовая</t>
  </si>
  <si>
    <t>Пюре малина, сироп черная смородина, супер джус лайма, содовая</t>
  </si>
  <si>
    <t xml:space="preserve">Brooklyn Beer Живое </t>
  </si>
  <si>
    <t>Фильтрованное, 4,6%</t>
  </si>
  <si>
    <t xml:space="preserve">Бруклин Бир Живое </t>
  </si>
  <si>
    <t xml:space="preserve">"Гессер" светлое </t>
  </si>
  <si>
    <t>Фильтрованное 4.7%</t>
  </si>
  <si>
    <t>Гессер</t>
  </si>
  <si>
    <t>Светлое. Фильтрованное, 4.7%</t>
  </si>
  <si>
    <t>Жигулевское</t>
  </si>
  <si>
    <t xml:space="preserve">Гиннес баночное </t>
  </si>
  <si>
    <t>В банке с азотной капсулой, импорт Ирландия</t>
  </si>
  <si>
    <t>Гиннес</t>
  </si>
  <si>
    <t>Ирландия. В банке с азотной капсулой</t>
  </si>
  <si>
    <t xml:space="preserve">Бергауэр темное в стекле </t>
  </si>
  <si>
    <t>В стекле, 5%</t>
  </si>
  <si>
    <t>Бергауэр темное</t>
  </si>
  <si>
    <t>Бутылочное, 5%</t>
  </si>
  <si>
    <t xml:space="preserve">Клаусталер б/а </t>
  </si>
  <si>
    <t>безалкогольное, импорт Германия</t>
  </si>
  <si>
    <t>Германия, бутылочное</t>
  </si>
  <si>
    <t>Сидр Василеостровкский 0,33</t>
  </si>
  <si>
    <t>5.0%</t>
  </si>
  <si>
    <t>Сидр Василеостровский 0,33</t>
  </si>
  <si>
    <t>Бутылочное, 5,0%. Вкусы: яблоко, груша, розе, брют</t>
  </si>
  <si>
    <t xml:space="preserve">Меланж </t>
  </si>
  <si>
    <t>Меланж Брют</t>
  </si>
  <si>
    <t>Авторское Мерло</t>
  </si>
  <si>
    <t>Водка  6шт</t>
  </si>
  <si>
    <t>Хаски Original</t>
  </si>
  <si>
    <t>Хаски Berry Mix</t>
  </si>
  <si>
    <t>ка</t>
  </si>
  <si>
    <t>Дата проверки Гобов Д.С: 23.10.25</t>
  </si>
  <si>
    <t>позиций в меню</t>
  </si>
  <si>
    <t>СЮДА МОЖНО СМОТРЕТЬ ТОЛЬКО ШЕФУ И НИКТО БОЛЬШЕ</t>
  </si>
  <si>
    <t>Описание для меню</t>
  </si>
  <si>
    <t>Цена в Меню</t>
  </si>
  <si>
    <t xml:space="preserve">Цена с выгодой </t>
  </si>
  <si>
    <t xml:space="preserve">с/с, р </t>
  </si>
  <si>
    <t xml:space="preserve">с/с, % </t>
  </si>
  <si>
    <t>Супер бокс с бургером и крыльями</t>
  </si>
  <si>
    <t xml:space="preserve">ЮГРА/Сургут/Самара </t>
  </si>
  <si>
    <t>2 пиццы на выбор + 0.7 л Лимонад на выбор</t>
  </si>
  <si>
    <t>2 пиццы на выбор + 3 л Brooklyn Beer Пшеничное</t>
  </si>
  <si>
    <t>Сообразим на троих + 0,7 л Лимонад на выбор</t>
  </si>
  <si>
    <t>Сообразим на троих + 3 л Brooklyn Beer Пшеничное</t>
  </si>
  <si>
    <t>Микс из крыльев в трех соусах  + 0,7 Лимонад на выбор</t>
  </si>
  <si>
    <t>Микс из крыльев в  трех соусах  + 3 л Brooklyn Beer Пшеничное</t>
  </si>
  <si>
    <t>период</t>
  </si>
  <si>
    <t>внешний вид</t>
  </si>
  <si>
    <t>изменения продукта</t>
  </si>
  <si>
    <t>результат</t>
  </si>
  <si>
    <t>все фото одна книга</t>
  </si>
  <si>
    <t>отдельно кухня/бар и все фото</t>
  </si>
  <si>
    <t>1.8 блюд/2.2 напитка</t>
  </si>
  <si>
    <t>общее меню без картинок</t>
  </si>
  <si>
    <t>упал средний чек</t>
  </si>
  <si>
    <t>общее меню с одной картинкой на странице, детское внутри</t>
  </si>
  <si>
    <t xml:space="preserve">взрослые ели по детскому меню и падал чек </t>
  </si>
  <si>
    <t>общее меню с одной картинкой на странице, детское отдельно</t>
  </si>
  <si>
    <t>блюдо на фото топ продаж, других "не видно"
детское стало только для детей</t>
  </si>
  <si>
    <t>несколько топовых позиций с картинками + много фото в баре</t>
  </si>
  <si>
    <t>убрали внутри меню размерность категорий С,М,Л (фритюр и пиццы)</t>
  </si>
  <si>
    <t>выросла выручка по категориям</t>
  </si>
  <si>
    <t>добавили в детское меню фотографию на каждое блюдо</t>
  </si>
  <si>
    <t>выросли продажи детского</t>
  </si>
  <si>
    <t xml:space="preserve">блюда на компанию вынесли в отдельный раздел </t>
  </si>
  <si>
    <t>увеличили средний чек на стол</t>
  </si>
  <si>
    <t xml:space="preserve">сделали страницу топ-продаж со сборной по всем категориям </t>
  </si>
  <si>
    <t>не дало результата</t>
  </si>
  <si>
    <t xml:space="preserve">создали отдельное меню для подписчиков </t>
  </si>
  <si>
    <t>уменьшили количество нулевых чеков</t>
  </si>
  <si>
    <t xml:space="preserve">создали отдельное меню для спортсменов </t>
  </si>
  <si>
    <t>сократили меню с 130 до 80 позиций</t>
  </si>
  <si>
    <t>в регионах нет теперь С категории в большинстве разделов</t>
  </si>
  <si>
    <t>отказались от всего самолельного (булочки, паста и тд)</t>
  </si>
  <si>
    <t>оптимизация операционки, на результат не повлияло</t>
  </si>
  <si>
    <t>закрыли кондитерский цех, но придумали десерт крейзи-айскрим</t>
  </si>
  <si>
    <t>бустанули продажи десертов</t>
  </si>
  <si>
    <t>закрыли японский цех</t>
  </si>
  <si>
    <t>увеличили продажи более маржинальной категории гриля</t>
  </si>
  <si>
    <t>появляется отдельно меню регионов и меню столиц, визуально одинаковые</t>
  </si>
  <si>
    <t>в АВБ продаются одни и те же блюда, "столичные" дорогие позиции все в С</t>
  </si>
  <si>
    <t>все пиццы сделали в одну цену</t>
  </si>
  <si>
    <t>все пиццы в А-категории</t>
  </si>
  <si>
    <t>меню десертов отдельно от основного</t>
  </si>
  <si>
    <t>делаем единое меню по сети</t>
  </si>
  <si>
    <t>запуск 20 апреля 2026</t>
  </si>
  <si>
    <t>гипотезы</t>
  </si>
  <si>
    <t>меню кухни и бара отделить</t>
  </si>
  <si>
    <t>меню для тех, кто ничего не хочет</t>
  </si>
  <si>
    <t>не делали, у нас это как правило подписчики и спортсмены, у них есть свое меню</t>
  </si>
  <si>
    <t>Дата проверки Ивасенко: 14.07.2024</t>
  </si>
  <si>
    <t>это цвет переделали блюда</t>
  </si>
  <si>
    <t>этот цвет новые блюда</t>
  </si>
  <si>
    <t>Посуда</t>
  </si>
  <si>
    <t xml:space="preserve">старая цена </t>
  </si>
  <si>
    <t>Деливери/Яндекс</t>
  </si>
  <si>
    <t>Себестоимость кухни (без комбо, сезонки и праздника)</t>
  </si>
  <si>
    <t xml:space="preserve">Сырная тарелка </t>
  </si>
  <si>
    <t>сыры дор блю,камамбер,пармезан</t>
  </si>
  <si>
    <t>100 гр.</t>
  </si>
  <si>
    <t>тарелка под вино с сыровялом</t>
  </si>
  <si>
    <t xml:space="preserve"> два вида сыровяленных деликатесов, маринованые оливки, томаты вяленые, крем из фетта, начос.</t>
  </si>
  <si>
    <t>Сообразим на ДВОИХ</t>
  </si>
  <si>
    <t xml:space="preserve">Картофель фри, луковые кольца, кукуруза брусочки, свинина байтсы, чипсы из пеперони, с соусом руй, тар тар и кетчуп </t>
  </si>
  <si>
    <t>на троих</t>
  </si>
  <si>
    <t>Картофель фри, луковые кольца, кукуруза брусочки, свинина байтсы, чипсы из пеперони, Чесночные гренки, сыр в панировке, наггетсы, картофельные дольки , с соусом руй, тар тар и кетчуп</t>
  </si>
  <si>
    <t>Чесночные гренки, сыр в панировке, наггетсы, картофельные дольки и сыр чечил</t>
  </si>
  <si>
    <t>Мясной пир</t>
  </si>
  <si>
    <t>Шашлык из курицы, крылья типпа баффало, шашлык из свинины, люля из говядины, охотничьи колбаски на гриле, картофельные дольки.</t>
  </si>
  <si>
    <t xml:space="preserve">Гриль с огоньком
</t>
  </si>
  <si>
    <t>шашлык из свинины и курицы, кебаб из курицы и говядины, картофель фри, зеленый салат, соусы: шашлычный, тартар</t>
  </si>
  <si>
    <t>Полстола пиццы</t>
  </si>
  <si>
    <t>О боги, в ней 60 сантиметров и четыре начинки: тайская, пеперони, барбекю и маргарита. Один с ней точно не справишься ;)</t>
  </si>
  <si>
    <t>Полстола любой пиццы</t>
  </si>
  <si>
    <t>любая начинка наших пицц</t>
  </si>
  <si>
    <t>Нас много</t>
  </si>
  <si>
    <t>Сет из 42 роллов: Филадельфия, ролл с креветкой темпура под сырной-запеченой шапкой, ролл с тартаром из ростбифа,ролл в шапке из тунца, темпура ролл со снежным крабом, чукой и сливочным манго, лава с лососем, сяке маки</t>
  </si>
  <si>
    <t>Нас мало</t>
  </si>
  <si>
    <t>сет из 30 роллов:сяке маки, эбби макки, каппа макки ,лава с лососсем, калифорния с крабом.</t>
  </si>
  <si>
    <t xml:space="preserve">Темпура ролл со снежным крабом, чукой и сливочным манго </t>
  </si>
  <si>
    <t xml:space="preserve">Нори Рис заправленный Снежный краб Водоросли чукка Сыр сливочный Соус сливочный манго Темпура кляр
</t>
  </si>
  <si>
    <t>Филадельфия</t>
  </si>
  <si>
    <t>Рис заправленный Нори Сливочный сыр Семга филе Огурец свежий</t>
  </si>
  <si>
    <t>Калифорния с крабом</t>
  </si>
  <si>
    <t>Рис, нори, снежный краб, свежий огурец, икра масаго</t>
  </si>
  <si>
    <t>Лава с лососем</t>
  </si>
  <si>
    <t xml:space="preserve">Рис заправленный Нори Семга филе Соус Лава  Сливочный сыр 
</t>
  </si>
  <si>
    <t>Ролл с креветкой темпура под запеченой шапкой Том ям</t>
  </si>
  <si>
    <t xml:space="preserve">Рис заправленный Нори Креветка темпура Сыр сливочный Сыр пармезан соус том ям Соус сливочный манго Редис свежий Масага
</t>
  </si>
  <si>
    <t>Роллы в шапке из тунца</t>
  </si>
  <si>
    <t xml:space="preserve">Рис заправленный Нори.Сыр сливочный Кунжут смесь.Тунец филе.Соус руй
</t>
  </si>
  <si>
    <t>ролл без риса</t>
  </si>
  <si>
    <t>норри тунец ,лосось ,сыр сливочный ,креветка темпура,икра тобико .</t>
  </si>
  <si>
    <t>онигири</t>
  </si>
  <si>
    <t xml:space="preserve">Рис заправленный Нори  Сыр сливочный Семга филе Икра масаго Снежный краб Кунжут
</t>
  </si>
  <si>
    <t>ролл с тар таром из ростбифа</t>
  </si>
  <si>
    <t>Брусуаз</t>
  </si>
  <si>
    <t>Тунец татаки, картофель, хрустящие свежие овощи с медово-горчичным соусом</t>
  </si>
  <si>
    <t xml:space="preserve">Баклажан без кожи,руккола,томат свежий,брынза,
Соус сладкий чили, соус терияки,Кунжут,
</t>
  </si>
  <si>
    <t xml:space="preserve">Салат айсберг Соус цезарь Яйцо перепелиное Томаты черри Курица горячего копчения.Сухари из багета. Сыр пармезан
</t>
  </si>
  <si>
    <t>удалили с лососем</t>
  </si>
  <si>
    <t>Салат айсберг Соус цезарь Яйцо перепелиное Томаты черри креветка жаренная.Сухари из багета. Сыр пармезан</t>
  </si>
  <si>
    <t>Теплый салат с говядиной</t>
  </si>
  <si>
    <t xml:space="preserve">Руккола Цукини Перец болгарский Лук красный Вырезка говядины маринованная Арахисовый майонез Соус Терияки Арахис обжареный Масло паприки
</t>
  </si>
  <si>
    <t>салат с карамельной грушей и свининой в терияки</t>
  </si>
  <si>
    <t>морская тарелка</t>
  </si>
  <si>
    <t>бутер с креветкой и лаймовым муссом</t>
  </si>
  <si>
    <t>Крылышки баффало</t>
  </si>
  <si>
    <t>крылья куриные,дайкон марринованый,соус дор блю</t>
  </si>
  <si>
    <t>креветки в тесте катаифи(5 ш)</t>
  </si>
  <si>
    <t>креветка,тесто катаифи,перец болгарский,салат айсберг,дайкон маринованный,лайм, соус блю чиз</t>
  </si>
  <si>
    <t>может больше выход сделаем чтобб в цене не выбивались??</t>
  </si>
  <si>
    <t>луковые кольца</t>
  </si>
  <si>
    <t>6 шт</t>
  </si>
  <si>
    <t xml:space="preserve">Ржаные гренки с чесноком </t>
  </si>
  <si>
    <t>9 шт</t>
  </si>
  <si>
    <t>Яркий, смелый и пряный тыквенный крем-суп</t>
  </si>
  <si>
    <t xml:space="preserve">Тыква свежая Лук репчатый Морковь Паста карри Сливки Креветки тигровые Песто из базилика Сухарики ким чи.
</t>
  </si>
  <si>
    <t>Солянка "Гумбо"</t>
  </si>
  <si>
    <t xml:space="preserve">Колбаски охотничьи Ветчина Полукопченая свиная колбаса Огурец маринованный Маслины Оливки Томатная паста Лук репчатый Лимон Специи хмели-сунели Песто из зелени Хрустящие ржаные гренки
</t>
  </si>
  <si>
    <t>Суп с морепродуктами</t>
  </si>
  <si>
    <t xml:space="preserve">Тигровые креветки Семга филе Перец болгарский Сельдерей стеблевой Маринованный имбирь Кокосовое молоко Паста том ям Соевый соус. Рис Норри Смесь кунжута.
</t>
  </si>
  <si>
    <t xml:space="preserve"> Сырный суп с чипсами пеперони</t>
  </si>
  <si>
    <t xml:space="preserve">Сыр чеддер плавленый Сливки Картофель свежий Лук репчатый Чипсы из  пеперони Крошка чечил.
</t>
  </si>
  <si>
    <t>Азиатская лапша с говядиной в соусе терияки, присыпана арахисом и здравым смыслом</t>
  </si>
  <si>
    <t xml:space="preserve">Паста ручной работыЦукини свежий Перец болгарский свежий Лук красный свежий Вырезка говяжья маринованная Кукуруза початок  Томаты черри Соус кетчуп Соус терияки Арахис жареный Масло паприки 
</t>
  </si>
  <si>
    <t>Сливочная паста с куриным филе и брокколи</t>
  </si>
  <si>
    <t xml:space="preserve">Паста ручной работы Курица горячего копчения Брокколи Шпинат Паста чесночная Сливки Пармезан
</t>
  </si>
  <si>
    <t>Карбонара по-бруклински</t>
  </si>
  <si>
    <t xml:space="preserve">Паста ручной работы Бекон в/к Желток куриный Сливки Перец ч/м Пармезан
</t>
  </si>
  <si>
    <t>Паста с креветками в сливочным соусе том ям</t>
  </si>
  <si>
    <t xml:space="preserve">Паста ручной работы Креветки тигровые  Соус Том ям Сливки Чесночная паста Пармезан Икра масаго
</t>
  </si>
  <si>
    <t>паста с говяжьими щечками в сливочном соусе</t>
  </si>
  <si>
    <t xml:space="preserve">паста ручной работы томленые говяжьи щеки соус демиглас крошка чечил Микрозелень огурец мар 
</t>
  </si>
  <si>
    <t xml:space="preserve">сливочная паста с лососем </t>
  </si>
  <si>
    <t>Паста с чернилами каракатици лосось сливки пармезан</t>
  </si>
  <si>
    <t>Поджаренный картофель с колбасками и луком фри</t>
  </si>
  <si>
    <t xml:space="preserve">Картофель беби Колбаски охотничьи Масло сливочное Лук фри Соус руй Масло паприки 
</t>
  </si>
  <si>
    <t>бифштекс из говядины с мясным соусом и жареным цукини</t>
  </si>
  <si>
    <t xml:space="preserve">Котлета говяжья соус Демиглас  соус дзадзыки Цукини  зелень  красный лук масло лимона 
</t>
  </si>
  <si>
    <t xml:space="preserve">Цыпленок гриль </t>
  </si>
  <si>
    <t xml:space="preserve">Бедро куриное Картофель молодой соус дзадзыки масло лимона Микро зелень 
</t>
  </si>
  <si>
    <t>Говяжьи щечки</t>
  </si>
  <si>
    <t xml:space="preserve">Томленые Говяжьи щечки соус демигляс картофельное пюре  огурец маринованый масло паприки Микрозелень  Лук жареный 
</t>
  </si>
  <si>
    <t>Отжаренный картофель</t>
  </si>
  <si>
    <t>Картофель молодой Масло сливочное</t>
  </si>
  <si>
    <t>Филе-миньон</t>
  </si>
  <si>
    <t>Вырезка говядины с пряными травами и секретным ингредиентом. Подается с медовым карри и салатом из томатов</t>
  </si>
  <si>
    <t>Шашлык из курицы</t>
  </si>
  <si>
    <t>Сочное куриное бедро, подается с тортильей и маринованным луком</t>
  </si>
  <si>
    <t>Шашлык из свинины</t>
  </si>
  <si>
    <t>Мягкое свиное филе, подается с тортильей и маринованным луком</t>
  </si>
  <si>
    <t>Медальоны из свинины на гриле</t>
  </si>
  <si>
    <t>Свинина вырезка Шампиньоны свежие Сливки Специя кофейная Масло паприки.</t>
  </si>
  <si>
    <t>280 гр.</t>
  </si>
  <si>
    <t>Стейк из форели гриль с молодым картофелем</t>
  </si>
  <si>
    <t xml:space="preserve">Форель Картофель молодойЛимон печеный Сливочное масло Микрозелень Лимонное масло
</t>
  </si>
  <si>
    <t xml:space="preserve">Баклажаны свежие Цукини свежие Кукуруза в початках Томаты свежие Болгарский перец Песто из зелени Паста чесночная Соевый соус Микрозелень
</t>
  </si>
  <si>
    <t>Грибная паста с куриным филе.</t>
  </si>
  <si>
    <t>крылышки в медовой глазури с соусом ким чи</t>
  </si>
  <si>
    <t>стейк карри из цыпленка</t>
  </si>
  <si>
    <t>говяжьи щечки, утомленые в красном вине</t>
  </si>
  <si>
    <t>куриное филе в белом вине с цедрой лайма</t>
  </si>
  <si>
    <t>состав поменяли</t>
  </si>
  <si>
    <t>Чикен Руй</t>
  </si>
  <si>
    <t>теперь с рваной свининой и грибами</t>
  </si>
  <si>
    <t>Неряха с грибами</t>
  </si>
  <si>
    <t xml:space="preserve"> чеддер, тысяча остравов с рваной свининой и грибным рагу</t>
  </si>
  <si>
    <t>Ред хот 2.0</t>
  </si>
  <si>
    <t>говяжья котлета,яйцо,бекон ,томат,лук фри, барбекью</t>
  </si>
  <si>
    <t>тот что все просят в зад</t>
  </si>
  <si>
    <t xml:space="preserve">Горилаз </t>
  </si>
  <si>
    <t>такой только в бруклине</t>
  </si>
  <si>
    <t>шесть сыра</t>
  </si>
  <si>
    <t>Маргарита</t>
  </si>
  <si>
    <t>ХОТ - Баварская</t>
  </si>
  <si>
    <t>Тайская</t>
  </si>
  <si>
    <t xml:space="preserve"> Грибная с ветчиной</t>
  </si>
  <si>
    <t xml:space="preserve">сливочный соус сыр моцарелла ветчина грибы шампиньоны </t>
  </si>
  <si>
    <t>Как паста, только лучше: бекон, желток, пармезан, мотарелла и руккола под сливочным соусом</t>
  </si>
  <si>
    <t>пицца с рваным мясом</t>
  </si>
  <si>
    <t xml:space="preserve">соус томатный сыр моцарелла томленая свинина маринованные огурцы лук фри соус чеддер сос барбекью </t>
  </si>
  <si>
    <t>ранчо</t>
  </si>
  <si>
    <t>БРИлевая</t>
  </si>
  <si>
    <t>Теплый тарт татен с шоколадным соусом и мороженым</t>
  </si>
  <si>
    <t xml:space="preserve">лучшие сырники </t>
  </si>
  <si>
    <t>Самый вкусный чизкейк</t>
  </si>
  <si>
    <t>Подается с тартаром из киви и клубники в кокосовом сиропе.
*По версии самого чизкейка</t>
  </si>
  <si>
    <t>медовый рулет с кремом из сгущенки и вишневым конфитюром</t>
  </si>
  <si>
    <t>Фундучино</t>
  </si>
  <si>
    <t>Карамельно муссовое пирожное с  фундуком и жидким пралине</t>
  </si>
  <si>
    <t>Шарик мороженого</t>
  </si>
  <si>
    <t>итальянский тирамиссу</t>
  </si>
  <si>
    <t>тотиковый сэт</t>
  </si>
  <si>
    <t>фруктики</t>
  </si>
  <si>
    <t xml:space="preserve">бекон </t>
  </si>
  <si>
    <t>Охотничьи колбаски</t>
  </si>
  <si>
    <t>Ветчина</t>
  </si>
  <si>
    <t xml:space="preserve">кетчуп </t>
  </si>
  <si>
    <t>соус айоли</t>
  </si>
  <si>
    <t>соус шашлычный</t>
  </si>
  <si>
    <t>соус тысяча островов</t>
  </si>
  <si>
    <t xml:space="preserve">соус тартар </t>
  </si>
  <si>
    <t>соус руй</t>
  </si>
  <si>
    <t xml:space="preserve">хлеб из печи </t>
  </si>
  <si>
    <t>три вида хлеба  без масла.</t>
  </si>
  <si>
    <t>лепешка "бруклинская"</t>
  </si>
  <si>
    <t xml:space="preserve">фокачо с песто </t>
  </si>
  <si>
    <t>лепешка с песто запеченая в печи.</t>
  </si>
  <si>
    <t xml:space="preserve">цены во всех городах одинаковые </t>
  </si>
  <si>
    <t>Супчик с макарошками и фрикадельками</t>
  </si>
  <si>
    <t>куриный супчик с фрикадельками</t>
  </si>
  <si>
    <t>Сендвич с ветчиной и сыром</t>
  </si>
  <si>
    <t xml:space="preserve">120 гр </t>
  </si>
  <si>
    <t>Хочу пиццу с ветчиной</t>
  </si>
  <si>
    <t xml:space="preserve">соус томатный сыр моцарелла ветчина </t>
  </si>
  <si>
    <t xml:space="preserve">соус томатный сыр моцарелла колбаса пепперони </t>
  </si>
  <si>
    <t xml:space="preserve">соус томатный сыр моцарелла </t>
  </si>
  <si>
    <t>Шашлычок из курицы с картошкой фри</t>
  </si>
  <si>
    <t>Здесь будут сырный соус и кетчуп</t>
  </si>
  <si>
    <t xml:space="preserve">хот дог, сосиской </t>
  </si>
  <si>
    <t>Хот дог</t>
  </si>
  <si>
    <t>мини чикен бургер с картофелем фри микро порция для микро людишек</t>
  </si>
  <si>
    <t>Мини чикен</t>
  </si>
  <si>
    <t xml:space="preserve">булочка картофельная котлета куриная томат свежий соус сырный картофель фри кетчуп </t>
  </si>
  <si>
    <t xml:space="preserve">пельмени цветные </t>
  </si>
  <si>
    <t>Пельмешки</t>
  </si>
  <si>
    <t xml:space="preserve">тесто пельменное фарш куриный </t>
  </si>
  <si>
    <t>картофель фри и нагетсы встретились в одной тарелке.</t>
  </si>
  <si>
    <t>тут всякие комбо</t>
  </si>
  <si>
    <t>Макси комбо</t>
  </si>
  <si>
    <t>Чикен комбо</t>
  </si>
  <si>
    <t>Пеперони комбо</t>
  </si>
  <si>
    <t>Комбо Лайт</t>
  </si>
  <si>
    <t>Пиццы: Маргарита, Пепперони, Тайская. Картофельный и наггетсовый сет, 
5 соусов и морс 2 литра</t>
  </si>
  <si>
    <t>Комбо Стандарт</t>
  </si>
  <si>
    <t>Пиццы: Маргарита, Пепперони, Тайская, Барбекю. Картошка фри XL 2 порции, Картофель по деревенски XL 2 порции, Наггетсы XL 2 порции, Фруктовая нарезка,
5 соусов и морс 5 литров</t>
  </si>
  <si>
    <t>Комбо Классика</t>
  </si>
  <si>
    <t>Пиццы: Маргарита, Тайская, Барбекю, Пепперони 2 круга. Картошка фри XL 2 порции, Картофель по деревенски XL 2 порции, Наггетсы XL 2 порции, Фруктовая нарезка 2 порции, 5 соусов и морс 9 литров</t>
  </si>
  <si>
    <t>Комбо Взрослое</t>
  </si>
  <si>
    <t>Пиццы: Баварская, Тайская. Мясная сборная, Сырная тарелка, Мясной пир, Пивная тарелка «Полкило», Фруктовая нарезка, морс 1 литр и лимонад вишневый 1 литр</t>
  </si>
  <si>
    <t>сезон</t>
  </si>
  <si>
    <t>сырный бол с орехами</t>
  </si>
  <si>
    <t>канапе с копчеными колбасками,бородинским хлебом и маринованым огурцом</t>
  </si>
  <si>
    <t>канапе из ветчины с томатами черри</t>
  </si>
  <si>
    <t>канапе с креветкой и лаймовым муссом</t>
  </si>
  <si>
    <t>канапе из мини моццареллы с томатами черри</t>
  </si>
  <si>
    <t>канапе с сыром камамбер и виноградом</t>
  </si>
  <si>
    <t>канапе с креветками в тесте каттаифи</t>
  </si>
  <si>
    <t>канапе из фруктов</t>
  </si>
  <si>
    <t>мини брускетта с лаймовым муссом и снежным крабом</t>
  </si>
  <si>
    <t>мини брускетта с творожным кремом и тартаром из лосося</t>
  </si>
  <si>
    <t>мини брускетта с сыром камамбер и брусничным соусом</t>
  </si>
  <si>
    <t>мини брускетта с ростбифом</t>
  </si>
  <si>
    <t>мини брускетта с жареной грудинкой и перепелиным яйцом</t>
  </si>
  <si>
    <t>мини брускетта с грибным тар таром</t>
  </si>
  <si>
    <t>этот цвет это новые блюда</t>
  </si>
  <si>
    <t>Приписки в макет меню</t>
  </si>
  <si>
    <t>старая Цена в меню</t>
  </si>
  <si>
    <t xml:space="preserve">Цена старая </t>
  </si>
  <si>
    <t>НА КОМПАНИЮ</t>
  </si>
  <si>
    <t>тарелка под вино с сыровялом. в ней будет два вида сыровяленой продукции(местного производителя), маринованые оливки, томаты вяленые, крем из фетта, чипсы пеперони, начос.</t>
  </si>
  <si>
    <t>Сыровяленые деликатесы, маринованные оливки, вяленые томаты, фета, и начос закусить все это</t>
  </si>
  <si>
    <t>Тарелка под винишко</t>
  </si>
  <si>
    <t>Сыровяленые деликатесы, маринованные оливки, вяленые томаты, фета</t>
  </si>
  <si>
    <t>поменяли внутрений состав</t>
  </si>
  <si>
    <t>Дор блю, камамбер, пармезан</t>
  </si>
  <si>
    <t xml:space="preserve">уменьшили выход, поменять название, поменяли состав(вместо крыльев теперь свинина байтсы , удешевили. </t>
  </si>
  <si>
    <t xml:space="preserve">Картофель фри, луковые кольца, брусочки кукуруза, байтсы из свинины, чипсы из пепперони. Подается с соусом руй, тар тар и кетчуп </t>
  </si>
  <si>
    <t>Дуо сет</t>
  </si>
  <si>
    <t>Картофель фри, луковые кольца, брусочки кукурузы, байтсы из свинины, чипсы из пепперони. Подается с соусом руй, тар тар и кетчуп</t>
  </si>
  <si>
    <t>новая тарелка(подойдет на троизх) обьеденяющая в себе полкило и сообразим на троих.</t>
  </si>
  <si>
    <t>Чесночные гренки, сыр в панировке, наггетсы, картофельные дольки, картофель фри, луковые кольца, брусочки кукурузы, байтсы из свинины, чипсы из пепперони. Подается с соусом руй, тар тар и кетчуп</t>
  </si>
  <si>
    <t>переделали состав, добавили еще роллов</t>
  </si>
  <si>
    <t>Сет из 30 роллов: сяке маки, эбби макки, каппа макки, лава с лососсем, калифорния с крабом</t>
  </si>
  <si>
    <t>Сет из 30 роллов: сяке маки, эби маки, каппа маки, лава с лососем, калифорния с крабом</t>
  </si>
  <si>
    <t>Сет из 42 роллов: Филадельфия, ролл с креветкой темпура под сырной запеченой шапкой, ролл с тартаром из ростбифа, ролл в шапке из тунца, темпура ролл со снежным крабом, чукой и сливочным манго, лава с лососем, сяке маки</t>
  </si>
  <si>
    <t>О боги, в ней 60 сантиметров и четыре начинки: тайская, пепперони, барбекю и маргарита. Один с ней точно не справишься ;)</t>
  </si>
  <si>
    <t>набор мяса с гриля( шашлык из свинины ,шашлык из курицы, кеббаб из курицы, кеббаб из говядины, картофель фри, зеленый салат,  шашлычный соус ,соус тат тар.</t>
  </si>
  <si>
    <t>Шашлык из свинины и курицы, кебаб из курицы и говядины, картофель фри, зеленый салат, соусы: шашлычный, тартар</t>
  </si>
  <si>
    <t>Шашлык из курицы, шашлык из свинины, кебаб из курицы, кебаб из говядины, картофель фри, зеленый салат, соусы: шашлычный, тартар</t>
  </si>
  <si>
    <t>удалили овощи</t>
  </si>
  <si>
    <t>Шашлык из курицы, шашлык из свинины, крылышки Баффало, люля из говядины, охотничьи колбаски на гриле, картофельные дольки</t>
  </si>
  <si>
    <t>любая пол стола. поставить одну цену  и любую пол стола можно сделать</t>
  </si>
  <si>
    <t>любая пицца, какая душе угодно</t>
  </si>
  <si>
    <t>рол без риса.  норри тунец ,лосось ,сыр сливочный ,икра тобико ,салат листовой.</t>
  </si>
  <si>
    <t>Ролл без риса</t>
  </si>
  <si>
    <t>ТОП</t>
  </si>
  <si>
    <t>Тунец, лосось, креветка темпура, нори, сливочный сыр, икра тобико</t>
  </si>
  <si>
    <t xml:space="preserve">Рис, нори, снежный краб, чукка, сыр сливочный, соус сливочный манго
</t>
  </si>
  <si>
    <t>Калифорния с нежным крабом</t>
  </si>
  <si>
    <t>добавить слово томя ям в названии . мы переделаем запеченую шапку и теперь она будет со вкусом том ям</t>
  </si>
  <si>
    <t xml:space="preserve">Рис, нори, семга филе, соус Лава, сливочный сыр 
</t>
  </si>
  <si>
    <t>Рис, нори, ливочный сыр, семга, свежий огурец</t>
  </si>
  <si>
    <t>С начинкой из творожного сыра и рубленного тунца с пикантным соусом руй</t>
  </si>
  <si>
    <t>ПАРА ОНИГИРИ ИЗ ЛЕТНЕГО МЕНЮ</t>
  </si>
  <si>
    <t>Парочка онигири</t>
  </si>
  <si>
    <t>Лосось и снежный краб</t>
  </si>
  <si>
    <t>глазированые баклажаны, изменили вес</t>
  </si>
  <si>
    <t xml:space="preserve">Салат с баклажанами по-азиатски </t>
  </si>
  <si>
    <t>с томатами и брынзой в соусе терияки</t>
  </si>
  <si>
    <t>уменьшили выход</t>
  </si>
  <si>
    <t>Цезарь</t>
  </si>
  <si>
    <t>с курицей</t>
  </si>
  <si>
    <t>с креветкой</t>
  </si>
  <si>
    <t>Тонкие ломтики телятины с картофелем и хрустящими маринованными огурцами, томатами, заправленные медово-горчичным соусом и бородинской крошкой</t>
  </si>
  <si>
    <t>Нежная говядина в объятиях овощей на гриле с арахисовым соусом</t>
  </si>
  <si>
    <t>уменьштили выход</t>
  </si>
  <si>
    <t>Креветки катаифи</t>
  </si>
  <si>
    <t>с соусом блю чиз</t>
  </si>
  <si>
    <t>крылья куриные,дайкон марринованый,соус блю чиз</t>
  </si>
  <si>
    <t>Крылышки Баффало</t>
  </si>
  <si>
    <t>(стрелка к слову баффало) прим. томатный кисло-сладкий соус</t>
  </si>
  <si>
    <t xml:space="preserve">Картошка фри </t>
  </si>
  <si>
    <t>с гренками из бородинского хлеба, долькой лимона и частичкой любви</t>
  </si>
  <si>
    <t>ХОТ</t>
  </si>
  <si>
    <t>На кокосовом молоке с креветками и лососем, овощами и пастой том-ям. Подается с рисом</t>
  </si>
  <si>
    <t>Сырный суп с чипсами пепперони</t>
  </si>
  <si>
    <t>Много сыра чеддер и крошка чечила. Для любителей всего сырного :)</t>
  </si>
  <si>
    <t>пересмотрели состав. удалили кукурузу</t>
  </si>
  <si>
    <t>Азиатская лапша с говядиной в соусе терияки с арахисом</t>
  </si>
  <si>
    <t>Паста с говяжьими щечками в сливочном соусе</t>
  </si>
  <si>
    <t>уменеьшили выход</t>
  </si>
  <si>
    <t xml:space="preserve">Блэк паста с лососем </t>
  </si>
  <si>
    <t>Отжаренный картофель с колбасками и луком фри</t>
  </si>
  <si>
    <t>Бифштекс из говядины</t>
  </si>
  <si>
    <t>СОЧНО</t>
  </si>
  <si>
    <t>Аккуратно прилег на жареные цукини</t>
  </si>
  <si>
    <t>переделали: томленые в сметане с картофельным пюре и соленым огурцом</t>
  </si>
  <si>
    <t>Утомились на картофельном пюре</t>
  </si>
  <si>
    <t>Стейк из форели с бэби картофелем</t>
  </si>
  <si>
    <t>бедро цыпленка с цукини и соусом баффало</t>
  </si>
  <si>
    <t xml:space="preserve"> с молодым картофелем, сливочным соусом дзадзыки</t>
  </si>
  <si>
    <t>Сочное куриной бедро, подается с тортильей и маринованным луком</t>
  </si>
  <si>
    <t>Мягкое свиное, подается с тортильей и маринованным луком</t>
  </si>
  <si>
    <t>со сливочно-грибным рагу</t>
  </si>
  <si>
    <t>Куриная котлета, томаты, салат айсберг, луковые кольца, соус руй</t>
  </si>
  <si>
    <t>Говяжья котлета, куриное яйцо, бекон, томат, лук фри, соус BBQ</t>
  </si>
  <si>
    <t>Рваная томленая свинина, чеддер, соус тысяча островов и грибное рагу</t>
  </si>
  <si>
    <t>бургер на манер цезаря</t>
  </si>
  <si>
    <t>Креветки, томаты, салат айберг, пармезан, соус цезарь</t>
  </si>
  <si>
    <t>четыре сыра</t>
  </si>
  <si>
    <t>Шесть сыров</t>
  </si>
  <si>
    <t>в одном круге: моцарелла, пармезан, дор блю, камамбер, чеддер, сливочный</t>
  </si>
  <si>
    <t>Грибная с ветчиной</t>
  </si>
  <si>
    <t>в сливочном соусе</t>
  </si>
  <si>
    <t>Сырная с томатным соусом</t>
  </si>
  <si>
    <t>Баварская</t>
  </si>
  <si>
    <t>Копченые колбаски, бекон, маринованные огурцы и перец халапеньо</t>
  </si>
  <si>
    <t>рваная свинина</t>
  </si>
  <si>
    <t>Чикаго</t>
  </si>
  <si>
    <t>Мясо томили 8 часов, чтобы съесть за 10 минут</t>
  </si>
  <si>
    <t>Рваная томленая свинина, томатный соус, моцарелла, маринованные огурцы, лук фри соус чеддер и BBQ</t>
  </si>
  <si>
    <t>Как паста, только лучше: бекон, желток, пармезан, моцарелла и руккола под сливочным соусом</t>
  </si>
  <si>
    <t>уменьшили порцию</t>
  </si>
  <si>
    <t>медовый рулет с кремом из сгущенки</t>
  </si>
  <si>
    <t>Медовый рулет</t>
  </si>
  <si>
    <t>Наши пчелы дают самый сладкий мед</t>
  </si>
  <si>
    <t xml:space="preserve">Лучшие сырники </t>
  </si>
  <si>
    <t>Супчик с лапшой и фрикадельками</t>
  </si>
  <si>
    <t>Цветные и с индейкой</t>
  </si>
  <si>
    <t xml:space="preserve">??? убираем </t>
  </si>
  <si>
    <t>Сэндвич с ветчиной и сыром</t>
  </si>
  <si>
    <t>Съешь и всех победишь :)</t>
  </si>
  <si>
    <t xml:space="preserve">С картошкой фри и кетчупом для самых голодных </t>
  </si>
  <si>
    <t>Чикенбургер</t>
  </si>
  <si>
    <t>Вкуснее, чем у взрослых. И с картошкой фри и кетчупом</t>
  </si>
  <si>
    <t>рол без риса.  норри тунец ,лосось ,сыр сливочный ,икра тобико ,салат айсберг.</t>
  </si>
  <si>
    <t>уменьшили выход и подачу</t>
  </si>
  <si>
    <t>Салат с баклажанами по-азиатски</t>
  </si>
  <si>
    <t>удалили кукурузу</t>
  </si>
  <si>
    <t>луковые кольца 6 шт.</t>
  </si>
  <si>
    <t xml:space="preserve">луковые кольца </t>
  </si>
  <si>
    <t>переделали блюдо. теперь они на манер баффало.</t>
  </si>
  <si>
    <t>Чикен руй</t>
  </si>
  <si>
    <t xml:space="preserve">Баклажаны по-азиатски 
</t>
  </si>
  <si>
    <t xml:space="preserve">Сливочная паста с лососем </t>
  </si>
  <si>
    <t>Чикен</t>
  </si>
  <si>
    <t>ХОТ - Горилаз</t>
  </si>
  <si>
    <t>ЗАКУСКИ</t>
  </si>
  <si>
    <t>Гренки с соусом айоли</t>
  </si>
  <si>
    <t>160/30</t>
  </si>
  <si>
    <t>Сыр жареный с брусничным соусом</t>
  </si>
  <si>
    <t>180/30</t>
  </si>
  <si>
    <t>Картофель фри с кетчупом</t>
  </si>
  <si>
    <t>Картофель деревенский с сырным соусом</t>
  </si>
  <si>
    <t>Наггетсы с соусом сладкий чили</t>
  </si>
  <si>
    <t>170/30</t>
  </si>
  <si>
    <t>Луковые кольца с соусом Тар-тар</t>
  </si>
  <si>
    <t xml:space="preserve">Филадельфия </t>
  </si>
  <si>
    <t>Калифорния снежным крабом</t>
  </si>
  <si>
    <t>165гр</t>
  </si>
  <si>
    <t xml:space="preserve">200 гр </t>
  </si>
  <si>
    <t>САЛАТ</t>
  </si>
  <si>
    <t>Салат с ростбифом новорожденный</t>
  </si>
  <si>
    <t>Тонкие ломтики ростбифа с запеченным картофелем и хрустящими маринованными огурцами, томатами, заправленные медово-горчичным соусом и бородинской крошкой</t>
  </si>
  <si>
    <t>Цезарь с креветками</t>
  </si>
  <si>
    <t>210 гр</t>
  </si>
  <si>
    <t>Паста карбонара по-бруклински</t>
  </si>
  <si>
    <t>Грибная паста с куриным филе и волшебной крошкой фундука</t>
  </si>
  <si>
    <t>280 гр</t>
  </si>
  <si>
    <t>Бургер Неряха с грибами</t>
  </si>
  <si>
    <t>Бургер Ред хот 2.0</t>
  </si>
  <si>
    <t>Мягкая картофельная булочка, сочная котлета из говядины, томаты, куриное яйцо, бекон, лук фри и соус BBQ</t>
  </si>
  <si>
    <t>300/30</t>
  </si>
  <si>
    <t>Сочное куриное бедро, маринованное в специях хмели-сунели. Подается с тортильей</t>
  </si>
  <si>
    <t xml:space="preserve">Мягкое свиное филе, маринованное в специях хмели-сунели. Подается с тортильей </t>
  </si>
  <si>
    <t>СОУСЫ</t>
  </si>
  <si>
    <t>кетчуп томатный</t>
  </si>
  <si>
    <t>ПИЦЦА</t>
  </si>
  <si>
    <t>С копчеными колбасками, маринованными огурчиками и перцем халапеньо</t>
  </si>
  <si>
    <t xml:space="preserve">510 гр </t>
  </si>
  <si>
    <t>Самая сырная из всех и с томатным соусом</t>
  </si>
  <si>
    <t xml:space="preserve">430 гр </t>
  </si>
  <si>
    <t xml:space="preserve">490 гр </t>
  </si>
  <si>
    <t>С курицей терияки, перцем, красным луком и моцареллой с томатным соусом. Присыпана кунжутом и глубоким смыслом</t>
  </si>
  <si>
    <t xml:space="preserve">560 гр </t>
  </si>
  <si>
    <t>ДЕСЕРТ</t>
  </si>
  <si>
    <t>Муссовое пирожное с  фундуком и карамелью</t>
  </si>
  <si>
    <t>На любой вкус</t>
  </si>
  <si>
    <t>Описание для шеф-бармена</t>
  </si>
  <si>
    <t>Чаи расыпные</t>
  </si>
  <si>
    <t>Ассам черный</t>
  </si>
  <si>
    <t>6гр</t>
  </si>
  <si>
    <t>чай</t>
  </si>
  <si>
    <t>Эрл Грей черный</t>
  </si>
  <si>
    <t>Сенча</t>
  </si>
  <si>
    <t>Манговый улун с апельсином и грейпфрутом</t>
  </si>
  <si>
    <t>Грейпфрут 20гр,апельсин 20гр,  сироп маракуйя 40, манговый улун 6гр</t>
  </si>
  <si>
    <t>Клюквенный с земляникой 600мл</t>
  </si>
  <si>
    <t>Бармены сами собирали ягоды в лесу, кстати</t>
  </si>
  <si>
    <t>Клюквенный чай с земляникой</t>
  </si>
  <si>
    <t>Американо стандартный</t>
  </si>
  <si>
    <t>Кофе 12гр</t>
  </si>
  <si>
    <t>кофе</t>
  </si>
  <si>
    <t>Американо большой</t>
  </si>
  <si>
    <t>Кофе 17гр</t>
  </si>
  <si>
    <t xml:space="preserve">Капучино стнадартный </t>
  </si>
  <si>
    <t>через / в меню капучино/латте ст выходи и цена</t>
  </si>
  <si>
    <t>Молоко 3,2% 200мл, кофе 12гр</t>
  </si>
  <si>
    <t>Капучино большой</t>
  </si>
  <si>
    <t>Молоко 3,2% 300мл, кофе 17гр</t>
  </si>
  <si>
    <t>Латте стандартный</t>
  </si>
  <si>
    <t>Латте большой</t>
  </si>
  <si>
    <t>Раф кофе стандартный</t>
  </si>
  <si>
    <t>Молоко 3,2% 100мл, сливки 10% 100мл, эспрессо 1, сироп 20мл</t>
  </si>
  <si>
    <t>Раф кофе большой</t>
  </si>
  <si>
    <t>Молоко 3,2% 150мл, сливки 10% 150мл, эспрессо 1, сироп 40мл</t>
  </si>
  <si>
    <t>Грейфпрут 100, сироп грейпфрут 50, сироп сахарный 50</t>
  </si>
  <si>
    <t>Лимонад земляника маракуйя  1л</t>
  </si>
  <si>
    <t>Лайм 30гр ,мята 5гр , сахарный сироп 40</t>
  </si>
  <si>
    <t>Ягодный морс 0.2</t>
  </si>
  <si>
    <t>Ягодный морс 1л</t>
  </si>
  <si>
    <t>Сок в ассортименте 0.2</t>
  </si>
  <si>
    <t>Сок в ассортименте 1л</t>
  </si>
  <si>
    <t>Evervess Кола стекло 0.25</t>
  </si>
  <si>
    <t>Evervess Кола на розлив 0.5</t>
  </si>
  <si>
    <t>Evervess Искрящийся лимон-лайм стекло 0.25</t>
  </si>
  <si>
    <t>Evervess Искрящийся лимон-лайм на розлив 0.5</t>
  </si>
  <si>
    <t>Тоник Evervess стекло 0,25</t>
  </si>
  <si>
    <t>Лимонад черноголовка 0.5 стекло</t>
  </si>
  <si>
    <t>В стекле: Тархун, Дюшес, Кола, Классичесий</t>
  </si>
  <si>
    <t xml:space="preserve">Легенда Байкала 0.33 </t>
  </si>
  <si>
    <t>в стекле, с газом\без газа</t>
  </si>
  <si>
    <t>в стекле, с газом\без газа (в конце буква А, а не Ы)</t>
  </si>
  <si>
    <t>с газом\без газа</t>
  </si>
  <si>
    <t xml:space="preserve">Черноголовка </t>
  </si>
  <si>
    <t>E-on energy drink</t>
  </si>
  <si>
    <t>E-ON оригинал</t>
  </si>
  <si>
    <t>E-ON Киви ананас</t>
  </si>
  <si>
    <t>E-ON Грейпфрут малина</t>
  </si>
  <si>
    <t>E-ON Лемонграсс</t>
  </si>
  <si>
    <t>Beer on tap</t>
  </si>
  <si>
    <t>Brooklyn Beer Пшеничное 500мл</t>
  </si>
  <si>
    <t>Нефильтрованное 4.8%</t>
  </si>
  <si>
    <t>"Гессер" светлое 500мл</t>
  </si>
  <si>
    <t>Гиннес баночное 0.45</t>
  </si>
  <si>
    <t>Крушовице темное 0.5 стекло</t>
  </si>
  <si>
    <t>Сайдр Честер'с</t>
  </si>
  <si>
    <t>бутылочное вкусы: вишня, яблоко, груша, лесные ягоды</t>
  </si>
  <si>
    <t>Крушовица б\а стекло 0.33</t>
  </si>
  <si>
    <t>Стекло</t>
  </si>
  <si>
    <t>Бакалар б\а  в стекле 0.33</t>
  </si>
  <si>
    <t>Чехия</t>
  </si>
  <si>
    <t>бутылочное</t>
  </si>
  <si>
    <t>Красное вино 4шт</t>
  </si>
  <si>
    <t>Рентоцци Бардолино</t>
  </si>
  <si>
    <t>Бардолино</t>
  </si>
  <si>
    <t>Алазанская долина</t>
  </si>
  <si>
    <t>Грузия, полусладкое</t>
  </si>
  <si>
    <t xml:space="preserve">Октава Сира </t>
  </si>
  <si>
    <t>Испания, полусухое</t>
  </si>
  <si>
    <t>Сира</t>
  </si>
  <si>
    <t xml:space="preserve">Курикано Карминер </t>
  </si>
  <si>
    <t>Чили, сухое</t>
  </si>
  <si>
    <t>Карминер</t>
  </si>
  <si>
    <t>Белое вино 4шт</t>
  </si>
  <si>
    <t xml:space="preserve">Сан Виджилио Пино Гриджио </t>
  </si>
  <si>
    <t>Пино гриджио</t>
  </si>
  <si>
    <t xml:space="preserve">Грузия, полусладкое </t>
  </si>
  <si>
    <t>Октава Вердехо</t>
  </si>
  <si>
    <t>Вердехо</t>
  </si>
  <si>
    <t xml:space="preserve">Курикано Совиньон Блан </t>
  </si>
  <si>
    <t>Совиньон Блан</t>
  </si>
  <si>
    <t>Плодовое вино  2шт</t>
  </si>
  <si>
    <t>Ежевичное</t>
  </si>
  <si>
    <t>Армения, полусладкое</t>
  </si>
  <si>
    <t>Гранатовое</t>
  </si>
  <si>
    <t>Игристые вина 4шт</t>
  </si>
  <si>
    <t xml:space="preserve">Шато Тамань Эритаж </t>
  </si>
  <si>
    <t xml:space="preserve">Россия, полусладкое </t>
  </si>
  <si>
    <t>Шато Тамань Эритаж Брют</t>
  </si>
  <si>
    <t xml:space="preserve">Коктейли алкогольные </t>
  </si>
  <si>
    <t>прописать спец цена выделить в рамку</t>
  </si>
  <si>
    <t>Мартини фиеро, тоник, апельсин</t>
  </si>
  <si>
    <t>Мартини бьянко, тоник, лимон</t>
  </si>
  <si>
    <t>Ром 50, лайм, мята, сахарный сироп 40</t>
  </si>
  <si>
    <t>Мохито прописать вкусы внизу через \</t>
  </si>
  <si>
    <t>Ром кола</t>
  </si>
  <si>
    <t>Виски,кола, лимон</t>
  </si>
  <si>
    <t>Ром, текила, водка, джин, трипл сек, сок лимона, кола</t>
  </si>
  <si>
    <t>Ром 20 мл, апельсиновый ликер 20 мл, водка 20 мл, Tекила 20, джин 20 мл, лимон 10 г, Пепси-кола 150 мл, пельсин 16гр</t>
  </si>
  <si>
    <t>Текила, трипл сек, сироп гренадин</t>
  </si>
  <si>
    <t>Текила 50, апельсиновый сок 150, гренадин 20</t>
  </si>
  <si>
    <t>Джин 50, сироп маракуйя 20, сок лимона 10, тоник 150</t>
  </si>
  <si>
    <t>Лимончелло</t>
  </si>
  <si>
    <t>Смородиновая</t>
  </si>
  <si>
    <t>Ириска</t>
  </si>
  <si>
    <t>Смородиновая на джине</t>
  </si>
  <si>
    <t>Vodka Russian</t>
  </si>
  <si>
    <t>Русский Стандарт Платинум</t>
  </si>
  <si>
    <t>Русский Стандарт Ориджинал</t>
  </si>
  <si>
    <t>Гастроном купаж №4 для рыбы</t>
  </si>
  <si>
    <t>Гастроном купаж №7 для мяса</t>
  </si>
  <si>
    <t>Американский виски 2шт</t>
  </si>
  <si>
    <t>Ирландский виски 4шт</t>
  </si>
  <si>
    <t xml:space="preserve"> Irish whiskey</t>
  </si>
  <si>
    <t>Бушмилз</t>
  </si>
  <si>
    <t>Шотландский Виски  7шт</t>
  </si>
  <si>
    <t>Scotch Whiskey</t>
  </si>
  <si>
    <t>Односолодовый виски  2шт</t>
  </si>
  <si>
    <t xml:space="preserve">Single malt whiskey </t>
  </si>
  <si>
    <t>Синглтон 12 лет</t>
  </si>
  <si>
    <t>Глен Морей Элгин Классик</t>
  </si>
  <si>
    <t>Бренди 4шт</t>
  </si>
  <si>
    <t>Armenian cognac</t>
  </si>
  <si>
    <t>Ной Традиционный 3 года</t>
  </si>
  <si>
    <t>Ной Традиционный 5 лет</t>
  </si>
  <si>
    <t>Ром 6шт</t>
  </si>
  <si>
    <t>Барсело Бланко</t>
  </si>
  <si>
    <t>Текила 2шт</t>
  </si>
  <si>
    <t>Tequila</t>
  </si>
  <si>
    <t>Ранчо Аллегре Сильвер</t>
  </si>
  <si>
    <t>Дата проверки Коряков</t>
  </si>
  <si>
    <t xml:space="preserve">Всего позиций </t>
  </si>
  <si>
    <t>НАЗВАНИЕ</t>
  </si>
  <si>
    <t>коммент</t>
  </si>
  <si>
    <t>Цена расчетная (новая)</t>
  </si>
  <si>
    <t>Цена за 1,5 кг</t>
  </si>
  <si>
    <t>сс ресторана%</t>
  </si>
  <si>
    <t>Цена за 2,0 кг</t>
  </si>
  <si>
    <t>Цена за 2,5 кг</t>
  </si>
  <si>
    <t>Цена за 3 кг</t>
  </si>
  <si>
    <t>Летник Остров</t>
  </si>
  <si>
    <t>Аниме</t>
  </si>
  <si>
    <t>Мин вес 1,5 кг</t>
  </si>
  <si>
    <t>не делаем</t>
  </si>
  <si>
    <t>Бархатный</t>
  </si>
  <si>
    <t>Белоснежный</t>
  </si>
  <si>
    <t>БлэкПинк</t>
  </si>
  <si>
    <t>Бравл Старс</t>
  </si>
  <si>
    <t>Влад А4</t>
  </si>
  <si>
    <t>Волейбол</t>
  </si>
  <si>
    <t>Геншин с безе</t>
  </si>
  <si>
    <t>Геншин с леденцами</t>
  </si>
  <si>
    <t>Единорог</t>
  </si>
  <si>
    <t>Индиго</t>
  </si>
  <si>
    <t>Куроми отдыхает</t>
  </si>
  <si>
    <t>Ламбет</t>
  </si>
  <si>
    <t>Майнкрафт в квадрате</t>
  </si>
  <si>
    <t>Майнкрафт с героями</t>
  </si>
  <si>
    <t>Малина-миндаль</t>
  </si>
  <si>
    <t>Медовик</t>
  </si>
  <si>
    <t>Оскорбительный</t>
  </si>
  <si>
    <t>Попкорн</t>
  </si>
  <si>
    <t>Ринг</t>
  </si>
  <si>
    <t>Роблокс</t>
  </si>
  <si>
    <t>Роналдо</t>
  </si>
  <si>
    <t>Сделано с любовью</t>
  </si>
  <si>
    <t>Сладости</t>
  </si>
  <si>
    <t>Стэндофф</t>
  </si>
  <si>
    <t>Тик-ток</t>
  </si>
  <si>
    <t>Тортбери</t>
  </si>
  <si>
    <t>Футбол</t>
  </si>
  <si>
    <t>Харлей</t>
  </si>
  <si>
    <t>Хэллоу Куроми</t>
  </si>
  <si>
    <t>Шокохит</t>
  </si>
  <si>
    <t>Эстет</t>
  </si>
  <si>
    <t>Юниверс</t>
  </si>
  <si>
    <t>Юный космонавт</t>
  </si>
  <si>
    <t>Ягодный микс</t>
  </si>
  <si>
    <t>Медовичок</t>
  </si>
  <si>
    <t>Торт-открытка (все 30 дизайнов)</t>
  </si>
  <si>
    <t>Бенто торт (все дизайны)</t>
  </si>
  <si>
    <t>Торт индивидуальный (тариф Минималистичный)</t>
  </si>
  <si>
    <t>в стоимость входит начинка с декором в соответствием с тарифом</t>
  </si>
  <si>
    <t>Торт индивидуальный (Тариф "Хочу поинтереснее")</t>
  </si>
  <si>
    <t>Торт индивидуальный (Тариф "Художественный")</t>
  </si>
  <si>
    <t>Велюр</t>
  </si>
  <si>
    <t>Шоколадное покрытие</t>
  </si>
  <si>
    <t>Бисквитный мох</t>
  </si>
  <si>
    <t>Имитация мха из пористого медового бисквита с красителем</t>
  </si>
  <si>
    <t>60 гр</t>
  </si>
  <si>
    <t>Малинка крупная желейная (поштучно)</t>
  </si>
  <si>
    <t>Желейные изделия из натуральной термически обработанной малины с косточкой. На вкус практически не отличимы. Прекрасная форма, безопасны для использования на тортах и безупречный внешний вид (выглядит лучше свежей малины).</t>
  </si>
  <si>
    <t>8 гр</t>
  </si>
  <si>
    <t>Декорирование всего торта мастикой</t>
  </si>
  <si>
    <t>Большой объем украшений из мастики или трудоемкие украшения (по консультации с кондитером).</t>
  </si>
  <si>
    <t>до 400 гр</t>
  </si>
  <si>
    <t>Декорирование торта изделиями из мастики</t>
  </si>
  <si>
    <t>Украшения из мастики, объем зависит от трудоемкости изготовления (по консультации кондитера) или обтяжка торта мастикой.</t>
  </si>
  <si>
    <t>до 200 гр</t>
  </si>
  <si>
    <t>Шоколадные подтеки</t>
  </si>
  <si>
    <t>Подтеки по диаметру(периметру) торта весом до 3 кг, без центра. На выбор вид шоколада (цвет): белый, темный, цветной</t>
  </si>
  <si>
    <t>40-50 гр</t>
  </si>
  <si>
    <t>Безе (россыпь)</t>
  </si>
  <si>
    <t>5-10 безе в форме рельефных конусов</t>
  </si>
  <si>
    <t>Макарони</t>
  </si>
  <si>
    <t>Миндальное минипирожное</t>
  </si>
  <si>
    <t>1 шт</t>
  </si>
  <si>
    <t>Сладости и печенье</t>
  </si>
  <si>
    <t>Печенье, шоколадки, маршмеллоу, вафля, драже (тоже что  на торте "КитКат")</t>
  </si>
  <si>
    <t>80 гр</t>
  </si>
  <si>
    <t>Табличка с надписью</t>
  </si>
  <si>
    <t>Текст печатается на табличке из мастики (надпись может быть любой, но не очень длинная. Например "С Днем рождения, Имя!") Форма - кружок или прямоугольник.</t>
  </si>
  <si>
    <t>1 шт/4 гр</t>
  </si>
  <si>
    <t>Шоколадная цифра</t>
  </si>
  <si>
    <t>одна цифра либо двузначное число. Вид шоколада на выбор (цвет): белый, молочный, темный, цветной</t>
  </si>
  <si>
    <t>1 шт/12 гр</t>
  </si>
  <si>
    <t>Шоколадная буква (поштучно)</t>
  </si>
  <si>
    <t>Вид шоколада на выбор (цвет): белый, темный, цветной. Обращаем внимание, чтоб вошла слово/фраза на торт.</t>
  </si>
  <si>
    <t>Свечи (поштучно)</t>
  </si>
  <si>
    <t>Золотые высокие свечи поштучно</t>
  </si>
  <si>
    <t>Свеча цифра</t>
  </si>
  <si>
    <t>Одна свеча в виде цифры золотого цвета, тип "грань"</t>
  </si>
  <si>
    <t>Сахарная картинка(1 шт)</t>
  </si>
  <si>
    <t>Пищевая печать СОГЛАСОВАННОГО изображения на мастике, укрепленной шоколадом (картинка героя/название игры/мультика и т.п.)</t>
  </si>
  <si>
    <t>1 шт/20 гр</t>
  </si>
  <si>
    <t>Топпер</t>
  </si>
  <si>
    <t>Топпер из пластика или дерева из наличия.</t>
  </si>
  <si>
    <t>Пряник с пищевой печатью</t>
  </si>
  <si>
    <t>Пищевая печать логотипа, героя, картинки на пряном печенье</t>
  </si>
  <si>
    <t>1шт/45 гр</t>
  </si>
  <si>
    <t>Леденцы из изомальта</t>
  </si>
  <si>
    <t>Изомальт - выдержка из сахара, является сахарозаменителем</t>
  </si>
  <si>
    <t>1 шт/15 гр</t>
  </si>
  <si>
    <t>Безе на палочке</t>
  </si>
  <si>
    <t>Безе в виде завитка на палочке. Цвет(сочетание цветов) любое</t>
  </si>
  <si>
    <t>Шоколадная звезда</t>
  </si>
  <si>
    <t>Литьевые изделия из шоколада в виде звезды с пустым центром</t>
  </si>
  <si>
    <t>1 шт/5 гр</t>
  </si>
  <si>
    <t xml:space="preserve">Минишоколадки </t>
  </si>
  <si>
    <t>Литьевые изделия из шоколада в виде мальнких шоколадок</t>
  </si>
  <si>
    <t xml:space="preserve">Шоколадная фигурка </t>
  </si>
  <si>
    <t>Литьевые изделия из шоколада (при наличии подходящих форм). Зависит от веса изделия, вес расчитывается по пробному изделию либо выбирается из доступных на сайте</t>
  </si>
  <si>
    <t>1 шт/50-100 гр</t>
  </si>
  <si>
    <t>Шокошар 2,5 (маленький, диаметр 2,5 см)</t>
  </si>
  <si>
    <t>Шар из белого, молочного, темного, цветного шоколада диаметр 2,5 см без наполнения</t>
  </si>
  <si>
    <t>1шт/4 гр</t>
  </si>
  <si>
    <t>Шокошар 4,0 (средний, диаметр 4 см)</t>
  </si>
  <si>
    <t>Шар из белого, молочного, темного, цветного шоколада диаметр 4 см без наполнения</t>
  </si>
  <si>
    <t>Шокошар 6,0 (большой, диаметр 6 см)</t>
  </si>
  <si>
    <t>Шар из белого, молочного, темного, цветного шоколада диаметр 6 см без наполнения</t>
  </si>
  <si>
    <t>1 шт/45 гр</t>
  </si>
  <si>
    <t>Свежие ягоды</t>
  </si>
  <si>
    <t>Клубника, голубика и розмарин. Хватает на выкладку полумесяцем сверху торта 1,5-2,0 кг. Вес при размещении на торте 1,5-2,0 кг по кругу сверху (венок)  нужно примерно 240гр, положить горкой (3 порции) 360 гр</t>
  </si>
  <si>
    <t>1 порция / 120 гр</t>
  </si>
  <si>
    <t>Кейкпопсы "Малина"</t>
  </si>
  <si>
    <t xml:space="preserve">Бисквитное пирожное на палочке в белом шоколаде и сублимированной малине.
</t>
  </si>
  <si>
    <t>5 шт</t>
  </si>
  <si>
    <t>Кейкпопсы "Молочный шоколад"</t>
  </si>
  <si>
    <t>Бисквитное пирожное на палочке в молочном шоколаде с шоколадными завитками</t>
  </si>
  <si>
    <t>Капкейки "Именинный"</t>
  </si>
  <si>
    <t>Вкусные кексы на йогурте с несколькими видами начинок на выбор и нежной кремовой шапочкой. Оформление как на фото. Продаются от 6 шт в одинаковом виде оформления, начинки и бисквита. Более 6 шт - поштучно.</t>
  </si>
  <si>
    <t>Капкейки "Ягода Малинка"</t>
  </si>
  <si>
    <t>Капкейки "шоколадный бум"</t>
  </si>
  <si>
    <t>Капкейки "Тоффи"</t>
  </si>
  <si>
    <t>Капкейки "Поздравлямба"</t>
  </si>
  <si>
    <t>Трайфлы "Именинный"</t>
  </si>
  <si>
    <t>торты в стакане с начинками заказных тортов на выбор от 6 шт одного вида. 4 вида декора</t>
  </si>
  <si>
    <t>6шт</t>
  </si>
  <si>
    <t>Трайфлы "Поздравмяу"</t>
  </si>
  <si>
    <t>Трайфлы "ШокоБум"</t>
  </si>
  <si>
    <t>Трайфлы "Ягода Малинка"</t>
  </si>
  <si>
    <t>Леденцы без сахара</t>
  </si>
  <si>
    <t>14 гр</t>
  </si>
  <si>
    <t>раннее бронирование</t>
  </si>
  <si>
    <t>Цена шоколаднице</t>
  </si>
  <si>
    <t>Кулич средний</t>
  </si>
  <si>
    <t>Кулич малыш</t>
  </si>
  <si>
    <t>Маленький кулич на молочной пахте и топленом масле с изюмом и цукатами. Нежно украшен посыпками и  соломками-вербами из маршмеллоу. Упаковка - индивидуальная коробка.</t>
  </si>
  <si>
    <t>Набор пряников "Птенчики"</t>
  </si>
  <si>
    <t>4 минипряника с принтом в виде забавных цыплят. Упаковка индивидуальный пакетик с биркой.</t>
  </si>
  <si>
    <t>Набор пряников "Пасхальное трио"</t>
  </si>
  <si>
    <t>3 пряника в подарочной коробочке</t>
  </si>
  <si>
    <t>Большой пряник-открытка</t>
  </si>
  <si>
    <t>Пряничная шкатулка</t>
  </si>
  <si>
    <t>Творожная бенто-пасха</t>
  </si>
  <si>
    <t>Пряник зайка</t>
  </si>
  <si>
    <t xml:space="preserve">Дата проверки </t>
  </si>
  <si>
    <t>позиций всего</t>
  </si>
  <si>
    <t>Цена расчетная</t>
  </si>
  <si>
    <t>куроми отдыхает</t>
  </si>
  <si>
    <t>Хэллоу куроми</t>
  </si>
  <si>
    <t>ШокоХит</t>
  </si>
  <si>
    <t>Капкейки "тоффи"</t>
  </si>
  <si>
    <t>Капкейки "поздравлямба"</t>
  </si>
  <si>
    <t>нет их</t>
  </si>
  <si>
    <t>1 шт/6 гр</t>
  </si>
  <si>
    <t>нет данных</t>
  </si>
  <si>
    <t>Витрина</t>
  </si>
  <si>
    <t>Проверил Чуфистов И.В. 03.05.2023</t>
  </si>
  <si>
    <t>Позиций в меню 335</t>
  </si>
  <si>
    <t>Ассам черный 700 мл</t>
  </si>
  <si>
    <t>Эрл Грей черный 700 мл</t>
  </si>
  <si>
    <t>Сенча зеленый 700мл</t>
  </si>
  <si>
    <t>Молочный Улун зеленый 700мл</t>
  </si>
  <si>
    <t>Тропический чай 600мл</t>
  </si>
  <si>
    <t>Манговый улун, апельсин, грейпфрут, сироп маракуйя</t>
  </si>
  <si>
    <t>Клюквенный чай с земляникой 600мл</t>
  </si>
  <si>
    <t>Клюква, сироп земляника, фруктовый чай</t>
  </si>
  <si>
    <t>Мохито ежевичный б\а</t>
  </si>
  <si>
    <t>Ежевика 25, сироп ежевика 40, лайм 20, мята 5</t>
  </si>
  <si>
    <t>Морс  ягодный 0.2</t>
  </si>
  <si>
    <t>Морс  ягодный 1л</t>
  </si>
  <si>
    <t>E-ON абрикос,миндаль</t>
  </si>
  <si>
    <t>E-ON Лемонграс</t>
  </si>
  <si>
    <t>Brooklyn Beer Живое 500мл</t>
  </si>
  <si>
    <t>Нефильтрованное 4.0%</t>
  </si>
  <si>
    <t>Бергауэр темное в стекле 0.5</t>
  </si>
  <si>
    <t xml:space="preserve">бутылочное </t>
  </si>
  <si>
    <t>САЙДЕР ЧЕСТЕР’С</t>
  </si>
  <si>
    <t>Белое вино бокал\бутылка</t>
  </si>
  <si>
    <t>Бутылки через \ прописать, цена бокал\бутылка для экономии места</t>
  </si>
  <si>
    <t xml:space="preserve">Шардоне </t>
  </si>
  <si>
    <t>Кубань, сух</t>
  </si>
  <si>
    <t>только бокал</t>
  </si>
  <si>
    <t xml:space="preserve">Санвиджилио Пино Гриджио </t>
  </si>
  <si>
    <t>Италия, сух</t>
  </si>
  <si>
    <t>0.75 2699р</t>
  </si>
  <si>
    <t>Грузия, плслд</t>
  </si>
  <si>
    <t>0.75 2299р</t>
  </si>
  <si>
    <t>Красное вино бокал\бутылка</t>
  </si>
  <si>
    <t>Мерло</t>
  </si>
  <si>
    <t>Грузия, плсд</t>
  </si>
  <si>
    <t>Розовое вино бокал\бутылка</t>
  </si>
  <si>
    <t xml:space="preserve">Пино Гриджио Розато </t>
  </si>
  <si>
    <t>Игристые вина 6шт</t>
  </si>
  <si>
    <t>Шато Тамань Брют</t>
  </si>
  <si>
    <t xml:space="preserve">Мартини Просекко </t>
  </si>
  <si>
    <t>Джин 50, сироп малина 20, сок лимона 10, тоник 150</t>
  </si>
  <si>
    <t>Виски 50, кола</t>
  </si>
  <si>
    <t>Мохито ежевичный</t>
  </si>
  <si>
    <t>ром хаус 50, ежевика 15, сироп ежевика 40, лайм 20, мята 5</t>
  </si>
  <si>
    <t>Ежевика, лайм, мята, сироп ежевика, ром</t>
  </si>
  <si>
    <t>Водка, сок апельсин, гренадин</t>
  </si>
  <si>
    <t>Белый русский</t>
  </si>
  <si>
    <t>Водка 40, кофейный ликер 30, сливки 30</t>
  </si>
  <si>
    <t>Водка, кофейный ликер, сливки</t>
  </si>
  <si>
    <t>Бруклинские настойки 7шт</t>
  </si>
  <si>
    <t>Ежевичная</t>
  </si>
  <si>
    <t>Коньяк 4шт</t>
  </si>
  <si>
    <t>Cognac</t>
  </si>
  <si>
    <t>удаляем из меню</t>
  </si>
  <si>
    <t>новая позиция</t>
  </si>
  <si>
    <t>внесли изменения в текущю позицию (состав, описание, назание и тд)</t>
  </si>
  <si>
    <t>Проверил Чуфистов И.В. 11.06.2024</t>
  </si>
  <si>
    <t>Категория для фин. отдела</t>
  </si>
  <si>
    <t>Новая цена</t>
  </si>
  <si>
    <t>Фруктовый пунш 700мл</t>
  </si>
  <si>
    <t>Манговый улун 700 мл</t>
  </si>
  <si>
    <t>Пуэр 700 мл</t>
  </si>
  <si>
    <t>Цитрусовый  чай с имбирем 600мл</t>
  </si>
  <si>
    <t>Эрл грей 6гр, сироп мёд 40мл, имбирь 15гр, апельсин 20гр, лимон 20гр, бадьян 2гр</t>
  </si>
  <si>
    <t>Эрл грей, медовый сироп, имбирь, апельсин, лимон</t>
  </si>
  <si>
    <t>Облепиховый чай 600мл</t>
  </si>
  <si>
    <t>Облепиха см 60гр, медовый сироп 40мл, ассам 6гр</t>
  </si>
  <si>
    <t>Ассам, облепиха, медовый сироп</t>
  </si>
  <si>
    <t>Ягодный чай 600мл</t>
  </si>
  <si>
    <t>Ежевика см 60гр, сироп земляника 40мл, Ассам 6гр</t>
  </si>
  <si>
    <t xml:space="preserve">Ассам, ежевика сироп земляника, </t>
  </si>
  <si>
    <t>Согреться зимой или как-то так</t>
  </si>
  <si>
    <t>Глинтвейн на красном вине</t>
  </si>
  <si>
    <t>Красный глинтвейн</t>
  </si>
  <si>
    <t>Вино красное сухое, медовый сироп, специи</t>
  </si>
  <si>
    <t>Глинтвейн на белом вине</t>
  </si>
  <si>
    <t>Белый глинтвейн</t>
  </si>
  <si>
    <t>Вино белое сухое, сироп персик, специи</t>
  </si>
  <si>
    <t xml:space="preserve">Взвар яблочный пирог </t>
  </si>
  <si>
    <t>Яблочный пирог</t>
  </si>
  <si>
    <t>Яблочный сок, лимон, сироп яблочный пирог, специи</t>
  </si>
  <si>
    <t>Тропический взвар</t>
  </si>
  <si>
    <t>Тропический</t>
  </si>
  <si>
    <t>Апельсиновый сок, сироп пряный манго, лимон, специи</t>
  </si>
  <si>
    <t xml:space="preserve">добавки </t>
  </si>
  <si>
    <t>добавки</t>
  </si>
  <si>
    <t>Сливки 50 мл</t>
  </si>
  <si>
    <t>Молоко 50 мл</t>
  </si>
  <si>
    <t xml:space="preserve">Эспрессо стандартный </t>
  </si>
  <si>
    <t>Эспрессо большой</t>
  </si>
  <si>
    <t>Капучино на кокосовом молоке стандартный</t>
  </si>
  <si>
    <r>
      <rPr>
        <rFont val="Proxima Nova"/>
        <sz val="11.0"/>
      </rPr>
      <t>Молоко кокосовое 200мл, кофе 12г</t>
    </r>
    <r>
      <rPr>
        <rFont val="Proxima Nova"/>
        <sz val="11.0"/>
      </rPr>
      <t>р</t>
    </r>
  </si>
  <si>
    <t>Молоко кокосовое 300мл, кофе 17гр</t>
  </si>
  <si>
    <t>Латте на кокосовом молоке стандартный</t>
  </si>
  <si>
    <t>Молоко кокосовое 200мл, кофе 12гр</t>
  </si>
  <si>
    <t>Лимонад ягодный  0.4</t>
  </si>
  <si>
    <t>Ежевика 30, сироп ежевика 20, сироп малина 20, лайм 15гр</t>
  </si>
  <si>
    <t>Ежевика, лайм, сироп малина, сироп ежевика</t>
  </si>
  <si>
    <t>Лимонад ягодный  1л</t>
  </si>
  <si>
    <t>Ежевика 60, сироп ежевика 40, сироп малина 40, лайм 30гр</t>
  </si>
  <si>
    <t>Грейфпрут 50, сироп грейпфрут  25, сироп саханый  25</t>
  </si>
  <si>
    <t>Мохито Клубничный б\а</t>
  </si>
  <si>
    <t>Клубника с\м 40, сироп земляника 30, гренадин 10, лайм 20,мята 3, содовая</t>
  </si>
  <si>
    <t xml:space="preserve">Клубника, лайм, мята, сироп земляника, сироп гренадин, </t>
  </si>
  <si>
    <t>Сироп перик 15, сироп маракуйя 15, топинг манго, лайм 15, семена чиа, содовая</t>
  </si>
  <si>
    <t>Земляника-черная смородина тоник</t>
  </si>
  <si>
    <t xml:space="preserve">Тоник, сироп земляника 20, сирпо черная смородина 20, лайм 20, </t>
  </si>
  <si>
    <t>Ежевика, сироп земляника, сироп черная смородина, тоник</t>
  </si>
  <si>
    <t>Клюква с\м 30, лимон 30, сироп черная смородина 40, мята 2гр, содовая</t>
  </si>
  <si>
    <t>Клубника с\м, топпинг клубника, сироп гренадин, лимон, тоник</t>
  </si>
  <si>
    <t>Лимонад земляника маракуйя  0.4</t>
  </si>
  <si>
    <t>Милкшейки</t>
  </si>
  <si>
    <t>ваниль, шоколад, бабл гам, клубника, банан</t>
  </si>
  <si>
    <t>Молоко 200, топинг 30, флури 40гр, вафельный рожок с шоколадом и сливками и брендированное печенье на украшение</t>
  </si>
  <si>
    <t>Грейпфрутовый фреш</t>
  </si>
  <si>
    <t>убираем вкус байкал</t>
  </si>
  <si>
    <t>Brookyn Beer Живое 300мл</t>
  </si>
  <si>
    <t>Фильтрованное 4.0%</t>
  </si>
  <si>
    <t>Brooklyn Beer Пшеничное 300мл</t>
  </si>
  <si>
    <t>"Крушовице" светлое 300мл</t>
  </si>
  <si>
    <t>Фильтрованное 4.2%</t>
  </si>
  <si>
    <t>"Крушовице" светлое 500мл</t>
  </si>
  <si>
    <t>"Гессер" светлое 300мл</t>
  </si>
  <si>
    <t>В банке с азотной капсулой, ипорт Ирландия</t>
  </si>
  <si>
    <t>безалкогольное,импортс Чехия</t>
  </si>
  <si>
    <t>Жираф Brooklyn Beer 4л</t>
  </si>
  <si>
    <t>Жираф Brooklyn Beer Пшеничное 4л</t>
  </si>
  <si>
    <t>Жираф  Гессер  4л</t>
  </si>
  <si>
    <t>Жираф Крушовице 4л</t>
  </si>
  <si>
    <t>Белое вино по бокалам</t>
  </si>
  <si>
    <t>Красное вино по бокалам</t>
  </si>
  <si>
    <t>Розовое вино по бокалам</t>
  </si>
  <si>
    <t>Красное вино 7шт</t>
  </si>
  <si>
    <t>Шато Тамань Эритаж Мерло</t>
  </si>
  <si>
    <t>Белое вино 7шт</t>
  </si>
  <si>
    <t>Шато Тамань Эритаж Совиньон</t>
  </si>
  <si>
    <t>Розовое вино  2шт</t>
  </si>
  <si>
    <t>Сангрия 2шт</t>
  </si>
  <si>
    <t xml:space="preserve">Сангрия </t>
  </si>
  <si>
    <t>На белом вине</t>
  </si>
  <si>
    <t>Белое сухое вино 200 мл, водка 50 мл, вино игристое 200 мл, сироп фруктовый 50 мл, 7up 150 мл, свежие фрукты 130 мл, вишня коктейльная 30  мл</t>
  </si>
  <si>
    <t>На красном вине</t>
  </si>
  <si>
    <t>Красное сухое вино 200 мл, водка 50 мл, вино игристое 200 мл, сироп ягодный 50 мл, 7up 150 мл, свежие фрукты  130 мл, вишня коктейльная 30 г</t>
  </si>
  <si>
    <t>Аперитивные коктейли 9шт</t>
  </si>
  <si>
    <t>Мартини Фиеро Тоник 2+1</t>
  </si>
  <si>
    <t>Прописать спец акция, через дробь цена одного коктейля\цена за сет из 3х коктейлей</t>
  </si>
  <si>
    <t>Бьянко Хани</t>
  </si>
  <si>
    <t>Мартини бьянко 50, сироп мед 15, сок яблоко 50, игристое 100</t>
  </si>
  <si>
    <t>Черри Россо</t>
  </si>
  <si>
    <t>Мартини россо 50, сироп вишня 15, сок вишня 30, тоник 100</t>
  </si>
  <si>
    <t>Апероль спритц</t>
  </si>
  <si>
    <t>Апероль 75, сироп апероль 25,  игристое вино 100, содовая</t>
  </si>
  <si>
    <t>Апероль, игристое вино, содовая</t>
  </si>
  <si>
    <t>Джин 30, кампари 30, мартини россо 30</t>
  </si>
  <si>
    <t>Джин, кампари, мартини россо</t>
  </si>
  <si>
    <t>Голивуд мартини</t>
  </si>
  <si>
    <t>Мартини бьянко 30, трипл сек 20, сок ананас 50, сок лимон 15</t>
  </si>
  <si>
    <t>Коктейли с джином 6шт</t>
  </si>
  <si>
    <t>Ягодный физ</t>
  </si>
  <si>
    <t>Джин, сок вишня, сок лимона, сироп черная смородина, бабл дропс</t>
  </si>
  <si>
    <t>Джин, вишневый и лимонные соки, сироп черная смородина, бабл дропс</t>
  </si>
  <si>
    <t>Джин 50, тоник, лимон</t>
  </si>
  <si>
    <t>Шерлок</t>
  </si>
  <si>
    <t>Джин 50, бабл дропс,сок лимона 25,сироп ежевика 25</t>
  </si>
  <si>
    <t>Джин, бабл дропс, сок лимона, сироп смородиновый</t>
  </si>
  <si>
    <t>Классичесские коктейли 8шт</t>
  </si>
  <si>
    <t xml:space="preserve">Вильям Лоусонс Кола </t>
  </si>
  <si>
    <t>Виски-кола Биг сайз</t>
  </si>
  <si>
    <t>Лонг айленд Биг Сайз</t>
  </si>
  <si>
    <t>Блекбери Смэш</t>
  </si>
  <si>
    <t>Настойка на черной смородине, сок вишня, сироп черная смородина, сливки</t>
  </si>
  <si>
    <t>Хантер Черри</t>
  </si>
  <si>
    <t>Егерь, сироп сморородина, сливки 10%, сок вишня, водка, сливочный ликер</t>
  </si>
  <si>
    <t>Коктейли на основе рома 10 шт</t>
  </si>
  <si>
    <t>Оакхарт Ориджинал  Кола</t>
  </si>
  <si>
    <t>Ром Оакхарт, кола</t>
  </si>
  <si>
    <t xml:space="preserve">Мохито клубничный </t>
  </si>
  <si>
    <t>Ром- кола Биг сайз</t>
  </si>
  <si>
    <t>Ром 50, сок ананасовый 150, сироп кокос 30, сливки 20</t>
  </si>
  <si>
    <t>Ром, ананасовый сок, кокосовый сироп, сливки</t>
  </si>
  <si>
    <t>Май тай</t>
  </si>
  <si>
    <t>Ром белый 40 мл, ром черный 20 мл, апельсиновый ликер 25 мл, миндальный сироп 25 мл, ананасовый сок 50 мл,апельсин 16гр</t>
  </si>
  <si>
    <t>Ром, трипл сек, минадльный сироп, сок лимона, сок анансовый</t>
  </si>
  <si>
    <t>Зомби</t>
  </si>
  <si>
    <t>Ром хаус 60, персиковый сироп 15 мл,  сок ананасовый 20 мл, сок лимона 20 мл, сироп Grenadine 10 мл, абсент 10 мл,апельсин 16гр</t>
  </si>
  <si>
    <t>Ром, сироп персиковый, сироп гренадин, сок лимона, сок ананас, абсент</t>
  </si>
  <si>
    <t xml:space="preserve">Ураган </t>
  </si>
  <si>
    <t>Ром хаус 50, сироп маракуйя 20, сок лимона 15, сок апельсин 50, сок ананас 50</t>
  </si>
  <si>
    <t>Ром, сироп маракуйя, сок лимона, сок апельсиновый, сок ананасовый</t>
  </si>
  <si>
    <t>Коктейли на основе водки 4 шт</t>
  </si>
  <si>
    <t>Ватсон</t>
  </si>
  <si>
    <t>Водка 50, сок ананас 30, сок лимона 15, сироп маракуйя 20</t>
  </si>
  <si>
    <t>Водка, ананасовый и лимонные соки, сироп маракуйя, топинг манго, бабл дропс</t>
  </si>
  <si>
    <t>Водка 50, сок ананас 75, морс ягодный 75, сироп персик 20</t>
  </si>
  <si>
    <t>Сет настоек 7х50</t>
  </si>
  <si>
    <t>Настойки на джине 2шт</t>
  </si>
  <si>
    <t>Грейпфрутовая</t>
  </si>
  <si>
    <t>Шоты 4шт</t>
  </si>
  <si>
    <t>ШОТЫ</t>
  </si>
  <si>
    <t>Сливочный ликер 20 мл, кофейный ликер 20 мл, апельсиновый ликер 20 мл</t>
  </si>
  <si>
    <t>Кофейный ликер 20, самбука 20, абсент 20</t>
  </si>
  <si>
    <t>E-ON Energy set 2шт</t>
  </si>
  <si>
    <t>Мощность бруклина</t>
  </si>
  <si>
    <t>Водка Хаски 0.5, 6 банок E-ON  оригинал</t>
  </si>
  <si>
    <t>E-ON  х 6 банок + водка</t>
  </si>
  <si>
    <t>Бруклин Хантер</t>
  </si>
  <si>
    <t>Ягермайстер 0.5, 6 банок E-ON  цитрусовый</t>
  </si>
  <si>
    <t>E-ON  х 6 банок + Ягермайстер</t>
  </si>
  <si>
    <t>E-ON Energy mix 5шт</t>
  </si>
  <si>
    <t>Мощный</t>
  </si>
  <si>
    <t>Водка, Е-ОН оригинал</t>
  </si>
  <si>
    <t>E-ON оригинальны + водка</t>
  </si>
  <si>
    <t>Дикая малина</t>
  </si>
  <si>
    <t>Джин, Е-ОН грейпфрут малина</t>
  </si>
  <si>
    <t>Е-ОN Грейпфрут-малина + джин</t>
  </si>
  <si>
    <t>Перфоратор</t>
  </si>
  <si>
    <t>Ром, Е-ОН абрикос миндаль</t>
  </si>
  <si>
    <t>E-ON Абрикос-миндаль + ром</t>
  </si>
  <si>
    <t>Мельдоний</t>
  </si>
  <si>
    <t>Абсент, Е-ОН лемограсс</t>
  </si>
  <si>
    <t>E-ON оригинальный + абсент</t>
  </si>
  <si>
    <t>Цитрусовый олень</t>
  </si>
  <si>
    <t>Ягермайстер, Е-ОН лемонграсс</t>
  </si>
  <si>
    <t>E-ON Цитрусовый + Егермейстер</t>
  </si>
  <si>
    <t>вместо апельсинового оленя</t>
  </si>
  <si>
    <t>Пати миксы 6шт</t>
  </si>
  <si>
    <t>ШОТ СЕТ</t>
  </si>
  <si>
    <t>Малиновый сет</t>
  </si>
  <si>
    <t>ром хаус 100, сироп малина 30, сок лимона 30, сок вишня 100</t>
  </si>
  <si>
    <t>Ром, сироп малина, сок лимона, сок вишневый</t>
  </si>
  <si>
    <t>Джин 100, сироп дыня 30, сок лимона 30, сок яблоко 100</t>
  </si>
  <si>
    <t>Водка хаус 100, сироп маракуйя 30, сок лимона 30, сок ананас 100</t>
  </si>
  <si>
    <t>Амиго сет</t>
  </si>
  <si>
    <t>Текила, трипл сек, топпинг манго, сок лимона, сок апельсин, гренадин</t>
  </si>
  <si>
    <t xml:space="preserve">Текила, трипл сек, сироп маракуйя, сироп гренадин,  топпинг манго, сок лимона, сок апельсиновый, </t>
  </si>
  <si>
    <t>3л аквариум с водкой, блю карасао и газировкой, на манер американских пуншей</t>
  </si>
  <si>
    <t>ВинChesterы</t>
  </si>
  <si>
    <t>3 коктейля на основе Джина и грейпфрутового сидра</t>
  </si>
  <si>
    <t>Белуга</t>
  </si>
  <si>
    <t>Дюарс 12 лет</t>
  </si>
  <si>
    <t>Вермут 4шт</t>
  </si>
  <si>
    <t xml:space="preserve"> Vermouth</t>
  </si>
  <si>
    <t>Джин 3шт</t>
  </si>
  <si>
    <t>Gin</t>
  </si>
  <si>
    <t>Бомбей Сапфир</t>
  </si>
  <si>
    <t>Барристер B47</t>
  </si>
  <si>
    <t>Ликеры 6шт</t>
  </si>
  <si>
    <t>Liqueurs</t>
  </si>
  <si>
    <t>Апероль</t>
  </si>
  <si>
    <t>Кампари</t>
  </si>
  <si>
    <t>Спец пердложение Элитный алкоголь</t>
  </si>
  <si>
    <t>объем бутылки</t>
  </si>
  <si>
    <t>цена за бут</t>
  </si>
  <si>
    <t>Мамонт</t>
  </si>
  <si>
    <t>Грей Гуз</t>
  </si>
  <si>
    <t>Виски</t>
  </si>
  <si>
    <t>Шотландский купажированный виски</t>
  </si>
  <si>
    <t>Чивас ригал 12 лет</t>
  </si>
  <si>
    <t>Джонни Уокер Блэк Лейбл</t>
  </si>
  <si>
    <t>Шотландсикй Односолодовый Виски</t>
  </si>
  <si>
    <t>Карду 12 лет</t>
  </si>
  <si>
    <t>0.7</t>
  </si>
  <si>
    <t>Акентошан Американ Оак</t>
  </si>
  <si>
    <t>Клод Шателье ХО</t>
  </si>
  <si>
    <t>Черника фреш</t>
  </si>
  <si>
    <t>черника с\м 40, сироп черника 40, лайм 20, мята 2, содовая</t>
  </si>
  <si>
    <t>Яблоко-хуго</t>
  </si>
  <si>
    <t>сироп яблоко 30, сироп хуго 20, лайм 20, лимон 20, содовая</t>
  </si>
  <si>
    <t>Жасмин-грейпфрут</t>
  </si>
  <si>
    <t>Сироп грейпфрут 30, сироп жасмин 20, грейпфрут 15, тоник 150</t>
  </si>
  <si>
    <t>Ром 50, сок ананас 150, сироп черника 25, сливки 10% 20</t>
  </si>
  <si>
    <t>Хуго джин</t>
  </si>
  <si>
    <t>Джин 50, сироп хуго 30, сок лимон 10, тоник 150</t>
  </si>
  <si>
    <t>Жасмин</t>
  </si>
  <si>
    <t>Мартини бьянко 50, игристое брют 100, сок яблоко 50, сок лимон 10, сироп жасмин 30</t>
  </si>
  <si>
    <t>Белая ириска</t>
  </si>
  <si>
    <t>Настойка ириска 50, кофейный ликер 30, сливки 10% 20</t>
  </si>
  <si>
    <t>Сообразим на двоих</t>
  </si>
  <si>
    <t xml:space="preserve">Крылышки глазури </t>
  </si>
  <si>
    <t>крылья куриные,дайкон марринованый,соус руй</t>
  </si>
  <si>
    <t>бедро куриное с картофелем  и соусом баффало</t>
  </si>
  <si>
    <t>закуски общие в стол расчет на 1 персону( 630 гр.)</t>
  </si>
  <si>
    <t>Мясная плато</t>
  </si>
  <si>
    <t>ростбиф маринованый с зернистой горчицей, карбонат из свинины с розмарином, пастрома из свинины.</t>
  </si>
  <si>
    <t>Рыбная плато</t>
  </si>
  <si>
    <t>форель слабосоленая, сельдь маринованая, тунец татаки подается с лимоном и маслинами.</t>
  </si>
  <si>
    <t>60 гр.</t>
  </si>
  <si>
    <t>Овощное плато с молодым сыром</t>
  </si>
  <si>
    <t>огурец, томаты черри, моцарелла мини, бальзамик, зелень</t>
  </si>
  <si>
    <t>мандарины,яблоки, виноград, апельсин</t>
  </si>
  <si>
    <t>фокачо, булочка белая, булочка ржаная</t>
  </si>
  <si>
    <t>салат на выбор(150 гр.)</t>
  </si>
  <si>
    <t>Салат брусуаз</t>
  </si>
  <si>
    <t>горячее на выбор(130/100 гр.)</t>
  </si>
  <si>
    <t>Запеченый стейк из форели маринованый в лайме ,подаем с молодым картофелем.</t>
  </si>
  <si>
    <t>230 гр.</t>
  </si>
  <si>
    <t>Бифштекс из говядины с мясным соусом и жареным цукини</t>
  </si>
  <si>
    <t>Крупно рубленая говяжья котлета,запеченая с мясным соусом, подаем на жареных цукини с соусом дзадзыки и зеленым салатом.</t>
  </si>
  <si>
    <t>Бедро куриное без кости маринованое в копченой паприке, жареное до румяной корочки, подаем на давленом молодом картофеле с соусом дзадзыки.</t>
  </si>
  <si>
    <t xml:space="preserve">Блюдо </t>
  </si>
  <si>
    <t>Вариант названия</t>
  </si>
  <si>
    <t xml:space="preserve">Английский завтрак </t>
  </si>
  <si>
    <t>Американский завтрак</t>
  </si>
  <si>
    <t xml:space="preserve">Здесь нужен соус, точно тебе говорю ;) </t>
  </si>
  <si>
    <t xml:space="preserve">Яичница с сосисками, беконом, помидорами и фасолью. Подается с чиабаттой </t>
  </si>
  <si>
    <t xml:space="preserve">Завтрак По-деревенски </t>
  </si>
  <si>
    <t>Бруклинский завтрак</t>
  </si>
  <si>
    <t xml:space="preserve">Пышный омлет с беконом и шампиньонами, помидорами и сосиской. Подается с картофельными дольками </t>
  </si>
  <si>
    <t>1 неделя</t>
  </si>
  <si>
    <t>Комбо</t>
  </si>
  <si>
    <t xml:space="preserve">цена в меню </t>
  </si>
  <si>
    <t>овощной салат под кунжутным соусом с брынзой</t>
  </si>
  <si>
    <t>Салат + суп + морс/чай + хлеб</t>
  </si>
  <si>
    <t>салат с куцрицей терияки и фасолью</t>
  </si>
  <si>
    <t>Салат/суп + горячее + морс/чай + хлеб</t>
  </si>
  <si>
    <t>салат с ветчиной</t>
  </si>
  <si>
    <t>суп лапша куриный</t>
  </si>
  <si>
    <t>Салат + суп + горячее + морс/чай + хлеб</t>
  </si>
  <si>
    <t xml:space="preserve">Супчик Дня </t>
  </si>
  <si>
    <t>уточни у офицанта</t>
  </si>
  <si>
    <t>Шашлычок с отжареным картофелем</t>
  </si>
  <si>
    <t xml:space="preserve">жареха </t>
  </si>
  <si>
    <t>паста со шпинатом и курицей</t>
  </si>
  <si>
    <t xml:space="preserve">Десерт Дня </t>
  </si>
  <si>
    <t>Десерт дня</t>
  </si>
  <si>
    <t>Официант точно знает, какой он сегодня</t>
  </si>
  <si>
    <t xml:space="preserve">Бруклинская лепешка </t>
  </si>
  <si>
    <t xml:space="preserve">Лепешка с Песто </t>
  </si>
  <si>
    <t xml:space="preserve">Лепешка с песто </t>
  </si>
  <si>
    <t xml:space="preserve">Соус на твой выбор </t>
  </si>
  <si>
    <t>Соус еще закажи</t>
  </si>
  <si>
    <t>Чесночный/Тар-тар/Цезарь/Тысяча островов</t>
  </si>
  <si>
    <t>2 неделя</t>
  </si>
  <si>
    <t>цена в меню ТМН</t>
  </si>
  <si>
    <t>салат к ланчу с ветчиной</t>
  </si>
  <si>
    <t xml:space="preserve">брускетта с томленой свининой </t>
  </si>
  <si>
    <t>салат зеленый с курицей</t>
  </si>
  <si>
    <t>паста ручной работы с томленой свининой</t>
  </si>
  <si>
    <t>кнели из цыпленка в грибном соусе с картофельным пюре</t>
  </si>
  <si>
    <t>отбивная из курицы с рисом и овощами</t>
  </si>
  <si>
    <t>Бизнес ланч БАР</t>
  </si>
  <si>
    <t xml:space="preserve">Кофе </t>
  </si>
  <si>
    <t xml:space="preserve">180 мл </t>
  </si>
  <si>
    <t xml:space="preserve">200 мл </t>
  </si>
  <si>
    <t xml:space="preserve">Чай </t>
  </si>
  <si>
    <t>Черный чай</t>
  </si>
  <si>
    <t>Зеленый чай</t>
  </si>
  <si>
    <t>Напитки безалкогольные</t>
  </si>
  <si>
    <t xml:space="preserve">Морс Ягодный </t>
  </si>
  <si>
    <t xml:space="preserve">Фреш апельсиновый </t>
  </si>
  <si>
    <t>Вино по бокалам</t>
  </si>
  <si>
    <t>125 гр</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</si>
</sst>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
    <numFmt numFmtId="165" formatCode="d mmmm"/>
    <numFmt numFmtId="166" formatCode="d mmm"/>
    <numFmt numFmtId="167" formatCode="0 гр"/>
    <numFmt numFmtId="168" formatCode="#,##0[$ р]"/>
    <numFmt numFmtId="169" formatCode="#,##0[$ г]"/>
    <numFmt numFmtId="170" formatCode="#,##0.00[$ р]"/>
    <numFmt numFmtId="171" formatCode="0 мл"/>
    <numFmt numFmtId="172" formatCode="#,##0.00&quot;руб.&quot;"/>
    <numFmt numFmtId="173" formatCode="0.00&quot; руб.&quot;"/>
    <numFmt numFmtId="174" formatCode="#,##0.00&quot; руб.&quot;"/>
    <numFmt numFmtId="175" formatCode="d.m.yyyy"/>
  </numFmts>
  <fonts count="65">
    <font>
      <sz val="11.0"/>
      <color rgb="FF000000"/>
      <name val="Calibri"/>
    </font>
    <font>
      <b/>
      <sz val="10.0"/>
      <name val="Proxima Nova"/>
    </font>
    <font/>
    <font>
      <sz val="10.0"/>
      <name val="Proxima Nova"/>
    </font>
    <font>
      <name val="Proxima Nova"/>
    </font>
    <font>
      <b/>
      <name val="Proxima Nova"/>
    </font>
    <font>
      <b/>
      <sz val="14.0"/>
      <name val="Proxima Nova"/>
    </font>
    <font>
      <b/>
      <sz val="21.0"/>
      <name val="Proxima Nova"/>
    </font>
    <font>
      <sz val="11.0"/>
      <name val="Proxima Nova"/>
    </font>
    <font>
      <b/>
      <sz val="22.0"/>
      <name val="Proxima Nova"/>
    </font>
    <font>
      <sz val="11.0"/>
      <color rgb="FF000000"/>
      <name val="Proxima Nova"/>
    </font>
    <font>
      <b/>
      <sz val="17.0"/>
      <name val="Proxima Nova"/>
    </font>
    <font>
      <sz val="12.0"/>
      <name val="Proxima Nova"/>
    </font>
    <font>
      <b/>
      <sz val="16.0"/>
      <name val="Proxima Nova"/>
    </font>
    <font>
      <b/>
      <sz val="10.0"/>
      <color rgb="FF000000"/>
      <name val="Proxima Nova"/>
    </font>
    <font>
      <b/>
      <sz val="10.0"/>
      <color rgb="FFFF0000"/>
      <name val="Proxima Nova"/>
    </font>
    <font>
      <sz val="10.0"/>
      <color rgb="FF000000"/>
      <name val="Proxima Nova"/>
    </font>
    <font>
      <b/>
      <sz val="12.0"/>
      <color rgb="FF000000"/>
      <name val="Proxima Nova"/>
    </font>
    <font>
      <b/>
      <sz val="10.0"/>
      <color rgb="FF434343"/>
      <name val="Proxima Nova"/>
    </font>
    <font>
      <b/>
      <color rgb="FF000000"/>
      <name val="Proxima Nova"/>
    </font>
    <font>
      <sz val="10.0"/>
      <color rgb="FF666666"/>
      <name val="Proxima Nova"/>
    </font>
    <font>
      <b/>
      <sz val="10.0"/>
      <color rgb="FF666666"/>
      <name val="Proxima Nova"/>
    </font>
    <font>
      <color rgb="FF666666"/>
      <name val="Proxima Nova"/>
    </font>
    <font>
      <b/>
      <sz val="9.0"/>
      <color rgb="FFFF0000"/>
      <name val="Proxima Nova"/>
    </font>
    <font>
      <b/>
      <sz val="12.0"/>
      <name val="Proxima Nova"/>
    </font>
    <font>
      <b/>
      <sz val="11.0"/>
      <color rgb="FFFF0000"/>
      <name val="Proxima Nova"/>
    </font>
    <font>
      <b/>
      <sz val="11.0"/>
      <color rgb="FF000000"/>
      <name val="Proxima Nova"/>
    </font>
    <font>
      <b/>
      <sz val="11.0"/>
      <color rgb="FF666666"/>
      <name val="Proxima Nova"/>
    </font>
    <font>
      <b/>
      <sz val="11.0"/>
      <name val="Proxima Nova"/>
    </font>
    <font>
      <b/>
      <sz val="13.0"/>
      <color rgb="FF000000"/>
      <name val="Proxima Nova"/>
    </font>
    <font>
      <b/>
      <color rgb="FF666666"/>
      <name val="Proxima Nova"/>
    </font>
    <font>
      <sz val="11.0"/>
      <color rgb="FF666666"/>
      <name val="Proxima Nova"/>
    </font>
    <font>
      <color rgb="FF000000"/>
      <name val="Proxima Nova"/>
    </font>
    <font>
      <b/>
      <color rgb="FFFF0000"/>
      <name val="Proxima Nova"/>
    </font>
    <font>
      <b/>
      <sz val="11.0"/>
      <color rgb="FF434343"/>
      <name val="Proxima Nova"/>
    </font>
    <font>
      <b/>
      <color rgb="FF434343"/>
      <name val="Proxima Nova"/>
    </font>
    <font>
      <name val="Arial"/>
    </font>
    <font>
      <sz val="11.0"/>
      <color rgb="FF222222"/>
      <name val="Proxima Nova"/>
    </font>
    <font>
      <sz val="11.0"/>
      <color rgb="FF1F1F1F"/>
      <name val="Proxima Nova"/>
    </font>
    <font>
      <b/>
      <i/>
      <sz val="11.0"/>
      <name val="Proxima Nova"/>
    </font>
    <font>
      <i/>
      <sz val="11.0"/>
      <name val="Proxima Nova"/>
    </font>
    <font>
      <b/>
      <sz val="9.0"/>
      <name val="Proxima Nova"/>
    </font>
    <font>
      <b/>
      <color rgb="FF00FF00"/>
      <name val="Proxima Nova"/>
    </font>
    <font>
      <color rgb="FFFF0000"/>
      <name val="Proxima Nova"/>
    </font>
    <font>
      <b/>
      <color rgb="FF38761D"/>
      <name val="Proxima Nova"/>
    </font>
    <font>
      <sz val="11.0"/>
      <color rgb="FFFF0000"/>
      <name val="Proxima Nova"/>
    </font>
    <font>
      <color rgb="FF00FF00"/>
      <name val="Proxima Nova"/>
    </font>
    <font>
      <sz val="11.0"/>
      <name val="Calibri"/>
    </font>
    <font>
      <sz val="10.0"/>
      <color rgb="FFFF0000"/>
      <name val="Proxima Nova"/>
    </font>
    <font>
      <sz val="15.0"/>
      <color rgb="FF000000"/>
      <name val="Proxima Nova"/>
    </font>
    <font>
      <sz val="9.0"/>
      <color rgb="FF000000"/>
      <name val="Calibri"/>
    </font>
    <font>
      <color rgb="FF000000"/>
      <name val="&quot;Proxima Nova&quot;"/>
    </font>
    <font>
      <name val="&quot;Proxima Nova&quot;"/>
    </font>
    <font>
      <color rgb="FF666666"/>
      <name val="&quot;Proxima Nova&quot;"/>
    </font>
    <font>
      <sz val="10.0"/>
      <color rgb="FF1F1F1F"/>
      <name val="Arial"/>
    </font>
    <font>
      <sz val="10.0"/>
      <color rgb="FF00FF00"/>
      <name val="Proxima Nova"/>
    </font>
    <font>
      <sz val="11.0"/>
    </font>
    <font>
      <sz val="11.0"/>
      <color rgb="FF000000"/>
      <name val="&quot;Proxima Nova&quot;"/>
    </font>
    <font>
      <sz val="11.0"/>
      <name val="Arial"/>
    </font>
    <font>
      <b/>
      <sz val="11.0"/>
      <name val="Calibri"/>
    </font>
    <font>
      <sz val="11.0"/>
      <name val="&quot;Proxima Nova&quot;"/>
    </font>
    <font>
      <sz val="9.0"/>
      <color rgb="FF000000"/>
      <name val="&quot;Google Sans Mono&quot;"/>
    </font>
    <font>
      <b/>
      <sz val="11.0"/>
      <name val="&quot;Proxima Nova&quot;"/>
    </font>
    <font>
      <sz val="12.0"/>
      <color rgb="FF1F1F1F"/>
      <name val="Proxima Nova"/>
    </font>
    <font>
      <sz val="9.0"/>
      <name val="Proxima Nova"/>
    </font>
  </fonts>
  <fills count="186">
    <fill>
      <patternFill patternType="none"/>
    </fill>
    <fill>
      <patternFill patternType="lightGray"/>
    </fill>
    <fill>
      <patternFill patternType="solid">
        <fgColor rgb="FFF3F3F3"/>
        <bgColor rgb="FFF3F3F3"/>
      </patternFill>
    </fill>
    <fill>
      <patternFill patternType="solid">
        <fgColor rgb="FFFFFF00"/>
        <bgColor rgb="FFFFFF00"/>
      </patternFill>
    </fill>
    <fill>
      <patternFill patternType="solid">
        <fgColor rgb="FFF4CCCC"/>
        <bgColor rgb="FFF4CCCC"/>
      </patternFill>
    </fill>
    <fill>
      <patternFill patternType="solid">
        <fgColor rgb="FFFFFFFF"/>
        <bgColor rgb="FFFFFFFF"/>
      </patternFill>
    </fill>
    <fill>
      <patternFill patternType="solid">
        <fgColor rgb="FF00FF00"/>
        <bgColor rgb="FF00FF00"/>
      </patternFill>
    </fill>
    <fill>
      <patternFill patternType="solid">
        <fgColor rgb="FFE69138"/>
        <bgColor rgb="FFE69138"/>
      </patternFill>
    </fill>
    <fill>
      <patternFill patternType="solid">
        <fgColor rgb="FF00FFFF"/>
        <bgColor rgb="FF00FFFF"/>
      </patternFill>
    </fill>
    <fill>
      <patternFill patternType="solid">
        <fgColor rgb="FFC9DAF8"/>
        <bgColor rgb="FFC9DAF8"/>
      </patternFill>
    </fill>
    <fill>
      <patternFill patternType="solid">
        <fgColor rgb="FFFF9900"/>
        <bgColor rgb="FFFF9900"/>
      </patternFill>
    </fill>
    <fill>
      <patternFill patternType="solid">
        <fgColor rgb="FFFF0000"/>
        <bgColor rgb="FFFF0000"/>
      </patternFill>
    </fill>
    <fill>
      <patternFill patternType="solid">
        <fgColor rgb="FFD9EAD3"/>
        <bgColor rgb="FFD9EAD3"/>
      </patternFill>
    </fill>
    <fill>
      <patternFill patternType="solid">
        <fgColor rgb="FFCAE9DA"/>
        <bgColor rgb="FFCAE9DA"/>
      </patternFill>
    </fill>
    <fill>
      <patternFill patternType="solid">
        <fgColor rgb="FFF9DEDB"/>
        <bgColor rgb="FFF9DEDB"/>
      </patternFill>
    </fill>
    <fill>
      <patternFill patternType="solid">
        <fgColor rgb="FFF8DBD8"/>
        <bgColor rgb="FFF8DBD8"/>
      </patternFill>
    </fill>
    <fill>
      <patternFill patternType="solid">
        <fgColor rgb="FFB6D7A8"/>
        <bgColor rgb="FFB6D7A8"/>
      </patternFill>
    </fill>
    <fill>
      <patternFill patternType="solid">
        <fgColor rgb="FFF7D4D1"/>
        <bgColor rgb="FFF7D4D1"/>
      </patternFill>
    </fill>
    <fill>
      <patternFill patternType="solid">
        <fgColor rgb="FFF7D1CE"/>
        <bgColor rgb="FFF7D1CE"/>
      </patternFill>
    </fill>
    <fill>
      <patternFill patternType="solid">
        <fgColor rgb="FFF4C3BF"/>
        <bgColor rgb="FFF4C3BF"/>
      </patternFill>
    </fill>
    <fill>
      <patternFill patternType="solid">
        <fgColor rgb="FFFFFEFE"/>
        <bgColor rgb="FFFFFEFE"/>
      </patternFill>
    </fill>
    <fill>
      <patternFill patternType="solid">
        <fgColor rgb="FFF3C0BC"/>
        <bgColor rgb="FFF3C0BC"/>
      </patternFill>
    </fill>
    <fill>
      <patternFill patternType="solid">
        <fgColor rgb="FFF6CFCC"/>
        <bgColor rgb="FFF6CFCC"/>
      </patternFill>
    </fill>
    <fill>
      <patternFill patternType="solid">
        <fgColor rgb="FFF3BDB9"/>
        <bgColor rgb="FFF3BDB9"/>
      </patternFill>
    </fill>
    <fill>
      <patternFill patternType="solid">
        <fgColor rgb="FFC1E6D4"/>
        <bgColor rgb="FFC1E6D4"/>
      </patternFill>
    </fill>
    <fill>
      <patternFill patternType="solid">
        <fgColor rgb="FFEB928B"/>
        <bgColor rgb="FFEB928B"/>
      </patternFill>
    </fill>
    <fill>
      <patternFill patternType="solid">
        <fgColor rgb="FFEFA8A2"/>
        <bgColor rgb="FFEFA8A2"/>
      </patternFill>
    </fill>
    <fill>
      <patternFill patternType="solid">
        <fgColor rgb="FFEDA19A"/>
        <bgColor rgb="FFEDA19A"/>
      </patternFill>
    </fill>
    <fill>
      <patternFill patternType="solid">
        <fgColor rgb="FFEC9A93"/>
        <bgColor rgb="FFEC9A93"/>
      </patternFill>
    </fill>
    <fill>
      <patternFill patternType="solid">
        <fgColor rgb="FFF4C5C1"/>
        <bgColor rgb="FFF4C5C1"/>
      </patternFill>
    </fill>
    <fill>
      <patternFill patternType="solid">
        <fgColor rgb="FFF5CAC6"/>
        <bgColor rgb="FFF5CAC6"/>
      </patternFill>
    </fill>
    <fill>
      <patternFill patternType="solid">
        <fgColor rgb="FFFBE9E7"/>
        <bgColor rgb="FFFBE9E7"/>
      </patternFill>
    </fill>
    <fill>
      <patternFill patternType="solid">
        <fgColor rgb="FFFAE2E0"/>
        <bgColor rgb="FFFAE2E0"/>
      </patternFill>
    </fill>
    <fill>
      <patternFill patternType="solid">
        <fgColor rgb="FFFBE7E6"/>
        <bgColor rgb="FFFBE7E6"/>
      </patternFill>
    </fill>
    <fill>
      <patternFill patternType="solid">
        <fgColor rgb="FFFAE1DE"/>
        <bgColor rgb="FFFAE1DE"/>
      </patternFill>
    </fill>
    <fill>
      <patternFill patternType="solid">
        <fgColor rgb="FFF9E0DE"/>
        <bgColor rgb="FFF9E0DE"/>
      </patternFill>
    </fill>
    <fill>
      <patternFill patternType="solid">
        <fgColor rgb="FFF9DFDD"/>
        <bgColor rgb="FFF9DFDD"/>
      </patternFill>
    </fill>
    <fill>
      <patternFill patternType="solid">
        <fgColor rgb="FFFAE1DF"/>
        <bgColor rgb="FFFAE1DF"/>
      </patternFill>
    </fill>
    <fill>
      <patternFill patternType="solid">
        <fgColor rgb="FFFBE7E5"/>
        <bgColor rgb="FFFBE7E5"/>
      </patternFill>
    </fill>
    <fill>
      <patternFill patternType="solid">
        <fgColor rgb="FFFAE5E3"/>
        <bgColor rgb="FFFAE5E3"/>
      </patternFill>
    </fill>
    <fill>
      <patternFill patternType="solid">
        <fgColor rgb="FFFAE4E2"/>
        <bgColor rgb="FFFAE4E2"/>
      </patternFill>
    </fill>
    <fill>
      <patternFill patternType="solid">
        <fgColor rgb="FFFBE8E6"/>
        <bgColor rgb="FFFBE8E6"/>
      </patternFill>
    </fill>
    <fill>
      <patternFill patternType="solid">
        <fgColor rgb="FFFDF2F1"/>
        <bgColor rgb="FFFDF2F1"/>
      </patternFill>
    </fill>
    <fill>
      <patternFill patternType="solid">
        <fgColor rgb="FFFCECEB"/>
        <bgColor rgb="FFFCECEB"/>
      </patternFill>
    </fill>
    <fill>
      <patternFill patternType="solid">
        <fgColor rgb="FFFDF1F0"/>
        <bgColor rgb="FFFDF1F0"/>
      </patternFill>
    </fill>
    <fill>
      <patternFill patternType="solid">
        <fgColor rgb="FFFCEBEA"/>
        <bgColor rgb="FFFCEBEA"/>
      </patternFill>
    </fill>
    <fill>
      <patternFill patternType="solid">
        <fgColor rgb="FFFBEAE9"/>
        <bgColor rgb="FFFBEAE9"/>
      </patternFill>
    </fill>
    <fill>
      <patternFill patternType="solid">
        <fgColor rgb="FFFCEFED"/>
        <bgColor rgb="FFFCEFED"/>
      </patternFill>
    </fill>
    <fill>
      <patternFill patternType="solid">
        <fgColor rgb="FFF8FCFA"/>
        <bgColor rgb="FFF8FCFA"/>
      </patternFill>
    </fill>
    <fill>
      <patternFill patternType="solid">
        <fgColor rgb="FFEAF6F0"/>
        <bgColor rgb="FFEAF6F0"/>
      </patternFill>
    </fill>
    <fill>
      <patternFill patternType="solid">
        <fgColor rgb="FFE4F4EC"/>
        <bgColor rgb="FFE4F4EC"/>
      </patternFill>
    </fill>
    <fill>
      <patternFill patternType="solid">
        <fgColor rgb="FFDEF1E8"/>
        <bgColor rgb="FFDEF1E8"/>
      </patternFill>
    </fill>
    <fill>
      <patternFill patternType="solid">
        <fgColor rgb="FFFBE6E5"/>
        <bgColor rgb="FFFBE6E5"/>
      </patternFill>
    </fill>
    <fill>
      <patternFill patternType="solid">
        <fgColor rgb="FFFAE4E3"/>
        <bgColor rgb="FFFAE4E3"/>
      </patternFill>
    </fill>
    <fill>
      <patternFill patternType="solid">
        <fgColor rgb="FFFCF0EE"/>
        <bgColor rgb="FFFCF0EE"/>
      </patternFill>
    </fill>
    <fill>
      <patternFill patternType="solid">
        <fgColor rgb="FFFCEEEC"/>
        <bgColor rgb="FFFCEEEC"/>
      </patternFill>
    </fill>
    <fill>
      <patternFill patternType="solid">
        <fgColor rgb="FFFBE9E8"/>
        <bgColor rgb="FFFBE9E8"/>
      </patternFill>
    </fill>
    <fill>
      <patternFill patternType="solid">
        <fgColor rgb="FFFDF3F2"/>
        <bgColor rgb="FFFDF3F2"/>
      </patternFill>
    </fill>
    <fill>
      <patternFill patternType="solid">
        <fgColor rgb="FFFDF4F3"/>
        <bgColor rgb="FFFDF4F3"/>
      </patternFill>
    </fill>
    <fill>
      <patternFill patternType="solid">
        <fgColor rgb="FFFEF6F6"/>
        <bgColor rgb="FFFEF6F6"/>
      </patternFill>
    </fill>
    <fill>
      <patternFill patternType="solid">
        <fgColor rgb="FFFEF8F7"/>
        <bgColor rgb="FFFEF8F7"/>
      </patternFill>
    </fill>
    <fill>
      <patternFill patternType="solid">
        <fgColor rgb="FFF9DBD9"/>
        <bgColor rgb="FFF9DBD9"/>
      </patternFill>
    </fill>
    <fill>
      <patternFill patternType="solid">
        <fgColor rgb="FFF8D9D6"/>
        <bgColor rgb="FFF8D9D6"/>
      </patternFill>
    </fill>
    <fill>
      <patternFill patternType="solid">
        <fgColor rgb="FFFBE6E4"/>
        <bgColor rgb="FFFBE6E4"/>
      </patternFill>
    </fill>
    <fill>
      <patternFill patternType="solid">
        <fgColor rgb="FFFAE3E1"/>
        <bgColor rgb="FFFAE3E1"/>
      </patternFill>
    </fill>
    <fill>
      <patternFill patternType="solid">
        <fgColor rgb="FFF8DAD7"/>
        <bgColor rgb="FFF8DAD7"/>
      </patternFill>
    </fill>
    <fill>
      <patternFill patternType="solid">
        <fgColor rgb="FFF9DEDC"/>
        <bgColor rgb="FFF9DEDC"/>
      </patternFill>
    </fill>
    <fill>
      <patternFill patternType="solid">
        <fgColor rgb="FFF8D6D3"/>
        <bgColor rgb="FFF8D6D3"/>
      </patternFill>
    </fill>
    <fill>
      <patternFill patternType="solid">
        <fgColor rgb="FFF9DDDA"/>
        <bgColor rgb="FFF9DDDA"/>
      </patternFill>
    </fill>
    <fill>
      <patternFill patternType="solid">
        <fgColor rgb="FFF7D5D2"/>
        <bgColor rgb="FFF7D5D2"/>
      </patternFill>
    </fill>
    <fill>
      <patternFill patternType="solid">
        <fgColor rgb="FFFDF4F4"/>
        <bgColor rgb="FFFDF4F4"/>
      </patternFill>
    </fill>
    <fill>
      <patternFill patternType="solid">
        <fgColor rgb="FFFEF5F4"/>
        <bgColor rgb="FFFEF5F4"/>
      </patternFill>
    </fill>
    <fill>
      <patternFill patternType="solid">
        <fgColor rgb="FFFEF5F5"/>
        <bgColor rgb="FFFEF5F5"/>
      </patternFill>
    </fill>
    <fill>
      <patternFill patternType="solid">
        <fgColor rgb="FFFBFDFC"/>
        <bgColor rgb="FFFBFDFC"/>
      </patternFill>
    </fill>
    <fill>
      <patternFill patternType="solid">
        <fgColor rgb="FFCDEBDC"/>
        <bgColor rgb="FFCDEBDC"/>
      </patternFill>
    </fill>
    <fill>
      <patternFill patternType="solid">
        <fgColor rgb="FFFFFCFB"/>
        <bgColor rgb="FFFFFCFB"/>
      </patternFill>
    </fill>
    <fill>
      <patternFill patternType="solid">
        <fgColor rgb="FFFFFEFD"/>
        <bgColor rgb="FFFFFEFD"/>
      </patternFill>
    </fill>
    <fill>
      <patternFill patternType="solid">
        <fgColor rgb="FFFFFFFE"/>
        <bgColor rgb="FFFFFFFE"/>
      </patternFill>
    </fill>
    <fill>
      <patternFill patternType="solid">
        <fgColor rgb="FFFFFDFD"/>
        <bgColor rgb="FFFFFDFD"/>
      </patternFill>
    </fill>
    <fill>
      <patternFill patternType="solid">
        <fgColor rgb="FFFBEAE8"/>
        <bgColor rgb="FFFBEAE8"/>
      </patternFill>
    </fill>
    <fill>
      <patternFill patternType="solid">
        <fgColor rgb="FFFBE8E7"/>
        <bgColor rgb="FFFBE8E7"/>
      </patternFill>
    </fill>
    <fill>
      <patternFill patternType="solid">
        <fgColor rgb="FFF9DFDC"/>
        <bgColor rgb="FFF9DFDC"/>
      </patternFill>
    </fill>
    <fill>
      <patternFill patternType="solid">
        <fgColor rgb="FFFDF0EF"/>
        <bgColor rgb="FFFDF0EF"/>
      </patternFill>
    </fill>
    <fill>
      <patternFill patternType="solid">
        <fgColor rgb="FFFCEFEE"/>
        <bgColor rgb="FFFCEFEE"/>
      </patternFill>
    </fill>
    <fill>
      <patternFill patternType="solid">
        <fgColor rgb="FFFCEEED"/>
        <bgColor rgb="FFFCEEED"/>
      </patternFill>
    </fill>
    <fill>
      <patternFill patternType="solid">
        <fgColor rgb="FFFCEDEC"/>
        <bgColor rgb="FFFCEDEC"/>
      </patternFill>
    </fill>
    <fill>
      <patternFill patternType="solid">
        <fgColor rgb="FFFCEDEB"/>
        <bgColor rgb="FFFCEDEB"/>
      </patternFill>
    </fill>
    <fill>
      <patternFill patternType="solid">
        <fgColor rgb="FFE67C73"/>
        <bgColor rgb="FFE67C73"/>
      </patternFill>
    </fill>
    <fill>
      <patternFill patternType="solid">
        <fgColor rgb="FFEC9891"/>
        <bgColor rgb="FFEC9891"/>
      </patternFill>
    </fill>
    <fill>
      <patternFill patternType="solid">
        <fgColor rgb="FFEFABA5"/>
        <bgColor rgb="FFEFABA5"/>
      </patternFill>
    </fill>
    <fill>
      <patternFill patternType="solid">
        <fgColor rgb="FFF3BDB8"/>
        <bgColor rgb="FFF3BDB8"/>
      </patternFill>
    </fill>
    <fill>
      <patternFill patternType="solid">
        <fgColor rgb="FFD0E0E3"/>
        <bgColor rgb="FFD0E0E3"/>
      </patternFill>
    </fill>
    <fill>
      <patternFill patternType="solid">
        <fgColor rgb="FFFFFCFC"/>
        <bgColor rgb="FFFFFCFC"/>
      </patternFill>
    </fill>
    <fill>
      <patternFill patternType="solid">
        <fgColor rgb="FF66C194"/>
        <bgColor rgb="FF66C194"/>
      </patternFill>
    </fill>
    <fill>
      <patternFill patternType="solid">
        <fgColor rgb="FFF9DCDA"/>
        <bgColor rgb="FFF9DCDA"/>
      </patternFill>
    </fill>
    <fill>
      <patternFill patternType="solid">
        <fgColor rgb="FFF8D8D5"/>
        <bgColor rgb="FFF8D8D5"/>
      </patternFill>
    </fill>
    <fill>
      <patternFill patternType="solid">
        <fgColor rgb="FFEFEFEF"/>
        <bgColor rgb="FFEFEFEF"/>
      </patternFill>
    </fill>
    <fill>
      <patternFill patternType="solid">
        <fgColor rgb="FF6D9EEB"/>
        <bgColor rgb="FF6D9EEB"/>
      </patternFill>
    </fill>
    <fill>
      <patternFill patternType="solid">
        <fgColor rgb="FF3C78D8"/>
        <bgColor rgb="FF3C78D8"/>
      </patternFill>
    </fill>
    <fill>
      <patternFill patternType="solid">
        <fgColor rgb="FFEFF8F4"/>
        <bgColor rgb="FFEFF8F4"/>
      </patternFill>
    </fill>
    <fill>
      <patternFill patternType="solid">
        <fgColor rgb="FFFFE599"/>
        <bgColor rgb="FFFFE599"/>
      </patternFill>
    </fill>
    <fill>
      <patternFill patternType="solid">
        <fgColor rgb="FFB7E1CD"/>
        <bgColor rgb="FFB7E1CD"/>
      </patternFill>
    </fill>
    <fill>
      <patternFill patternType="solid">
        <fgColor rgb="FFFCE5CD"/>
        <bgColor rgb="FFFCE5CD"/>
      </patternFill>
    </fill>
    <fill>
      <patternFill patternType="solid">
        <fgColor rgb="FF9CD7BA"/>
        <bgColor rgb="FF9CD7BA"/>
      </patternFill>
    </fill>
    <fill>
      <patternFill patternType="solid">
        <fgColor rgb="FFABDDC4"/>
        <bgColor rgb="FFABDDC4"/>
      </patternFill>
    </fill>
    <fill>
      <patternFill patternType="solid">
        <fgColor rgb="FF65C093"/>
        <bgColor rgb="FF65C093"/>
      </patternFill>
    </fill>
    <fill>
      <patternFill patternType="solid">
        <fgColor rgb="FF57BB8A"/>
        <bgColor rgb="FF57BB8A"/>
      </patternFill>
    </fill>
    <fill>
      <patternFill patternType="solid">
        <fgColor rgb="FFADDEC6"/>
        <bgColor rgb="FFADDEC6"/>
      </patternFill>
    </fill>
    <fill>
      <patternFill patternType="solid">
        <fgColor rgb="FFC3E6D5"/>
        <bgColor rgb="FFC3E6D5"/>
      </patternFill>
    </fill>
    <fill>
      <patternFill patternType="solid">
        <fgColor rgb="FFAFDEC7"/>
        <bgColor rgb="FFAFDEC7"/>
      </patternFill>
    </fill>
    <fill>
      <patternFill patternType="solid">
        <fgColor rgb="FFCDEADC"/>
        <bgColor rgb="FFCDEADC"/>
      </patternFill>
    </fill>
    <fill>
      <patternFill patternType="solid">
        <fgColor rgb="FFB1DFC9"/>
        <bgColor rgb="FFB1DFC9"/>
      </patternFill>
    </fill>
    <fill>
      <patternFill patternType="solid">
        <fgColor rgb="FF93D3B3"/>
        <bgColor rgb="FF93D3B3"/>
      </patternFill>
    </fill>
    <fill>
      <patternFill patternType="solid">
        <fgColor rgb="FF87CEAB"/>
        <bgColor rgb="FF87CEAB"/>
      </patternFill>
    </fill>
    <fill>
      <patternFill patternType="solid">
        <fgColor rgb="FFFFF2CC"/>
        <bgColor rgb="FFFFF2CC"/>
      </patternFill>
    </fill>
    <fill>
      <patternFill patternType="solid">
        <fgColor rgb="FFF7CAAC"/>
        <bgColor rgb="FFF7CAAC"/>
      </patternFill>
    </fill>
    <fill>
      <patternFill patternType="solid">
        <fgColor rgb="FF92D050"/>
        <bgColor rgb="FF92D050"/>
      </patternFill>
    </fill>
    <fill>
      <patternFill patternType="solid">
        <fgColor rgb="FF33CCCC"/>
        <bgColor rgb="FF33CCCC"/>
      </patternFill>
    </fill>
    <fill>
      <patternFill patternType="solid">
        <fgColor rgb="FFF2F9F6"/>
        <bgColor rgb="FFF2F9F6"/>
      </patternFill>
    </fill>
    <fill>
      <patternFill patternType="solid">
        <fgColor rgb="FFF5C9C5"/>
        <bgColor rgb="FFF5C9C5"/>
      </patternFill>
    </fill>
    <fill>
      <patternFill patternType="solid">
        <fgColor rgb="FFD3EDE0"/>
        <bgColor rgb="FFD3EDE0"/>
      </patternFill>
    </fill>
    <fill>
      <patternFill patternType="solid">
        <fgColor rgb="FFC4E7D6"/>
        <bgColor rgb="FFC4E7D6"/>
      </patternFill>
    </fill>
    <fill>
      <patternFill patternType="solid">
        <fgColor rgb="FFDDF1E7"/>
        <bgColor rgb="FFDDF1E7"/>
      </patternFill>
    </fill>
    <fill>
      <patternFill patternType="solid">
        <fgColor rgb="FFFEF6F5"/>
        <bgColor rgb="FFFEF6F5"/>
      </patternFill>
    </fill>
    <fill>
      <patternFill patternType="solid">
        <fgColor rgb="FFD6EEE2"/>
        <bgColor rgb="FFD6EEE2"/>
      </patternFill>
    </fill>
    <fill>
      <patternFill patternType="solid">
        <fgColor rgb="FFE98A82"/>
        <bgColor rgb="FFE98A82"/>
      </patternFill>
    </fill>
    <fill>
      <patternFill patternType="solid">
        <fgColor rgb="FFEB968F"/>
        <bgColor rgb="FFEB968F"/>
      </patternFill>
    </fill>
    <fill>
      <patternFill patternType="solid">
        <fgColor rgb="FFEEA39D"/>
        <bgColor rgb="FFEEA39D"/>
      </patternFill>
    </fill>
    <fill>
      <patternFill patternType="solid">
        <fgColor rgb="FFF6CBC8"/>
        <bgColor rgb="FFF6CBC8"/>
      </patternFill>
    </fill>
    <fill>
      <patternFill patternType="solid">
        <fgColor rgb="FFF2BBB6"/>
        <bgColor rgb="FFF2BBB6"/>
      </patternFill>
    </fill>
    <fill>
      <patternFill patternType="solid">
        <fgColor rgb="FFED9E97"/>
        <bgColor rgb="FFED9E97"/>
      </patternFill>
    </fill>
    <fill>
      <patternFill patternType="solid">
        <fgColor rgb="FFF6D0CD"/>
        <bgColor rgb="FFF6D0CD"/>
      </patternFill>
    </fill>
    <fill>
      <patternFill patternType="solid">
        <fgColor rgb="FFFEF9F8"/>
        <bgColor rgb="FFFEF9F8"/>
      </patternFill>
    </fill>
    <fill>
      <patternFill patternType="solid">
        <fgColor rgb="FFFEF9F9"/>
        <bgColor rgb="FFFEF9F9"/>
      </patternFill>
    </fill>
    <fill>
      <patternFill patternType="solid">
        <fgColor rgb="FFCCEADB"/>
        <bgColor rgb="FFCCEADB"/>
      </patternFill>
    </fill>
    <fill>
      <patternFill patternType="solid">
        <fgColor rgb="FFF6CCC8"/>
        <bgColor rgb="FFF6CCC8"/>
      </patternFill>
    </fill>
    <fill>
      <patternFill patternType="solid">
        <fgColor rgb="FFFDFEFD"/>
        <bgColor rgb="FFFDFEFD"/>
      </patternFill>
    </fill>
    <fill>
      <patternFill patternType="solid">
        <fgColor rgb="FFF8D9D7"/>
        <bgColor rgb="FFF8D9D7"/>
      </patternFill>
    </fill>
    <fill>
      <patternFill patternType="solid">
        <fgColor rgb="FFEBF7F1"/>
        <bgColor rgb="FFEBF7F1"/>
      </patternFill>
    </fill>
    <fill>
      <patternFill patternType="solid">
        <fgColor rgb="FFF6FBF9"/>
        <bgColor rgb="FFF6FBF9"/>
      </patternFill>
    </fill>
    <fill>
      <patternFill patternType="solid">
        <fgColor rgb="FFECF7F2"/>
        <bgColor rgb="FFECF7F2"/>
      </patternFill>
    </fill>
    <fill>
      <patternFill patternType="solid">
        <fgColor rgb="FFE1F2EA"/>
        <bgColor rgb="FFE1F2EA"/>
      </patternFill>
    </fill>
    <fill>
      <patternFill patternType="solid">
        <fgColor rgb="FFCEEBDD"/>
        <bgColor rgb="FFCEEBDD"/>
      </patternFill>
    </fill>
    <fill>
      <patternFill patternType="solid">
        <fgColor rgb="FFC7E8D8"/>
        <bgColor rgb="FFC7E8D8"/>
      </patternFill>
    </fill>
    <fill>
      <patternFill patternType="solid">
        <fgColor rgb="FFB9E2CE"/>
        <bgColor rgb="FFB9E2CE"/>
      </patternFill>
    </fill>
    <fill>
      <patternFill patternType="solid">
        <fgColor rgb="FFB3E0CA"/>
        <bgColor rgb="FFB3E0CA"/>
      </patternFill>
    </fill>
    <fill>
      <patternFill patternType="solid">
        <fgColor rgb="FFE3F3EB"/>
        <bgColor rgb="FFE3F3EB"/>
      </patternFill>
    </fill>
    <fill>
      <patternFill patternType="solid">
        <fgColor rgb="FFF7D3CF"/>
        <bgColor rgb="FFF7D3CF"/>
      </patternFill>
    </fill>
    <fill>
      <patternFill patternType="solid">
        <fgColor rgb="FF0000FF"/>
        <bgColor rgb="FF0000FF"/>
      </patternFill>
    </fill>
    <fill>
      <patternFill patternType="solid">
        <fgColor rgb="FFCFE2F3"/>
        <bgColor rgb="FFCFE2F3"/>
      </patternFill>
    </fill>
    <fill>
      <patternFill patternType="solid">
        <fgColor rgb="FFFDF5F4"/>
        <bgColor rgb="FFFDF5F4"/>
      </patternFill>
    </fill>
    <fill>
      <patternFill patternType="solid">
        <fgColor rgb="FFFEFEFE"/>
        <bgColor rgb="FFFEFEFE"/>
      </patternFill>
    </fill>
    <fill>
      <patternFill patternType="solid">
        <fgColor rgb="FFFCFEFD"/>
        <bgColor rgb="FFFCFEFD"/>
      </patternFill>
    </fill>
    <fill>
      <patternFill patternType="solid">
        <fgColor rgb="FF9AD6B8"/>
        <bgColor rgb="FF9AD6B8"/>
      </patternFill>
    </fill>
    <fill>
      <patternFill patternType="solid">
        <fgColor rgb="FFCFEBDD"/>
        <bgColor rgb="FFCFEBDD"/>
      </patternFill>
    </fill>
    <fill>
      <patternFill patternType="solid">
        <fgColor rgb="FFBAE3CF"/>
        <bgColor rgb="FFBAE3CF"/>
      </patternFill>
    </fill>
    <fill>
      <patternFill patternType="solid">
        <fgColor rgb="FF67C195"/>
        <bgColor rgb="FF67C195"/>
      </patternFill>
    </fill>
    <fill>
      <patternFill patternType="solid">
        <fgColor rgb="FFF9DDDB"/>
        <bgColor rgb="FFF9DDDB"/>
      </patternFill>
    </fill>
    <fill>
      <patternFill patternType="solid">
        <fgColor rgb="FFF7D3D0"/>
        <bgColor rgb="FFF7D3D0"/>
      </patternFill>
    </fill>
    <fill>
      <patternFill patternType="solid">
        <fgColor rgb="FFFEF7F6"/>
        <bgColor rgb="FFFEF7F6"/>
      </patternFill>
    </fill>
    <fill>
      <patternFill patternType="solid">
        <fgColor rgb="FF7BC9A3"/>
        <bgColor rgb="FF7BC9A3"/>
      </patternFill>
    </fill>
    <fill>
      <patternFill patternType="solid">
        <fgColor rgb="FFF4C2BE"/>
        <bgColor rgb="FFF4C2BE"/>
      </patternFill>
    </fill>
    <fill>
      <patternFill patternType="solid">
        <fgColor rgb="FFFEF7F7"/>
        <bgColor rgb="FFFEF7F7"/>
      </patternFill>
    </fill>
    <fill>
      <patternFill patternType="solid">
        <fgColor rgb="FFA0D8BD"/>
        <bgColor rgb="FFA0D8BD"/>
      </patternFill>
    </fill>
    <fill>
      <patternFill patternType="solid">
        <fgColor rgb="FFE0F2E9"/>
        <bgColor rgb="FFE0F2E9"/>
      </patternFill>
    </fill>
    <fill>
      <patternFill patternType="solid">
        <fgColor rgb="FFE77E75"/>
        <bgColor rgb="FFE77E75"/>
      </patternFill>
    </fill>
    <fill>
      <patternFill patternType="solid">
        <fgColor rgb="FFF2FAF6"/>
        <bgColor rgb="FFF2FAF6"/>
      </patternFill>
    </fill>
    <fill>
      <patternFill patternType="solid">
        <fgColor rgb="FFFFFAFA"/>
        <bgColor rgb="FFFFFAFA"/>
      </patternFill>
    </fill>
    <fill>
      <patternFill patternType="solid">
        <fgColor rgb="FFF1B5B0"/>
        <bgColor rgb="FFF1B5B0"/>
      </patternFill>
    </fill>
    <fill>
      <patternFill patternType="solid">
        <fgColor rgb="FFBDE4D1"/>
        <bgColor rgb="FFBDE4D1"/>
      </patternFill>
    </fill>
    <fill>
      <patternFill patternType="solid">
        <fgColor rgb="FFF1F9F5"/>
        <bgColor rgb="FFF1F9F5"/>
      </patternFill>
    </fill>
    <fill>
      <patternFill patternType="solid">
        <fgColor rgb="FF6FC59B"/>
        <bgColor rgb="FF6FC59B"/>
      </patternFill>
    </fill>
    <fill>
      <patternFill patternType="solid">
        <fgColor rgb="FFF9FCFB"/>
        <bgColor rgb="FFF9FCFB"/>
      </patternFill>
    </fill>
    <fill>
      <patternFill patternType="solid">
        <fgColor rgb="FF5CBD8D"/>
        <bgColor rgb="FF5CBD8D"/>
      </patternFill>
    </fill>
    <fill>
      <patternFill patternType="solid">
        <fgColor rgb="FFFCFDFD"/>
        <bgColor rgb="FFFCFDFD"/>
      </patternFill>
    </fill>
    <fill>
      <patternFill patternType="solid">
        <fgColor rgb="FFDCF0E6"/>
        <bgColor rgb="FFDCF0E6"/>
      </patternFill>
    </fill>
    <fill>
      <patternFill patternType="solid">
        <fgColor rgb="FFC1E5D3"/>
        <bgColor rgb="FFC1E5D3"/>
      </patternFill>
    </fill>
    <fill>
      <patternFill patternType="solid">
        <fgColor rgb="FFDBF0E6"/>
        <bgColor rgb="FFDBF0E6"/>
      </patternFill>
    </fill>
    <fill>
      <patternFill patternType="solid">
        <fgColor rgb="FFABDDC5"/>
        <bgColor rgb="FFABDDC5"/>
      </patternFill>
    </fill>
    <fill>
      <patternFill patternType="solid">
        <fgColor rgb="FFFCF0EF"/>
        <bgColor rgb="FFFCF0EF"/>
      </patternFill>
    </fill>
    <fill>
      <patternFill patternType="solid">
        <fgColor rgb="FFA5DAC0"/>
        <bgColor rgb="FFA5DAC0"/>
      </patternFill>
    </fill>
    <fill>
      <patternFill patternType="solid">
        <fgColor rgb="FFBCE3D0"/>
        <bgColor rgb="FFBCE3D0"/>
      </patternFill>
    </fill>
    <fill>
      <patternFill patternType="solid">
        <fgColor rgb="FF63C092"/>
        <bgColor rgb="FF63C092"/>
      </patternFill>
    </fill>
    <fill>
      <patternFill patternType="solid">
        <fgColor rgb="FFACDDC5"/>
        <bgColor rgb="FFACDDC5"/>
      </patternFill>
    </fill>
    <fill>
      <patternFill patternType="solid">
        <fgColor rgb="FF7FCBA5"/>
        <bgColor rgb="FF7FCBA5"/>
      </patternFill>
    </fill>
    <fill>
      <patternFill patternType="solid">
        <fgColor rgb="FFF4C2BD"/>
        <bgColor rgb="FFF4C2BD"/>
      </patternFill>
    </fill>
  </fills>
  <borders count="27">
    <border/>
    <border>
      <top style="thin">
        <color rgb="FF000000"/>
      </top>
    </border>
    <border>
      <right style="thin">
        <color rgb="FF000000"/>
      </right>
    </border>
    <border>
      <left style="thin">
        <color rgb="FF000000"/>
      </left>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1F1F1F"/>
      </left>
      <bottom style="thin">
        <color rgb="FF1F1F1F"/>
      </bottom>
    </border>
    <border>
      <bottom style="thin">
        <color rgb="FF1F1F1F"/>
      </bottom>
    </border>
    <border>
      <right style="thin">
        <color rgb="FF1F1F1F"/>
      </right>
      <bottom style="thin">
        <color rgb="FF1F1F1F"/>
      </bottom>
    </border>
    <border>
      <left style="thin">
        <color rgb="FF1F1F1F"/>
      </left>
      <right style="thin">
        <color rgb="FF1F1F1F"/>
      </right>
      <top style="thin">
        <color rgb="FF1F1F1F"/>
      </top>
    </border>
    <border>
      <left style="thin">
        <color rgb="FF1F1F1F"/>
      </left>
      <top style="thin">
        <color rgb="FF1F1F1F"/>
      </top>
    </border>
    <border>
      <left style="thin">
        <color rgb="FF1F1F1F"/>
      </left>
      <right style="thin">
        <color rgb="FF1F1F1F"/>
      </right>
    </border>
    <border>
      <left style="thin">
        <color rgb="FF1F1F1F"/>
      </left>
    </border>
    <border>
      <left style="thin">
        <color rgb="FF1F1F1F"/>
      </left>
      <right style="thin">
        <color rgb="FF1F1F1F"/>
      </right>
      <bottom style="thin">
        <color rgb="FF1F1F1F"/>
      </bottom>
    </border>
    <border>
      <left style="thin">
        <color rgb="FF1F1F1F"/>
      </left>
      <top style="thin">
        <color rgb="FF1F1F1F"/>
      </top>
      <bottom style="thin">
        <color rgb="FF1F1F1F"/>
      </bottom>
    </border>
    <border>
      <right style="thin">
        <color rgb="FF1F1F1F"/>
      </right>
      <top style="thin">
        <color rgb="FF1F1F1F"/>
      </top>
      <bottom style="thin">
        <color rgb="FF1F1F1F"/>
      </bottom>
    </border>
    <border>
      <left style="thin">
        <color rgb="FF1F1F1F"/>
      </left>
      <right style="thin">
        <color rgb="FF1F1F1F"/>
      </right>
      <top style="thin">
        <color rgb="FF1F1F1F"/>
      </top>
      <bottom style="thin">
        <color rgb="FF1F1F1F"/>
      </bottom>
    </border>
    <border>
      <right style="medium">
        <color rgb="FF666666"/>
      </right>
    </border>
    <border>
      <left style="thick">
        <color rgb="FF000000"/>
      </left>
    </border>
  </borders>
  <cellStyleXfs count="1">
    <xf borderId="0" fillId="0" fontId="0" numFmtId="0" applyAlignment="1" applyFont="1"/>
  </cellStyleXfs>
  <cellXfs count="159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1" fillId="0" fontId="1" numFmtId="0" xfId="0" applyAlignment="1" applyBorder="1" applyFont="1">
      <alignment vertical="bottom"/>
    </xf>
    <xf borderId="1" fillId="0" fontId="2" numFmtId="0" xfId="0" applyBorder="1" applyFont="1"/>
    <xf borderId="0" fillId="2" fontId="1" numFmtId="0" xfId="0" applyAlignment="1" applyFill="1" applyFont="1">
      <alignment horizontal="left" readingOrder="0" shrinkToFit="0" vertical="bottom" wrapText="1"/>
    </xf>
    <xf borderId="0" fillId="0" fontId="3" numFmtId="0" xfId="0" applyAlignment="1" applyFont="1">
      <alignment vertical="bottom"/>
    </xf>
    <xf borderId="2" fillId="0" fontId="3" numFmtId="0" xfId="0" applyAlignment="1" applyBorder="1" applyFont="1">
      <alignment vertical="bottom"/>
    </xf>
    <xf borderId="3" fillId="3" fontId="3" numFmtId="0" xfId="0" applyAlignment="1" applyBorder="1" applyFill="1" applyFont="1">
      <alignment vertical="bottom"/>
    </xf>
    <xf borderId="3" fillId="0" fontId="3" numFmtId="0" xfId="0" applyAlignment="1" applyBorder="1" applyFont="1">
      <alignment vertical="bottom"/>
    </xf>
    <xf borderId="0" fillId="3" fontId="3" numFmtId="0" xfId="0" applyAlignment="1" applyFont="1">
      <alignment vertical="bottom"/>
    </xf>
    <xf borderId="0" fillId="4" fontId="3" numFmtId="0" xfId="0" applyAlignment="1" applyFill="1" applyFont="1">
      <alignment vertical="bottom"/>
    </xf>
    <xf borderId="0" fillId="3" fontId="3" numFmtId="164" xfId="0" applyAlignment="1" applyFont="1" applyNumberFormat="1">
      <alignment vertical="bottom"/>
    </xf>
    <xf borderId="0" fillId="4" fontId="3" numFmtId="164" xfId="0" applyAlignment="1" applyFont="1" applyNumberFormat="1">
      <alignment vertical="bottom"/>
    </xf>
    <xf borderId="0" fillId="0" fontId="3" numFmtId="164" xfId="0" applyAlignment="1" applyFont="1" applyNumberFormat="1">
      <alignment vertical="bottom"/>
    </xf>
    <xf borderId="0" fillId="5" fontId="3" numFmtId="0" xfId="0" applyAlignment="1" applyFill="1" applyFont="1">
      <alignment vertical="bottom"/>
    </xf>
    <xf borderId="2" fillId="4" fontId="3" numFmtId="0" xfId="0" applyAlignment="1" applyBorder="1" applyFont="1">
      <alignment vertical="bottom"/>
    </xf>
    <xf borderId="2" fillId="3" fontId="1" numFmtId="0" xfId="0" applyAlignment="1" applyBorder="1" applyFont="1">
      <alignment vertical="bottom"/>
    </xf>
    <xf borderId="0" fillId="3" fontId="1" numFmtId="0" xfId="0" applyAlignment="1" applyFont="1">
      <alignment vertical="bottom"/>
    </xf>
    <xf borderId="4" fillId="4" fontId="3" numFmtId="0" xfId="0" applyAlignment="1" applyBorder="1" applyFont="1">
      <alignment vertical="bottom"/>
    </xf>
    <xf borderId="4" fillId="0" fontId="3" numFmtId="0" xfId="0" applyAlignment="1" applyBorder="1" applyFont="1">
      <alignment vertical="bottom"/>
    </xf>
    <xf borderId="5" fillId="0" fontId="3" numFmtId="0" xfId="0" applyAlignment="1" applyBorder="1" applyFont="1">
      <alignment vertical="bottom"/>
    </xf>
    <xf borderId="6" fillId="4" fontId="3" numFmtId="0" xfId="0" applyAlignment="1" applyBorder="1" applyFont="1">
      <alignment vertical="bottom"/>
    </xf>
    <xf borderId="6" fillId="0" fontId="3" numFmtId="0" xfId="0" applyAlignment="1" applyBorder="1" applyFont="1">
      <alignment vertical="bottom"/>
    </xf>
    <xf borderId="4" fillId="4" fontId="3" numFmtId="164" xfId="0" applyAlignment="1" applyBorder="1" applyFont="1" applyNumberFormat="1">
      <alignment vertical="bottom"/>
    </xf>
    <xf borderId="0" fillId="0" fontId="3" numFmtId="0" xfId="0" applyAlignment="1" applyFont="1">
      <alignment vertical="bottom"/>
    </xf>
    <xf borderId="3" fillId="6" fontId="3" numFmtId="0" xfId="0" applyAlignment="1" applyBorder="1" applyFill="1" applyFont="1">
      <alignment vertical="bottom"/>
    </xf>
    <xf borderId="3" fillId="7" fontId="3" numFmtId="0" xfId="0" applyAlignment="1" applyBorder="1" applyFill="1" applyFont="1">
      <alignment vertical="bottom"/>
    </xf>
    <xf borderId="3" fillId="8" fontId="3" numFmtId="0" xfId="0" applyAlignment="1" applyBorder="1" applyFill="1" applyFont="1">
      <alignment vertical="bottom"/>
    </xf>
    <xf borderId="0" fillId="5" fontId="3" numFmtId="164" xfId="0" applyAlignment="1" applyFont="1" applyNumberFormat="1">
      <alignment vertical="bottom"/>
    </xf>
    <xf borderId="0" fillId="5" fontId="3" numFmtId="0" xfId="0" applyAlignment="1" applyFont="1">
      <alignment vertical="bottom"/>
    </xf>
    <xf borderId="3" fillId="0" fontId="3" numFmtId="0" xfId="0" applyAlignment="1" applyBorder="1" applyFont="1">
      <alignment vertical="bottom"/>
    </xf>
    <xf borderId="0" fillId="8" fontId="3" numFmtId="0" xfId="0" applyAlignment="1" applyFont="1">
      <alignment vertical="bottom"/>
    </xf>
    <xf borderId="3" fillId="7" fontId="3" numFmtId="164" xfId="0" applyAlignment="1" applyBorder="1" applyFont="1" applyNumberFormat="1">
      <alignment vertical="bottom"/>
    </xf>
    <xf borderId="0" fillId="3" fontId="1" numFmtId="0" xfId="0" applyAlignment="1" applyFont="1">
      <alignment vertical="bottom"/>
    </xf>
    <xf borderId="0" fillId="6" fontId="1" numFmtId="0" xfId="0" applyAlignment="1" applyFont="1">
      <alignment vertical="bottom"/>
    </xf>
    <xf borderId="0" fillId="7" fontId="1" numFmtId="0" xfId="0" applyAlignment="1" applyFont="1">
      <alignment vertical="bottom"/>
    </xf>
    <xf borderId="0" fillId="8" fontId="1" numFmtId="0" xfId="0" applyAlignment="1" applyFont="1">
      <alignment vertical="bottom"/>
    </xf>
    <xf borderId="0" fillId="3" fontId="3" numFmtId="0" xfId="0" applyAlignment="1" applyFont="1">
      <alignment vertical="bottom"/>
    </xf>
    <xf borderId="0" fillId="6" fontId="3" numFmtId="0" xfId="0" applyAlignment="1" applyFont="1">
      <alignment vertical="bottom"/>
    </xf>
    <xf borderId="0" fillId="7" fontId="3" numFmtId="0" xfId="0" applyAlignment="1" applyFont="1">
      <alignment vertical="bottom"/>
    </xf>
    <xf borderId="0" fillId="8" fontId="3" numFmtId="164" xfId="0" applyAlignment="1" applyFont="1" applyNumberFormat="1">
      <alignment vertical="bottom"/>
    </xf>
    <xf borderId="0" fillId="6" fontId="3" numFmtId="164" xfId="0" applyAlignment="1" applyFont="1" applyNumberFormat="1">
      <alignment vertical="bottom"/>
    </xf>
    <xf borderId="0" fillId="7" fontId="3" numFmtId="164" xfId="0" applyAlignment="1" applyFont="1" applyNumberFormat="1">
      <alignment vertical="bottom"/>
    </xf>
    <xf borderId="7" fillId="3" fontId="1" numFmtId="0" xfId="0" applyAlignment="1" applyBorder="1" applyFont="1">
      <alignment vertical="bottom"/>
    </xf>
    <xf borderId="7" fillId="6" fontId="1" numFmtId="0" xfId="0" applyAlignment="1" applyBorder="1" applyFont="1">
      <alignment vertical="bottom"/>
    </xf>
    <xf borderId="7" fillId="7" fontId="1" numFmtId="0" xfId="0" applyAlignment="1" applyBorder="1" applyFont="1">
      <alignment vertical="bottom"/>
    </xf>
    <xf borderId="0" fillId="0" fontId="1" numFmtId="0" xfId="0" applyAlignment="1" applyFont="1">
      <alignment horizontal="left" readingOrder="0" vertical="bottom"/>
    </xf>
    <xf borderId="0" fillId="9" fontId="4" numFmtId="0" xfId="0" applyAlignment="1" applyFill="1" applyFont="1">
      <alignment horizontal="center" readingOrder="0"/>
    </xf>
    <xf borderId="0" fillId="10" fontId="4" numFmtId="0" xfId="0" applyAlignment="1" applyFill="1" applyFont="1">
      <alignment horizontal="center" readingOrder="0"/>
    </xf>
    <xf borderId="0" fillId="11" fontId="4" numFmtId="0" xfId="0" applyAlignment="1" applyFill="1" applyFont="1">
      <alignment horizontal="center" readingOrder="0"/>
    </xf>
    <xf borderId="0" fillId="0" fontId="4" numFmtId="0" xfId="0" applyFont="1"/>
    <xf borderId="0" fillId="12" fontId="4" numFmtId="0" xfId="0" applyAlignment="1" applyFill="1" applyFont="1">
      <alignment horizontal="center" readingOrder="0"/>
    </xf>
    <xf borderId="0" fillId="0" fontId="5" numFmtId="0" xfId="0" applyAlignment="1" applyFont="1">
      <alignment readingOrder="0"/>
    </xf>
    <xf borderId="0" fillId="6" fontId="4" numFmtId="0" xfId="0" applyAlignment="1" applyFont="1">
      <alignment horizontal="center" readingOrder="0"/>
    </xf>
    <xf borderId="0" fillId="3" fontId="4" numFmtId="0" xfId="0" applyAlignment="1" applyFont="1">
      <alignment horizontal="center" readingOrder="0"/>
    </xf>
    <xf borderId="4" fillId="0" fontId="5" numFmtId="0" xfId="0" applyAlignment="1" applyBorder="1" applyFont="1">
      <alignment readingOrder="0"/>
    </xf>
    <xf borderId="4" fillId="0" fontId="3" numFmtId="0" xfId="0" applyAlignment="1" applyBorder="1" applyFont="1">
      <alignment vertical="bottom"/>
    </xf>
    <xf borderId="4" fillId="0" fontId="2" numFmtId="0" xfId="0" applyBorder="1" applyFont="1"/>
    <xf borderId="0" fillId="10" fontId="4" numFmtId="0" xfId="0" applyFont="1"/>
    <xf borderId="0" fillId="3" fontId="4" numFmtId="0" xfId="0" applyFont="1"/>
    <xf borderId="0" fillId="12" fontId="4" numFmtId="0" xfId="0" applyFont="1"/>
    <xf borderId="0" fillId="6" fontId="4" numFmtId="0" xfId="0" applyFont="1"/>
    <xf borderId="0" fillId="9" fontId="4" numFmtId="0" xfId="0" applyFont="1"/>
    <xf borderId="0" fillId="5" fontId="4" numFmtId="0" xfId="0" applyFont="1"/>
    <xf borderId="0" fillId="0" fontId="3" numFmtId="0" xfId="0" applyAlignment="1" applyFont="1">
      <alignment readingOrder="0" shrinkToFit="0" vertical="bottom" wrapText="1"/>
    </xf>
    <xf borderId="0" fillId="0" fontId="3" numFmtId="0" xfId="0" applyAlignment="1" applyFont="1">
      <alignment readingOrder="0" vertical="bottom"/>
    </xf>
    <xf borderId="4" fillId="0" fontId="4" numFmtId="0" xfId="0" applyBorder="1" applyFont="1"/>
    <xf borderId="4" fillId="10" fontId="5" numFmtId="0" xfId="0" applyAlignment="1" applyBorder="1" applyFont="1">
      <alignment readingOrder="0"/>
    </xf>
    <xf borderId="4" fillId="10" fontId="5" numFmtId="165" xfId="0" applyAlignment="1" applyBorder="1" applyFont="1" applyNumberFormat="1">
      <alignment readingOrder="0"/>
    </xf>
    <xf borderId="4" fillId="3" fontId="5" numFmtId="166" xfId="0" applyAlignment="1" applyBorder="1" applyFont="1" applyNumberFormat="1">
      <alignment readingOrder="0"/>
    </xf>
    <xf borderId="4" fillId="12" fontId="5" numFmtId="165" xfId="0" applyAlignment="1" applyBorder="1" applyFont="1" applyNumberFormat="1">
      <alignment readingOrder="0"/>
    </xf>
    <xf borderId="4" fillId="6" fontId="5" numFmtId="166" xfId="0" applyAlignment="1" applyBorder="1" applyFont="1" applyNumberFormat="1">
      <alignment readingOrder="0"/>
    </xf>
    <xf borderId="4" fillId="9" fontId="5" numFmtId="166" xfId="0" applyAlignment="1" applyBorder="1" applyFont="1" applyNumberFormat="1">
      <alignment readingOrder="0"/>
    </xf>
    <xf borderId="0" fillId="4" fontId="5" numFmtId="0" xfId="0" applyAlignment="1" applyFont="1">
      <alignment readingOrder="0"/>
    </xf>
    <xf borderId="3" fillId="4" fontId="5" numFmtId="0" xfId="0" applyAlignment="1" applyBorder="1" applyFont="1">
      <alignment readingOrder="0"/>
    </xf>
    <xf borderId="4" fillId="0" fontId="3" numFmtId="0" xfId="0" applyAlignment="1" applyBorder="1" applyFont="1">
      <alignment readingOrder="0" vertical="bottom"/>
    </xf>
    <xf borderId="4" fillId="0" fontId="4" numFmtId="0" xfId="0" applyAlignment="1" applyBorder="1" applyFont="1">
      <alignment horizontal="center" readingOrder="0"/>
    </xf>
    <xf borderId="4" fillId="10" fontId="4" numFmtId="0" xfId="0" applyAlignment="1" applyBorder="1" applyFont="1">
      <alignment horizontal="center" readingOrder="0"/>
    </xf>
    <xf borderId="4" fillId="12" fontId="4" numFmtId="0" xfId="0" applyAlignment="1" applyBorder="1" applyFont="1">
      <alignment horizontal="center" readingOrder="0"/>
    </xf>
    <xf borderId="4" fillId="9" fontId="4" numFmtId="0" xfId="0" applyAlignment="1" applyBorder="1" applyFont="1">
      <alignment horizontal="center" readingOrder="0"/>
    </xf>
    <xf borderId="4" fillId="0" fontId="5" numFmtId="165" xfId="0" applyAlignment="1" applyBorder="1" applyFont="1" applyNumberFormat="1">
      <alignment readingOrder="0"/>
    </xf>
    <xf borderId="0" fillId="0" fontId="6" numFmtId="0" xfId="0" applyAlignment="1" applyFont="1">
      <alignment horizontal="center" vertical="bottom"/>
    </xf>
    <xf borderId="0" fillId="0" fontId="4" numFmtId="0" xfId="0" applyAlignment="1" applyFont="1">
      <alignment vertical="bottom"/>
    </xf>
    <xf borderId="0" fillId="12" fontId="7" numFmtId="0" xfId="0" applyAlignment="1" applyFont="1">
      <alignment horizontal="center" vertical="bottom"/>
    </xf>
    <xf borderId="0" fillId="12" fontId="4" numFmtId="0" xfId="0" applyAlignment="1" applyFont="1">
      <alignment horizontal="center" vertical="bottom"/>
    </xf>
    <xf borderId="0" fillId="5" fontId="8" numFmtId="0" xfId="0" applyAlignment="1" applyFont="1">
      <alignment readingOrder="0" vertical="bottom"/>
    </xf>
    <xf borderId="0" fillId="5" fontId="8" numFmtId="0" xfId="0" applyAlignment="1" applyFont="1">
      <alignment horizontal="center" readingOrder="0" vertical="bottom"/>
    </xf>
    <xf borderId="0" fillId="0" fontId="8" numFmtId="0" xfId="0" applyAlignment="1" applyFont="1">
      <alignment horizontal="center" readingOrder="0" vertical="bottom"/>
    </xf>
    <xf borderId="0" fillId="5" fontId="8" numFmtId="0" xfId="0" applyAlignment="1" applyFont="1">
      <alignment vertical="bottom"/>
    </xf>
    <xf borderId="0" fillId="12" fontId="9" numFmtId="0" xfId="0" applyAlignment="1" applyFont="1">
      <alignment horizontal="center" vertical="bottom"/>
    </xf>
    <xf borderId="0" fillId="0" fontId="4" numFmtId="0" xfId="0" applyAlignment="1" applyFont="1">
      <alignment readingOrder="0" vertical="bottom"/>
    </xf>
    <xf borderId="0" fillId="0" fontId="4" numFmtId="0" xfId="0" applyAlignment="1" applyFont="1">
      <alignment horizontal="center" readingOrder="0" vertical="bottom"/>
    </xf>
    <xf borderId="0" fillId="5" fontId="10" numFmtId="0" xfId="0" applyAlignment="1" applyFont="1">
      <alignment horizontal="left" readingOrder="0"/>
    </xf>
    <xf borderId="0" fillId="12" fontId="11" numFmtId="0" xfId="0" applyAlignment="1" applyFont="1">
      <alignment horizontal="center" vertical="bottom"/>
    </xf>
    <xf borderId="0" fillId="5" fontId="8" numFmtId="0" xfId="0" applyAlignment="1" applyFont="1">
      <alignment horizontal="center" vertical="bottom"/>
    </xf>
    <xf borderId="0" fillId="5" fontId="12" numFmtId="0" xfId="0" applyAlignment="1" applyFont="1">
      <alignment readingOrder="0" vertical="bottom"/>
    </xf>
    <xf borderId="0" fillId="12" fontId="11" numFmtId="0" xfId="0" applyAlignment="1" applyFont="1">
      <alignment horizontal="center" readingOrder="0" vertical="bottom"/>
    </xf>
    <xf borderId="0" fillId="12" fontId="13" numFmtId="0" xfId="0" applyAlignment="1" applyFont="1">
      <alignment horizontal="center" vertical="bottom"/>
    </xf>
    <xf borderId="0" fillId="12" fontId="13" numFmtId="0" xfId="0" applyAlignment="1" applyFont="1">
      <alignment vertical="bottom"/>
    </xf>
    <xf borderId="0" fillId="0" fontId="4" numFmtId="0" xfId="0" applyAlignment="1" applyFont="1">
      <alignment horizontal="center" vertical="bottom"/>
    </xf>
    <xf borderId="0" fillId="0" fontId="5" numFmtId="0" xfId="0" applyFont="1"/>
    <xf borderId="0" fillId="0" fontId="5" numFmtId="0" xfId="0" applyAlignment="1" applyFont="1">
      <alignment horizontal="center"/>
    </xf>
    <xf borderId="0" fillId="5" fontId="14" numFmtId="0" xfId="0" applyAlignment="1" applyFont="1">
      <alignment horizontal="center" readingOrder="0" shrinkToFit="0" vertical="center" wrapText="1"/>
    </xf>
    <xf borderId="8" fillId="5" fontId="14" numFmtId="0" xfId="0" applyAlignment="1" applyBorder="1" applyFont="1">
      <alignment horizontal="center" readingOrder="0" shrinkToFit="0" vertical="center" wrapText="1"/>
    </xf>
    <xf borderId="8" fillId="5" fontId="15" numFmtId="0" xfId="0" applyAlignment="1" applyBorder="1" applyFont="1">
      <alignment horizontal="center" readingOrder="0" shrinkToFit="0" vertical="center" wrapText="1"/>
    </xf>
    <xf borderId="8" fillId="5" fontId="14" numFmtId="167" xfId="0" applyAlignment="1" applyBorder="1" applyFont="1" applyNumberFormat="1">
      <alignment horizontal="center" readingOrder="0" shrinkToFit="0" vertical="center" wrapText="1"/>
    </xf>
    <xf borderId="7" fillId="5" fontId="14" numFmtId="0" xfId="0" applyAlignment="1" applyBorder="1" applyFont="1">
      <alignment horizontal="center" readingOrder="0" shrinkToFit="0" vertical="center" wrapText="1"/>
    </xf>
    <xf borderId="8" fillId="5" fontId="5" numFmtId="167" xfId="0" applyAlignment="1" applyBorder="1" applyFont="1" applyNumberFormat="1">
      <alignment horizontal="center" shrinkToFit="0" vertical="center" wrapText="1"/>
    </xf>
    <xf borderId="8" fillId="5" fontId="5" numFmtId="167" xfId="0" applyAlignment="1" applyBorder="1" applyFont="1" applyNumberFormat="1">
      <alignment horizontal="center" readingOrder="0" shrinkToFit="0" vertical="center" wrapText="1"/>
    </xf>
    <xf borderId="7" fillId="5" fontId="14" numFmtId="9" xfId="0" applyAlignment="1" applyBorder="1" applyFont="1" applyNumberFormat="1">
      <alignment horizontal="center" readingOrder="0" shrinkToFit="0" vertical="center" wrapText="1"/>
    </xf>
    <xf borderId="7" fillId="5" fontId="14" numFmtId="10" xfId="0" applyAlignment="1" applyBorder="1" applyFont="1" applyNumberFormat="1">
      <alignment horizontal="center" readingOrder="0" shrinkToFit="0" vertical="center" wrapText="1"/>
    </xf>
    <xf borderId="0" fillId="13" fontId="16" numFmtId="0" xfId="0" applyAlignment="1" applyFill="1" applyFont="1">
      <alignment horizontal="left" readingOrder="0" shrinkToFit="0" vertical="center" wrapText="1"/>
    </xf>
    <xf borderId="9" fillId="0" fontId="2" numFmtId="0" xfId="0" applyBorder="1" applyFont="1"/>
    <xf borderId="7" fillId="5" fontId="16" numFmtId="0" xfId="0" applyAlignment="1" applyBorder="1" applyFont="1">
      <alignment horizontal="center" readingOrder="0" shrinkToFit="0" vertical="center" wrapText="1"/>
    </xf>
    <xf borderId="7" fillId="13" fontId="14" numFmtId="9" xfId="0" applyAlignment="1" applyBorder="1" applyFont="1" applyNumberFormat="1">
      <alignment horizontal="center" readingOrder="0" shrinkToFit="0" vertical="center" wrapText="1"/>
    </xf>
    <xf borderId="4" fillId="13" fontId="16" numFmtId="0" xfId="0" applyAlignment="1" applyBorder="1" applyFont="1">
      <alignment horizontal="left" readingOrder="0" shrinkToFit="0" vertical="center" wrapText="1"/>
    </xf>
    <xf borderId="10" fillId="13" fontId="15" numFmtId="0" xfId="0" applyAlignment="1" applyBorder="1" applyFont="1">
      <alignment horizontal="left" readingOrder="0" shrinkToFit="0" vertical="center" wrapText="1"/>
    </xf>
    <xf borderId="11" fillId="0" fontId="2" numFmtId="0" xfId="0" applyBorder="1" applyFont="1"/>
    <xf borderId="12" fillId="0" fontId="2" numFmtId="0" xfId="0" applyBorder="1" applyFont="1"/>
    <xf borderId="7" fillId="13" fontId="15" numFmtId="0" xfId="0" applyAlignment="1" applyBorder="1" applyFont="1">
      <alignment horizontal="left" readingOrder="0" shrinkToFit="0" vertical="center" wrapText="1"/>
    </xf>
    <xf borderId="7" fillId="13" fontId="16" numFmtId="168" xfId="0" applyAlignment="1" applyBorder="1" applyFont="1" applyNumberFormat="1">
      <alignment horizontal="center" readingOrder="0" shrinkToFit="0" vertical="center" wrapText="1"/>
    </xf>
    <xf borderId="7" fillId="13" fontId="16" numFmtId="9" xfId="0" applyAlignment="1" applyBorder="1" applyFont="1" applyNumberFormat="1">
      <alignment horizontal="center" readingOrder="0" shrinkToFit="0" vertical="center" wrapText="1"/>
    </xf>
    <xf borderId="7" fillId="13" fontId="14" numFmtId="10" xfId="0" applyAlignment="1" applyBorder="1" applyFont="1" applyNumberFormat="1">
      <alignment horizontal="center" readingOrder="0" shrinkToFit="0" vertical="center" wrapText="1"/>
    </xf>
    <xf borderId="7" fillId="13" fontId="16" numFmtId="0" xfId="0" applyAlignment="1" applyBorder="1" applyFont="1">
      <alignment horizontal="left" readingOrder="0" shrinkToFit="0" vertical="center" wrapText="1"/>
    </xf>
    <xf borderId="0" fillId="5" fontId="16" numFmtId="0" xfId="0" applyAlignment="1" applyFont="1">
      <alignment horizontal="left" readingOrder="0" shrinkToFit="0" vertical="center" wrapText="1"/>
    </xf>
    <xf borderId="8" fillId="5" fontId="17" numFmtId="0" xfId="0" applyAlignment="1" applyBorder="1" applyFont="1">
      <alignment horizontal="center" readingOrder="0" shrinkToFit="0" vertical="center" wrapText="1"/>
    </xf>
    <xf borderId="8" fillId="5" fontId="18" numFmtId="0" xfId="0" applyAlignment="1" applyBorder="1" applyFont="1">
      <alignment horizontal="center" readingOrder="0" shrinkToFit="0" vertical="center" wrapText="1"/>
    </xf>
    <xf borderId="8" fillId="5" fontId="15" numFmtId="0" xfId="0" applyAlignment="1" applyBorder="1" applyFont="1">
      <alignment horizontal="left" readingOrder="0" shrinkToFit="0" vertical="center" wrapText="1"/>
    </xf>
    <xf borderId="8" fillId="5" fontId="14" numFmtId="169" xfId="0" applyAlignment="1" applyBorder="1" applyFont="1" applyNumberFormat="1">
      <alignment horizontal="center" readingOrder="0" shrinkToFit="0" vertical="center" wrapText="1"/>
    </xf>
    <xf borderId="7" fillId="5" fontId="3" numFmtId="0" xfId="0" applyAlignment="1" applyBorder="1" applyFont="1">
      <alignment horizontal="center" readingOrder="0" vertical="center"/>
    </xf>
    <xf borderId="0" fillId="14" fontId="19" numFmtId="168" xfId="0" applyAlignment="1" applyFill="1" applyFont="1" applyNumberFormat="1">
      <alignment horizontal="center" shrinkToFit="0" vertical="center" wrapText="1"/>
    </xf>
    <xf borderId="7" fillId="5" fontId="14" numFmtId="168" xfId="0" applyAlignment="1" applyBorder="1" applyFont="1" applyNumberFormat="1">
      <alignment horizontal="center" readingOrder="0" shrinkToFit="0" vertical="center" wrapText="1"/>
    </xf>
    <xf borderId="8" fillId="5" fontId="20" numFmtId="168" xfId="0" applyAlignment="1" applyBorder="1" applyFont="1" applyNumberFormat="1">
      <alignment horizontal="center" readingOrder="0" shrinkToFit="0" vertical="center" wrapText="1"/>
    </xf>
    <xf borderId="7" fillId="5" fontId="20" numFmtId="9" xfId="0" applyAlignment="1" applyBorder="1" applyFont="1" applyNumberFormat="1">
      <alignment horizontal="center" readingOrder="0" shrinkToFit="0" vertical="center" wrapText="1"/>
    </xf>
    <xf borderId="7" fillId="5" fontId="20" numFmtId="9" xfId="0" applyAlignment="1" applyBorder="1" applyFont="1" applyNumberFormat="1">
      <alignment horizontal="center" readingOrder="0" shrinkToFit="0" vertical="center" wrapText="1"/>
    </xf>
    <xf borderId="7" fillId="5" fontId="20" numFmtId="3" xfId="0" applyAlignment="1" applyBorder="1" applyFont="1" applyNumberFormat="1">
      <alignment horizontal="center" readingOrder="0" shrinkToFit="0" vertical="center" wrapText="1"/>
    </xf>
    <xf borderId="7" fillId="5" fontId="21" numFmtId="3" xfId="0" applyAlignment="1" applyBorder="1" applyFont="1" applyNumberFormat="1">
      <alignment horizontal="center" readingOrder="0" shrinkToFit="0" vertical="center" wrapText="1"/>
    </xf>
    <xf borderId="7" fillId="5" fontId="21" numFmtId="10" xfId="0" applyAlignment="1" applyBorder="1" applyFont="1" applyNumberFormat="1">
      <alignment horizontal="center" readingOrder="0" shrinkToFit="0" vertical="center" wrapText="1"/>
    </xf>
    <xf borderId="13" fillId="0" fontId="2" numFmtId="0" xfId="0" applyBorder="1" applyFont="1"/>
    <xf borderId="4" fillId="15" fontId="19" numFmtId="168" xfId="0" applyAlignment="1" applyBorder="1" applyFill="1" applyFont="1" applyNumberFormat="1">
      <alignment horizontal="center" shrinkToFit="0" vertical="center" wrapText="1"/>
    </xf>
    <xf borderId="4" fillId="5" fontId="16" numFmtId="0" xfId="0" applyAlignment="1" applyBorder="1" applyFont="1">
      <alignment horizontal="left" readingOrder="0" shrinkToFit="0" vertical="center" wrapText="1"/>
    </xf>
    <xf borderId="0" fillId="15" fontId="19" numFmtId="168" xfId="0" applyAlignment="1" applyFont="1" applyNumberFormat="1">
      <alignment horizontal="center" shrinkToFit="0" vertical="center" wrapText="1"/>
    </xf>
    <xf borderId="8" fillId="16" fontId="15" numFmtId="0" xfId="0" applyAlignment="1" applyBorder="1" applyFill="1" applyFont="1">
      <alignment horizontal="left" readingOrder="0" shrinkToFit="0" vertical="center" wrapText="1"/>
    </xf>
    <xf borderId="0" fillId="17" fontId="19" numFmtId="168" xfId="0" applyAlignment="1" applyFill="1" applyFont="1" applyNumberFormat="1">
      <alignment horizontal="center" shrinkToFit="0" vertical="center" wrapText="1"/>
    </xf>
    <xf borderId="0" fillId="18" fontId="19" numFmtId="168" xfId="0" applyAlignment="1" applyFill="1" applyFont="1" applyNumberFormat="1">
      <alignment horizontal="center" shrinkToFit="0" vertical="center" wrapText="1"/>
    </xf>
    <xf borderId="0" fillId="5" fontId="17" numFmtId="0" xfId="0" applyAlignment="1" applyFont="1">
      <alignment horizontal="center" readingOrder="0" shrinkToFit="0" vertical="center" wrapText="1"/>
    </xf>
    <xf borderId="0" fillId="17" fontId="19" numFmtId="168" xfId="0" applyAlignment="1" applyFont="1" applyNumberFormat="1">
      <alignment horizontal="center" readingOrder="0" shrinkToFit="0" vertical="center" wrapText="1"/>
    </xf>
    <xf borderId="7" fillId="19" fontId="19" numFmtId="168" xfId="0" applyAlignment="1" applyBorder="1" applyFill="1" applyFont="1" applyNumberFormat="1">
      <alignment horizontal="center" readingOrder="0" shrinkToFit="0" wrapText="1"/>
    </xf>
    <xf borderId="7" fillId="20" fontId="22" numFmtId="9" xfId="0" applyAlignment="1" applyBorder="1" applyFill="1" applyFont="1" applyNumberFormat="1">
      <alignment horizontal="center" shrinkToFit="0" wrapText="1"/>
    </xf>
    <xf borderId="7" fillId="21" fontId="19" numFmtId="168" xfId="0" applyAlignment="1" applyBorder="1" applyFill="1" applyFont="1" applyNumberFormat="1">
      <alignment horizontal="center" readingOrder="0" shrinkToFit="0" wrapText="1"/>
    </xf>
    <xf borderId="7" fillId="5" fontId="22" numFmtId="9" xfId="0" applyAlignment="1" applyBorder="1" applyFont="1" applyNumberFormat="1">
      <alignment horizontal="center" shrinkToFit="0" wrapText="1"/>
    </xf>
    <xf borderId="0" fillId="22" fontId="19" numFmtId="168" xfId="0" applyAlignment="1" applyFill="1" applyFont="1" applyNumberFormat="1">
      <alignment horizontal="center" readingOrder="0" shrinkToFit="0" vertical="center" wrapText="1"/>
    </xf>
    <xf borderId="7" fillId="23" fontId="19" numFmtId="168" xfId="0" applyAlignment="1" applyBorder="1" applyFill="1" applyFont="1" applyNumberFormat="1">
      <alignment horizontal="center" readingOrder="0" shrinkToFit="0" wrapText="1"/>
    </xf>
    <xf borderId="7" fillId="24" fontId="22" numFmtId="9" xfId="0" applyAlignment="1" applyBorder="1" applyFill="1" applyFont="1" applyNumberFormat="1">
      <alignment horizontal="center" shrinkToFit="0" wrapText="1"/>
    </xf>
    <xf borderId="0" fillId="0" fontId="15" numFmtId="0" xfId="0" applyAlignment="1" applyFont="1">
      <alignment readingOrder="0" shrinkToFit="0" vertical="center" wrapText="1"/>
    </xf>
    <xf borderId="0" fillId="25" fontId="19" numFmtId="168" xfId="0" applyAlignment="1" applyFill="1" applyFont="1" applyNumberFormat="1">
      <alignment horizontal="center" readingOrder="0" shrinkToFit="0" vertical="center" wrapText="1"/>
    </xf>
    <xf borderId="8" fillId="0" fontId="15" numFmtId="0" xfId="0" applyAlignment="1" applyBorder="1" applyFont="1">
      <alignment horizontal="left" readingOrder="0" shrinkToFit="0" vertical="center" wrapText="1"/>
    </xf>
    <xf borderId="0" fillId="26" fontId="19" numFmtId="168" xfId="0" applyAlignment="1" applyFill="1" applyFont="1" applyNumberFormat="1">
      <alignment horizontal="center" readingOrder="0" shrinkToFit="0" vertical="center" wrapText="1"/>
    </xf>
    <xf borderId="4" fillId="27" fontId="19" numFmtId="168" xfId="0" applyAlignment="1" applyBorder="1" applyFill="1" applyFont="1" applyNumberFormat="1">
      <alignment horizontal="center" readingOrder="0" shrinkToFit="0" vertical="center" wrapText="1"/>
    </xf>
    <xf borderId="0" fillId="27" fontId="19" numFmtId="168" xfId="0" applyAlignment="1" applyFont="1" applyNumberFormat="1">
      <alignment horizontal="center" readingOrder="0" shrinkToFit="0" vertical="center" wrapText="1"/>
    </xf>
    <xf borderId="0" fillId="5" fontId="3" numFmtId="0" xfId="0" applyAlignment="1" applyFont="1">
      <alignment horizontal="center" readingOrder="0" vertical="center"/>
    </xf>
    <xf borderId="8" fillId="16" fontId="23" numFmtId="0" xfId="0" applyAlignment="1" applyBorder="1" applyFont="1">
      <alignment readingOrder="0" shrinkToFit="0" vertical="center" wrapText="1"/>
    </xf>
    <xf borderId="8" fillId="5" fontId="14" numFmtId="169" xfId="0" applyAlignment="1" applyBorder="1" applyFont="1" applyNumberFormat="1">
      <alignment horizontal="center" readingOrder="0" shrinkToFit="0" vertical="center" wrapText="1"/>
    </xf>
    <xf borderId="4" fillId="28" fontId="19" numFmtId="168" xfId="0" applyAlignment="1" applyBorder="1" applyFill="1" applyFont="1" applyNumberFormat="1">
      <alignment horizontal="center" readingOrder="0" shrinkToFit="0" vertical="center" wrapText="1"/>
    </xf>
    <xf borderId="4" fillId="5" fontId="3" numFmtId="0" xfId="0" applyAlignment="1" applyBorder="1" applyFont="1">
      <alignment horizontal="center" readingOrder="0" vertical="center"/>
    </xf>
    <xf borderId="0" fillId="28" fontId="19" numFmtId="168" xfId="0" applyAlignment="1" applyFont="1" applyNumberFormat="1">
      <alignment horizontal="center" readingOrder="0" shrinkToFit="0" vertical="center" wrapText="1"/>
    </xf>
    <xf borderId="0" fillId="5" fontId="24" numFmtId="0" xfId="0" applyAlignment="1" applyFont="1">
      <alignment horizontal="center" readingOrder="0" shrinkToFit="0" vertical="center" wrapText="1"/>
    </xf>
    <xf borderId="8" fillId="16" fontId="15" numFmtId="0" xfId="0" applyAlignment="1" applyBorder="1" applyFont="1">
      <alignment readingOrder="0" shrinkToFit="0" vertical="center" wrapText="1"/>
    </xf>
    <xf borderId="0" fillId="29" fontId="19" numFmtId="168" xfId="0" applyAlignment="1" applyFill="1" applyFont="1" applyNumberFormat="1">
      <alignment horizontal="center" readingOrder="0" shrinkToFit="0" vertical="center" wrapText="1"/>
    </xf>
    <xf borderId="4" fillId="21" fontId="19" numFmtId="168" xfId="0" applyAlignment="1" applyBorder="1" applyFont="1" applyNumberFormat="1">
      <alignment horizontal="center" readingOrder="0" shrinkToFit="0" vertical="center" wrapText="1"/>
    </xf>
    <xf borderId="0" fillId="21" fontId="19" numFmtId="168" xfId="0" applyAlignment="1" applyFont="1" applyNumberFormat="1">
      <alignment horizontal="center" readingOrder="0" shrinkToFit="0" vertical="center" wrapText="1"/>
    </xf>
    <xf borderId="4" fillId="30" fontId="19" numFmtId="168" xfId="0" applyAlignment="1" applyBorder="1" applyFill="1" applyFont="1" applyNumberFormat="1">
      <alignment horizontal="center" readingOrder="0" shrinkToFit="0" vertical="center" wrapText="1"/>
    </xf>
    <xf borderId="0" fillId="30" fontId="19" numFmtId="168" xfId="0" applyAlignment="1" applyFont="1" applyNumberFormat="1">
      <alignment horizontal="center" readingOrder="0" shrinkToFit="0" vertical="center" wrapText="1"/>
    </xf>
    <xf borderId="4" fillId="13" fontId="16" numFmtId="0" xfId="0" applyAlignment="1" applyBorder="1" applyFont="1">
      <alignment horizontal="left" shrinkToFit="0" vertical="center" wrapText="1"/>
    </xf>
    <xf borderId="4" fillId="13" fontId="15" numFmtId="0" xfId="0" applyAlignment="1" applyBorder="1" applyFont="1">
      <alignment horizontal="left" readingOrder="0" shrinkToFit="0" vertical="center" wrapText="1"/>
    </xf>
    <xf borderId="4" fillId="13" fontId="8" numFmtId="168" xfId="0" applyAlignment="1" applyBorder="1" applyFont="1" applyNumberFormat="1">
      <alignment vertical="center"/>
    </xf>
    <xf borderId="7" fillId="13" fontId="16" numFmtId="168" xfId="0" applyAlignment="1" applyBorder="1" applyFont="1" applyNumberFormat="1">
      <alignment horizontal="center" shrinkToFit="0" vertical="center" wrapText="1"/>
    </xf>
    <xf borderId="0" fillId="5" fontId="3" numFmtId="0" xfId="0" applyAlignment="1" applyFont="1">
      <alignment horizontal="left" readingOrder="0" shrinkToFit="0" vertical="center" wrapText="1"/>
    </xf>
    <xf borderId="8" fillId="5" fontId="24" numFmtId="0" xfId="0" applyAlignment="1" applyBorder="1" applyFont="1">
      <alignment horizontal="center" readingOrder="0" shrinkToFit="0" vertical="center" wrapText="1"/>
    </xf>
    <xf borderId="8" fillId="5" fontId="15" numFmtId="0" xfId="0" applyAlignment="1" applyBorder="1" applyFont="1">
      <alignment readingOrder="0" shrinkToFit="0" vertical="center" wrapText="1"/>
    </xf>
    <xf borderId="0" fillId="31" fontId="19" numFmtId="168" xfId="0" applyAlignment="1" applyFill="1" applyFont="1" applyNumberFormat="1">
      <alignment horizontal="center" readingOrder="0" shrinkToFit="0" vertical="center" wrapText="1"/>
    </xf>
    <xf borderId="7" fillId="32" fontId="25" numFmtId="168" xfId="0" applyAlignment="1" applyBorder="1" applyFill="1" applyFont="1" applyNumberFormat="1">
      <alignment horizontal="center" readingOrder="0" shrinkToFit="0" vertical="bottom" wrapText="1"/>
    </xf>
    <xf borderId="4" fillId="33" fontId="19" numFmtId="168" xfId="0" applyAlignment="1" applyBorder="1" applyFill="1" applyFont="1" applyNumberFormat="1">
      <alignment horizontal="center" readingOrder="0" shrinkToFit="0" vertical="center" wrapText="1"/>
    </xf>
    <xf borderId="7" fillId="34" fontId="25" numFmtId="168" xfId="0" applyAlignment="1" applyBorder="1" applyFill="1" applyFont="1" applyNumberFormat="1">
      <alignment horizontal="center" readingOrder="0" shrinkToFit="0" vertical="bottom" wrapText="1"/>
    </xf>
    <xf borderId="4" fillId="5" fontId="3" numFmtId="0" xfId="0" applyAlignment="1" applyBorder="1" applyFont="1">
      <alignment horizontal="left" readingOrder="0" shrinkToFit="0" vertical="center" wrapText="1"/>
    </xf>
    <xf borderId="0" fillId="33" fontId="19" numFmtId="168" xfId="0" applyAlignment="1" applyFont="1" applyNumberFormat="1">
      <alignment horizontal="center" readingOrder="0" shrinkToFit="0" vertical="center" wrapText="1"/>
    </xf>
    <xf borderId="7" fillId="35" fontId="25" numFmtId="168" xfId="0" applyAlignment="1" applyBorder="1" applyFill="1" applyFont="1" applyNumberFormat="1">
      <alignment horizontal="center" readingOrder="0" shrinkToFit="0" vertical="bottom" wrapText="1"/>
    </xf>
    <xf borderId="7" fillId="36" fontId="25" numFmtId="168" xfId="0" applyAlignment="1" applyBorder="1" applyFill="1" applyFont="1" applyNumberFormat="1">
      <alignment horizontal="center" readingOrder="0" shrinkToFit="0" vertical="bottom" wrapText="1"/>
    </xf>
    <xf borderId="7" fillId="11" fontId="20" numFmtId="9" xfId="0" applyAlignment="1" applyBorder="1" applyFont="1" applyNumberFormat="1">
      <alignment horizontal="center" readingOrder="0" shrinkToFit="0" vertical="center" wrapText="1"/>
    </xf>
    <xf borderId="0" fillId="32" fontId="19" numFmtId="168" xfId="0" applyAlignment="1" applyFont="1" applyNumberFormat="1">
      <alignment horizontal="center" readingOrder="0" shrinkToFit="0" vertical="center" wrapText="1"/>
    </xf>
    <xf borderId="4" fillId="37" fontId="19" numFmtId="168" xfId="0" applyAlignment="1" applyBorder="1" applyFill="1" applyFont="1" applyNumberFormat="1">
      <alignment horizontal="center" readingOrder="0" shrinkToFit="0" vertical="center" wrapText="1"/>
    </xf>
    <xf borderId="0" fillId="37" fontId="19" numFmtId="168" xfId="0" applyAlignment="1" applyFont="1" applyNumberFormat="1">
      <alignment horizontal="center" readingOrder="0" shrinkToFit="0" vertical="center" wrapText="1"/>
    </xf>
    <xf borderId="8" fillId="5" fontId="18" numFmtId="0" xfId="0" applyAlignment="1" applyBorder="1" applyFont="1">
      <alignment readingOrder="0" shrinkToFit="0" vertical="center" wrapText="1"/>
    </xf>
    <xf borderId="0" fillId="5" fontId="19" numFmtId="168" xfId="0" applyAlignment="1" applyFont="1" applyNumberFormat="1">
      <alignment horizontal="center" readingOrder="0" shrinkToFit="0" vertical="center" wrapText="1"/>
    </xf>
    <xf borderId="7" fillId="38" fontId="25" numFmtId="168" xfId="0" applyAlignment="1" applyBorder="1" applyFill="1" applyFont="1" applyNumberFormat="1">
      <alignment horizontal="center" readingOrder="0" shrinkToFit="0" vertical="bottom" wrapText="1"/>
    </xf>
    <xf borderId="4" fillId="5" fontId="19" numFmtId="168" xfId="0" applyAlignment="1" applyBorder="1" applyFont="1" applyNumberFormat="1">
      <alignment horizontal="center" readingOrder="0" shrinkToFit="0" vertical="center" wrapText="1"/>
    </xf>
    <xf borderId="7" fillId="39" fontId="25" numFmtId="168" xfId="0" applyAlignment="1" applyBorder="1" applyFill="1" applyFont="1" applyNumberFormat="1">
      <alignment horizontal="center" readingOrder="0" shrinkToFit="0" vertical="bottom" wrapText="1"/>
    </xf>
    <xf borderId="7" fillId="40" fontId="25" numFmtId="168" xfId="0" applyAlignment="1" applyBorder="1" applyFill="1" applyFont="1" applyNumberFormat="1">
      <alignment horizontal="center" readingOrder="0" shrinkToFit="0" vertical="bottom" wrapText="1"/>
    </xf>
    <xf borderId="8" fillId="0" fontId="15" numFmtId="0" xfId="0" applyAlignment="1" applyBorder="1" applyFont="1">
      <alignment readingOrder="0" shrinkToFit="0" vertical="center" wrapText="1"/>
    </xf>
    <xf borderId="0" fillId="5" fontId="8" numFmtId="0" xfId="0" applyAlignment="1" applyFont="1">
      <alignment vertical="center"/>
    </xf>
    <xf borderId="8" fillId="5" fontId="25" numFmtId="0" xfId="0" applyAlignment="1" applyBorder="1" applyFont="1">
      <alignment readingOrder="0" shrinkToFit="0" vertical="center" wrapText="1"/>
    </xf>
    <xf borderId="0" fillId="41" fontId="26" numFmtId="168" xfId="0" applyAlignment="1" applyFill="1" applyFont="1" applyNumberFormat="1">
      <alignment horizontal="center" readingOrder="0" shrinkToFit="0" vertical="center" wrapText="1"/>
    </xf>
    <xf borderId="7" fillId="5" fontId="27" numFmtId="3" xfId="0" applyAlignment="1" applyBorder="1" applyFont="1" applyNumberFormat="1">
      <alignment horizontal="center" readingOrder="0" shrinkToFit="0" vertical="center" wrapText="1"/>
    </xf>
    <xf borderId="4" fillId="33" fontId="26" numFmtId="168" xfId="0" applyAlignment="1" applyBorder="1" applyFont="1" applyNumberFormat="1">
      <alignment horizontal="center" readingOrder="0" shrinkToFit="0" vertical="center" wrapText="1"/>
    </xf>
    <xf borderId="0" fillId="33" fontId="26" numFmtId="168" xfId="0" applyAlignment="1" applyFont="1" applyNumberFormat="1">
      <alignment horizontal="center" readingOrder="0" shrinkToFit="0" vertical="center" wrapText="1"/>
    </xf>
    <xf borderId="0" fillId="13" fontId="16" numFmtId="0" xfId="0" applyAlignment="1" applyFont="1">
      <alignment horizontal="left" shrinkToFit="0" vertical="center" wrapText="1"/>
    </xf>
    <xf borderId="10" fillId="13" fontId="25" numFmtId="0" xfId="0" applyAlignment="1" applyBorder="1" applyFont="1">
      <alignment horizontal="left" readingOrder="0" shrinkToFit="0" vertical="center" wrapText="1"/>
    </xf>
    <xf borderId="7" fillId="13" fontId="25" numFmtId="0" xfId="0" applyAlignment="1" applyBorder="1" applyFont="1">
      <alignment horizontal="left" readingOrder="0" shrinkToFit="0" vertical="center" wrapText="1"/>
    </xf>
    <xf borderId="0" fillId="13" fontId="28" numFmtId="168" xfId="0" applyAlignment="1" applyFont="1" applyNumberFormat="1">
      <alignment vertical="center"/>
    </xf>
    <xf borderId="7" fillId="5" fontId="14" numFmtId="168" xfId="0" applyAlignment="1" applyBorder="1" applyFont="1" applyNumberFormat="1">
      <alignment horizontal="center" shrinkToFit="0" vertical="center" wrapText="1"/>
    </xf>
    <xf borderId="7" fillId="5" fontId="21" numFmtId="168" xfId="0" applyAlignment="1" applyBorder="1" applyFont="1" applyNumberFormat="1">
      <alignment horizontal="center" readingOrder="0" shrinkToFit="0" vertical="center" wrapText="1"/>
    </xf>
    <xf borderId="7" fillId="13" fontId="14" numFmtId="0" xfId="0" applyAlignment="1" applyBorder="1" applyFont="1">
      <alignment horizontal="left" shrinkToFit="0" vertical="center" wrapText="1"/>
    </xf>
    <xf borderId="8" fillId="5" fontId="29" numFmtId="0" xfId="0" applyAlignment="1" applyBorder="1" applyFont="1">
      <alignment horizontal="center" readingOrder="0" shrinkToFit="0" vertical="center" wrapText="1"/>
    </xf>
    <xf borderId="0" fillId="42" fontId="19" numFmtId="168" xfId="0" applyAlignment="1" applyFill="1" applyFont="1" applyNumberFormat="1">
      <alignment horizontal="center" shrinkToFit="0" vertical="center" wrapText="1"/>
    </xf>
    <xf borderId="7" fillId="43" fontId="26" numFmtId="168" xfId="0" applyAlignment="1" applyBorder="1" applyFill="1" applyFont="1" applyNumberFormat="1">
      <alignment horizontal="center" shrinkToFit="0" vertical="bottom" wrapText="1"/>
    </xf>
    <xf borderId="7" fillId="43" fontId="26" numFmtId="168" xfId="0" applyAlignment="1" applyBorder="1" applyFont="1" applyNumberFormat="1">
      <alignment horizontal="center" readingOrder="0" shrinkToFit="0" vertical="bottom" wrapText="1"/>
    </xf>
    <xf borderId="4" fillId="44" fontId="19" numFmtId="168" xfId="0" applyAlignment="1" applyBorder="1" applyFill="1" applyFont="1" applyNumberFormat="1">
      <alignment horizontal="center" shrinkToFit="0" vertical="center" wrapText="1"/>
    </xf>
    <xf borderId="7" fillId="45" fontId="26" numFmtId="168" xfId="0" applyAlignment="1" applyBorder="1" applyFill="1" applyFont="1" applyNumberFormat="1">
      <alignment horizontal="center" shrinkToFit="0" vertical="bottom" wrapText="1"/>
    </xf>
    <xf borderId="7" fillId="45" fontId="26" numFmtId="168" xfId="0" applyAlignment="1" applyBorder="1" applyFont="1" applyNumberFormat="1">
      <alignment horizontal="center" readingOrder="0" shrinkToFit="0" vertical="bottom" wrapText="1"/>
    </xf>
    <xf borderId="0" fillId="44" fontId="19" numFmtId="168" xfId="0" applyAlignment="1" applyFont="1" applyNumberFormat="1">
      <alignment horizontal="center" readingOrder="0" shrinkToFit="0" vertical="center" wrapText="1"/>
    </xf>
    <xf borderId="7" fillId="46" fontId="26" numFmtId="168" xfId="0" applyAlignment="1" applyBorder="1" applyFill="1" applyFont="1" applyNumberFormat="1">
      <alignment horizontal="center" readingOrder="0" shrinkToFit="0" vertical="bottom" wrapText="1"/>
    </xf>
    <xf borderId="7" fillId="46" fontId="26" numFmtId="168" xfId="0" applyAlignment="1" applyBorder="1" applyFont="1" applyNumberFormat="1">
      <alignment horizontal="center" shrinkToFit="0" vertical="bottom" wrapText="1"/>
    </xf>
    <xf borderId="0" fillId="44" fontId="19" numFmtId="168" xfId="0" applyAlignment="1" applyFont="1" applyNumberFormat="1">
      <alignment horizontal="center" shrinkToFit="0" vertical="center" wrapText="1"/>
    </xf>
    <xf borderId="4" fillId="47" fontId="19" numFmtId="168" xfId="0" applyAlignment="1" applyBorder="1" applyFill="1" applyFont="1" applyNumberFormat="1">
      <alignment horizontal="center" shrinkToFit="0" vertical="center" wrapText="1"/>
    </xf>
    <xf borderId="0" fillId="47" fontId="19" numFmtId="168" xfId="0" applyAlignment="1" applyFont="1" applyNumberFormat="1">
      <alignment horizontal="center" readingOrder="0" shrinkToFit="0" vertical="center" wrapText="1"/>
    </xf>
    <xf borderId="0" fillId="47" fontId="19" numFmtId="168" xfId="0" applyAlignment="1" applyFont="1" applyNumberFormat="1">
      <alignment horizontal="center" shrinkToFit="0" vertical="center" wrapText="1"/>
    </xf>
    <xf borderId="0" fillId="43" fontId="19" numFmtId="168" xfId="0" applyAlignment="1" applyFont="1" applyNumberFormat="1">
      <alignment horizontal="center" shrinkToFit="0" vertical="center" wrapText="1"/>
    </xf>
    <xf borderId="4" fillId="46" fontId="19" numFmtId="168" xfId="0" applyAlignment="1" applyBorder="1" applyFont="1" applyNumberFormat="1">
      <alignment horizontal="center" shrinkToFit="0" vertical="center" wrapText="1"/>
    </xf>
    <xf borderId="0" fillId="46" fontId="19" numFmtId="168" xfId="0" applyAlignment="1" applyFont="1" applyNumberFormat="1">
      <alignment horizontal="center" readingOrder="0" shrinkToFit="0" vertical="center" wrapText="1"/>
    </xf>
    <xf borderId="0" fillId="5" fontId="16" numFmtId="0" xfId="0" applyAlignment="1" applyFont="1">
      <alignment horizontal="left" shrinkToFit="0" vertical="center" wrapText="1"/>
    </xf>
    <xf borderId="0" fillId="42" fontId="19" numFmtId="168" xfId="0" applyAlignment="1" applyFont="1" applyNumberFormat="1">
      <alignment horizontal="center" readingOrder="0" shrinkToFit="0" vertical="center" wrapText="1"/>
    </xf>
    <xf borderId="8" fillId="5" fontId="25" numFmtId="0" xfId="0" applyAlignment="1" applyBorder="1" applyFont="1">
      <alignment shrinkToFit="0" vertical="center" wrapText="1"/>
    </xf>
    <xf borderId="7" fillId="43" fontId="25" numFmtId="168" xfId="0" applyAlignment="1" applyBorder="1" applyFont="1" applyNumberFormat="1">
      <alignment horizontal="center" readingOrder="0" shrinkToFit="0" vertical="bottom" wrapText="1"/>
    </xf>
    <xf borderId="7" fillId="48" fontId="22" numFmtId="9" xfId="0" applyAlignment="1" applyBorder="1" applyFill="1" applyFont="1" applyNumberFormat="1">
      <alignment horizontal="center" shrinkToFit="0" wrapText="1"/>
    </xf>
    <xf borderId="7" fillId="45" fontId="25" numFmtId="168" xfId="0" applyAlignment="1" applyBorder="1" applyFont="1" applyNumberFormat="1">
      <alignment horizontal="center" readingOrder="0" shrinkToFit="0" vertical="bottom" wrapText="1"/>
    </xf>
    <xf borderId="7" fillId="49" fontId="22" numFmtId="9" xfId="0" applyAlignment="1" applyBorder="1" applyFill="1" applyFont="1" applyNumberFormat="1">
      <alignment horizontal="center" shrinkToFit="0" wrapText="1"/>
    </xf>
    <xf borderId="7" fillId="46" fontId="25" numFmtId="168" xfId="0" applyAlignment="1" applyBorder="1" applyFont="1" applyNumberFormat="1">
      <alignment horizontal="center" readingOrder="0" shrinkToFit="0" vertical="bottom" wrapText="1"/>
    </xf>
    <xf borderId="7" fillId="50" fontId="22" numFmtId="9" xfId="0" applyAlignment="1" applyBorder="1" applyFill="1" applyFont="1" applyNumberFormat="1">
      <alignment horizontal="center" shrinkToFit="0" wrapText="1"/>
    </xf>
    <xf borderId="7" fillId="51" fontId="22" numFmtId="9" xfId="0" applyAlignment="1" applyBorder="1" applyFill="1" applyFont="1" applyNumberFormat="1">
      <alignment horizontal="center" shrinkToFit="0" wrapText="1"/>
    </xf>
    <xf borderId="0" fillId="41" fontId="19" numFmtId="168" xfId="0" applyAlignment="1" applyFont="1" applyNumberFormat="1">
      <alignment horizontal="center" shrinkToFit="0" vertical="center" wrapText="1"/>
    </xf>
    <xf borderId="0" fillId="33" fontId="19" numFmtId="168" xfId="0" applyAlignment="1" applyFont="1" applyNumberFormat="1">
      <alignment horizontal="center" shrinkToFit="0" vertical="center" wrapText="1"/>
    </xf>
    <xf borderId="7" fillId="52" fontId="25" numFmtId="168" xfId="0" applyAlignment="1" applyBorder="1" applyFill="1" applyFont="1" applyNumberFormat="1">
      <alignment horizontal="center" shrinkToFit="0" vertical="bottom" wrapText="1"/>
    </xf>
    <xf borderId="7" fillId="53" fontId="25" numFmtId="168" xfId="0" applyAlignment="1" applyBorder="1" applyFill="1" applyFont="1" applyNumberFormat="1">
      <alignment horizontal="center" shrinkToFit="0" vertical="bottom" wrapText="1"/>
    </xf>
    <xf borderId="8" fillId="16" fontId="25" numFmtId="0" xfId="0" applyAlignment="1" applyBorder="1" applyFont="1">
      <alignment readingOrder="0" shrinkToFit="0" vertical="center" wrapText="1"/>
    </xf>
    <xf borderId="0" fillId="54" fontId="26" numFmtId="168" xfId="0" applyAlignment="1" applyFill="1" applyFont="1" applyNumberFormat="1">
      <alignment horizontal="center" readingOrder="0" shrinkToFit="0" vertical="center" wrapText="1"/>
    </xf>
    <xf borderId="7" fillId="5" fontId="30" numFmtId="3" xfId="0" applyAlignment="1" applyBorder="1" applyFont="1" applyNumberFormat="1">
      <alignment horizontal="center" readingOrder="0" shrinkToFit="0" vertical="center" wrapText="1"/>
    </xf>
    <xf borderId="4" fillId="55" fontId="26" numFmtId="168" xfId="0" applyAlignment="1" applyBorder="1" applyFill="1" applyFont="1" applyNumberFormat="1">
      <alignment horizontal="center" readingOrder="0" shrinkToFit="0" vertical="center" wrapText="1"/>
    </xf>
    <xf borderId="4" fillId="5" fontId="8" numFmtId="0" xfId="0" applyAlignment="1" applyBorder="1" applyFont="1">
      <alignment vertical="center"/>
    </xf>
    <xf borderId="0" fillId="55" fontId="26" numFmtId="168" xfId="0" applyAlignment="1" applyFont="1" applyNumberFormat="1">
      <alignment horizontal="center" readingOrder="0" shrinkToFit="0" vertical="center" wrapText="1"/>
    </xf>
    <xf borderId="0" fillId="13" fontId="8" numFmtId="168" xfId="0" applyAlignment="1" applyFont="1" applyNumberFormat="1">
      <alignment vertical="center"/>
    </xf>
    <xf borderId="7" fillId="5" fontId="20" numFmtId="168" xfId="0" applyAlignment="1" applyBorder="1" applyFont="1" applyNumberFormat="1">
      <alignment horizontal="center" readingOrder="0" shrinkToFit="0" vertical="center" wrapText="1"/>
    </xf>
    <xf borderId="7" fillId="13" fontId="16" numFmtId="0" xfId="0" applyAlignment="1" applyBorder="1" applyFont="1">
      <alignment horizontal="left" shrinkToFit="0" vertical="center" wrapText="1"/>
    </xf>
    <xf borderId="7" fillId="19" fontId="19" numFmtId="168" xfId="0" applyAlignment="1" applyBorder="1" applyFont="1" applyNumberFormat="1">
      <alignment horizontal="center" shrinkToFit="0" wrapText="1"/>
    </xf>
    <xf borderId="4" fillId="39" fontId="19" numFmtId="168" xfId="0" applyAlignment="1" applyBorder="1" applyFont="1" applyNumberFormat="1">
      <alignment horizontal="center" shrinkToFit="0" vertical="center" wrapText="1"/>
    </xf>
    <xf borderId="7" fillId="21" fontId="19" numFmtId="168" xfId="0" applyAlignment="1" applyBorder="1" applyFont="1" applyNumberFormat="1">
      <alignment horizontal="center" shrinkToFit="0" wrapText="1"/>
    </xf>
    <xf borderId="0" fillId="39" fontId="19" numFmtId="168" xfId="0" applyAlignment="1" applyFont="1" applyNumberFormat="1">
      <alignment horizontal="center" readingOrder="0" shrinkToFit="0" vertical="center" wrapText="1"/>
    </xf>
    <xf borderId="7" fillId="23" fontId="19" numFmtId="168" xfId="0" applyAlignment="1" applyBorder="1" applyFont="1" applyNumberFormat="1">
      <alignment horizontal="center" shrinkToFit="0" wrapText="1"/>
    </xf>
    <xf borderId="0" fillId="56" fontId="19" numFmtId="168" xfId="0" applyAlignment="1" applyFill="1" applyFont="1" applyNumberFormat="1">
      <alignment horizontal="center" shrinkToFit="0" vertical="center" wrapText="1"/>
    </xf>
    <xf borderId="4" fillId="33" fontId="19" numFmtId="168" xfId="0" applyAlignment="1" applyBorder="1" applyFont="1" applyNumberFormat="1">
      <alignment horizontal="center" shrinkToFit="0" vertical="center" wrapText="1"/>
    </xf>
    <xf borderId="0" fillId="35" fontId="19" numFmtId="168" xfId="0" applyAlignment="1" applyFont="1" applyNumberFormat="1">
      <alignment horizontal="center" shrinkToFit="0" vertical="center" wrapText="1"/>
    </xf>
    <xf borderId="4" fillId="14" fontId="19" numFmtId="168" xfId="0" applyAlignment="1" applyBorder="1" applyFont="1" applyNumberFormat="1">
      <alignment horizontal="center" shrinkToFit="0" vertical="center" wrapText="1"/>
    </xf>
    <xf borderId="0" fillId="14" fontId="19" numFmtId="168" xfId="0" applyAlignment="1" applyFont="1" applyNumberFormat="1">
      <alignment horizontal="center" readingOrder="0" shrinkToFit="0" vertical="center" wrapText="1"/>
    </xf>
    <xf borderId="10" fillId="5" fontId="15" numFmtId="0" xfId="0" applyAlignment="1" applyBorder="1" applyFont="1">
      <alignment horizontal="left" readingOrder="0" shrinkToFit="0" vertical="center" wrapText="1"/>
    </xf>
    <xf borderId="4" fillId="35" fontId="19" numFmtId="168" xfId="0" applyAlignment="1" applyBorder="1" applyFont="1" applyNumberFormat="1">
      <alignment horizontal="center" readingOrder="0" shrinkToFit="0" vertical="center" wrapText="1"/>
    </xf>
    <xf borderId="0" fillId="35" fontId="19" numFmtId="168" xfId="0" applyAlignment="1" applyFont="1" applyNumberFormat="1">
      <alignment horizontal="center" readingOrder="0" shrinkToFit="0" vertical="center" wrapText="1"/>
    </xf>
    <xf borderId="0" fillId="32" fontId="19" numFmtId="168" xfId="0" applyAlignment="1" applyFont="1" applyNumberFormat="1">
      <alignment horizontal="center" shrinkToFit="0" vertical="center" wrapText="1"/>
    </xf>
    <xf borderId="4" fillId="35" fontId="19" numFmtId="168" xfId="0" applyAlignment="1" applyBorder="1" applyFont="1" applyNumberFormat="1">
      <alignment horizontal="center" shrinkToFit="0" vertical="center" wrapText="1"/>
    </xf>
    <xf borderId="7" fillId="57" fontId="31" numFmtId="9" xfId="0" applyAlignment="1" applyBorder="1" applyFill="1" applyFont="1" applyNumberFormat="1">
      <alignment horizontal="center" shrinkToFit="0" vertical="bottom" wrapText="1"/>
    </xf>
    <xf borderId="7" fillId="58" fontId="31" numFmtId="9" xfId="0" applyAlignment="1" applyBorder="1" applyFill="1" applyFont="1" applyNumberFormat="1">
      <alignment horizontal="center" shrinkToFit="0" vertical="bottom" wrapText="1"/>
    </xf>
    <xf borderId="7" fillId="59" fontId="31" numFmtId="9" xfId="0" applyAlignment="1" applyBorder="1" applyFill="1" applyFont="1" applyNumberFormat="1">
      <alignment horizontal="center" shrinkToFit="0" vertical="bottom" wrapText="1"/>
    </xf>
    <xf borderId="7" fillId="60" fontId="31" numFmtId="9" xfId="0" applyAlignment="1" applyBorder="1" applyFill="1" applyFont="1" applyNumberFormat="1">
      <alignment horizontal="center" shrinkToFit="0" vertical="bottom" wrapText="1"/>
    </xf>
    <xf borderId="7" fillId="5" fontId="32" numFmtId="169" xfId="0" applyAlignment="1" applyBorder="1" applyFont="1" applyNumberFormat="1">
      <alignment horizontal="center" shrinkToFit="0" wrapText="1"/>
    </xf>
    <xf borderId="14" fillId="13" fontId="15" numFmtId="0" xfId="0" applyAlignment="1" applyBorder="1" applyFont="1">
      <alignment horizontal="left" readingOrder="0" shrinkToFit="0" vertical="center" wrapText="1"/>
    </xf>
    <xf borderId="15" fillId="0" fontId="2" numFmtId="0" xfId="0" applyBorder="1" applyFont="1"/>
    <xf borderId="16" fillId="0" fontId="2" numFmtId="0" xfId="0" applyBorder="1" applyFont="1"/>
    <xf borderId="0" fillId="13" fontId="15" numFmtId="0" xfId="0" applyAlignment="1" applyFont="1">
      <alignment horizontal="left" readingOrder="0" shrinkToFit="0" vertical="center" wrapText="1"/>
    </xf>
    <xf borderId="0" fillId="5" fontId="8" numFmtId="0" xfId="0" applyAlignment="1" applyFont="1">
      <alignment vertical="center"/>
    </xf>
    <xf borderId="17" fillId="5" fontId="18" numFmtId="0" xfId="0" applyAlignment="1" applyBorder="1" applyFont="1">
      <alignment horizontal="center" readingOrder="0" shrinkToFit="0" vertical="center" wrapText="1"/>
    </xf>
    <xf borderId="17" fillId="5" fontId="25" numFmtId="0" xfId="0" applyAlignment="1" applyBorder="1" applyFont="1">
      <alignment shrinkToFit="0" vertical="center" wrapText="1"/>
    </xf>
    <xf borderId="18" fillId="5" fontId="1" numFmtId="169" xfId="0" applyAlignment="1" applyBorder="1" applyFont="1" applyNumberFormat="1">
      <alignment horizontal="center" readingOrder="0" vertical="center"/>
    </xf>
    <xf borderId="7" fillId="5" fontId="32" numFmtId="169" xfId="0" applyAlignment="1" applyBorder="1" applyFont="1" applyNumberFormat="1">
      <alignment horizontal="center" readingOrder="0" shrinkToFit="0" wrapText="1"/>
    </xf>
    <xf borderId="0" fillId="14" fontId="26" numFmtId="168" xfId="0" applyAlignment="1" applyFont="1" applyNumberFormat="1">
      <alignment horizontal="center" shrinkToFit="0" vertical="center" wrapText="1"/>
    </xf>
    <xf borderId="19" fillId="0" fontId="2" numFmtId="0" xfId="0" applyBorder="1" applyFont="1"/>
    <xf borderId="20" fillId="0" fontId="2" numFmtId="0" xfId="0" applyBorder="1" applyFont="1"/>
    <xf borderId="4" fillId="61" fontId="26" numFmtId="168" xfId="0" applyAlignment="1" applyBorder="1" applyFill="1" applyFont="1" applyNumberFormat="1">
      <alignment horizontal="center" shrinkToFit="0" vertical="center" wrapText="1"/>
    </xf>
    <xf borderId="4" fillId="5" fontId="8" numFmtId="0" xfId="0" applyAlignment="1" applyBorder="1" applyFont="1">
      <alignment vertical="center"/>
    </xf>
    <xf borderId="0" fillId="61" fontId="26" numFmtId="168" xfId="0" applyAlignment="1" applyFont="1" applyNumberFormat="1">
      <alignment horizontal="center" readingOrder="0" shrinkToFit="0" vertical="center" wrapText="1"/>
    </xf>
    <xf borderId="21" fillId="0" fontId="2" numFmtId="0" xfId="0" applyBorder="1" applyFont="1"/>
    <xf borderId="14" fillId="0" fontId="2" numFmtId="0" xfId="0" applyBorder="1" applyFont="1"/>
    <xf borderId="0" fillId="5" fontId="14" numFmtId="169" xfId="0" applyAlignment="1" applyFont="1" applyNumberFormat="1">
      <alignment horizontal="center" readingOrder="0" shrinkToFit="0" vertical="center" wrapText="1"/>
    </xf>
    <xf borderId="0" fillId="61" fontId="19" numFmtId="168" xfId="0" applyAlignment="1" applyFont="1" applyNumberFormat="1">
      <alignment horizontal="center" shrinkToFit="0" vertical="center" wrapText="1"/>
    </xf>
    <xf borderId="4" fillId="62" fontId="19" numFmtId="168" xfId="0" applyAlignment="1" applyBorder="1" applyFill="1" applyFont="1" applyNumberFormat="1">
      <alignment horizontal="center" shrinkToFit="0" vertical="center" wrapText="1"/>
    </xf>
    <xf borderId="0" fillId="62" fontId="19" numFmtId="168" xfId="0" applyAlignment="1" applyFont="1" applyNumberFormat="1">
      <alignment horizontal="center" readingOrder="0" shrinkToFit="0" vertical="center" wrapText="1"/>
    </xf>
    <xf borderId="0" fillId="11" fontId="16" numFmtId="0" xfId="0" applyAlignment="1" applyFont="1">
      <alignment horizontal="left" readingOrder="0" shrinkToFit="0" vertical="center" wrapText="1"/>
    </xf>
    <xf borderId="0" fillId="11" fontId="17" numFmtId="0" xfId="0" applyAlignment="1" applyFont="1">
      <alignment horizontal="center" readingOrder="0" shrinkToFit="0" vertical="center" wrapText="1"/>
    </xf>
    <xf borderId="17" fillId="11" fontId="14" numFmtId="0" xfId="0" applyAlignment="1" applyBorder="1" applyFont="1">
      <alignment horizontal="center" readingOrder="0" shrinkToFit="0" vertical="center" wrapText="1"/>
    </xf>
    <xf borderId="8" fillId="11" fontId="15" numFmtId="0" xfId="0" applyAlignment="1" applyBorder="1" applyFont="1">
      <alignment readingOrder="0" shrinkToFit="0" vertical="center" wrapText="1"/>
    </xf>
    <xf borderId="0" fillId="11" fontId="14" numFmtId="169" xfId="0" applyAlignment="1" applyFont="1" applyNumberFormat="1">
      <alignment horizontal="center" readingOrder="0" shrinkToFit="0" vertical="center" wrapText="1"/>
    </xf>
    <xf borderId="7" fillId="11" fontId="32" numFmtId="169" xfId="0" applyAlignment="1" applyBorder="1" applyFont="1" applyNumberFormat="1">
      <alignment horizontal="center" readingOrder="0" shrinkToFit="0" wrapText="1"/>
    </xf>
    <xf borderId="7" fillId="11" fontId="3" numFmtId="0" xfId="0" applyAlignment="1" applyBorder="1" applyFont="1">
      <alignment horizontal="center" readingOrder="0" vertical="center"/>
    </xf>
    <xf borderId="0" fillId="11" fontId="19" numFmtId="168" xfId="0" applyAlignment="1" applyFont="1" applyNumberFormat="1">
      <alignment horizontal="center" readingOrder="0" shrinkToFit="0" vertical="center" wrapText="1"/>
    </xf>
    <xf borderId="7" fillId="11" fontId="19" numFmtId="168" xfId="0" applyAlignment="1" applyBorder="1" applyFont="1" applyNumberFormat="1">
      <alignment horizontal="center" shrinkToFit="0" wrapText="1"/>
    </xf>
    <xf borderId="7" fillId="11" fontId="19" numFmtId="168" xfId="0" applyAlignment="1" applyBorder="1" applyFont="1" applyNumberFormat="1">
      <alignment horizontal="center" readingOrder="0" shrinkToFit="0" wrapText="1"/>
    </xf>
    <xf borderId="8" fillId="11" fontId="20" numFmtId="168" xfId="0" applyAlignment="1" applyBorder="1" applyFont="1" applyNumberFormat="1">
      <alignment horizontal="center" readingOrder="0" shrinkToFit="0" vertical="center" wrapText="1"/>
    </xf>
    <xf borderId="7" fillId="11" fontId="31" numFmtId="9" xfId="0" applyAlignment="1" applyBorder="1" applyFont="1" applyNumberFormat="1">
      <alignment horizontal="center" shrinkToFit="0" vertical="bottom" wrapText="1"/>
    </xf>
    <xf borderId="7" fillId="11" fontId="20" numFmtId="9" xfId="0" applyAlignment="1" applyBorder="1" applyFont="1" applyNumberFormat="1">
      <alignment horizontal="center" readingOrder="0" shrinkToFit="0" vertical="center" wrapText="1"/>
    </xf>
    <xf borderId="7" fillId="11" fontId="20" numFmtId="3" xfId="0" applyAlignment="1" applyBorder="1" applyFont="1" applyNumberFormat="1">
      <alignment horizontal="center" readingOrder="0" shrinkToFit="0" vertical="center" wrapText="1"/>
    </xf>
    <xf borderId="7" fillId="11" fontId="21" numFmtId="3" xfId="0" applyAlignment="1" applyBorder="1" applyFont="1" applyNumberFormat="1">
      <alignment horizontal="center" readingOrder="0" shrinkToFit="0" vertical="center" wrapText="1"/>
    </xf>
    <xf borderId="7" fillId="11" fontId="21" numFmtId="10" xfId="0" applyAlignment="1" applyBorder="1" applyFont="1" applyNumberFormat="1">
      <alignment horizontal="center" readingOrder="0" shrinkToFit="0" vertical="center" wrapText="1"/>
    </xf>
    <xf borderId="7" fillId="11" fontId="16" numFmtId="0" xfId="0" applyAlignment="1" applyBorder="1" applyFont="1">
      <alignment horizontal="center" readingOrder="0" shrinkToFit="0" vertical="center" wrapText="1"/>
    </xf>
    <xf borderId="4" fillId="11" fontId="19" numFmtId="168" xfId="0" applyAlignment="1" applyBorder="1" applyFont="1" applyNumberFormat="1">
      <alignment horizontal="center" readingOrder="0" shrinkToFit="0" vertical="center" wrapText="1"/>
    </xf>
    <xf borderId="7" fillId="11" fontId="33" numFmtId="168" xfId="0" applyAlignment="1" applyBorder="1" applyFont="1" applyNumberFormat="1">
      <alignment horizontal="center" readingOrder="0" shrinkToFit="0" wrapText="1"/>
    </xf>
    <xf borderId="4" fillId="11" fontId="16" numFmtId="0" xfId="0" applyAlignment="1" applyBorder="1" applyFont="1">
      <alignment horizontal="left" readingOrder="0" shrinkToFit="0" vertical="center" wrapText="1"/>
    </xf>
    <xf borderId="7" fillId="11" fontId="14" numFmtId="168" xfId="0" applyAlignment="1" applyBorder="1" applyFont="1" applyNumberFormat="1">
      <alignment horizontal="center" readingOrder="0" shrinkToFit="0" vertical="center" wrapText="1"/>
    </xf>
    <xf borderId="0" fillId="3" fontId="16" numFmtId="0" xfId="0" applyAlignment="1" applyFont="1">
      <alignment horizontal="left" readingOrder="0" shrinkToFit="0" vertical="center" wrapText="1"/>
    </xf>
    <xf borderId="0" fillId="3" fontId="17" numFmtId="0" xfId="0" applyAlignment="1" applyFont="1">
      <alignment horizontal="center" readingOrder="0" shrinkToFit="0" vertical="center" wrapText="1"/>
    </xf>
    <xf borderId="17" fillId="3" fontId="14" numFmtId="0" xfId="0" applyAlignment="1" applyBorder="1" applyFont="1">
      <alignment horizontal="center" readingOrder="0" shrinkToFit="0" vertical="center" wrapText="1"/>
    </xf>
    <xf borderId="17" fillId="3" fontId="15" numFmtId="0" xfId="0" applyAlignment="1" applyBorder="1" applyFont="1">
      <alignment readingOrder="0" shrinkToFit="0" vertical="center" wrapText="1"/>
    </xf>
    <xf borderId="0" fillId="3" fontId="14" numFmtId="169" xfId="0" applyAlignment="1" applyFont="1" applyNumberFormat="1">
      <alignment horizontal="center" readingOrder="0" shrinkToFit="0" vertical="center" wrapText="1"/>
    </xf>
    <xf borderId="7" fillId="3" fontId="32" numFmtId="169" xfId="0" applyAlignment="1" applyBorder="1" applyFont="1" applyNumberFormat="1">
      <alignment horizontal="center" shrinkToFit="0" wrapText="1"/>
    </xf>
    <xf borderId="7" fillId="3" fontId="3" numFmtId="0" xfId="0" applyAlignment="1" applyBorder="1" applyFont="1">
      <alignment horizontal="center" readingOrder="0" vertical="center"/>
    </xf>
    <xf borderId="0" fillId="3" fontId="19" numFmtId="168" xfId="0" applyAlignment="1" applyFont="1" applyNumberFormat="1">
      <alignment horizontal="center" readingOrder="0" shrinkToFit="0" vertical="center" wrapText="1"/>
    </xf>
    <xf borderId="7" fillId="3" fontId="19" numFmtId="168" xfId="0" applyAlignment="1" applyBorder="1" applyFont="1" applyNumberFormat="1">
      <alignment horizontal="center" shrinkToFit="0" wrapText="1"/>
    </xf>
    <xf borderId="7" fillId="3" fontId="19" numFmtId="168" xfId="0" applyAlignment="1" applyBorder="1" applyFont="1" applyNumberFormat="1">
      <alignment horizontal="center" readingOrder="0" shrinkToFit="0" wrapText="1"/>
    </xf>
    <xf borderId="8" fillId="3" fontId="20" numFmtId="168" xfId="0" applyAlignment="1" applyBorder="1" applyFont="1" applyNumberFormat="1">
      <alignment horizontal="center" readingOrder="0" shrinkToFit="0" vertical="center" wrapText="1"/>
    </xf>
    <xf borderId="7" fillId="3" fontId="31" numFmtId="9" xfId="0" applyAlignment="1" applyBorder="1" applyFont="1" applyNumberFormat="1">
      <alignment horizontal="center" shrinkToFit="0" vertical="bottom" wrapText="1"/>
    </xf>
    <xf borderId="7" fillId="3" fontId="20" numFmtId="9" xfId="0" applyAlignment="1" applyBorder="1" applyFont="1" applyNumberFormat="1">
      <alignment horizontal="center" readingOrder="0" shrinkToFit="0" vertical="center" wrapText="1"/>
    </xf>
    <xf borderId="7" fillId="3" fontId="20" numFmtId="9" xfId="0" applyAlignment="1" applyBorder="1" applyFont="1" applyNumberFormat="1">
      <alignment horizontal="center" readingOrder="0" shrinkToFit="0" vertical="center" wrapText="1"/>
    </xf>
    <xf borderId="7" fillId="3" fontId="20" numFmtId="3" xfId="0" applyAlignment="1" applyBorder="1" applyFont="1" applyNumberFormat="1">
      <alignment horizontal="center" readingOrder="0" shrinkToFit="0" vertical="center" wrapText="1"/>
    </xf>
    <xf borderId="7" fillId="3" fontId="21" numFmtId="3" xfId="0" applyAlignment="1" applyBorder="1" applyFont="1" applyNumberFormat="1">
      <alignment horizontal="center" readingOrder="0" shrinkToFit="0" vertical="center" wrapText="1"/>
    </xf>
    <xf borderId="7" fillId="3" fontId="21" numFmtId="10" xfId="0" applyAlignment="1" applyBorder="1" applyFont="1" applyNumberFormat="1">
      <alignment horizontal="center" readingOrder="0" shrinkToFit="0" vertical="center" wrapText="1"/>
    </xf>
    <xf borderId="7" fillId="3" fontId="16" numFmtId="0" xfId="0" applyAlignment="1" applyBorder="1" applyFont="1">
      <alignment horizontal="center" readingOrder="0" shrinkToFit="0" vertical="center" wrapText="1"/>
    </xf>
    <xf borderId="4" fillId="3" fontId="19" numFmtId="168" xfId="0" applyAlignment="1" applyBorder="1" applyFont="1" applyNumberFormat="1">
      <alignment horizontal="center" readingOrder="0" shrinkToFit="0" vertical="center" wrapText="1"/>
    </xf>
    <xf borderId="4" fillId="3" fontId="16" numFmtId="0" xfId="0" applyAlignment="1" applyBorder="1" applyFont="1">
      <alignment horizontal="left" readingOrder="0" shrinkToFit="0" vertical="center" wrapText="1"/>
    </xf>
    <xf borderId="7" fillId="3" fontId="14" numFmtId="168" xfId="0" applyAlignment="1" applyBorder="1" applyFont="1" applyNumberFormat="1">
      <alignment horizontal="center" readingOrder="0" shrinkToFit="0" vertical="center" wrapText="1"/>
    </xf>
    <xf borderId="0" fillId="3" fontId="8" numFmtId="0" xfId="0" applyAlignment="1" applyFont="1">
      <alignment vertical="center"/>
    </xf>
    <xf borderId="17" fillId="3" fontId="18" numFmtId="0" xfId="0" applyAlignment="1" applyBorder="1" applyFont="1">
      <alignment horizontal="center" readingOrder="0" shrinkToFit="0" vertical="center" wrapText="1"/>
    </xf>
    <xf borderId="17" fillId="3" fontId="25" numFmtId="0" xfId="0" applyAlignment="1" applyBorder="1" applyFont="1">
      <alignment shrinkToFit="0" vertical="center" wrapText="1"/>
    </xf>
    <xf borderId="18" fillId="3" fontId="1" numFmtId="169" xfId="0" applyAlignment="1" applyBorder="1" applyFont="1" applyNumberFormat="1">
      <alignment horizontal="center" readingOrder="0" vertical="center"/>
    </xf>
    <xf borderId="7" fillId="3" fontId="32" numFmtId="169" xfId="0" applyAlignment="1" applyBorder="1" applyFont="1" applyNumberFormat="1">
      <alignment horizontal="center" readingOrder="0" shrinkToFit="0" wrapText="1"/>
    </xf>
    <xf borderId="0" fillId="3" fontId="26" numFmtId="168" xfId="0" applyAlignment="1" applyFont="1" applyNumberFormat="1">
      <alignment horizontal="center" shrinkToFit="0" vertical="center" wrapText="1"/>
    </xf>
    <xf borderId="4" fillId="3" fontId="26" numFmtId="168" xfId="0" applyAlignment="1" applyBorder="1" applyFont="1" applyNumberFormat="1">
      <alignment horizontal="center" shrinkToFit="0" vertical="center" wrapText="1"/>
    </xf>
    <xf borderId="4" fillId="3" fontId="8" numFmtId="0" xfId="0" applyAlignment="1" applyBorder="1" applyFont="1">
      <alignment vertical="center"/>
    </xf>
    <xf borderId="0" fillId="3" fontId="26" numFmtId="168" xfId="0" applyAlignment="1" applyFont="1" applyNumberFormat="1">
      <alignment horizontal="center" readingOrder="0" shrinkToFit="0" vertical="center" wrapText="1"/>
    </xf>
    <xf borderId="8" fillId="3" fontId="15" numFmtId="0" xfId="0" applyAlignment="1" applyBorder="1" applyFont="1">
      <alignment readingOrder="0" shrinkToFit="0" vertical="center" wrapText="1"/>
    </xf>
    <xf borderId="0" fillId="13" fontId="16" numFmtId="0" xfId="0" applyAlignment="1" applyFont="1">
      <alignment horizontal="center" readingOrder="0" shrinkToFit="0" vertical="center" wrapText="1"/>
    </xf>
    <xf borderId="22" fillId="13" fontId="15" numFmtId="0" xfId="0" applyAlignment="1" applyBorder="1" applyFont="1">
      <alignment horizontal="left" readingOrder="0" shrinkToFit="0" vertical="center" wrapText="1"/>
    </xf>
    <xf borderId="23" fillId="0" fontId="2" numFmtId="0" xfId="0" applyBorder="1" applyFont="1"/>
    <xf borderId="24" fillId="13" fontId="15" numFmtId="0" xfId="0" applyAlignment="1" applyBorder="1" applyFont="1">
      <alignment horizontal="center" readingOrder="0" shrinkToFit="0" vertical="center" wrapText="1"/>
    </xf>
    <xf borderId="0" fillId="13" fontId="16" numFmtId="169" xfId="0" applyAlignment="1" applyFont="1" applyNumberFormat="1">
      <alignment horizontal="center" readingOrder="0" shrinkToFit="0" vertical="center" wrapText="1"/>
    </xf>
    <xf borderId="0" fillId="3" fontId="29" numFmtId="0" xfId="0" applyAlignment="1" applyFont="1">
      <alignment horizontal="center" readingOrder="0" shrinkToFit="0" vertical="center" wrapText="1"/>
    </xf>
    <xf borderId="7" fillId="3" fontId="26" numFmtId="168" xfId="0" applyAlignment="1" applyBorder="1" applyFont="1" applyNumberFormat="1">
      <alignment horizontal="center" shrinkToFit="0" vertical="bottom" wrapText="1"/>
    </xf>
    <xf borderId="7" fillId="63" fontId="26" numFmtId="168" xfId="0" applyAlignment="1" applyBorder="1" applyFill="1" applyFont="1" applyNumberFormat="1">
      <alignment horizontal="center" shrinkToFit="0" vertical="bottom" wrapText="1"/>
    </xf>
    <xf borderId="7" fillId="64" fontId="26" numFmtId="168" xfId="0" applyAlignment="1" applyBorder="1" applyFill="1" applyFont="1" applyNumberFormat="1">
      <alignment horizontal="center" shrinkToFit="0" vertical="bottom" wrapText="1"/>
    </xf>
    <xf borderId="7" fillId="32" fontId="26" numFmtId="168" xfId="0" applyAlignment="1" applyBorder="1" applyFont="1" applyNumberFormat="1">
      <alignment horizontal="center" shrinkToFit="0" vertical="bottom" wrapText="1"/>
    </xf>
    <xf borderId="17" fillId="3" fontId="29" numFmtId="0" xfId="0" applyAlignment="1" applyBorder="1" applyFont="1">
      <alignment horizontal="center" readingOrder="0" shrinkToFit="0" vertical="center" wrapText="1"/>
    </xf>
    <xf borderId="0" fillId="11" fontId="29" numFmtId="0" xfId="0" applyAlignment="1" applyFont="1">
      <alignment horizontal="center" readingOrder="0" shrinkToFit="0" vertical="center" wrapText="1"/>
    </xf>
    <xf borderId="17" fillId="11" fontId="18" numFmtId="0" xfId="0" applyAlignment="1" applyBorder="1" applyFont="1">
      <alignment horizontal="center" readingOrder="0" shrinkToFit="0" vertical="center" wrapText="1"/>
    </xf>
    <xf borderId="7" fillId="11" fontId="32" numFmtId="169" xfId="0" applyAlignment="1" applyBorder="1" applyFont="1" applyNumberFormat="1">
      <alignment horizontal="center" shrinkToFit="0" wrapText="1"/>
    </xf>
    <xf borderId="7" fillId="11" fontId="26" numFmtId="168" xfId="0" applyAlignment="1" applyBorder="1" applyFont="1" applyNumberFormat="1">
      <alignment horizontal="center" shrinkToFit="0" vertical="bottom" wrapText="1"/>
    </xf>
    <xf borderId="7" fillId="13" fontId="14" numFmtId="0" xfId="0" applyAlignment="1" applyBorder="1" applyFont="1">
      <alignment horizontal="left" readingOrder="0" shrinkToFit="0" vertical="center" wrapText="1"/>
    </xf>
    <xf borderId="7" fillId="13" fontId="16" numFmtId="169" xfId="0" applyAlignment="1" applyBorder="1" applyFont="1" applyNumberFormat="1">
      <alignment horizontal="left" readingOrder="0" shrinkToFit="0" vertical="center" wrapText="1"/>
    </xf>
    <xf borderId="8" fillId="3" fontId="17" numFmtId="0" xfId="0" applyAlignment="1" applyBorder="1" applyFont="1">
      <alignment horizontal="center" readingOrder="0" shrinkToFit="0" vertical="center" wrapText="1"/>
    </xf>
    <xf borderId="8" fillId="3" fontId="18" numFmtId="0" xfId="0" applyAlignment="1" applyBorder="1" applyFont="1">
      <alignment horizontal="center" readingOrder="0" shrinkToFit="0" vertical="center" wrapText="1"/>
    </xf>
    <xf borderId="8" fillId="3" fontId="25" numFmtId="0" xfId="0" applyAlignment="1" applyBorder="1" applyFont="1">
      <alignment readingOrder="0" shrinkToFit="0" vertical="center" wrapText="1"/>
    </xf>
    <xf borderId="8" fillId="3" fontId="28" numFmtId="169" xfId="0" applyAlignment="1" applyBorder="1" applyFont="1" applyNumberFormat="1">
      <alignment horizontal="center" readingOrder="0" shrinkToFit="0" textRotation="0" vertical="center" wrapText="1"/>
    </xf>
    <xf borderId="18" fillId="3" fontId="14" numFmtId="169" xfId="0" applyAlignment="1" applyBorder="1" applyFont="1" applyNumberFormat="1">
      <alignment horizontal="center" readingOrder="0" shrinkToFit="0" vertical="center" wrapText="1"/>
    </xf>
    <xf borderId="8" fillId="3" fontId="28" numFmtId="169" xfId="0" applyAlignment="1" applyBorder="1" applyFont="1" applyNumberFormat="1">
      <alignment horizontal="center" readingOrder="0" vertical="center"/>
    </xf>
    <xf borderId="0" fillId="11" fontId="8" numFmtId="0" xfId="0" applyAlignment="1" applyFont="1">
      <alignment vertical="center"/>
    </xf>
    <xf borderId="8" fillId="11" fontId="17" numFmtId="0" xfId="0" applyAlignment="1" applyBorder="1" applyFont="1">
      <alignment horizontal="center" readingOrder="0" shrinkToFit="0" vertical="center" wrapText="1"/>
    </xf>
    <xf borderId="8" fillId="11" fontId="18" numFmtId="0" xfId="0" applyAlignment="1" applyBorder="1" applyFont="1">
      <alignment horizontal="center" readingOrder="0" shrinkToFit="0" vertical="center" wrapText="1"/>
    </xf>
    <xf borderId="8" fillId="11" fontId="25" numFmtId="0" xfId="0" applyAlignment="1" applyBorder="1" applyFont="1">
      <alignment readingOrder="0" shrinkToFit="0" vertical="center" wrapText="1"/>
    </xf>
    <xf borderId="8" fillId="11" fontId="28" numFmtId="169" xfId="0" applyAlignment="1" applyBorder="1" applyFont="1" applyNumberFormat="1">
      <alignment horizontal="center" readingOrder="0" shrinkToFit="0" textRotation="0" vertical="center" wrapText="1"/>
    </xf>
    <xf borderId="0" fillId="11" fontId="26" numFmtId="168" xfId="0" applyAlignment="1" applyFont="1" applyNumberFormat="1">
      <alignment horizontal="center" readingOrder="0" shrinkToFit="0" vertical="center" wrapText="1"/>
    </xf>
    <xf borderId="7" fillId="15" fontId="26" numFmtId="168" xfId="0" applyAlignment="1" applyBorder="1" applyFont="1" applyNumberFormat="1">
      <alignment horizontal="center" readingOrder="0" shrinkToFit="0" vertical="bottom" wrapText="1"/>
    </xf>
    <xf borderId="7" fillId="36" fontId="26" numFmtId="168" xfId="0" applyAlignment="1" applyBorder="1" applyFont="1" applyNumberFormat="1">
      <alignment horizontal="center" shrinkToFit="0" vertical="bottom" wrapText="1"/>
    </xf>
    <xf borderId="7" fillId="65" fontId="26" numFmtId="168" xfId="0" applyAlignment="1" applyBorder="1" applyFill="1" applyFont="1" applyNumberFormat="1">
      <alignment horizontal="center" readingOrder="0" shrinkToFit="0" vertical="bottom" wrapText="1"/>
    </xf>
    <xf borderId="7" fillId="66" fontId="26" numFmtId="168" xfId="0" applyAlignment="1" applyBorder="1" applyFill="1" applyFont="1" applyNumberFormat="1">
      <alignment horizontal="center" shrinkToFit="0" vertical="bottom" wrapText="1"/>
    </xf>
    <xf borderId="7" fillId="14" fontId="26" numFmtId="168" xfId="0" applyAlignment="1" applyBorder="1" applyFont="1" applyNumberFormat="1">
      <alignment horizontal="center" shrinkToFit="0" vertical="bottom" wrapText="1"/>
    </xf>
    <xf borderId="7" fillId="62" fontId="26" numFmtId="168" xfId="0" applyAlignment="1" applyBorder="1" applyFont="1" applyNumberFormat="1">
      <alignment horizontal="center" shrinkToFit="0" vertical="bottom" wrapText="1"/>
    </xf>
    <xf borderId="0" fillId="5" fontId="16" numFmtId="0" xfId="0" applyAlignment="1" applyFont="1">
      <alignment readingOrder="0" shrinkToFit="0" vertical="center" wrapText="1"/>
    </xf>
    <xf borderId="0" fillId="62" fontId="19" numFmtId="168" xfId="0" applyAlignment="1" applyFont="1" applyNumberFormat="1">
      <alignment horizontal="center" shrinkToFit="0" vertical="center" wrapText="1"/>
    </xf>
    <xf borderId="4" fillId="67" fontId="19" numFmtId="168" xfId="0" applyAlignment="1" applyBorder="1" applyFill="1" applyFont="1" applyNumberFormat="1">
      <alignment horizontal="center" shrinkToFit="0" vertical="center" wrapText="1"/>
    </xf>
    <xf borderId="4" fillId="5" fontId="16" numFmtId="0" xfId="0" applyAlignment="1" applyBorder="1" applyFont="1">
      <alignment readingOrder="0" shrinkToFit="0" vertical="center" wrapText="1"/>
    </xf>
    <xf borderId="0" fillId="67" fontId="19" numFmtId="168" xfId="0" applyAlignment="1" applyFont="1" applyNumberFormat="1">
      <alignment horizontal="center" readingOrder="0" shrinkToFit="0" vertical="center" wrapText="1"/>
    </xf>
    <xf borderId="0" fillId="5" fontId="14" numFmtId="169" xfId="0" applyAlignment="1" applyFont="1" applyNumberFormat="1">
      <alignment horizontal="center" readingOrder="0" shrinkToFit="0" vertical="center" wrapText="1"/>
    </xf>
    <xf borderId="7" fillId="62" fontId="26" numFmtId="168" xfId="0" applyAlignment="1" applyBorder="1" applyFont="1" applyNumberFormat="1">
      <alignment horizontal="center" readingOrder="0" shrinkToFit="0" vertical="bottom" wrapText="1"/>
    </xf>
    <xf borderId="7" fillId="68" fontId="26" numFmtId="168" xfId="0" applyAlignment="1" applyBorder="1" applyFill="1" applyFont="1" applyNumberFormat="1">
      <alignment horizontal="center" shrinkToFit="0" vertical="bottom" wrapText="1"/>
    </xf>
    <xf borderId="7" fillId="69" fontId="26" numFmtId="168" xfId="0" applyAlignment="1" applyBorder="1" applyFill="1" applyFont="1" applyNumberFormat="1">
      <alignment horizontal="center" shrinkToFit="0" vertical="bottom" wrapText="1"/>
    </xf>
    <xf borderId="7" fillId="18" fontId="26" numFmtId="168" xfId="0" applyAlignment="1" applyBorder="1" applyFont="1" applyNumberFormat="1">
      <alignment horizontal="center" shrinkToFit="0" vertical="bottom" wrapText="1"/>
    </xf>
    <xf borderId="7" fillId="69" fontId="26" numFmtId="168" xfId="0" applyAlignment="1" applyBorder="1" applyFont="1" applyNumberFormat="1">
      <alignment horizontal="center" readingOrder="0" shrinkToFit="0" vertical="bottom" wrapText="1"/>
    </xf>
    <xf borderId="7" fillId="18" fontId="26" numFmtId="168" xfId="0" applyAlignment="1" applyBorder="1" applyFont="1" applyNumberFormat="1">
      <alignment horizontal="center" readingOrder="0" shrinkToFit="0" vertical="bottom" wrapText="1"/>
    </xf>
    <xf borderId="7" fillId="13" fontId="15" numFmtId="0" xfId="0" applyAlignment="1" applyBorder="1" applyFont="1">
      <alignment horizontal="left" shrinkToFit="0" vertical="center" wrapText="1"/>
    </xf>
    <xf borderId="7" fillId="13" fontId="16" numFmtId="169" xfId="0" applyAlignment="1" applyBorder="1" applyFont="1" applyNumberFormat="1">
      <alignment horizontal="left" shrinkToFit="0" vertical="center" wrapText="1"/>
    </xf>
    <xf borderId="8" fillId="5" fontId="14" numFmtId="0" xfId="0" applyAlignment="1" applyBorder="1" applyFont="1">
      <alignment horizontal="left" readingOrder="0" shrinkToFit="0" vertical="center" wrapText="1"/>
    </xf>
    <xf borderId="7" fillId="70" fontId="31" numFmtId="9" xfId="0" applyAlignment="1" applyBorder="1" applyFill="1" applyFont="1" applyNumberFormat="1">
      <alignment horizontal="center" shrinkToFit="0" vertical="bottom" wrapText="1"/>
    </xf>
    <xf borderId="4" fillId="43" fontId="19" numFmtId="168" xfId="0" applyAlignment="1" applyBorder="1" applyFont="1" applyNumberFormat="1">
      <alignment horizontal="center" shrinkToFit="0" vertical="center" wrapText="1"/>
    </xf>
    <xf borderId="7" fillId="71" fontId="31" numFmtId="9" xfId="0" applyAlignment="1" applyBorder="1" applyFill="1" applyFont="1" applyNumberFormat="1">
      <alignment horizontal="center" shrinkToFit="0" vertical="bottom" wrapText="1"/>
    </xf>
    <xf borderId="0" fillId="43" fontId="19" numFmtId="168" xfId="0" applyAlignment="1" applyFont="1" applyNumberFormat="1">
      <alignment horizontal="center" readingOrder="0" shrinkToFit="0" vertical="center" wrapText="1"/>
    </xf>
    <xf borderId="7" fillId="72" fontId="31" numFmtId="9" xfId="0" applyAlignment="1" applyBorder="1" applyFill="1" applyFont="1" applyNumberFormat="1">
      <alignment horizontal="center" shrinkToFit="0" vertical="bottom" wrapText="1"/>
    </xf>
    <xf borderId="7" fillId="13" fontId="14" numFmtId="0" xfId="0" applyAlignment="1" applyBorder="1" applyFont="1">
      <alignment shrinkToFit="0" vertical="center" wrapText="1"/>
    </xf>
    <xf borderId="7" fillId="13" fontId="15" numFmtId="0" xfId="0" applyAlignment="1" applyBorder="1" applyFont="1">
      <alignment shrinkToFit="0" vertical="center" wrapText="1"/>
    </xf>
    <xf borderId="7" fillId="13" fontId="16" numFmtId="169" xfId="0" applyAlignment="1" applyBorder="1" applyFont="1" applyNumberFormat="1">
      <alignment horizontal="center" readingOrder="0" shrinkToFit="0" vertical="center" wrapText="1"/>
    </xf>
    <xf borderId="7" fillId="13" fontId="20" numFmtId="168" xfId="0" applyAlignment="1" applyBorder="1" applyFont="1" applyNumberFormat="1">
      <alignment horizontal="center" readingOrder="0" shrinkToFit="0" vertical="center" wrapText="1"/>
    </xf>
    <xf borderId="8" fillId="5" fontId="14" numFmtId="0" xfId="0" applyAlignment="1" applyBorder="1" applyFont="1">
      <alignment shrinkToFit="0" vertical="center" wrapText="1"/>
    </xf>
    <xf borderId="7" fillId="5" fontId="15" numFmtId="0" xfId="0" applyAlignment="1" applyBorder="1" applyFont="1">
      <alignment shrinkToFit="0" vertical="center" wrapText="1"/>
    </xf>
    <xf borderId="8" fillId="5" fontId="16" numFmtId="169" xfId="0" applyAlignment="1" applyBorder="1" applyFont="1" applyNumberFormat="1">
      <alignment horizontal="center" readingOrder="0" shrinkToFit="0" vertical="center" wrapText="1"/>
    </xf>
    <xf borderId="7" fillId="5" fontId="16" numFmtId="169" xfId="0" applyAlignment="1" applyBorder="1" applyFont="1" applyNumberFormat="1">
      <alignment horizontal="center" readingOrder="0" shrinkToFit="0" vertical="center" wrapText="1"/>
    </xf>
    <xf borderId="0" fillId="5" fontId="19" numFmtId="168" xfId="0" applyAlignment="1" applyFont="1" applyNumberFormat="1">
      <alignment horizontal="center" shrinkToFit="0" vertical="center" wrapText="1"/>
    </xf>
    <xf borderId="4" fillId="5" fontId="19" numFmtId="168" xfId="0" applyAlignment="1" applyBorder="1" applyFont="1" applyNumberFormat="1">
      <alignment horizontal="center" shrinkToFit="0" vertical="center" wrapText="1"/>
    </xf>
    <xf borderId="7" fillId="73" fontId="22" numFmtId="9" xfId="0" applyAlignment="1" applyBorder="1" applyFill="1" applyFont="1" applyNumberFormat="1">
      <alignment horizontal="center" shrinkToFit="0" wrapText="1"/>
    </xf>
    <xf borderId="7" fillId="74" fontId="22" numFmtId="9" xfId="0" applyAlignment="1" applyBorder="1" applyFill="1" applyFont="1" applyNumberFormat="1">
      <alignment horizontal="center" shrinkToFit="0" wrapText="1"/>
    </xf>
    <xf borderId="8" fillId="5" fontId="26" numFmtId="0" xfId="0" applyAlignment="1" applyBorder="1" applyFont="1">
      <alignment horizontal="center" readingOrder="0" shrinkToFit="0" vertical="center" wrapText="1"/>
    </xf>
    <xf borderId="8" fillId="5" fontId="8" numFmtId="0" xfId="0" applyAlignment="1" applyBorder="1" applyFont="1">
      <alignment vertical="center"/>
    </xf>
    <xf borderId="7" fillId="5" fontId="25" numFmtId="0" xfId="0" applyAlignment="1" applyBorder="1" applyFont="1">
      <alignment shrinkToFit="0" vertical="center" wrapText="1"/>
    </xf>
    <xf borderId="8" fillId="5" fontId="8" numFmtId="169" xfId="0" applyAlignment="1" applyBorder="1" applyFont="1" applyNumberFormat="1">
      <alignment horizontal="center" readingOrder="0" vertical="center"/>
    </xf>
    <xf borderId="7" fillId="5" fontId="8" numFmtId="169" xfId="0" applyAlignment="1" applyBorder="1" applyFont="1" applyNumberFormat="1">
      <alignment horizontal="center" readingOrder="0" vertical="center"/>
    </xf>
    <xf borderId="0" fillId="75" fontId="26" numFmtId="168" xfId="0" applyAlignment="1" applyFill="1" applyFont="1" applyNumberFormat="1">
      <alignment horizontal="center" shrinkToFit="0" vertical="center" wrapText="1"/>
    </xf>
    <xf borderId="8" fillId="5" fontId="20" numFmtId="168" xfId="0" applyAlignment="1" applyBorder="1" applyFont="1" applyNumberFormat="1">
      <alignment horizontal="center" readingOrder="0" vertical="center"/>
    </xf>
    <xf borderId="4" fillId="5" fontId="16" numFmtId="0" xfId="0" applyAlignment="1" applyBorder="1" applyFont="1">
      <alignment horizontal="left" shrinkToFit="0" vertical="center" wrapText="1"/>
    </xf>
    <xf borderId="7" fillId="13" fontId="14" numFmtId="168" xfId="0" applyAlignment="1" applyBorder="1" applyFont="1" applyNumberFormat="1">
      <alignment horizontal="center" readingOrder="0" shrinkToFit="0" vertical="center" wrapText="1"/>
    </xf>
    <xf borderId="7" fillId="76" fontId="22" numFmtId="9" xfId="0" applyAlignment="1" applyBorder="1" applyFill="1" applyFont="1" applyNumberFormat="1">
      <alignment horizontal="center" shrinkToFit="0" wrapText="1"/>
    </xf>
    <xf borderId="7" fillId="77" fontId="22" numFmtId="9" xfId="0" applyAlignment="1" applyBorder="1" applyFill="1" applyFont="1" applyNumberFormat="1">
      <alignment horizontal="center" shrinkToFit="0" wrapText="1"/>
    </xf>
    <xf borderId="7" fillId="78" fontId="22" numFmtId="9" xfId="0" applyAlignment="1" applyBorder="1" applyFill="1" applyFont="1" applyNumberFormat="1">
      <alignment horizontal="center" shrinkToFit="0" wrapText="1"/>
    </xf>
    <xf borderId="8" fillId="5" fontId="1" numFmtId="0" xfId="0" applyAlignment="1" applyBorder="1" applyFont="1">
      <alignment horizontal="center" readingOrder="0" shrinkToFit="0" vertical="center" wrapText="1"/>
    </xf>
    <xf borderId="7" fillId="79" fontId="26" numFmtId="168" xfId="0" applyAlignment="1" applyBorder="1" applyFill="1" applyFont="1" applyNumberFormat="1">
      <alignment horizontal="center" readingOrder="0" shrinkToFit="0" vertical="bottom" wrapText="1"/>
    </xf>
    <xf borderId="7" fillId="31" fontId="26" numFmtId="168" xfId="0" applyAlignment="1" applyBorder="1" applyFont="1" applyNumberFormat="1">
      <alignment horizontal="center" readingOrder="0" shrinkToFit="0" vertical="bottom" wrapText="1"/>
    </xf>
    <xf borderId="7" fillId="41" fontId="26" numFmtId="168" xfId="0" applyAlignment="1" applyBorder="1" applyFont="1" applyNumberFormat="1">
      <alignment horizontal="center" readingOrder="0" shrinkToFit="0" vertical="bottom" wrapText="1"/>
    </xf>
    <xf borderId="8" fillId="5" fontId="34" numFmtId="0" xfId="0" applyAlignment="1" applyBorder="1" applyFont="1">
      <alignment horizontal="center" readingOrder="0" shrinkToFit="0" vertical="center" wrapText="1"/>
    </xf>
    <xf borderId="8" fillId="5" fontId="25" numFmtId="0" xfId="0" applyAlignment="1" applyBorder="1" applyFont="1">
      <alignment shrinkToFit="0" vertical="center" wrapText="1"/>
    </xf>
    <xf borderId="8" fillId="5" fontId="28" numFmtId="169" xfId="0" applyAlignment="1" applyBorder="1" applyFont="1" applyNumberFormat="1">
      <alignment horizontal="center" readingOrder="0" vertical="center"/>
    </xf>
    <xf borderId="0" fillId="43" fontId="26" numFmtId="168" xfId="0" applyAlignment="1" applyFont="1" applyNumberFormat="1">
      <alignment horizontal="center" shrinkToFit="0" vertical="center" wrapText="1"/>
    </xf>
    <xf borderId="7" fillId="5" fontId="31" numFmtId="9" xfId="0" applyAlignment="1" applyBorder="1" applyFont="1" applyNumberFormat="1">
      <alignment horizontal="center" shrinkToFit="0" vertical="center" wrapText="1"/>
    </xf>
    <xf borderId="7" fillId="5" fontId="27" numFmtId="3" xfId="0" applyAlignment="1" applyBorder="1" applyFont="1" applyNumberFormat="1">
      <alignment horizontal="center" shrinkToFit="0" vertical="center" wrapText="1"/>
    </xf>
    <xf borderId="7" fillId="5" fontId="8" numFmtId="168" xfId="0" applyAlignment="1" applyBorder="1" applyFont="1" applyNumberFormat="1">
      <alignment readingOrder="0" vertical="center"/>
    </xf>
    <xf borderId="4" fillId="43" fontId="26" numFmtId="168" xfId="0" applyAlignment="1" applyBorder="1" applyFont="1" applyNumberFormat="1">
      <alignment horizontal="center" shrinkToFit="0" vertical="center" wrapText="1"/>
    </xf>
    <xf borderId="0" fillId="13" fontId="16" numFmtId="0" xfId="0" applyAlignment="1" applyFont="1">
      <alignment readingOrder="0" vertical="center"/>
    </xf>
    <xf borderId="7" fillId="5" fontId="14" numFmtId="0" xfId="0" applyAlignment="1" applyBorder="1" applyFont="1">
      <alignment readingOrder="0" vertical="center"/>
    </xf>
    <xf borderId="7" fillId="13" fontId="20" numFmtId="9" xfId="0" applyAlignment="1" applyBorder="1" applyFont="1" applyNumberFormat="1">
      <alignment horizontal="center" readingOrder="0" shrinkToFit="0" vertical="center" wrapText="1"/>
    </xf>
    <xf borderId="7" fillId="13" fontId="16" numFmtId="9" xfId="0" applyAlignment="1" applyBorder="1" applyFont="1" applyNumberFormat="1">
      <alignment readingOrder="0" vertical="center"/>
    </xf>
    <xf borderId="7" fillId="13" fontId="14" numFmtId="3" xfId="0" applyAlignment="1" applyBorder="1" applyFont="1" applyNumberFormat="1">
      <alignment horizontal="center" readingOrder="0" shrinkToFit="0" vertical="center" wrapText="1"/>
    </xf>
    <xf borderId="8" fillId="5" fontId="19" numFmtId="167" xfId="0" applyAlignment="1" applyBorder="1" applyFont="1" applyNumberFormat="1">
      <alignment horizontal="center" shrinkToFit="0" vertical="center" wrapText="1"/>
    </xf>
    <xf borderId="8" fillId="5" fontId="19" numFmtId="167" xfId="0" applyAlignment="1" applyBorder="1" applyFont="1" applyNumberFormat="1">
      <alignment horizontal="center" readingOrder="0" shrinkToFit="0" vertical="center" wrapText="1"/>
    </xf>
    <xf borderId="7" fillId="5" fontId="14" numFmtId="168" xfId="0" applyAlignment="1" applyBorder="1" applyFont="1" applyNumberFormat="1">
      <alignment horizontal="center" readingOrder="0" shrinkToFit="0" vertical="center" wrapText="1"/>
    </xf>
    <xf borderId="7" fillId="13" fontId="16" numFmtId="0" xfId="0" applyAlignment="1" applyBorder="1" applyFont="1">
      <alignment horizontal="center" shrinkToFit="0" vertical="center" wrapText="1"/>
    </xf>
    <xf borderId="4" fillId="13" fontId="10" numFmtId="168" xfId="0" applyAlignment="1" applyBorder="1" applyFont="1" applyNumberFormat="1">
      <alignment vertical="center"/>
    </xf>
    <xf borderId="7" fillId="80" fontId="26" numFmtId="168" xfId="0" applyAlignment="1" applyBorder="1" applyFill="1" applyFont="1" applyNumberFormat="1">
      <alignment horizontal="center" shrinkToFit="0" vertical="bottom" wrapText="1"/>
    </xf>
    <xf borderId="7" fillId="52" fontId="26" numFmtId="168" xfId="0" applyAlignment="1" applyBorder="1" applyFont="1" applyNumberFormat="1">
      <alignment horizontal="center" shrinkToFit="0" vertical="bottom" wrapText="1"/>
    </xf>
    <xf borderId="7" fillId="53" fontId="26" numFmtId="168" xfId="0" applyAlignment="1" applyBorder="1" applyFont="1" applyNumberFormat="1">
      <alignment horizontal="center" shrinkToFit="0" vertical="bottom" wrapText="1"/>
    </xf>
    <xf borderId="7" fillId="5" fontId="22" numFmtId="9" xfId="0" applyAlignment="1" applyBorder="1" applyFont="1" applyNumberFormat="1">
      <alignment horizontal="center" shrinkToFit="0" vertical="center" wrapText="1"/>
    </xf>
    <xf borderId="7" fillId="34" fontId="26" numFmtId="168" xfId="0" applyAlignment="1" applyBorder="1" applyFont="1" applyNumberFormat="1">
      <alignment horizontal="center" shrinkToFit="0" vertical="bottom" wrapText="1"/>
    </xf>
    <xf borderId="7" fillId="81" fontId="26" numFmtId="168" xfId="0" applyAlignment="1" applyBorder="1" applyFill="1" applyFont="1" applyNumberFormat="1">
      <alignment horizontal="center" shrinkToFit="0" vertical="bottom" wrapText="1"/>
    </xf>
    <xf borderId="7" fillId="13" fontId="14" numFmtId="0" xfId="0" applyAlignment="1" applyBorder="1" applyFont="1">
      <alignment horizontal="center" shrinkToFit="0" vertical="center" wrapText="1"/>
    </xf>
    <xf borderId="8" fillId="5" fontId="35" numFmtId="0" xfId="0" applyAlignment="1" applyBorder="1" applyFont="1">
      <alignment horizontal="center" shrinkToFit="0" vertical="center" wrapText="1"/>
    </xf>
    <xf borderId="7" fillId="43" fontId="26" numFmtId="168" xfId="0" applyAlignment="1" applyBorder="1" applyFont="1" applyNumberFormat="1">
      <alignment horizontal="center" shrinkToFit="0" vertical="center" wrapText="1"/>
    </xf>
    <xf borderId="7" fillId="44" fontId="26" numFmtId="168" xfId="0" applyAlignment="1" applyBorder="1" applyFont="1" applyNumberFormat="1">
      <alignment horizontal="center" shrinkToFit="0" vertical="bottom" wrapText="1"/>
    </xf>
    <xf borderId="7" fillId="45" fontId="26" numFmtId="168" xfId="0" applyAlignment="1" applyBorder="1" applyFont="1" applyNumberFormat="1">
      <alignment horizontal="center" shrinkToFit="0" vertical="center" wrapText="1"/>
    </xf>
    <xf borderId="7" fillId="82" fontId="26" numFmtId="168" xfId="0" applyAlignment="1" applyBorder="1" applyFill="1" applyFont="1" applyNumberFormat="1">
      <alignment horizontal="center" shrinkToFit="0" vertical="bottom" wrapText="1"/>
    </xf>
    <xf borderId="7" fillId="83" fontId="26" numFmtId="168" xfId="0" applyAlignment="1" applyBorder="1" applyFill="1" applyFont="1" applyNumberFormat="1">
      <alignment horizontal="center" shrinkToFit="0" vertical="bottom" wrapText="1"/>
    </xf>
    <xf borderId="7" fillId="46" fontId="26" numFmtId="168" xfId="0" applyAlignment="1" applyBorder="1" applyFont="1" applyNumberFormat="1">
      <alignment horizontal="center" shrinkToFit="0" vertical="center" wrapText="1"/>
    </xf>
    <xf borderId="7" fillId="84" fontId="26" numFmtId="168" xfId="0" applyAlignment="1" applyBorder="1" applyFill="1" applyFont="1" applyNumberFormat="1">
      <alignment horizontal="center" shrinkToFit="0" vertical="bottom" wrapText="1"/>
    </xf>
    <xf borderId="8" fillId="5" fontId="19" numFmtId="169" xfId="0" applyAlignment="1" applyBorder="1" applyFont="1" applyNumberFormat="1">
      <alignment horizontal="center" shrinkToFit="0" vertical="center" wrapText="1"/>
    </xf>
    <xf borderId="7" fillId="79" fontId="26" numFmtId="168" xfId="0" applyAlignment="1" applyBorder="1" applyFont="1" applyNumberFormat="1">
      <alignment horizontal="center" shrinkToFit="0" vertical="bottom" wrapText="1"/>
    </xf>
    <xf borderId="8" fillId="5" fontId="8" numFmtId="168" xfId="0" applyAlignment="1" applyBorder="1" applyFont="1" applyNumberFormat="1">
      <alignment horizontal="center" readingOrder="0" vertical="center"/>
    </xf>
    <xf borderId="8" fillId="5" fontId="22" numFmtId="168" xfId="0" applyAlignment="1" applyBorder="1" applyFont="1" applyNumberFormat="1">
      <alignment horizontal="center" readingOrder="0" shrinkToFit="0" vertical="center" wrapText="1"/>
    </xf>
    <xf borderId="8" fillId="5" fontId="17" numFmtId="0" xfId="0" applyAlignment="1" applyBorder="1" applyFont="1">
      <alignment horizontal="center" shrinkToFit="0" vertical="center" wrapText="1"/>
    </xf>
    <xf borderId="7" fillId="19" fontId="19" numFmtId="168" xfId="0" applyAlignment="1" applyBorder="1" applyFont="1" applyNumberFormat="1">
      <alignment horizontal="center" shrinkToFit="0" vertical="center" wrapText="1"/>
    </xf>
    <xf borderId="7" fillId="21" fontId="19" numFmtId="168" xfId="0" applyAlignment="1" applyBorder="1" applyFont="1" applyNumberFormat="1">
      <alignment horizontal="center" shrinkToFit="0" vertical="center" wrapText="1"/>
    </xf>
    <xf borderId="7" fillId="31" fontId="26" numFmtId="168" xfId="0" applyAlignment="1" applyBorder="1" applyFont="1" applyNumberFormat="1">
      <alignment horizontal="center" shrinkToFit="0" vertical="bottom" wrapText="1"/>
    </xf>
    <xf borderId="7" fillId="23" fontId="19" numFmtId="168" xfId="0" applyAlignment="1" applyBorder="1" applyFont="1" applyNumberFormat="1">
      <alignment horizontal="center" shrinkToFit="0" vertical="center" wrapText="1"/>
    </xf>
    <xf borderId="7" fillId="37" fontId="26" numFmtId="168" xfId="0" applyAlignment="1" applyBorder="1" applyFont="1" applyNumberFormat="1">
      <alignment horizontal="center" shrinkToFit="0" vertical="bottom" wrapText="1"/>
    </xf>
    <xf borderId="7" fillId="85" fontId="26" numFmtId="168" xfId="0" applyAlignment="1" applyBorder="1" applyFill="1" applyFont="1" applyNumberFormat="1">
      <alignment horizontal="center" shrinkToFit="0" vertical="bottom" wrapText="1"/>
    </xf>
    <xf borderId="7" fillId="86" fontId="26" numFmtId="168" xfId="0" applyAlignment="1" applyBorder="1" applyFill="1" applyFont="1" applyNumberFormat="1">
      <alignment horizontal="center" shrinkToFit="0" vertical="bottom" wrapText="1"/>
    </xf>
    <xf borderId="0" fillId="5" fontId="29" numFmtId="0" xfId="0" applyAlignment="1" applyFont="1">
      <alignment horizontal="center" readingOrder="0" shrinkToFit="0" vertical="center" wrapText="1"/>
    </xf>
    <xf borderId="7" fillId="87" fontId="22" numFmtId="9" xfId="0" applyAlignment="1" applyBorder="1" applyFill="1" applyFont="1" applyNumberFormat="1">
      <alignment horizontal="center" shrinkToFit="0" wrapText="1"/>
    </xf>
    <xf borderId="7" fillId="88" fontId="22" numFmtId="9" xfId="0" applyAlignment="1" applyBorder="1" applyFill="1" applyFont="1" applyNumberFormat="1">
      <alignment horizontal="center" shrinkToFit="0" wrapText="1"/>
    </xf>
    <xf borderId="7" fillId="89" fontId="31" numFmtId="9" xfId="0" applyAlignment="1" applyBorder="1" applyFill="1" applyFont="1" applyNumberFormat="1">
      <alignment horizontal="center" shrinkToFit="0" wrapText="1"/>
    </xf>
    <xf borderId="7" fillId="90" fontId="22" numFmtId="9" xfId="0" applyAlignment="1" applyBorder="1" applyFill="1" applyFont="1" applyNumberFormat="1">
      <alignment horizontal="center" shrinkToFit="0" wrapText="1"/>
    </xf>
    <xf borderId="9" fillId="13" fontId="15" numFmtId="0" xfId="0" applyAlignment="1" applyBorder="1" applyFont="1">
      <alignment horizontal="left" readingOrder="0" shrinkToFit="0" vertical="center" wrapText="1"/>
    </xf>
    <xf borderId="9" fillId="13" fontId="14" numFmtId="0" xfId="0" applyAlignment="1" applyBorder="1" applyFont="1">
      <alignment horizontal="left" readingOrder="0" shrinkToFit="0" vertical="center" wrapText="1"/>
    </xf>
    <xf borderId="7" fillId="13" fontId="16" numFmtId="0" xfId="0" applyAlignment="1" applyBorder="1" applyFont="1">
      <alignment horizontal="center" readingOrder="0" shrinkToFit="0" vertical="center" wrapText="1"/>
    </xf>
    <xf borderId="7" fillId="5" fontId="8" numFmtId="168" xfId="0" applyAlignment="1" applyBorder="1" applyFont="1" applyNumberFormat="1">
      <alignment horizontal="center" readingOrder="0" vertical="center"/>
    </xf>
    <xf borderId="0" fillId="5" fontId="17" numFmtId="0" xfId="0" applyAlignment="1" applyFont="1">
      <alignment horizontal="center" shrinkToFit="0" vertical="center" wrapText="1"/>
    </xf>
    <xf borderId="19" fillId="5" fontId="18" numFmtId="0" xfId="0" applyAlignment="1" applyBorder="1" applyFont="1">
      <alignment horizontal="center" readingOrder="0" shrinkToFit="0" vertical="center" wrapText="1"/>
    </xf>
    <xf borderId="20" fillId="5" fontId="1" numFmtId="169" xfId="0" applyAlignment="1" applyBorder="1" applyFont="1" applyNumberFormat="1">
      <alignment horizontal="center" readingOrder="0" vertical="center"/>
    </xf>
    <xf borderId="8" fillId="5" fontId="28" numFmtId="169" xfId="0" applyAlignment="1" applyBorder="1" applyFont="1" applyNumberFormat="1">
      <alignment horizontal="center" readingOrder="0" shrinkToFit="0" textRotation="0" vertical="center" wrapText="1"/>
    </xf>
    <xf borderId="7" fillId="19" fontId="19" numFmtId="168" xfId="0" applyAlignment="1" applyBorder="1" applyFont="1" applyNumberFormat="1">
      <alignment horizontal="center" readingOrder="0" shrinkToFit="0" vertical="center" wrapText="1"/>
    </xf>
    <xf borderId="7" fillId="36" fontId="26" numFmtId="168" xfId="0" applyAlignment="1" applyBorder="1" applyFont="1" applyNumberFormat="1">
      <alignment horizontal="center" shrinkToFit="0" vertical="center" wrapText="1"/>
    </xf>
    <xf borderId="7" fillId="66" fontId="26" numFmtId="168" xfId="0" applyAlignment="1" applyBorder="1" applyFont="1" applyNumberFormat="1">
      <alignment horizontal="center" shrinkToFit="0" vertical="center" wrapText="1"/>
    </xf>
    <xf borderId="7" fillId="14" fontId="26" numFmtId="168" xfId="0" applyAlignment="1" applyBorder="1" applyFont="1" applyNumberFormat="1">
      <alignment horizontal="center" shrinkToFit="0" vertical="center" wrapText="1"/>
    </xf>
    <xf borderId="7" fillId="21" fontId="19" numFmtId="168" xfId="0" applyAlignment="1" applyBorder="1" applyFont="1" applyNumberFormat="1">
      <alignment horizontal="center" readingOrder="0" shrinkToFit="0" vertical="center" wrapText="1"/>
    </xf>
    <xf borderId="7" fillId="23" fontId="19" numFmtId="168" xfId="0" applyAlignment="1" applyBorder="1" applyFont="1" applyNumberFormat="1">
      <alignment horizontal="center" readingOrder="0" shrinkToFit="0" vertical="center" wrapText="1"/>
    </xf>
    <xf borderId="7" fillId="15" fontId="26" numFmtId="168" xfId="0" applyAlignment="1" applyBorder="1" applyFont="1" applyNumberFormat="1">
      <alignment horizontal="center" readingOrder="0" shrinkToFit="0" vertical="center" wrapText="1"/>
    </xf>
    <xf borderId="7" fillId="65" fontId="26" numFmtId="168" xfId="0" applyAlignment="1" applyBorder="1" applyFont="1" applyNumberFormat="1">
      <alignment horizontal="center" readingOrder="0" shrinkToFit="0" vertical="center" wrapText="1"/>
    </xf>
    <xf borderId="7" fillId="62" fontId="26" numFmtId="168" xfId="0" applyAlignment="1" applyBorder="1" applyFont="1" applyNumberFormat="1">
      <alignment horizontal="center" readingOrder="0" shrinkToFit="0" vertical="center" wrapText="1"/>
    </xf>
    <xf borderId="7" fillId="56" fontId="26" numFmtId="168" xfId="0" applyAlignment="1" applyBorder="1" applyFont="1" applyNumberFormat="1">
      <alignment horizontal="center" shrinkToFit="0" vertical="bottom" wrapText="1"/>
    </xf>
    <xf borderId="7" fillId="74" fontId="22" numFmtId="9" xfId="0" applyAlignment="1" applyBorder="1" applyFont="1" applyNumberFormat="1">
      <alignment horizontal="center" shrinkToFit="0" vertical="center" wrapText="1"/>
    </xf>
    <xf borderId="7" fillId="73" fontId="22" numFmtId="9" xfId="0" applyAlignment="1" applyBorder="1" applyFont="1" applyNumberFormat="1">
      <alignment horizontal="center" shrinkToFit="0" vertical="center" wrapText="1"/>
    </xf>
    <xf borderId="0" fillId="0" fontId="14" numFmtId="167" xfId="0" applyAlignment="1" applyFont="1" applyNumberFormat="1">
      <alignment horizontal="center" readingOrder="0" shrinkToFit="0" vertical="center" wrapText="1"/>
    </xf>
    <xf borderId="0" fillId="0" fontId="14" numFmtId="168" xfId="0" applyAlignment="1" applyFont="1" applyNumberFormat="1">
      <alignment horizontal="center" readingOrder="0" shrinkToFit="0" vertical="center" wrapText="1"/>
    </xf>
    <xf borderId="0" fillId="0" fontId="21" numFmtId="170" xfId="0" applyAlignment="1" applyFont="1" applyNumberFormat="1">
      <alignment horizontal="center" readingOrder="0" shrinkToFit="0" vertical="center" wrapText="1"/>
    </xf>
    <xf borderId="0" fillId="0" fontId="14" numFmtId="9" xfId="0" applyAlignment="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0" fillId="3" fontId="19" numFmtId="0" xfId="0" applyAlignment="1" applyFont="1">
      <alignment horizontal="center" readingOrder="0" shrinkToFit="0" vertical="bottom" wrapText="0"/>
    </xf>
    <xf borderId="0" fillId="3" fontId="32" numFmtId="0" xfId="0" applyAlignment="1" applyFont="1">
      <alignment shrinkToFit="0" vertical="bottom" wrapText="0"/>
    </xf>
    <xf borderId="0" fillId="6" fontId="14" numFmtId="9" xfId="0" applyAlignment="1" applyFont="1" applyNumberFormat="1">
      <alignment horizontal="center" readingOrder="0" shrinkToFit="0" vertical="center" wrapText="1"/>
    </xf>
    <xf borderId="0" fillId="0" fontId="32" numFmtId="0" xfId="0" applyAlignment="1" applyFont="1">
      <alignment readingOrder="0" shrinkToFit="0" vertical="bottom" wrapText="0"/>
    </xf>
    <xf borderId="0" fillId="0" fontId="16" numFmtId="0" xfId="0" applyAlignment="1" applyFont="1">
      <alignment readingOrder="0" shrinkToFit="0" vertical="bottom" wrapText="1"/>
    </xf>
    <xf borderId="0" fillId="0" fontId="16" numFmtId="167" xfId="0" applyAlignment="1" applyFont="1" applyNumberFormat="1">
      <alignment horizontal="center" readingOrder="0" shrinkToFit="0" vertical="center" wrapText="1"/>
    </xf>
    <xf borderId="0" fillId="5" fontId="16" numFmtId="168" xfId="0" applyAlignment="1" applyFont="1" applyNumberFormat="1">
      <alignment horizontal="center" readingOrder="0" shrinkToFit="0" vertical="center" wrapText="1"/>
    </xf>
    <xf borderId="0" fillId="0" fontId="20" numFmtId="170" xfId="0" applyAlignment="1" applyFont="1" applyNumberFormat="1">
      <alignment horizontal="center" readingOrder="0" shrinkToFit="0" vertical="center" wrapText="1"/>
    </xf>
    <xf borderId="0" fillId="5" fontId="16" numFmtId="9" xfId="0" applyAlignment="1" applyFont="1" applyNumberFormat="1">
      <alignment horizontal="center" readingOrder="0" shrinkToFit="0" vertical="center" wrapText="1"/>
    </xf>
    <xf borderId="0" fillId="5" fontId="16" numFmtId="168" xfId="0" applyAlignment="1" applyFont="1" applyNumberFormat="1">
      <alignment horizontal="center" readingOrder="0" shrinkToFit="0" vertical="center" wrapText="1"/>
    </xf>
    <xf borderId="0" fillId="5" fontId="32" numFmtId="0" xfId="0" applyAlignment="1" applyFont="1">
      <alignment readingOrder="0" shrinkToFit="0" vertical="bottom" wrapText="0"/>
    </xf>
    <xf borderId="0" fillId="5" fontId="32" numFmtId="0" xfId="0" applyAlignment="1" applyFont="1">
      <alignment horizontal="right" readingOrder="0" shrinkToFit="0" vertical="bottom" wrapText="0"/>
    </xf>
    <xf borderId="0" fillId="5" fontId="16" numFmtId="167" xfId="0" applyAlignment="1" applyFont="1" applyNumberFormat="1">
      <alignment horizontal="center" readingOrder="0" shrinkToFit="0" vertical="center" wrapText="1"/>
    </xf>
    <xf borderId="0" fillId="5" fontId="20" numFmtId="170" xfId="0" applyAlignment="1" applyFont="1" applyNumberFormat="1">
      <alignment horizontal="center" readingOrder="0" shrinkToFit="0" vertical="center" wrapText="1"/>
    </xf>
    <xf borderId="0" fillId="5" fontId="32" numFmtId="0" xfId="0" applyAlignment="1" applyFont="1">
      <alignment readingOrder="0" shrinkToFit="0" vertical="bottom" wrapText="1"/>
    </xf>
    <xf borderId="0" fillId="3" fontId="26" numFmtId="0" xfId="0" applyAlignment="1" applyFont="1">
      <alignment horizontal="center" readingOrder="0" shrinkToFit="0" vertical="bottom" wrapText="0"/>
    </xf>
    <xf borderId="0" fillId="3" fontId="16" numFmtId="0" xfId="0" applyAlignment="1" applyFont="1">
      <alignment horizontal="center" readingOrder="0" shrinkToFit="0" vertical="center" wrapText="1"/>
    </xf>
    <xf borderId="0" fillId="3" fontId="16" numFmtId="9" xfId="0" applyAlignment="1" applyFont="1" applyNumberFormat="1">
      <alignment horizontal="center" readingOrder="0" shrinkToFit="0" vertical="center" wrapText="1"/>
    </xf>
    <xf borderId="0" fillId="91" fontId="14" numFmtId="9" xfId="0" applyAlignment="1" applyFill="1" applyFont="1" applyNumberFormat="1">
      <alignment horizontal="center" readingOrder="0" shrinkToFit="0" vertical="center" wrapText="1"/>
    </xf>
    <xf borderId="0" fillId="3" fontId="14" numFmtId="9" xfId="0" applyAlignment="1" applyFont="1" applyNumberFormat="1">
      <alignment horizontal="center" readingOrder="0" shrinkToFit="0" vertical="center" wrapText="1"/>
    </xf>
    <xf borderId="0" fillId="5" fontId="4" numFmtId="0" xfId="0" applyAlignment="1" applyFont="1">
      <alignment readingOrder="0"/>
    </xf>
    <xf borderId="0" fillId="12" fontId="28" numFmtId="0" xfId="0" applyAlignment="1" applyFont="1">
      <alignment readingOrder="0" shrinkToFit="0" vertical="center" wrapText="1"/>
    </xf>
    <xf borderId="0" fillId="92" fontId="8" numFmtId="0" xfId="0" applyAlignment="1" applyFill="1" applyFont="1">
      <alignment readingOrder="0" shrinkToFit="0" vertical="center" wrapText="1"/>
    </xf>
    <xf borderId="0" fillId="92" fontId="8" numFmtId="171" xfId="0" applyAlignment="1" applyFont="1" applyNumberFormat="1">
      <alignment horizontal="center" readingOrder="0" shrinkToFit="0" vertical="bottom" wrapText="1"/>
    </xf>
    <xf borderId="0" fillId="5" fontId="28" numFmtId="168" xfId="0" applyAlignment="1" applyFont="1" applyNumberFormat="1">
      <alignment horizontal="center" readingOrder="0" shrinkToFit="0" vertical="bottom" wrapText="1"/>
    </xf>
    <xf borderId="0" fillId="92" fontId="8" numFmtId="170" xfId="0" applyAlignment="1" applyFont="1" applyNumberFormat="1">
      <alignment horizontal="center" readingOrder="0" shrinkToFit="0" vertical="bottom" wrapText="1"/>
    </xf>
    <xf borderId="0" fillId="93" fontId="8" numFmtId="9" xfId="0" applyAlignment="1" applyFill="1" applyFont="1" applyNumberFormat="1">
      <alignment horizontal="center" shrinkToFit="0" vertical="bottom" wrapText="1"/>
    </xf>
    <xf borderId="0" fillId="92" fontId="8" numFmtId="168" xfId="0" applyAlignment="1" applyFont="1" applyNumberFormat="1">
      <alignment horizontal="center" shrinkToFit="0" vertical="bottom" wrapText="1"/>
    </xf>
    <xf borderId="0" fillId="92" fontId="8" numFmtId="9" xfId="0" applyAlignment="1" applyFont="1" applyNumberFormat="1">
      <alignment horizontal="center" shrinkToFit="0" vertical="bottom" wrapText="1"/>
    </xf>
    <xf borderId="0" fillId="12" fontId="8" numFmtId="171" xfId="0" applyAlignment="1" applyFont="1" applyNumberFormat="1">
      <alignment horizontal="center" readingOrder="0" shrinkToFit="0" vertical="bottom" wrapText="1"/>
    </xf>
    <xf borderId="0" fillId="12" fontId="28" numFmtId="168" xfId="0" applyAlignment="1" applyFont="1" applyNumberFormat="1">
      <alignment horizontal="center" readingOrder="0" shrinkToFit="0" vertical="bottom" wrapText="1"/>
    </xf>
    <xf borderId="0" fillId="12" fontId="8" numFmtId="170" xfId="0" applyAlignment="1" applyFont="1" applyNumberFormat="1">
      <alignment horizontal="center" readingOrder="0" shrinkToFit="0" vertical="bottom" wrapText="1"/>
    </xf>
    <xf borderId="0" fillId="12" fontId="8" numFmtId="9" xfId="0" applyAlignment="1" applyFont="1" applyNumberFormat="1">
      <alignment horizontal="center" shrinkToFit="0" vertical="bottom" wrapText="1"/>
    </xf>
    <xf borderId="0" fillId="12" fontId="8" numFmtId="168" xfId="0" applyAlignment="1" applyFont="1" applyNumberFormat="1">
      <alignment horizontal="center" shrinkToFit="0" vertical="bottom" wrapText="1"/>
    </xf>
    <xf borderId="0" fillId="12" fontId="8" numFmtId="171" xfId="0" applyAlignment="1" applyFont="1" applyNumberFormat="1">
      <alignment horizontal="center" vertical="bottom"/>
    </xf>
    <xf borderId="0" fillId="12" fontId="28" numFmtId="168" xfId="0" applyAlignment="1" applyFont="1" applyNumberFormat="1">
      <alignment horizontal="center" vertical="bottom"/>
    </xf>
    <xf borderId="0" fillId="5" fontId="8" numFmtId="0" xfId="0" applyAlignment="1" applyFont="1">
      <alignment readingOrder="0" vertical="center"/>
    </xf>
    <xf borderId="0" fillId="5" fontId="8" numFmtId="168" xfId="0" applyAlignment="1" applyFont="1" applyNumberFormat="1">
      <alignment horizontal="center" shrinkToFit="0" vertical="bottom" wrapText="1"/>
    </xf>
    <xf borderId="0" fillId="5" fontId="8" numFmtId="9" xfId="0" applyAlignment="1" applyFont="1" applyNumberFormat="1">
      <alignment horizontal="center" shrinkToFit="0" vertical="bottom" wrapText="1"/>
    </xf>
    <xf borderId="0" fillId="5" fontId="8" numFmtId="0" xfId="0" applyAlignment="1" applyFont="1">
      <alignment readingOrder="0" shrinkToFit="0" vertical="center" wrapText="1"/>
    </xf>
    <xf borderId="0" fillId="12" fontId="28" numFmtId="0" xfId="0" applyAlignment="1" applyFont="1">
      <alignment shrinkToFit="0" vertical="center" wrapText="1"/>
    </xf>
    <xf borderId="0" fillId="5" fontId="8" numFmtId="171" xfId="0" applyAlignment="1" applyFont="1" applyNumberFormat="1">
      <alignment horizontal="center" vertical="bottom"/>
    </xf>
    <xf borderId="0" fillId="5" fontId="28" numFmtId="168" xfId="0" applyAlignment="1" applyFont="1" applyNumberFormat="1">
      <alignment horizontal="center" readingOrder="0" vertical="bottom"/>
    </xf>
    <xf borderId="0" fillId="5" fontId="8" numFmtId="171" xfId="0" applyAlignment="1" applyFont="1" applyNumberFormat="1">
      <alignment horizontal="center" shrinkToFit="0" vertical="bottom" wrapText="1"/>
    </xf>
    <xf borderId="0" fillId="5" fontId="8" numFmtId="171" xfId="0" applyAlignment="1" applyFont="1" applyNumberFormat="1">
      <alignment horizontal="center" readingOrder="0" shrinkToFit="0" vertical="bottom" wrapText="1"/>
    </xf>
    <xf borderId="0" fillId="5" fontId="8" numFmtId="171" xfId="0" applyAlignment="1" applyFont="1" applyNumberFormat="1">
      <alignment horizontal="center" readingOrder="0" vertical="bottom"/>
    </xf>
    <xf borderId="0" fillId="5" fontId="8" numFmtId="170" xfId="0" applyAlignment="1" applyFont="1" applyNumberFormat="1">
      <alignment horizontal="center" readingOrder="0" shrinkToFit="0" vertical="bottom" wrapText="1"/>
    </xf>
    <xf borderId="0" fillId="5" fontId="8" numFmtId="0" xfId="0" applyAlignment="1" applyFont="1">
      <alignment shrinkToFit="0" vertical="center" wrapText="1"/>
    </xf>
    <xf borderId="0" fillId="0" fontId="4" numFmtId="0" xfId="0" applyAlignment="1" applyFont="1">
      <alignment readingOrder="0"/>
    </xf>
    <xf borderId="7" fillId="94" fontId="26" numFmtId="168" xfId="0" applyAlignment="1" applyBorder="1" applyFill="1" applyFont="1" applyNumberFormat="1">
      <alignment horizontal="center" shrinkToFit="0" vertical="bottom" wrapText="1"/>
    </xf>
    <xf borderId="7" fillId="95" fontId="26" numFmtId="168" xfId="0" applyAlignment="1" applyBorder="1" applyFill="1" applyFont="1" applyNumberFormat="1">
      <alignment horizontal="center" shrinkToFit="0" vertical="bottom" wrapText="1"/>
    </xf>
    <xf borderId="7" fillId="5" fontId="19" numFmtId="168" xfId="0" applyAlignment="1" applyBorder="1" applyFont="1" applyNumberFormat="1">
      <alignment horizontal="center" readingOrder="0" shrinkToFit="0" wrapText="1"/>
    </xf>
    <xf borderId="7" fillId="5" fontId="31" numFmtId="9" xfId="0" applyAlignment="1" applyBorder="1" applyFont="1" applyNumberFormat="1">
      <alignment horizontal="center" shrinkToFit="0" vertical="bottom" wrapText="1"/>
    </xf>
    <xf borderId="0" fillId="0" fontId="4" numFmtId="0" xfId="0" applyAlignment="1" applyFont="1">
      <alignment horizontal="center" shrinkToFit="0" vertical="center" wrapText="1"/>
    </xf>
    <xf borderId="0" fillId="96" fontId="4" numFmtId="3" xfId="0" applyAlignment="1" applyFill="1" applyFont="1" applyNumberFormat="1">
      <alignment horizontal="center" shrinkToFit="0" wrapText="1"/>
    </xf>
    <xf borderId="0" fillId="96" fontId="4" numFmtId="3" xfId="0" applyAlignment="1" applyFont="1" applyNumberFormat="1">
      <alignment horizontal="center" readingOrder="0" shrinkToFit="0" wrapText="1"/>
    </xf>
    <xf borderId="0" fillId="12" fontId="28" numFmtId="0" xfId="0" applyAlignment="1" applyFont="1">
      <alignment readingOrder="0" shrinkToFit="0" vertical="bottom" wrapText="1"/>
    </xf>
    <xf borderId="0" fillId="12" fontId="28" numFmtId="0" xfId="0" applyAlignment="1" applyFont="1">
      <alignment horizontal="center" shrinkToFit="0" vertical="bottom" wrapText="1"/>
    </xf>
    <xf borderId="0" fillId="12" fontId="28" numFmtId="0" xfId="0" applyAlignment="1" applyFont="1">
      <alignment horizontal="center" vertical="bottom"/>
    </xf>
    <xf borderId="0" fillId="12" fontId="28" numFmtId="3" xfId="0" applyAlignment="1" applyFont="1" applyNumberFormat="1">
      <alignment horizontal="center" vertical="bottom"/>
    </xf>
    <xf borderId="0" fillId="0" fontId="36" numFmtId="0" xfId="0" applyAlignment="1" applyFont="1">
      <alignment vertical="bottom"/>
    </xf>
    <xf borderId="4" fillId="97" fontId="28" numFmtId="0" xfId="0" applyAlignment="1" applyBorder="1" applyFill="1" applyFont="1">
      <alignment horizontal="center" shrinkToFit="0" vertical="bottom" wrapText="1"/>
    </xf>
    <xf borderId="0" fillId="0" fontId="8" numFmtId="0" xfId="0" applyAlignment="1" applyFont="1">
      <alignment vertical="bottom"/>
    </xf>
    <xf borderId="0" fillId="0" fontId="36" numFmtId="0" xfId="0" applyAlignment="1" applyFont="1">
      <alignment readingOrder="0" vertical="bottom"/>
    </xf>
    <xf borderId="6" fillId="9" fontId="28" numFmtId="0" xfId="0" applyAlignment="1" applyBorder="1" applyFont="1">
      <alignment horizontal="center" readingOrder="0" shrinkToFit="0" vertical="bottom" wrapText="1"/>
    </xf>
    <xf borderId="5" fillId="0" fontId="2" numFmtId="0" xfId="0" applyBorder="1" applyFont="1"/>
    <xf borderId="0" fillId="0" fontId="8" numFmtId="3" xfId="0" applyAlignment="1" applyFont="1" applyNumberFormat="1">
      <alignment horizontal="right" vertical="bottom"/>
    </xf>
    <xf borderId="9" fillId="5" fontId="8" numFmtId="0" xfId="0" applyAlignment="1" applyBorder="1" applyFont="1">
      <alignment readingOrder="0" shrinkToFit="0" vertical="center" wrapText="1"/>
    </xf>
    <xf borderId="5" fillId="5" fontId="8" numFmtId="0" xfId="0" applyAlignment="1" applyBorder="1" applyFont="1">
      <alignment readingOrder="0" shrinkToFit="0" vertical="bottom" wrapText="1"/>
    </xf>
    <xf borderId="5" fillId="0" fontId="8" numFmtId="0" xfId="0" applyAlignment="1" applyBorder="1" applyFont="1">
      <alignment horizontal="center" readingOrder="0" vertical="center"/>
    </xf>
    <xf borderId="5" fillId="0" fontId="8" numFmtId="3" xfId="0" applyAlignment="1" applyBorder="1" applyFont="1" applyNumberFormat="1">
      <alignment horizontal="center" readingOrder="0" vertical="center"/>
    </xf>
    <xf borderId="0" fillId="0" fontId="8" numFmtId="3" xfId="0" applyAlignment="1" applyFont="1" applyNumberFormat="1">
      <alignment horizontal="right" vertical="center"/>
    </xf>
    <xf borderId="0" fillId="0" fontId="36" numFmtId="0" xfId="0" applyAlignment="1" applyFont="1">
      <alignment vertical="center"/>
    </xf>
    <xf borderId="9" fillId="5" fontId="8" numFmtId="0" xfId="0" applyAlignment="1" applyBorder="1" applyFont="1">
      <alignment shrinkToFit="0" vertical="center" wrapText="1"/>
    </xf>
    <xf borderId="5" fillId="0" fontId="8" numFmtId="0" xfId="0" applyAlignment="1" applyBorder="1" applyFont="1">
      <alignment horizontal="center" vertical="center"/>
    </xf>
    <xf borderId="4" fillId="0" fontId="8" numFmtId="0" xfId="0" applyAlignment="1" applyBorder="1" applyFont="1">
      <alignment shrinkToFit="0" vertical="center" wrapText="1"/>
    </xf>
    <xf borderId="7" fillId="0" fontId="37" numFmtId="0" xfId="0" applyAlignment="1" applyBorder="1" applyFont="1">
      <alignment shrinkToFit="0" vertical="bottom" wrapText="1"/>
    </xf>
    <xf borderId="9" fillId="0" fontId="8" numFmtId="0" xfId="0" applyAlignment="1" applyBorder="1" applyFont="1">
      <alignment shrinkToFit="0" vertical="center" wrapText="1"/>
    </xf>
    <xf borderId="5" fillId="5" fontId="8" numFmtId="0" xfId="0" applyAlignment="1" applyBorder="1" applyFont="1">
      <alignment shrinkToFit="0" vertical="bottom" wrapText="1"/>
    </xf>
    <xf borderId="0" fillId="5" fontId="38" numFmtId="0" xfId="0" applyAlignment="1" applyFont="1">
      <alignment readingOrder="0" shrinkToFit="0" vertical="center" wrapText="1"/>
    </xf>
    <xf borderId="7" fillId="5" fontId="8" numFmtId="0" xfId="0" applyAlignment="1" applyBorder="1" applyFont="1">
      <alignment readingOrder="0" shrinkToFit="0" vertical="bottom" wrapText="1"/>
    </xf>
    <xf borderId="7" fillId="5" fontId="38" numFmtId="0" xfId="0" applyAlignment="1" applyBorder="1" applyFont="1">
      <alignment readingOrder="0" shrinkToFit="0" vertical="center" wrapText="1"/>
    </xf>
    <xf borderId="0" fillId="5" fontId="38" numFmtId="0" xfId="0" applyAlignment="1" applyFont="1">
      <alignment readingOrder="0" vertical="center"/>
    </xf>
    <xf borderId="7" fillId="5" fontId="38" numFmtId="0" xfId="0" applyAlignment="1" applyBorder="1" applyFont="1">
      <alignment readingOrder="0" shrinkToFit="0" vertical="bottom" wrapText="1"/>
    </xf>
    <xf borderId="6" fillId="6" fontId="28" numFmtId="0" xfId="0" applyAlignment="1" applyBorder="1" applyFont="1">
      <alignment horizontal="center" shrinkToFit="0" vertical="bottom" wrapText="1"/>
    </xf>
    <xf borderId="9" fillId="6" fontId="8" numFmtId="0" xfId="0" applyAlignment="1" applyBorder="1" applyFont="1">
      <alignment shrinkToFit="0" vertical="bottom" wrapText="1"/>
    </xf>
    <xf borderId="5" fillId="6" fontId="8" numFmtId="0" xfId="0" applyAlignment="1" applyBorder="1" applyFont="1">
      <alignment shrinkToFit="0" vertical="bottom" wrapText="1"/>
    </xf>
    <xf borderId="5" fillId="6" fontId="8" numFmtId="0" xfId="0" applyAlignment="1" applyBorder="1" applyFont="1">
      <alignment horizontal="center" vertical="bottom"/>
    </xf>
    <xf borderId="5" fillId="6" fontId="8" numFmtId="3" xfId="0" applyAlignment="1" applyBorder="1" applyFont="1" applyNumberFormat="1">
      <alignment horizontal="center" readingOrder="0" vertical="bottom"/>
    </xf>
    <xf borderId="0" fillId="6" fontId="38" numFmtId="0" xfId="0" applyAlignment="1" applyFont="1">
      <alignment vertical="bottom"/>
    </xf>
    <xf borderId="0" fillId="6" fontId="38" numFmtId="0" xfId="0" applyAlignment="1" applyFont="1">
      <alignment shrinkToFit="0" vertical="bottom" wrapText="1"/>
    </xf>
    <xf borderId="6" fillId="11" fontId="28" numFmtId="0" xfId="0" applyAlignment="1" applyBorder="1" applyFont="1">
      <alignment horizontal="center" shrinkToFit="0" vertical="bottom" wrapText="1"/>
    </xf>
    <xf borderId="6" fillId="9" fontId="28" numFmtId="0" xfId="0" applyAlignment="1" applyBorder="1" applyFont="1">
      <alignment horizontal="center" shrinkToFit="0" vertical="bottom" wrapText="1"/>
    </xf>
    <xf borderId="9" fillId="5" fontId="8" numFmtId="0" xfId="0" applyAlignment="1" applyBorder="1" applyFont="1">
      <alignment shrinkToFit="0" vertical="bottom" wrapText="1"/>
    </xf>
    <xf borderId="5" fillId="0" fontId="8" numFmtId="0" xfId="0" applyAlignment="1" applyBorder="1" applyFont="1">
      <alignment horizontal="center" vertical="bottom"/>
    </xf>
    <xf borderId="5" fillId="0" fontId="8" numFmtId="3" xfId="0" applyAlignment="1" applyBorder="1" applyFont="1" applyNumberFormat="1">
      <alignment horizontal="center" vertical="bottom"/>
    </xf>
    <xf borderId="5" fillId="0" fontId="8" numFmtId="3" xfId="0" applyAlignment="1" applyBorder="1" applyFont="1" applyNumberFormat="1">
      <alignment horizontal="center" readingOrder="0" vertical="bottom"/>
    </xf>
    <xf borderId="6" fillId="98" fontId="28" numFmtId="0" xfId="0" applyAlignment="1" applyBorder="1" applyFill="1" applyFont="1">
      <alignment horizontal="center" shrinkToFit="0" vertical="bottom" wrapText="1"/>
    </xf>
    <xf borderId="0" fillId="5" fontId="36" numFmtId="0" xfId="0" applyAlignment="1" applyFont="1">
      <alignment vertical="bottom"/>
    </xf>
    <xf borderId="9" fillId="9" fontId="28" numFmtId="0" xfId="0" applyAlignment="1" applyBorder="1" applyFont="1">
      <alignment shrinkToFit="0" vertical="bottom" wrapText="1"/>
    </xf>
    <xf borderId="5" fillId="9" fontId="36" numFmtId="0" xfId="0" applyAlignment="1" applyBorder="1" applyFont="1">
      <alignment vertical="bottom"/>
    </xf>
    <xf borderId="5" fillId="9" fontId="36" numFmtId="3" xfId="0" applyAlignment="1" applyBorder="1" applyFont="1" applyNumberFormat="1">
      <alignment vertical="bottom"/>
    </xf>
    <xf borderId="0" fillId="0" fontId="8" numFmtId="0" xfId="0" applyAlignment="1" applyFont="1">
      <alignment horizontal="center" vertical="bottom"/>
    </xf>
    <xf borderId="9" fillId="0" fontId="8" numFmtId="0" xfId="0" applyAlignment="1" applyBorder="1" applyFont="1">
      <alignment shrinkToFit="0" vertical="bottom" wrapText="1"/>
    </xf>
    <xf borderId="5" fillId="5" fontId="8" numFmtId="0" xfId="0" applyAlignment="1" applyBorder="1" applyFont="1">
      <alignment shrinkToFit="0" vertical="bottom" wrapText="1"/>
    </xf>
    <xf borderId="5" fillId="5" fontId="8" numFmtId="0" xfId="0" applyAlignment="1" applyBorder="1" applyFont="1">
      <alignment horizontal="center" vertical="bottom"/>
    </xf>
    <xf borderId="5" fillId="5" fontId="8" numFmtId="3" xfId="0" applyAlignment="1" applyBorder="1" applyFont="1" applyNumberFormat="1">
      <alignment horizontal="center" vertical="bottom"/>
    </xf>
    <xf borderId="0" fillId="99" fontId="4" numFmtId="4" xfId="0" applyAlignment="1" applyFill="1" applyFont="1" applyNumberFormat="1">
      <alignment horizontal="center" shrinkToFit="0" vertical="bottom" wrapText="1"/>
    </xf>
    <xf borderId="0" fillId="99" fontId="4" numFmtId="9" xfId="0" applyAlignment="1" applyFont="1" applyNumberFormat="1">
      <alignment horizontal="center" shrinkToFit="0" vertical="bottom" wrapText="1"/>
    </xf>
    <xf borderId="0" fillId="5" fontId="36" numFmtId="9" xfId="0" applyAlignment="1" applyFont="1" applyNumberFormat="1">
      <alignment vertical="bottom"/>
    </xf>
    <xf borderId="5" fillId="0" fontId="8" numFmtId="0" xfId="0" applyAlignment="1" applyBorder="1" applyFont="1">
      <alignment shrinkToFit="0" vertical="bottom" wrapText="1"/>
    </xf>
    <xf borderId="5" fillId="0" fontId="8" numFmtId="0" xfId="0" applyAlignment="1" applyBorder="1" applyFont="1">
      <alignment shrinkToFit="0" vertical="bottom" wrapText="1"/>
    </xf>
    <xf borderId="5" fillId="0" fontId="8" numFmtId="0" xfId="0" applyAlignment="1" applyBorder="1" applyFont="1">
      <alignment horizontal="center" vertical="bottom"/>
    </xf>
    <xf borderId="5" fillId="0" fontId="36" numFmtId="0" xfId="0" applyAlignment="1" applyBorder="1" applyFont="1">
      <alignment vertical="bottom"/>
    </xf>
    <xf borderId="9" fillId="9" fontId="8" numFmtId="0" xfId="0" applyAlignment="1" applyBorder="1" applyFont="1">
      <alignment shrinkToFit="0" vertical="bottom" wrapText="1"/>
    </xf>
    <xf borderId="5" fillId="9" fontId="36" numFmtId="0" xfId="0" applyAlignment="1" applyBorder="1" applyFont="1">
      <alignment vertical="bottom"/>
    </xf>
    <xf borderId="5" fillId="5" fontId="38" numFmtId="0" xfId="0" applyAlignment="1" applyBorder="1" applyFont="1">
      <alignment shrinkToFit="0" vertical="bottom" wrapText="1"/>
    </xf>
    <xf borderId="0" fillId="0" fontId="36" numFmtId="0" xfId="0" applyAlignment="1" applyFont="1">
      <alignment vertical="bottom"/>
    </xf>
    <xf borderId="0" fillId="0" fontId="36" numFmtId="3" xfId="0" applyAlignment="1" applyFont="1" applyNumberFormat="1">
      <alignment vertical="bottom"/>
    </xf>
    <xf borderId="0" fillId="0" fontId="32" numFmtId="0" xfId="0" applyAlignment="1" applyFont="1">
      <alignment shrinkToFit="0" vertical="bottom" wrapText="0"/>
    </xf>
    <xf borderId="0" fillId="0" fontId="32" numFmtId="0" xfId="0" applyAlignment="1" applyFont="1">
      <alignment horizontal="center" shrinkToFit="0" vertical="bottom" wrapText="0"/>
    </xf>
    <xf borderId="0" fillId="0" fontId="32" numFmtId="3" xfId="0" applyAlignment="1" applyFont="1" applyNumberFormat="1">
      <alignment horizontal="center" shrinkToFit="0" vertical="bottom" wrapText="0"/>
    </xf>
    <xf borderId="0" fillId="5" fontId="28" numFmtId="0" xfId="0" applyAlignment="1" applyFont="1">
      <alignment readingOrder="0" shrinkToFit="0" vertical="center" wrapText="1"/>
    </xf>
    <xf borderId="25" fillId="5" fontId="28" numFmtId="0" xfId="0" applyAlignment="1" applyBorder="1" applyFont="1">
      <alignment readingOrder="0" shrinkToFit="0" vertical="center" wrapText="1"/>
    </xf>
    <xf borderId="0" fillId="5" fontId="28" numFmtId="0" xfId="0" applyAlignment="1" applyFont="1">
      <alignment horizontal="center" readingOrder="0" shrinkToFit="0" vertical="center" wrapText="1"/>
    </xf>
    <xf borderId="0" fillId="5" fontId="28" numFmtId="167" xfId="0" applyAlignment="1" applyFont="1" applyNumberFormat="1">
      <alignment horizontal="center" shrinkToFit="0" vertical="bottom" wrapText="1"/>
    </xf>
    <xf borderId="0" fillId="100" fontId="28" numFmtId="167" xfId="0" applyAlignment="1" applyFill="1" applyFont="1" applyNumberFormat="1">
      <alignment horizontal="center" readingOrder="0" shrinkToFit="0" vertical="bottom" wrapText="1"/>
    </xf>
    <xf borderId="0" fillId="5" fontId="28" numFmtId="170" xfId="0" applyAlignment="1" applyFont="1" applyNumberFormat="1">
      <alignment horizontal="center" shrinkToFit="0" vertical="bottom" wrapText="1"/>
    </xf>
    <xf borderId="0" fillId="0" fontId="28" numFmtId="9" xfId="0" applyAlignment="1" applyFont="1" applyNumberFormat="1">
      <alignment horizontal="center" shrinkToFit="0" vertical="bottom" wrapText="1"/>
    </xf>
    <xf borderId="0" fillId="5" fontId="8" numFmtId="0" xfId="0" applyAlignment="1" applyFont="1">
      <alignment horizontal="center" shrinkToFit="0" vertical="bottom" wrapText="1"/>
    </xf>
    <xf borderId="0" fillId="5" fontId="28" numFmtId="9" xfId="0" applyAlignment="1" applyFont="1" applyNumberFormat="1">
      <alignment horizontal="center" shrinkToFit="0" vertical="bottom" wrapText="1"/>
    </xf>
    <xf borderId="0" fillId="5" fontId="28" numFmtId="168" xfId="0" applyAlignment="1" applyFont="1" applyNumberFormat="1">
      <alignment horizontal="right" shrinkToFit="0" vertical="bottom" wrapText="1"/>
    </xf>
    <xf borderId="0" fillId="5" fontId="8" numFmtId="0" xfId="0" applyAlignment="1" applyFont="1">
      <alignment horizontal="center" readingOrder="0" shrinkToFit="0" vertical="bottom" wrapText="1"/>
    </xf>
    <xf borderId="0" fillId="5" fontId="28" numFmtId="167" xfId="0" applyAlignment="1" applyFont="1" applyNumberFormat="1">
      <alignment horizontal="center" readingOrder="0" shrinkToFit="0" vertical="bottom" wrapText="1"/>
    </xf>
    <xf borderId="0" fillId="12" fontId="8" numFmtId="0" xfId="0" applyAlignment="1" applyFont="1">
      <alignment shrinkToFit="0" vertical="center" wrapText="1"/>
    </xf>
    <xf borderId="25" fillId="12" fontId="8" numFmtId="0" xfId="0" applyAlignment="1" applyBorder="1" applyFont="1">
      <alignment vertical="center"/>
    </xf>
    <xf borderId="0" fillId="12" fontId="8" numFmtId="0" xfId="0" applyAlignment="1" applyFont="1">
      <alignment horizontal="center" readingOrder="0" vertical="center"/>
    </xf>
    <xf borderId="0" fillId="12" fontId="8" numFmtId="167" xfId="0" applyAlignment="1" applyFont="1" applyNumberFormat="1">
      <alignment horizontal="center" vertical="bottom"/>
    </xf>
    <xf borderId="0" fillId="12" fontId="8" numFmtId="170" xfId="0" applyAlignment="1" applyFont="1" applyNumberFormat="1">
      <alignment horizontal="center" vertical="bottom"/>
    </xf>
    <xf borderId="0" fillId="12" fontId="8" numFmtId="168" xfId="0" applyAlignment="1" applyFont="1" applyNumberFormat="1">
      <alignment horizontal="center" vertical="bottom"/>
    </xf>
    <xf borderId="0" fillId="12" fontId="8" numFmtId="9" xfId="0" applyAlignment="1" applyFont="1" applyNumberFormat="1">
      <alignment horizontal="center" vertical="bottom"/>
    </xf>
    <xf borderId="0" fillId="12" fontId="8" numFmtId="168" xfId="0" applyAlignment="1" applyFont="1" applyNumberFormat="1">
      <alignment horizontal="right" vertical="bottom"/>
    </xf>
    <xf borderId="0" fillId="12" fontId="8" numFmtId="0" xfId="0" applyAlignment="1" applyFont="1">
      <alignment horizontal="center" shrinkToFit="0" vertical="bottom" wrapText="1"/>
    </xf>
    <xf borderId="0" fillId="5" fontId="8" numFmtId="168" xfId="0" applyAlignment="1" applyFont="1" applyNumberFormat="1">
      <alignment horizontal="center" vertical="bottom"/>
    </xf>
    <xf borderId="25" fillId="0" fontId="2" numFmtId="0" xfId="0" applyBorder="1" applyFont="1"/>
    <xf borderId="0" fillId="12" fontId="4" numFmtId="0" xfId="0" applyAlignment="1" applyFont="1">
      <alignment horizontal="center" readingOrder="0" vertical="center"/>
    </xf>
    <xf borderId="0" fillId="92" fontId="8" numFmtId="0" xfId="0" applyAlignment="1" applyFont="1">
      <alignment shrinkToFit="0" vertical="center" wrapText="1"/>
    </xf>
    <xf borderId="25" fillId="92" fontId="8" numFmtId="0" xfId="0" applyAlignment="1" applyBorder="1" applyFont="1">
      <alignment shrinkToFit="0" vertical="center" wrapText="1"/>
    </xf>
    <xf borderId="0" fillId="92" fontId="8" numFmtId="0" xfId="0" applyAlignment="1" applyFont="1">
      <alignment horizontal="center" readingOrder="0" shrinkToFit="0" vertical="center" wrapText="1"/>
    </xf>
    <xf borderId="0" fillId="100" fontId="28" numFmtId="168" xfId="0" applyAlignment="1" applyFont="1" applyNumberFormat="1">
      <alignment horizontal="center" readingOrder="0" shrinkToFit="0" vertical="bottom" wrapText="1"/>
    </xf>
    <xf borderId="0" fillId="92" fontId="8" numFmtId="168" xfId="0" applyAlignment="1" applyFont="1" applyNumberFormat="1">
      <alignment horizontal="right" vertical="bottom"/>
    </xf>
    <xf borderId="0" fillId="4" fontId="8" numFmtId="0" xfId="0" applyAlignment="1" applyFont="1">
      <alignment horizontal="center" shrinkToFit="0" vertical="bottom" wrapText="1"/>
    </xf>
    <xf borderId="0" fillId="5" fontId="8" numFmtId="168" xfId="0" applyAlignment="1" applyFont="1" applyNumberFormat="1">
      <alignment horizontal="center" readingOrder="0" shrinkToFit="0" vertical="bottom" wrapText="1"/>
    </xf>
    <xf borderId="0" fillId="12" fontId="8" numFmtId="0" xfId="0" applyAlignment="1" applyFont="1">
      <alignment horizontal="center" readingOrder="0" shrinkToFit="0" vertical="center" wrapText="1"/>
    </xf>
    <xf borderId="0" fillId="100" fontId="28" numFmtId="168" xfId="0" applyAlignment="1" applyFont="1" applyNumberFormat="1">
      <alignment horizontal="center" vertical="bottom"/>
    </xf>
    <xf borderId="25" fillId="12" fontId="8" numFmtId="0" xfId="0" applyAlignment="1" applyBorder="1" applyFont="1">
      <alignment vertical="center"/>
    </xf>
    <xf borderId="0" fillId="5" fontId="8" numFmtId="0" xfId="0" applyAlignment="1" applyFont="1">
      <alignment horizontal="center" readingOrder="0" shrinkToFit="0" vertical="center" wrapText="1"/>
    </xf>
    <xf borderId="0" fillId="5" fontId="8" numFmtId="168" xfId="0" applyAlignment="1" applyFont="1" applyNumberFormat="1">
      <alignment horizontal="right" vertical="bottom"/>
    </xf>
    <xf borderId="25" fillId="12" fontId="28" numFmtId="0" xfId="0" applyAlignment="1" applyBorder="1" applyFont="1">
      <alignment shrinkToFit="0" vertical="center" wrapText="1"/>
    </xf>
    <xf borderId="0" fillId="10" fontId="28" numFmtId="168" xfId="0" applyAlignment="1" applyFont="1" applyNumberFormat="1">
      <alignment horizontal="right" vertical="bottom"/>
    </xf>
    <xf borderId="25" fillId="5" fontId="8" numFmtId="0" xfId="0" applyAlignment="1" applyBorder="1" applyFont="1">
      <alignment shrinkToFit="0" vertical="center" wrapText="1"/>
    </xf>
    <xf borderId="0" fillId="100" fontId="28" numFmtId="168" xfId="0" applyAlignment="1" applyFont="1" applyNumberFormat="1">
      <alignment horizontal="center" readingOrder="0" vertical="bottom"/>
    </xf>
    <xf borderId="0" fillId="10" fontId="28" numFmtId="168" xfId="0" applyAlignment="1" applyFont="1" applyNumberFormat="1">
      <alignment horizontal="right" readingOrder="0" vertical="bottom"/>
    </xf>
    <xf borderId="0" fillId="4" fontId="8" numFmtId="0" xfId="0" applyAlignment="1" applyFont="1">
      <alignment horizontal="center" readingOrder="0" shrinkToFit="0" vertical="bottom" wrapText="1"/>
    </xf>
    <xf borderId="0" fillId="92" fontId="8" numFmtId="168" xfId="0" applyAlignment="1" applyFont="1" applyNumberFormat="1">
      <alignment horizontal="right" readingOrder="0" vertical="bottom"/>
    </xf>
    <xf borderId="25" fillId="12" fontId="8" numFmtId="0" xfId="0" applyAlignment="1" applyBorder="1" applyFont="1">
      <alignment readingOrder="0" shrinkToFit="0" vertical="center" wrapText="1"/>
    </xf>
    <xf borderId="0" fillId="12" fontId="8" numFmtId="0" xfId="0" applyAlignment="1" applyFont="1">
      <alignment vertical="bottom"/>
    </xf>
    <xf borderId="0" fillId="3" fontId="8" numFmtId="0" xfId="0" applyAlignment="1" applyFont="1">
      <alignment readingOrder="0" shrinkToFit="0" vertical="center" wrapText="1"/>
    </xf>
    <xf borderId="0" fillId="5" fontId="8" numFmtId="168" xfId="0" applyAlignment="1" applyFont="1" applyNumberFormat="1">
      <alignment horizontal="center" readingOrder="0" vertical="bottom"/>
    </xf>
    <xf borderId="0" fillId="12" fontId="8" numFmtId="0" xfId="0" applyAlignment="1" applyFont="1">
      <alignment shrinkToFit="0" vertical="center" wrapText="1"/>
    </xf>
    <xf borderId="0" fillId="12" fontId="28" numFmtId="168" xfId="0" applyAlignment="1" applyFont="1" applyNumberFormat="1">
      <alignment horizontal="right" vertical="bottom"/>
    </xf>
    <xf borderId="0" fillId="12" fontId="8" numFmtId="0" xfId="0" applyAlignment="1" applyFont="1">
      <alignment vertical="bottom"/>
    </xf>
    <xf borderId="0" fillId="9" fontId="8" numFmtId="0" xfId="0" applyAlignment="1" applyFont="1">
      <alignment readingOrder="0" shrinkToFit="0" vertical="center" wrapText="1"/>
    </xf>
    <xf borderId="25" fillId="5" fontId="8" numFmtId="0" xfId="0" applyAlignment="1" applyBorder="1" applyFont="1">
      <alignment readingOrder="0" vertical="center"/>
    </xf>
    <xf borderId="0" fillId="5" fontId="8" numFmtId="168" xfId="0" applyAlignment="1" applyFont="1" applyNumberFormat="1">
      <alignment horizontal="right" readingOrder="0" vertical="bottom"/>
    </xf>
    <xf borderId="25" fillId="5" fontId="8" numFmtId="0" xfId="0" applyAlignment="1" applyBorder="1" applyFont="1">
      <alignment readingOrder="0" shrinkToFit="0" vertical="center" wrapText="1"/>
    </xf>
    <xf borderId="0" fillId="101" fontId="8" numFmtId="0" xfId="0" applyAlignment="1" applyFill="1" applyFont="1">
      <alignment horizontal="center" shrinkToFit="0" vertical="bottom" wrapText="1"/>
    </xf>
    <xf borderId="0" fillId="101" fontId="8" numFmtId="0" xfId="0" applyAlignment="1" applyFont="1">
      <alignment horizontal="center" readingOrder="0" shrinkToFit="0" vertical="bottom" wrapText="1"/>
    </xf>
    <xf borderId="0" fillId="5" fontId="28" numFmtId="168" xfId="0" applyAlignment="1" applyFont="1" applyNumberFormat="1">
      <alignment horizontal="center" vertical="bottom"/>
    </xf>
    <xf borderId="0" fillId="5" fontId="8" numFmtId="0" xfId="0" applyAlignment="1" applyFont="1">
      <alignment shrinkToFit="0" vertical="center" wrapText="1"/>
    </xf>
    <xf borderId="0" fillId="5" fontId="8" numFmtId="170" xfId="0" applyAlignment="1" applyFont="1" applyNumberFormat="1">
      <alignment horizontal="right" readingOrder="0" shrinkToFit="0" vertical="bottom" wrapText="1"/>
    </xf>
    <xf borderId="0" fillId="12" fontId="4" numFmtId="0" xfId="0" applyAlignment="1" applyFont="1">
      <alignment shrinkToFit="0" vertical="center" wrapText="1"/>
    </xf>
    <xf borderId="25" fillId="12" fontId="4" numFmtId="0" xfId="0" applyAlignment="1" applyBorder="1" applyFont="1">
      <alignment vertical="center"/>
    </xf>
    <xf borderId="0" fillId="12" fontId="4" numFmtId="171" xfId="0" applyAlignment="1" applyFont="1" applyNumberFormat="1">
      <alignment vertical="bottom"/>
    </xf>
    <xf borderId="0" fillId="12" fontId="4" numFmtId="170" xfId="0" applyAlignment="1" applyFont="1" applyNumberFormat="1">
      <alignment horizontal="center" vertical="bottom"/>
    </xf>
    <xf borderId="0" fillId="12" fontId="4" numFmtId="168" xfId="0" applyAlignment="1" applyFont="1" applyNumberFormat="1">
      <alignment horizontal="center" vertical="bottom"/>
    </xf>
    <xf borderId="0" fillId="12" fontId="4" numFmtId="9" xfId="0" applyAlignment="1" applyFont="1" applyNumberFormat="1">
      <alignment horizontal="center" vertical="bottom"/>
    </xf>
    <xf borderId="0" fillId="10" fontId="5" numFmtId="0" xfId="0" applyFont="1"/>
    <xf borderId="0" fillId="12" fontId="4" numFmtId="0" xfId="0" applyAlignment="1" applyFont="1">
      <alignment vertical="bottom"/>
    </xf>
    <xf borderId="0" fillId="5" fontId="8" numFmtId="0" xfId="0" applyAlignment="1" applyFont="1">
      <alignment shrinkToFit="0" wrapText="1"/>
    </xf>
    <xf borderId="25" fillId="12" fontId="8" numFmtId="0" xfId="0" applyAlignment="1" applyBorder="1" applyFont="1">
      <alignment shrinkToFit="0" vertical="center" wrapText="1"/>
    </xf>
    <xf borderId="0" fillId="12" fontId="8" numFmtId="171" xfId="0" applyAlignment="1" applyFont="1" applyNumberFormat="1">
      <alignment horizontal="center" shrinkToFit="0" vertical="bottom" wrapText="1"/>
    </xf>
    <xf borderId="0" fillId="100" fontId="26" numFmtId="168" xfId="0" applyAlignment="1" applyFont="1" applyNumberFormat="1">
      <alignment horizontal="center" readingOrder="0" shrinkToFit="0" vertical="bottom" wrapText="1"/>
    </xf>
    <xf borderId="0" fillId="5" fontId="10" numFmtId="168" xfId="0" applyAlignment="1" applyFont="1" applyNumberFormat="1">
      <alignment horizontal="center" readingOrder="0" shrinkToFit="0" vertical="bottom" wrapText="1"/>
    </xf>
    <xf borderId="0" fillId="0" fontId="4" numFmtId="0" xfId="0" applyAlignment="1" applyFont="1">
      <alignment readingOrder="0" vertical="center"/>
    </xf>
    <xf borderId="0" fillId="12" fontId="39" numFmtId="172" xfId="0" applyAlignment="1" applyFont="1" applyNumberFormat="1">
      <alignment shrinkToFit="0" vertical="center" wrapText="1"/>
    </xf>
    <xf borderId="0" fillId="5" fontId="8" numFmtId="172" xfId="0" applyAlignment="1" applyFont="1" applyNumberFormat="1">
      <alignment readingOrder="0" shrinkToFit="0" vertical="center" wrapText="1"/>
    </xf>
    <xf borderId="0" fillId="12" fontId="8" numFmtId="168" xfId="0" applyAlignment="1" applyFont="1" applyNumberFormat="1">
      <alignment horizontal="center" vertical="bottom"/>
    </xf>
    <xf borderId="0" fillId="5" fontId="4" numFmtId="0" xfId="0" applyAlignment="1" applyFont="1">
      <alignment readingOrder="0" vertical="center"/>
    </xf>
    <xf borderId="25" fillId="5" fontId="4" numFmtId="0" xfId="0" applyAlignment="1" applyBorder="1" applyFont="1">
      <alignment readingOrder="0" vertical="center"/>
    </xf>
    <xf borderId="0" fillId="12" fontId="8" numFmtId="0" xfId="0" applyAlignment="1" applyFont="1">
      <alignment readingOrder="0" shrinkToFit="0" vertical="center" wrapText="1"/>
    </xf>
    <xf borderId="0" fillId="12" fontId="8" numFmtId="168" xfId="0" applyAlignment="1" applyFont="1" applyNumberFormat="1">
      <alignment horizontal="center" readingOrder="0" shrinkToFit="0" vertical="bottom" wrapText="1"/>
    </xf>
    <xf borderId="0" fillId="12" fontId="8" numFmtId="0" xfId="0" applyAlignment="1" applyFont="1">
      <alignment vertical="center"/>
    </xf>
    <xf borderId="0" fillId="5" fontId="8" numFmtId="0" xfId="0" applyAlignment="1" applyFont="1">
      <alignment horizontal="center" readingOrder="0" vertical="center"/>
    </xf>
    <xf borderId="0" fillId="5" fontId="8" numFmtId="168" xfId="0" applyAlignment="1" applyFont="1" applyNumberFormat="1">
      <alignment horizontal="center" shrinkToFit="0" vertical="bottom" wrapText="1"/>
    </xf>
    <xf borderId="0" fillId="102" fontId="8" numFmtId="0" xfId="0" applyAlignment="1" applyFill="1" applyFont="1">
      <alignment readingOrder="0" shrinkToFit="0" vertical="center" wrapText="1"/>
    </xf>
    <xf borderId="0" fillId="4" fontId="8" numFmtId="9" xfId="0" applyAlignment="1" applyFont="1" applyNumberFormat="1">
      <alignment horizontal="center" shrinkToFit="0" vertical="bottom" wrapText="1"/>
    </xf>
    <xf borderId="0" fillId="5" fontId="8" numFmtId="173" xfId="0" applyAlignment="1" applyFont="1" applyNumberFormat="1">
      <alignment shrinkToFit="0" vertical="center" wrapText="1"/>
    </xf>
    <xf borderId="25" fillId="5" fontId="8" numFmtId="0" xfId="0" applyAlignment="1" applyBorder="1" applyFont="1">
      <alignment shrinkToFit="0" vertical="center" wrapText="1"/>
    </xf>
    <xf borderId="0" fillId="5" fontId="8" numFmtId="168" xfId="0" applyAlignment="1" applyFont="1" applyNumberFormat="1">
      <alignment vertical="bottom"/>
    </xf>
    <xf borderId="0" fillId="12" fontId="28" numFmtId="174" xfId="0" applyAlignment="1" applyFont="1" applyNumberFormat="1">
      <alignment readingOrder="0" vertical="center"/>
    </xf>
    <xf borderId="0" fillId="5" fontId="8" numFmtId="0" xfId="0" applyAlignment="1" applyFont="1">
      <alignment horizontal="center" shrinkToFit="0" vertical="center" wrapText="1"/>
    </xf>
    <xf borderId="25" fillId="5" fontId="8" numFmtId="0" xfId="0" applyAlignment="1" applyBorder="1" applyFont="1">
      <alignment vertical="center"/>
    </xf>
    <xf borderId="0" fillId="5" fontId="8" numFmtId="0" xfId="0" applyAlignment="1" applyFont="1">
      <alignment vertical="bottom"/>
    </xf>
    <xf borderId="0" fillId="9" fontId="8" numFmtId="0" xfId="0" applyAlignment="1" applyFont="1">
      <alignment shrinkToFit="0" vertical="center" wrapText="1"/>
    </xf>
    <xf borderId="0" fillId="12" fontId="28" numFmtId="0" xfId="0" applyAlignment="1" applyFont="1">
      <alignment readingOrder="0" vertical="center"/>
    </xf>
    <xf borderId="0" fillId="12" fontId="8" numFmtId="9" xfId="0" applyAlignment="1" applyFont="1" applyNumberFormat="1">
      <alignment vertical="bottom"/>
    </xf>
    <xf borderId="25" fillId="12" fontId="8" numFmtId="0" xfId="0" applyAlignment="1" applyBorder="1" applyFont="1">
      <alignment shrinkToFit="0" vertical="center" wrapText="1"/>
    </xf>
    <xf borderId="0" fillId="5" fontId="8" numFmtId="0" xfId="0" applyAlignment="1" applyFont="1">
      <alignment horizontal="center" shrinkToFit="0" vertical="center" wrapText="1"/>
    </xf>
    <xf borderId="25" fillId="12" fontId="39" numFmtId="0" xfId="0" applyAlignment="1" applyBorder="1" applyFont="1">
      <alignment shrinkToFit="0" vertical="center" wrapText="1"/>
    </xf>
    <xf borderId="0" fillId="5" fontId="8" numFmtId="174" xfId="0" applyAlignment="1" applyFont="1" applyNumberFormat="1">
      <alignment shrinkToFit="0" vertical="center" wrapText="1"/>
    </xf>
    <xf borderId="0" fillId="5" fontId="8" numFmtId="174" xfId="0" applyAlignment="1" applyFont="1" applyNumberFormat="1">
      <alignment readingOrder="0" shrinkToFit="0" vertical="center" wrapText="1"/>
    </xf>
    <xf borderId="0" fillId="100" fontId="28" numFmtId="10" xfId="0" applyAlignment="1" applyFont="1" applyNumberFormat="1">
      <alignment horizontal="center" readingOrder="0" shrinkToFit="0" vertical="bottom" wrapText="1"/>
    </xf>
    <xf borderId="0" fillId="12" fontId="8" numFmtId="0" xfId="0" applyAlignment="1" applyFont="1">
      <alignment horizontal="center" vertical="center"/>
    </xf>
    <xf borderId="0" fillId="12" fontId="28" numFmtId="10" xfId="0" applyAlignment="1" applyFont="1" applyNumberFormat="1">
      <alignment horizontal="center" vertical="bottom"/>
    </xf>
    <xf borderId="0" fillId="12" fontId="28" numFmtId="9" xfId="0" applyAlignment="1" applyFont="1" applyNumberFormat="1">
      <alignment horizontal="center" vertical="bottom"/>
    </xf>
    <xf borderId="0" fillId="100" fontId="28" numFmtId="9" xfId="0" applyAlignment="1" applyFont="1" applyNumberFormat="1">
      <alignment horizontal="center" readingOrder="0" shrinkToFit="0" vertical="bottom" wrapText="1"/>
    </xf>
    <xf borderId="0" fillId="12" fontId="28" numFmtId="9" xfId="0" applyAlignment="1" applyFont="1" applyNumberFormat="1">
      <alignment horizontal="center" readingOrder="0" shrinkToFit="0" vertical="bottom" wrapText="1"/>
    </xf>
    <xf borderId="25" fillId="92" fontId="8" numFmtId="0" xfId="0" applyAlignment="1" applyBorder="1" applyFont="1">
      <alignment readingOrder="0" shrinkToFit="0" vertical="center" wrapText="1"/>
    </xf>
    <xf borderId="0" fillId="3" fontId="8" numFmtId="0" xfId="0" applyAlignment="1" applyFont="1">
      <alignment readingOrder="0" vertical="center"/>
    </xf>
    <xf borderId="0" fillId="0" fontId="8" numFmtId="0" xfId="0" applyAlignment="1" applyFont="1">
      <alignment readingOrder="0" shrinkToFit="0" vertical="center" wrapText="1"/>
    </xf>
    <xf borderId="0" fillId="5" fontId="28" numFmtId="9" xfId="0" applyAlignment="1" applyFont="1" applyNumberFormat="1">
      <alignment horizontal="center" readingOrder="0" shrinkToFit="0" vertical="bottom" wrapText="1"/>
    </xf>
    <xf borderId="25" fillId="12" fontId="8" numFmtId="0" xfId="0" applyAlignment="1" applyBorder="1" applyFont="1">
      <alignment readingOrder="0" vertical="center"/>
    </xf>
    <xf borderId="0" fillId="5" fontId="28" numFmtId="168" xfId="0" applyAlignment="1" applyFont="1" applyNumberFormat="1">
      <alignment horizontal="right" readingOrder="0" vertical="bottom"/>
    </xf>
    <xf borderId="0" fillId="3" fontId="8" numFmtId="0" xfId="0" applyAlignment="1" applyFont="1">
      <alignment shrinkToFit="0" vertical="center" wrapText="1"/>
    </xf>
    <xf borderId="0" fillId="5" fontId="28" numFmtId="168" xfId="0" applyAlignment="1" applyFont="1" applyNumberFormat="1">
      <alignment horizontal="right" vertical="bottom"/>
    </xf>
    <xf borderId="25" fillId="92" fontId="8" numFmtId="0" xfId="0" applyAlignment="1" applyBorder="1" applyFont="1">
      <alignment shrinkToFit="0" vertical="center" wrapText="1"/>
    </xf>
    <xf borderId="0" fillId="92" fontId="8" numFmtId="171" xfId="0" applyAlignment="1" applyFont="1" applyNumberFormat="1">
      <alignment horizontal="center" shrinkToFit="0" vertical="bottom" wrapText="1"/>
    </xf>
    <xf borderId="0" fillId="5" fontId="4" numFmtId="0" xfId="0" applyAlignment="1" applyFont="1">
      <alignment horizontal="center"/>
    </xf>
    <xf borderId="0" fillId="12" fontId="4" numFmtId="168" xfId="0" applyAlignment="1" applyFont="1" applyNumberFormat="1">
      <alignment horizontal="center" vertical="bottom"/>
    </xf>
    <xf borderId="0" fillId="12" fontId="28" numFmtId="168" xfId="0" applyAlignment="1" applyFont="1" applyNumberFormat="1">
      <alignment horizontal="center" readingOrder="0" vertical="bottom"/>
    </xf>
    <xf borderId="0" fillId="91" fontId="28" numFmtId="168" xfId="0" applyAlignment="1" applyFont="1" applyNumberFormat="1">
      <alignment horizontal="center" readingOrder="0" vertical="bottom"/>
    </xf>
    <xf borderId="0" fillId="12" fontId="8" numFmtId="0" xfId="0" applyAlignment="1" applyFont="1">
      <alignment horizontal="center" vertical="center"/>
    </xf>
    <xf borderId="0" fillId="3" fontId="28" numFmtId="0" xfId="0" applyAlignment="1" applyFont="1">
      <alignment readingOrder="0" vertical="center"/>
    </xf>
    <xf borderId="0" fillId="3" fontId="28" numFmtId="0" xfId="0" applyAlignment="1" applyFont="1">
      <alignment horizontal="center" readingOrder="0" shrinkToFit="0" vertical="center" wrapText="1"/>
    </xf>
    <xf borderId="0" fillId="3" fontId="28" numFmtId="0" xfId="0" applyAlignment="1" applyFont="1">
      <alignment horizontal="center" readingOrder="0" vertical="bottom"/>
    </xf>
    <xf borderId="25" fillId="3" fontId="28" numFmtId="0" xfId="0" applyAlignment="1" applyBorder="1" applyFont="1">
      <alignment horizontal="center" readingOrder="0" vertical="center"/>
    </xf>
    <xf borderId="0" fillId="3" fontId="28" numFmtId="0" xfId="0" applyAlignment="1" applyFont="1">
      <alignment horizontal="center" readingOrder="0" vertical="center"/>
    </xf>
    <xf borderId="0" fillId="100" fontId="28" numFmtId="10" xfId="0" applyAlignment="1" applyFont="1" applyNumberFormat="1">
      <alignment horizontal="center" readingOrder="0" vertical="bottom"/>
    </xf>
    <xf borderId="0" fillId="5" fontId="8" numFmtId="9" xfId="0" applyAlignment="1" applyFont="1" applyNumberFormat="1">
      <alignment vertical="bottom"/>
    </xf>
    <xf borderId="0" fillId="3" fontId="8" numFmtId="0" xfId="0" applyAlignment="1" applyFont="1">
      <alignment shrinkToFit="0" vertical="center" wrapText="1"/>
    </xf>
    <xf borderId="0" fillId="3" fontId="8" numFmtId="0" xfId="0" applyAlignment="1" applyFont="1">
      <alignment shrinkToFit="0" vertical="bottom" wrapText="1"/>
    </xf>
    <xf borderId="25" fillId="3" fontId="8" numFmtId="0" xfId="0" applyAlignment="1" applyBorder="1" applyFont="1">
      <alignment shrinkToFit="0" vertical="center" wrapText="1"/>
    </xf>
    <xf borderId="0" fillId="3" fontId="8" numFmtId="0" xfId="0" applyAlignment="1" applyFont="1">
      <alignment horizontal="center" vertical="center"/>
    </xf>
    <xf borderId="0" fillId="5" fontId="8" numFmtId="170" xfId="0" applyAlignment="1" applyFont="1" applyNumberFormat="1">
      <alignment horizontal="center" vertical="bottom"/>
    </xf>
    <xf borderId="0" fillId="103" fontId="8" numFmtId="9" xfId="0" applyAlignment="1" applyFill="1" applyFont="1" applyNumberFormat="1">
      <alignment horizontal="center" shrinkToFit="0" vertical="bottom" wrapText="1"/>
    </xf>
    <xf borderId="0" fillId="4" fontId="8" numFmtId="9" xfId="0" applyAlignment="1" applyFont="1" applyNumberFormat="1">
      <alignment vertical="bottom"/>
    </xf>
    <xf borderId="0" fillId="3" fontId="8" numFmtId="170" xfId="0" applyAlignment="1" applyFont="1" applyNumberFormat="1">
      <alignment shrinkToFit="0" vertical="center" wrapText="1"/>
    </xf>
    <xf borderId="0" fillId="3" fontId="8" numFmtId="0" xfId="0" applyAlignment="1" applyFont="1">
      <alignment shrinkToFit="0" vertical="bottom" wrapText="1"/>
    </xf>
    <xf borderId="25" fillId="3" fontId="8" numFmtId="0" xfId="0" applyAlignment="1" applyBorder="1" applyFont="1">
      <alignment shrinkToFit="0" vertical="center" wrapText="1"/>
    </xf>
    <xf borderId="0" fillId="3" fontId="8" numFmtId="170" xfId="0" applyAlignment="1" applyFont="1" applyNumberFormat="1">
      <alignment horizontal="center" vertical="center"/>
    </xf>
    <xf borderId="0" fillId="104" fontId="8" numFmtId="9" xfId="0" applyAlignment="1" applyFill="1" applyFont="1" applyNumberFormat="1">
      <alignment horizontal="center" shrinkToFit="0" vertical="bottom" wrapText="1"/>
    </xf>
    <xf borderId="0" fillId="5" fontId="8" numFmtId="170" xfId="0" applyAlignment="1" applyFont="1" applyNumberFormat="1">
      <alignment horizontal="center" shrinkToFit="0" vertical="bottom" wrapText="1"/>
    </xf>
    <xf borderId="0" fillId="105" fontId="8" numFmtId="9" xfId="0" applyAlignment="1" applyFill="1" applyFont="1" applyNumberFormat="1">
      <alignment horizontal="center" shrinkToFit="0" vertical="bottom" wrapText="1"/>
    </xf>
    <xf borderId="0" fillId="3" fontId="8" numFmtId="170" xfId="0" applyAlignment="1" applyFont="1" applyNumberFormat="1">
      <alignment horizontal="center" shrinkToFit="0" vertical="center" wrapText="1"/>
    </xf>
    <xf borderId="0" fillId="106" fontId="8" numFmtId="9" xfId="0" applyAlignment="1" applyFill="1" applyFont="1" applyNumberFormat="1">
      <alignment horizontal="center" shrinkToFit="0" vertical="bottom" wrapText="1"/>
    </xf>
    <xf borderId="0" fillId="107" fontId="8" numFmtId="9" xfId="0" applyAlignment="1" applyFill="1" applyFont="1" applyNumberFormat="1">
      <alignment horizontal="center" shrinkToFit="0" vertical="bottom" wrapText="1"/>
    </xf>
    <xf borderId="0" fillId="3" fontId="8" numFmtId="0" xfId="0" applyAlignment="1" applyFont="1">
      <alignment readingOrder="0" shrinkToFit="0" vertical="bottom" wrapText="1"/>
    </xf>
    <xf borderId="25" fillId="3" fontId="8" numFmtId="0" xfId="0" applyAlignment="1" applyBorder="1" applyFont="1">
      <alignment readingOrder="0" shrinkToFit="0" vertical="center" wrapText="1"/>
    </xf>
    <xf borderId="0" fillId="3" fontId="8" numFmtId="0" xfId="0" applyAlignment="1" applyFont="1">
      <alignment horizontal="center" readingOrder="0" shrinkToFit="0" vertical="center" wrapText="1"/>
    </xf>
    <xf borderId="0" fillId="108" fontId="8" numFmtId="9" xfId="0" applyAlignment="1" applyFill="1" applyFont="1" applyNumberFormat="1">
      <alignment horizontal="center" shrinkToFit="0" vertical="bottom" wrapText="1"/>
    </xf>
    <xf borderId="0" fillId="12" fontId="28" numFmtId="0" xfId="0" applyAlignment="1" applyFont="1">
      <alignment horizontal="left" readingOrder="0" vertical="center"/>
    </xf>
    <xf borderId="0" fillId="12" fontId="8" numFmtId="170" xfId="0" applyAlignment="1" applyFont="1" applyNumberFormat="1">
      <alignment horizontal="center" readingOrder="0" shrinkToFit="0" vertical="center" wrapText="1"/>
    </xf>
    <xf borderId="0" fillId="12" fontId="8" numFmtId="0" xfId="0" applyAlignment="1" applyFont="1">
      <alignment horizontal="center" readingOrder="0"/>
    </xf>
    <xf borderId="25" fillId="12" fontId="8" numFmtId="0" xfId="0" applyAlignment="1" applyBorder="1" applyFont="1">
      <alignment horizontal="center" readingOrder="0" vertical="center"/>
    </xf>
    <xf borderId="0" fillId="12" fontId="28" numFmtId="10" xfId="0" applyAlignment="1" applyFont="1" applyNumberFormat="1">
      <alignment horizontal="center" readingOrder="0" vertical="bottom"/>
    </xf>
    <xf borderId="0" fillId="12" fontId="8" numFmtId="168" xfId="0" applyAlignment="1" applyFont="1" applyNumberFormat="1">
      <alignment vertical="bottom"/>
    </xf>
    <xf borderId="0" fillId="109" fontId="8" numFmtId="9" xfId="0" applyAlignment="1" applyFill="1" applyFont="1" applyNumberFormat="1">
      <alignment horizontal="center" shrinkToFit="0" vertical="bottom" wrapText="1"/>
    </xf>
    <xf borderId="0" fillId="92" fontId="8" numFmtId="168" xfId="0" applyAlignment="1" applyFont="1" applyNumberFormat="1">
      <alignment vertical="bottom"/>
    </xf>
    <xf borderId="0" fillId="110" fontId="8" numFmtId="9" xfId="0" applyAlignment="1" applyFill="1" applyFont="1" applyNumberFormat="1">
      <alignment horizontal="center" shrinkToFit="0" vertical="bottom" wrapText="1"/>
    </xf>
    <xf borderId="0" fillId="92" fontId="8" numFmtId="170" xfId="0" applyAlignment="1" applyFont="1" applyNumberFormat="1">
      <alignment horizontal="center" shrinkToFit="0" vertical="bottom" wrapText="1"/>
    </xf>
    <xf borderId="0" fillId="92" fontId="8" numFmtId="168" xfId="0" applyAlignment="1" applyFont="1" applyNumberFormat="1">
      <alignment horizontal="center" vertical="bottom"/>
    </xf>
    <xf borderId="0" fillId="111" fontId="8" numFmtId="9" xfId="0" applyAlignment="1" applyFill="1" applyFont="1" applyNumberFormat="1">
      <alignment horizontal="center" shrinkToFit="0" vertical="bottom" wrapText="1"/>
    </xf>
    <xf borderId="0" fillId="5" fontId="8" numFmtId="9" xfId="0" applyAlignment="1" applyFont="1" applyNumberFormat="1">
      <alignment horizontal="center" vertical="bottom"/>
    </xf>
    <xf borderId="0" fillId="112" fontId="8" numFmtId="9" xfId="0" applyAlignment="1" applyFill="1" applyFont="1" applyNumberFormat="1">
      <alignment horizontal="center" shrinkToFit="0" vertical="bottom" wrapText="1"/>
    </xf>
    <xf borderId="0" fillId="3" fontId="8" numFmtId="0" xfId="0" applyAlignment="1" applyFont="1">
      <alignment horizontal="center" shrinkToFit="0" vertical="center" wrapText="1"/>
    </xf>
    <xf borderId="0" fillId="113" fontId="8" numFmtId="9" xfId="0" applyAlignment="1" applyFill="1" applyFont="1" applyNumberFormat="1">
      <alignment horizontal="center" shrinkToFit="0" vertical="bottom" wrapText="1"/>
    </xf>
    <xf borderId="0" fillId="5" fontId="8" numFmtId="0" xfId="0" applyAlignment="1" applyFont="1">
      <alignment horizontal="center" vertical="center"/>
    </xf>
    <xf borderId="0" fillId="5" fontId="28" numFmtId="10" xfId="0" applyAlignment="1" applyFont="1" applyNumberFormat="1">
      <alignment horizontal="center" readingOrder="0" vertical="bottom"/>
    </xf>
    <xf borderId="0" fillId="12" fontId="28" numFmtId="0" xfId="0" applyAlignment="1" applyFont="1">
      <alignment shrinkToFit="0" vertical="center" wrapText="1"/>
    </xf>
    <xf borderId="0" fillId="12" fontId="28" numFmtId="0" xfId="0" applyAlignment="1" applyFont="1">
      <alignment vertical="bottom"/>
    </xf>
    <xf borderId="25" fillId="12" fontId="28" numFmtId="0" xfId="0" applyAlignment="1" applyBorder="1" applyFont="1">
      <alignment vertical="center"/>
    </xf>
    <xf borderId="0" fillId="12" fontId="28" numFmtId="0" xfId="0" applyAlignment="1" applyFont="1">
      <alignment horizontal="center" vertical="center"/>
    </xf>
    <xf borderId="0" fillId="12" fontId="8" numFmtId="0" xfId="0" applyAlignment="1" applyFont="1">
      <alignment shrinkToFit="0" vertical="bottom" wrapText="1"/>
    </xf>
    <xf borderId="0" fillId="0" fontId="8" numFmtId="0" xfId="0" applyAlignment="1" applyFont="1">
      <alignment readingOrder="0" vertical="center"/>
    </xf>
    <xf borderId="0" fillId="0" fontId="8" numFmtId="0" xfId="0" applyAlignment="1" applyFont="1">
      <alignment shrinkToFit="0" vertical="center" wrapText="1"/>
    </xf>
    <xf borderId="0" fillId="0" fontId="8" numFmtId="0" xfId="0" applyAlignment="1" applyFont="1">
      <alignment shrinkToFit="0" vertical="bottom" wrapText="1"/>
    </xf>
    <xf borderId="25" fillId="0" fontId="8" numFmtId="0" xfId="0" applyAlignment="1" applyBorder="1" applyFont="1">
      <alignment shrinkToFit="0" vertical="center" wrapText="1"/>
    </xf>
    <xf borderId="0" fillId="0" fontId="8" numFmtId="0" xfId="0" applyAlignment="1" applyFont="1">
      <alignment horizontal="center" vertical="center"/>
    </xf>
    <xf borderId="0" fillId="5" fontId="8" numFmtId="170" xfId="0" applyAlignment="1" applyFont="1" applyNumberFormat="1">
      <alignment horizontal="center" readingOrder="0" vertical="bottom"/>
    </xf>
    <xf borderId="0" fillId="0" fontId="8" numFmtId="0" xfId="0" applyAlignment="1" applyFont="1">
      <alignment vertical="center"/>
    </xf>
    <xf borderId="0" fillId="0" fontId="8" numFmtId="0" xfId="0" applyAlignment="1" applyFont="1">
      <alignment vertical="bottom"/>
    </xf>
    <xf borderId="25" fillId="0" fontId="8" numFmtId="0" xfId="0" applyAlignment="1" applyBorder="1" applyFont="1">
      <alignment vertical="center"/>
    </xf>
    <xf borderId="0" fillId="0" fontId="8" numFmtId="171" xfId="0" applyAlignment="1" applyFont="1" applyNumberFormat="1">
      <alignment horizontal="center" vertical="bottom"/>
    </xf>
    <xf borderId="0" fillId="5" fontId="28" numFmtId="10" xfId="0" applyAlignment="1" applyFont="1" applyNumberFormat="1">
      <alignment horizontal="center" vertical="bottom"/>
    </xf>
    <xf borderId="0" fillId="0" fontId="8" numFmtId="170" xfId="0" applyAlignment="1" applyFont="1" applyNumberFormat="1">
      <alignment horizontal="center" vertical="bottom"/>
    </xf>
    <xf borderId="0" fillId="0" fontId="8" numFmtId="9" xfId="0" applyAlignment="1" applyFont="1" applyNumberFormat="1">
      <alignment horizontal="center" vertical="bottom"/>
    </xf>
    <xf borderId="0" fillId="0" fontId="8" numFmtId="168" xfId="0" applyAlignment="1" applyFont="1" applyNumberFormat="1">
      <alignment horizontal="center" vertical="bottom"/>
    </xf>
    <xf borderId="0" fillId="0" fontId="8" numFmtId="168" xfId="0" applyAlignment="1" applyFont="1" applyNumberFormat="1">
      <alignment horizontal="right" vertical="bottom"/>
    </xf>
    <xf borderId="0" fillId="0" fontId="8" numFmtId="9" xfId="0" applyAlignment="1" applyFont="1" applyNumberFormat="1">
      <alignment vertical="bottom"/>
    </xf>
    <xf borderId="0" fillId="0" fontId="8" numFmtId="0" xfId="0" applyAlignment="1" applyFont="1">
      <alignment vertical="center"/>
    </xf>
    <xf borderId="0" fillId="0" fontId="8" numFmtId="170" xfId="0" applyAlignment="1" applyFont="1" applyNumberFormat="1">
      <alignment horizontal="center" readingOrder="0" vertical="bottom"/>
    </xf>
    <xf borderId="0" fillId="0" fontId="8" numFmtId="0" xfId="0" applyAlignment="1" applyFont="1">
      <alignment readingOrder="0" vertical="bottom"/>
    </xf>
    <xf borderId="0" fillId="5" fontId="28" numFmtId="0" xfId="0" applyAlignment="1" applyFont="1">
      <alignment shrinkToFit="0" vertical="center" wrapText="1"/>
    </xf>
    <xf borderId="0" fillId="12" fontId="8" numFmtId="0" xfId="0" applyAlignment="1" applyFont="1">
      <alignment shrinkToFit="0" vertical="bottom" wrapText="1"/>
    </xf>
    <xf borderId="0" fillId="11" fontId="28" numFmtId="0" xfId="0" applyAlignment="1" applyFont="1">
      <alignment shrinkToFit="0" vertical="center" wrapText="1"/>
    </xf>
    <xf borderId="0" fillId="0" fontId="2" numFmtId="0" xfId="0" applyAlignment="1" applyFont="1">
      <alignment shrinkToFit="0" wrapText="1"/>
    </xf>
    <xf borderId="0" fillId="3" fontId="8" numFmtId="171" xfId="0" applyAlignment="1" applyFont="1" applyNumberFormat="1">
      <alignment horizontal="center" readingOrder="0" shrinkToFit="0" vertical="bottom" wrapText="1"/>
    </xf>
    <xf borderId="0" fillId="3" fontId="28" numFmtId="168" xfId="0" applyAlignment="1" applyFont="1" applyNumberFormat="1">
      <alignment horizontal="center" readingOrder="0" shrinkToFit="0" vertical="bottom" wrapText="1"/>
    </xf>
    <xf borderId="25" fillId="12" fontId="4" numFmtId="0" xfId="0" applyAlignment="1" applyBorder="1" applyFont="1">
      <alignment shrinkToFit="0" vertical="center" wrapText="1"/>
    </xf>
    <xf borderId="0" fillId="0" fontId="4" numFmtId="0" xfId="0" applyAlignment="1" applyFont="1">
      <alignment readingOrder="0" shrinkToFit="0" wrapText="1"/>
    </xf>
    <xf borderId="0" fillId="100" fontId="4" numFmtId="0" xfId="0" applyFont="1"/>
    <xf borderId="0" fillId="5" fontId="8" numFmtId="0" xfId="0" applyAlignment="1" applyFont="1">
      <alignment readingOrder="0" shrinkToFit="0" vertical="bottom" wrapText="1"/>
    </xf>
    <xf borderId="0" fillId="12" fontId="40" numFmtId="172" xfId="0" applyAlignment="1" applyFont="1" applyNumberFormat="1">
      <alignment shrinkToFit="0" vertical="center" wrapText="1"/>
    </xf>
    <xf borderId="0" fillId="114" fontId="28" numFmtId="168" xfId="0" applyAlignment="1" applyFill="1" applyFont="1" applyNumberFormat="1">
      <alignment horizontal="center" readingOrder="0" vertical="bottom"/>
    </xf>
    <xf borderId="0" fillId="112" fontId="28" numFmtId="0" xfId="0" applyAlignment="1" applyFont="1">
      <alignment readingOrder="0" shrinkToFit="0" vertical="center" wrapText="1"/>
    </xf>
    <xf borderId="0" fillId="112" fontId="8" numFmtId="0" xfId="0" applyAlignment="1" applyFont="1">
      <alignment readingOrder="0" shrinkToFit="0" vertical="center" wrapText="1"/>
    </xf>
    <xf borderId="0" fillId="112" fontId="8" numFmtId="171" xfId="0" applyAlignment="1" applyFont="1" applyNumberFormat="1">
      <alignment horizontal="center" readingOrder="0" shrinkToFit="0" vertical="bottom" wrapText="1"/>
    </xf>
    <xf borderId="0" fillId="112" fontId="28" numFmtId="168" xfId="0" applyAlignment="1" applyFont="1" applyNumberFormat="1">
      <alignment horizontal="center" readingOrder="0" shrinkToFit="0" vertical="bottom" wrapText="1"/>
    </xf>
    <xf borderId="0" fillId="112" fontId="28" numFmtId="9" xfId="0" applyAlignment="1" applyFont="1" applyNumberFormat="1">
      <alignment horizontal="center" readingOrder="0" shrinkToFit="0" vertical="bottom" wrapText="1"/>
    </xf>
    <xf borderId="0" fillId="112" fontId="8" numFmtId="168" xfId="0" applyAlignment="1" applyFont="1" applyNumberFormat="1">
      <alignment horizontal="center" shrinkToFit="0" vertical="bottom" wrapText="1"/>
    </xf>
    <xf borderId="0" fillId="112" fontId="8" numFmtId="168" xfId="0" applyAlignment="1" applyFont="1" applyNumberFormat="1">
      <alignment horizontal="right" vertical="bottom"/>
    </xf>
    <xf borderId="0" fillId="112" fontId="8" numFmtId="0" xfId="0" applyAlignment="1" applyFont="1">
      <alignment horizontal="center" shrinkToFit="0" vertical="bottom" wrapText="1"/>
    </xf>
    <xf borderId="0" fillId="112" fontId="8" numFmtId="168" xfId="0" applyAlignment="1" applyFont="1" applyNumberFormat="1">
      <alignment horizontal="center" readingOrder="0" shrinkToFit="0" vertical="bottom" wrapText="1"/>
    </xf>
    <xf borderId="0" fillId="91" fontId="28" numFmtId="168" xfId="0" applyAlignment="1" applyFont="1" applyNumberFormat="1">
      <alignment horizontal="center" readingOrder="0" shrinkToFit="0" vertical="bottom" wrapText="1"/>
    </xf>
    <xf borderId="0" fillId="12" fontId="8" numFmtId="171" xfId="0" applyAlignment="1" applyFont="1" applyNumberFormat="1">
      <alignment horizontal="center" readingOrder="0" vertical="bottom"/>
    </xf>
    <xf borderId="0" fillId="12" fontId="40" numFmtId="0" xfId="0" applyAlignment="1" applyFont="1">
      <alignment shrinkToFit="0" vertical="center" wrapText="1"/>
    </xf>
    <xf borderId="0" fillId="12" fontId="39" numFmtId="0" xfId="0" applyAlignment="1" applyFont="1">
      <alignment shrinkToFit="0" vertical="center" wrapText="1"/>
    </xf>
    <xf borderId="25" fillId="12" fontId="40" numFmtId="0" xfId="0" applyAlignment="1" applyBorder="1" applyFont="1">
      <alignment shrinkToFit="0" vertical="center" wrapText="1"/>
    </xf>
    <xf borderId="0" fillId="5" fontId="28" numFmtId="174" xfId="0" applyAlignment="1" applyFont="1" applyNumberFormat="1">
      <alignment readingOrder="0" shrinkToFit="0" vertical="center" wrapText="1"/>
    </xf>
    <xf borderId="0" fillId="12" fontId="8" numFmtId="168" xfId="0" applyAlignment="1" applyFont="1" applyNumberFormat="1">
      <alignment horizontal="center" readingOrder="0" vertical="bottom"/>
    </xf>
    <xf borderId="0" fillId="0" fontId="8" numFmtId="0" xfId="0" applyAlignment="1" applyFont="1">
      <alignment shrinkToFit="0" vertical="center" wrapText="1"/>
    </xf>
    <xf borderId="0" fillId="0" fontId="8" numFmtId="0" xfId="0" applyAlignment="1" applyFont="1">
      <alignment horizontal="center" readingOrder="0" vertical="center"/>
    </xf>
    <xf borderId="0" fillId="0" fontId="8" numFmtId="171" xfId="0" applyAlignment="1" applyFont="1" applyNumberFormat="1">
      <alignment horizontal="center" readingOrder="0" vertical="bottom"/>
    </xf>
    <xf borderId="0" fillId="0" fontId="8" numFmtId="0" xfId="0" applyAlignment="1" applyFont="1">
      <alignment readingOrder="0" shrinkToFit="0" vertical="bottom" wrapText="1"/>
    </xf>
    <xf borderId="9" fillId="0" fontId="26" numFmtId="0" xfId="0" applyAlignment="1" applyBorder="1" applyFont="1">
      <alignment horizontal="center" readingOrder="0" shrinkToFit="0" vertical="bottom" wrapText="0"/>
    </xf>
    <xf borderId="5" fillId="0" fontId="26" numFmtId="0" xfId="0" applyAlignment="1" applyBorder="1" applyFont="1">
      <alignment horizontal="left" readingOrder="0" shrinkToFit="0" vertical="bottom" wrapText="1"/>
    </xf>
    <xf borderId="5" fillId="0" fontId="26" numFmtId="0" xfId="0" applyAlignment="1" applyBorder="1" applyFont="1">
      <alignment horizontal="left" readingOrder="0" shrinkToFit="0" vertical="bottom" wrapText="0"/>
    </xf>
    <xf borderId="5" fillId="0" fontId="26" numFmtId="0" xfId="0" applyAlignment="1" applyBorder="1" applyFont="1">
      <alignment horizontal="center" readingOrder="0" shrinkToFit="0" vertical="bottom" wrapText="0"/>
    </xf>
    <xf borderId="5" fillId="0" fontId="26" numFmtId="0" xfId="0" applyAlignment="1" applyBorder="1" applyFont="1">
      <alignment horizontal="center" readingOrder="0" shrinkToFit="0" vertical="center" wrapText="0"/>
    </xf>
    <xf borderId="5" fillId="115" fontId="26" numFmtId="0" xfId="0" applyAlignment="1" applyBorder="1" applyFill="1" applyFont="1">
      <alignment horizontal="center" readingOrder="0" shrinkToFit="0" vertical="center" wrapText="0"/>
    </xf>
    <xf borderId="5" fillId="116" fontId="26" numFmtId="0" xfId="0" applyAlignment="1" applyBorder="1" applyFill="1" applyFont="1">
      <alignment horizontal="center" readingOrder="0" shrinkToFit="0" vertical="center" wrapText="0"/>
    </xf>
    <xf borderId="5" fillId="0" fontId="17" numFmtId="10" xfId="0" applyAlignment="1" applyBorder="1" applyFont="1" applyNumberFormat="1">
      <alignment horizontal="center" readingOrder="0" shrinkToFit="0" vertical="center" wrapText="0"/>
    </xf>
    <xf borderId="7" fillId="0" fontId="24" numFmtId="0" xfId="0" applyAlignment="1" applyBorder="1" applyFont="1">
      <alignment horizontal="center" readingOrder="0" vertical="center"/>
    </xf>
    <xf borderId="7" fillId="0" fontId="1" numFmtId="0" xfId="0" applyAlignment="1" applyBorder="1" applyFont="1">
      <alignment horizontal="center" readingOrder="0" vertical="center"/>
    </xf>
    <xf borderId="7" fillId="0" fontId="41" numFmtId="0" xfId="0" applyAlignment="1" applyBorder="1" applyFont="1">
      <alignment horizontal="center" readingOrder="0" vertical="center"/>
    </xf>
    <xf borderId="6" fillId="0" fontId="19" numFmtId="0" xfId="0" applyAlignment="1" applyBorder="1" applyFont="1">
      <alignment shrinkToFit="0" vertical="bottom" wrapText="0"/>
    </xf>
    <xf borderId="9" fillId="117" fontId="19" numFmtId="0" xfId="0" applyAlignment="1" applyBorder="1" applyFill="1" applyFont="1">
      <alignment horizontal="left" readingOrder="0" shrinkToFit="0" wrapText="1"/>
    </xf>
    <xf borderId="4" fillId="117" fontId="19" numFmtId="0" xfId="0" applyAlignment="1" applyBorder="1" applyFont="1">
      <alignment horizontal="center" readingOrder="0" shrinkToFit="0" wrapText="0"/>
    </xf>
    <xf borderId="4" fillId="117" fontId="19" numFmtId="0" xfId="0" applyAlignment="1" applyBorder="1" applyFont="1">
      <alignment shrinkToFit="0" vertical="bottom" wrapText="0"/>
    </xf>
    <xf borderId="0" fillId="117" fontId="19" numFmtId="0" xfId="0" applyAlignment="1" applyFont="1">
      <alignment shrinkToFit="0" vertical="bottom" wrapText="0"/>
    </xf>
    <xf borderId="0" fillId="117" fontId="19" numFmtId="10" xfId="0" applyAlignment="1" applyFont="1" applyNumberFormat="1">
      <alignment shrinkToFit="0" vertical="bottom" wrapText="0"/>
    </xf>
    <xf borderId="0" fillId="117" fontId="4" numFmtId="0" xfId="0" applyFont="1"/>
    <xf borderId="0" fillId="117" fontId="4" numFmtId="0" xfId="0" applyAlignment="1" applyFont="1">
      <alignment horizontal="center"/>
    </xf>
    <xf borderId="6" fillId="0" fontId="42" numFmtId="0" xfId="0" applyAlignment="1" applyBorder="1" applyFont="1">
      <alignment horizontal="center" readingOrder="0" shrinkToFit="0" vertical="center" wrapText="0"/>
    </xf>
    <xf borderId="9" fillId="5" fontId="19" numFmtId="0" xfId="0" applyAlignment="1" applyBorder="1" applyFont="1">
      <alignment horizontal="left" readingOrder="0" shrinkToFit="0" vertical="center" wrapText="1"/>
    </xf>
    <xf borderId="5" fillId="5" fontId="19" numFmtId="0" xfId="0" applyAlignment="1" applyBorder="1" applyFont="1">
      <alignment horizontal="left" readingOrder="0" vertical="center"/>
    </xf>
    <xf borderId="4" fillId="5" fontId="19" numFmtId="0" xfId="0" applyAlignment="1" applyBorder="1" applyFont="1">
      <alignment horizontal="left" readingOrder="0" vertical="center"/>
    </xf>
    <xf borderId="4" fillId="0" fontId="10" numFmtId="0" xfId="0" applyAlignment="1" applyBorder="1" applyFont="1">
      <alignment horizontal="center" readingOrder="0" shrinkToFit="0" vertical="center" wrapText="0"/>
    </xf>
    <xf borderId="7" fillId="115" fontId="10" numFmtId="0" xfId="0" applyAlignment="1" applyBorder="1" applyFont="1">
      <alignment horizontal="center" readingOrder="0" shrinkToFit="0" vertical="center" wrapText="0"/>
    </xf>
    <xf borderId="7" fillId="0" fontId="10" numFmtId="0" xfId="0" applyAlignment="1" applyBorder="1" applyFont="1">
      <alignment horizontal="center" readingOrder="0" shrinkToFit="0" vertical="center" wrapText="0"/>
    </xf>
    <xf borderId="7" fillId="116" fontId="10" numFmtId="0" xfId="0" applyAlignment="1" applyBorder="1" applyFont="1">
      <alignment horizontal="center" readingOrder="0" shrinkToFit="0" vertical="center" wrapText="0"/>
    </xf>
    <xf borderId="7" fillId="0" fontId="4" numFmtId="0" xfId="0" applyAlignment="1" applyBorder="1" applyFont="1">
      <alignment horizontal="left" readingOrder="0" shrinkToFit="0" vertical="center" wrapText="1"/>
    </xf>
    <xf borderId="7" fillId="0" fontId="43" numFmtId="0" xfId="0" applyAlignment="1" applyBorder="1" applyFont="1">
      <alignment horizontal="center" readingOrder="0" vertical="center"/>
    </xf>
    <xf borderId="9" fillId="0" fontId="42" numFmtId="0" xfId="0" applyAlignment="1" applyBorder="1" applyFont="1">
      <alignment horizontal="center" readingOrder="0" shrinkToFit="0" vertical="center" wrapText="0"/>
    </xf>
    <xf borderId="5" fillId="5" fontId="19" numFmtId="0" xfId="0" applyAlignment="1" applyBorder="1" applyFont="1">
      <alignment horizontal="left" readingOrder="0" shrinkToFit="0" vertical="center" wrapText="1"/>
    </xf>
    <xf borderId="7" fillId="0" fontId="4" numFmtId="0" xfId="0" applyBorder="1" applyFont="1"/>
    <xf borderId="7" fillId="0" fontId="4" numFmtId="0" xfId="0" applyAlignment="1" applyBorder="1" applyFont="1">
      <alignment horizontal="center"/>
    </xf>
    <xf borderId="7" fillId="0" fontId="44" numFmtId="0" xfId="0" applyAlignment="1" applyBorder="1" applyFont="1">
      <alignment horizontal="center" readingOrder="0" vertical="center"/>
    </xf>
    <xf borderId="5" fillId="5" fontId="19" numFmtId="0" xfId="0" applyAlignment="1" applyBorder="1" applyFont="1">
      <alignment horizontal="left" readingOrder="0"/>
    </xf>
    <xf borderId="4" fillId="5" fontId="19" numFmtId="0" xfId="0" applyAlignment="1" applyBorder="1" applyFont="1">
      <alignment horizontal="left" readingOrder="0"/>
    </xf>
    <xf borderId="4" fillId="0" fontId="19" numFmtId="0" xfId="0" applyAlignment="1" applyBorder="1" applyFont="1">
      <alignment shrinkToFit="0" vertical="bottom" wrapText="0"/>
    </xf>
    <xf borderId="6" fillId="117" fontId="19" numFmtId="0" xfId="0" applyAlignment="1" applyBorder="1" applyFont="1">
      <alignment horizontal="left" readingOrder="0" shrinkToFit="0" wrapText="1"/>
    </xf>
    <xf borderId="10" fillId="117" fontId="19" numFmtId="0" xfId="0" applyAlignment="1" applyBorder="1" applyFont="1">
      <alignment shrinkToFit="0" vertical="bottom" wrapText="0"/>
    </xf>
    <xf borderId="7" fillId="117" fontId="4" numFmtId="0" xfId="0" applyBorder="1" applyFont="1"/>
    <xf borderId="7" fillId="117" fontId="4" numFmtId="0" xfId="0" applyAlignment="1" applyBorder="1" applyFont="1">
      <alignment horizontal="center"/>
    </xf>
    <xf borderId="5" fillId="5" fontId="23" numFmtId="0" xfId="0" applyAlignment="1" applyBorder="1" applyFont="1">
      <alignment horizontal="left" readingOrder="0" shrinkToFit="0" vertical="center" wrapText="1"/>
    </xf>
    <xf borderId="5" fillId="5" fontId="33" numFmtId="0" xfId="0" applyAlignment="1" applyBorder="1" applyFont="1">
      <alignment horizontal="left" readingOrder="0" shrinkToFit="0" vertical="center" wrapText="1"/>
    </xf>
    <xf borderId="7" fillId="115" fontId="8" numFmtId="0" xfId="0" applyAlignment="1" applyBorder="1" applyFont="1">
      <alignment horizontal="center" readingOrder="0" shrinkToFit="0" vertical="center" wrapText="0"/>
    </xf>
    <xf borderId="7" fillId="116" fontId="8" numFmtId="0" xfId="0" applyAlignment="1" applyBorder="1" applyFont="1">
      <alignment horizontal="center" readingOrder="0" shrinkToFit="0" vertical="center" wrapText="0"/>
    </xf>
    <xf borderId="4" fillId="0" fontId="42" numFmtId="0" xfId="0" applyAlignment="1" applyBorder="1" applyFont="1">
      <alignment shrinkToFit="0" vertical="bottom" wrapText="0"/>
    </xf>
    <xf borderId="6" fillId="117" fontId="19" numFmtId="0" xfId="0" applyAlignment="1" applyBorder="1" applyFont="1">
      <alignment horizontal="left" readingOrder="0" shrinkToFit="0" vertical="bottom" wrapText="1"/>
    </xf>
    <xf borderId="4" fillId="117" fontId="19" numFmtId="0" xfId="0" applyAlignment="1" applyBorder="1" applyFont="1">
      <alignment horizontal="center" readingOrder="0" shrinkToFit="0" vertical="bottom" wrapText="0"/>
    </xf>
    <xf borderId="7" fillId="117" fontId="19" numFmtId="0" xfId="0" applyAlignment="1" applyBorder="1" applyFont="1">
      <alignment shrinkToFit="0" vertical="center" wrapText="0"/>
    </xf>
    <xf borderId="7" fillId="117" fontId="19" numFmtId="10" xfId="0" applyAlignment="1" applyBorder="1" applyFont="1" applyNumberFormat="1">
      <alignment shrinkToFit="0" vertical="center" wrapText="0"/>
    </xf>
    <xf borderId="5" fillId="5" fontId="19" numFmtId="0" xfId="0" applyAlignment="1" applyBorder="1" applyFont="1">
      <alignment horizontal="left" readingOrder="0" shrinkToFit="0" vertical="bottom" wrapText="1"/>
    </xf>
    <xf borderId="5" fillId="5" fontId="19" numFmtId="0" xfId="0" applyAlignment="1" applyBorder="1" applyFont="1">
      <alignment horizontal="left" readingOrder="0" shrinkToFit="0" vertical="top" wrapText="1"/>
    </xf>
    <xf borderId="9" fillId="0" fontId="33" numFmtId="0" xfId="0" applyAlignment="1" applyBorder="1" applyFont="1">
      <alignment horizontal="center" readingOrder="0" shrinkToFit="0" vertical="center" wrapText="0"/>
    </xf>
    <xf borderId="7" fillId="0" fontId="45" numFmtId="0" xfId="0" applyAlignment="1" applyBorder="1" applyFont="1">
      <alignment horizontal="center" readingOrder="0" shrinkToFit="0" vertical="center" wrapText="0"/>
    </xf>
    <xf borderId="7" fillId="0" fontId="44" numFmtId="0" xfId="0" applyAlignment="1" applyBorder="1" applyFont="1">
      <alignment horizontal="center" readingOrder="0" shrinkToFit="0" vertical="center" wrapText="1"/>
    </xf>
    <xf borderId="5" fillId="5" fontId="19" numFmtId="0" xfId="0" applyAlignment="1" applyBorder="1" applyFont="1">
      <alignment horizontal="left" readingOrder="0" shrinkToFit="0" wrapText="1"/>
    </xf>
    <xf borderId="7" fillId="0" fontId="10" numFmtId="3" xfId="0" applyAlignment="1" applyBorder="1" applyFont="1" applyNumberFormat="1">
      <alignment horizontal="center" readingOrder="0" shrinkToFit="0" vertical="center" wrapText="0"/>
    </xf>
    <xf borderId="7" fillId="115" fontId="10" numFmtId="3" xfId="0" applyAlignment="1" applyBorder="1" applyFont="1" applyNumberFormat="1">
      <alignment horizontal="center" readingOrder="0" shrinkToFit="0" vertical="center" wrapText="0"/>
    </xf>
    <xf borderId="7" fillId="116" fontId="10" numFmtId="3" xfId="0" applyAlignment="1" applyBorder="1" applyFont="1" applyNumberFormat="1">
      <alignment horizontal="center" readingOrder="0" shrinkToFit="0" vertical="center" wrapText="0"/>
    </xf>
    <xf borderId="7" fillId="115" fontId="8" numFmtId="3" xfId="0" applyAlignment="1" applyBorder="1" applyFont="1" applyNumberFormat="1">
      <alignment horizontal="center" readingOrder="0" shrinkToFit="0" vertical="center" wrapText="0"/>
    </xf>
    <xf borderId="7" fillId="116" fontId="8" numFmtId="3" xfId="0" applyAlignment="1" applyBorder="1" applyFont="1" applyNumberFormat="1">
      <alignment horizontal="center" readingOrder="0" shrinkToFit="0" vertical="center" wrapText="0"/>
    </xf>
    <xf borderId="5" fillId="5" fontId="5" numFmtId="0" xfId="0" applyAlignment="1" applyBorder="1" applyFont="1">
      <alignment horizontal="left" readingOrder="0" shrinkToFit="0" vertical="center" wrapText="1"/>
    </xf>
    <xf borderId="7" fillId="0" fontId="8" numFmtId="3" xfId="0" applyAlignment="1" applyBorder="1" applyFont="1" applyNumberFormat="1">
      <alignment horizontal="center" readingOrder="0" shrinkToFit="0" vertical="center" wrapText="0"/>
    </xf>
    <xf borderId="9" fillId="0" fontId="42" numFmtId="0" xfId="0" applyAlignment="1" applyBorder="1" applyFont="1">
      <alignment shrinkToFit="0" vertical="bottom" wrapText="0"/>
    </xf>
    <xf borderId="5" fillId="117" fontId="19" numFmtId="0" xfId="0" applyAlignment="1" applyBorder="1" applyFont="1">
      <alignment horizontal="left" readingOrder="0" shrinkToFit="0" wrapText="1"/>
    </xf>
    <xf borderId="5" fillId="117" fontId="19" numFmtId="0" xfId="0" applyAlignment="1" applyBorder="1" applyFont="1">
      <alignment horizontal="center" readingOrder="0" shrinkToFit="0" wrapText="0"/>
    </xf>
    <xf borderId="10" fillId="117" fontId="19" numFmtId="3" xfId="0" applyAlignment="1" applyBorder="1" applyFont="1" applyNumberFormat="1">
      <alignment horizontal="center" shrinkToFit="0" vertical="center" wrapText="0"/>
    </xf>
    <xf borderId="10" fillId="117" fontId="19" numFmtId="0" xfId="0" applyAlignment="1" applyBorder="1" applyFont="1">
      <alignment horizontal="center" shrinkToFit="0" vertical="center" wrapText="0"/>
    </xf>
    <xf borderId="4" fillId="117" fontId="19" numFmtId="0" xfId="0" applyAlignment="1" applyBorder="1" applyFont="1">
      <alignment horizontal="left" readingOrder="0" shrinkToFit="0" vertical="bottom" wrapText="1"/>
    </xf>
    <xf borderId="7" fillId="118" fontId="22" numFmtId="9" xfId="0" applyAlignment="1" applyBorder="1" applyFill="1" applyFont="1" applyNumberFormat="1">
      <alignment horizontal="center" shrinkToFit="0" vertical="center" wrapText="1"/>
    </xf>
    <xf borderId="7" fillId="119" fontId="22" numFmtId="9" xfId="0" applyAlignment="1" applyBorder="1" applyFill="1" applyFont="1" applyNumberFormat="1">
      <alignment horizontal="center" shrinkToFit="0" vertical="center" wrapText="1"/>
    </xf>
    <xf borderId="5" fillId="5" fontId="19" numFmtId="0" xfId="0" applyAlignment="1" applyBorder="1" applyFont="1">
      <alignment readingOrder="0" shrinkToFit="0" vertical="center" wrapText="1"/>
    </xf>
    <xf borderId="9" fillId="0" fontId="46" numFmtId="0" xfId="0" applyAlignment="1" applyBorder="1" applyFont="1">
      <alignment horizontal="center" readingOrder="0" shrinkToFit="0" vertical="center" wrapText="0"/>
    </xf>
    <xf borderId="7" fillId="0" fontId="32" numFmtId="0" xfId="0" applyAlignment="1" applyBorder="1" applyFont="1">
      <alignment horizontal="center" readingOrder="0" shrinkToFit="0" vertical="center" wrapText="0"/>
    </xf>
    <xf borderId="7" fillId="115" fontId="32" numFmtId="0" xfId="0" applyAlignment="1" applyBorder="1" applyFont="1">
      <alignment horizontal="center" readingOrder="0" shrinkToFit="0" vertical="center" wrapText="0"/>
    </xf>
    <xf borderId="7" fillId="116" fontId="32" numFmtId="0" xfId="0" applyAlignment="1" applyBorder="1" applyFont="1">
      <alignment horizontal="center" readingOrder="0" shrinkToFit="0" vertical="center" wrapText="0"/>
    </xf>
    <xf borderId="7" fillId="0" fontId="4" numFmtId="0" xfId="0" applyAlignment="1" applyBorder="1" applyFont="1">
      <alignment readingOrder="0"/>
    </xf>
    <xf borderId="5" fillId="5" fontId="33" numFmtId="0" xfId="0" applyAlignment="1" applyBorder="1" applyFont="1">
      <alignment horizontal="left" readingOrder="0" shrinkToFit="0" vertical="bottom" wrapText="1"/>
    </xf>
    <xf borderId="7" fillId="115" fontId="4" numFmtId="0" xfId="0" applyAlignment="1" applyBorder="1" applyFont="1">
      <alignment horizontal="center" readingOrder="0" shrinkToFit="0" vertical="center" wrapText="0"/>
    </xf>
    <xf borderId="7" fillId="0" fontId="4" numFmtId="0" xfId="0" applyAlignment="1" applyBorder="1" applyFont="1">
      <alignment horizontal="center" readingOrder="0" shrinkToFit="0" vertical="center" wrapText="0"/>
    </xf>
    <xf borderId="7" fillId="116" fontId="4" numFmtId="0" xfId="0" applyAlignment="1" applyBorder="1" applyFont="1">
      <alignment horizontal="center" readingOrder="0" shrinkToFit="0" vertical="center" wrapText="0"/>
    </xf>
    <xf borderId="7" fillId="116" fontId="26" numFmtId="3" xfId="0" applyAlignment="1" applyBorder="1" applyFont="1" applyNumberFormat="1">
      <alignment horizontal="center" readingOrder="0" shrinkToFit="0" vertical="center" wrapText="0"/>
    </xf>
    <xf borderId="9" fillId="0" fontId="19" numFmtId="0" xfId="0" applyAlignment="1" applyBorder="1" applyFont="1">
      <alignment horizontal="center" readingOrder="0" shrinkToFit="0" vertical="center" wrapText="0"/>
    </xf>
    <xf borderId="9" fillId="0" fontId="19" numFmtId="0" xfId="0" applyAlignment="1" applyBorder="1" applyFont="1">
      <alignment shrinkToFit="0" vertical="bottom" wrapText="0"/>
    </xf>
    <xf borderId="5" fillId="117" fontId="19" numFmtId="0" xfId="0" applyAlignment="1" applyBorder="1" applyFont="1">
      <alignment horizontal="left" readingOrder="0" shrinkToFit="0" vertical="bottom" wrapText="1"/>
    </xf>
    <xf borderId="5" fillId="117" fontId="19" numFmtId="0" xfId="0" applyAlignment="1" applyBorder="1" applyFont="1">
      <alignment horizontal="center" readingOrder="0" shrinkToFit="0" vertical="bottom" wrapText="0"/>
    </xf>
    <xf borderId="5" fillId="5" fontId="26" numFmtId="0" xfId="0" applyAlignment="1" applyBorder="1" applyFont="1">
      <alignment horizontal="left" readingOrder="0" shrinkToFit="0" wrapText="1"/>
    </xf>
    <xf borderId="5" fillId="5" fontId="25" numFmtId="0" xfId="0" applyAlignment="1" applyBorder="1" applyFont="1">
      <alignment horizontal="left" readingOrder="0" shrinkToFit="0" wrapText="1"/>
    </xf>
    <xf borderId="7" fillId="0" fontId="8" numFmtId="0" xfId="0" applyAlignment="1" applyBorder="1" applyFont="1">
      <alignment horizontal="center" readingOrder="0" shrinkToFit="0" vertical="center" wrapText="0"/>
    </xf>
    <xf borderId="7" fillId="118" fontId="22" numFmtId="9" xfId="0" applyAlignment="1" applyBorder="1" applyFont="1" applyNumberFormat="1">
      <alignment horizontal="center" shrinkToFit="0" wrapText="1"/>
    </xf>
    <xf borderId="7" fillId="119" fontId="22" numFmtId="9" xfId="0" applyAlignment="1" applyBorder="1" applyFont="1" applyNumberFormat="1">
      <alignment horizontal="center" shrinkToFit="0" wrapText="1"/>
    </xf>
    <xf borderId="7" fillId="117" fontId="19" numFmtId="0" xfId="0" applyAlignment="1" applyBorder="1" applyFont="1">
      <alignment shrinkToFit="0" vertical="bottom" wrapText="0"/>
    </xf>
    <xf borderId="7" fillId="117" fontId="19" numFmtId="10" xfId="0" applyAlignment="1" applyBorder="1" applyFont="1" applyNumberFormat="1">
      <alignment shrinkToFit="0" vertical="bottom" wrapText="0"/>
    </xf>
    <xf borderId="5" fillId="5" fontId="19" numFmtId="0" xfId="0" applyAlignment="1" applyBorder="1" applyFont="1">
      <alignment horizontal="center" readingOrder="0" shrinkToFit="0" vertical="center" wrapText="1"/>
    </xf>
    <xf borderId="7" fillId="0" fontId="10" numFmtId="0" xfId="0" applyAlignment="1" applyBorder="1" applyFont="1">
      <alignment horizontal="center" readingOrder="0" shrinkToFit="0" wrapText="0"/>
    </xf>
    <xf borderId="7" fillId="115" fontId="10" numFmtId="0" xfId="0" applyAlignment="1" applyBorder="1" applyFont="1">
      <alignment horizontal="center" readingOrder="0" shrinkToFit="0" wrapText="0"/>
    </xf>
    <xf borderId="7" fillId="116" fontId="10" numFmtId="0" xfId="0" applyAlignment="1" applyBorder="1" applyFont="1">
      <alignment horizontal="center" readingOrder="0" shrinkToFit="0" wrapText="0"/>
    </xf>
    <xf borderId="9" fillId="0" fontId="42" numFmtId="0" xfId="0" applyAlignment="1" applyBorder="1" applyFont="1">
      <alignment horizontal="center" readingOrder="0" shrinkToFit="0" vertical="center" wrapText="1"/>
    </xf>
    <xf borderId="6" fillId="117" fontId="19" numFmtId="0" xfId="0" applyAlignment="1" applyBorder="1" applyFont="1">
      <alignment shrinkToFit="0" vertical="bottom" wrapText="0"/>
    </xf>
    <xf borderId="4" fillId="117" fontId="42" numFmtId="0" xfId="0" applyAlignment="1" applyBorder="1" applyFont="1">
      <alignment shrinkToFit="0" vertical="bottom" wrapText="0"/>
    </xf>
    <xf borderId="5" fillId="117" fontId="19" numFmtId="0" xfId="0" applyAlignment="1" applyBorder="1" applyFont="1">
      <alignment horizontal="left" readingOrder="0" shrinkToFit="0" vertical="center" wrapText="1"/>
    </xf>
    <xf borderId="0" fillId="12" fontId="8" numFmtId="0" xfId="0" applyAlignment="1" applyFont="1">
      <alignment vertical="center"/>
    </xf>
    <xf borderId="0" fillId="5" fontId="2" numFmtId="0" xfId="0" applyFont="1"/>
    <xf borderId="0" fillId="12" fontId="4" numFmtId="0" xfId="0" applyAlignment="1" applyFont="1">
      <alignment vertical="center"/>
    </xf>
    <xf borderId="0" fillId="12" fontId="28" numFmtId="0" xfId="0" applyAlignment="1" applyFont="1">
      <alignment shrinkToFit="0" wrapText="1"/>
    </xf>
    <xf borderId="0" fillId="12" fontId="47" numFmtId="0" xfId="0" applyFont="1"/>
    <xf borderId="25" fillId="12" fontId="47" numFmtId="0" xfId="0" applyBorder="1" applyFont="1"/>
    <xf borderId="0" fillId="0" fontId="8" numFmtId="0" xfId="0" applyAlignment="1" applyFont="1">
      <alignment horizontal="center" shrinkToFit="0" wrapText="1"/>
    </xf>
    <xf borderId="0" fillId="12" fontId="47" numFmtId="171" xfId="0" applyAlignment="1" applyFont="1" applyNumberFormat="1">
      <alignment vertical="bottom"/>
    </xf>
    <xf borderId="0" fillId="12" fontId="47" numFmtId="168" xfId="0" applyAlignment="1" applyFont="1" applyNumberFormat="1">
      <alignment vertical="bottom"/>
    </xf>
    <xf borderId="0" fillId="12" fontId="47" numFmtId="9" xfId="0" applyAlignment="1" applyFont="1" applyNumberFormat="1">
      <alignment vertical="bottom"/>
    </xf>
    <xf borderId="0" fillId="12" fontId="47" numFmtId="170" xfId="0" applyAlignment="1" applyFont="1" applyNumberFormat="1">
      <alignment vertical="bottom"/>
    </xf>
    <xf borderId="0" fillId="12" fontId="47" numFmtId="168" xfId="0" applyAlignment="1" applyFont="1" applyNumberFormat="1">
      <alignment vertical="bottom"/>
    </xf>
    <xf borderId="0" fillId="12" fontId="47" numFmtId="0" xfId="0" applyAlignment="1" applyFont="1">
      <alignment vertical="bottom"/>
    </xf>
    <xf borderId="0" fillId="5" fontId="47" numFmtId="168" xfId="0" applyAlignment="1" applyFont="1" applyNumberFormat="1">
      <alignment vertical="bottom"/>
    </xf>
    <xf borderId="0" fillId="3" fontId="8" numFmtId="171" xfId="0" applyAlignment="1" applyFont="1" applyNumberFormat="1">
      <alignment horizontal="center" vertical="bottom"/>
    </xf>
    <xf borderId="0" fillId="100" fontId="28" numFmtId="168" xfId="0" applyAlignment="1" applyFont="1" applyNumberFormat="1">
      <alignment horizontal="center" shrinkToFit="0" vertical="bottom" wrapText="1"/>
    </xf>
    <xf borderId="0" fillId="100" fontId="28" numFmtId="9" xfId="0" applyAlignment="1" applyFont="1" applyNumberFormat="1">
      <alignment horizontal="center" shrinkToFit="0" vertical="bottom" wrapText="1"/>
    </xf>
    <xf borderId="0" fillId="120" fontId="8" numFmtId="9" xfId="0" applyAlignment="1" applyFill="1" applyFont="1" applyNumberFormat="1">
      <alignment horizontal="center" shrinkToFit="0" vertical="bottom" wrapText="1"/>
    </xf>
    <xf borderId="0" fillId="4" fontId="8" numFmtId="0" xfId="0" applyAlignment="1" applyFont="1">
      <alignment horizontal="center" shrinkToFit="0" vertical="bottom" wrapText="1"/>
    </xf>
    <xf borderId="0" fillId="100" fontId="47" numFmtId="168" xfId="0" applyAlignment="1" applyFont="1" applyNumberFormat="1">
      <alignment vertical="bottom"/>
    </xf>
    <xf borderId="0" fillId="100" fontId="47" numFmtId="9" xfId="0" applyAlignment="1" applyFont="1" applyNumberFormat="1">
      <alignment vertical="bottom"/>
    </xf>
    <xf borderId="0" fillId="4" fontId="47" numFmtId="0" xfId="0" applyAlignment="1" applyFont="1">
      <alignment vertical="bottom"/>
    </xf>
    <xf borderId="0" fillId="121" fontId="8" numFmtId="9" xfId="0" applyAlignment="1" applyFill="1" applyFont="1" applyNumberFormat="1">
      <alignment horizontal="center" shrinkToFit="0" vertical="bottom" wrapText="1"/>
    </xf>
    <xf borderId="0" fillId="122" fontId="8" numFmtId="9" xfId="0" applyAlignment="1" applyFill="1" applyFont="1" applyNumberFormat="1">
      <alignment horizontal="center" shrinkToFit="0" vertical="bottom" wrapText="1"/>
    </xf>
    <xf borderId="0" fillId="3" fontId="8" numFmtId="171" xfId="0" applyAlignment="1" applyFont="1" applyNumberFormat="1">
      <alignment horizontal="center" shrinkToFit="0" vertical="bottom" wrapText="1"/>
    </xf>
    <xf borderId="0" fillId="5" fontId="28" numFmtId="168" xfId="0" applyAlignment="1" applyFont="1" applyNumberFormat="1">
      <alignment horizontal="center" shrinkToFit="0" vertical="bottom" wrapText="1"/>
    </xf>
    <xf borderId="0" fillId="57" fontId="8" numFmtId="9" xfId="0" applyAlignment="1" applyFont="1" applyNumberFormat="1">
      <alignment horizontal="center" shrinkToFit="0" vertical="bottom" wrapText="1"/>
    </xf>
    <xf borderId="0" fillId="5" fontId="47" numFmtId="9" xfId="0" applyAlignment="1" applyFont="1" applyNumberFormat="1">
      <alignment vertical="bottom"/>
    </xf>
    <xf borderId="0" fillId="5" fontId="47" numFmtId="0" xfId="0" applyAlignment="1" applyFont="1">
      <alignment vertical="bottom"/>
    </xf>
    <xf borderId="0" fillId="123" fontId="8" numFmtId="9" xfId="0" applyAlignment="1" applyFill="1" applyFont="1" applyNumberFormat="1">
      <alignment horizontal="center" shrinkToFit="0" vertical="bottom" wrapText="1"/>
    </xf>
    <xf borderId="0" fillId="5" fontId="47" numFmtId="0" xfId="0" applyFont="1"/>
    <xf borderId="0" fillId="70" fontId="8" numFmtId="9" xfId="0" applyAlignment="1" applyFont="1" applyNumberFormat="1">
      <alignment horizontal="center" shrinkToFit="0" vertical="bottom" wrapText="1"/>
    </xf>
    <xf borderId="0" fillId="92" fontId="47" numFmtId="168" xfId="0" applyAlignment="1" applyFont="1" applyNumberFormat="1">
      <alignment vertical="bottom"/>
    </xf>
    <xf borderId="0" fillId="4" fontId="47" numFmtId="9" xfId="0" applyAlignment="1" applyFont="1" applyNumberFormat="1">
      <alignment vertical="bottom"/>
    </xf>
    <xf borderId="0" fillId="5" fontId="10" numFmtId="0" xfId="0" applyAlignment="1" applyFont="1">
      <alignment shrinkToFit="0" wrapText="1"/>
    </xf>
    <xf borderId="0" fillId="124" fontId="8" numFmtId="9" xfId="0" applyAlignment="1" applyFill="1" applyFont="1" applyNumberFormat="1">
      <alignment horizontal="center" shrinkToFit="0" vertical="bottom" wrapText="1"/>
    </xf>
    <xf borderId="0" fillId="0" fontId="47" numFmtId="0" xfId="0" applyFont="1"/>
    <xf borderId="0" fillId="100" fontId="26" numFmtId="168" xfId="0" applyAlignment="1" applyFont="1" applyNumberFormat="1">
      <alignment horizontal="center" shrinkToFit="0" vertical="bottom" wrapText="1"/>
    </xf>
    <xf borderId="0" fillId="15" fontId="8" numFmtId="9" xfId="0" applyAlignment="1" applyFont="1" applyNumberFormat="1">
      <alignment horizontal="center" shrinkToFit="0" vertical="bottom" wrapText="1"/>
    </xf>
    <xf borderId="0" fillId="125" fontId="8" numFmtId="9" xfId="0" applyAlignment="1" applyFill="1" applyFont="1" applyNumberFormat="1">
      <alignment horizontal="center" shrinkToFit="0" vertical="bottom" wrapText="1"/>
    </xf>
    <xf borderId="0" fillId="126" fontId="8" numFmtId="9" xfId="0" applyAlignment="1" applyFill="1" applyFont="1" applyNumberFormat="1">
      <alignment horizontal="center" shrinkToFit="0" vertical="bottom" wrapText="1"/>
    </xf>
    <xf borderId="0" fillId="0" fontId="8" numFmtId="0" xfId="0" applyAlignment="1" applyFont="1">
      <alignment horizontal="center"/>
    </xf>
    <xf borderId="0" fillId="127" fontId="8" numFmtId="9" xfId="0" applyAlignment="1" applyFill="1" applyFont="1" applyNumberFormat="1">
      <alignment horizontal="center" shrinkToFit="0" vertical="bottom" wrapText="1"/>
    </xf>
    <xf borderId="0" fillId="5" fontId="8" numFmtId="173" xfId="0" applyAlignment="1" applyFont="1" applyNumberFormat="1">
      <alignment shrinkToFit="0" wrapText="1"/>
    </xf>
    <xf borderId="0" fillId="79" fontId="8" numFmtId="9" xfId="0" applyAlignment="1" applyFont="1" applyNumberFormat="1">
      <alignment horizontal="center" shrinkToFit="0" vertical="bottom" wrapText="1"/>
    </xf>
    <xf borderId="0" fillId="82" fontId="8" numFmtId="9" xfId="0" applyAlignment="1" applyFont="1" applyNumberFormat="1">
      <alignment horizontal="center" shrinkToFit="0" vertical="bottom" wrapText="1"/>
    </xf>
    <xf borderId="0" fillId="128" fontId="8" numFmtId="9" xfId="0" applyAlignment="1" applyFill="1" applyFont="1" applyNumberFormat="1">
      <alignment horizontal="center" shrinkToFit="0" vertical="bottom" wrapText="1"/>
    </xf>
    <xf borderId="0" fillId="86" fontId="8" numFmtId="9" xfId="0" applyAlignment="1" applyFont="1" applyNumberFormat="1">
      <alignment horizontal="center" shrinkToFit="0" vertical="bottom" wrapText="1"/>
    </xf>
    <xf borderId="0" fillId="0" fontId="8" numFmtId="0" xfId="0" applyFont="1"/>
    <xf borderId="25" fillId="5" fontId="8" numFmtId="0" xfId="0" applyAlignment="1" applyBorder="1" applyFont="1">
      <alignment shrinkToFit="0" wrapText="1"/>
    </xf>
    <xf borderId="0" fillId="129" fontId="8" numFmtId="9" xfId="0" applyAlignment="1" applyFill="1" applyFont="1" applyNumberFormat="1">
      <alignment horizontal="center" shrinkToFit="0" vertical="bottom" wrapText="1"/>
    </xf>
    <xf borderId="0" fillId="130" fontId="8" numFmtId="9" xfId="0" applyAlignment="1" applyFill="1" applyFont="1" applyNumberFormat="1">
      <alignment horizontal="center" shrinkToFit="0" vertical="bottom" wrapText="1"/>
    </xf>
    <xf borderId="0" fillId="12" fontId="2" numFmtId="0" xfId="0" applyFont="1"/>
    <xf borderId="0" fillId="91" fontId="28" numFmtId="168" xfId="0" applyAlignment="1" applyFont="1" applyNumberFormat="1">
      <alignment horizontal="center" vertical="bottom"/>
    </xf>
    <xf borderId="0" fillId="41" fontId="8" numFmtId="9" xfId="0" applyAlignment="1" applyFont="1" applyNumberFormat="1">
      <alignment horizontal="center" shrinkToFit="0" vertical="bottom" wrapText="1"/>
    </xf>
    <xf borderId="0" fillId="67" fontId="8" numFmtId="9" xfId="0" applyAlignment="1" applyFont="1" applyNumberFormat="1">
      <alignment horizontal="center" shrinkToFit="0" vertical="bottom" wrapText="1"/>
    </xf>
    <xf borderId="0" fillId="66" fontId="8" numFmtId="9" xfId="0" applyAlignment="1" applyFont="1" applyNumberFormat="1">
      <alignment horizontal="center" shrinkToFit="0" vertical="bottom" wrapText="1"/>
    </xf>
    <xf borderId="0" fillId="94" fontId="8" numFmtId="9" xfId="0" applyAlignment="1" applyFont="1" applyNumberFormat="1">
      <alignment horizontal="center" shrinkToFit="0" vertical="bottom" wrapText="1"/>
    </xf>
    <xf borderId="0" fillId="91" fontId="47" numFmtId="168" xfId="0" applyAlignment="1" applyFont="1" applyNumberFormat="1">
      <alignment vertical="bottom"/>
    </xf>
    <xf borderId="0" fillId="131" fontId="8" numFmtId="9" xfId="0" applyAlignment="1" applyFill="1" applyFont="1" applyNumberFormat="1">
      <alignment horizontal="center" shrinkToFit="0" vertical="bottom" wrapText="1"/>
    </xf>
    <xf borderId="0" fillId="102" fontId="8" numFmtId="0" xfId="0" applyAlignment="1" applyFont="1">
      <alignment shrinkToFit="0" wrapText="1"/>
    </xf>
    <xf borderId="0" fillId="132" fontId="8" numFmtId="9" xfId="0" applyAlignment="1" applyFill="1" applyFont="1" applyNumberFormat="1">
      <alignment horizontal="center" shrinkToFit="0" vertical="bottom" wrapText="1"/>
    </xf>
    <xf borderId="0" fillId="78" fontId="8" numFmtId="9" xfId="0" applyAlignment="1" applyFont="1" applyNumberFormat="1">
      <alignment horizontal="center" shrinkToFit="0" vertical="bottom" wrapText="1"/>
    </xf>
    <xf borderId="0" fillId="102" fontId="47" numFmtId="0" xfId="0" applyFont="1"/>
    <xf borderId="0" fillId="133" fontId="8" numFmtId="9" xfId="0" applyAlignment="1" applyFill="1" applyFont="1" applyNumberFormat="1">
      <alignment horizontal="center" shrinkToFit="0" vertical="bottom" wrapText="1"/>
    </xf>
    <xf borderId="0" fillId="134" fontId="8" numFmtId="9" xfId="0" applyAlignment="1" applyFill="1" applyFont="1" applyNumberFormat="1">
      <alignment horizontal="center" shrinkToFit="0" vertical="bottom" wrapText="1"/>
    </xf>
    <xf borderId="0" fillId="20" fontId="8" numFmtId="9" xfId="0" applyAlignment="1" applyFont="1" applyNumberFormat="1">
      <alignment horizontal="center" shrinkToFit="0" vertical="bottom" wrapText="1"/>
    </xf>
    <xf borderId="0" fillId="91" fontId="28" numFmtId="168" xfId="0" applyAlignment="1" applyFont="1" applyNumberFormat="1">
      <alignment horizontal="center" shrinkToFit="0" vertical="bottom" wrapText="1"/>
    </xf>
    <xf borderId="0" fillId="135" fontId="8" numFmtId="9" xfId="0" applyAlignment="1" applyFill="1" applyFont="1" applyNumberFormat="1">
      <alignment horizontal="center" shrinkToFit="0" vertical="bottom" wrapText="1"/>
    </xf>
    <xf borderId="0" fillId="46" fontId="8" numFmtId="9" xfId="0" applyAlignment="1" applyFont="1" applyNumberFormat="1">
      <alignment horizontal="center" shrinkToFit="0" vertical="bottom" wrapText="1"/>
    </xf>
    <xf borderId="0" fillId="136" fontId="8" numFmtId="9" xfId="0" applyAlignment="1" applyFill="1" applyFont="1" applyNumberFormat="1">
      <alignment horizontal="center" shrinkToFit="0" vertical="bottom" wrapText="1"/>
    </xf>
    <xf borderId="0" fillId="137" fontId="8" numFmtId="9" xfId="0" applyAlignment="1" applyFill="1" applyFont="1" applyNumberFormat="1">
      <alignment horizontal="center" shrinkToFit="0" vertical="bottom" wrapText="1"/>
    </xf>
    <xf borderId="0" fillId="138" fontId="8" numFmtId="9" xfId="0" applyAlignment="1" applyFill="1" applyFont="1" applyNumberFormat="1">
      <alignment horizontal="center" shrinkToFit="0" vertical="bottom" wrapText="1"/>
    </xf>
    <xf borderId="0" fillId="3" fontId="8" numFmtId="171" xfId="0" applyAlignment="1" applyFont="1" applyNumberFormat="1">
      <alignment horizontal="center" readingOrder="0" vertical="bottom"/>
    </xf>
    <xf borderId="0" fillId="12" fontId="28" numFmtId="0" xfId="0" applyFont="1"/>
    <xf borderId="25" fillId="5" fontId="47" numFmtId="0" xfId="0" applyBorder="1" applyFont="1"/>
    <xf borderId="0" fillId="40" fontId="8" numFmtId="9" xfId="0" applyAlignment="1" applyFont="1" applyNumberFormat="1">
      <alignment horizontal="center" shrinkToFit="0" vertical="bottom" wrapText="1"/>
    </xf>
    <xf borderId="0" fillId="139" fontId="8" numFmtId="9" xfId="0" applyAlignment="1" applyFill="1" applyFont="1" applyNumberFormat="1">
      <alignment horizontal="center" shrinkToFit="0" vertical="bottom" wrapText="1"/>
    </xf>
    <xf borderId="0" fillId="140" fontId="8" numFmtId="9" xfId="0" applyAlignment="1" applyFill="1" applyFont="1" applyNumberFormat="1">
      <alignment horizontal="center" shrinkToFit="0" vertical="bottom" wrapText="1"/>
    </xf>
    <xf borderId="0" fillId="141" fontId="8" numFmtId="9" xfId="0" applyAlignment="1" applyFill="1" applyFont="1" applyNumberFormat="1">
      <alignment horizontal="center" shrinkToFit="0" vertical="bottom" wrapText="1"/>
    </xf>
    <xf borderId="0" fillId="50" fontId="8" numFmtId="9" xfId="0" applyAlignment="1" applyFont="1" applyNumberFormat="1">
      <alignment horizontal="center" shrinkToFit="0" vertical="bottom" wrapText="1"/>
    </xf>
    <xf borderId="0" fillId="142" fontId="8" numFmtId="9" xfId="0" applyAlignment="1" applyFill="1" applyFont="1" applyNumberFormat="1">
      <alignment horizontal="center" shrinkToFit="0" vertical="bottom" wrapText="1"/>
    </xf>
    <xf borderId="0" fillId="143" fontId="8" numFmtId="9" xfId="0" applyAlignment="1" applyFill="1" applyFont="1" applyNumberFormat="1">
      <alignment horizontal="center" shrinkToFit="0" vertical="bottom" wrapText="1"/>
    </xf>
    <xf borderId="0" fillId="5" fontId="38" numFmtId="0" xfId="0" applyFont="1"/>
    <xf borderId="0" fillId="144" fontId="8" numFmtId="9" xfId="0" applyAlignment="1" applyFill="1" applyFont="1" applyNumberFormat="1">
      <alignment horizontal="center" shrinkToFit="0" vertical="bottom" wrapText="1"/>
    </xf>
    <xf borderId="0" fillId="145" fontId="8" numFmtId="9" xfId="0" applyAlignment="1" applyFill="1" applyFont="1" applyNumberFormat="1">
      <alignment horizontal="center" shrinkToFit="0" vertical="bottom" wrapText="1"/>
    </xf>
    <xf borderId="0" fillId="146" fontId="8" numFmtId="9" xfId="0" applyAlignment="1" applyFill="1" applyFont="1" applyNumberFormat="1">
      <alignment horizontal="center" shrinkToFit="0" vertical="bottom" wrapText="1"/>
    </xf>
    <xf borderId="0" fillId="51" fontId="8" numFmtId="9" xfId="0" applyAlignment="1" applyFont="1" applyNumberFormat="1">
      <alignment horizontal="center" shrinkToFit="0" vertical="bottom" wrapText="1"/>
    </xf>
    <xf borderId="0" fillId="0" fontId="2" numFmtId="0" xfId="0" applyAlignment="1" applyFont="1">
      <alignment vertical="center"/>
    </xf>
    <xf borderId="0" fillId="0" fontId="4" numFmtId="0" xfId="0" applyAlignment="1" applyFont="1">
      <alignment vertical="center"/>
    </xf>
    <xf borderId="0" fillId="0" fontId="16" numFmtId="0" xfId="0" applyAlignment="1" applyFont="1">
      <alignment horizontal="center" readingOrder="0" shrinkToFit="0" vertical="center" wrapText="1"/>
    </xf>
    <xf borderId="0" fillId="11" fontId="16"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6" numFmtId="167" xfId="0" applyAlignment="1" applyFont="1" applyNumberFormat="1">
      <alignment horizontal="center" readingOrder="0" shrinkToFit="0" vertical="center" wrapText="1"/>
    </xf>
    <xf borderId="26" fillId="0" fontId="16" numFmtId="168" xfId="0" applyAlignment="1" applyBorder="1" applyFont="1" applyNumberFormat="1">
      <alignment horizontal="center" readingOrder="0" shrinkToFit="0" vertical="center" wrapText="1"/>
    </xf>
    <xf borderId="0" fillId="0" fontId="16" numFmtId="9" xfId="0" applyAlignment="1" applyFont="1" applyNumberFormat="1">
      <alignment horizontal="center" readingOrder="0" shrinkToFit="0" vertical="center" wrapText="1"/>
    </xf>
    <xf borderId="0" fillId="0" fontId="15" numFmtId="0" xfId="0" applyAlignment="1" applyFont="1">
      <alignment horizontal="center" readingOrder="0" shrinkToFit="0" vertical="center" wrapText="1"/>
    </xf>
    <xf borderId="26" fillId="5" fontId="28" numFmtId="167" xfId="0" applyAlignment="1" applyBorder="1" applyFont="1" applyNumberFormat="1">
      <alignment horizontal="center" readingOrder="0" shrinkToFit="0" vertical="center" wrapText="1"/>
    </xf>
    <xf borderId="0" fillId="12" fontId="16" numFmtId="0" xfId="0" applyAlignment="1" applyFont="1">
      <alignment horizontal="left" readingOrder="0" shrinkToFit="0" vertical="center" wrapText="1"/>
    </xf>
    <xf borderId="0" fillId="12" fontId="3" numFmtId="0" xfId="0" applyAlignment="1" applyFont="1">
      <alignment horizontal="left" readingOrder="0" shrinkToFit="0" vertical="center" wrapText="1"/>
    </xf>
    <xf borderId="0" fillId="12" fontId="16" numFmtId="0" xfId="0" applyAlignment="1" applyFont="1">
      <alignment horizontal="center" shrinkToFit="0" vertical="center" wrapText="1"/>
    </xf>
    <xf borderId="0" fillId="12" fontId="16" numFmtId="0" xfId="0" applyAlignment="1" applyFont="1">
      <alignment horizontal="left" shrinkToFit="0" vertical="center" wrapText="1"/>
    </xf>
    <xf borderId="0" fillId="12" fontId="16" numFmtId="167" xfId="0" applyAlignment="1" applyFont="1" applyNumberFormat="1">
      <alignment horizontal="left" readingOrder="0" shrinkToFit="0" vertical="center" wrapText="1"/>
    </xf>
    <xf borderId="26" fillId="12" fontId="16" numFmtId="168" xfId="0" applyAlignment="1" applyBorder="1" applyFont="1" applyNumberFormat="1">
      <alignment horizontal="left" shrinkToFit="0" vertical="center" wrapText="1"/>
    </xf>
    <xf borderId="0" fillId="12" fontId="20" numFmtId="170" xfId="0" applyAlignment="1" applyFont="1" applyNumberFormat="1">
      <alignment horizontal="left" shrinkToFit="0" vertical="center" wrapText="1"/>
    </xf>
    <xf borderId="0" fillId="5" fontId="1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5" fontId="4" numFmtId="0" xfId="0" applyAlignment="1" applyFont="1">
      <alignment vertical="center"/>
    </xf>
    <xf borderId="0" fillId="0" fontId="3" numFmtId="0" xfId="0" applyAlignment="1" applyFont="1">
      <alignment horizontal="center" readingOrder="0"/>
    </xf>
    <xf borderId="0" fillId="0" fontId="4" numFmtId="168" xfId="0" applyAlignment="1" applyFont="1" applyNumberFormat="1">
      <alignment horizontal="right" readingOrder="0" vertical="bottom"/>
    </xf>
    <xf borderId="0" fillId="5" fontId="20" numFmtId="170" xfId="0" applyAlignment="1" applyFont="1" applyNumberFormat="1">
      <alignment horizontal="center" shrinkToFit="0" vertical="center" wrapText="1"/>
    </xf>
    <xf borderId="4" fillId="5" fontId="16" numFmtId="0" xfId="0" applyAlignment="1" applyBorder="1" applyFont="1">
      <alignment horizontal="center" readingOrder="0" shrinkToFit="0" vertical="center" wrapText="1"/>
    </xf>
    <xf borderId="4" fillId="0" fontId="4" numFmtId="0" xfId="0" applyAlignment="1" applyBorder="1" applyFont="1">
      <alignment horizontal="center" shrinkToFit="0" vertical="center" wrapText="1"/>
    </xf>
    <xf borderId="4" fillId="5" fontId="16" numFmtId="167" xfId="0" applyAlignment="1" applyBorder="1" applyFont="1" applyNumberFormat="1">
      <alignment horizontal="center" readingOrder="0" shrinkToFit="0" vertical="center" wrapText="1"/>
    </xf>
    <xf borderId="4" fillId="0" fontId="3" numFmtId="0" xfId="0" applyAlignment="1" applyBorder="1" applyFont="1">
      <alignment horizontal="center" readingOrder="0"/>
    </xf>
    <xf borderId="4" fillId="0" fontId="4" numFmtId="168" xfId="0" applyAlignment="1" applyBorder="1" applyFont="1" applyNumberFormat="1">
      <alignment horizontal="right" readingOrder="0" vertical="bottom"/>
    </xf>
    <xf borderId="4" fillId="5" fontId="20" numFmtId="170" xfId="0" applyAlignment="1" applyBorder="1" applyFont="1" applyNumberFormat="1">
      <alignment horizontal="center" shrinkToFit="0" vertical="center" wrapText="1"/>
    </xf>
    <xf borderId="4" fillId="3" fontId="16" numFmtId="9" xfId="0" applyAlignment="1" applyBorder="1" applyFont="1" applyNumberFormat="1">
      <alignment horizontal="center" readingOrder="0" shrinkToFit="0" vertical="center" wrapText="1"/>
    </xf>
    <xf borderId="4" fillId="5" fontId="16" numFmtId="168" xfId="0" applyAlignment="1" applyBorder="1" applyFont="1" applyNumberFormat="1">
      <alignment horizontal="center" readingOrder="0" shrinkToFit="0" vertical="center" wrapText="1"/>
    </xf>
    <xf borderId="4" fillId="5" fontId="16" numFmtId="9" xfId="0" applyAlignment="1" applyBorder="1" applyFont="1" applyNumberFormat="1">
      <alignment horizontal="center" readingOrder="0" shrinkToFit="0" vertical="center" wrapText="1"/>
    </xf>
    <xf borderId="0" fillId="0" fontId="4" numFmtId="0" xfId="0" applyAlignment="1" applyFont="1">
      <alignment horizontal="center" vertical="center"/>
    </xf>
    <xf borderId="0" fillId="147" fontId="8" numFmtId="168" xfId="0" applyAlignment="1" applyFill="1" applyFont="1" applyNumberFormat="1">
      <alignment horizontal="right" readingOrder="0" vertical="bottom"/>
    </xf>
    <xf borderId="0" fillId="0" fontId="4" numFmtId="168" xfId="0" applyAlignment="1" applyFont="1" applyNumberFormat="1">
      <alignment horizontal="center" readingOrder="0" vertical="center"/>
    </xf>
    <xf borderId="4" fillId="0" fontId="4" numFmtId="0" xfId="0" applyAlignment="1" applyBorder="1" applyFont="1">
      <alignment horizontal="center" vertical="center"/>
    </xf>
    <xf borderId="4" fillId="29" fontId="8" numFmtId="168" xfId="0" applyAlignment="1" applyBorder="1" applyFont="1" applyNumberFormat="1">
      <alignment horizontal="right" readingOrder="0" vertical="bottom"/>
    </xf>
    <xf borderId="4" fillId="0" fontId="4" numFmtId="168" xfId="0" applyAlignment="1" applyBorder="1" applyFont="1" applyNumberFormat="1">
      <alignment horizontal="center" readingOrder="0" vertical="center"/>
    </xf>
    <xf borderId="0" fillId="0" fontId="4" numFmtId="3" xfId="0" applyAlignment="1" applyFont="1" applyNumberFormat="1">
      <alignment horizontal="center" readingOrder="0" vertical="center"/>
    </xf>
    <xf borderId="0" fillId="5" fontId="16" numFmtId="3" xfId="0" applyAlignment="1" applyFont="1" applyNumberFormat="1">
      <alignment horizontal="center" readingOrder="0" shrinkToFit="0" vertical="center" wrapText="1"/>
    </xf>
    <xf borderId="4" fillId="0" fontId="4" numFmtId="3" xfId="0" applyAlignment="1" applyBorder="1" applyFont="1" applyNumberFormat="1">
      <alignment horizontal="center" readingOrder="0" vertical="center"/>
    </xf>
    <xf borderId="4" fillId="5" fontId="16" numFmtId="3" xfId="0" applyAlignment="1" applyBorder="1" applyFont="1" applyNumberFormat="1">
      <alignment horizontal="center" readingOrder="0" shrinkToFit="0" vertical="center" wrapText="1"/>
    </xf>
    <xf borderId="0" fillId="148" fontId="4" numFmtId="3" xfId="0" applyAlignment="1" applyFill="1" applyFont="1" applyNumberFormat="1">
      <alignment horizontal="center" readingOrder="0" vertical="center"/>
    </xf>
    <xf borderId="0" fillId="0" fontId="4" numFmtId="0" xfId="0" applyAlignment="1" applyFont="1">
      <alignment horizontal="center" readingOrder="0" shrinkToFit="0" vertical="bottom" wrapText="1"/>
    </xf>
    <xf borderId="0" fillId="0" fontId="4" numFmtId="3" xfId="0" applyAlignment="1" applyFont="1" applyNumberFormat="1">
      <alignment horizontal="center" vertical="center"/>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4" fillId="0" fontId="4" numFmtId="0" xfId="0" applyAlignment="1" applyBorder="1" applyFont="1">
      <alignment shrinkToFit="0" vertical="bottom" wrapText="1"/>
    </xf>
    <xf borderId="4" fillId="0" fontId="4" numFmtId="0" xfId="0" applyAlignment="1" applyBorder="1" applyFont="1">
      <alignment vertical="bottom"/>
    </xf>
    <xf borderId="4" fillId="0" fontId="4" numFmtId="0" xfId="0" applyAlignment="1" applyBorder="1" applyFont="1">
      <alignment readingOrder="0" vertical="bottom"/>
    </xf>
    <xf borderId="0" fillId="0" fontId="16" numFmtId="0" xfId="0" applyAlignment="1" applyFont="1">
      <alignment horizontal="left" readingOrder="0" shrinkToFit="0" vertical="center" wrapText="1"/>
    </xf>
    <xf borderId="0" fillId="3" fontId="16" numFmtId="167" xfId="0" applyAlignment="1" applyFont="1" applyNumberFormat="1">
      <alignment horizontal="center" readingOrder="0" shrinkToFit="0" vertical="center" wrapText="1"/>
    </xf>
    <xf borderId="0" fillId="6" fontId="16" numFmtId="168" xfId="0" applyAlignment="1" applyFont="1" applyNumberFormat="1">
      <alignment horizontal="center" readingOrder="0" shrinkToFit="0" vertical="center" wrapText="1"/>
    </xf>
    <xf borderId="0" fillId="0" fontId="16" numFmtId="170" xfId="0" applyAlignment="1" applyFont="1" applyNumberFormat="1">
      <alignment horizontal="center" readingOrder="0" shrinkToFit="0" vertical="center" wrapText="1"/>
    </xf>
    <xf borderId="0" fillId="0" fontId="14" numFmtId="0" xfId="0" applyAlignment="1" applyFont="1">
      <alignment horizontal="left" readingOrder="0" shrinkToFit="0" vertical="center" wrapText="1"/>
    </xf>
    <xf borderId="0" fillId="5" fontId="28" numFmtId="167" xfId="0" applyAlignment="1" applyFont="1" applyNumberFormat="1">
      <alignment horizontal="center" readingOrder="0" shrinkToFit="0" vertical="center" wrapText="1"/>
    </xf>
    <xf borderId="0" fillId="5" fontId="28" numFmtId="9" xfId="0" applyAlignment="1" applyFont="1" applyNumberFormat="1">
      <alignment horizontal="center" readingOrder="0" shrinkToFit="0" vertical="center" wrapText="1"/>
    </xf>
    <xf borderId="0" fillId="12" fontId="1" numFmtId="0" xfId="0" applyAlignment="1" applyFont="1">
      <alignment horizontal="left" readingOrder="0" shrinkToFit="0" vertical="center" wrapText="1"/>
    </xf>
    <xf borderId="0" fillId="12" fontId="16" numFmtId="168" xfId="0" applyAlignment="1" applyFont="1" applyNumberFormat="1">
      <alignment horizontal="center" readingOrder="0" shrinkToFit="0" vertical="center" wrapText="1"/>
    </xf>
    <xf borderId="0" fillId="12" fontId="14" numFmtId="9" xfId="0" applyAlignment="1" applyFont="1" applyNumberFormat="1">
      <alignment horizontal="center" readingOrder="0" shrinkToFit="0" vertical="center" wrapText="1"/>
    </xf>
    <xf borderId="0" fillId="12" fontId="20" numFmtId="170" xfId="0" applyAlignment="1" applyFont="1" applyNumberFormat="1">
      <alignment horizontal="left" readingOrder="0" shrinkToFit="0" vertical="center" wrapText="1"/>
    </xf>
    <xf borderId="0" fillId="91" fontId="16" numFmtId="9" xfId="0" applyAlignment="1" applyFont="1" applyNumberFormat="1">
      <alignment horizontal="center" readingOrder="0" shrinkToFit="0" vertical="center" wrapText="1"/>
    </xf>
    <xf borderId="0" fillId="12" fontId="16" numFmtId="0" xfId="0" applyAlignment="1" applyFont="1">
      <alignment horizontal="center" readingOrder="0" shrinkToFit="0" vertical="center" wrapText="1"/>
    </xf>
    <xf borderId="0" fillId="12" fontId="16" numFmtId="9" xfId="0" applyAlignment="1" applyFont="1" applyNumberFormat="1">
      <alignment horizontal="center" readingOrder="0" shrinkToFit="0" vertical="center" wrapText="1"/>
    </xf>
    <xf borderId="0" fillId="3" fontId="16" numFmtId="0" xfId="0" applyAlignment="1" applyFont="1">
      <alignment horizontal="left" shrinkToFit="0" vertical="center" wrapText="1"/>
    </xf>
    <xf borderId="0" fillId="3" fontId="16" numFmtId="167" xfId="0" applyAlignment="1" applyFont="1" applyNumberFormat="1">
      <alignment horizontal="center" readingOrder="0" shrinkToFit="0" vertical="center" wrapText="1"/>
    </xf>
    <xf borderId="0" fillId="3" fontId="16" numFmtId="168" xfId="0" applyAlignment="1" applyFont="1" applyNumberFormat="1">
      <alignment horizontal="center" readingOrder="0" shrinkToFit="0" vertical="center" wrapText="1"/>
    </xf>
    <xf borderId="0" fillId="3" fontId="16" numFmtId="9" xfId="0" applyAlignment="1" applyFont="1" applyNumberFormat="1">
      <alignment horizontal="center" readingOrder="0" shrinkToFit="0" vertical="center" wrapText="1"/>
    </xf>
    <xf borderId="0" fillId="3" fontId="20" numFmtId="170" xfId="0" applyAlignment="1" applyFont="1" applyNumberFormat="1">
      <alignment horizontal="center" readingOrder="0" shrinkToFit="0" vertical="center" wrapText="1"/>
    </xf>
    <xf borderId="0" fillId="3" fontId="16" numFmtId="168" xfId="0" applyAlignment="1" applyFont="1" applyNumberFormat="1">
      <alignment horizontal="center" readingOrder="0" shrinkToFit="0" vertical="center" wrapText="1"/>
    </xf>
    <xf borderId="0" fillId="3" fontId="3" numFmtId="168" xfId="0" applyAlignment="1" applyFont="1" applyNumberFormat="1">
      <alignment horizontal="center" shrinkToFit="0" vertical="center" wrapText="1"/>
    </xf>
    <xf borderId="0" fillId="6" fontId="16" numFmtId="0" xfId="0" applyAlignment="1" applyFont="1">
      <alignment horizontal="center" readingOrder="0" shrinkToFit="0" vertical="center" wrapText="1"/>
    </xf>
    <xf borderId="0" fillId="6" fontId="16" numFmtId="0" xfId="0" applyAlignment="1" applyFont="1">
      <alignment readingOrder="0" shrinkToFit="0" vertical="center" wrapText="1"/>
    </xf>
    <xf borderId="0" fillId="6" fontId="48" numFmtId="0" xfId="0" applyAlignment="1" applyFont="1">
      <alignment horizontal="left" readingOrder="0" shrinkToFit="0" vertical="center" wrapText="1"/>
    </xf>
    <xf borderId="0" fillId="6" fontId="16" numFmtId="167" xfId="0" applyAlignment="1" applyFont="1" applyNumberFormat="1">
      <alignment horizontal="center" readingOrder="0" shrinkToFit="0" vertical="center" wrapText="1"/>
    </xf>
    <xf borderId="0" fillId="6" fontId="20" numFmtId="170" xfId="0" applyAlignment="1" applyFont="1" applyNumberFormat="1">
      <alignment horizontal="center" readingOrder="0" shrinkToFit="0" vertical="center" wrapText="1"/>
    </xf>
    <xf borderId="0" fillId="6" fontId="16" numFmtId="9" xfId="0" applyAlignment="1" applyFont="1" applyNumberFormat="1">
      <alignment horizontal="center" readingOrder="0" shrinkToFit="0" vertical="center" wrapText="1"/>
    </xf>
    <xf borderId="0" fillId="6" fontId="3" numFmtId="168" xfId="0" applyAlignment="1" applyFont="1" applyNumberFormat="1">
      <alignment horizontal="center" readingOrder="0" shrinkToFit="0" vertical="center" wrapText="1"/>
    </xf>
    <xf borderId="0" fillId="3" fontId="16" numFmtId="0" xfId="0" applyAlignment="1" applyFont="1">
      <alignment readingOrder="0" shrinkToFit="0" vertical="center" wrapText="1"/>
    </xf>
    <xf borderId="0" fillId="3" fontId="16" numFmtId="9" xfId="0" applyAlignment="1" applyFont="1" applyNumberFormat="1">
      <alignment horizontal="center" shrinkToFit="0" vertical="center" wrapText="1"/>
    </xf>
    <xf borderId="0" fillId="3" fontId="3" numFmtId="168" xfId="0" applyAlignment="1" applyFont="1" applyNumberFormat="1">
      <alignment horizontal="center" readingOrder="0" shrinkToFit="0" vertical="center" wrapText="1"/>
    </xf>
    <xf borderId="0" fillId="6" fontId="16" numFmtId="0" xfId="0" applyAlignment="1" applyFont="1">
      <alignment horizontal="left" readingOrder="0" shrinkToFit="0" vertical="center" wrapText="1"/>
    </xf>
    <xf borderId="0" fillId="6" fontId="16" numFmtId="168" xfId="0" applyAlignment="1" applyFont="1" applyNumberFormat="1">
      <alignment horizontal="center" readingOrder="0" shrinkToFit="0" vertical="center" wrapText="1"/>
    </xf>
    <xf borderId="0" fillId="5" fontId="3" numFmtId="168" xfId="0" applyAlignment="1" applyFont="1" applyNumberFormat="1">
      <alignment horizontal="center" readingOrder="0" shrinkToFit="0" vertical="center" wrapText="1"/>
    </xf>
    <xf borderId="0" fillId="6" fontId="3" numFmtId="0" xfId="0" applyAlignment="1" applyFont="1">
      <alignment horizontal="left" readingOrder="0" shrinkToFit="0" vertical="center" wrapText="1"/>
    </xf>
    <xf borderId="0" fillId="5" fontId="16" numFmtId="167" xfId="0" applyAlignment="1" applyFont="1" applyNumberFormat="1">
      <alignment horizontal="center" readingOrder="0" shrinkToFit="0" vertical="center" wrapText="1"/>
    </xf>
    <xf borderId="0" fillId="5" fontId="32" numFmtId="9" xfId="0" applyAlignment="1" applyFont="1" applyNumberFormat="1">
      <alignment horizontal="center" shrinkToFit="0" vertical="center" wrapText="1"/>
    </xf>
    <xf borderId="0" fillId="6" fontId="3" numFmtId="0" xfId="0" applyAlignment="1" applyFont="1">
      <alignment horizontal="center" readingOrder="0" shrinkToFit="0" vertical="center" wrapText="1"/>
    </xf>
    <xf borderId="0" fillId="6" fontId="16" numFmtId="167" xfId="0" applyAlignment="1" applyFont="1" applyNumberFormat="1">
      <alignment horizontal="center" readingOrder="0" shrinkToFit="0" vertical="center" wrapText="1"/>
    </xf>
    <xf borderId="0" fillId="6" fontId="32" numFmtId="9" xfId="0" applyAlignment="1" applyFont="1" applyNumberFormat="1">
      <alignment horizontal="center" shrinkToFit="0" vertical="center" wrapText="1"/>
    </xf>
    <xf borderId="0" fillId="5" fontId="3" numFmtId="0" xfId="0" applyAlignment="1" applyFont="1">
      <alignment horizontal="center" readingOrder="0" shrinkToFit="0" vertical="center" wrapText="1"/>
    </xf>
    <xf borderId="0" fillId="5" fontId="16" numFmtId="0" xfId="0" applyAlignment="1" applyFont="1">
      <alignment horizontal="left" shrinkToFit="0" vertical="center" wrapText="1"/>
    </xf>
    <xf borderId="0" fillId="5" fontId="3" numFmtId="167" xfId="0" applyAlignment="1" applyFont="1" applyNumberFormat="1">
      <alignment horizontal="center" readingOrder="0" shrinkToFit="0" vertical="center" wrapText="1"/>
    </xf>
    <xf borderId="0" fillId="5" fontId="16" numFmtId="168" xfId="0" applyAlignment="1" applyFont="1" applyNumberFormat="1">
      <alignment horizontal="center" shrinkToFit="0" vertical="center" wrapText="1"/>
    </xf>
    <xf borderId="0" fillId="5" fontId="16" numFmtId="9" xfId="0" applyAlignment="1" applyFont="1" applyNumberFormat="1">
      <alignment horizontal="center" shrinkToFit="0" vertical="center" wrapText="1"/>
    </xf>
    <xf borderId="0" fillId="5" fontId="16"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3" fontId="16" numFmtId="0" xfId="0" applyAlignment="1" applyFont="1">
      <alignment horizontal="left" shrinkToFit="0" vertical="center" wrapText="1"/>
    </xf>
    <xf borderId="0" fillId="3" fontId="3" numFmtId="167" xfId="0" applyAlignment="1" applyFont="1" applyNumberFormat="1">
      <alignment horizontal="center" readingOrder="0" shrinkToFit="0" vertical="center" wrapText="1"/>
    </xf>
    <xf borderId="0" fillId="3" fontId="16" numFmtId="168" xfId="0" applyAlignment="1" applyFont="1" applyNumberFormat="1">
      <alignment horizontal="center" shrinkToFit="0" vertical="center" wrapText="1"/>
    </xf>
    <xf borderId="0" fillId="3" fontId="16" numFmtId="0" xfId="0" applyAlignment="1" applyFont="1">
      <alignment horizontal="center" shrinkToFit="0" vertical="center" wrapText="1"/>
    </xf>
    <xf borderId="0" fillId="5" fontId="16" numFmtId="0" xfId="0" applyAlignment="1" applyFont="1">
      <alignment horizontal="center" readingOrder="0" shrinkToFit="0" vertical="center" wrapText="1"/>
    </xf>
    <xf borderId="0" fillId="5" fontId="16" numFmtId="170" xfId="0" applyAlignment="1" applyFont="1" applyNumberFormat="1">
      <alignment horizontal="center" readingOrder="0" shrinkToFit="0" vertical="center" wrapText="1"/>
    </xf>
    <xf borderId="0" fillId="6" fontId="16" numFmtId="170" xfId="0" applyAlignment="1" applyFont="1" applyNumberFormat="1">
      <alignment horizontal="center" readingOrder="0" shrinkToFit="0" vertical="center" wrapText="1"/>
    </xf>
    <xf borderId="0" fillId="11" fontId="16" numFmtId="167" xfId="0" applyAlignment="1" applyFont="1" applyNumberFormat="1">
      <alignment horizontal="center" readingOrder="0" shrinkToFit="0" vertical="center" wrapText="1"/>
    </xf>
    <xf borderId="0" fillId="11" fontId="16" numFmtId="168" xfId="0" applyAlignment="1" applyFont="1" applyNumberFormat="1">
      <alignment horizontal="center" readingOrder="0" shrinkToFit="0" vertical="center" wrapText="1"/>
    </xf>
    <xf borderId="0" fillId="11" fontId="16" numFmtId="170" xfId="0" applyAlignment="1" applyFont="1" applyNumberFormat="1">
      <alignment horizontal="center" readingOrder="0" shrinkToFit="0" vertical="center" wrapText="1"/>
    </xf>
    <xf borderId="0" fillId="11" fontId="16" numFmtId="9" xfId="0" applyAlignment="1" applyFont="1" applyNumberFormat="1">
      <alignment horizontal="center" readingOrder="0" shrinkToFit="0" vertical="center" wrapText="1"/>
    </xf>
    <xf borderId="0" fillId="11" fontId="3" numFmtId="168" xfId="0" applyAlignment="1" applyFont="1" applyNumberFormat="1">
      <alignment horizontal="center" readingOrder="0" shrinkToFit="0" vertical="center" wrapText="1"/>
    </xf>
    <xf borderId="0" fillId="12" fontId="3" numFmtId="0" xfId="0" applyAlignment="1" applyFont="1">
      <alignment horizontal="left" shrinkToFit="0" vertical="center" wrapText="1"/>
    </xf>
    <xf borderId="0" fillId="12" fontId="3" numFmtId="167" xfId="0" applyAlignment="1" applyFont="1" applyNumberFormat="1">
      <alignment horizontal="left" shrinkToFit="0" vertical="center" wrapText="1"/>
    </xf>
    <xf borderId="0" fillId="12" fontId="3" numFmtId="168" xfId="0" applyAlignment="1" applyFont="1" applyNumberFormat="1">
      <alignment horizontal="center" shrinkToFit="0" vertical="center" wrapText="1"/>
    </xf>
    <xf borderId="0" fillId="12" fontId="3" numFmtId="9" xfId="0" applyAlignment="1" applyFont="1" applyNumberFormat="1">
      <alignment horizontal="center" shrinkToFit="0" vertical="center" wrapText="1"/>
    </xf>
    <xf borderId="0" fillId="12" fontId="3" numFmtId="0" xfId="0" applyAlignment="1" applyFont="1">
      <alignment horizontal="center" shrinkToFit="0" vertical="center" wrapText="1"/>
    </xf>
    <xf borderId="0" fillId="3" fontId="3" numFmtId="0" xfId="0" applyAlignment="1" applyFont="1">
      <alignment horizontal="left" readingOrder="0" shrinkToFit="0" vertical="center" wrapText="1"/>
    </xf>
    <xf borderId="0" fillId="3" fontId="16" numFmtId="0" xfId="0" applyAlignment="1" applyFont="1">
      <alignment readingOrder="0"/>
    </xf>
    <xf borderId="0" fillId="0" fontId="16" numFmtId="0" xfId="0" applyAlignment="1" applyFont="1">
      <alignment readingOrder="0"/>
    </xf>
    <xf borderId="0" fillId="3" fontId="16" numFmtId="170" xfId="0" applyAlignment="1" applyFont="1" applyNumberFormat="1">
      <alignment horizontal="center" readingOrder="0" shrinkToFit="0" vertical="center" wrapText="1"/>
    </xf>
    <xf borderId="0" fillId="11" fontId="16" numFmtId="0" xfId="0" applyAlignment="1" applyFont="1">
      <alignment readingOrder="0" shrinkToFit="0" vertical="center" wrapText="1"/>
    </xf>
    <xf borderId="0" fillId="11" fontId="16" numFmtId="9" xfId="0" applyAlignment="1" applyFont="1" applyNumberFormat="1">
      <alignment horizontal="center" readingOrder="0" shrinkToFit="0" vertical="center" wrapText="1"/>
    </xf>
    <xf borderId="0" fillId="12" fontId="16" numFmtId="167" xfId="0" applyAlignment="1" applyFont="1" applyNumberFormat="1">
      <alignment horizontal="left" shrinkToFit="0" vertical="center" wrapText="1"/>
    </xf>
    <xf borderId="0" fillId="12" fontId="16" numFmtId="168" xfId="0" applyAlignment="1" applyFont="1" applyNumberFormat="1">
      <alignment horizontal="center" shrinkToFit="0" vertical="center" wrapText="1"/>
    </xf>
    <xf borderId="0" fillId="12" fontId="16" numFmtId="9" xfId="0" applyAlignment="1" applyFont="1" applyNumberFormat="1">
      <alignment horizontal="center" shrinkToFit="0" vertical="center" wrapText="1"/>
    </xf>
    <xf borderId="0" fillId="11" fontId="20" numFmtId="170" xfId="0" applyAlignment="1" applyFont="1" applyNumberFormat="1">
      <alignment horizontal="center" readingOrder="0" shrinkToFit="0" vertical="center" wrapText="1"/>
    </xf>
    <xf borderId="0" fillId="6" fontId="16" numFmtId="9" xfId="0" applyAlignment="1" applyFont="1" applyNumberFormat="1">
      <alignment horizontal="center" readingOrder="0" shrinkToFit="0" vertical="center" wrapText="1"/>
    </xf>
    <xf borderId="0" fillId="0" fontId="3" numFmtId="9" xfId="0" applyAlignment="1" applyFont="1" applyNumberFormat="1">
      <alignment horizontal="center" shrinkToFit="0" vertical="center" wrapText="1"/>
    </xf>
    <xf borderId="0" fillId="5" fontId="3" numFmtId="168" xfId="0" applyAlignment="1" applyFont="1" applyNumberFormat="1">
      <alignment horizontal="center" shrinkToFit="0" vertical="center" wrapText="1"/>
    </xf>
    <xf borderId="0" fillId="5" fontId="14" numFmtId="0" xfId="0" applyAlignment="1" applyFont="1">
      <alignment readingOrder="0" shrinkToFit="0" vertical="center" wrapText="1"/>
    </xf>
    <xf borderId="0" fillId="11" fontId="16" numFmtId="168" xfId="0" applyAlignment="1" applyFont="1" applyNumberFormat="1">
      <alignment horizontal="center" readingOrder="0" shrinkToFit="0" vertical="center" wrapText="1"/>
    </xf>
    <xf borderId="0" fillId="5" fontId="14" numFmtId="0" xfId="0" applyAlignment="1" applyFont="1">
      <alignment horizontal="left" readingOrder="0" shrinkToFit="0" vertical="center" wrapText="1"/>
    </xf>
    <xf borderId="0" fillId="5" fontId="16" numFmtId="0" xfId="0" applyAlignment="1" applyFont="1">
      <alignment shrinkToFit="0" vertical="center" wrapText="1"/>
    </xf>
    <xf borderId="0" fillId="5" fontId="49" numFmtId="0" xfId="0" applyAlignment="1" applyFont="1">
      <alignment horizontal="left" readingOrder="0" shrinkToFit="0" vertical="center" wrapText="1"/>
    </xf>
    <xf borderId="0" fillId="11" fontId="14" numFmtId="0" xfId="0" applyAlignment="1" applyFont="1">
      <alignment horizontal="left" readingOrder="0" shrinkToFit="0" vertical="center" wrapText="1"/>
    </xf>
    <xf borderId="0" fillId="3" fontId="16" numFmtId="0" xfId="0" applyAlignment="1" applyFont="1">
      <alignment horizontal="left" readingOrder="0" vertical="center"/>
    </xf>
    <xf borderId="0" fillId="5" fontId="16" numFmtId="0" xfId="0" applyAlignment="1" applyFont="1">
      <alignment shrinkToFit="0" vertical="center" wrapText="1"/>
    </xf>
    <xf borderId="0" fillId="12" fontId="16" numFmtId="0" xfId="0" applyAlignment="1" applyFont="1">
      <alignment shrinkToFit="0" vertical="center" wrapText="1"/>
    </xf>
    <xf borderId="0" fillId="12" fontId="16" numFmtId="167" xfId="0" applyAlignment="1" applyFont="1" applyNumberFormat="1">
      <alignment horizontal="center" readingOrder="0" shrinkToFit="0" vertical="center" wrapText="1"/>
    </xf>
    <xf borderId="0" fillId="12" fontId="16" numFmtId="168" xfId="0" applyAlignment="1" applyFont="1" applyNumberFormat="1">
      <alignment horizontal="center" readingOrder="0" shrinkToFit="0" vertical="center" wrapText="1"/>
    </xf>
    <xf borderId="0" fillId="12" fontId="16" numFmtId="9" xfId="0" applyAlignment="1" applyFont="1" applyNumberFormat="1">
      <alignment horizontal="center" readingOrder="0" shrinkToFit="0" vertical="center" wrapText="1"/>
    </xf>
    <xf borderId="0" fillId="12" fontId="20" numFmtId="170" xfId="0" applyAlignment="1" applyFont="1" applyNumberFormat="1">
      <alignment horizontal="center" readingOrder="0" shrinkToFit="0" vertical="center" wrapText="1"/>
    </xf>
    <xf borderId="0" fillId="5" fontId="4" numFmtId="0" xfId="0" applyAlignment="1" applyFont="1">
      <alignment readingOrder="0" shrinkToFit="0" vertical="center" wrapText="1"/>
    </xf>
    <xf borderId="0" fillId="6" fontId="4" numFmtId="0" xfId="0" applyAlignment="1" applyFont="1">
      <alignment readingOrder="0" shrinkToFit="0" vertical="center" wrapText="1"/>
    </xf>
    <xf borderId="0" fillId="12" fontId="16" numFmtId="0" xfId="0" applyAlignment="1" applyFont="1">
      <alignment readingOrder="0" shrinkToFit="0" vertical="center" wrapText="1"/>
    </xf>
    <xf borderId="0" fillId="12" fontId="4" numFmtId="0" xfId="0" applyAlignment="1" applyFont="1">
      <alignment readingOrder="0" vertical="center"/>
    </xf>
    <xf borderId="0" fillId="12" fontId="3" numFmtId="168" xfId="0" applyAlignment="1" applyFont="1" applyNumberFormat="1">
      <alignment horizontal="center" readingOrder="0" shrinkToFit="0" vertical="center" wrapText="1"/>
    </xf>
    <xf borderId="0" fillId="5" fontId="16" numFmtId="9" xfId="0" applyAlignment="1" applyFont="1" applyNumberFormat="1">
      <alignment horizontal="center" readingOrder="0" shrinkToFit="0" vertical="center" wrapText="1"/>
    </xf>
    <xf borderId="0" fillId="12" fontId="3" numFmtId="0" xfId="0" applyAlignment="1" applyFont="1">
      <alignment shrinkToFit="0" vertical="center" wrapText="1"/>
    </xf>
    <xf borderId="0" fillId="12" fontId="3" numFmtId="0" xfId="0" applyAlignment="1" applyFont="1">
      <alignment readingOrder="0" vertical="center"/>
    </xf>
    <xf borderId="0" fillId="12" fontId="3" numFmtId="9" xfId="0" applyAlignment="1" applyFont="1" applyNumberFormat="1">
      <alignment readingOrder="0" vertical="center"/>
    </xf>
    <xf borderId="0" fillId="12"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16" numFmtId="168" xfId="0" applyAlignment="1" applyFont="1" applyNumberFormat="1">
      <alignment horizontal="center" readingOrder="0" shrinkToFit="0" vertical="center" wrapText="1"/>
    </xf>
    <xf borderId="0" fillId="0" fontId="16" numFmtId="9" xfId="0" applyAlignment="1" applyFont="1" applyNumberFormat="1">
      <alignment horizontal="center" readingOrder="0" shrinkToFit="0" vertical="center" wrapText="1"/>
    </xf>
    <xf borderId="0" fillId="0" fontId="16" numFmtId="168" xfId="0" applyAlignment="1" applyFont="1" applyNumberFormat="1">
      <alignment horizontal="center" readingOrder="0" shrinkToFit="0" vertical="center" wrapText="1"/>
    </xf>
    <xf borderId="0" fillId="5" fontId="3" numFmtId="0" xfId="0" applyAlignment="1" applyFont="1">
      <alignment shrinkToFit="0" vertical="center" wrapText="1"/>
    </xf>
    <xf borderId="0" fillId="5" fontId="20" numFmtId="170" xfId="0" applyAlignment="1" applyFont="1" applyNumberFormat="1">
      <alignment horizontal="center" readingOrder="0" shrinkToFit="0" vertical="center" wrapText="0"/>
    </xf>
    <xf borderId="0" fillId="0" fontId="3" numFmtId="0" xfId="0" applyAlignment="1" applyFont="1">
      <alignment shrinkToFit="0" vertical="center" wrapText="1"/>
    </xf>
    <xf borderId="0" fillId="0" fontId="3" numFmtId="0" xfId="0" applyAlignment="1" applyFont="1">
      <alignment horizontal="left" shrinkToFit="0" vertical="center" wrapText="1"/>
    </xf>
    <xf borderId="0" fillId="5" fontId="15" numFmtId="0" xfId="0" applyAlignment="1" applyFont="1">
      <alignment horizontal="center" readingOrder="0" shrinkToFit="0" vertical="center" wrapText="1"/>
    </xf>
    <xf borderId="0" fillId="5" fontId="14" numFmtId="167" xfId="0" applyAlignment="1" applyFont="1" applyNumberFormat="1">
      <alignment horizontal="center" readingOrder="0" shrinkToFit="0" vertical="center" wrapText="1"/>
    </xf>
    <xf borderId="0" fillId="5" fontId="21" numFmtId="170" xfId="0" applyAlignment="1" applyFont="1" applyNumberFormat="1">
      <alignment horizontal="center" readingOrder="0" shrinkToFit="0" vertical="center" wrapText="1"/>
    </xf>
    <xf borderId="0" fillId="5" fontId="14" numFmtId="9" xfId="0" applyAlignment="1" applyFont="1" applyNumberFormat="1">
      <alignment horizontal="center" readingOrder="0" shrinkToFit="0" vertical="center" wrapText="1"/>
    </xf>
    <xf borderId="0" fillId="12" fontId="16" numFmtId="168" xfId="0" applyAlignment="1" applyFont="1" applyNumberFormat="1">
      <alignment horizontal="left" readingOrder="0" shrinkToFit="0" vertical="center" wrapText="1"/>
    </xf>
    <xf borderId="0" fillId="114" fontId="16" numFmtId="0" xfId="0" applyAlignment="1" applyFont="1">
      <alignment horizontal="left" readingOrder="0" shrinkToFit="0" vertical="center" wrapText="1"/>
    </xf>
    <xf borderId="0" fillId="114" fontId="16" numFmtId="0" xfId="0" applyAlignment="1" applyFont="1">
      <alignment horizontal="left" shrinkToFit="0" vertical="center" wrapText="1"/>
    </xf>
    <xf borderId="0" fillId="114" fontId="16" numFmtId="0" xfId="0" applyAlignment="1" applyFont="1">
      <alignment horizontal="left" shrinkToFit="0" vertical="center" wrapText="1"/>
    </xf>
    <xf borderId="0" fillId="114" fontId="3" numFmtId="0" xfId="0" applyAlignment="1" applyFont="1">
      <alignment horizontal="left" readingOrder="0" shrinkToFit="0" vertical="center" wrapText="1"/>
    </xf>
    <xf borderId="0" fillId="6" fontId="3" numFmtId="168" xfId="0" applyAlignment="1" applyFont="1" applyNumberFormat="1">
      <alignment horizontal="center" shrinkToFit="0" vertical="center" wrapText="1"/>
    </xf>
    <xf borderId="0" fillId="12" fontId="3" numFmtId="168" xfId="0" applyAlignment="1" applyFont="1" applyNumberFormat="1">
      <alignment horizontal="left" shrinkToFit="0" vertical="center" wrapText="1"/>
    </xf>
    <xf borderId="0" fillId="5" fontId="16" numFmtId="0" xfId="0" applyAlignment="1" applyFont="1">
      <alignment readingOrder="0"/>
    </xf>
    <xf borderId="0" fillId="5" fontId="16" numFmtId="0" xfId="0" applyAlignment="1" applyFont="1">
      <alignment readingOrder="0" shrinkToFit="0" wrapText="1"/>
    </xf>
    <xf borderId="0" fillId="12" fontId="16" numFmtId="168" xfId="0" applyAlignment="1" applyFont="1" applyNumberFormat="1">
      <alignment horizontal="left" shrinkToFit="0" vertical="center" wrapText="1"/>
    </xf>
    <xf borderId="0" fillId="114" fontId="16" numFmtId="0" xfId="0" applyAlignment="1" applyFont="1">
      <alignment readingOrder="0" shrinkToFit="0" vertical="center" wrapText="1"/>
    </xf>
    <xf borderId="0" fillId="0" fontId="16" numFmtId="0" xfId="0" applyAlignment="1" applyFont="1">
      <alignment horizontal="left" shrinkToFit="0" vertical="center" wrapText="1"/>
    </xf>
    <xf borderId="0" fillId="0" fontId="16" numFmtId="0" xfId="0" applyAlignment="1" applyFont="1">
      <alignment readingOrder="0" shrinkToFit="0" vertical="center" wrapText="1"/>
    </xf>
    <xf borderId="0" fillId="114" fontId="16" numFmtId="0" xfId="0" applyAlignment="1" applyFont="1">
      <alignment horizontal="left" readingOrder="0" vertical="center"/>
    </xf>
    <xf borderId="0" fillId="5" fontId="3" numFmtId="0" xfId="0" applyAlignment="1" applyFont="1">
      <alignment readingOrder="0" shrinkToFit="0" vertical="center" wrapText="1"/>
    </xf>
    <xf borderId="0" fillId="114" fontId="3" numFmtId="0" xfId="0" applyAlignment="1" applyFont="1">
      <alignment readingOrder="0" shrinkToFit="0" vertical="center" wrapText="1"/>
    </xf>
    <xf borderId="0" fillId="114" fontId="3" numFmtId="0" xfId="0" applyAlignment="1" applyFont="1">
      <alignment horizontal="left" shrinkToFit="0" vertical="center" wrapText="1"/>
    </xf>
    <xf borderId="0" fillId="149" fontId="20" numFmtId="170" xfId="0" applyAlignment="1" applyFill="1" applyFont="1" applyNumberFormat="1">
      <alignment horizontal="center" readingOrder="0" shrinkToFit="0" vertical="center" wrapText="1"/>
    </xf>
    <xf borderId="0" fillId="149" fontId="16" numFmtId="0" xfId="0" applyAlignment="1" applyFont="1">
      <alignment horizontal="center" readingOrder="0" shrinkToFit="0" vertical="center" wrapText="1"/>
    </xf>
    <xf borderId="0" fillId="149" fontId="16" numFmtId="0" xfId="0" applyAlignment="1" applyFont="1">
      <alignment horizontal="left" readingOrder="0" shrinkToFit="0" vertical="center" wrapText="1"/>
    </xf>
    <xf borderId="0" fillId="149" fontId="16" numFmtId="0" xfId="0" applyAlignment="1" applyFont="1">
      <alignment horizontal="left" shrinkToFit="0" vertical="center" wrapText="1"/>
    </xf>
    <xf borderId="0" fillId="149" fontId="16" numFmtId="167" xfId="0" applyAlignment="1" applyFont="1" applyNumberFormat="1">
      <alignment horizontal="center" readingOrder="0" shrinkToFit="0" vertical="center" wrapText="1"/>
    </xf>
    <xf borderId="0" fillId="149" fontId="16" numFmtId="168" xfId="0" applyAlignment="1" applyFont="1" applyNumberFormat="1">
      <alignment horizontal="center" readingOrder="0" shrinkToFit="0" vertical="center" wrapText="1"/>
    </xf>
    <xf borderId="0" fillId="149" fontId="16" numFmtId="9" xfId="0" applyAlignment="1" applyFont="1" applyNumberFormat="1">
      <alignment horizontal="center" readingOrder="0" shrinkToFit="0" vertical="center" wrapText="1"/>
    </xf>
    <xf borderId="0" fillId="149" fontId="16" numFmtId="168" xfId="0" applyAlignment="1" applyFont="1" applyNumberFormat="1">
      <alignment horizontal="center" readingOrder="0" shrinkToFit="0" vertical="center" wrapText="1"/>
    </xf>
    <xf borderId="0" fillId="149" fontId="3" numFmtId="168" xfId="0" applyAlignment="1" applyFont="1" applyNumberFormat="1">
      <alignment horizontal="center" shrinkToFit="0" vertical="center" wrapText="1"/>
    </xf>
    <xf borderId="0" fillId="149" fontId="16" numFmtId="0" xfId="0" applyAlignment="1" applyFont="1">
      <alignment readingOrder="0" shrinkToFit="0" vertical="center" wrapText="1"/>
    </xf>
    <xf borderId="0" fillId="149" fontId="48" numFmtId="0" xfId="0" applyAlignment="1" applyFont="1">
      <alignment horizontal="left" readingOrder="0" shrinkToFit="0" vertical="center" wrapText="1"/>
    </xf>
    <xf borderId="0" fillId="149" fontId="3" numFmtId="168" xfId="0" applyAlignment="1" applyFont="1" applyNumberFormat="1">
      <alignment horizontal="center" readingOrder="0" shrinkToFit="0" vertical="center" wrapText="1"/>
    </xf>
    <xf borderId="0" fillId="149" fontId="16" numFmtId="167" xfId="0" applyAlignment="1" applyFont="1" applyNumberFormat="1">
      <alignment horizontal="center" readingOrder="0" shrinkToFit="0" vertical="center" wrapText="1"/>
    </xf>
    <xf borderId="0" fillId="149" fontId="16" numFmtId="9" xfId="0" applyAlignment="1" applyFont="1" applyNumberFormat="1">
      <alignment horizontal="center" shrinkToFit="0" vertical="center" wrapText="1"/>
    </xf>
    <xf borderId="0" fillId="149" fontId="3" numFmtId="0" xfId="0" applyAlignment="1" applyFont="1">
      <alignment horizontal="left" readingOrder="0" shrinkToFit="0" vertical="center" wrapText="1"/>
    </xf>
    <xf borderId="0" fillId="149" fontId="32" numFmtId="9" xfId="0" applyAlignment="1" applyFont="1" applyNumberFormat="1">
      <alignment horizontal="center" shrinkToFit="0" vertical="center" wrapText="1"/>
    </xf>
    <xf borderId="0" fillId="149" fontId="3" numFmtId="0" xfId="0" applyAlignment="1" applyFont="1">
      <alignment horizontal="center" readingOrder="0" shrinkToFit="0" vertical="center" wrapText="1"/>
    </xf>
    <xf borderId="0" fillId="149" fontId="16" numFmtId="0" xfId="0" applyAlignment="1" applyFont="1">
      <alignment horizontal="left" shrinkToFit="0" vertical="center" wrapText="1"/>
    </xf>
    <xf borderId="0" fillId="149" fontId="3" numFmtId="167" xfId="0" applyAlignment="1" applyFont="1" applyNumberFormat="1">
      <alignment horizontal="center" readingOrder="0" shrinkToFit="0" vertical="center" wrapText="1"/>
    </xf>
    <xf borderId="0" fillId="149" fontId="16" numFmtId="168" xfId="0" applyAlignment="1" applyFont="1" applyNumberFormat="1">
      <alignment horizontal="center" shrinkToFit="0" vertical="center" wrapText="1"/>
    </xf>
    <xf borderId="0" fillId="149" fontId="16" numFmtId="0" xfId="0" applyAlignment="1" applyFont="1">
      <alignment horizontal="center" shrinkToFit="0" vertical="center" wrapText="1"/>
    </xf>
    <xf borderId="0" fillId="9" fontId="16" numFmtId="0" xfId="0" applyAlignment="1" applyFont="1">
      <alignment horizontal="center" readingOrder="0" shrinkToFit="0" vertical="center" wrapText="1"/>
    </xf>
    <xf borderId="0" fillId="9" fontId="16" numFmtId="0" xfId="0" applyAlignment="1" applyFont="1">
      <alignment horizontal="center" readingOrder="0" shrinkToFit="0" vertical="center" wrapText="1"/>
    </xf>
    <xf borderId="0" fillId="9" fontId="16" numFmtId="0" xfId="0" applyAlignment="1" applyFont="1">
      <alignment horizontal="left" readingOrder="0" shrinkToFit="0" vertical="center" wrapText="1"/>
    </xf>
    <xf borderId="0" fillId="9" fontId="16" numFmtId="167" xfId="0" applyAlignment="1" applyFont="1" applyNumberFormat="1">
      <alignment horizontal="center" readingOrder="0" shrinkToFit="0" vertical="center" wrapText="1"/>
    </xf>
    <xf borderId="0" fillId="9" fontId="16" numFmtId="168" xfId="0" applyAlignment="1" applyFont="1" applyNumberFormat="1">
      <alignment horizontal="center" readingOrder="0" shrinkToFit="0" vertical="center" wrapText="1"/>
    </xf>
    <xf borderId="0" fillId="9" fontId="20" numFmtId="170" xfId="0" applyAlignment="1" applyFont="1" applyNumberFormat="1">
      <alignment horizontal="center" readingOrder="0" shrinkToFit="0" vertical="center" wrapText="1"/>
    </xf>
    <xf borderId="0" fillId="9" fontId="16" numFmtId="9" xfId="0" applyAlignment="1" applyFont="1" applyNumberFormat="1">
      <alignment horizontal="center" readingOrder="0" shrinkToFit="0" vertical="center" wrapText="1"/>
    </xf>
    <xf borderId="0" fillId="9" fontId="16" numFmtId="168" xfId="0" applyAlignment="1" applyFont="1" applyNumberFormat="1">
      <alignment horizontal="center" readingOrder="0" shrinkToFit="0" vertical="center" wrapText="1"/>
    </xf>
    <xf borderId="0" fillId="9" fontId="3" numFmtId="168" xfId="0" applyAlignment="1" applyFont="1" applyNumberFormat="1">
      <alignment horizontal="center" readingOrder="0" shrinkToFit="0" vertical="center" wrapText="1"/>
    </xf>
    <xf borderId="0" fillId="149" fontId="16" numFmtId="170" xfId="0" applyAlignment="1" applyFont="1" applyNumberFormat="1">
      <alignment horizontal="center" readingOrder="0" shrinkToFit="0" vertical="center" wrapText="1"/>
    </xf>
    <xf borderId="0" fillId="149" fontId="50" numFmtId="0" xfId="0" applyAlignment="1" applyFont="1">
      <alignment readingOrder="0"/>
    </xf>
    <xf borderId="0" fillId="149" fontId="50" numFmtId="0" xfId="0" applyAlignment="1" applyFont="1">
      <alignment readingOrder="0" shrinkToFit="0" wrapText="1"/>
    </xf>
    <xf borderId="0" fillId="149" fontId="14" numFmtId="0" xfId="0" applyAlignment="1" applyFont="1">
      <alignment readingOrder="0" shrinkToFit="0" vertical="center" wrapText="1"/>
    </xf>
    <xf borderId="0" fillId="149" fontId="14" numFmtId="0" xfId="0" applyAlignment="1" applyFont="1">
      <alignment horizontal="left" readingOrder="0" shrinkToFit="0" vertical="center" wrapText="1"/>
    </xf>
    <xf borderId="0" fillId="149" fontId="16" numFmtId="0" xfId="0" applyAlignment="1" applyFont="1">
      <alignment shrinkToFit="0" vertical="center" wrapText="1"/>
    </xf>
    <xf borderId="0" fillId="149" fontId="49" numFmtId="0" xfId="0" applyAlignment="1" applyFont="1">
      <alignment horizontal="left" readingOrder="0" shrinkToFit="0" vertical="center" wrapText="1"/>
    </xf>
    <xf borderId="0" fillId="149" fontId="16" numFmtId="0" xfId="0" applyAlignment="1" applyFont="1">
      <alignment horizontal="left" readingOrder="0" vertical="center"/>
    </xf>
    <xf borderId="0" fillId="149" fontId="16" numFmtId="0" xfId="0" applyAlignment="1" applyFont="1">
      <alignment shrinkToFit="0" vertical="center" wrapText="1"/>
    </xf>
    <xf borderId="0" fillId="114" fontId="51" numFmtId="0" xfId="0" applyAlignment="1" applyFont="1">
      <alignment shrinkToFit="0" wrapText="1"/>
    </xf>
    <xf borderId="0" fillId="5" fontId="52" numFmtId="0" xfId="0" applyAlignment="1" applyFont="1">
      <alignment shrinkToFit="0" wrapText="1"/>
    </xf>
    <xf borderId="0" fillId="5" fontId="51" numFmtId="167" xfId="0" applyAlignment="1" applyFont="1" applyNumberFormat="1">
      <alignment horizontal="center" shrinkToFit="0" wrapText="1"/>
    </xf>
    <xf borderId="0" fillId="5" fontId="51" numFmtId="168" xfId="0" applyAlignment="1" applyFont="1" applyNumberFormat="1">
      <alignment horizontal="center" shrinkToFit="0" wrapText="1"/>
    </xf>
    <xf borderId="0" fillId="5" fontId="53" numFmtId="170" xfId="0" applyAlignment="1" applyFont="1" applyNumberFormat="1">
      <alignment horizontal="center" shrinkToFit="0" wrapText="1"/>
    </xf>
    <xf borderId="0" fillId="5" fontId="51" numFmtId="0" xfId="0" applyAlignment="1" applyFont="1">
      <alignment shrinkToFit="0" wrapText="1"/>
    </xf>
    <xf borderId="0" fillId="0" fontId="51" numFmtId="0" xfId="0" applyAlignment="1" applyFont="1">
      <alignment shrinkToFit="0" wrapText="1"/>
    </xf>
    <xf borderId="0" fillId="0" fontId="52" numFmtId="0" xfId="0" applyAlignment="1" applyFont="1">
      <alignment shrinkToFit="0" wrapText="1"/>
    </xf>
    <xf borderId="0" fillId="5" fontId="47" numFmtId="170" xfId="0" applyFont="1" applyNumberFormat="1"/>
    <xf borderId="0" fillId="5" fontId="47" numFmtId="0" xfId="0" applyFont="1"/>
    <xf borderId="0" fillId="5" fontId="51" numFmtId="9" xfId="0" applyAlignment="1" applyFont="1" applyNumberFormat="1">
      <alignment horizontal="center" shrinkToFit="0" wrapText="1"/>
    </xf>
    <xf borderId="0" fillId="0" fontId="3" numFmtId="0" xfId="0" applyAlignment="1" applyFont="1">
      <alignment horizontal="center" shrinkToFit="0" wrapText="1"/>
    </xf>
    <xf borderId="0" fillId="0" fontId="3" numFmtId="0" xfId="0" applyAlignment="1" applyFont="1">
      <alignment shrinkToFit="0" wrapText="1"/>
    </xf>
    <xf borderId="0" fillId="11" fontId="48" numFmtId="0" xfId="0" applyAlignment="1" applyFont="1">
      <alignment horizontal="left" readingOrder="0" shrinkToFit="0" vertical="center" wrapText="1"/>
    </xf>
    <xf borderId="0" fillId="11" fontId="3" numFmtId="0" xfId="0" applyAlignment="1" applyFont="1">
      <alignment horizontal="left" readingOrder="0" shrinkToFit="0" vertical="center" wrapText="1"/>
    </xf>
    <xf borderId="0" fillId="6" fontId="16" numFmtId="0" xfId="0" applyAlignment="1" applyFont="1">
      <alignment horizontal="center" shrinkToFit="0" vertical="center" wrapText="1"/>
    </xf>
    <xf borderId="0" fillId="114" fontId="16" numFmtId="0" xfId="0" applyAlignment="1" applyFont="1">
      <alignment horizontal="center" readingOrder="0" shrinkToFit="0" vertical="center" wrapText="1"/>
    </xf>
    <xf borderId="0" fillId="11" fontId="50" numFmtId="0" xfId="0" applyAlignment="1" applyFont="1">
      <alignment readingOrder="0"/>
    </xf>
    <xf borderId="0" fillId="11" fontId="3" numFmtId="168" xfId="0" applyAlignment="1" applyFont="1" applyNumberFormat="1">
      <alignment horizontal="center" shrinkToFit="0" vertical="center" wrapText="1"/>
    </xf>
    <xf borderId="0" fillId="5" fontId="50" numFmtId="0" xfId="0" applyAlignment="1" applyFont="1">
      <alignment readingOrder="0"/>
    </xf>
    <xf borderId="0" fillId="0" fontId="54" numFmtId="0" xfId="0" applyAlignment="1" applyFont="1">
      <alignment readingOrder="0" shrinkToFit="0" wrapText="1"/>
    </xf>
    <xf borderId="0" fillId="11" fontId="16" numFmtId="167" xfId="0" applyAlignment="1" applyFont="1" applyNumberFormat="1">
      <alignment horizontal="center" readingOrder="0" shrinkToFit="0" vertical="center" wrapText="1"/>
    </xf>
    <xf borderId="0" fillId="11" fontId="32" numFmtId="9" xfId="0" applyAlignment="1" applyFont="1" applyNumberFormat="1">
      <alignment horizontal="center" shrinkToFit="0" vertical="center" wrapText="1"/>
    </xf>
    <xf borderId="0" fillId="5" fontId="16" numFmtId="0" xfId="0" applyAlignment="1" applyFont="1">
      <alignment horizontal="left" readingOrder="0" vertical="center"/>
    </xf>
    <xf borderId="0" fillId="5" fontId="55" numFmtId="0" xfId="0" applyAlignment="1" applyFont="1">
      <alignment horizontal="center" readingOrder="0" shrinkToFit="0" vertical="center" wrapText="1"/>
    </xf>
    <xf borderId="0" fillId="84" fontId="4" numFmtId="168" xfId="0" applyAlignment="1" applyFont="1" applyNumberFormat="1">
      <alignment horizontal="center" shrinkToFit="0" wrapText="1"/>
    </xf>
    <xf borderId="0" fillId="150" fontId="4" numFmtId="168" xfId="0" applyAlignment="1" applyFill="1" applyFont="1" applyNumberFormat="1">
      <alignment horizontal="center" shrinkToFit="0" wrapText="1"/>
    </xf>
    <xf borderId="0" fillId="82" fontId="4" numFmtId="168" xfId="0" applyAlignment="1" applyFont="1" applyNumberFormat="1">
      <alignment horizontal="center" shrinkToFit="0" wrapText="1"/>
    </xf>
    <xf borderId="0" fillId="72" fontId="4" numFmtId="168" xfId="0" applyAlignment="1" applyFont="1" applyNumberFormat="1">
      <alignment horizontal="center" shrinkToFit="0" wrapText="1"/>
    </xf>
    <xf borderId="0" fillId="5" fontId="3" numFmtId="0" xfId="0" applyAlignment="1" applyFont="1">
      <alignment horizontal="left" shrinkToFit="0" vertical="center" wrapText="1"/>
    </xf>
    <xf borderId="0" fillId="5" fontId="3" numFmtId="0" xfId="0" applyAlignment="1" applyFont="1">
      <alignment readingOrder="0" vertical="center"/>
    </xf>
    <xf borderId="0" fillId="10" fontId="16" numFmtId="0" xfId="0" applyAlignment="1" applyFont="1">
      <alignment horizontal="center" readingOrder="0" shrinkToFit="0" vertical="center" wrapText="1"/>
    </xf>
    <xf borderId="0" fillId="0" fontId="26" numFmtId="167" xfId="0" applyAlignment="1" applyFont="1" applyNumberFormat="1">
      <alignment horizontal="center" readingOrder="0" shrinkToFit="0" vertical="center" wrapText="1"/>
    </xf>
    <xf borderId="0" fillId="0" fontId="26" numFmtId="168" xfId="0" applyAlignment="1" applyFont="1" applyNumberFormat="1">
      <alignment horizontal="center" readingOrder="0" shrinkToFit="0" vertical="center" wrapText="1"/>
    </xf>
    <xf borderId="0" fillId="0" fontId="27" numFmtId="170" xfId="0" applyAlignment="1" applyFont="1" applyNumberFormat="1">
      <alignment horizontal="center" readingOrder="0" shrinkToFit="0" vertical="center" wrapText="1"/>
    </xf>
    <xf borderId="0" fillId="0" fontId="26" numFmtId="9" xfId="0" applyAlignment="1" applyFont="1" applyNumberFormat="1">
      <alignment horizontal="center" readingOrder="0" shrinkToFit="0" vertical="center" wrapText="1"/>
    </xf>
    <xf borderId="0" fillId="0" fontId="26" numFmtId="0" xfId="0" applyAlignment="1" applyFont="1">
      <alignment horizontal="center" readingOrder="0" shrinkToFit="0" vertical="center" wrapText="1"/>
    </xf>
    <xf borderId="0" fillId="0" fontId="56" numFmtId="0" xfId="0" applyAlignment="1" applyFont="1">
      <alignment horizontal="center"/>
    </xf>
    <xf borderId="0" fillId="0" fontId="56" numFmtId="0" xfId="0" applyFont="1"/>
    <xf borderId="0" fillId="3" fontId="10" numFmtId="0" xfId="0" applyAlignment="1" applyFont="1">
      <alignment shrinkToFit="0" vertical="bottom" wrapText="0"/>
    </xf>
    <xf borderId="0" fillId="91" fontId="26" numFmtId="9" xfId="0" applyAlignment="1" applyFont="1" applyNumberFormat="1">
      <alignment horizontal="center" readingOrder="0" shrinkToFit="0" vertical="center" wrapText="1"/>
    </xf>
    <xf borderId="0" fillId="0" fontId="10" numFmtId="0" xfId="0" applyAlignment="1" applyFont="1">
      <alignment readingOrder="0" shrinkToFit="0" vertical="bottom" wrapText="0"/>
    </xf>
    <xf borderId="0" fillId="5" fontId="10" numFmtId="0" xfId="0" applyAlignment="1" applyFont="1">
      <alignment readingOrder="0" shrinkToFit="0" vertical="bottom" wrapText="1"/>
    </xf>
    <xf borderId="0" fillId="5" fontId="10" numFmtId="167" xfId="0" applyAlignment="1" applyFont="1" applyNumberFormat="1">
      <alignment horizontal="center" readingOrder="0" shrinkToFit="0" vertical="center" wrapText="1"/>
    </xf>
    <xf borderId="0" fillId="5" fontId="10" numFmtId="168" xfId="0" applyAlignment="1" applyFont="1" applyNumberFormat="1">
      <alignment horizontal="center" readingOrder="0" shrinkToFit="0" vertical="center" wrapText="1"/>
    </xf>
    <xf borderId="0" fillId="5" fontId="31" numFmtId="170" xfId="0" applyAlignment="1" applyFont="1" applyNumberFormat="1">
      <alignment horizontal="center" readingOrder="0" shrinkToFit="0" vertical="center" wrapText="1"/>
    </xf>
    <xf borderId="0" fillId="5" fontId="10" numFmtId="9" xfId="0" applyAlignment="1" applyFont="1" applyNumberFormat="1">
      <alignment horizontal="center" readingOrder="0" shrinkToFit="0" vertical="center" wrapText="1"/>
    </xf>
    <xf borderId="0" fillId="5" fontId="10" numFmtId="168" xfId="0" applyAlignment="1" applyFont="1" applyNumberFormat="1">
      <alignment horizontal="center" readingOrder="0" shrinkToFit="0" vertical="center" wrapText="1"/>
    </xf>
    <xf borderId="0" fillId="0" fontId="10" numFmtId="9" xfId="0" applyAlignment="1" applyFont="1" applyNumberFormat="1">
      <alignment horizontal="center" readingOrder="0" shrinkToFit="0" vertical="center" wrapText="1"/>
    </xf>
    <xf borderId="0" fillId="0" fontId="10" numFmtId="168" xfId="0" applyAlignment="1" applyFont="1" applyNumberFormat="1">
      <alignment horizontal="center" readingOrder="0" shrinkToFit="0" vertical="center" wrapText="1"/>
    </xf>
    <xf borderId="0" fillId="0" fontId="10" numFmtId="0" xfId="0" applyAlignment="1" applyFont="1">
      <alignment horizontal="right" readingOrder="0" shrinkToFit="0" vertical="bottom" wrapText="0"/>
    </xf>
    <xf borderId="0" fillId="92" fontId="10" numFmtId="168" xfId="0" applyAlignment="1" applyFont="1" applyNumberFormat="1">
      <alignment horizontal="center" readingOrder="0" shrinkToFit="0" vertical="center" wrapText="1"/>
    </xf>
    <xf borderId="0" fillId="0" fontId="10" numFmtId="168" xfId="0" applyAlignment="1" applyFont="1" applyNumberFormat="1">
      <alignment horizontal="center" readingOrder="0" shrinkToFit="0" vertical="center" wrapText="1"/>
    </xf>
    <xf borderId="0" fillId="5" fontId="10" numFmtId="0" xfId="0" applyAlignment="1" applyFont="1">
      <alignment readingOrder="0" shrinkToFit="0" vertical="bottom" wrapText="0"/>
    </xf>
    <xf borderId="0" fillId="92" fontId="31" numFmtId="170" xfId="0" applyAlignment="1" applyFont="1" applyNumberFormat="1">
      <alignment horizontal="center" readingOrder="0" shrinkToFit="0" vertical="center" wrapText="1"/>
    </xf>
    <xf borderId="0" fillId="0" fontId="31" numFmtId="170" xfId="0" applyAlignment="1" applyFont="1" applyNumberFormat="1">
      <alignment horizontal="center" readingOrder="0" shrinkToFit="0" vertical="center" wrapText="1"/>
    </xf>
    <xf borderId="0" fillId="5" fontId="38" numFmtId="0" xfId="0" applyAlignment="1" applyFont="1">
      <alignment readingOrder="0" shrinkToFit="0" wrapText="0"/>
    </xf>
    <xf borderId="0" fillId="5" fontId="8" numFmtId="168" xfId="0" applyAlignment="1" applyFont="1" applyNumberFormat="1">
      <alignment horizontal="center" readingOrder="0" shrinkToFit="0" wrapText="1"/>
    </xf>
    <xf borderId="0" fillId="5" fontId="31" numFmtId="170" xfId="0" applyAlignment="1" applyFont="1" applyNumberFormat="1">
      <alignment horizontal="center" readingOrder="0" shrinkToFit="0" wrapText="1"/>
    </xf>
    <xf borderId="0" fillId="6" fontId="10" numFmtId="0" xfId="0" applyAlignment="1" applyFont="1">
      <alignment readingOrder="0" shrinkToFit="0" vertical="bottom" wrapText="0"/>
    </xf>
    <xf borderId="0" fillId="6" fontId="38" numFmtId="0" xfId="0" applyAlignment="1" applyFont="1">
      <alignment readingOrder="0" shrinkToFit="0" wrapText="0"/>
    </xf>
    <xf borderId="0" fillId="6" fontId="10" numFmtId="167" xfId="0" applyAlignment="1" applyFont="1" applyNumberFormat="1">
      <alignment horizontal="center" readingOrder="0" shrinkToFit="0" vertical="center" wrapText="1"/>
    </xf>
    <xf borderId="0" fillId="6" fontId="8" numFmtId="168" xfId="0" applyAlignment="1" applyFont="1" applyNumberFormat="1">
      <alignment horizontal="center" readingOrder="0" shrinkToFit="0" wrapText="1"/>
    </xf>
    <xf borderId="0" fillId="6" fontId="31" numFmtId="170" xfId="0" applyAlignment="1" applyFont="1" applyNumberFormat="1">
      <alignment horizontal="center" readingOrder="0" shrinkToFit="0" wrapText="1"/>
    </xf>
    <xf borderId="0" fillId="6" fontId="10" numFmtId="9" xfId="0" applyAlignment="1" applyFont="1" applyNumberFormat="1">
      <alignment horizontal="center" readingOrder="0" shrinkToFit="0" vertical="center" wrapText="1"/>
    </xf>
    <xf borderId="0" fillId="6" fontId="10" numFmtId="168"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5" fontId="10" numFmtId="0" xfId="0" applyAlignment="1" applyFont="1">
      <alignment horizontal="right" readingOrder="0" shrinkToFit="0" vertical="bottom" wrapText="0"/>
    </xf>
    <xf borderId="0" fillId="5" fontId="31" numFmtId="170" xfId="0" applyAlignment="1" applyFont="1" applyNumberFormat="1">
      <alignment horizontal="center" readingOrder="0" vertical="center"/>
    </xf>
    <xf borderId="0" fillId="0" fontId="10" numFmtId="167" xfId="0" applyAlignment="1" applyFont="1" applyNumberFormat="1">
      <alignment horizontal="center" readingOrder="0" shrinkToFit="0" vertical="center" wrapText="1"/>
    </xf>
    <xf borderId="0" fillId="0" fontId="10" numFmtId="0" xfId="0" applyAlignment="1" applyFont="1">
      <alignment readingOrder="0" shrinkToFit="0" vertical="bottom" wrapText="1"/>
    </xf>
    <xf borderId="0" fillId="5" fontId="10" numFmtId="0" xfId="0" applyAlignment="1" applyFont="1">
      <alignment readingOrder="0"/>
    </xf>
    <xf borderId="0" fillId="5" fontId="10" numFmtId="0" xfId="0" applyAlignment="1" applyFont="1">
      <alignment shrinkToFit="0" vertical="center" wrapText="1"/>
    </xf>
    <xf borderId="0" fillId="5" fontId="10" numFmtId="0" xfId="0" applyAlignment="1" applyFont="1">
      <alignment horizontal="center" shrinkToFit="0" vertical="center" wrapText="1"/>
    </xf>
    <xf borderId="0" fillId="3" fontId="10" numFmtId="9" xfId="0" applyAlignment="1" applyFont="1" applyNumberFormat="1">
      <alignment horizontal="center" readingOrder="0" shrinkToFit="0" vertical="center" wrapText="1"/>
    </xf>
    <xf borderId="0" fillId="5" fontId="10" numFmtId="0" xfId="0" applyAlignment="1" applyFont="1">
      <alignment readingOrder="0" shrinkToFit="0" vertical="center" wrapText="1"/>
    </xf>
    <xf borderId="0" fillId="3" fontId="10" numFmtId="167" xfId="0" applyAlignment="1" applyFont="1" applyNumberFormat="1">
      <alignment horizontal="center" readingOrder="0" shrinkToFit="0" vertical="center" wrapText="1"/>
    </xf>
    <xf borderId="0" fillId="5" fontId="8" numFmtId="0" xfId="0" applyAlignment="1" applyFont="1">
      <alignment horizontal="left" readingOrder="0" shrinkToFit="0" vertical="bottom" wrapText="1"/>
    </xf>
    <xf borderId="0" fillId="5" fontId="10" numFmtId="0" xfId="0" applyAlignment="1" applyFont="1">
      <alignment horizontal="left" readingOrder="0" shrinkToFit="0" vertical="bottom" wrapText="1"/>
    </xf>
    <xf borderId="0" fillId="5" fontId="57" numFmtId="167" xfId="0" applyAlignment="1" applyFont="1" applyNumberFormat="1">
      <alignment horizontal="center" readingOrder="0" shrinkToFit="0" wrapText="1"/>
    </xf>
    <xf borderId="0" fillId="0" fontId="10" numFmtId="0" xfId="0" applyAlignment="1" applyFont="1">
      <alignment readingOrder="0" shrinkToFit="0" vertical="center" wrapText="1"/>
    </xf>
    <xf borderId="0" fillId="5" fontId="57" numFmtId="167" xfId="0" applyAlignment="1" applyFont="1" applyNumberFormat="1">
      <alignment horizontal="center" shrinkToFit="0" wrapText="1"/>
    </xf>
    <xf borderId="0" fillId="5" fontId="8" numFmtId="0" xfId="0" applyAlignment="1" applyFont="1">
      <alignment shrinkToFit="0" vertical="bottom" wrapText="1"/>
    </xf>
    <xf borderId="0" fillId="0" fontId="58" numFmtId="0" xfId="0" applyAlignment="1" applyFont="1">
      <alignment vertical="bottom"/>
    </xf>
    <xf borderId="0" fillId="12" fontId="28" numFmtId="0" xfId="0" applyAlignment="1" applyFont="1">
      <alignment shrinkToFit="0" vertical="bottom" wrapText="1"/>
    </xf>
    <xf borderId="0" fillId="0" fontId="58" numFmtId="9" xfId="0" applyAlignment="1" applyFont="1" applyNumberFormat="1">
      <alignment vertical="bottom"/>
    </xf>
    <xf borderId="0" fillId="92" fontId="8" numFmtId="0" xfId="0" applyAlignment="1" applyFont="1">
      <alignment readingOrder="0" shrinkToFit="0" vertical="bottom" wrapText="1"/>
    </xf>
    <xf borderId="0" fillId="92" fontId="8" numFmtId="0" xfId="0" applyAlignment="1" applyFont="1">
      <alignment vertical="bottom"/>
    </xf>
    <xf borderId="0" fillId="92" fontId="8" numFmtId="0" xfId="0" applyAlignment="1" applyFont="1">
      <alignment shrinkToFit="0" vertical="bottom" wrapText="1"/>
    </xf>
    <xf borderId="0" fillId="151" fontId="8" numFmtId="9" xfId="0" applyAlignment="1" applyFill="1" applyFont="1" applyNumberFormat="1">
      <alignment horizontal="center" shrinkToFit="0" vertical="bottom" wrapText="1"/>
    </xf>
    <xf borderId="0" fillId="5" fontId="8" numFmtId="0" xfId="0" applyAlignment="1" applyFont="1">
      <alignment shrinkToFit="0" vertical="bottom" wrapText="1"/>
    </xf>
    <xf borderId="0" fillId="0" fontId="58" numFmtId="0" xfId="0" applyAlignment="1" applyFont="1">
      <alignment vertical="bottom"/>
    </xf>
    <xf borderId="0" fillId="0" fontId="8" numFmtId="168" xfId="0" applyAlignment="1" applyFont="1" applyNumberFormat="1">
      <alignment horizontal="center" readingOrder="0" vertical="bottom"/>
    </xf>
    <xf borderId="0" fillId="0" fontId="47" numFmtId="0" xfId="0" applyAlignment="1" applyFont="1">
      <alignment vertical="bottom"/>
    </xf>
    <xf borderId="0" fillId="4" fontId="47" numFmtId="0" xfId="0" applyAlignment="1" applyFont="1">
      <alignment vertical="bottom"/>
    </xf>
    <xf borderId="0" fillId="3" fontId="47" numFmtId="168" xfId="0" applyAlignment="1" applyFont="1" applyNumberFormat="1">
      <alignment vertical="bottom"/>
    </xf>
    <xf borderId="0" fillId="5" fontId="47" numFmtId="0" xfId="0" applyAlignment="1" applyFont="1">
      <alignment vertical="bottom"/>
    </xf>
    <xf borderId="0" fillId="6" fontId="8" numFmtId="0" xfId="0" applyAlignment="1" applyFont="1">
      <alignment shrinkToFit="0" vertical="bottom" wrapText="1"/>
    </xf>
    <xf borderId="0" fillId="0" fontId="47" numFmtId="0" xfId="0" applyAlignment="1" applyFont="1">
      <alignment vertical="bottom"/>
    </xf>
    <xf borderId="0" fillId="0" fontId="58" numFmtId="170" xfId="0" applyAlignment="1" applyFont="1" applyNumberFormat="1">
      <alignment horizontal="right" vertical="bottom"/>
    </xf>
    <xf borderId="0" fillId="12" fontId="4" numFmtId="167" xfId="0" applyAlignment="1" applyFont="1" applyNumberFormat="1">
      <alignment vertical="bottom"/>
    </xf>
    <xf borderId="0" fillId="12" fontId="4" numFmtId="168" xfId="0" applyAlignment="1" applyFont="1" applyNumberFormat="1">
      <alignment vertical="bottom"/>
    </xf>
    <xf borderId="0" fillId="5" fontId="4" numFmtId="0" xfId="0" applyAlignment="1" applyFont="1">
      <alignment vertical="bottom"/>
    </xf>
    <xf borderId="0" fillId="5" fontId="4" numFmtId="0" xfId="0" applyAlignment="1" applyFont="1">
      <alignment readingOrder="0" vertical="bottom"/>
    </xf>
    <xf borderId="0" fillId="101" fontId="8" numFmtId="0" xfId="0" applyAlignment="1" applyFont="1">
      <alignment horizontal="center" shrinkToFit="0" vertical="bottom" wrapText="1"/>
    </xf>
    <xf borderId="0" fillId="3" fontId="4" numFmtId="0" xfId="0" applyAlignment="1" applyFont="1">
      <alignment readingOrder="0" vertical="bottom"/>
    </xf>
    <xf borderId="0" fillId="12" fontId="8" numFmtId="0" xfId="0" applyAlignment="1" applyFont="1">
      <alignment horizontal="center" vertical="bottom"/>
    </xf>
    <xf borderId="0" fillId="12" fontId="28" numFmtId="0" xfId="0" applyAlignment="1" applyFont="1">
      <alignment vertical="bottom"/>
    </xf>
    <xf borderId="0" fillId="12" fontId="28" numFmtId="167" xfId="0" applyAlignment="1" applyFont="1" applyNumberFormat="1">
      <alignment horizontal="center" shrinkToFit="0" vertical="bottom" wrapText="1"/>
    </xf>
    <xf borderId="0" fillId="12" fontId="28" numFmtId="168" xfId="0" applyAlignment="1" applyFont="1" applyNumberFormat="1">
      <alignment horizontal="center" shrinkToFit="0" vertical="bottom" wrapText="1"/>
    </xf>
    <xf borderId="0" fillId="12" fontId="28" numFmtId="170" xfId="0" applyAlignment="1" applyFont="1" applyNumberFormat="1">
      <alignment horizontal="center" shrinkToFit="0" vertical="bottom" wrapText="1"/>
    </xf>
    <xf borderId="0" fillId="12" fontId="28" numFmtId="9" xfId="0" applyAlignment="1" applyFont="1" applyNumberFormat="1">
      <alignment horizontal="center" shrinkToFit="0" vertical="bottom" wrapText="1"/>
    </xf>
    <xf borderId="0" fillId="12" fontId="28" numFmtId="168" xfId="0" applyAlignment="1" applyFont="1" applyNumberFormat="1">
      <alignment horizontal="center" shrinkToFit="0" vertical="bottom" wrapText="1"/>
    </xf>
    <xf borderId="0" fillId="12" fontId="59" numFmtId="168" xfId="0" applyAlignment="1" applyFont="1" applyNumberFormat="1">
      <alignment horizontal="center" vertical="bottom"/>
    </xf>
    <xf borderId="0" fillId="5" fontId="10" numFmtId="168" xfId="0" applyAlignment="1" applyFont="1" applyNumberFormat="1">
      <alignment horizontal="center" shrinkToFit="0" vertical="bottom" wrapText="1"/>
    </xf>
    <xf borderId="0" fillId="4" fontId="8" numFmtId="168" xfId="0" applyAlignment="1" applyFont="1" applyNumberFormat="1">
      <alignment horizontal="center" shrinkToFit="0" vertical="bottom" wrapText="1"/>
    </xf>
    <xf borderId="0" fillId="0" fontId="47" numFmtId="168" xfId="0" applyAlignment="1" applyFont="1" applyNumberFormat="1">
      <alignment vertical="bottom"/>
    </xf>
    <xf borderId="0" fillId="4" fontId="47" numFmtId="168" xfId="0" applyAlignment="1" applyFont="1" applyNumberFormat="1">
      <alignment vertical="bottom"/>
    </xf>
    <xf borderId="0" fillId="12" fontId="8" numFmtId="167" xfId="0" applyAlignment="1" applyFont="1" applyNumberFormat="1">
      <alignment vertical="bottom"/>
    </xf>
    <xf borderId="0" fillId="12" fontId="8" numFmtId="171" xfId="0" applyAlignment="1" applyFont="1" applyNumberFormat="1">
      <alignment vertical="bottom"/>
    </xf>
    <xf borderId="0" fillId="100" fontId="8" numFmtId="168" xfId="0" applyAlignment="1" applyFont="1" applyNumberFormat="1">
      <alignment vertical="bottom"/>
    </xf>
    <xf borderId="0" fillId="5" fontId="58" numFmtId="0" xfId="0" applyAlignment="1" applyFont="1">
      <alignment vertical="bottom"/>
    </xf>
    <xf borderId="0" fillId="5" fontId="58" numFmtId="0" xfId="0" applyAlignment="1" applyFont="1">
      <alignment vertical="bottom"/>
    </xf>
    <xf borderId="0" fillId="12" fontId="39" numFmtId="172" xfId="0" applyAlignment="1" applyFont="1" applyNumberFormat="1">
      <alignment shrinkToFit="0" vertical="bottom" wrapText="1"/>
    </xf>
    <xf borderId="0" fillId="5" fontId="8" numFmtId="172" xfId="0" applyAlignment="1" applyFont="1" applyNumberFormat="1">
      <alignment shrinkToFit="0" vertical="bottom" wrapText="1"/>
    </xf>
    <xf borderId="0" fillId="3" fontId="28" numFmtId="168" xfId="0" applyAlignment="1" applyFont="1" applyNumberFormat="1">
      <alignment horizontal="center" readingOrder="0" vertical="bottom"/>
    </xf>
    <xf borderId="0" fillId="5" fontId="8" numFmtId="173" xfId="0" applyAlignment="1" applyFont="1" applyNumberFormat="1">
      <alignment shrinkToFit="0" vertical="bottom" wrapText="1"/>
    </xf>
    <xf borderId="0" fillId="12" fontId="28" numFmtId="174" xfId="0" applyAlignment="1" applyFont="1" applyNumberFormat="1">
      <alignment readingOrder="0" vertical="bottom"/>
    </xf>
    <xf borderId="0" fillId="5" fontId="60" numFmtId="0" xfId="0" applyAlignment="1" applyFont="1">
      <alignment horizontal="center" shrinkToFit="0" vertical="bottom" wrapText="1"/>
    </xf>
    <xf borderId="0" fillId="12" fontId="28" numFmtId="174" xfId="0" applyAlignment="1" applyFont="1" applyNumberFormat="1">
      <alignment readingOrder="0" shrinkToFit="0" vertical="bottom" wrapText="1"/>
    </xf>
    <xf borderId="0" fillId="5" fontId="8" numFmtId="174" xfId="0" applyAlignment="1" applyFont="1" applyNumberFormat="1">
      <alignment shrinkToFit="0" vertical="bottom" wrapText="1"/>
    </xf>
    <xf borderId="0" fillId="5" fontId="60" numFmtId="0" xfId="0" applyAlignment="1" applyFont="1">
      <alignment horizontal="center" shrinkToFit="0" vertical="bottom" wrapText="1"/>
    </xf>
    <xf borderId="0" fillId="3" fontId="8" numFmtId="168" xfId="0" applyAlignment="1" applyFont="1" applyNumberFormat="1">
      <alignment horizontal="center" readingOrder="0" vertical="bottom"/>
    </xf>
    <xf borderId="0" fillId="12" fontId="28" numFmtId="0" xfId="0" applyAlignment="1" applyFont="1">
      <alignment readingOrder="0" vertical="bottom"/>
    </xf>
    <xf borderId="0" fillId="3" fontId="8" numFmtId="168" xfId="0" applyAlignment="1" applyFont="1" applyNumberFormat="1">
      <alignment horizontal="center" readingOrder="0" shrinkToFit="0" vertical="bottom" wrapText="1"/>
    </xf>
    <xf borderId="0" fillId="12" fontId="39" numFmtId="0" xfId="0" applyAlignment="1" applyFont="1">
      <alignment shrinkToFit="0" vertical="bottom" wrapText="1"/>
    </xf>
    <xf borderId="0" fillId="5" fontId="38" numFmtId="0" xfId="0" applyAlignment="1" applyFont="1">
      <alignment vertical="bottom"/>
    </xf>
    <xf borderId="0" fillId="0" fontId="14" numFmtId="175" xfId="0" applyAlignment="1" applyFont="1" applyNumberFormat="1">
      <alignment horizontal="center" readingOrder="0" shrinkToFit="0" vertical="center" wrapText="1"/>
    </xf>
    <xf borderId="0" fillId="6" fontId="14" numFmtId="168" xfId="0" applyAlignment="1" applyFont="1" applyNumberFormat="1">
      <alignment horizontal="center" readingOrder="0" shrinkToFit="0" vertical="center" wrapText="1"/>
    </xf>
    <xf borderId="0" fillId="92" fontId="16"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92" fontId="16" numFmtId="168" xfId="0" applyAlignment="1" applyFont="1" applyNumberFormat="1">
      <alignment horizontal="center" readingOrder="0" shrinkToFit="0" vertical="center" wrapText="1"/>
    </xf>
    <xf borderId="0" fillId="92" fontId="16" numFmtId="167" xfId="0" applyAlignment="1" applyFont="1" applyNumberFormat="1">
      <alignment horizontal="center" readingOrder="0" shrinkToFit="0" vertical="center" wrapText="1"/>
    </xf>
    <xf borderId="0" fillId="92" fontId="16" numFmtId="9" xfId="0" applyAlignment="1" applyFont="1" applyNumberFormat="1">
      <alignment horizontal="center" readingOrder="0" shrinkToFit="0" vertical="center" wrapText="1"/>
    </xf>
    <xf borderId="0" fillId="92" fontId="20" numFmtId="170" xfId="0" applyAlignment="1" applyFont="1" applyNumberFormat="1">
      <alignment horizontal="center" readingOrder="0" shrinkToFit="0" vertical="center" wrapText="1"/>
    </xf>
    <xf borderId="0" fillId="92" fontId="16" numFmtId="168" xfId="0" applyAlignment="1" applyFont="1" applyNumberFormat="1">
      <alignment horizontal="center" readingOrder="0" shrinkToFit="0" vertical="center" wrapText="1"/>
    </xf>
    <xf borderId="0" fillId="12" fontId="3" numFmtId="0" xfId="0" applyAlignment="1" applyFont="1">
      <alignment horizontal="left" readingOrder="0" shrinkToFit="0" vertical="center" wrapText="0"/>
    </xf>
    <xf borderId="0" fillId="92" fontId="3" numFmtId="0" xfId="0" applyAlignment="1" applyFont="1">
      <alignment readingOrder="0" vertical="center"/>
    </xf>
    <xf borderId="0" fillId="0" fontId="53" numFmtId="170" xfId="0" applyAlignment="1" applyFont="1" applyNumberFormat="1">
      <alignment horizontal="center" readingOrder="0" shrinkToFit="0" vertical="bottom" wrapText="1"/>
    </xf>
    <xf borderId="0" fillId="5" fontId="16" numFmtId="0" xfId="0" applyAlignment="1" applyFont="1">
      <alignment horizontal="center" shrinkToFit="0" vertical="center" wrapText="1"/>
    </xf>
    <xf borderId="0" fillId="0" fontId="16" numFmtId="0" xfId="0" applyAlignment="1" applyFont="1">
      <alignment shrinkToFit="0" vertical="center" wrapText="1"/>
    </xf>
    <xf borderId="0" fillId="0" fontId="16" numFmtId="175" xfId="0" applyAlignment="1" applyFont="1" applyNumberFormat="1">
      <alignment horizontal="center" readingOrder="0" shrinkToFit="0" vertical="center" wrapText="1"/>
    </xf>
    <xf borderId="0" fillId="92" fontId="20" numFmtId="170" xfId="0" applyAlignment="1" applyFont="1" applyNumberFormat="1">
      <alignment horizontal="left" readingOrder="0" shrinkToFit="0" vertical="center" wrapText="1"/>
    </xf>
    <xf borderId="0" fillId="0" fontId="3" numFmtId="0" xfId="0" applyAlignment="1" applyFont="1">
      <alignment readingOrder="0"/>
    </xf>
    <xf borderId="0" fillId="5" fontId="8" numFmtId="167" xfId="0" applyAlignment="1" applyFont="1" applyNumberFormat="1">
      <alignment horizontal="center" vertical="bottom"/>
    </xf>
    <xf borderId="0" fillId="5" fontId="8" numFmtId="170" xfId="0" applyAlignment="1" applyFont="1" applyNumberFormat="1">
      <alignment horizontal="right" vertical="bottom"/>
    </xf>
    <xf borderId="0" fillId="152" fontId="8" numFmtId="9" xfId="0" applyAlignment="1" applyFill="1" applyFont="1" applyNumberFormat="1">
      <alignment horizontal="center" shrinkToFit="0" vertical="bottom" wrapText="1"/>
    </xf>
    <xf borderId="0" fillId="5" fontId="28" numFmtId="170" xfId="0" applyAlignment="1" applyFont="1" applyNumberFormat="1">
      <alignment horizontal="right" shrinkToFit="0" vertical="bottom" wrapText="1"/>
    </xf>
    <xf borderId="0" fillId="12" fontId="61" numFmtId="0" xfId="0" applyAlignment="1" applyFont="1">
      <alignment horizontal="center"/>
    </xf>
    <xf borderId="0" fillId="12" fontId="8" numFmtId="170" xfId="0" applyAlignment="1" applyFont="1" applyNumberFormat="1">
      <alignment horizontal="right" vertical="bottom"/>
    </xf>
    <xf borderId="0" fillId="0" fontId="36" numFmtId="9" xfId="0" applyAlignment="1" applyFont="1" applyNumberFormat="1">
      <alignment vertical="bottom"/>
    </xf>
    <xf borderId="0" fillId="92" fontId="8" numFmtId="0" xfId="0" applyAlignment="1" applyFont="1">
      <alignment horizontal="center" shrinkToFit="0" vertical="bottom" wrapText="1"/>
    </xf>
    <xf borderId="0" fillId="92" fontId="8" numFmtId="0" xfId="0" applyAlignment="1" applyFont="1">
      <alignment shrinkToFit="0" vertical="bottom" wrapText="1"/>
    </xf>
    <xf borderId="0" fillId="92" fontId="8" numFmtId="167" xfId="0" applyAlignment="1" applyFont="1" applyNumberFormat="1">
      <alignment horizontal="center" readingOrder="0" shrinkToFit="0" vertical="bottom" wrapText="1"/>
    </xf>
    <xf borderId="0" fillId="92" fontId="8" numFmtId="170" xfId="0" applyAlignment="1" applyFont="1" applyNumberFormat="1">
      <alignment horizontal="right" readingOrder="0" shrinkToFit="0" vertical="bottom" wrapText="1"/>
    </xf>
    <xf borderId="0" fillId="5" fontId="8" numFmtId="170" xfId="0" applyAlignment="1" applyFont="1" applyNumberFormat="1">
      <alignment horizontal="right" readingOrder="0" vertical="bottom"/>
    </xf>
    <xf borderId="0" fillId="153" fontId="8" numFmtId="9" xfId="0" applyAlignment="1" applyFill="1" applyFont="1" applyNumberFormat="1">
      <alignment horizontal="center" shrinkToFit="0" vertical="bottom" wrapText="1"/>
    </xf>
    <xf borderId="0" fillId="5" fontId="8" numFmtId="168" xfId="0" applyAlignment="1" applyFont="1" applyNumberFormat="1">
      <alignment horizontal="center" vertical="bottom"/>
    </xf>
    <xf borderId="0" fillId="5" fontId="8" numFmtId="0" xfId="0" applyAlignment="1" applyFont="1">
      <alignment horizontal="center" vertical="bottom"/>
    </xf>
    <xf borderId="0" fillId="0" fontId="8" numFmtId="167" xfId="0" applyAlignment="1" applyFont="1" applyNumberFormat="1">
      <alignment horizontal="center" readingOrder="0" vertical="bottom"/>
    </xf>
    <xf borderId="0" fillId="0" fontId="8" numFmtId="170" xfId="0" applyAlignment="1" applyFont="1" applyNumberFormat="1">
      <alignment horizontal="right" readingOrder="0" vertical="bottom"/>
    </xf>
    <xf borderId="0" fillId="5" fontId="8" numFmtId="167" xfId="0" applyAlignment="1" applyFont="1" applyNumberFormat="1">
      <alignment horizontal="center" shrinkToFit="0" vertical="bottom" wrapText="1"/>
    </xf>
    <xf borderId="0" fillId="154" fontId="8" numFmtId="9" xfId="0" applyAlignment="1" applyFill="1" applyFont="1" applyNumberFormat="1">
      <alignment horizontal="center" shrinkToFit="0" vertical="bottom" wrapText="1"/>
    </xf>
    <xf borderId="0" fillId="155" fontId="8" numFmtId="9" xfId="0" applyAlignment="1" applyFill="1" applyFont="1" applyNumberFormat="1">
      <alignment horizontal="center" shrinkToFit="0" vertical="bottom" wrapText="1"/>
    </xf>
    <xf borderId="0" fillId="5" fontId="8" numFmtId="170" xfId="0" applyAlignment="1" applyFont="1" applyNumberFormat="1">
      <alignment horizontal="right" shrinkToFit="0" vertical="bottom" wrapText="1"/>
    </xf>
    <xf borderId="0" fillId="156" fontId="8" numFmtId="9" xfId="0" applyAlignment="1" applyFill="1" applyFont="1" applyNumberFormat="1">
      <alignment horizontal="center" shrinkToFit="0" vertical="bottom" wrapText="1"/>
    </xf>
    <xf borderId="0" fillId="157" fontId="8" numFmtId="9" xfId="0" applyAlignment="1" applyFill="1" applyFont="1" applyNumberFormat="1">
      <alignment horizontal="center" shrinkToFit="0" vertical="bottom" wrapText="1"/>
    </xf>
    <xf borderId="0" fillId="158" fontId="8" numFmtId="9" xfId="0" applyAlignment="1" applyFill="1" applyFont="1" applyNumberFormat="1">
      <alignment horizontal="center" shrinkToFit="0" vertical="bottom" wrapText="1"/>
    </xf>
    <xf borderId="0" fillId="159" fontId="8" numFmtId="9" xfId="0" applyAlignment="1" applyFill="1" applyFont="1" applyNumberFormat="1">
      <alignment horizontal="center" shrinkToFit="0" vertical="bottom" wrapText="1"/>
    </xf>
    <xf borderId="0" fillId="160" fontId="8" numFmtId="9" xfId="0" applyAlignment="1" applyFill="1" applyFont="1" applyNumberFormat="1">
      <alignment horizontal="center" shrinkToFit="0" vertical="bottom" wrapText="1"/>
    </xf>
    <xf borderId="0" fillId="18" fontId="8" numFmtId="9" xfId="0" applyAlignment="1" applyFont="1" applyNumberFormat="1">
      <alignment horizontal="center" shrinkToFit="0" vertical="bottom" wrapText="1"/>
    </xf>
    <xf borderId="0" fillId="161" fontId="8" numFmtId="9" xfId="0" applyAlignment="1" applyFill="1" applyFont="1" applyNumberFormat="1">
      <alignment horizontal="center" shrinkToFit="0" vertical="bottom" wrapText="1"/>
    </xf>
    <xf borderId="0" fillId="162" fontId="8" numFmtId="9" xfId="0" applyAlignment="1" applyFill="1" applyFont="1" applyNumberFormat="1">
      <alignment horizontal="center" shrinkToFit="0" vertical="bottom" wrapText="1"/>
    </xf>
    <xf borderId="0" fillId="17" fontId="8" numFmtId="9" xfId="0" applyAlignment="1" applyFont="1" applyNumberFormat="1">
      <alignment horizontal="center" shrinkToFit="0" vertical="bottom" wrapText="1"/>
    </xf>
    <xf borderId="0" fillId="39" fontId="8" numFmtId="9" xfId="0" applyAlignment="1" applyFont="1" applyNumberFormat="1">
      <alignment horizontal="center" shrinkToFit="0" vertical="bottom" wrapText="1"/>
    </xf>
    <xf borderId="0" fillId="163" fontId="8" numFmtId="9" xfId="0" applyAlignment="1" applyFill="1" applyFont="1" applyNumberFormat="1">
      <alignment horizontal="center" shrinkToFit="0" vertical="bottom" wrapText="1"/>
    </xf>
    <xf borderId="0" fillId="92" fontId="8" numFmtId="167" xfId="0" applyAlignment="1" applyFont="1" applyNumberFormat="1">
      <alignment horizontal="center" shrinkToFit="0" vertical="bottom" wrapText="1"/>
    </xf>
    <xf borderId="0" fillId="164" fontId="8" numFmtId="9" xfId="0" applyAlignment="1" applyFill="1" applyFont="1" applyNumberFormat="1">
      <alignment horizontal="center" shrinkToFit="0" vertical="bottom" wrapText="1"/>
    </xf>
    <xf borderId="0" fillId="165" fontId="8" numFmtId="9" xfId="0" applyAlignment="1" applyFill="1" applyFont="1" applyNumberFormat="1">
      <alignment horizontal="center" shrinkToFit="0" vertical="bottom" wrapText="1"/>
    </xf>
    <xf borderId="0" fillId="166" fontId="8" numFmtId="9" xfId="0" applyAlignment="1" applyFill="1" applyFont="1" applyNumberFormat="1">
      <alignment horizontal="center" shrinkToFit="0" vertical="bottom" wrapText="1"/>
    </xf>
    <xf borderId="0" fillId="14" fontId="8" numFmtId="9" xfId="0" applyAlignment="1" applyFont="1" applyNumberFormat="1">
      <alignment horizontal="center" shrinkToFit="0" vertical="bottom" wrapText="1"/>
    </xf>
    <xf borderId="0" fillId="167" fontId="8" numFmtId="9" xfId="0" applyAlignment="1" applyFill="1" applyFont="1" applyNumberFormat="1">
      <alignment horizontal="center" shrinkToFit="0" vertical="bottom" wrapText="1"/>
    </xf>
    <xf borderId="0" fillId="92" fontId="8" numFmtId="0" xfId="0" applyAlignment="1" applyFont="1">
      <alignment readingOrder="0" vertical="bottom"/>
    </xf>
    <xf borderId="0" fillId="92" fontId="8" numFmtId="0" xfId="0" applyAlignment="1" applyFont="1">
      <alignment vertical="bottom"/>
    </xf>
    <xf borderId="0" fillId="92" fontId="8" numFmtId="170" xfId="0" applyAlignment="1" applyFont="1" applyNumberFormat="1">
      <alignment horizontal="right" shrinkToFit="0" vertical="bottom" wrapText="1"/>
    </xf>
    <xf borderId="0" fillId="58" fontId="8" numFmtId="9" xfId="0" applyAlignment="1" applyFont="1" applyNumberFormat="1">
      <alignment horizontal="center" shrinkToFit="0" vertical="bottom" wrapText="1"/>
    </xf>
    <xf borderId="0" fillId="42" fontId="8" numFmtId="9" xfId="0" applyAlignment="1" applyFont="1" applyNumberFormat="1">
      <alignment horizontal="center" shrinkToFit="0" vertical="bottom" wrapText="1"/>
    </xf>
    <xf borderId="0" fillId="43" fontId="8" numFmtId="9" xfId="0" applyAlignment="1" applyFont="1" applyNumberFormat="1">
      <alignment horizontal="center" shrinkToFit="0" vertical="bottom" wrapText="1"/>
    </xf>
    <xf borderId="0" fillId="85" fontId="8" numFmtId="9" xfId="0" applyAlignment="1" applyFont="1" applyNumberFormat="1">
      <alignment horizontal="center" shrinkToFit="0" vertical="bottom" wrapText="1"/>
    </xf>
    <xf borderId="0" fillId="47" fontId="8" numFmtId="9" xfId="0" applyAlignment="1" applyFont="1" applyNumberFormat="1">
      <alignment horizontal="center" shrinkToFit="0" vertical="bottom" wrapText="1"/>
    </xf>
    <xf borderId="0" fillId="5" fontId="36" numFmtId="0" xfId="0" applyAlignment="1" applyFont="1">
      <alignment vertical="bottom"/>
    </xf>
    <xf borderId="0" fillId="168" fontId="8" numFmtId="9" xfId="0" applyAlignment="1" applyFill="1" applyFont="1" applyNumberFormat="1">
      <alignment horizontal="center" shrinkToFit="0" vertical="bottom" wrapText="1"/>
    </xf>
    <xf borderId="0" fillId="169" fontId="8" numFmtId="9" xfId="0" applyAlignment="1" applyFill="1" applyFont="1" applyNumberFormat="1">
      <alignment horizontal="center" shrinkToFit="0" vertical="bottom" wrapText="1"/>
    </xf>
    <xf borderId="0" fillId="24" fontId="8" numFmtId="9" xfId="0" applyAlignment="1" applyFont="1" applyNumberFormat="1">
      <alignment horizontal="center" shrinkToFit="0" vertical="bottom" wrapText="1"/>
    </xf>
    <xf borderId="0" fillId="170" fontId="8" numFmtId="9" xfId="0" applyAlignment="1" applyFill="1" applyFont="1" applyNumberFormat="1">
      <alignment horizontal="center" shrinkToFit="0" vertical="bottom" wrapText="1"/>
    </xf>
    <xf borderId="0" fillId="64" fontId="8" numFmtId="9" xfId="0" applyAlignment="1" applyFont="1" applyNumberFormat="1">
      <alignment horizontal="center" shrinkToFit="0" vertical="bottom" wrapText="1"/>
    </xf>
    <xf borderId="0" fillId="5" fontId="8" numFmtId="167" xfId="0" applyAlignment="1" applyFont="1" applyNumberFormat="1">
      <alignment horizontal="center" readingOrder="0" vertical="bottom"/>
    </xf>
    <xf borderId="0" fillId="119" fontId="8" numFmtId="9" xfId="0" applyAlignment="1" applyFont="1" applyNumberFormat="1">
      <alignment horizontal="center" shrinkToFit="0" vertical="bottom" wrapText="1"/>
    </xf>
    <xf borderId="0" fillId="5" fontId="8" numFmtId="167" xfId="0" applyAlignment="1" applyFont="1" applyNumberFormat="1">
      <alignment horizontal="center" readingOrder="0" shrinkToFit="0" vertical="bottom" wrapText="1"/>
    </xf>
    <xf borderId="0" fillId="5" fontId="38" numFmtId="0" xfId="0" applyAlignment="1" applyFont="1">
      <alignment readingOrder="0"/>
    </xf>
    <xf borderId="0" fillId="0" fontId="8" numFmtId="0" xfId="0" applyAlignment="1" applyFont="1">
      <alignment horizontal="center" vertical="bottom"/>
    </xf>
    <xf borderId="0" fillId="0" fontId="8" numFmtId="167" xfId="0" applyAlignment="1" applyFont="1" applyNumberFormat="1">
      <alignment horizontal="center" vertical="bottom"/>
    </xf>
    <xf borderId="0" fillId="0" fontId="8" numFmtId="170" xfId="0" applyAlignment="1" applyFont="1" applyNumberFormat="1">
      <alignment horizontal="right" vertical="bottom"/>
    </xf>
    <xf borderId="0" fillId="5" fontId="61" numFmtId="0" xfId="0" applyAlignment="1" applyFont="1">
      <alignment horizontal="center"/>
    </xf>
    <xf borderId="0" fillId="11" fontId="60" numFmtId="0" xfId="0" applyAlignment="1" applyFont="1">
      <alignment horizontal="center" readingOrder="0" shrinkToFit="0" vertical="bottom" wrapText="1"/>
    </xf>
    <xf borderId="0" fillId="3" fontId="60" numFmtId="0" xfId="0" applyAlignment="1" applyFont="1">
      <alignment readingOrder="0" shrinkToFit="0" vertical="bottom" wrapText="1"/>
    </xf>
    <xf borderId="0" fillId="6" fontId="60" numFmtId="0" xfId="0" applyAlignment="1" applyFont="1">
      <alignment readingOrder="0" shrinkToFit="0" vertical="bottom" wrapText="1"/>
    </xf>
    <xf borderId="0" fillId="171" fontId="8" numFmtId="9" xfId="0" applyAlignment="1" applyFill="1" applyFont="1" applyNumberFormat="1">
      <alignment horizontal="center" shrinkToFit="0" vertical="bottom" wrapText="1"/>
    </xf>
    <xf borderId="0" fillId="100" fontId="62" numFmtId="168" xfId="0" applyAlignment="1" applyFont="1" applyNumberFormat="1">
      <alignment horizontal="center" readingOrder="0" vertical="bottom"/>
    </xf>
    <xf borderId="0" fillId="100" fontId="62" numFmtId="168" xfId="0" applyAlignment="1" applyFont="1" applyNumberFormat="1">
      <alignment horizontal="center" vertical="bottom"/>
    </xf>
    <xf borderId="0" fillId="172" fontId="8" numFmtId="9" xfId="0" applyAlignment="1" applyFill="1" applyFont="1" applyNumberFormat="1">
      <alignment horizontal="center" shrinkToFit="0" vertical="bottom" wrapText="1"/>
    </xf>
    <xf borderId="0" fillId="32" fontId="8" numFmtId="9" xfId="0" applyAlignment="1" applyFont="1" applyNumberFormat="1">
      <alignment horizontal="center" shrinkToFit="0" vertical="bottom" wrapText="1"/>
    </xf>
    <xf borderId="0" fillId="37" fontId="8" numFmtId="9" xfId="0" applyAlignment="1" applyFont="1" applyNumberFormat="1">
      <alignment horizontal="center" shrinkToFit="0" vertical="bottom" wrapText="1"/>
    </xf>
    <xf borderId="0" fillId="69" fontId="8" numFmtId="9" xfId="0" applyAlignment="1" applyFont="1" applyNumberFormat="1">
      <alignment horizontal="center" shrinkToFit="0" vertical="bottom" wrapText="1"/>
    </xf>
    <xf borderId="0" fillId="173" fontId="8" numFmtId="9" xfId="0" applyAlignment="1" applyFill="1" applyFont="1" applyNumberFormat="1">
      <alignment horizontal="center" shrinkToFit="0" vertical="bottom" wrapText="1"/>
    </xf>
    <xf borderId="0" fillId="174" fontId="8" numFmtId="9" xfId="0" applyAlignment="1" applyFill="1" applyFont="1" applyNumberFormat="1">
      <alignment horizontal="center" shrinkToFit="0" vertical="bottom" wrapText="1"/>
    </xf>
    <xf borderId="0" fillId="5" fontId="8" numFmtId="0" xfId="0" applyAlignment="1" applyFont="1">
      <alignment horizontal="right" readingOrder="0"/>
    </xf>
    <xf borderId="0" fillId="175" fontId="8" numFmtId="9" xfId="0" applyAlignment="1" applyFill="1" applyFont="1" applyNumberFormat="1">
      <alignment horizontal="center" shrinkToFit="0" vertical="bottom" wrapText="1"/>
    </xf>
    <xf borderId="0" fillId="12" fontId="8" numFmtId="0" xfId="0" applyAlignment="1" applyFont="1">
      <alignment horizontal="center" vertical="bottom"/>
    </xf>
    <xf borderId="0" fillId="92" fontId="8" numFmtId="168" xfId="0" applyAlignment="1" applyFont="1" applyNumberFormat="1">
      <alignment horizontal="center" readingOrder="0" vertical="bottom"/>
    </xf>
    <xf borderId="0" fillId="6" fontId="8" numFmtId="168" xfId="0" applyAlignment="1" applyFont="1" applyNumberFormat="1">
      <alignment horizontal="center" readingOrder="0" vertical="bottom"/>
    </xf>
    <xf borderId="0" fillId="176" fontId="8" numFmtId="9" xfId="0" applyAlignment="1" applyFill="1" applyFont="1" applyNumberFormat="1">
      <alignment horizontal="center" shrinkToFit="0" vertical="bottom" wrapText="1"/>
    </xf>
    <xf borderId="0" fillId="0" fontId="36" numFmtId="168" xfId="0" applyAlignment="1" applyFont="1" applyNumberFormat="1">
      <alignment vertical="bottom"/>
    </xf>
    <xf borderId="0" fillId="11" fontId="8" numFmtId="168" xfId="0" applyAlignment="1" applyFont="1" applyNumberFormat="1">
      <alignment horizontal="center" readingOrder="0" vertical="bottom"/>
    </xf>
    <xf borderId="0" fillId="5" fontId="8" numFmtId="172" xfId="0" applyAlignment="1" applyFont="1" applyNumberFormat="1">
      <alignment readingOrder="0" shrinkToFit="0" vertical="bottom" wrapText="1"/>
    </xf>
    <xf borderId="0" fillId="95" fontId="8" numFmtId="9" xfId="0" applyAlignment="1" applyFont="1" applyNumberFormat="1">
      <alignment horizontal="center" shrinkToFit="0" vertical="bottom" wrapText="1"/>
    </xf>
    <xf borderId="0" fillId="177" fontId="8" numFmtId="9" xfId="0" applyAlignment="1" applyFill="1" applyFont="1" applyNumberFormat="1">
      <alignment horizontal="center" shrinkToFit="0" vertical="bottom" wrapText="1"/>
    </xf>
    <xf borderId="0" fillId="5" fontId="63" numFmtId="0" xfId="0" applyAlignment="1" applyFont="1">
      <alignment readingOrder="0" shrinkToFit="0" wrapText="1"/>
    </xf>
    <xf borderId="0" fillId="178" fontId="8" numFmtId="9" xfId="0" applyAlignment="1" applyFill="1" applyFont="1" applyNumberFormat="1">
      <alignment horizontal="center" shrinkToFit="0" vertical="bottom" wrapText="1"/>
    </xf>
    <xf borderId="0" fillId="179" fontId="8" numFmtId="9" xfId="0" applyAlignment="1" applyFill="1" applyFont="1" applyNumberFormat="1">
      <alignment horizontal="center" shrinkToFit="0" vertical="bottom" wrapText="1"/>
    </xf>
    <xf borderId="0" fillId="63" fontId="8" numFmtId="9" xfId="0" applyAlignment="1" applyFont="1" applyNumberFormat="1">
      <alignment horizontal="center" shrinkToFit="0" vertical="bottom" wrapText="1"/>
    </xf>
    <xf borderId="0" fillId="5" fontId="60" numFmtId="9" xfId="0" applyAlignment="1" applyFont="1" applyNumberFormat="1">
      <alignment horizontal="center" shrinkToFit="0" vertical="bottom" wrapText="1"/>
    </xf>
    <xf borderId="0" fillId="5" fontId="8" numFmtId="173" xfId="0" applyAlignment="1" applyFont="1" applyNumberFormat="1">
      <alignment readingOrder="0" shrinkToFit="0" vertical="bottom" wrapText="1"/>
    </xf>
    <xf borderId="0" fillId="100" fontId="8" numFmtId="167" xfId="0" applyAlignment="1" applyFont="1" applyNumberFormat="1">
      <alignment horizontal="center" vertical="bottom"/>
    </xf>
    <xf borderId="0" fillId="12" fontId="28" numFmtId="0" xfId="0" applyAlignment="1" applyFont="1">
      <alignment horizontal="center" readingOrder="0" vertical="bottom"/>
    </xf>
    <xf borderId="0" fillId="12" fontId="8" numFmtId="170" xfId="0" applyAlignment="1" applyFont="1" applyNumberFormat="1">
      <alignment horizontal="right" readingOrder="0" shrinkToFit="0" vertical="bottom" wrapText="1"/>
    </xf>
    <xf borderId="0" fillId="0" fontId="8" numFmtId="168" xfId="0" applyAlignment="1" applyFont="1" applyNumberFormat="1">
      <alignment vertical="bottom"/>
    </xf>
    <xf borderId="0" fillId="12" fontId="8" numFmtId="167" xfId="0" applyAlignment="1" applyFont="1" applyNumberFormat="1">
      <alignment horizontal="center" shrinkToFit="0" vertical="bottom" wrapText="1"/>
    </xf>
    <xf borderId="0" fillId="100" fontId="8" numFmtId="167" xfId="0" applyAlignment="1" applyFont="1" applyNumberFormat="1">
      <alignment horizontal="center" shrinkToFit="0" vertical="bottom" wrapText="1"/>
    </xf>
    <xf borderId="0" fillId="3" fontId="8" numFmtId="0" xfId="0" applyAlignment="1" applyFont="1">
      <alignment horizontal="left" readingOrder="0"/>
    </xf>
    <xf borderId="0" fillId="0" fontId="8" numFmtId="0" xfId="0" applyAlignment="1" applyFont="1">
      <alignment horizontal="center" readingOrder="0"/>
    </xf>
    <xf borderId="0" fillId="100" fontId="8" numFmtId="168" xfId="0" applyAlignment="1" applyFont="1" applyNumberFormat="1">
      <alignment horizontal="center" readingOrder="0" vertical="bottom"/>
    </xf>
    <xf borderId="0" fillId="12" fontId="28" numFmtId="0" xfId="0" applyAlignment="1" applyFont="1">
      <alignment horizontal="left" readingOrder="0"/>
    </xf>
    <xf borderId="0" fillId="12" fontId="8" numFmtId="0" xfId="0" applyAlignment="1" applyFont="1">
      <alignment horizontal="center"/>
    </xf>
    <xf borderId="0" fillId="12" fontId="8" numFmtId="170" xfId="0" applyAlignment="1" applyFont="1" applyNumberFormat="1">
      <alignment horizontal="center" shrinkToFit="0" vertical="bottom" wrapText="1"/>
    </xf>
    <xf borderId="0" fillId="3" fontId="28" numFmtId="0" xfId="0" applyAlignment="1" applyFont="1">
      <alignment horizontal="left" readingOrder="0"/>
    </xf>
    <xf borderId="0" fillId="5" fontId="8" numFmtId="0" xfId="0" applyAlignment="1" applyFont="1">
      <alignment horizontal="center"/>
    </xf>
    <xf borderId="0" fillId="3" fontId="10" numFmtId="0" xfId="0" applyAlignment="1" applyFont="1">
      <alignment readingOrder="0" shrinkToFit="0" vertical="bottom" wrapText="0"/>
    </xf>
    <xf borderId="0" fillId="5" fontId="8" numFmtId="0" xfId="0" applyAlignment="1" applyFont="1">
      <alignment horizontal="center" readingOrder="0"/>
    </xf>
    <xf borderId="0" fillId="3" fontId="8" numFmtId="0" xfId="0" applyAlignment="1" applyFont="1">
      <alignment horizontal="center" shrinkToFit="0" vertical="bottom" wrapText="1"/>
    </xf>
    <xf borderId="0" fillId="3" fontId="47" numFmtId="0" xfId="0" applyAlignment="1" applyFont="1">
      <alignment vertical="bottom"/>
    </xf>
    <xf borderId="0" fillId="3" fontId="47" numFmtId="0" xfId="0" applyAlignment="1" applyFont="1">
      <alignment vertical="bottom"/>
    </xf>
    <xf borderId="0" fillId="3" fontId="8" numFmtId="167" xfId="0" applyAlignment="1" applyFont="1" applyNumberFormat="1">
      <alignment horizontal="center" vertical="bottom"/>
    </xf>
    <xf borderId="0" fillId="180" fontId="8" numFmtId="9" xfId="0" applyAlignment="1" applyFill="1" applyFont="1" applyNumberFormat="1">
      <alignment horizontal="center" shrinkToFit="0" vertical="bottom" wrapText="1"/>
    </xf>
    <xf borderId="0" fillId="0" fontId="47" numFmtId="9" xfId="0" applyAlignment="1" applyFont="1" applyNumberFormat="1">
      <alignment vertical="bottom"/>
    </xf>
    <xf borderId="0" fillId="181" fontId="8" numFmtId="9" xfId="0" applyAlignment="1" applyFill="1" applyFont="1" applyNumberFormat="1">
      <alignment horizontal="center" shrinkToFit="0" vertical="bottom" wrapText="1"/>
    </xf>
    <xf borderId="0" fillId="3" fontId="8" numFmtId="0" xfId="0" applyAlignment="1" applyFont="1">
      <alignment horizontal="center" shrinkToFit="0" vertical="bottom" wrapText="1"/>
    </xf>
    <xf borderId="0" fillId="3" fontId="47" numFmtId="170" xfId="0" applyAlignment="1" applyFont="1" applyNumberFormat="1">
      <alignment vertical="bottom"/>
    </xf>
    <xf borderId="0" fillId="3" fontId="8" numFmtId="167" xfId="0" applyAlignment="1" applyFont="1" applyNumberFormat="1">
      <alignment horizontal="center" shrinkToFit="0" vertical="bottom" wrapText="1"/>
    </xf>
    <xf borderId="0" fillId="182" fontId="8" numFmtId="9" xfId="0" applyAlignment="1" applyFill="1" applyFont="1" applyNumberFormat="1">
      <alignment horizontal="center" shrinkToFit="0" vertical="bottom" wrapText="1"/>
    </xf>
    <xf borderId="0" fillId="3" fontId="8" numFmtId="170" xfId="0" applyAlignment="1" applyFont="1" applyNumberFormat="1">
      <alignment shrinkToFit="0" vertical="bottom" wrapText="1"/>
    </xf>
    <xf borderId="0" fillId="183" fontId="8" numFmtId="9" xfId="0" applyAlignment="1" applyFill="1" applyFont="1" applyNumberFormat="1">
      <alignment horizontal="center" shrinkToFit="0" vertical="bottom" wrapText="1"/>
    </xf>
    <xf borderId="0" fillId="184" fontId="8" numFmtId="9" xfId="0" applyAlignment="1" applyFill="1" applyFont="1" applyNumberFormat="1">
      <alignment horizontal="center" shrinkToFit="0" vertical="bottom" wrapText="1"/>
    </xf>
    <xf borderId="0" fillId="0" fontId="56" numFmtId="0" xfId="0" applyAlignment="1" applyFont="1">
      <alignment horizontal="left"/>
    </xf>
    <xf borderId="0" fillId="0" fontId="56" numFmtId="0" xfId="0" applyAlignment="1" applyFont="1">
      <alignment shrinkToFit="0" wrapText="1"/>
    </xf>
    <xf borderId="0" fillId="5" fontId="56" numFmtId="0" xfId="0" applyAlignment="1" applyFont="1">
      <alignment horizontal="center"/>
    </xf>
    <xf borderId="0" fillId="0" fontId="8" numFmtId="0" xfId="0" applyAlignment="1" applyFont="1">
      <alignment horizontal="right"/>
    </xf>
    <xf borderId="0" fillId="3" fontId="8" numFmtId="0" xfId="0" applyAlignment="1" applyFont="1">
      <alignment horizontal="center" vertical="bottom"/>
    </xf>
    <xf borderId="0" fillId="5" fontId="48" numFmtId="0" xfId="0" applyAlignment="1" applyFont="1">
      <alignment horizontal="left" readingOrder="0" shrinkToFit="0" vertical="center" wrapText="1"/>
    </xf>
    <xf borderId="4" fillId="0" fontId="8" numFmtId="0" xfId="0" applyAlignment="1" applyBorder="1" applyFont="1">
      <alignment shrinkToFit="0" vertical="bottom" wrapText="1"/>
    </xf>
    <xf borderId="0" fillId="5" fontId="38" numFmtId="0" xfId="0" applyAlignment="1" applyFont="1">
      <alignment vertical="bottom"/>
    </xf>
    <xf borderId="7" fillId="5" fontId="8" numFmtId="0" xfId="0" applyAlignment="1" applyBorder="1" applyFont="1">
      <alignment shrinkToFit="0" vertical="bottom" wrapText="1"/>
    </xf>
    <xf borderId="7" fillId="5" fontId="38" numFmtId="0" xfId="0" applyAlignment="1" applyBorder="1" applyFont="1">
      <alignment vertical="bottom"/>
    </xf>
    <xf borderId="7" fillId="5" fontId="38" numFmtId="0" xfId="0" applyAlignment="1" applyBorder="1" applyFont="1">
      <alignment shrinkToFit="0" vertical="bottom" wrapText="1"/>
    </xf>
    <xf borderId="0" fillId="5" fontId="32" numFmtId="0" xfId="0" applyAlignment="1" applyFont="1">
      <alignment horizontal="center" readingOrder="0" shrinkToFit="0" vertical="bottom" wrapText="1"/>
    </xf>
    <xf borderId="0" fillId="0" fontId="4" numFmtId="0" xfId="0" applyAlignment="1" applyFont="1">
      <alignment horizontal="center" shrinkToFit="0" vertical="bottom" wrapText="1"/>
    </xf>
    <xf borderId="0" fillId="5" fontId="3" numFmtId="0" xfId="0" applyAlignment="1" applyFont="1">
      <alignment shrinkToFit="0" vertical="bottom" wrapText="1"/>
    </xf>
    <xf borderId="0" fillId="5" fontId="32" numFmtId="167" xfId="0" applyAlignment="1" applyFont="1" applyNumberFormat="1">
      <alignment horizontal="center" shrinkToFit="0" wrapText="1"/>
    </xf>
    <xf borderId="0" fillId="5" fontId="22" numFmtId="170" xfId="0" applyAlignment="1" applyFont="1" applyNumberFormat="1">
      <alignment horizontal="center" shrinkToFit="0" wrapText="1"/>
    </xf>
    <xf borderId="0" fillId="185" fontId="32" numFmtId="9" xfId="0" applyAlignment="1" applyFill="1" applyFont="1" applyNumberFormat="1">
      <alignment horizontal="center" shrinkToFit="0" vertical="bottom" wrapText="1"/>
    </xf>
    <xf borderId="0" fillId="5" fontId="32" numFmtId="168" xfId="0" applyAlignment="1" applyFont="1" applyNumberFormat="1">
      <alignment horizontal="center" shrinkToFit="0" vertical="bottom" wrapText="1"/>
    </xf>
    <xf borderId="0" fillId="5" fontId="32" numFmtId="9" xfId="0" applyAlignment="1" applyFont="1" applyNumberFormat="1">
      <alignment horizontal="center" shrinkToFit="0" vertical="bottom" wrapText="1"/>
    </xf>
    <xf borderId="0" fillId="5" fontId="16" numFmtId="0" xfId="0" applyAlignment="1" applyFont="1">
      <alignment horizontal="center" readingOrder="0" shrinkToFit="0" wrapText="1"/>
    </xf>
    <xf borderId="0" fillId="0" fontId="3" numFmtId="0" xfId="0" applyAlignment="1" applyFont="1">
      <alignment horizontal="center" readingOrder="0" shrinkToFit="0" wrapText="1"/>
    </xf>
    <xf borderId="0" fillId="5" fontId="16" numFmtId="0" xfId="0" applyAlignment="1" applyFont="1">
      <alignment horizontal="center" readingOrder="0" shrinkToFit="0" vertical="bottom" wrapText="1"/>
    </xf>
    <xf borderId="0" fillId="5" fontId="16" numFmtId="9" xfId="0" applyAlignment="1" applyFont="1" applyNumberFormat="1">
      <alignment horizontal="center" shrinkToFit="0" vertical="bottom" wrapText="1"/>
    </xf>
    <xf borderId="0" fillId="5" fontId="16" numFmtId="168" xfId="0" applyAlignment="1" applyFont="1" applyNumberFormat="1">
      <alignment horizontal="center" shrinkToFit="0" wrapText="1"/>
    </xf>
    <xf borderId="0" fillId="5" fontId="16" numFmtId="9" xfId="0" applyAlignment="1" applyFont="1" applyNumberFormat="1">
      <alignment horizontal="center" shrinkToFit="0" wrapText="1"/>
    </xf>
    <xf borderId="0" fillId="5" fontId="3" numFmtId="0" xfId="0" applyAlignment="1" applyFont="1">
      <alignment horizontal="center" readingOrder="0" shrinkToFit="0" wrapText="1"/>
    </xf>
    <xf borderId="0" fillId="5" fontId="3" numFmtId="0" xfId="0" applyAlignment="1" applyFont="1">
      <alignment horizontal="center" readingOrder="0"/>
    </xf>
    <xf borderId="0" fillId="5" fontId="3" numFmtId="167" xfId="0" applyAlignment="1" applyFont="1" applyNumberFormat="1">
      <alignment horizontal="center" readingOrder="0" shrinkToFit="0" wrapText="1"/>
    </xf>
    <xf borderId="0" fillId="5" fontId="3" numFmtId="168" xfId="0" applyAlignment="1" applyFont="1" applyNumberFormat="1">
      <alignment horizontal="center" readingOrder="0" shrinkToFit="0" wrapText="1"/>
    </xf>
    <xf borderId="0" fillId="5" fontId="20" numFmtId="170" xfId="0" applyAlignment="1" applyFont="1" applyNumberFormat="1">
      <alignment horizontal="center" readingOrder="0" shrinkToFit="0" wrapText="1"/>
    </xf>
    <xf borderId="0" fillId="5" fontId="4" numFmtId="0" xfId="0" applyAlignment="1" applyFont="1">
      <alignment readingOrder="0" shrinkToFit="0" wrapText="1"/>
    </xf>
    <xf borderId="0" fillId="5" fontId="4" numFmtId="170" xfId="0" applyFont="1" applyNumberFormat="1"/>
    <xf borderId="0" fillId="5" fontId="3" numFmtId="0" xfId="0" applyAlignment="1" applyFont="1">
      <alignment horizontal="center" vertical="bottom"/>
    </xf>
    <xf borderId="0" fillId="5" fontId="3" numFmtId="167" xfId="0" applyAlignment="1" applyFont="1" applyNumberFormat="1">
      <alignment horizontal="center" readingOrder="0" shrinkToFit="0" vertical="bottom" wrapText="1"/>
    </xf>
    <xf borderId="0" fillId="5" fontId="20" numFmtId="170" xfId="0" applyAlignment="1" applyFont="1" applyNumberFormat="1">
      <alignment horizontal="center" readingOrder="0" shrinkToFit="0" vertical="bottom" wrapText="1"/>
    </xf>
    <xf borderId="0" fillId="5" fontId="4" numFmtId="0" xfId="0" applyAlignment="1" applyFont="1">
      <alignment shrinkToFit="0" wrapText="1"/>
    </xf>
    <xf borderId="0" fillId="5" fontId="4" numFmtId="170" xfId="0" applyAlignment="1" applyFont="1" applyNumberFormat="1">
      <alignment shrinkToFit="0" wrapText="1"/>
    </xf>
    <xf borderId="0" fillId="5" fontId="3" numFmtId="0" xfId="0" applyAlignment="1" applyFont="1">
      <alignment horizontal="center"/>
    </xf>
    <xf borderId="0" fillId="0" fontId="64" numFmtId="0" xfId="0" applyAlignment="1" applyFont="1">
      <alignment horizontal="center" readingOrder="0" shrinkToFit="0" wrapText="1"/>
    </xf>
    <xf borderId="0" fillId="5" fontId="3" numFmtId="168" xfId="0" applyAlignment="1" applyFont="1" applyNumberFormat="1">
      <alignment horizontal="center" shrinkToFit="0" wrapText="1"/>
    </xf>
    <xf borderId="0" fillId="5" fontId="3" numFmtId="0" xfId="0" applyAlignment="1" applyFont="1">
      <alignment readingOrder="0" shrinkToFit="0" wrapText="1"/>
    </xf>
    <xf borderId="0" fillId="12" fontId="8" numFmtId="170" xfId="0" applyAlignment="1" applyFont="1" applyNumberFormat="1">
      <alignment horizontal="right" shrinkToFit="0" vertical="bottom" wrapText="1"/>
    </xf>
    <xf borderId="0" fillId="5" fontId="47" numFmtId="0" xfId="0" applyAlignment="1" applyFont="1">
      <alignment horizontal="center" readingOrder="0" vertical="bottom"/>
    </xf>
    <xf borderId="0" fillId="5" fontId="3" numFmtId="167" xfId="0" applyAlignment="1" applyFont="1" applyNumberFormat="1">
      <alignment horizontal="center" readingOrder="0" shrinkToFit="0" vertical="bottom" wrapText="1"/>
    </xf>
    <xf borderId="0" fillId="5" fontId="3" numFmtId="168" xfId="0" applyAlignment="1" applyFont="1" applyNumberFormat="1">
      <alignment horizontal="center" readingOrder="0" vertical="bottom"/>
    </xf>
    <xf borderId="0" fillId="5" fontId="3" numFmtId="170" xfId="0" applyAlignment="1" applyFont="1" applyNumberFormat="1">
      <alignment horizontal="right" readingOrder="0" shrinkToFit="0" vertical="bottom" wrapText="1"/>
    </xf>
    <xf borderId="0" fillId="12" fontId="3" numFmtId="167" xfId="0" applyAlignment="1" applyFont="1" applyNumberFormat="1">
      <alignment horizontal="center" shrinkToFit="0" vertical="bottom" wrapText="1"/>
    </xf>
    <xf borderId="0" fillId="12" fontId="3" numFmtId="168" xfId="0" applyAlignment="1" applyFont="1" applyNumberFormat="1">
      <alignment horizontal="center" readingOrder="0" vertical="bottom"/>
    </xf>
    <xf borderId="0" fillId="12" fontId="3" numFmtId="170" xfId="0" applyAlignment="1" applyFont="1" applyNumberFormat="1">
      <alignment horizontal="right" shrinkToFit="0" vertical="bottom" wrapText="1"/>
    </xf>
    <xf borderId="0" fillId="12" fontId="3" numFmtId="9" xfId="0" applyAlignment="1" applyFont="1" applyNumberFormat="1">
      <alignment horizontal="center" shrinkToFit="0" vertical="bottom" wrapText="1"/>
    </xf>
    <xf borderId="0" fillId="12" fontId="3" numFmtId="168" xfId="0" applyAlignment="1" applyFont="1" applyNumberFormat="1">
      <alignment horizontal="center" shrinkToFit="0" vertical="bottom" wrapText="1"/>
    </xf>
    <xf borderId="0" fillId="5" fontId="3" numFmtId="0" xfId="0" applyAlignment="1" applyFont="1">
      <alignment readingOrder="0" shrinkToFit="0" vertical="bottom" wrapText="1"/>
    </xf>
    <xf borderId="0" fillId="5" fontId="47" numFmtId="0" xfId="0" applyAlignment="1" applyFont="1">
      <alignment horizontal="center" vertical="bottom"/>
    </xf>
    <xf borderId="0" fillId="12" fontId="1" numFmtId="0" xfId="0" applyAlignment="1" applyFont="1">
      <alignment readingOrder="0" shrinkToFit="0" vertical="bottom" wrapText="1"/>
    </xf>
    <xf borderId="0" fillId="12" fontId="3" numFmtId="0" xfId="0" applyAlignment="1" applyFont="1">
      <alignment shrinkToFit="0" vertical="bottom" wrapText="1"/>
    </xf>
    <xf borderId="0" fillId="12" fontId="3" numFmtId="0" xfId="0" applyAlignment="1" applyFont="1">
      <alignment readingOrder="0" shrinkToFit="0" vertical="bottom" wrapText="1"/>
    </xf>
    <xf borderId="0" fillId="12" fontId="3" numFmtId="168" xfId="0" applyAlignment="1" applyFont="1" applyNumberFormat="1">
      <alignment horizontal="center" readingOrder="0" shrinkToFit="0" vertical="bottom" wrapText="1"/>
    </xf>
    <xf borderId="0" fillId="5" fontId="3" numFmtId="168" xfId="0" applyAlignment="1" applyFont="1" applyNumberFormat="1">
      <alignment horizontal="center" readingOrder="0" shrinkToFit="0" vertical="bottom" wrapText="1"/>
    </xf>
    <xf borderId="0" fillId="92" fontId="8" numFmtId="0" xfId="0" applyAlignment="1" applyFont="1">
      <alignment horizontal="center" readingOrder="0" shrinkToFit="0" vertical="bottom" wrapText="1"/>
    </xf>
    <xf borderId="0" fillId="0" fontId="4" numFmtId="0" xfId="0" applyAlignment="1" applyFont="1">
      <alignment horizontal="center"/>
    </xf>
  </cellXfs>
  <cellStyles count="1">
    <cellStyle xfId="0" name="Normal" builtinId="0"/>
  </cellStyles>
  <dxfs count="3">
    <dxf>
      <font/>
      <fill>
        <patternFill patternType="solid">
          <fgColor rgb="FFF4CCCC"/>
          <bgColor rgb="FFF4CCCC"/>
        </patternFill>
      </fill>
      <border/>
    </dxf>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14325" cy="857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14325" cy="857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14325" cy="857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85800" cy="2000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9575" cy="11430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9575" cy="11430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14325" cy="857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14325" cy="85725"/>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Вячеслав Ивасенко" id="{3abfbce2-b514-4907-af64-c49fd6f260b7}" providerId="google-sheets"/>
  <x18tc:person displayName="Кристина Ходос" id="{b064075f-2030-4862-9519-1355043e9c7d}" providerId="google-sheets"/>
  <x18tc:person displayName="Артем Рахмеев" id="{5c4c12a1-309d-4243-9811-13f97286e049}" providerId="google-sheets"/>
  <x18tc:person displayName="ostrov@brooklynbowl.ru" id="{b664e14a-dce7-4481-9491-a9c7848e8442}" userId="ostrov@brooklynbowl.ru" providerId="google-sheets"/>
  <x18tc:person displayName="Виктория Агасарян" id="{94455868-ea27-43e3-8004-e120fec1cbb4}" providerId="google-sheets"/>
  <x18tc:person displayName="cheef@brooklynbowl.ru" id="{a7f818ca-129b-4a19-bc76-74cd6e7c25f4}" userId="cheef@brooklynbowl.ru" providerId="google-sheets"/>
  <x18tc:person displayName="Kristina Khodos" id="{eef1c277-98ba-452a-808a-801227ad4114}" providerId="google-sheets"/>
  <x18tc:person displayName="Danil Gobov" id="{533c3694-ecb6-4fe5-b3da-b05b6db1e09e}"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2-09-27T14:18:28.00" personId="{b064075f-2030-4862-9519-1355043e9c7d}" id="{920afc64-d7dd-4562-ab2b-9fea9d9fe78d}" done="1">
    <x18tc:text xml:space="preserve">убрала описание</x18tc:text>
  </x18tc:threadedComment>
  <x18tc:threadedComment ref="A1" dT="2020-08-13T08:14:06.00" personId="{3abfbce2-b514-4907-af64-c49fd6f260b7}" id="{3ff81d93-3f0c-4060-86f4-9bc7160e25f3}" done="1">
    <x18tc:text xml:space="preserve">поменяется подача, добавим салат из водорослей.</x18tc:text>
  </x18tc:threadedComment>
  <x18tc:threadedComment ref="A1" dT="2020-08-13T08:30:48.00" personId="{3abfbce2-b514-4907-af64-c49fd6f260b7}" id="{1173da23-b1df-48c1-abb9-a64f016d29c2}" done="1">
    <x18tc:text xml:space="preserve">пусть он будет разбавить рыбные роллы.</x18tc:text>
  </x18tc:threadedComment>
  <x18tc:threadedComment ref="A1" dT="2020-09-30T15:53:49.00" personId="{5c4c12a1-309d-4243-9811-13f97286e049}" id="{371dba4e-6a22-4f24-a2e5-2aeec2afbe39}" done="1">
    <x18tc:text xml:space="preserve">точно убираем)))</x18tc:text>
  </x18tc:threadedComment>
  <x18tc:threadedComment ref="A1" dT="2020-10-01T05:29:29.00" personId="{3abfbce2-b514-4907-af64-c49fd6f260b7}" id="{c75bcc5e-93ed-438c-a00f-6007ea844606}" parentId="{371dba4e-6a22-4f24-a2e5-2aeec2afbe39}">
    <x18tc:text xml:space="preserve">почему?</x18tc:text>
  </x18tc:threadedComment>
  <x18tc:threadedComment ref="A1" dT="2020-09-30T13:04:17.00" personId="{5c4c12a1-309d-4243-9811-13f97286e049}" id="{5e1721ab-f4df-430f-9e81-e8b595bdc408}" done="1">
    <x18tc:text xml:space="preserve">Медовик с кремом из попкорна, малиновым джемом и сгущенкой</x18tc:text>
  </x18tc:threadedComment>
  <x18tc:threadedComment ref="A1" dT="2022-09-27T13:03:57.00" personId="{b064075f-2030-4862-9519-1355043e9c7d}" id="{1779e90c-5eb2-4681-a7e7-5b425fad54e6}" done="1">
    <x18tc:text xml:space="preserve">Так было: Зеленый салат с жареными тигровыми креветками, пастой птитим, шпинатом, печеными овощами, дополненный имбирным соусом</x18tc:text>
  </x18tc:threadedComment>
  <x18tc:threadedComment ref="A1" dT="2022-09-27T13:03:22.00" personId="{b064075f-2030-4862-9519-1355043e9c7d}" id="{848bbebd-1d7e-4a13-89f9-ab54656c2a41}" done="1">
    <x18tc:text xml:space="preserve">убрать новорожденный</x18tc:text>
  </x18tc:threadedComment>
  <x18tc:threadedComment ref="A1" dT="2022-09-27T14:30:29.00" personId="{b064075f-2030-4862-9519-1355043e9c7d}" id="{ab074e65-7716-430b-bca9-97c5ba67ba3e}" done="1">
    <x18tc:text xml:space="preserve">сократила</x18tc:text>
  </x18tc:threadedComment>
  <x18tc:threadedComment ref="A1" dT="2020-08-13T08:02:33.00" personId="{3abfbce2-b514-4907-af64-c49fd6f260b7}" id="{f1359638-dd2c-4469-90da-c2c0b538c47a}" done="1">
    <x18tc:text xml:space="preserve">переделаю вес и перенесем в закуски . цена меньше будет</x18tc:text>
  </x18tc:threadedComment>
  <x18tc:threadedComment ref="A1" dT="2022-09-27T13:32:51.00" personId="{b064075f-2030-4862-9519-1355043e9c7d}" id="{4d4c4d65-8f3b-4e86-a831-49035dda3a52}" done="1">
    <x18tc:text xml:space="preserve">Брусуаз
Нисуаз по-бруклински 
Нисуаз с бруклинским акцентом</x18tc:text>
  </x18tc:threadedComment>
  <x18tc:threadedComment ref="A1" dT="2020-09-30T13:11:58.00" personId="{5c4c12a1-309d-4243-9811-13f97286e049}" id="{473b3445-9d35-422e-8d0e-f14184188302}" done="1">
    <x18tc:text xml:space="preserve">Я тут внутри написал)</x18tc:text>
  </x18tc:threadedComment>
  <x18tc:threadedComment ref="A1" dT="2022-09-27T13:20:23.00" personId="{b064075f-2030-4862-9519-1355043e9c7d}" id="{f15fb495-1f59-47b3-bef0-0bbbdd954f32}" done="1">
    <x18tc:text xml:space="preserve">про терияки уберем, некритично?</x18tc:text>
  </x18tc:threadedComment>
  <x18tc:threadedComment ref="A1" dT="2022-09-27T13:55:13.00" personId="{b064075f-2030-4862-9519-1355043e9c7d}" id="{9545294b-451e-4d9b-aa5b-d9de26157fe8}" done="1">
    <x18tc:text xml:space="preserve">Было описание: глазированые в соусе чили с пикантной остринкой.
Убрала бы все</x18tc:text>
  </x18tc:threadedComment>
  <x18tc:threadedComment ref="A1" dT="2022-09-27T14:35:26.00" personId="{b064075f-2030-4862-9519-1355043e9c7d}" id="{39882243-0a3c-4963-bd34-fe512958198e}" done="1">
    <x18tc:text xml:space="preserve">объединить крылышки в одну позицию и сделать выбор соуса как у чаудера</x18tc:text>
  </x18tc:threadedComment>
  <x18tc:threadedComment ref="A1" dT="2022-09-27T15:02:07.00" personId="{b064075f-2030-4862-9519-1355043e9c7d}" id="{363c2a7a-00bc-4936-8a10-a8102908b616}" done="1">
    <x18tc:text xml:space="preserve">докрутить</x18tc:text>
  </x18tc:threadedComment>
  <x18tc:threadedComment ref="A1" dT="2020-08-13T07:44:02.00" personId="{3abfbce2-b514-4907-af64-c49fd6f260b7}" id="{8b1864a7-b97d-4b6b-b24e-4b02d02f50ee}" done="1">
    <x18tc:text xml:space="preserve">все же думаю надо оставить ,креветки будут проходить те что в цезарь идут</x18tc:text>
  </x18tc:threadedComment>
  <x18tc:threadedComment ref="A1" dT="2020-08-14T14:49:46.00" personId="{5c4c12a1-309d-4243-9811-13f97286e049}" id="{86771bd0-96aa-45c0-b8c1-723564a7ca2f}" parentId="{8b1864a7-b97d-4b6b-b24e-4b02d02f50ee}">
    <x18tc:text xml:space="preserve">ок, на проработке поймем:)</x18tc:text>
  </x18tc:threadedComment>
  <x18tc:threadedComment ref="A1" dT="2021-08-09T09:31:16.00" personId="{5c4c12a1-309d-4243-9811-13f97286e049}" id="{1b9fd44c-a12d-418d-92a7-8f8be7a0536f}" done="1">
    <x18tc:text xml:space="preserve">а будет сс посчитан?</x18tc:text>
  </x18tc:threadedComment>
  <x18tc:threadedComment ref="A1" dT="2022-09-27T13:53:15.00" personId="{b064075f-2030-4862-9519-1355043e9c7d}" id="{450a815a-d8f1-41ba-9b0c-16b5bc4289f6}" done="1">
    <x18tc:text xml:space="preserve">значок ХОТ</x18tc:text>
  </x18tc:threadedComment>
  <x18tc:threadedComment ref="A1" dT="2020-09-30T16:00:45.00" personId="{5c4c12a1-309d-4243-9811-13f97286e049}" id="{5ed34978-b6a2-4698-9b11-8d8f17a24924}" done="1">
    <x18tc:text xml:space="preserve">это флагманский салат наш, предлагаю не менять название</x18tc:text>
  </x18tc:threadedComment>
  <x18tc:threadedComment ref="A1" dT="2025-04-08T13:25:37.00" personId="{eef1c277-98ba-452a-808a-801227ad4114}" id="{bcb1aa25-e157-4a0a-9d19-9e6980525735}" done="1">
    <x18tc:text xml:space="preserve">Ему надо написать описание типо следуй за белым кроликом и попадешь в волшебный мир. можно посмотреть цитаты из книги/фильма</x18tc:text>
  </x18tc:threadedComment>
  <x18tc:threadedComment ref="A1" dT="2025-04-08T13:25:05.00" personId="{eef1c277-98ba-452a-808a-801227ad4114}" id="{3f7127a3-8d66-4b77-9549-d160142ca152}" done="1">
    <x18tc:text xml:space="preserve">самое неаппетитное слово вижу тут) круассан с кремом это, малина просто украшение</x18tc:text>
  </x18tc:threadedComment>
  <x18tc:threadedComment ref="A1" dT="2025-04-09T07:26:37.00" personId="{94455868-ea27-43e3-8004-e120fec1cbb4}" id="{26987523-2a7b-4b8b-b11e-eec0f037dbe1}" parentId="{3f7127a3-8d66-4b77-9549-d160142ca152}">
    <x18tc:text xml:space="preserve">это Слава вчера добавил это слово))))</x18tc:text>
  </x18tc:threadedComment>
  <x18tc:threadedComment ref="A1" dT="2022-09-27T15:03:19.00" personId="{b064075f-2030-4862-9519-1355043e9c7d}" id="{cbbbf98b-7f75-41de-bd45-a9ea2418b341}" done="1">
    <x18tc:text xml:space="preserve">докрутить</x18tc:text>
  </x18tc:threadedComment>
  <x18tc:threadedComment ref="A1" dT="2022-09-27T14:04:41.00" personId="{b064075f-2030-4862-9519-1355043e9c7d}" id="{4ecc2835-747e-436f-9953-1abdc82aa03b}" done="1">
    <x18tc:text xml:space="preserve">как нас много и нас мало 
полкило, а эта? 600 грамм?</x18tc:text>
  </x18tc:threadedComment>
  <x18tc:threadedComment ref="A1" dT="2025-04-08T13:24:07.00" personId="{eef1c277-98ba-452a-808a-801227ad4114}" id="{3038a36d-b5bf-4e6c-9119-80eeb33b16a4}" done="1">
    <x18tc:text xml:space="preserve">Давай без 2.0</x18tc:text>
  </x18tc:threadedComment>
  <x18tc:threadedComment ref="A1" dT="2025-04-08T13:23:49.00" personId="{eef1c277-98ba-452a-808a-801227ad4114}" id="{6cebfd03-d5eb-44f2-98bd-2f47266ab8a2}" done="1">
    <x18tc:text xml:space="preserve">надо куда то про сочность написать. и что она говяжью. можно в описание</x18tc:text>
  </x18tc:threadedComment>
  <x18tc:threadedComment ref="A1" dT="2025-04-09T07:25:35.00" personId="{94455868-ea27-43e3-8004-e120fec1cbb4}" id="{2252efcc-b712-4b24-9871-fe636f2f3a2b}" parentId="{6cebfd03-d5eb-44f2-98bd-2f47266ab8a2}">
    <x18tc:text xml:space="preserve">Сочный бифштекс из говядины</x18tc:text>
  </x18tc:threadedComment>
  <x18tc:threadedComment ref="A1" dT="2025-04-09T07:25:56.00" personId="{94455868-ea27-43e3-8004-e120fec1cbb4}" id="{e274df99-997f-4fcf-acc5-0ede10faeb15}" done="1">
    <x18tc:text xml:space="preserve">просто Пепперони</x18tc:text>
  </x18tc:threadedComment>
  <x18tc:threadedComment ref="A1" dT="2025-04-08T13:14:48.00" personId="{eef1c277-98ba-452a-808a-801227ad4114}" id="{70ea8349-9f01-4303-a396-66dd99ed864e}" done="1">
    <x18tc:text xml:space="preserve">Орешки?</x18tc:text>
  </x18tc:threadedComment>
  <x18tc:threadedComment ref="A1" dT="2025-04-09T07:24:11.00" personId="{94455868-ea27-43e3-8004-e120fec1cbb4}" id="{aa3b5b4e-d948-4d11-9596-f75de296474f}" parentId="{70ea8349-9f01-4303-a396-66dd99ed864e}">
    <x18tc:text xml:space="preserve">просто орешки? как в пивнушке</x18tc:text>
  </x18tc:threadedComment>
  <x18tc:threadedComment ref="A1" dT="2025-04-08T13:14:21.00" personId="{eef1c277-98ba-452a-808a-801227ad4114}" id="{7fc6fc63-fa5a-47ac-92c2-5cce4c54e7da}" done="1">
    <x18tc:text xml:space="preserve">что-то про маринад бы, не?</x18tc:text>
  </x18tc:threadedComment>
  <x18tc:threadedComment ref="A1" dT="2025-04-09T07:23:11.00" personId="{94455868-ea27-43e3-8004-e120fec1cbb4}" id="{e0c472d8-f4ec-43fe-b382-0b84bb96a2f4}" parentId="{7fc6fc63-fa5a-47ac-92c2-5cce4c54e7da}">
    <x18tc:text xml:space="preserve">в описании если только?</x18tc:text>
  </x18tc:threadedComment>
  <x18tc:threadedComment ref="A1" dT="2025-04-09T07:23:28.00" personId="{94455868-ea27-43e3-8004-e120fec1cbb4}" id="{6bed7560-c212-4189-ba9a-b4b810156795}" parentId="{7fc6fc63-fa5a-47ac-92c2-5cce4c54e7da}">
    <x18tc:text xml:space="preserve">они не все маринованные</x18tc:text>
  </x18tc:threadedComment>
  <x18tc:threadedComment ref="A1" dT="2020-09-30T16:47:17.00" personId="{5c4c12a1-309d-4243-9811-13f97286e049}" id="{57e8d3a3-c1dd-4b57-8943-e252c54ab29f}" done="1">
    <x18tc:text xml:space="preserve">в меню описание мне больше нравится)) которое ты скидывала последнее меню</x18tc:text>
  </x18tc:threadedComment>
  <x18tc:threadedComment ref="A1" dT="2022-09-27T14:38:11.00" personId="{b064075f-2030-4862-9519-1355043e9c7d}" id="{17fe8a2a-4413-41d8-80b1-9151a904c7cb}" done="1">
    <x18tc:text xml:space="preserve">сократила</x18tc:text>
  </x18tc:threadedComment>
  <x18tc:threadedComment ref="A1" dT="2022-09-27T14:38:28.00" personId="{b064075f-2030-4862-9519-1355043e9c7d}" id="{6df848ca-9a0d-4a7f-a83e-d73526735225}" parentId="{17fe8a2a-4413-41d8-80b1-9151a904c7cb}">
    <x18tc:text xml:space="preserve">можно в конце добавить фразочку в нашем стиле короткую</x18tc:text>
  </x18tc:threadedComment>
  <x18tc:threadedComment ref="A1" dT="2020-08-13T07:46:09.00" personId="{3abfbce2-b514-4907-af64-c49fd6f260b7}" id="{e9a6ff47-50df-4fff-a1c3-c31540615b3e}" done="1">
    <x18tc:text xml:space="preserve">на дегустации сделаю его и переделанный греческий . прям там и решим что оставить</x18tc:text>
  </x18tc:threadedComment>
  <x18tc:threadedComment ref="A1" dT="2020-08-14T14:49:15.00" personId="{5c4c12a1-309d-4243-9811-13f97286e049}" id="{402a9f10-b4ae-4583-8b5f-17b655363900}" parentId="{e9a6ff47-50df-4fff-a1c3-c31540615b3e}">
    <x18tc:text xml:space="preserve">окей:)</x18tc:text>
  </x18tc:threadedComment>
  <x18tc:threadedComment ref="A1" dT="2020-07-12T11:47:22.00" personId="{5c4c12a1-309d-4243-9811-13f97286e049}" id="{4a1f1f65-dda6-4678-9469-ad7246babac4}" done="1">
    <x18tc:text xml:space="preserve">@ostrov@brooklynbowl.ru проверь меню и обнови дату</x18tc:text>
    <x18tc:mentions>
      <x18tc:mention mentionpersonId="{b664e14a-dce7-4481-9491-a9c7848e8442}" mentionId="{c3737914-8f98-4c59-90cc-fac1b3696afd}" startIndex="0" length="23"/>
    </x18tc:mentions>
  </x18tc:threadedComment>
  <x18tc:threadedComment ref="A1" dT="2022-09-27T15:26:27.00" personId="{b064075f-2030-4862-9519-1355043e9c7d}" id="{bfdc3e33-386f-4633-a0cd-e66ffe2ba941}" done="1">
    <x18tc:text xml:space="preserve">подумать над сломай. может, сделать аналогию со страйком</x18tc:text>
  </x18tc:threadedComment>
  <x18tc:threadedComment ref="A1" dT="2020-08-11T03:23:02.00" personId="{5c4c12a1-309d-4243-9811-13f97286e049}" id="{3fe9c112-2d5a-4a63-926a-251a5e4d4d80}" done="1">
    <x18tc:text xml:space="preserve">добавить цезарь с лососем и с креветками</x18tc:text>
  </x18tc:threadedComment>
  <x18tc:threadedComment ref="A1" dT="2020-09-30T16:09:29.00" personId="{5c4c12a1-309d-4243-9811-13f97286e049}" id="{dd0b08aa-bcc1-4715-ab39-440eb6ed1603}" done="1">
    <x18tc:text xml:space="preserve">ненене только не свежий:))</x18tc:text>
  </x18tc:threadedComment>
  <x18tc:threadedComment ref="A1" dT="2022-09-27T14:48:43.00" personId="{b064075f-2030-4862-9519-1355043e9c7d}" id="{df370e5b-d03c-4f69-9ca7-5101e35587a2}" done="1">
    <x18tc:text xml:space="preserve">Куриное филе обжареное над углями дополненое сальсой и покрыто сыром чеддер , подаем с баклажаном и салатом из томатов</x18tc:text>
  </x18tc:threadedComment>
  <x18tc:threadedComment ref="A1" dT="2022-09-27T15:29:20.00" personId="{b064075f-2030-4862-9519-1355043e9c7d}" id="{c0ac87dd-09e6-435f-b588-5ff012e8e211}" done="1">
    <x18tc:text xml:space="preserve">Слава: Бургер из заварного пирожного «Шу» с кремом</x18tc:text>
  </x18tc:threadedComment>
  <x18tc:threadedComment ref="A1" dT="2020-08-13T09:12:39.00" personId="{3abfbce2-b514-4907-af64-c49fd6f260b7}" id="{28744fbb-83c8-4289-ae68-51746213e146}" done="1">
    <x18tc:text xml:space="preserve">состав будет известен после пересчета роллов</x18tc:text>
  </x18tc:threadedComment>
  <x18tc:threadedComment ref="A1" dT="2020-08-13T07:45:05.00" personId="{3abfbce2-b514-4907-af64-c49fd6f260b7}" id="{e4fc8c8d-a31c-4385-9644-fa2fffadaae3}" done="1">
    <x18tc:text xml:space="preserve">поменяем состав соуса, изменим сухарики(не кубик), поменяем курицу.</x18tc:text>
  </x18tc:threadedComment>
  <x18tc:threadedComment ref="A1" dT="2020-08-14T14:49:02.00" personId="{5c4c12a1-309d-4243-9811-13f97286e049}" id="{6aa5a45f-28e0-4182-8f35-dca08dd9a766}" parentId="{e4fc8c8d-a31c-4385-9644-fa2fffadaae3}">
    <x18tc:text xml:space="preserve">я бы еще поставщика напряг или поменял айсберга</x18tc:text>
  </x18tc:threadedComment>
  <x18tc:threadedComment ref="A1" dT="2021-08-09T09:32:07.00" personId="{5c4c12a1-309d-4243-9811-13f97286e049}" id="{30766350-deef-49bf-a711-42e5cc09241d}" done="1">
    <x18tc:text xml:space="preserve">очень дорого!!</x18tc:text>
  </x18tc:threadedComment>
  <x18tc:threadedComment ref="A1" dT="2022-09-27T15:00:24.00" personId="{b064075f-2030-4862-9519-1355043e9c7d}" id="{fe4f1aca-31d2-42a6-9bc8-0a5d1cdd0bcc}" done="1">
    <x18tc:text xml:space="preserve">Мощный</x18tc:text>
  </x18tc:threadedComment>
  <x18tc:threadedComment ref="A1" dT="2022-09-27T15:21:36.00" personId="{b064075f-2030-4862-9519-1355043e9c7d}" id="{11a1b556-1a77-4096-a852-5ecefada5931}" done="1">
    <x18tc:text xml:space="preserve">Дьявол носит что-то</x18tc:text>
  </x18tc:threadedComment>
  <x18tc:threadedComment ref="A1" dT="2022-09-27T15:23:28.00" personId="{b064075f-2030-4862-9519-1355043e9c7d}" id="{5ae80dfe-0de7-4d30-9408-575077c38315}" parentId="{11a1b556-1a77-4096-a852-5ecefada5931}">
    <x18tc:text xml:space="preserve">Джо Блэк</x18tc:text>
  </x18tc:threadedComment>
  <x18tc:threadedComment ref="A1" dT="2022-09-27T14:41:41.00" personId="{b064075f-2030-4862-9519-1355043e9c7d}" id="{af00f154-6cbd-405e-922f-a8ffb42d41e3}" done="1">
    <x18tc:text xml:space="preserve">две позиции крылышек с разными соусами, как у чаудера</x18tc:text>
  </x18tc:threadedComment>
  <x18tc:threadedComment ref="A1" dT="2022-09-27T14:45:12.00" personId="{b064075f-2030-4862-9519-1355043e9c7d}" id="{4656b9b9-298d-40f8-b099-b44fbcc74240}" parentId="{af00f154-6cbd-405e-922f-a8ffb42d41e3}">
    <x18tc:text xml:space="preserve">Как будто хочется какое-то прилагательное к крылышкам. Типо классные</x18tc:text>
  </x18tc:threadedComment>
  <x18tc:threadedComment ref="A1" dT="2022-09-29T06:30:09.00" personId="{b064075f-2030-4862-9519-1355043e9c7d}" id="{bff1b93e-5d02-44b1-a044-9ce9518e2095}" parentId="{af00f154-6cbd-405e-922f-a8ffb42d41e3}">
    <x18tc:text xml:space="preserve">подумать еще</x18tc:text>
  </x18tc:threadedComment>
  <x18tc:threadedComment ref="A1" dT="2020-08-13T09:13:01.00" personId="{3abfbce2-b514-4907-af64-c49fd6f260b7}" id="{04757bda-4a9d-4347-87df-b57048347fc3}" done="1">
    <x18tc:text xml:space="preserve">состав будет известен после пересчета роллов</x18tc:text>
  </x18tc:threadedComment>
  <x18tc:threadedComment ref="A1" dT="2020-09-30T12:49:27.00" personId="{5c4c12a1-309d-4243-9811-13f97286e049}" id="{79e2c5b9-953f-47e0-8c0c-35c8388a592f}" done="1">
    <x18tc:text xml:space="preserve">Слегка подкопченный ролл с нежным лососем</x18tc:text>
  </x18tc:threadedComment>
  <x18tc:threadedComment ref="A1" dT="2020-09-30T12:47:08.00" personId="{5c4c12a1-309d-4243-9811-13f97286e049}" id="{da7c578d-dcf1-41b9-9305-23a95351bae7}" done="1">
    <x18tc:text xml:space="preserve">Фила. Классика</x18tc:text>
  </x18tc:threadedComment>
  <x18tc:threadedComment ref="A1" dT="2020-09-30T16:38:49.00" personId="{5c4c12a1-309d-4243-9811-13f97286e049}" id="{5c825f78-b4a3-4751-a73a-47d4c0a62ed3}" done="1">
    <x18tc:text xml:space="preserve">это блюдо нужно убрать и оставить либо с медовом либо такие</x18tc:text>
  </x18tc:threadedComment>
  <x18tc:threadedComment ref="A1" dT="2020-09-30T12:47:16.00" personId="{5c4c12a1-309d-4243-9811-13f97286e049}" id="{a135cc20-4a5b-4915-9348-82e266188f3e}" done="1">
    <x18tc:text xml:space="preserve">Фила. С подкопченым угрем</x18tc:text>
  </x18tc:threadedComment>
  <x18tc:threadedComment ref="A1" dT="2025-04-01T08:13:06.00" personId="{eef1c277-98ba-452a-808a-801227ad4114}" id="{44ef606d-96cf-4d61-8759-3bad7b24053b}" done="1">
    <x18tc:text xml:space="preserve">в басте 690</x18tc:text>
  </x18tc:threadedComment>
  <x18tc:threadedComment ref="A1" dT="2025-04-02T06:18:00.00" personId="{533c3694-ecb6-4fe5-b3da-b05b6db1e09e}" id="{bdb37bfa-ce38-4b0a-9fc9-a5a65064c75a}" parentId="{44ef606d-96cf-4d61-8759-3bad7b24053b}">
    <x18tc:text xml:space="preserve">тут увы в самом блюде ничего не сделать. можно поставить цену 690 чиста на обороте зарабатывать. а не набольшой наценке</x18tc:text>
  </x18tc:threadedComment>
  <x18tc:threadedComment ref="A1" dT="2025-04-08T13:31:05.00" personId="{eef1c277-98ba-452a-808a-801227ad4114}" id="{616ec0c9-8b95-4a2f-9645-1d77b6672121}" done="1">
    <x18tc:text xml:space="preserve">В одном блоке котлета и котлеты. Может, котлетки с пюрешкой?</x18tc:text>
  </x18tc:threadedComment>
  <x18tc:threadedComment ref="A1" dT="2025-04-09T07:25:12.00" personId="{94455868-ea27-43e3-8004-e120fec1cbb4}" id="{44905f2e-c1b9-4af4-8d1b-e2cd0dcdc3a9}" parentId="{616ec0c9-8b95-4a2f-9645-1d77b6672121}">
    <x18tc:text xml:space="preserve">они из трески, заморские дороговизны дает))) котлетки как из детского название. можно у бигсайз сделать не котлета, а бифштекс</x18tc:text>
  </x18tc:threadedComment>
  <x18tc:threadedComment ref="A1" dT="2025-04-08T13:30:00.00" personId="{eef1c277-98ba-452a-808a-801227ad4114}" id="{76e7af1f-796d-4a51-b85b-5f91613ee8be}" done="1">
    <x18tc:text xml:space="preserve">а это точно всем понятно, что значит? даже мне нет</x18tc:text>
  </x18tc:threadedComment>
  <x18tc:threadedComment ref="A1" dT="2021-08-09T09:30:43.00" personId="{5c4c12a1-309d-4243-9811-13f97286e049}" id="{be8772e1-205f-44f0-af30-4a029e8c0c69}" done="1">
    <x18tc:text xml:space="preserve">меня беспокоит ценник. психологически очень дорого, по этой позиции нас будут сравнивать с другими ресторанами.
нужно либо уменьшить порцию, либо пересобрать блюдо @cheef@brooklynbowl.ru</x18tc:text>
    <x18tc:mentions>
      <x18tc:mention mentionpersonId="{a7f818ca-129b-4a19-bc76-74cd6e7c25f4}" mentionId="{be298466-6d71-4924-b075-85a3bc865dfb}" startIndex="164" length="22"/>
    </x18tc:mentions>
  </x18tc:threadedComment>
  <x18tc:threadedComment ref="A1" dT="2021-08-09T09:38:37.00" personId="{3abfbce2-b514-4907-af64-c49fd6f260b7}" id="{0aae9e3e-a81c-4c5c-b51e-7b995cd57fd7}" parentId="{be8772e1-205f-44f0-af30-4a029e8c0c69}">
    <x18tc:text xml:space="preserve">могу предложить два варианта
1.могу сесетоимось уменьшить на 14 рублей. порцию можно 2.уменьшить только в половину.</x18tc:text>
  </x18tc:threadedComment>
  <x18tc:threadedComment ref="A1" dT="2025-04-08T13:25:50.00" personId="{eef1c277-98ba-452a-808a-801227ad4114}" id="{2fd45056-f551-46db-a8a8-fdc195609b06}" done="1">
    <x18tc:text xml:space="preserve">надо описание к такому простому названию</x18tc:text>
  </x18tc:threadedComment>
  <x18tc:threadedComment ref="A1" dT="2025-04-09T07:56:53.00" personId="{94455868-ea27-43e3-8004-e120fec1cbb4}" id="{5a710445-622e-4470-9a8b-e70c1a01f990}" parentId="{2fd45056-f551-46db-a8a8-fdc195609b06}">
    <x18tc:text xml:space="preserve">с прослойкой из мягкого шоколада и крема</x18tc:text>
  </x18tc:threadedComment>
  <x18tc:threadedComment ref="A1" dT="2020-09-30T15:39:48.00" personId="{5c4c12a1-309d-4243-9811-13f97286e049}" id="{f6e522dc-7a28-4fe6-8d8b-f816b82d4786}" done="1">
    <x18tc:text xml:space="preserve">Какой то один из этих нужно оставить. Который вкусный был. А который с тоненьким тунцом просто сразу убрать @cheef@brooklynbowl.ru</x18tc:text>
    <x18tc:mentions>
      <x18tc:mention mentionpersonId="{a7f818ca-129b-4a19-bc76-74cd6e7c25f4}" mentionId="{bf892c9a-e7bc-4f26-93fd-24e8924e4d51}" startIndex="108" length="22"/>
    </x18tc:mentions>
  </x18tc:threadedComment>
  <x18tc:threadedComment ref="A1" dT="2025-04-08T13:35:13.00" personId="{eef1c277-98ba-452a-808a-801227ad4114}" id="{94ada11d-ae6a-4ddc-8443-558eb25da249}" done="1">
    <x18tc:text xml:space="preserve">Надо еще подумать. Скучновато</x18tc:text>
  </x18tc:threadedComment>
  <x18tc:threadedComment ref="A1" dT="2025-04-09T07:54:28.00" personId="{94455868-ea27-43e3-8004-e120fec1cbb4}" id="{1c41afc4-1f83-4ffd-8be0-5cf8b9c7c67b}" parentId="{94ada11d-ae6a-4ddc-8443-558eb25da249}">
    <x18tc:text xml:space="preserve">Лимонный мусс с мятной начинкой</x18tc:text>
  </x18tc:threadedComment>
  <x18tc:threadedComment ref="A1" dT="2025-04-09T07:54:55.00" personId="{94455868-ea27-43e3-8004-e120fec1cbb4}" id="{4894145f-5881-4d63-8c0a-f8731bf2ebe5}" parentId="{94ada11d-ae6a-4ddc-8443-558eb25da249}">
    <x18tc:text xml:space="preserve">Лимонное муссовое пирожное с мятной начинкой</x18tc:text>
  </x18tc:threadedComment>
  <x18tc:threadedComment ref="A1" dT="2020-08-13T09:08:35.00" personId="{3abfbce2-b514-4907-af64-c49fd6f260b7}" id="{c938239d-8d86-4eec-8749-04d5f291b335}" done="1">
    <x18tc:text xml:space="preserve">сделаю на дегустацию тот вариант что есть и новые. там и решим что оставить</x18tc:text>
  </x18tc:threadedComment>
  <x18tc:threadedComment ref="A1" dT="2025-04-08T13:32:11.00" personId="{eef1c277-98ba-452a-808a-801227ad4114}" id="{8b94315c-5d5b-4820-b91a-4121ea1ab0d4}" done="1">
    <x18tc:text xml:space="preserve">Надо как то тему с золотом обыграть еще. в описание, может. из серии: золотые сейчас не только (что-то), но и котлеты</x18tc:text>
  </x18tc:threadedComment>
  <x18tc:threadedComment ref="A1" dT="2020-08-11T03:23:20.00" personId="{5c4c12a1-309d-4243-9811-13f97286e049}" id="{486411c0-709d-46c2-a3f9-cd457b49a884}" done="1">
    <x18tc:text xml:space="preserve">поке с курицей</x18tc:text>
  </x18tc:threadedComment>
  <x18tc:threadedComment ref="A1" dT="2020-08-13T07:41:56.00" personId="{3abfbce2-b514-4907-af64-c49fd6f260b7}" id="{4f17142a-af03-423f-9d6b-a78590f88ba5}" parentId="{486411c0-709d-46c2-a3f9-cd457b49a884}">
    <x18tc:text xml:space="preserve">готово</x18tc:text>
  </x18tc:threadedComment>
  <x18tc:threadedComment ref="A1" dT="2020-09-30T12:54:03.00" personId="{5c4c12a1-309d-4243-9811-13f97286e049}" id="{c44a8043-830d-4079-b7d2-308f7cff3896}" done="1">
    <x18tc:text xml:space="preserve">Ролл со спайси тунцом под соусом лава</x18tc:text>
  </x18tc:threadedComment>
  <x18tc:threadedComment ref="A1" dT="2020-08-13T08:33:41.00" personId="{3abfbce2-b514-4907-af64-c49fd6f260b7}" id="{66377106-3195-4359-a5ee-f40bee5f21ca}" done="1">
    <x18tc:text xml:space="preserve">тут только удалять это блюдо. дешевле думаю не выйдет сделать</x18tc:text>
  </x18tc:threadedComment>
  <x18tc:threadedComment ref="A1" dT="2020-08-14T14:51:25.00" personId="{5c4c12a1-309d-4243-9811-13f97286e049}" id="{b5411f45-8b55-4239-9819-2b905945b791}" parentId="{66377106-3195-4359-a5ee-f40bee5f21ca}">
    <x18tc:text xml:space="preserve">в целом при себесе 150р можно даже сделать его 399. будет 38%, это нормальный с/с для такого бургера</x18tc:text>
  </x18tc:threadedComment>
  <x18tc:threadedComment ref="A1" dT="2020-08-13T08:28:44.00" personId="{3abfbce2-b514-4907-af64-c49fd6f260b7}" id="{b6dd6343-37e8-4d94-8607-83d1f8536326}" done="1">
    <x18tc:text xml:space="preserve">удешевим за счет изменения формы и рыбу не по кругу а только с трех сторон.</x18tc:text>
  </x18tc:threadedComment>
  <x18tc:threadedComment ref="A1" dT="2020-08-14T14:47:28.00" personId="{5c4c12a1-309d-4243-9811-13f97286e049}" id="{3ec64378-4826-491e-9410-8ef8ca8cccd6}" parentId="{b6dd6343-37e8-4d94-8607-83d1f8536326}">
    <x18tc:text xml:space="preserve">давай сначала проработаем и поймем</x18tc:text>
  </x18tc:threadedComment>
  <x18tc:threadedComment ref="A1" dT="2023-04-14T08:02:14.00" personId="{b064075f-2030-4862-9519-1355043e9c7d}" id="{e2b59ae5-17a2-44a3-bda8-ae33fd8ec56b}" done="1">
    <x18tc:text xml:space="preserve">хочу, чтобы у детей было полноценное меню, как у взрослых. чтобы мамы не листали взрослое. поэтому сделать сюда горячее, десерты (из взрослого меню) и напитки: сок, морс, милкшейки</x18tc:text>
  </x18tc:threadedComment>
  <x18tc:threadedComment ref="A1" dT="2023-04-14T08:03:22.00" personId="{b064075f-2030-4862-9519-1355043e9c7d}" id="{4267eb59-e2b7-481e-8be4-2f3a95245798}" parentId="{e2b59ae5-17a2-44a3-bda8-ae33fd8ec56b}">
    <x18tc:text xml:space="preserve">еще пиццу маргариту маленькую. может, еще какие-то маленькие</x18tc:text>
  </x18tc:threadedComment>
  <x18tc:threadedComment ref="A1" dT="2020-09-30T12:53:23.00" personId="{5c4c12a1-309d-4243-9811-13f97286e049}" id="{5558de9f-4c7d-47ca-ba4a-892bd8658e06}" done="1">
    <x18tc:text xml:space="preserve">Ролл с креветкой в тесте катаифи. Подается с сладко острым тар таром из персика и ананаса</x18tc:text>
  </x18tc:threadedComment>
  <x18tc:threadedComment ref="A1" dT="2020-09-30T12:51:58.00" personId="{5c4c12a1-309d-4243-9811-13f97286e049}" id="{f21ed17b-5246-4883-ac5d-a2a1baa159e1}" done="1">
    <x18tc:text xml:space="preserve">Ролл с тунцой</x18tc:text>
  </x18tc:threadedComment>
  <x18tc:threadedComment ref="A1" dT="2023-05-10T11:05:38.00" personId="{533c3694-ecb6-4fe5-b3da-b05b6db1e09e}" id="{eb353a95-ba20-42e5-b631-6191cb49e5f9}" done="1">
    <x18tc:text xml:space="preserve">ПОМЕНЯЛ ЦЕНУ В МЕНЬШУЮ СТОРОНУ</x18tc:text>
  </x18tc:threadedComment>
  <x18tc:threadedComment ref="A1" dT="2022-09-29T06:29:18.00" personId="{b064075f-2030-4862-9519-1355043e9c7d}" id="{c90f636b-d728-4093-b8a7-5f4fb44fa59b}" done="1">
    <x18tc:text xml:space="preserve">мне, пожалуйста, для голодных друзей. надо поправить</x18tc:text>
  </x18tc:threadedComment>
  <x18tc:threadedComment ref="A1" dT="2020-09-30T13:03:28.00" personId="{5c4c12a1-309d-4243-9811-13f97286e049}" id="{70a63ea1-c011-4dc5-b563-7df1dc74f235}" done="1">
    <x18tc:text xml:space="preserve">Фруктики😋</x18tc:text>
  </x18tc:threadedComment>
  <x18tc:threadedComment ref="A1" dT="2025-04-02T06:57:38.00" personId="{eef1c277-98ba-452a-808a-801227ad4114}" id="{f41497cf-d360-40cf-87c6-2beee1f4a6bc}" done="1">
    <x18tc:text xml:space="preserve">только не ассорти</x18tc:text>
  </x18tc:threadedComment>
  <x18tc:threadedComment ref="A1" dT="2025-04-08T13:14:04.00" personId="{eef1c277-98ba-452a-808a-801227ad4114}" id="{b8cb42bb-23e4-410a-b1c0-f7b1b7a11c8c}" done="1">
    <x18tc:text xml:space="preserve">набор? как ассорти</x18tc:text>
  </x18tc:threadedComment>
  <x18tc:threadedComment ref="A1" dT="2025-04-09T07:22:44.00" personId="{94455868-ea27-43e3-8004-e120fec1cbb4}" id="{68dfd312-bb57-41f8-b65d-e0c1501bce05}" parentId="{b8cb42bb-23e4-410a-b1c0-f7b1b7a11c8c}">
    <x18tc:text xml:space="preserve">Сет из ребер в трех соусах</x18tc:text>
  </x18tc:threadedComment>
  <x18tc:threadedComment ref="A1" dT="2022-09-27T12:25:52.00" personId="{b064075f-2030-4862-9519-1355043e9c7d}" id="{aec18586-7400-4a5c-b084-c55fd38121b1}" done="1">
    <x18tc:text xml:space="preserve">убрать описание</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0" dT="2026-04-01T11:19:23.00" personId="{eef1c277-98ba-452a-808a-801227ad4114}" id="{13cbcd8d-dbe9-4969-9f2b-df29b554c04a}" done="1">
    <x18tc:text xml:space="preserve">что тут острое? чебуреки и гренки?</x18tc:text>
  </x18tc:threadedComment>
  <x18tc:threadedComment ref="C20" dT="2026-04-02T05:39:26.00" personId="{533c3694-ecb6-4fe5-b3da-b05b6db1e09e}" id="{6fa26668-3356-4270-88e5-eeae31282eeb}" parentId="{13cbcd8d-dbe9-4969-9f2b-df29b554c04a}">
    <x18tc:text xml:space="preserve">соус чипотле,мини пирожки с цыпленком</x18tc:text>
  </x18tc:threadedComment>
  <x18tc:threadedComment ref="C28" dT="2026-04-01T11:19:40.00" personId="{eef1c277-98ba-452a-808a-801227ad4114}" id="{f9b0b9e8-3770-45dd-8a50-f7742743a908}" done="1">
    <x18tc:text xml:space="preserve">а тут?</x18tc:text>
  </x18tc:threadedComment>
  <x18tc:threadedComment ref="C28" dT="2026-04-02T05:39:43.00" personId="{533c3694-ecb6-4fe5-b3da-b05b6db1e09e}" id="{187c4d2f-7b57-4ba3-99ba-ee9a6b396284}" parentId="{f9b0b9e8-3770-45dd-8a50-f7742743a908}">
    <x18tc:text xml:space="preserve">перец чили в украшении</x18tc:text>
  </x18tc:threadedComment>
  <x18tc:threadedComment ref="C118" dT="2026-04-01T11:20:06.00" personId="{eef1c277-98ba-452a-808a-801227ad4114}" id="{a1a5da62-b14a-4351-9b70-92e257dd4ce9}" done="1">
    <x18tc:text xml:space="preserve">тут только декор острый? давай его уберем</x18tc:text>
  </x18tc:threadedComment>
  <x18tc:threadedComment ref="C118" dT="2026-04-02T05:40:36.00" personId="{533c3694-ecb6-4fe5-b3da-b05b6db1e09e}" id="{669684a0-9322-4133-9c8f-cbf7a2fec041}" parentId="{a1a5da62-b14a-4351-9b70-92e257dd4ce9}">
    <x18tc:text xml:space="preserve">тут хлопья чили в соусе и декор чили</x18tc:text>
  </x18tc:threadedComment>
  <x18tc:threadedComment ref="C170" dT="2026-04-01T11:20:26.00" personId="{eef1c277-98ba-452a-808a-801227ad4114}" id="{34d24eba-4678-417f-aa61-6ffaca8b33cb}" done="1">
    <x18tc:text xml:space="preserve">декор острый?</x18tc:text>
  </x18tc:threadedComment>
  <x18tc:threadedComment ref="C170" dT="2026-04-02T05:41:11.00" personId="{533c3694-ecb6-4fe5-b3da-b05b6db1e09e}" id="{b3453e0b-343f-4d8e-becf-0f277eb8975e}" parentId="{34d24eba-4678-417f-aa61-6ffaca8b33cb}">
    <x18tc:text xml:space="preserve">декор и соус</x18tc:text>
  </x18tc:threadedComment>
  <x18tc:threadedComment ref="C236" dT="2026-04-01T11:20:57.00" personId="{eef1c277-98ba-452a-808a-801227ad4114}" id="{b30fae76-6d52-4302-a9c7-18bb160946d7}" done="1">
    <x18tc:text xml:space="preserve">что острое?</x18tc:text>
  </x18tc:threadedComment>
  <x18tc:threadedComment ref="C236" dT="2026-04-01T11:21:02.00" personId="{eef1c277-98ba-452a-808a-801227ad4114}" id="{a1c045b2-a9aa-431b-889e-9d5dfbd3c61a}" parentId="{b30fae76-6d52-4302-a9c7-18bb160946d7}">
    <x18tc:text xml:space="preserve">это много кто ест</x18tc:text>
  </x18tc:threadedComment>
  <x18tc:threadedComment ref="C248" dT="2026-04-01T11:21:21.00" personId="{eef1c277-98ba-452a-808a-801227ad4114}" id="{cfc240bf-6a1a-4629-aefb-d96a6c7d0804}" done="1">
    <x18tc:text xml:space="preserve">это надо не острым, как и след</x18tc:text>
  </x18tc:threadedComment>
  <x18tc:threadedComment ref="C248" dT="2026-04-02T05:41:52.00" personId="{533c3694-ecb6-4fe5-b3da-b05b6db1e09e}" id="{b8b4baf9-2cd5-4dab-8bb5-cae16d62cddf}" parentId="{cfc240bf-6a1a-4629-aefb-d96a6c7d0804}">
    <x18tc:text xml:space="preserve">декор чили</x18tc:text>
  </x18tc:threadedComment>
  <x18tc:threadedComment ref="C252" dT="2026-04-02T05:49:40.00" personId="{533c3694-ecb6-4fe5-b3da-b05b6db1e09e}" id="{d03a0c0e-f420-4ce6-871d-79582fad3ab3}" done="1">
    <x18tc:text xml:space="preserve">тут чили в соусе</x18tc:text>
  </x18tc:threadedComment>
  <x18tc:threadedComment ref="B207" dT="2026-03-18T06:43:40.00" personId="{eef1c277-98ba-452a-808a-801227ad4114}" id="{b6e7a8ff-4df6-4c23-a49a-37c54dafc251}" done="1">
    <x18tc:text xml:space="preserve">почему нет бургера с курицей?</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53" dT="2023-04-19T14:02:10.00" personId="{b064075f-2030-4862-9519-1355043e9c7d}" id="{8785f626-76b9-40af-873c-f0dbba4d41aa}" done="1">
    <x18tc:text xml:space="preserve">тут написать что выбери любой вкус</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8" dT="2022-09-27T14:05:09.00" personId="{b064075f-2030-4862-9519-1355043e9c7d}" id="{5d496515-8565-4e82-b2a6-adcc41157e2f}" done="1">
    <x18tc:text xml:space="preserve">исправить со славой</x18tc:text>
  </x18tc:threadedComment>
  <x18tc:threadedComment ref="C32" dT="2020-09-30T16:05:41.00" personId="{5c4c12a1-309d-4243-9811-13f97286e049}" id="{bf637c53-be1d-4f5c-b57d-9e4636617887}" done="1">
    <x18tc:text xml:space="preserve">важно мне кажется в названии про грибы сказать. они же главные</x18tc:text>
  </x18tc:threadedComment>
  <x18tc:threadedComment ref="C19" dT="2022-09-27T12:32:15.00" personId="{b064075f-2030-4862-9519-1355043e9c7d}" id="{d076a8f8-2e05-4611-a357-cdfc1f30196d}" done="1">
    <x18tc:text xml:space="preserve">предлагаю слово нежный в название добавить</x18tc:text>
  </x18tc:threadedComment>
  <x18tc:threadedComment ref="D18" dT="2022-09-27T12:35:06.00" personId="{b064075f-2030-4862-9519-1355043e9c7d}" id="{ef6eac3e-7c72-4fc8-beac-d595b13d8216}" done="1">
    <x18tc:text xml:space="preserve">состав у нее изначально такой же, как у филы, только еще огурец. предлагаю так</x18tc:text>
  </x18tc:threadedComment>
  <x18tc:threadedComment ref="D54" dT="2022-09-27T14:19:26.00" personId="{b064075f-2030-4862-9519-1355043e9c7d}" id="{8e512b5b-7517-49fc-afcb-e40f8ece1783}" done="1">
    <x18tc:text xml:space="preserve">убрала описание</x18tc:text>
  </x18tc:threadedComment>
  <x18tc:threadedComment ref="B58" dT="2020-08-13T08:00:33.00" personId="{3abfbce2-b514-4907-af64-c49fd6f260b7}" id="{a5f4b2c0-51e0-4d9d-b96a-54203e9d3beb}" done="1">
    <x18tc:text xml:space="preserve">посчитаю с/с и решу что оставим.</x18tc:text>
  </x18tc:threadedComment>
  <x18tc:threadedComment ref="D32" dT="2022-09-27T13:09:02.00" personId="{b064075f-2030-4862-9519-1355043e9c7d}" id="{b6527cbe-94b9-4624-8f9b-067d958eefbd}" done="1">
    <x18tc:text xml:space="preserve">Было так: С печеным перцем, яйцом перепелиным, жареными вешенками и хрустящим картофелем пай</x18tc:text>
  </x18tc:threadedComment>
  <x18tc:threadedComment ref="B87" dT="2020-08-13T08:12:18.00" personId="{3abfbce2-b514-4907-af64-c49fd6f260b7}" id="{c5f42dcd-a2e1-4850-87cc-4a2be4c7fe63}" done="1">
    <x18tc:text xml:space="preserve">есть два варианта:
1  с азиатским мотивом. семга/креветки/соус том ям/чукка/кунжут.
2 с европейским мотивом. семга/креветки/томаты вяленые/соус сливочный/может брокколи.</x18tc:text>
  </x18tc:threadedComment>
  <x18tc:threadedComment ref="B87" dT="2020-08-14T14:51:59.00" personId="{5c4c12a1-309d-4243-9811-13f97286e049}" id="{7ad9802e-a8a6-48b8-9829-7cbff8bdfd85}" parentId="{c5f42dcd-a2e1-4850-87cc-4a2be4c7fe63}">
    <x18tc:text xml:space="preserve">нравится первый. там звучит волшебное слово том-ям, которое щас как мантра для многих)</x18tc:text>
  </x18tc:threadedComment>
  <x18tc:threadedComment ref="B87" dT="2020-08-14T14:52:25.00" personId="{5c4c12a1-309d-4243-9811-13f97286e049}" id="{9bd0a269-e65d-4f5f-8056-4bc439ea2c49}" parentId="{c5f42dcd-a2e1-4850-87cc-4a2be4c7fe63}">
    <x18tc:text xml:space="preserve">прям даже название напрашивается Пицца Том-ям))</x18tc:text>
  </x18tc:threadedComment>
  <x18tc:threadedComment ref="D40" dT="2022-09-27T14:03:13.00" personId="{b064075f-2030-4862-9519-1355043e9c7d}" id="{d5930923-e844-4821-9cf6-e9fe4c678a78}" done="1">
    <x18tc:text xml:space="preserve">без описания</x18tc:text>
  </x18tc:threadedComment>
  <x18tc:threadedComment ref="G149" dT="2024-05-16T08:00:43.00" personId="{533c3694-ecb6-4fe5-b3da-b05b6db1e09e}" id="{82a08294-cb60-4080-a634-735f1b75c7c2}" done="1">
    <x18tc:text xml:space="preserve">цена в пост была 289.</x18tc:text>
  </x18tc:threadedComment>
  <x18tc:threadedComment ref="J13" dT="2024-07-10T07:14:20.00" personId="{533c3694-ecb6-4fe5-b3da-b05b6db1e09e}" id="{ba166316-9f2e-438a-8f99-88f0c57adec6}" done="0">
    <x18tc:text xml:space="preserve">самая дорогая будет по себеске.</x18tc:text>
  </x18tc:threadedComment>
  <x18tc:threadedComment ref="D63" dT="2022-09-27T14:37:06.00" personId="{b064075f-2030-4862-9519-1355043e9c7d}" id="{8ccb7632-e9ec-4b68-a9b4-ef3a4ce70f95}" done="1">
    <x18tc:text xml:space="preserve">сократила про специи. одинаковое описание почти. подумать, как объединить, чтобы не дублировать</x18tc:text>
  </x18tc:threadedComment>
  <x18tc:threadedComment ref="D74" dT="2022-09-27T15:03:53.00" personId="{b064075f-2030-4862-9519-1355043e9c7d}" id="{fcd75ea4-0fd1-4aa3-86c1-7bf884be809b}" done="1">
    <x18tc:text xml:space="preserve">и не забудь добавить картошку фри, так сытнее :) 
ОНИ ЖЕ С ДОЛЬКАМИ КАРТОФЕЛЬНЫМИ - это сноска на странице
не нравится, что все описания начинаются со слов СОЧНЫЙ</x18tc:text>
  </x18tc:threadedComment>
  <x18tc:threadedComment ref="B38" dT="2020-08-11T09:05:35.00" personId="{5c4c12a1-309d-4243-9811-13f97286e049}" id="{ca88548d-6195-452f-bc5c-30880bbfb6d9}" done="1">
    <x18tc:text xml:space="preserve">оставить что-то одно</x18tc:text>
  </x18tc:threadedComment>
  <x18tc:threadedComment ref="B38" dT="2020-08-13T07:50:34.00" personId="{3abfbce2-b514-4907-af64-c49fd6f260b7}" id="{aac4d751-a0cc-4c0e-b467-771d1bb9c456}" parentId="{ca88548d-6195-452f-bc5c-30880bbfb6d9}">
    <x18tc:text xml:space="preserve">отработаю все три блюда на дегустации определим чему быть. вся заготовка из других блюд.</x18tc:text>
  </x18tc:threadedComment>
  <x18tc:threadedComment ref="C88" dT="2022-09-29T06:31:08.00" personId="{b064075f-2030-4862-9519-1355043e9c7d}" id="{8515e81b-8859-4d58-99f8-f417ab41f4b3}" done="1">
    <x18tc:text xml:space="preserve">поправить</x18tc:text>
  </x18tc:threadedComment>
  <x18tc:threadedComment ref="C81" dT="2022-09-27T15:43:02.00" personId="{b064075f-2030-4862-9519-1355043e9c7d}" id="{f304d986-fe49-4118-ae02-2486400b75d5}" done="1">
    <x18tc:text xml:space="preserve">Придумать</x18tc:text>
  </x18tc:threadedComment>
  <x18tc:threadedComment ref="C1" dT="2020-09-30T12:48:04.00" personId="{5c4c12a1-309d-4243-9811-13f97286e049}" id="{63876402-f51d-440e-9eab-302872e106ae}" done="1">
    <x18tc:text xml:space="preserve">@cheef@brooklynbowl.ru дату поменяй тут</x18tc:text>
    <x18tc:mentions>
      <x18tc:mention mentionpersonId="{a7f818ca-129b-4a19-bc76-74cd6e7c25f4}" mentionId="{000b2799-0fbb-4ad6-9466-5fa0b06f34b6}" startIndex="0" length="22"/>
    </x18tc:mentions>
  </x18tc:threadedComment>
  <x18tc:threadedComment ref="D58" dT="2020-09-30T16:29:31.00" personId="{5c4c12a1-309d-4243-9811-13f97286e049}" id="{29a7229a-c989-4201-9a4c-2e3c73fdab51}" done="1">
    <x18tc:text xml:space="preserve">давай славино. вкуснее звучит:)</x18tc:text>
  </x18tc:threadedComment>
  <x18tc:threadedComment ref="B20" dT="2020-08-13T08:29:26.00" personId="{3abfbce2-b514-4907-af64-c49fd6f260b7}" id="{e31f87a0-8259-4a73-b48b-92d0451ecc47}" done="1">
    <x18tc:text xml:space="preserve">изменим соус лава. в подаче добавиться салат из водрослей</x18tc:text>
  </x18tc:threadedComment>
  <x18tc:threadedComment ref="C19" dT="2020-09-30T12:50:11.00" personId="{5c4c12a1-309d-4243-9811-13f97286e049}" id="{c3d5fd83-4644-472e-b666-df709bb1935c}" done="1">
    <x18tc:text xml:space="preserve">Калифорния с крабом. Потому что краб из калифорнии могут не понять)</x18tc:text>
  </x18tc:threadedComment>
  <x18tc:threadedComment ref="D17" dT="2022-09-27T12:25:29.00" personId="{b064075f-2030-4862-9519-1355043e9c7d}" id="{fd259756-b464-4f8a-8baa-818c713c7780}" done="1">
    <x18tc:text xml:space="preserve">убрать все описание. по названию понятно</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 dT="2024-07-26T09:54:13.00" personId="{eef1c277-98ba-452a-808a-801227ad4114}" id="{8769820c-7370-438a-8c3f-996cff1fe2e3}" done="1">
    <x18tc:text xml:space="preserve">поправить</x18tc:text>
  </x18tc:threadedComment>
  <x18tc:threadedComment ref="D36" dT="2024-07-26T09:56:48.00" personId="{eef1c277-98ba-452a-808a-801227ad4114}" id="{b77c9c93-3578-430f-8cb9-12c65144f215}" done="1">
    <x18tc:text xml:space="preserve">хочется бруклинский акцент</x18tc:text>
  </x18tc:threadedComment>
  <x18tc:threadedComment ref="D6" dT="2024-07-29T13:11:18.00" personId="{eef1c277-98ba-452a-808a-801227ad4114}" id="{551ccde0-8234-4985-9a57-9189fb5bfa7b}" done="1">
    <x18tc:text xml:space="preserve">линго?</x18tc:text>
  </x18tc:threadedComment>
  <x18tc:threadedComment ref="D16" dT="2024-07-26T09:55:27.00" personId="{eef1c277-98ba-452a-808a-801227ad4114}" id="{fb7bc22d-1d15-4e6f-96f5-939c6a195120}" done="1">
    <x18tc:text xml:space="preserve">роллы? как-то неаппетитно и непонятно простым смертным</x18tc:text>
  </x18tc:threadedComment>
  <x18tc:threadedComment ref="D68" dT="2024-07-26T09:58:59.00" personId="{eef1c277-98ba-452a-808a-801227ad4114}" id="{3e74dff9-2b68-49d3-a931-1070d679dcca}" done="1">
    <x18tc:text xml:space="preserve">может, что-то побрутальнее? типо грязный джо 
неряха сильно мило как то</x18tc:text>
  </x18tc:threadedComment>
  <x18tc:threadedComment ref="D37" dT="2024-07-26T09:57:10.00" personId="{eef1c277-98ba-452a-808a-801227ad4114}" id="{708318ba-44b6-4659-8f61-2116ea30a24c}" done="1">
    <x18tc:text xml:space="preserve">картошка</x18tc:text>
  </x18tc:threadedComment>
  <x18tc:threadedComment ref="D34" dT="2024-07-26T09:56:56.00" personId="{eef1c277-98ba-452a-808a-801227ad4114}" id="{1b047781-38a5-4c21-8875-aa85cfe7af7e}" done="1">
    <x18tc:text xml:space="preserve">и сюда хочется бруклинский акцент</x18tc:text>
  </x18tc:threadedComment>
  <x18tc:threadedComment ref="D4" dT="2024-07-29T13:02:38.00" personId="{eef1c277-98ba-452a-808a-801227ad4114}" id="{5c78862e-1a6d-452f-92bb-bf57454da395}" done="1">
    <x18tc:text xml:space="preserve">может, тарелка? тарелка под винишко
или закуска под винишко</x18tc:text>
  </x18tc:threadedComment>
  <x18tc:threadedComment ref="F83" dT="2024-07-29T13:01:30.00" personId="{eef1c277-98ba-452a-808a-801227ad4114}" id="{3b1171d1-5140-4882-a1b1-77e8e362d8fc}" done="1">
    <x18tc:text xml:space="preserve">тут ничего непонятно, что внутри</x18tc:text>
  </x18tc:threadedComment>
  <x18tc:threadedComment ref="D14" dT="2024-07-29T12:49:42.00" personId="{eef1c277-98ba-452a-808a-801227ad4114}" id="{e6311a7b-6eee-4de3-9d9e-db79d5b338cd}" done="1">
    <x18tc:text xml:space="preserve">давай не будем ее отдельной позицией выносить, а как будто внутри полстола, но отдельным прайсом и описанием. как подзаголовок: любая полстола</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0.xml"/><Relationship Id="rId5"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2.xml"/><Relationship Id="rId3"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8.xml"/><Relationship Id="rId5"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9.xml"/><Relationship Id="rId5" Type="http://schemas.openxmlformats.org/officeDocument/2006/relationships/vmlDrawing" Target="../drawings/vmlDrawing6.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1.xml"/><Relationship Id="rId3" Type="http://schemas.openxmlformats.org/officeDocument/2006/relationships/vmlDrawing" Target="../drawings/vmlDrawing7.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3.xml"/><Relationship Id="rId3" Type="http://schemas.openxmlformats.org/officeDocument/2006/relationships/vmlDrawing" Target="../drawings/vmlDrawing8.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4.xml"/><Relationship Id="rId3" Type="http://schemas.openxmlformats.org/officeDocument/2006/relationships/vmlDrawing" Target="../drawings/vmlDrawing9.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outlineLevelRow="1"/>
  <cols>
    <col customWidth="1" min="1" max="1" width="27.29"/>
    <col customWidth="1" min="2" max="2" width="15.71"/>
    <col customWidth="1" min="3" max="3" width="5.57"/>
    <col customWidth="1" min="4" max="4" width="6.43"/>
    <col customWidth="1" min="5" max="5" width="5.43"/>
    <col customWidth="1" min="6" max="6" width="8.14"/>
    <col customWidth="1" min="7" max="7" width="7.29"/>
    <col customWidth="1" min="8" max="8" width="6.43"/>
    <col customWidth="1" min="9" max="9" width="5.43"/>
    <col customWidth="1" min="10" max="10" width="6.14"/>
    <col customWidth="1" min="11" max="11" width="5.14"/>
    <col customWidth="1" min="12" max="12" width="5.0"/>
    <col customWidth="1" min="13" max="13" width="7.29"/>
    <col customWidth="1" min="14" max="14" width="6.14"/>
    <col customWidth="1" min="15" max="15" width="4.86"/>
    <col customWidth="1" min="16" max="16" width="6.43"/>
    <col customWidth="1" min="17" max="17" width="5.0"/>
    <col customWidth="1" min="18" max="18" width="6.0"/>
    <col customWidth="1" min="19" max="19" width="6.43"/>
    <col customWidth="1" min="20" max="20" width="6.14"/>
    <col customWidth="1" min="21" max="21" width="5.0"/>
    <col customWidth="1" min="22" max="22" width="6.43"/>
    <col customWidth="1" min="23" max="23" width="5.43"/>
    <col customWidth="1" min="24" max="24" width="6.43"/>
    <col customWidth="1" min="25" max="25" width="5.71"/>
    <col customWidth="1" min="26" max="26" width="8.29"/>
  </cols>
  <sheetData>
    <row r="1">
      <c r="A1" s="1"/>
      <c r="B1" s="2"/>
      <c r="C1" s="1" t="s">
        <v>0</v>
      </c>
      <c r="E1" s="1" t="s">
        <v>1</v>
      </c>
      <c r="G1" s="1" t="s">
        <v>2</v>
      </c>
      <c r="I1" s="3" t="s">
        <v>3</v>
      </c>
      <c r="J1" s="4"/>
      <c r="K1" s="3" t="s">
        <v>4</v>
      </c>
      <c r="L1" s="4"/>
      <c r="M1" s="3" t="s">
        <v>5</v>
      </c>
      <c r="N1" s="4"/>
      <c r="O1" s="3" t="s">
        <v>6</v>
      </c>
      <c r="P1" s="4"/>
      <c r="Q1" s="3" t="s">
        <v>7</v>
      </c>
      <c r="R1" s="4"/>
      <c r="S1" s="3" t="s">
        <v>8</v>
      </c>
      <c r="T1" s="4"/>
      <c r="U1" s="3" t="s">
        <v>9</v>
      </c>
      <c r="V1" s="4"/>
      <c r="W1" s="3" t="s">
        <v>10</v>
      </c>
      <c r="X1" s="4"/>
      <c r="Y1" s="3" t="s">
        <v>11</v>
      </c>
      <c r="Z1" s="4"/>
    </row>
    <row r="2">
      <c r="C2" s="1" t="s">
        <v>12</v>
      </c>
      <c r="D2" s="1" t="s">
        <v>13</v>
      </c>
      <c r="E2" s="1" t="s">
        <v>14</v>
      </c>
      <c r="F2" s="1" t="s">
        <v>15</v>
      </c>
      <c r="G2" s="1" t="s">
        <v>12</v>
      </c>
      <c r="H2" s="1" t="s">
        <v>13</v>
      </c>
      <c r="I2" s="1" t="s">
        <v>12</v>
      </c>
      <c r="J2" s="1" t="s">
        <v>16</v>
      </c>
      <c r="K2" s="1" t="s">
        <v>12</v>
      </c>
      <c r="L2" s="1" t="s">
        <v>13</v>
      </c>
      <c r="M2" s="1" t="s">
        <v>12</v>
      </c>
      <c r="N2" s="1" t="s">
        <v>16</v>
      </c>
      <c r="O2" s="1" t="s">
        <v>12</v>
      </c>
      <c r="P2" s="1" t="s">
        <v>13</v>
      </c>
      <c r="Q2" s="1" t="s">
        <v>12</v>
      </c>
      <c r="R2" s="1" t="s">
        <v>13</v>
      </c>
      <c r="S2" s="1" t="s">
        <v>12</v>
      </c>
      <c r="T2" s="1" t="s">
        <v>16</v>
      </c>
      <c r="U2" s="1" t="s">
        <v>12</v>
      </c>
      <c r="V2" s="1" t="s">
        <v>13</v>
      </c>
      <c r="W2" s="1" t="s">
        <v>12</v>
      </c>
      <c r="X2" s="1" t="s">
        <v>16</v>
      </c>
      <c r="Y2" s="1" t="s">
        <v>12</v>
      </c>
      <c r="Z2" s="1" t="s">
        <v>13</v>
      </c>
    </row>
    <row r="3" collapsed="1">
      <c r="A3" s="5">
        <v>2023.0</v>
      </c>
    </row>
    <row r="4" hidden="1" outlineLevel="1">
      <c r="A4" s="6" t="s">
        <v>17</v>
      </c>
      <c r="B4" s="6" t="s">
        <v>18</v>
      </c>
      <c r="C4" s="6"/>
      <c r="D4" s="6"/>
      <c r="E4" s="7"/>
      <c r="F4" s="8" t="s">
        <v>19</v>
      </c>
      <c r="G4" s="6"/>
      <c r="H4" s="6"/>
      <c r="I4" s="7"/>
      <c r="J4" s="8" t="s">
        <v>20</v>
      </c>
      <c r="K4" s="6"/>
      <c r="L4" s="6"/>
      <c r="M4" s="6"/>
      <c r="N4" s="7"/>
      <c r="O4" s="9"/>
      <c r="P4" s="10" t="s">
        <v>21</v>
      </c>
      <c r="Q4" s="6"/>
      <c r="R4" s="6"/>
      <c r="S4" s="6"/>
      <c r="T4" s="6"/>
      <c r="U4" s="7"/>
      <c r="V4" s="8" t="s">
        <v>20</v>
      </c>
      <c r="W4" s="6"/>
      <c r="X4" s="6"/>
      <c r="Y4" s="6"/>
      <c r="Z4" s="6"/>
    </row>
    <row r="5" hidden="1" outlineLevel="1">
      <c r="A5" s="6" t="s">
        <v>22</v>
      </c>
      <c r="B5" s="6" t="s">
        <v>23</v>
      </c>
      <c r="C5" s="6"/>
      <c r="D5" s="6"/>
      <c r="E5" s="7"/>
      <c r="F5" s="9"/>
      <c r="G5" s="6"/>
      <c r="H5" s="6"/>
      <c r="I5" s="7"/>
      <c r="J5" s="9"/>
      <c r="K5" s="6"/>
      <c r="L5" s="6"/>
      <c r="M5" s="6"/>
      <c r="N5" s="7"/>
      <c r="O5" s="9"/>
      <c r="P5" s="11" t="s">
        <v>21</v>
      </c>
      <c r="Q5" s="6"/>
      <c r="R5" s="6"/>
      <c r="S5" s="6"/>
      <c r="T5" s="6"/>
      <c r="U5" s="7"/>
      <c r="V5" s="9"/>
      <c r="W5" s="6"/>
      <c r="X5" s="6"/>
      <c r="Y5" s="6"/>
      <c r="Z5" s="6"/>
    </row>
    <row r="6" hidden="1" outlineLevel="1">
      <c r="A6" s="6" t="s">
        <v>24</v>
      </c>
      <c r="B6" s="6" t="s">
        <v>18</v>
      </c>
      <c r="C6" s="6"/>
      <c r="D6" s="6"/>
      <c r="E6" s="7"/>
      <c r="F6" s="9"/>
      <c r="G6" s="6"/>
      <c r="H6" s="6"/>
      <c r="I6" s="7"/>
      <c r="J6" s="10" t="s">
        <v>25</v>
      </c>
      <c r="K6" s="6"/>
      <c r="L6" s="6"/>
      <c r="M6" s="6"/>
      <c r="N6" s="7"/>
      <c r="O6" s="9"/>
      <c r="P6" s="10" t="s">
        <v>26</v>
      </c>
      <c r="Q6" s="6"/>
      <c r="R6" s="6"/>
      <c r="S6" s="6"/>
      <c r="T6" s="6"/>
      <c r="U6" s="7"/>
      <c r="V6" s="8" t="s">
        <v>13</v>
      </c>
      <c r="W6" s="6"/>
      <c r="X6" s="6"/>
      <c r="Y6" s="6"/>
      <c r="Z6" s="6"/>
    </row>
    <row r="7" hidden="1" outlineLevel="1">
      <c r="A7" s="6" t="s">
        <v>27</v>
      </c>
      <c r="B7" s="6" t="s">
        <v>18</v>
      </c>
      <c r="C7" s="6"/>
      <c r="D7" s="6"/>
      <c r="E7" s="7"/>
      <c r="F7" s="9"/>
      <c r="G7" s="6"/>
      <c r="H7" s="6"/>
      <c r="I7" s="7"/>
      <c r="J7" s="9"/>
      <c r="K7" s="12">
        <v>45200.0</v>
      </c>
      <c r="L7" s="6"/>
      <c r="M7" s="6"/>
      <c r="N7" s="7"/>
      <c r="O7" s="9"/>
      <c r="P7" s="10" t="s">
        <v>28</v>
      </c>
      <c r="Q7" s="6"/>
      <c r="R7" s="6"/>
      <c r="S7" s="6"/>
      <c r="T7" s="6"/>
      <c r="U7" s="7"/>
      <c r="V7" s="9"/>
      <c r="W7" s="12">
        <v>45170.0</v>
      </c>
      <c r="X7" s="6"/>
      <c r="Y7" s="6"/>
      <c r="Z7" s="6"/>
    </row>
    <row r="8" hidden="1" outlineLevel="1">
      <c r="A8" s="6" t="s">
        <v>29</v>
      </c>
      <c r="B8" s="6" t="s">
        <v>18</v>
      </c>
      <c r="C8" s="6"/>
      <c r="D8" s="6"/>
      <c r="E8" s="7"/>
      <c r="F8" s="9"/>
      <c r="G8" s="6"/>
      <c r="H8" s="6"/>
      <c r="I8" s="7"/>
      <c r="J8" s="9"/>
      <c r="K8" s="10">
        <v>10.0</v>
      </c>
      <c r="L8" s="6"/>
      <c r="M8" s="6"/>
      <c r="N8" s="7"/>
      <c r="O8" s="9"/>
      <c r="P8" s="6"/>
      <c r="Q8" s="10">
        <v>3.0</v>
      </c>
      <c r="R8" s="6"/>
      <c r="S8" s="6"/>
      <c r="T8" s="6"/>
      <c r="U8" s="7"/>
      <c r="V8" s="9"/>
      <c r="W8" s="10">
        <v>9.0</v>
      </c>
      <c r="X8" s="6"/>
      <c r="Y8" s="6"/>
      <c r="Z8" s="6"/>
    </row>
    <row r="9" hidden="1" outlineLevel="1">
      <c r="A9" s="6" t="s">
        <v>30</v>
      </c>
      <c r="B9" s="6" t="s">
        <v>18</v>
      </c>
      <c r="C9" s="6"/>
      <c r="D9" s="6"/>
      <c r="E9" s="7"/>
      <c r="F9" s="9"/>
      <c r="G9" s="6"/>
      <c r="H9" s="6"/>
      <c r="I9" s="7"/>
      <c r="J9" s="9"/>
      <c r="K9" s="10">
        <v>11.0</v>
      </c>
      <c r="L9" s="6"/>
      <c r="M9" s="6"/>
      <c r="N9" s="7"/>
      <c r="O9" s="9"/>
      <c r="P9" s="6"/>
      <c r="Q9" s="10" t="s">
        <v>31</v>
      </c>
      <c r="R9" s="6"/>
      <c r="S9" s="6"/>
      <c r="T9" s="6"/>
      <c r="U9" s="7"/>
      <c r="V9" s="9"/>
      <c r="W9" s="10" t="s">
        <v>32</v>
      </c>
      <c r="X9" s="6"/>
      <c r="Y9" s="6"/>
      <c r="Z9" s="6"/>
    </row>
    <row r="10" hidden="1" outlineLevel="1">
      <c r="A10" s="11" t="s">
        <v>33</v>
      </c>
      <c r="B10" s="6" t="s">
        <v>23</v>
      </c>
      <c r="C10" s="6"/>
      <c r="D10" s="6"/>
      <c r="E10" s="7"/>
      <c r="F10" s="9"/>
      <c r="G10" s="6"/>
      <c r="H10" s="6"/>
      <c r="I10" s="7"/>
      <c r="J10" s="9"/>
      <c r="K10" s="6"/>
      <c r="L10" s="6"/>
      <c r="M10" s="6"/>
      <c r="N10" s="7"/>
      <c r="O10" s="9"/>
      <c r="P10" s="6"/>
      <c r="Q10" s="13">
        <v>45237.0</v>
      </c>
      <c r="R10" s="6"/>
      <c r="S10" s="6"/>
      <c r="T10" s="6"/>
      <c r="U10" s="7"/>
      <c r="V10" s="9"/>
      <c r="W10" s="6"/>
      <c r="X10" s="6"/>
      <c r="Y10" s="6"/>
      <c r="Z10" s="6"/>
    </row>
    <row r="11" hidden="1" outlineLevel="1">
      <c r="A11" s="11" t="s">
        <v>34</v>
      </c>
      <c r="B11" s="6" t="s">
        <v>23</v>
      </c>
      <c r="C11" s="6"/>
      <c r="D11" s="6"/>
      <c r="E11" s="7"/>
      <c r="F11" s="9"/>
      <c r="G11" s="6"/>
      <c r="H11" s="6"/>
      <c r="I11" s="7"/>
      <c r="J11" s="9"/>
      <c r="K11" s="6"/>
      <c r="L11" s="11" t="s">
        <v>35</v>
      </c>
      <c r="M11" s="6"/>
      <c r="N11" s="7"/>
      <c r="O11" s="9"/>
      <c r="P11" s="6"/>
      <c r="Q11" s="13">
        <v>45237.0</v>
      </c>
      <c r="R11" s="6"/>
      <c r="S11" s="6"/>
      <c r="T11" s="6"/>
      <c r="U11" s="7"/>
      <c r="V11" s="9"/>
      <c r="W11" s="11" t="s">
        <v>20</v>
      </c>
      <c r="X11" s="6"/>
      <c r="Y11" s="6"/>
      <c r="Z11" s="6"/>
    </row>
    <row r="12" hidden="1" outlineLevel="1">
      <c r="A12" s="6" t="s">
        <v>36</v>
      </c>
      <c r="B12" s="6" t="s">
        <v>37</v>
      </c>
      <c r="C12" s="6"/>
      <c r="D12" s="6"/>
      <c r="E12" s="7"/>
      <c r="F12" s="9"/>
      <c r="G12" s="6"/>
      <c r="H12" s="6"/>
      <c r="I12" s="7"/>
      <c r="J12" s="9"/>
      <c r="K12" s="6"/>
      <c r="L12" s="6" t="s">
        <v>35</v>
      </c>
      <c r="M12" s="6"/>
      <c r="N12" s="7"/>
      <c r="O12" s="9"/>
      <c r="P12" s="6"/>
      <c r="Q12" s="14">
        <v>45237.0</v>
      </c>
      <c r="R12" s="6"/>
      <c r="S12" s="6"/>
      <c r="T12" s="6"/>
      <c r="U12" s="7"/>
      <c r="V12" s="9"/>
      <c r="W12" s="15" t="s">
        <v>20</v>
      </c>
      <c r="X12" s="6"/>
      <c r="Y12" s="6"/>
      <c r="Z12" s="6"/>
    </row>
    <row r="13" hidden="1" outlineLevel="1">
      <c r="A13" s="11" t="s">
        <v>38</v>
      </c>
      <c r="B13" s="6" t="s">
        <v>23</v>
      </c>
      <c r="C13" s="6"/>
      <c r="D13" s="6"/>
      <c r="E13" s="7"/>
      <c r="F13" s="9"/>
      <c r="G13" s="6"/>
      <c r="H13" s="6"/>
      <c r="I13" s="7"/>
      <c r="J13" s="9"/>
      <c r="K13" s="6"/>
      <c r="L13" s="11">
        <v>19.0</v>
      </c>
      <c r="M13" s="6"/>
      <c r="N13" s="7"/>
      <c r="O13" s="9"/>
      <c r="P13" s="6"/>
      <c r="Q13" s="10">
        <v>15.0</v>
      </c>
      <c r="R13" s="6"/>
      <c r="S13" s="6"/>
      <c r="T13" s="6"/>
      <c r="U13" s="7"/>
      <c r="V13" s="9"/>
      <c r="W13" s="10">
        <v>15.0</v>
      </c>
      <c r="X13" s="6"/>
      <c r="Y13" s="6"/>
      <c r="Z13" s="6"/>
    </row>
    <row r="14" hidden="1" outlineLevel="1">
      <c r="A14" s="11" t="s">
        <v>39</v>
      </c>
      <c r="B14" s="6" t="s">
        <v>23</v>
      </c>
      <c r="C14" s="6"/>
      <c r="D14" s="6"/>
      <c r="E14" s="7"/>
      <c r="F14" s="9"/>
      <c r="G14" s="6"/>
      <c r="H14" s="6"/>
      <c r="I14" s="7"/>
      <c r="J14" s="9"/>
      <c r="K14" s="6"/>
      <c r="L14" s="11" t="s">
        <v>40</v>
      </c>
      <c r="M14" s="6"/>
      <c r="N14" s="7"/>
      <c r="O14" s="9"/>
      <c r="P14" s="6"/>
      <c r="Q14" s="6"/>
      <c r="R14" s="11" t="s">
        <v>41</v>
      </c>
      <c r="S14" s="6"/>
      <c r="T14" s="6"/>
      <c r="U14" s="7"/>
      <c r="V14" s="9"/>
      <c r="W14" s="6"/>
      <c r="X14" s="11" t="s">
        <v>42</v>
      </c>
      <c r="Y14" s="6"/>
      <c r="Z14" s="6"/>
    </row>
    <row r="15" hidden="1" outlineLevel="1">
      <c r="A15" s="6" t="s">
        <v>43</v>
      </c>
      <c r="B15" s="6" t="s">
        <v>18</v>
      </c>
      <c r="C15" s="6"/>
      <c r="D15" s="6"/>
      <c r="E15" s="7"/>
      <c r="F15" s="9"/>
      <c r="G15" s="6"/>
      <c r="H15" s="6"/>
      <c r="I15" s="7"/>
      <c r="J15" s="9"/>
      <c r="K15" s="6"/>
      <c r="L15" s="10" t="s">
        <v>44</v>
      </c>
      <c r="M15" s="6"/>
      <c r="N15" s="7"/>
      <c r="O15" s="9"/>
      <c r="P15" s="6"/>
      <c r="Q15" s="6"/>
      <c r="R15" s="10" t="s">
        <v>45</v>
      </c>
      <c r="S15" s="6"/>
      <c r="T15" s="6"/>
      <c r="U15" s="7"/>
      <c r="V15" s="9"/>
      <c r="W15" s="6"/>
      <c r="X15" s="10" t="s">
        <v>19</v>
      </c>
      <c r="Y15" s="6"/>
      <c r="Z15" s="6"/>
    </row>
    <row r="16" hidden="1" outlineLevel="1">
      <c r="A16" s="6" t="s">
        <v>46</v>
      </c>
      <c r="B16" s="6" t="s">
        <v>18</v>
      </c>
      <c r="C16" s="6"/>
      <c r="D16" s="6"/>
      <c r="E16" s="7"/>
      <c r="F16" s="9"/>
      <c r="G16" s="6"/>
      <c r="H16" s="6"/>
      <c r="I16" s="7"/>
      <c r="J16" s="9"/>
      <c r="K16" s="6"/>
      <c r="L16" s="10" t="s">
        <v>44</v>
      </c>
      <c r="M16" s="6"/>
      <c r="N16" s="7"/>
      <c r="O16" s="9"/>
      <c r="P16" s="6"/>
      <c r="Q16" s="6"/>
      <c r="R16" s="10" t="s">
        <v>45</v>
      </c>
      <c r="S16" s="6"/>
      <c r="T16" s="6"/>
      <c r="U16" s="7"/>
      <c r="V16" s="9"/>
      <c r="W16" s="6"/>
      <c r="X16" s="10" t="s">
        <v>19</v>
      </c>
      <c r="Y16" s="6"/>
      <c r="Z16" s="6"/>
    </row>
    <row r="17" hidden="1" outlineLevel="1">
      <c r="A17" s="11" t="s">
        <v>47</v>
      </c>
      <c r="B17" s="6" t="s">
        <v>23</v>
      </c>
      <c r="C17" s="6"/>
      <c r="D17" s="6"/>
      <c r="E17" s="16" t="s">
        <v>48</v>
      </c>
      <c r="F17" s="9"/>
      <c r="G17" s="6"/>
      <c r="H17" s="6"/>
      <c r="I17" s="7"/>
      <c r="J17" s="9"/>
      <c r="K17" s="6"/>
      <c r="L17" s="11" t="s">
        <v>40</v>
      </c>
      <c r="M17" s="6"/>
      <c r="N17" s="7"/>
      <c r="O17" s="9"/>
      <c r="P17" s="6"/>
      <c r="Q17" s="6"/>
      <c r="R17" s="11" t="s">
        <v>49</v>
      </c>
      <c r="S17" s="6"/>
      <c r="T17" s="6"/>
      <c r="U17" s="7"/>
      <c r="V17" s="9"/>
      <c r="W17" s="6"/>
      <c r="X17" s="11" t="s">
        <v>19</v>
      </c>
      <c r="Y17" s="6"/>
      <c r="Z17" s="6"/>
    </row>
    <row r="18" hidden="1" outlineLevel="1">
      <c r="A18" s="11" t="s">
        <v>50</v>
      </c>
      <c r="B18" s="6" t="s">
        <v>23</v>
      </c>
      <c r="C18" s="6"/>
      <c r="D18" s="6"/>
      <c r="E18" s="16" t="s">
        <v>48</v>
      </c>
      <c r="F18" s="9"/>
      <c r="G18" s="6"/>
      <c r="H18" s="6"/>
      <c r="I18" s="7"/>
      <c r="J18" s="9"/>
      <c r="K18" s="6"/>
      <c r="L18" s="13">
        <v>45066.0</v>
      </c>
      <c r="N18" s="7"/>
      <c r="O18" s="9"/>
      <c r="P18" s="6"/>
      <c r="Q18" s="6"/>
      <c r="R18" s="13">
        <v>45030.0</v>
      </c>
      <c r="T18" s="6"/>
      <c r="U18" s="7"/>
      <c r="V18" s="9"/>
      <c r="W18" s="6"/>
      <c r="X18" s="13">
        <v>45031.0</v>
      </c>
      <c r="Z18" s="6"/>
    </row>
    <row r="19" hidden="1" outlineLevel="1">
      <c r="A19" s="11" t="s">
        <v>51</v>
      </c>
      <c r="B19" s="6" t="s">
        <v>23</v>
      </c>
      <c r="C19" s="6"/>
      <c r="D19" s="6"/>
      <c r="E19" s="16" t="s">
        <v>48</v>
      </c>
      <c r="F19" s="9"/>
      <c r="G19" s="6"/>
      <c r="H19" s="6"/>
      <c r="I19" s="7"/>
      <c r="J19" s="9"/>
      <c r="K19" s="6"/>
      <c r="L19" s="11" t="s">
        <v>52</v>
      </c>
      <c r="N19" s="7"/>
      <c r="O19" s="9"/>
      <c r="P19" s="6"/>
      <c r="Q19" s="6"/>
      <c r="R19" s="13">
        <v>44954.0</v>
      </c>
      <c r="S19" s="6"/>
      <c r="T19" s="6"/>
      <c r="U19" s="7"/>
      <c r="V19" s="9"/>
      <c r="W19" s="6"/>
      <c r="X19" s="6"/>
      <c r="Y19" s="14">
        <v>44953.0</v>
      </c>
      <c r="Z19" s="6"/>
    </row>
    <row r="20" hidden="1" outlineLevel="1">
      <c r="A20" s="11" t="s">
        <v>53</v>
      </c>
      <c r="B20" s="6" t="s">
        <v>18</v>
      </c>
      <c r="C20" s="6"/>
      <c r="D20" s="6"/>
      <c r="E20" s="7"/>
      <c r="F20" s="8" t="s">
        <v>19</v>
      </c>
      <c r="G20" s="6"/>
      <c r="H20" s="6"/>
      <c r="I20" s="17">
        <v>15.0</v>
      </c>
      <c r="J20" s="9"/>
      <c r="K20" s="6"/>
      <c r="L20" s="6"/>
      <c r="M20" s="18">
        <v>5.0</v>
      </c>
      <c r="N20" s="7"/>
      <c r="O20" s="9"/>
      <c r="P20" s="6"/>
      <c r="Q20" s="6"/>
      <c r="R20" s="6"/>
      <c r="S20" s="18">
        <v>4.0</v>
      </c>
      <c r="T20" s="6"/>
      <c r="U20" s="7"/>
      <c r="V20" s="9"/>
      <c r="W20" s="6"/>
      <c r="X20" s="6"/>
      <c r="Y20" s="18">
        <v>4.0</v>
      </c>
      <c r="Z20" s="6"/>
    </row>
    <row r="21" hidden="1" outlineLevel="1">
      <c r="A21" s="19" t="s">
        <v>54</v>
      </c>
      <c r="B21" s="20" t="s">
        <v>23</v>
      </c>
      <c r="C21" s="20"/>
      <c r="D21" s="20"/>
      <c r="E21" s="21"/>
      <c r="F21" s="22" t="s">
        <v>19</v>
      </c>
      <c r="G21" s="20"/>
      <c r="H21" s="20"/>
      <c r="I21" s="21"/>
      <c r="J21" s="23"/>
      <c r="K21" s="20"/>
      <c r="L21" s="20"/>
      <c r="M21" s="20"/>
      <c r="N21" s="21"/>
      <c r="O21" s="23"/>
      <c r="P21" s="20"/>
      <c r="Q21" s="20"/>
      <c r="R21" s="20"/>
      <c r="S21" s="24">
        <v>45142.0</v>
      </c>
      <c r="T21" s="20"/>
      <c r="U21" s="21"/>
      <c r="V21" s="23"/>
      <c r="W21" s="20"/>
      <c r="X21" s="20"/>
      <c r="Y21" s="24">
        <v>45142.0</v>
      </c>
      <c r="Z21" s="20"/>
    </row>
    <row r="22" collapsed="1">
      <c r="A22" s="5">
        <v>2024.0</v>
      </c>
    </row>
    <row r="23" hidden="1" outlineLevel="1">
      <c r="A23" s="25" t="s">
        <v>17</v>
      </c>
      <c r="B23" s="25" t="s">
        <v>18</v>
      </c>
      <c r="C23" s="25"/>
      <c r="D23" s="25"/>
      <c r="E23" s="12">
        <v>45474.0</v>
      </c>
      <c r="F23" s="25"/>
      <c r="G23" s="25"/>
      <c r="H23" s="25"/>
      <c r="I23" s="26" t="s">
        <v>55</v>
      </c>
      <c r="J23" s="25"/>
      <c r="K23" s="25"/>
      <c r="L23" s="25"/>
      <c r="M23" s="25"/>
      <c r="N23" s="25"/>
      <c r="O23" s="27" t="s">
        <v>12</v>
      </c>
      <c r="P23" s="25"/>
      <c r="Q23" s="25"/>
      <c r="R23" s="25"/>
      <c r="S23" s="25"/>
      <c r="T23" s="25"/>
      <c r="U23" s="28" t="s">
        <v>48</v>
      </c>
      <c r="V23" s="25"/>
      <c r="W23" s="25"/>
      <c r="X23" s="25"/>
      <c r="Y23" s="25"/>
      <c r="Z23" s="25"/>
    </row>
    <row r="24" hidden="1" outlineLevel="1">
      <c r="A24" s="25" t="s">
        <v>22</v>
      </c>
      <c r="B24" s="25" t="s">
        <v>23</v>
      </c>
      <c r="C24" s="25"/>
      <c r="D24" s="25"/>
      <c r="E24" s="29"/>
      <c r="F24" s="30"/>
      <c r="G24" s="25"/>
      <c r="H24" s="25"/>
      <c r="I24" s="31"/>
      <c r="J24" s="25"/>
      <c r="K24" s="25"/>
      <c r="L24" s="25"/>
      <c r="M24" s="25"/>
      <c r="N24" s="25"/>
      <c r="O24" s="27" t="s">
        <v>12</v>
      </c>
      <c r="P24" s="25"/>
      <c r="Q24" s="25"/>
      <c r="R24" s="25"/>
      <c r="S24" s="25"/>
      <c r="T24" s="25"/>
      <c r="U24" s="31"/>
      <c r="V24" s="25"/>
      <c r="W24" s="25"/>
      <c r="X24" s="25"/>
      <c r="Y24" s="25"/>
      <c r="Z24" s="25"/>
    </row>
    <row r="25" hidden="1" outlineLevel="1">
      <c r="A25" s="25" t="s">
        <v>24</v>
      </c>
      <c r="B25" s="25" t="s">
        <v>18</v>
      </c>
      <c r="C25" s="25"/>
      <c r="D25" s="25"/>
      <c r="E25" s="12">
        <v>45634.0</v>
      </c>
      <c r="F25" s="30"/>
      <c r="G25" s="25"/>
      <c r="H25" s="25"/>
      <c r="I25" s="26" t="s">
        <v>12</v>
      </c>
      <c r="J25" s="25"/>
      <c r="K25" s="25"/>
      <c r="L25" s="25"/>
      <c r="M25" s="25"/>
      <c r="N25" s="25"/>
      <c r="O25" s="27" t="s">
        <v>12</v>
      </c>
      <c r="P25" s="25"/>
      <c r="Q25" s="25"/>
      <c r="R25" s="25"/>
      <c r="S25" s="25"/>
      <c r="T25" s="25"/>
      <c r="U25" s="31"/>
      <c r="V25" s="32" t="s">
        <v>56</v>
      </c>
      <c r="W25" s="25"/>
      <c r="X25" s="25"/>
      <c r="Y25" s="25"/>
      <c r="Z25" s="25"/>
    </row>
    <row r="26" hidden="1" outlineLevel="1">
      <c r="A26" s="25" t="s">
        <v>27</v>
      </c>
      <c r="B26" s="25" t="s">
        <v>18</v>
      </c>
      <c r="C26" s="25"/>
      <c r="D26" s="25"/>
      <c r="E26" s="12">
        <v>45604.0</v>
      </c>
      <c r="F26" s="25"/>
      <c r="G26" s="25"/>
      <c r="H26" s="25"/>
      <c r="I26" s="26" t="s">
        <v>12</v>
      </c>
      <c r="J26" s="25"/>
      <c r="K26" s="14"/>
      <c r="L26" s="25"/>
      <c r="M26" s="25"/>
      <c r="N26" s="25"/>
      <c r="O26" s="33">
        <v>45509.0</v>
      </c>
      <c r="P26" s="25"/>
      <c r="Q26" s="25"/>
      <c r="R26" s="25"/>
      <c r="S26" s="25"/>
      <c r="T26" s="25"/>
      <c r="U26" s="31"/>
      <c r="V26" s="32" t="s">
        <v>56</v>
      </c>
      <c r="W26" s="14"/>
      <c r="X26" s="25"/>
      <c r="Y26" s="25"/>
      <c r="Z26" s="25"/>
    </row>
    <row r="27" hidden="1" outlineLevel="1">
      <c r="A27" s="25" t="s">
        <v>29</v>
      </c>
      <c r="B27" s="25" t="s">
        <v>18</v>
      </c>
      <c r="C27" s="25"/>
      <c r="D27" s="25"/>
      <c r="E27" s="34">
        <v>12.0</v>
      </c>
      <c r="F27" s="25"/>
      <c r="G27" s="25"/>
      <c r="H27" s="25"/>
      <c r="I27" s="31"/>
      <c r="J27" s="35">
        <v>17.0</v>
      </c>
      <c r="K27" s="25"/>
      <c r="L27" s="25"/>
      <c r="M27" s="25"/>
      <c r="N27" s="25"/>
      <c r="O27" s="31"/>
      <c r="P27" s="36">
        <v>22.0</v>
      </c>
      <c r="Q27" s="25"/>
      <c r="R27" s="25"/>
      <c r="S27" s="25"/>
      <c r="T27" s="25"/>
      <c r="U27" s="31"/>
      <c r="V27" s="37">
        <v>30.0</v>
      </c>
      <c r="W27" s="25"/>
      <c r="X27" s="25"/>
      <c r="Y27" s="25"/>
      <c r="Z27" s="25"/>
    </row>
    <row r="28" hidden="1" outlineLevel="1">
      <c r="A28" s="25" t="s">
        <v>30</v>
      </c>
      <c r="B28" s="25" t="s">
        <v>18</v>
      </c>
      <c r="C28" s="25"/>
      <c r="D28" s="25"/>
      <c r="E28" s="38" t="s">
        <v>57</v>
      </c>
      <c r="F28" s="25"/>
      <c r="G28" s="25"/>
      <c r="H28" s="25"/>
      <c r="I28" s="31"/>
      <c r="J28" s="39" t="s">
        <v>58</v>
      </c>
      <c r="K28" s="25"/>
      <c r="L28" s="25"/>
      <c r="M28" s="25"/>
      <c r="N28" s="25"/>
      <c r="O28" s="31"/>
      <c r="P28" s="40" t="s">
        <v>40</v>
      </c>
      <c r="Q28" s="25"/>
      <c r="R28" s="25"/>
      <c r="S28" s="25"/>
      <c r="T28" s="25"/>
      <c r="U28" s="31"/>
      <c r="V28" s="25"/>
      <c r="W28" s="41">
        <v>45383.0</v>
      </c>
      <c r="X28" s="25"/>
      <c r="Y28" s="25"/>
      <c r="Z28" s="25"/>
    </row>
    <row r="29" hidden="1" outlineLevel="1">
      <c r="A29" s="25" t="s">
        <v>34</v>
      </c>
      <c r="B29" s="25" t="s">
        <v>23</v>
      </c>
      <c r="C29" s="25"/>
      <c r="D29" s="25"/>
      <c r="E29" s="38" t="s">
        <v>59</v>
      </c>
      <c r="F29" s="25"/>
      <c r="G29" s="25"/>
      <c r="H29" s="25"/>
      <c r="I29" s="31"/>
      <c r="J29" s="42">
        <v>45380.0</v>
      </c>
      <c r="L29" s="25"/>
      <c r="M29" s="25"/>
      <c r="N29" s="25"/>
      <c r="O29" s="31"/>
      <c r="P29" s="43">
        <v>45351.0</v>
      </c>
      <c r="Q29" s="25"/>
      <c r="R29" s="25"/>
      <c r="S29" s="25"/>
      <c r="T29" s="25"/>
      <c r="U29" s="31"/>
      <c r="V29" s="25"/>
      <c r="W29" s="41">
        <v>45508.0</v>
      </c>
      <c r="X29" s="25"/>
      <c r="Y29" s="25"/>
      <c r="Z29" s="25"/>
    </row>
    <row r="30" hidden="1" outlineLevel="1">
      <c r="A30" s="25" t="s">
        <v>36</v>
      </c>
      <c r="B30" s="25" t="s">
        <v>37</v>
      </c>
      <c r="C30" s="25"/>
      <c r="D30" s="25"/>
      <c r="E30" s="12">
        <v>45310.0</v>
      </c>
      <c r="F30" s="25"/>
      <c r="G30" s="25"/>
      <c r="H30" s="25"/>
      <c r="I30" s="31"/>
      <c r="J30" s="25"/>
      <c r="K30" s="42">
        <v>45571.0</v>
      </c>
      <c r="L30" s="25"/>
      <c r="M30" s="25"/>
      <c r="N30" s="25"/>
      <c r="O30" s="31"/>
      <c r="P30" s="43">
        <v>45351.0</v>
      </c>
      <c r="Q30" s="25"/>
      <c r="R30" s="25"/>
      <c r="S30" s="25"/>
      <c r="T30" s="25"/>
      <c r="U30" s="31"/>
      <c r="V30" s="25"/>
      <c r="W30" s="41">
        <v>45508.0</v>
      </c>
      <c r="X30" s="25"/>
      <c r="Y30" s="25"/>
      <c r="Z30" s="25"/>
    </row>
    <row r="31" hidden="1" outlineLevel="1">
      <c r="A31" s="25" t="s">
        <v>38</v>
      </c>
      <c r="B31" s="25" t="s">
        <v>23</v>
      </c>
      <c r="C31" s="25"/>
      <c r="D31" s="25"/>
      <c r="E31" s="38" t="s">
        <v>57</v>
      </c>
      <c r="F31" s="25"/>
      <c r="G31" s="25"/>
      <c r="H31" s="25"/>
      <c r="I31" s="31"/>
      <c r="J31" s="25"/>
      <c r="K31" s="42">
        <v>45571.0</v>
      </c>
      <c r="L31" s="25"/>
      <c r="M31" s="25"/>
      <c r="N31" s="25"/>
      <c r="O31" s="31"/>
      <c r="P31" s="40">
        <v>31.0</v>
      </c>
      <c r="Q31" s="25"/>
      <c r="R31" s="25"/>
      <c r="S31" s="25"/>
      <c r="T31" s="25"/>
      <c r="U31" s="31"/>
      <c r="V31" s="25"/>
      <c r="W31" s="32">
        <v>11.0</v>
      </c>
      <c r="X31" s="25"/>
      <c r="Y31" s="25"/>
      <c r="Z31" s="25"/>
    </row>
    <row r="32" hidden="1" outlineLevel="1">
      <c r="A32" s="25" t="s">
        <v>39</v>
      </c>
      <c r="B32" s="25" t="s">
        <v>23</v>
      </c>
      <c r="C32" s="25"/>
      <c r="D32" s="25"/>
      <c r="E32" s="25"/>
      <c r="F32" s="12">
        <v>45310.0</v>
      </c>
      <c r="G32" s="25"/>
      <c r="H32" s="25"/>
      <c r="I32" s="31"/>
      <c r="J32" s="25"/>
      <c r="K32" s="39" t="s">
        <v>60</v>
      </c>
      <c r="L32" s="25"/>
      <c r="M32" s="25"/>
      <c r="N32" s="25"/>
      <c r="O32" s="31"/>
      <c r="P32" s="25"/>
      <c r="Q32" s="40" t="s">
        <v>61</v>
      </c>
      <c r="S32" s="25"/>
      <c r="T32" s="25"/>
      <c r="U32" s="31"/>
      <c r="V32" s="25"/>
      <c r="W32" s="32" t="s">
        <v>62</v>
      </c>
      <c r="X32" s="25"/>
      <c r="Y32" s="25"/>
      <c r="Z32" s="25"/>
    </row>
    <row r="33" hidden="1" outlineLevel="1">
      <c r="A33" s="25" t="s">
        <v>43</v>
      </c>
      <c r="B33" s="25" t="s">
        <v>18</v>
      </c>
      <c r="C33" s="25"/>
      <c r="D33" s="30"/>
      <c r="E33" s="30"/>
      <c r="F33" s="38" t="s">
        <v>63</v>
      </c>
      <c r="G33" s="25"/>
      <c r="H33" s="25"/>
      <c r="I33" s="31"/>
      <c r="J33" s="25"/>
      <c r="K33" s="25"/>
      <c r="L33" s="39" t="s">
        <v>13</v>
      </c>
      <c r="M33" s="25"/>
      <c r="N33" s="25"/>
      <c r="O33" s="31"/>
      <c r="P33" s="25"/>
      <c r="Q33" s="25"/>
      <c r="R33" s="40" t="s">
        <v>13</v>
      </c>
      <c r="S33" s="25"/>
      <c r="T33" s="25"/>
      <c r="U33" s="31"/>
      <c r="V33" s="25"/>
      <c r="W33" s="25"/>
      <c r="X33" s="32" t="s">
        <v>16</v>
      </c>
      <c r="Y33" s="25"/>
      <c r="Z33" s="25"/>
    </row>
    <row r="34" hidden="1" outlineLevel="1">
      <c r="A34" s="25" t="s">
        <v>46</v>
      </c>
      <c r="B34" s="25" t="s">
        <v>18</v>
      </c>
      <c r="C34" s="25"/>
      <c r="D34" s="30"/>
      <c r="E34" s="30"/>
      <c r="F34" s="38" t="s">
        <v>63</v>
      </c>
      <c r="G34" s="25"/>
      <c r="H34" s="25"/>
      <c r="I34" s="31"/>
      <c r="J34" s="25"/>
      <c r="K34" s="25"/>
      <c r="L34" s="39" t="s">
        <v>13</v>
      </c>
      <c r="M34" s="25"/>
      <c r="N34" s="25"/>
      <c r="O34" s="31"/>
      <c r="P34" s="25"/>
      <c r="Q34" s="25"/>
      <c r="R34" s="40" t="s">
        <v>13</v>
      </c>
      <c r="S34" s="25"/>
      <c r="T34" s="25"/>
      <c r="U34" s="31"/>
      <c r="V34" s="25"/>
      <c r="W34" s="25"/>
      <c r="X34" s="32" t="s">
        <v>16</v>
      </c>
      <c r="Y34" s="25"/>
      <c r="Z34" s="25"/>
    </row>
    <row r="35" hidden="1" outlineLevel="1">
      <c r="A35" s="25" t="s">
        <v>47</v>
      </c>
      <c r="B35" s="25" t="s">
        <v>23</v>
      </c>
      <c r="C35" s="25"/>
      <c r="D35" s="30"/>
      <c r="E35" s="30"/>
      <c r="F35" s="30"/>
      <c r="G35" s="12">
        <v>45508.0</v>
      </c>
      <c r="H35" s="25"/>
      <c r="I35" s="31"/>
      <c r="J35" s="25"/>
      <c r="K35" s="25"/>
      <c r="L35" s="39" t="s">
        <v>44</v>
      </c>
      <c r="M35" s="25"/>
      <c r="N35" s="25"/>
      <c r="O35" s="31"/>
      <c r="P35" s="25"/>
      <c r="Q35" s="25"/>
      <c r="R35" s="40" t="s">
        <v>64</v>
      </c>
      <c r="S35" s="25"/>
      <c r="T35" s="25"/>
      <c r="U35" s="31"/>
      <c r="V35" s="25"/>
      <c r="W35" s="25"/>
      <c r="X35" s="32" t="s">
        <v>65</v>
      </c>
      <c r="Y35" s="25"/>
      <c r="Z35" s="25"/>
    </row>
    <row r="36" hidden="1" outlineLevel="1">
      <c r="A36" s="25" t="s">
        <v>51</v>
      </c>
      <c r="B36" s="25" t="s">
        <v>23</v>
      </c>
      <c r="C36" s="25"/>
      <c r="D36" s="30"/>
      <c r="E36" s="30"/>
      <c r="F36" s="30"/>
      <c r="G36" s="12">
        <v>45508.0</v>
      </c>
      <c r="H36" s="25"/>
      <c r="I36" s="31"/>
      <c r="J36" s="25"/>
      <c r="K36" s="25"/>
      <c r="L36" s="39" t="s">
        <v>44</v>
      </c>
      <c r="M36" s="25"/>
      <c r="N36" s="25"/>
      <c r="O36" s="31"/>
      <c r="P36" s="25"/>
      <c r="Q36" s="25"/>
      <c r="R36" s="40" t="s">
        <v>64</v>
      </c>
      <c r="S36" s="25"/>
      <c r="T36" s="25"/>
      <c r="U36" s="31"/>
      <c r="V36" s="25"/>
      <c r="W36" s="25"/>
      <c r="X36" s="32" t="s">
        <v>66</v>
      </c>
      <c r="Y36" s="25"/>
      <c r="Z36" s="25"/>
    </row>
    <row r="37" hidden="1" outlineLevel="1">
      <c r="A37" s="25" t="s">
        <v>67</v>
      </c>
      <c r="B37" s="25" t="s">
        <v>23</v>
      </c>
      <c r="C37" s="25"/>
      <c r="D37" s="30"/>
      <c r="E37" s="30"/>
      <c r="F37" s="30"/>
      <c r="G37" s="38">
        <v>11.0</v>
      </c>
      <c r="H37" s="25"/>
      <c r="I37" s="31"/>
      <c r="J37" s="25"/>
      <c r="K37" s="25"/>
      <c r="L37" s="25"/>
      <c r="M37" s="39">
        <v>3.0</v>
      </c>
      <c r="N37" s="25"/>
      <c r="O37" s="31"/>
      <c r="P37" s="25"/>
      <c r="Q37" s="25"/>
      <c r="R37" s="40">
        <v>2.0</v>
      </c>
      <c r="S37" s="25"/>
      <c r="T37" s="25"/>
      <c r="U37" s="31"/>
      <c r="V37" s="25"/>
      <c r="W37" s="25"/>
      <c r="X37" s="25"/>
      <c r="Y37" s="32">
        <v>2.0</v>
      </c>
      <c r="Z37" s="25"/>
    </row>
    <row r="38" hidden="1" outlineLevel="1">
      <c r="A38" s="25" t="s">
        <v>53</v>
      </c>
      <c r="B38" s="25" t="s">
        <v>18</v>
      </c>
      <c r="C38" s="25"/>
      <c r="D38" s="30"/>
      <c r="E38" s="30"/>
      <c r="F38" s="30"/>
      <c r="G38" s="44" t="s">
        <v>68</v>
      </c>
      <c r="H38" s="25"/>
      <c r="I38" s="31"/>
      <c r="J38" s="25"/>
      <c r="K38" s="25"/>
      <c r="L38" s="25"/>
      <c r="M38" s="45">
        <v>3.0</v>
      </c>
      <c r="N38" s="25"/>
      <c r="O38" s="31"/>
      <c r="P38" s="25"/>
      <c r="Q38" s="25"/>
      <c r="R38" s="25"/>
      <c r="S38" s="46">
        <v>2.0</v>
      </c>
      <c r="T38" s="25"/>
      <c r="U38" s="31"/>
      <c r="V38" s="25"/>
      <c r="W38" s="25"/>
      <c r="X38" s="25"/>
      <c r="Y38" s="37">
        <v>2.0</v>
      </c>
      <c r="Z38" s="25"/>
    </row>
    <row r="39" collapsed="1">
      <c r="A39" s="47">
        <v>2025.0</v>
      </c>
      <c r="B39" s="25"/>
      <c r="C39" s="48" t="s">
        <v>69</v>
      </c>
      <c r="F39" s="49" t="s">
        <v>70</v>
      </c>
      <c r="H39" s="50" t="s">
        <v>71</v>
      </c>
      <c r="K39" s="51"/>
      <c r="L39" s="51"/>
      <c r="M39" s="52" t="s">
        <v>72</v>
      </c>
      <c r="S39" s="51"/>
      <c r="T39" s="51"/>
      <c r="U39" s="51"/>
      <c r="V39" s="51"/>
      <c r="W39" s="51"/>
      <c r="X39" s="51"/>
    </row>
    <row r="40" hidden="1" outlineLevel="1">
      <c r="A40" s="25"/>
      <c r="B40" s="25"/>
      <c r="K40" s="51"/>
      <c r="L40" s="51"/>
      <c r="S40" s="51"/>
      <c r="T40" s="51"/>
      <c r="U40" s="51"/>
      <c r="V40" s="51"/>
      <c r="W40" s="51"/>
      <c r="X40" s="51"/>
      <c r="Y40" s="48"/>
      <c r="Z40" s="48"/>
    </row>
    <row r="41" hidden="1" outlineLevel="1">
      <c r="A41" s="53" t="s">
        <v>73</v>
      </c>
      <c r="B41" s="25"/>
      <c r="C41" s="54" t="s">
        <v>74</v>
      </c>
      <c r="J41" s="55" t="s">
        <v>75</v>
      </c>
      <c r="V41" s="54" t="s">
        <v>74</v>
      </c>
    </row>
    <row r="42" hidden="1" outlineLevel="1">
      <c r="A42" s="56" t="s">
        <v>76</v>
      </c>
      <c r="B42" s="57"/>
      <c r="C42" s="58"/>
      <c r="D42" s="58"/>
      <c r="E42" s="58"/>
      <c r="F42" s="58"/>
      <c r="G42" s="58"/>
      <c r="H42" s="58"/>
      <c r="I42" s="58"/>
      <c r="J42" s="58"/>
      <c r="K42" s="58"/>
      <c r="L42" s="58"/>
      <c r="M42" s="58"/>
      <c r="N42" s="58"/>
      <c r="O42" s="58"/>
      <c r="P42" s="58"/>
      <c r="Q42" s="58"/>
      <c r="R42" s="58"/>
      <c r="S42" s="58"/>
      <c r="T42" s="58"/>
      <c r="U42" s="58"/>
      <c r="V42" s="58"/>
      <c r="W42" s="58"/>
      <c r="X42" s="58"/>
      <c r="Y42" s="58"/>
      <c r="Z42" s="58"/>
    </row>
    <row r="43" hidden="1" outlineLevel="1">
      <c r="A43" s="25" t="s">
        <v>17</v>
      </c>
      <c r="B43" s="25" t="s">
        <v>18</v>
      </c>
      <c r="C43" s="51"/>
      <c r="D43" s="59"/>
      <c r="E43" s="51"/>
      <c r="F43" s="60"/>
      <c r="G43" s="51"/>
      <c r="H43" s="51"/>
      <c r="I43" s="51"/>
      <c r="J43" s="61"/>
      <c r="K43" s="51"/>
      <c r="L43" s="51"/>
      <c r="M43" s="51"/>
      <c r="N43" s="51"/>
      <c r="O43" s="51"/>
      <c r="P43" s="51"/>
      <c r="Q43" s="62"/>
      <c r="R43" s="51"/>
      <c r="S43" s="51"/>
      <c r="T43" s="51"/>
      <c r="U43" s="51"/>
      <c r="V43" s="51"/>
      <c r="W43" s="63"/>
      <c r="X43" s="51"/>
      <c r="Y43" s="64"/>
      <c r="Z43" s="51"/>
    </row>
    <row r="44" hidden="1" outlineLevel="1">
      <c r="A44" s="65" t="s">
        <v>77</v>
      </c>
      <c r="B44" s="25" t="s">
        <v>23</v>
      </c>
      <c r="C44" s="51"/>
      <c r="D44" s="59"/>
      <c r="E44" s="51"/>
      <c r="F44" s="60"/>
      <c r="G44" s="51"/>
      <c r="H44" s="51"/>
      <c r="I44" s="51"/>
      <c r="J44" s="61"/>
      <c r="K44" s="51"/>
      <c r="L44" s="51"/>
      <c r="M44" s="51"/>
      <c r="N44" s="51"/>
      <c r="O44" s="51"/>
      <c r="P44" s="51"/>
      <c r="Q44" s="62"/>
      <c r="R44" s="51"/>
      <c r="S44" s="51"/>
      <c r="T44" s="51"/>
      <c r="U44" s="51"/>
      <c r="V44" s="51"/>
      <c r="W44" s="63"/>
      <c r="X44" s="51"/>
      <c r="Y44" s="64"/>
      <c r="Z44" s="51"/>
    </row>
    <row r="45" hidden="1" outlineLevel="1">
      <c r="A45" s="65" t="s">
        <v>78</v>
      </c>
      <c r="B45" s="66" t="s">
        <v>79</v>
      </c>
      <c r="C45" s="51"/>
      <c r="D45" s="59"/>
      <c r="E45" s="51"/>
      <c r="F45" s="60"/>
      <c r="G45" s="51"/>
      <c r="H45" s="51"/>
      <c r="I45" s="51"/>
      <c r="J45" s="61"/>
      <c r="K45" s="51"/>
      <c r="L45" s="51"/>
      <c r="M45" s="51"/>
      <c r="N45" s="51"/>
      <c r="O45" s="51"/>
      <c r="P45" s="51"/>
      <c r="Q45" s="62"/>
      <c r="R45" s="51"/>
      <c r="S45" s="51"/>
      <c r="T45" s="51"/>
      <c r="U45" s="51"/>
      <c r="V45" s="51"/>
      <c r="W45" s="63"/>
      <c r="X45" s="51"/>
      <c r="Y45" s="64"/>
      <c r="Z45" s="51"/>
    </row>
    <row r="46" hidden="1" outlineLevel="1">
      <c r="A46" s="25" t="s">
        <v>24</v>
      </c>
      <c r="B46" s="25" t="s">
        <v>18</v>
      </c>
      <c r="C46" s="51"/>
      <c r="D46" s="59"/>
      <c r="E46" s="51"/>
      <c r="F46" s="60"/>
      <c r="G46" s="51"/>
      <c r="H46" s="51"/>
      <c r="I46" s="51"/>
      <c r="J46" s="61"/>
      <c r="K46" s="51"/>
      <c r="L46" s="51"/>
      <c r="M46" s="51"/>
      <c r="N46" s="51"/>
      <c r="O46" s="51"/>
      <c r="P46" s="51"/>
      <c r="Q46" s="62"/>
      <c r="R46" s="51"/>
      <c r="S46" s="51"/>
      <c r="T46" s="51"/>
      <c r="U46" s="51"/>
      <c r="V46" s="51"/>
      <c r="W46" s="63"/>
      <c r="X46" s="51"/>
      <c r="Y46" s="64"/>
      <c r="Z46" s="51"/>
    </row>
    <row r="47" hidden="1" outlineLevel="1">
      <c r="A47" s="25" t="s">
        <v>27</v>
      </c>
      <c r="B47" s="25" t="s">
        <v>18</v>
      </c>
      <c r="C47" s="51"/>
      <c r="D47" s="59"/>
      <c r="E47" s="51"/>
      <c r="F47" s="60"/>
      <c r="G47" s="51"/>
      <c r="H47" s="51"/>
      <c r="I47" s="51"/>
      <c r="J47" s="61"/>
      <c r="K47" s="51"/>
      <c r="L47" s="51"/>
      <c r="M47" s="51"/>
      <c r="N47" s="51"/>
      <c r="O47" s="51"/>
      <c r="P47" s="51"/>
      <c r="Q47" s="62"/>
      <c r="R47" s="51"/>
      <c r="S47" s="51"/>
      <c r="T47" s="51"/>
      <c r="U47" s="51"/>
      <c r="V47" s="51"/>
      <c r="W47" s="63"/>
      <c r="X47" s="51"/>
      <c r="Y47" s="64"/>
      <c r="Z47" s="51"/>
    </row>
    <row r="48" hidden="1" outlineLevel="1">
      <c r="A48" s="66" t="s">
        <v>80</v>
      </c>
      <c r="B48" s="25" t="s">
        <v>18</v>
      </c>
      <c r="C48" s="51"/>
      <c r="D48" s="51"/>
      <c r="E48" s="59"/>
      <c r="F48" s="51"/>
      <c r="G48" s="60"/>
      <c r="H48" s="51"/>
      <c r="I48" s="51"/>
      <c r="J48" s="51"/>
      <c r="K48" s="61"/>
      <c r="L48" s="51"/>
      <c r="M48" s="51"/>
      <c r="N48" s="51"/>
      <c r="O48" s="51"/>
      <c r="P48" s="51"/>
      <c r="Q48" s="51"/>
      <c r="R48" s="62"/>
      <c r="S48" s="51"/>
      <c r="T48" s="51"/>
      <c r="U48" s="51"/>
      <c r="V48" s="51"/>
      <c r="W48" s="51"/>
      <c r="X48" s="63"/>
      <c r="Y48" s="51"/>
      <c r="Z48" s="51"/>
    </row>
    <row r="49" hidden="1" outlineLevel="1">
      <c r="A49" s="66" t="s">
        <v>81</v>
      </c>
      <c r="B49" s="25" t="s">
        <v>18</v>
      </c>
      <c r="C49" s="51"/>
      <c r="D49" s="51"/>
      <c r="E49" s="59"/>
      <c r="F49" s="51"/>
      <c r="G49" s="60"/>
      <c r="H49" s="51"/>
      <c r="I49" s="51"/>
      <c r="J49" s="51"/>
      <c r="K49" s="61"/>
      <c r="L49" s="51"/>
      <c r="M49" s="51"/>
      <c r="N49" s="51"/>
      <c r="O49" s="51"/>
      <c r="P49" s="51"/>
      <c r="Q49" s="51"/>
      <c r="R49" s="62"/>
      <c r="S49" s="51"/>
      <c r="T49" s="51"/>
      <c r="U49" s="51"/>
      <c r="V49" s="51"/>
      <c r="W49" s="51"/>
      <c r="X49" s="63"/>
      <c r="Y49" s="51"/>
      <c r="Z49" s="51"/>
    </row>
    <row r="50" hidden="1" outlineLevel="1">
      <c r="A50" s="25" t="s">
        <v>30</v>
      </c>
      <c r="B50" s="25" t="s">
        <v>18</v>
      </c>
      <c r="C50" s="51"/>
      <c r="D50" s="51"/>
      <c r="E50" s="59"/>
      <c r="F50" s="51"/>
      <c r="G50" s="60"/>
      <c r="H50" s="51"/>
      <c r="I50" s="51"/>
      <c r="J50" s="51"/>
      <c r="K50" s="61"/>
      <c r="L50" s="51"/>
      <c r="M50" s="51"/>
      <c r="N50" s="51"/>
      <c r="O50" s="51"/>
      <c r="P50" s="51"/>
      <c r="Q50" s="51"/>
      <c r="R50" s="62"/>
      <c r="S50" s="51"/>
      <c r="T50" s="51"/>
      <c r="U50" s="51"/>
      <c r="V50" s="51"/>
      <c r="W50" s="51"/>
      <c r="X50" s="63"/>
      <c r="Y50" s="51"/>
      <c r="Z50" s="51"/>
    </row>
    <row r="51" hidden="1" outlineLevel="1">
      <c r="A51" s="65" t="s">
        <v>82</v>
      </c>
      <c r="B51" s="25" t="s">
        <v>18</v>
      </c>
      <c r="C51" s="51"/>
      <c r="D51" s="51"/>
      <c r="E51" s="59"/>
      <c r="F51" s="51"/>
      <c r="G51" s="60"/>
      <c r="H51" s="51"/>
      <c r="I51" s="51"/>
      <c r="J51" s="51"/>
      <c r="K51" s="61"/>
      <c r="L51" s="51"/>
      <c r="M51" s="51"/>
      <c r="N51" s="51"/>
      <c r="O51" s="51"/>
      <c r="P51" s="51"/>
      <c r="Q51" s="51"/>
      <c r="R51" s="62"/>
      <c r="S51" s="51"/>
      <c r="T51" s="51"/>
      <c r="U51" s="51"/>
      <c r="V51" s="51"/>
      <c r="W51" s="51"/>
      <c r="X51" s="63"/>
      <c r="Y51" s="51"/>
      <c r="Z51" s="51"/>
    </row>
    <row r="52" hidden="1" outlineLevel="1">
      <c r="A52" s="25" t="s">
        <v>34</v>
      </c>
      <c r="B52" s="25" t="s">
        <v>23</v>
      </c>
      <c r="C52" s="51"/>
      <c r="D52" s="51"/>
      <c r="E52" s="59"/>
      <c r="F52" s="51"/>
      <c r="G52" s="60"/>
      <c r="H52" s="51"/>
      <c r="I52" s="51"/>
      <c r="J52" s="51"/>
      <c r="K52" s="51"/>
      <c r="L52" s="61"/>
      <c r="M52" s="51"/>
      <c r="N52" s="51"/>
      <c r="O52" s="51"/>
      <c r="P52" s="51"/>
      <c r="Q52" s="51"/>
      <c r="R52" s="62"/>
      <c r="S52" s="51"/>
      <c r="T52" s="51"/>
      <c r="U52" s="51"/>
      <c r="V52" s="51"/>
      <c r="W52" s="51"/>
      <c r="X52" s="63"/>
      <c r="Y52" s="51"/>
      <c r="Z52" s="51"/>
    </row>
    <row r="53" hidden="1" outlineLevel="1">
      <c r="A53" s="25" t="s">
        <v>36</v>
      </c>
      <c r="B53" s="66" t="s">
        <v>83</v>
      </c>
      <c r="C53" s="51"/>
      <c r="D53" s="51"/>
      <c r="E53" s="59"/>
      <c r="F53" s="51"/>
      <c r="G53" s="60"/>
      <c r="H53" s="51"/>
      <c r="I53" s="51"/>
      <c r="J53" s="51"/>
      <c r="K53" s="51"/>
      <c r="L53" s="61"/>
      <c r="M53" s="51"/>
      <c r="N53" s="51"/>
      <c r="O53" s="51"/>
      <c r="P53" s="51"/>
      <c r="Q53" s="51"/>
      <c r="R53" s="62"/>
      <c r="S53" s="51"/>
      <c r="T53" s="51"/>
      <c r="U53" s="51"/>
      <c r="V53" s="51"/>
      <c r="W53" s="51"/>
      <c r="X53" s="63"/>
      <c r="Y53" s="51"/>
      <c r="Z53" s="51"/>
    </row>
    <row r="54" hidden="1" outlineLevel="1">
      <c r="A54" s="25" t="s">
        <v>38</v>
      </c>
      <c r="B54" s="25" t="s">
        <v>23</v>
      </c>
      <c r="C54" s="51"/>
      <c r="D54" s="51"/>
      <c r="E54" s="59"/>
      <c r="F54" s="51"/>
      <c r="G54" s="60"/>
      <c r="H54" s="51"/>
      <c r="I54" s="51"/>
      <c r="J54" s="51"/>
      <c r="K54" s="51"/>
      <c r="L54" s="61"/>
      <c r="M54" s="51"/>
      <c r="N54" s="51"/>
      <c r="O54" s="51"/>
      <c r="P54" s="51"/>
      <c r="Q54" s="51"/>
      <c r="R54" s="62"/>
      <c r="S54" s="51"/>
      <c r="T54" s="51"/>
      <c r="U54" s="51"/>
      <c r="V54" s="51"/>
      <c r="W54" s="51"/>
      <c r="X54" s="63"/>
      <c r="Y54" s="51"/>
      <c r="Z54" s="51"/>
    </row>
    <row r="55" hidden="1" outlineLevel="1">
      <c r="A55" s="25" t="s">
        <v>39</v>
      </c>
      <c r="B55" s="25" t="s">
        <v>23</v>
      </c>
      <c r="C55" s="51"/>
      <c r="D55" s="51"/>
      <c r="E55" s="59"/>
      <c r="F55" s="51"/>
      <c r="G55" s="60"/>
      <c r="H55" s="60"/>
      <c r="I55" s="51"/>
      <c r="J55" s="51"/>
      <c r="K55" s="51"/>
      <c r="L55" s="61"/>
      <c r="M55" s="51"/>
      <c r="N55" s="51"/>
      <c r="O55" s="51"/>
      <c r="P55" s="51"/>
      <c r="Q55" s="51"/>
      <c r="R55" s="62"/>
      <c r="S55" s="62"/>
      <c r="T55" s="51"/>
      <c r="U55" s="51"/>
      <c r="V55" s="51"/>
      <c r="W55" s="51"/>
      <c r="X55" s="63"/>
      <c r="Y55" s="51"/>
      <c r="Z55" s="51"/>
    </row>
    <row r="56" hidden="1" outlineLevel="1">
      <c r="A56" s="25" t="s">
        <v>43</v>
      </c>
      <c r="B56" s="25" t="s">
        <v>18</v>
      </c>
      <c r="C56" s="51"/>
      <c r="D56" s="51"/>
      <c r="E56" s="59"/>
      <c r="F56" s="51"/>
      <c r="G56" s="60"/>
      <c r="H56" s="51"/>
      <c r="I56" s="51"/>
      <c r="J56" s="51"/>
      <c r="K56" s="51"/>
      <c r="L56" s="61"/>
      <c r="M56" s="51"/>
      <c r="N56" s="51"/>
      <c r="O56" s="51"/>
      <c r="P56" s="51"/>
      <c r="Q56" s="51"/>
      <c r="R56" s="62"/>
      <c r="S56" s="51"/>
      <c r="T56" s="51"/>
      <c r="U56" s="51"/>
      <c r="V56" s="51"/>
      <c r="W56" s="51"/>
      <c r="X56" s="63"/>
      <c r="Y56" s="51"/>
      <c r="Z56" s="51"/>
    </row>
    <row r="57" hidden="1" outlineLevel="1">
      <c r="A57" s="25" t="s">
        <v>46</v>
      </c>
      <c r="B57" s="25" t="s">
        <v>18</v>
      </c>
      <c r="C57" s="51"/>
      <c r="D57" s="51"/>
      <c r="E57" s="59"/>
      <c r="F57" s="51"/>
      <c r="G57" s="51"/>
      <c r="H57" s="60"/>
      <c r="I57" s="51"/>
      <c r="J57" s="51"/>
      <c r="K57" s="51"/>
      <c r="L57" s="61"/>
      <c r="M57" s="51"/>
      <c r="N57" s="51"/>
      <c r="O57" s="51"/>
      <c r="P57" s="51"/>
      <c r="Q57" s="51"/>
      <c r="R57" s="51"/>
      <c r="S57" s="62"/>
      <c r="T57" s="51"/>
      <c r="U57" s="51"/>
      <c r="V57" s="51"/>
      <c r="W57" s="51"/>
      <c r="X57" s="63"/>
      <c r="Y57" s="51"/>
      <c r="Z57" s="51"/>
    </row>
    <row r="58" hidden="1" outlineLevel="1">
      <c r="A58" s="25" t="s">
        <v>47</v>
      </c>
      <c r="B58" s="25" t="s">
        <v>23</v>
      </c>
      <c r="C58" s="51"/>
      <c r="D58" s="51"/>
      <c r="E58" s="51"/>
      <c r="F58" s="59"/>
      <c r="G58" s="51"/>
      <c r="H58" s="51"/>
      <c r="I58" s="60"/>
      <c r="J58" s="51"/>
      <c r="K58" s="51"/>
      <c r="L58" s="51"/>
      <c r="M58" s="61"/>
      <c r="N58" s="51"/>
      <c r="O58" s="51"/>
      <c r="P58" s="51"/>
      <c r="Q58" s="51"/>
      <c r="R58" s="51"/>
      <c r="S58" s="51"/>
      <c r="T58" s="62"/>
      <c r="U58" s="51"/>
      <c r="V58" s="51"/>
      <c r="W58" s="51"/>
      <c r="X58" s="51"/>
      <c r="Y58" s="63"/>
      <c r="Z58" s="51"/>
    </row>
    <row r="59" hidden="1" outlineLevel="1">
      <c r="A59" s="25" t="s">
        <v>51</v>
      </c>
      <c r="B59" s="25" t="s">
        <v>23</v>
      </c>
      <c r="C59" s="51"/>
      <c r="D59" s="51"/>
      <c r="E59" s="51"/>
      <c r="F59" s="59"/>
      <c r="G59" s="51"/>
      <c r="H59" s="51"/>
      <c r="I59" s="60"/>
      <c r="J59" s="51"/>
      <c r="K59" s="51"/>
      <c r="L59" s="51"/>
      <c r="M59" s="61"/>
      <c r="N59" s="51"/>
      <c r="O59" s="51"/>
      <c r="P59" s="51"/>
      <c r="Q59" s="51"/>
      <c r="R59" s="51"/>
      <c r="S59" s="51"/>
      <c r="T59" s="62"/>
      <c r="U59" s="51"/>
      <c r="V59" s="51"/>
      <c r="W59" s="51"/>
      <c r="X59" s="51"/>
      <c r="Y59" s="63"/>
      <c r="Z59" s="51"/>
    </row>
    <row r="60" hidden="1" outlineLevel="1">
      <c r="A60" s="65" t="s">
        <v>84</v>
      </c>
      <c r="B60" s="25" t="s">
        <v>23</v>
      </c>
      <c r="C60" s="51"/>
      <c r="D60" s="51"/>
      <c r="E60" s="51"/>
      <c r="F60" s="59"/>
      <c r="G60" s="51"/>
      <c r="H60" s="51"/>
      <c r="I60" s="60"/>
      <c r="J60" s="60"/>
      <c r="K60" s="51"/>
      <c r="L60" s="51"/>
      <c r="M60" s="61"/>
      <c r="N60" s="51"/>
      <c r="O60" s="51"/>
      <c r="P60" s="51"/>
      <c r="Q60" s="51"/>
      <c r="R60" s="51"/>
      <c r="S60" s="51"/>
      <c r="T60" s="62"/>
      <c r="U60" s="62"/>
      <c r="V60" s="51"/>
      <c r="W60" s="51"/>
      <c r="X60" s="51"/>
      <c r="Y60" s="63"/>
      <c r="Z60" s="51"/>
    </row>
    <row r="61" hidden="1" outlineLevel="1">
      <c r="A61" s="57" t="s">
        <v>53</v>
      </c>
      <c r="B61" s="57" t="s">
        <v>18</v>
      </c>
      <c r="C61" s="67"/>
      <c r="D61" s="67"/>
      <c r="E61" s="67"/>
      <c r="F61" s="68" t="s">
        <v>85</v>
      </c>
      <c r="G61" s="69">
        <v>45354.0</v>
      </c>
      <c r="H61" s="67"/>
      <c r="I61" s="67"/>
      <c r="J61" s="70">
        <v>45403.0</v>
      </c>
      <c r="K61" s="67"/>
      <c r="L61" s="67"/>
      <c r="M61" s="71">
        <v>45810.0</v>
      </c>
      <c r="N61" s="67"/>
      <c r="O61" s="67"/>
      <c r="P61" s="67"/>
      <c r="Q61" s="67"/>
      <c r="R61" s="67"/>
      <c r="S61" s="67"/>
      <c r="T61" s="67"/>
      <c r="U61" s="67"/>
      <c r="V61" s="72">
        <v>45936.0</v>
      </c>
      <c r="W61" s="67"/>
      <c r="X61" s="67"/>
      <c r="Y61" s="73">
        <v>45630.0</v>
      </c>
      <c r="Z61" s="67"/>
    </row>
    <row r="62" hidden="1" outlineLevel="1">
      <c r="A62" s="66" t="s">
        <v>86</v>
      </c>
      <c r="B62" s="25"/>
      <c r="C62" s="74" t="s">
        <v>87</v>
      </c>
      <c r="O62" s="75" t="s">
        <v>88</v>
      </c>
    </row>
    <row r="63">
      <c r="A63" s="76"/>
      <c r="B63" s="57"/>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47">
        <v>2026.0</v>
      </c>
      <c r="B64" s="25"/>
      <c r="C64" s="55" t="s">
        <v>89</v>
      </c>
      <c r="S64" s="54" t="s">
        <v>90</v>
      </c>
    </row>
    <row r="65">
      <c r="A65" s="56"/>
      <c r="B65" s="57"/>
      <c r="C65" s="77"/>
      <c r="D65" s="78" t="s">
        <v>91</v>
      </c>
      <c r="E65" s="58"/>
      <c r="F65" s="58"/>
      <c r="G65" s="77"/>
      <c r="H65" s="77"/>
      <c r="I65" s="77"/>
      <c r="J65" s="79" t="s">
        <v>92</v>
      </c>
      <c r="K65" s="58"/>
      <c r="L65" s="58"/>
      <c r="M65" s="58"/>
      <c r="N65" s="58"/>
      <c r="O65" s="58"/>
      <c r="P65" s="58"/>
      <c r="Q65" s="58"/>
      <c r="R65" s="58"/>
      <c r="S65" s="77"/>
      <c r="T65" s="77"/>
      <c r="U65" s="77"/>
      <c r="V65" s="77"/>
      <c r="W65" s="80" t="s">
        <v>93</v>
      </c>
      <c r="X65" s="58"/>
      <c r="Y65" s="58"/>
      <c r="Z65" s="58"/>
    </row>
    <row r="66">
      <c r="A66" s="25" t="s">
        <v>17</v>
      </c>
      <c r="B66" s="25" t="s">
        <v>18</v>
      </c>
      <c r="C66" s="51"/>
      <c r="D66" s="59"/>
      <c r="E66" s="60"/>
      <c r="G66" s="51"/>
      <c r="H66" s="51"/>
      <c r="I66" s="51"/>
      <c r="J66" s="61"/>
      <c r="K66" s="51"/>
      <c r="L66" s="51"/>
      <c r="M66" s="51"/>
      <c r="O66" s="62"/>
      <c r="Q66" s="51"/>
      <c r="R66" s="51"/>
      <c r="S66" s="51"/>
      <c r="W66" s="63"/>
      <c r="X66" s="51"/>
      <c r="Y66" s="64"/>
      <c r="Z66" s="51"/>
    </row>
    <row r="67">
      <c r="A67" s="65" t="s">
        <v>77</v>
      </c>
      <c r="B67" s="25" t="s">
        <v>23</v>
      </c>
      <c r="C67" s="51"/>
      <c r="D67" s="59"/>
      <c r="E67" s="60"/>
      <c r="G67" s="51"/>
      <c r="H67" s="51"/>
      <c r="I67" s="51"/>
      <c r="J67" s="61"/>
      <c r="K67" s="51"/>
      <c r="L67" s="51"/>
      <c r="M67" s="51"/>
      <c r="O67" s="62"/>
      <c r="Q67" s="51"/>
      <c r="R67" s="51"/>
      <c r="S67" s="51"/>
      <c r="W67" s="63"/>
      <c r="X67" s="51"/>
      <c r="Y67" s="64"/>
      <c r="Z67" s="51"/>
    </row>
    <row r="68">
      <c r="A68" s="65" t="s">
        <v>78</v>
      </c>
      <c r="B68" s="66" t="s">
        <v>79</v>
      </c>
      <c r="C68" s="51"/>
      <c r="D68" s="59"/>
      <c r="E68" s="60"/>
      <c r="G68" s="51"/>
      <c r="H68" s="51"/>
      <c r="I68" s="51"/>
      <c r="J68" s="61"/>
      <c r="K68" s="51"/>
      <c r="L68" s="51"/>
      <c r="M68" s="51"/>
      <c r="O68" s="62"/>
      <c r="Q68" s="51"/>
      <c r="R68" s="51"/>
      <c r="S68" s="51"/>
      <c r="W68" s="63"/>
      <c r="X68" s="51"/>
      <c r="Y68" s="64"/>
      <c r="Z68" s="51"/>
    </row>
    <row r="69">
      <c r="A69" s="25" t="s">
        <v>24</v>
      </c>
      <c r="B69" s="25" t="s">
        <v>18</v>
      </c>
      <c r="C69" s="51"/>
      <c r="D69" s="59"/>
      <c r="E69" s="60"/>
      <c r="G69" s="51"/>
      <c r="H69" s="51"/>
      <c r="I69" s="51"/>
      <c r="J69" s="61"/>
      <c r="K69" s="51"/>
      <c r="L69" s="51"/>
      <c r="M69" s="51"/>
      <c r="O69" s="62"/>
      <c r="Q69" s="51"/>
      <c r="R69" s="51"/>
      <c r="S69" s="51"/>
      <c r="W69" s="63"/>
      <c r="X69" s="51"/>
      <c r="Y69" s="64"/>
      <c r="Z69" s="51"/>
    </row>
    <row r="70">
      <c r="A70" s="25" t="s">
        <v>27</v>
      </c>
      <c r="B70" s="25" t="s">
        <v>18</v>
      </c>
      <c r="C70" s="51"/>
      <c r="D70" s="59"/>
      <c r="E70" s="60"/>
      <c r="G70" s="51"/>
      <c r="H70" s="51"/>
      <c r="I70" s="51"/>
      <c r="J70" s="61"/>
      <c r="K70" s="51"/>
      <c r="L70" s="51"/>
      <c r="M70" s="51"/>
      <c r="O70" s="62"/>
      <c r="Q70" s="51"/>
      <c r="R70" s="51"/>
      <c r="S70" s="51"/>
      <c r="W70" s="63"/>
      <c r="X70" s="51"/>
      <c r="Y70" s="64"/>
      <c r="Z70" s="51"/>
    </row>
    <row r="71">
      <c r="A71" s="66" t="s">
        <v>80</v>
      </c>
      <c r="B71" s="25" t="s">
        <v>18</v>
      </c>
      <c r="C71" s="51"/>
      <c r="D71" s="51"/>
      <c r="E71" s="59"/>
      <c r="F71" s="60"/>
      <c r="H71" s="51"/>
      <c r="I71" s="51"/>
      <c r="J71" s="51"/>
      <c r="K71" s="61"/>
      <c r="L71" s="51"/>
      <c r="M71" s="51"/>
      <c r="O71" s="51"/>
      <c r="P71" s="62"/>
      <c r="R71" s="51"/>
      <c r="S71" s="51"/>
      <c r="W71" s="51"/>
      <c r="X71" s="63"/>
      <c r="Y71" s="51"/>
      <c r="Z71" s="51"/>
    </row>
    <row r="72">
      <c r="A72" s="66" t="s">
        <v>81</v>
      </c>
      <c r="B72" s="25" t="s">
        <v>18</v>
      </c>
      <c r="C72" s="51"/>
      <c r="D72" s="51"/>
      <c r="E72" s="59"/>
      <c r="F72" s="60"/>
      <c r="H72" s="51"/>
      <c r="I72" s="51"/>
      <c r="J72" s="51"/>
      <c r="K72" s="61"/>
      <c r="L72" s="51"/>
      <c r="M72" s="51"/>
      <c r="O72" s="51"/>
      <c r="P72" s="62"/>
      <c r="R72" s="51"/>
      <c r="S72" s="51"/>
      <c r="W72" s="51"/>
      <c r="X72" s="63"/>
      <c r="Y72" s="51"/>
      <c r="Z72" s="51"/>
    </row>
    <row r="73">
      <c r="A73" s="25" t="s">
        <v>30</v>
      </c>
      <c r="B73" s="25" t="s">
        <v>18</v>
      </c>
      <c r="C73" s="51"/>
      <c r="D73" s="51"/>
      <c r="E73" s="59"/>
      <c r="F73" s="60"/>
      <c r="H73" s="51"/>
      <c r="I73" s="51"/>
      <c r="J73" s="51"/>
      <c r="K73" s="61"/>
      <c r="L73" s="51"/>
      <c r="M73" s="51"/>
      <c r="O73" s="51"/>
      <c r="P73" s="62"/>
      <c r="R73" s="51"/>
      <c r="S73" s="51"/>
      <c r="W73" s="51"/>
      <c r="X73" s="63"/>
      <c r="Y73" s="51"/>
      <c r="Z73" s="51"/>
    </row>
    <row r="74">
      <c r="A74" s="65" t="s">
        <v>82</v>
      </c>
      <c r="B74" s="25" t="s">
        <v>18</v>
      </c>
      <c r="C74" s="51"/>
      <c r="D74" s="51"/>
      <c r="E74" s="59"/>
      <c r="F74" s="60"/>
      <c r="H74" s="51"/>
      <c r="I74" s="51"/>
      <c r="J74" s="51"/>
      <c r="K74" s="61"/>
      <c r="L74" s="51"/>
      <c r="M74" s="51"/>
      <c r="O74" s="51"/>
      <c r="P74" s="62"/>
      <c r="R74" s="51"/>
      <c r="S74" s="51"/>
      <c r="W74" s="51"/>
      <c r="X74" s="63"/>
      <c r="Y74" s="51"/>
      <c r="Z74" s="51"/>
    </row>
    <row r="75">
      <c r="A75" s="25" t="s">
        <v>34</v>
      </c>
      <c r="B75" s="25" t="s">
        <v>23</v>
      </c>
      <c r="C75" s="51"/>
      <c r="D75" s="51"/>
      <c r="E75" s="59"/>
      <c r="F75" s="51"/>
      <c r="G75" s="60"/>
      <c r="H75" s="51"/>
      <c r="I75" s="51"/>
      <c r="J75" s="51"/>
      <c r="K75" s="51"/>
      <c r="L75" s="61"/>
      <c r="M75" s="51"/>
      <c r="O75" s="51"/>
      <c r="P75" s="51"/>
      <c r="Q75" s="62"/>
      <c r="R75" s="51"/>
      <c r="S75" s="51"/>
      <c r="W75" s="51"/>
      <c r="X75" s="63"/>
      <c r="Y75" s="51"/>
      <c r="Z75" s="51"/>
    </row>
    <row r="76">
      <c r="A76" s="25" t="s">
        <v>36</v>
      </c>
      <c r="B76" s="66" t="s">
        <v>83</v>
      </c>
      <c r="C76" s="51"/>
      <c r="D76" s="51"/>
      <c r="E76" s="59"/>
      <c r="F76" s="51"/>
      <c r="G76" s="60"/>
      <c r="H76" s="51"/>
      <c r="I76" s="51"/>
      <c r="J76" s="51"/>
      <c r="K76" s="51"/>
      <c r="L76" s="61"/>
      <c r="M76" s="51"/>
      <c r="O76" s="51"/>
      <c r="P76" s="51"/>
      <c r="Q76" s="62"/>
      <c r="R76" s="51"/>
      <c r="S76" s="51"/>
      <c r="W76" s="51"/>
      <c r="X76" s="63"/>
      <c r="Y76" s="51"/>
      <c r="Z76" s="51"/>
    </row>
    <row r="77">
      <c r="A77" s="25" t="s">
        <v>38</v>
      </c>
      <c r="B77" s="25" t="s">
        <v>23</v>
      </c>
      <c r="C77" s="51"/>
      <c r="D77" s="51"/>
      <c r="E77" s="59"/>
      <c r="F77" s="51"/>
      <c r="G77" s="60"/>
      <c r="H77" s="51"/>
      <c r="I77" s="51"/>
      <c r="J77" s="51"/>
      <c r="K77" s="51"/>
      <c r="L77" s="61"/>
      <c r="M77" s="51"/>
      <c r="O77" s="51"/>
      <c r="P77" s="51"/>
      <c r="Q77" s="62"/>
      <c r="R77" s="51"/>
      <c r="S77" s="51"/>
      <c r="W77" s="51"/>
      <c r="X77" s="63"/>
      <c r="Y77" s="51"/>
      <c r="Z77" s="51"/>
    </row>
    <row r="78">
      <c r="A78" s="25" t="s">
        <v>39</v>
      </c>
      <c r="B78" s="25" t="s">
        <v>23</v>
      </c>
      <c r="C78" s="51"/>
      <c r="D78" s="51"/>
      <c r="E78" s="59"/>
      <c r="F78" s="51"/>
      <c r="G78" s="60"/>
      <c r="H78" s="60"/>
      <c r="I78" s="51"/>
      <c r="J78" s="51"/>
      <c r="K78" s="51"/>
      <c r="L78" s="61"/>
      <c r="M78" s="51"/>
      <c r="O78" s="51"/>
      <c r="P78" s="51"/>
      <c r="Q78" s="62"/>
      <c r="R78" s="62"/>
      <c r="S78" s="51"/>
      <c r="W78" s="51"/>
      <c r="X78" s="63"/>
      <c r="Y78" s="51"/>
      <c r="Z78" s="51"/>
    </row>
    <row r="79">
      <c r="A79" s="25" t="s">
        <v>43</v>
      </c>
      <c r="B79" s="25" t="s">
        <v>18</v>
      </c>
      <c r="C79" s="51"/>
      <c r="D79" s="51"/>
      <c r="E79" s="59"/>
      <c r="F79" s="51"/>
      <c r="G79" s="60"/>
      <c r="H79" s="51"/>
      <c r="I79" s="51"/>
      <c r="J79" s="51"/>
      <c r="K79" s="51"/>
      <c r="L79" s="61"/>
      <c r="M79" s="51"/>
      <c r="O79" s="51"/>
      <c r="P79" s="51"/>
      <c r="Q79" s="62"/>
      <c r="R79" s="51"/>
      <c r="S79" s="51"/>
      <c r="W79" s="51"/>
      <c r="X79" s="63"/>
      <c r="Y79" s="51"/>
      <c r="Z79" s="51"/>
    </row>
    <row r="80">
      <c r="A80" s="25" t="s">
        <v>46</v>
      </c>
      <c r="B80" s="25" t="s">
        <v>18</v>
      </c>
      <c r="C80" s="51"/>
      <c r="D80" s="51"/>
      <c r="E80" s="59"/>
      <c r="F80" s="51"/>
      <c r="G80" s="51"/>
      <c r="H80" s="60"/>
      <c r="I80" s="51"/>
      <c r="J80" s="51"/>
      <c r="K80" s="51"/>
      <c r="L80" s="61"/>
      <c r="M80" s="51"/>
      <c r="O80" s="51"/>
      <c r="P80" s="51"/>
      <c r="Q80" s="51"/>
      <c r="R80" s="62"/>
      <c r="S80" s="51"/>
      <c r="W80" s="51"/>
      <c r="X80" s="63"/>
      <c r="Y80" s="51"/>
      <c r="Z80" s="51"/>
    </row>
    <row r="81">
      <c r="A81" s="25" t="s">
        <v>47</v>
      </c>
      <c r="B81" s="25" t="s">
        <v>23</v>
      </c>
      <c r="C81" s="51"/>
      <c r="D81" s="51"/>
      <c r="E81" s="59"/>
      <c r="G81" s="51"/>
      <c r="H81" s="60"/>
      <c r="J81" s="51"/>
      <c r="K81" s="51"/>
      <c r="L81" s="61"/>
      <c r="N81" s="51"/>
      <c r="O81" s="51"/>
      <c r="Q81" s="51"/>
      <c r="R81" s="62"/>
      <c r="W81" s="51"/>
      <c r="X81" s="63"/>
      <c r="Z81" s="51"/>
    </row>
    <row r="82">
      <c r="A82" s="25" t="s">
        <v>51</v>
      </c>
      <c r="B82" s="25" t="s">
        <v>23</v>
      </c>
      <c r="C82" s="51"/>
      <c r="D82" s="51"/>
      <c r="E82" s="59"/>
      <c r="G82" s="51"/>
      <c r="H82" s="60"/>
      <c r="J82" s="51"/>
      <c r="K82" s="51"/>
      <c r="L82" s="61"/>
      <c r="N82" s="51"/>
      <c r="O82" s="51"/>
      <c r="Q82" s="51"/>
      <c r="R82" s="62"/>
      <c r="W82" s="51"/>
      <c r="X82" s="63"/>
      <c r="Z82" s="51"/>
    </row>
    <row r="83">
      <c r="A83" s="65" t="s">
        <v>84</v>
      </c>
      <c r="B83" s="25" t="s">
        <v>23</v>
      </c>
      <c r="C83" s="51"/>
      <c r="D83" s="51"/>
      <c r="E83" s="51"/>
      <c r="F83" s="59"/>
      <c r="G83" s="51"/>
      <c r="H83" s="60"/>
      <c r="J83" s="51"/>
      <c r="K83" s="51"/>
      <c r="L83" s="51"/>
      <c r="M83" s="61"/>
      <c r="N83" s="51"/>
      <c r="O83" s="51"/>
      <c r="P83" s="51"/>
      <c r="Q83" s="51"/>
      <c r="R83" s="62"/>
      <c r="W83" s="51"/>
      <c r="X83" s="51"/>
      <c r="Y83" s="63"/>
      <c r="Z83" s="51"/>
    </row>
    <row r="84">
      <c r="A84" s="57" t="s">
        <v>53</v>
      </c>
      <c r="B84" s="57" t="s">
        <v>18</v>
      </c>
      <c r="C84" s="67"/>
      <c r="D84" s="67"/>
      <c r="E84" s="67"/>
      <c r="F84" s="68" t="s">
        <v>94</v>
      </c>
      <c r="G84" s="81"/>
      <c r="H84" s="67"/>
      <c r="I84" s="70">
        <v>46113.0</v>
      </c>
      <c r="J84" s="58"/>
      <c r="K84" s="67"/>
      <c r="L84" s="67"/>
      <c r="M84" s="71">
        <v>46175.0</v>
      </c>
      <c r="N84" s="67"/>
      <c r="O84" s="67"/>
      <c r="P84" s="56"/>
      <c r="Q84" s="81"/>
      <c r="R84" s="67"/>
      <c r="S84" s="72">
        <v>46267.0</v>
      </c>
      <c r="T84" s="58"/>
      <c r="U84" s="58"/>
      <c r="V84" s="58"/>
      <c r="W84" s="67"/>
      <c r="X84" s="67"/>
      <c r="Y84" s="73">
        <v>46357.0</v>
      </c>
      <c r="Z84" s="67"/>
    </row>
    <row r="85">
      <c r="A85" s="66" t="s">
        <v>86</v>
      </c>
      <c r="B85" s="25"/>
      <c r="C85" s="74" t="s">
        <v>95</v>
      </c>
      <c r="O85" s="75" t="s">
        <v>96</v>
      </c>
    </row>
  </sheetData>
  <mergeCells count="38">
    <mergeCell ref="A1:A2"/>
    <mergeCell ref="B1:B2"/>
    <mergeCell ref="C1:D1"/>
    <mergeCell ref="E1:F1"/>
    <mergeCell ref="G1:H1"/>
    <mergeCell ref="I1:J1"/>
    <mergeCell ref="K1:L1"/>
    <mergeCell ref="A3:Z3"/>
    <mergeCell ref="M1:N1"/>
    <mergeCell ref="O1:P1"/>
    <mergeCell ref="Q1:R1"/>
    <mergeCell ref="S1:T1"/>
    <mergeCell ref="U1:V1"/>
    <mergeCell ref="W1:X1"/>
    <mergeCell ref="Y1:Z1"/>
    <mergeCell ref="L18:M18"/>
    <mergeCell ref="R18:S18"/>
    <mergeCell ref="X18:Y18"/>
    <mergeCell ref="L19:M19"/>
    <mergeCell ref="A22:Z22"/>
    <mergeCell ref="J29:K29"/>
    <mergeCell ref="Q32:R32"/>
    <mergeCell ref="C39:E40"/>
    <mergeCell ref="F39:G40"/>
    <mergeCell ref="H39:J40"/>
    <mergeCell ref="M39:R40"/>
    <mergeCell ref="C41:I42"/>
    <mergeCell ref="J41:U42"/>
    <mergeCell ref="V41:Z42"/>
    <mergeCell ref="C85:N85"/>
    <mergeCell ref="O85:Z85"/>
    <mergeCell ref="C62:N62"/>
    <mergeCell ref="O62:Z62"/>
    <mergeCell ref="C64:R64"/>
    <mergeCell ref="S64:Z64"/>
    <mergeCell ref="D65:F65"/>
    <mergeCell ref="J65:R65"/>
    <mergeCell ref="W65:Z65"/>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29"/>
  </cols>
  <sheetData>
    <row r="1">
      <c r="A1" s="82" t="s">
        <v>97</v>
      </c>
      <c r="B1" s="82" t="s">
        <v>98</v>
      </c>
      <c r="C1" s="82" t="s">
        <v>99</v>
      </c>
      <c r="D1" s="82" t="s">
        <v>100</v>
      </c>
      <c r="E1" s="82" t="s">
        <v>101</v>
      </c>
      <c r="F1" s="82" t="s">
        <v>102</v>
      </c>
      <c r="G1" s="83"/>
      <c r="H1" s="83"/>
      <c r="I1" s="83"/>
      <c r="J1" s="83"/>
      <c r="K1" s="83"/>
      <c r="L1" s="83"/>
      <c r="M1" s="83"/>
      <c r="N1" s="83"/>
      <c r="O1" s="83"/>
      <c r="P1" s="83"/>
      <c r="Q1" s="83"/>
      <c r="R1" s="83"/>
      <c r="S1" s="83"/>
      <c r="T1" s="83"/>
      <c r="U1" s="83"/>
      <c r="V1" s="83"/>
      <c r="W1" s="83"/>
      <c r="X1" s="83"/>
      <c r="Y1" s="83"/>
    </row>
    <row r="2">
      <c r="A2" s="84" t="s">
        <v>103</v>
      </c>
      <c r="B2" s="85"/>
      <c r="C2" s="85"/>
      <c r="D2" s="85"/>
      <c r="E2" s="85"/>
      <c r="F2" s="85"/>
      <c r="G2" s="83"/>
      <c r="H2" s="83"/>
      <c r="I2" s="83"/>
      <c r="J2" s="83"/>
      <c r="K2" s="83"/>
      <c r="L2" s="83"/>
      <c r="M2" s="83"/>
      <c r="N2" s="83"/>
      <c r="O2" s="83"/>
      <c r="P2" s="83"/>
      <c r="Q2" s="83"/>
      <c r="R2" s="83"/>
      <c r="S2" s="83"/>
      <c r="T2" s="83"/>
      <c r="U2" s="83"/>
      <c r="V2" s="83"/>
      <c r="W2" s="83"/>
      <c r="X2" s="83"/>
      <c r="Y2" s="83"/>
    </row>
    <row r="3">
      <c r="A3" s="86" t="s">
        <v>104</v>
      </c>
      <c r="B3" s="87" t="s">
        <v>105</v>
      </c>
      <c r="C3" s="88">
        <v>147.1</v>
      </c>
      <c r="D3" s="87">
        <v>3.7</v>
      </c>
      <c r="E3" s="87">
        <v>8.4</v>
      </c>
      <c r="F3" s="87">
        <v>14.0</v>
      </c>
      <c r="G3" s="83"/>
      <c r="H3" s="83"/>
      <c r="I3" s="83"/>
      <c r="J3" s="83"/>
      <c r="K3" s="83"/>
      <c r="L3" s="83"/>
      <c r="M3" s="83"/>
      <c r="N3" s="83"/>
      <c r="O3" s="83"/>
      <c r="P3" s="83"/>
      <c r="Q3" s="83"/>
      <c r="R3" s="83"/>
      <c r="S3" s="83"/>
      <c r="T3" s="83"/>
      <c r="U3" s="83"/>
      <c r="V3" s="83"/>
      <c r="W3" s="83"/>
      <c r="X3" s="83"/>
      <c r="Y3" s="83"/>
    </row>
    <row r="4">
      <c r="A4" s="89" t="s">
        <v>106</v>
      </c>
      <c r="B4" s="87" t="s">
        <v>107</v>
      </c>
      <c r="C4" s="88">
        <v>962.1</v>
      </c>
      <c r="D4" s="87">
        <v>62.1</v>
      </c>
      <c r="E4" s="87">
        <v>60.8</v>
      </c>
      <c r="F4" s="87">
        <v>38.8</v>
      </c>
      <c r="G4" s="83"/>
      <c r="H4" s="83"/>
      <c r="I4" s="83"/>
      <c r="J4" s="83"/>
      <c r="K4" s="83"/>
      <c r="L4" s="83"/>
      <c r="M4" s="83"/>
      <c r="N4" s="83"/>
      <c r="O4" s="83"/>
      <c r="P4" s="83"/>
      <c r="Q4" s="83"/>
      <c r="R4" s="83"/>
      <c r="S4" s="83"/>
      <c r="T4" s="83"/>
      <c r="U4" s="83"/>
      <c r="V4" s="83"/>
      <c r="W4" s="83"/>
      <c r="X4" s="83"/>
      <c r="Y4" s="83"/>
    </row>
    <row r="5">
      <c r="A5" s="89" t="s">
        <v>108</v>
      </c>
      <c r="B5" s="87" t="s">
        <v>109</v>
      </c>
      <c r="C5" s="88">
        <v>1749.4</v>
      </c>
      <c r="D5" s="87">
        <v>61.6</v>
      </c>
      <c r="E5" s="87">
        <v>93.8</v>
      </c>
      <c r="F5" s="87">
        <v>169.7</v>
      </c>
      <c r="G5" s="83"/>
      <c r="H5" s="83"/>
      <c r="I5" s="83"/>
      <c r="J5" s="83"/>
      <c r="K5" s="83"/>
      <c r="L5" s="83"/>
      <c r="M5" s="83"/>
      <c r="N5" s="83"/>
      <c r="O5" s="83"/>
      <c r="P5" s="83"/>
      <c r="Q5" s="83"/>
      <c r="R5" s="83"/>
      <c r="S5" s="83"/>
      <c r="T5" s="83"/>
      <c r="U5" s="83"/>
      <c r="V5" s="83"/>
      <c r="W5" s="83"/>
      <c r="X5" s="83"/>
      <c r="Y5" s="83"/>
    </row>
    <row r="6">
      <c r="A6" s="89" t="s">
        <v>110</v>
      </c>
      <c r="B6" s="87" t="s">
        <v>111</v>
      </c>
      <c r="C6" s="88">
        <v>270.7</v>
      </c>
      <c r="D6" s="87">
        <v>20.4</v>
      </c>
      <c r="E6" s="87">
        <v>18.8</v>
      </c>
      <c r="F6" s="87">
        <v>4.8</v>
      </c>
      <c r="G6" s="83"/>
      <c r="H6" s="83"/>
      <c r="I6" s="83"/>
      <c r="J6" s="83"/>
      <c r="K6" s="83"/>
      <c r="L6" s="83"/>
      <c r="M6" s="83"/>
      <c r="N6" s="83"/>
      <c r="O6" s="83"/>
      <c r="P6" s="83"/>
      <c r="Q6" s="83"/>
      <c r="R6" s="83"/>
      <c r="S6" s="83"/>
      <c r="T6" s="83"/>
      <c r="U6" s="83"/>
      <c r="V6" s="83"/>
      <c r="W6" s="83"/>
      <c r="X6" s="83"/>
      <c r="Y6" s="83"/>
    </row>
    <row r="7">
      <c r="A7" s="89" t="s">
        <v>112</v>
      </c>
      <c r="B7" s="87" t="s">
        <v>113</v>
      </c>
      <c r="C7" s="88">
        <v>3169.8</v>
      </c>
      <c r="D7" s="87">
        <v>128.1</v>
      </c>
      <c r="E7" s="87">
        <v>156.7</v>
      </c>
      <c r="F7" s="87">
        <v>276.3</v>
      </c>
      <c r="G7" s="83"/>
      <c r="H7" s="83"/>
      <c r="I7" s="83"/>
      <c r="J7" s="83"/>
      <c r="K7" s="83"/>
      <c r="L7" s="83"/>
      <c r="M7" s="83"/>
      <c r="N7" s="83"/>
      <c r="O7" s="83"/>
      <c r="P7" s="83"/>
      <c r="Q7" s="83"/>
      <c r="R7" s="83"/>
      <c r="S7" s="83"/>
      <c r="T7" s="83"/>
      <c r="U7" s="83"/>
      <c r="V7" s="83"/>
      <c r="W7" s="83"/>
      <c r="X7" s="83"/>
      <c r="Y7" s="83"/>
    </row>
    <row r="8">
      <c r="A8" s="86" t="s">
        <v>114</v>
      </c>
      <c r="B8" s="87" t="s">
        <v>115</v>
      </c>
      <c r="C8" s="88">
        <v>4511.5</v>
      </c>
      <c r="D8" s="87">
        <v>190.2</v>
      </c>
      <c r="E8" s="87">
        <v>233.5</v>
      </c>
      <c r="F8" s="87">
        <v>412.2</v>
      </c>
      <c r="G8" s="83"/>
      <c r="H8" s="83"/>
      <c r="I8" s="83"/>
      <c r="J8" s="83"/>
      <c r="K8" s="83"/>
      <c r="L8" s="83"/>
      <c r="M8" s="83"/>
      <c r="N8" s="83"/>
      <c r="O8" s="83"/>
      <c r="P8" s="83"/>
      <c r="Q8" s="83"/>
      <c r="R8" s="83"/>
      <c r="S8" s="83"/>
      <c r="T8" s="83"/>
      <c r="U8" s="83"/>
      <c r="V8" s="83"/>
      <c r="W8" s="83"/>
      <c r="X8" s="83"/>
      <c r="Y8" s="83"/>
    </row>
    <row r="9">
      <c r="A9" s="89" t="s">
        <v>116</v>
      </c>
      <c r="B9" s="87" t="s">
        <v>117</v>
      </c>
      <c r="C9" s="88">
        <v>3095.5</v>
      </c>
      <c r="D9" s="87">
        <v>188.2</v>
      </c>
      <c r="E9" s="87">
        <v>199.4</v>
      </c>
      <c r="F9" s="87">
        <v>130.3</v>
      </c>
      <c r="G9" s="83"/>
      <c r="H9" s="83"/>
      <c r="I9" s="83"/>
      <c r="J9" s="83"/>
      <c r="K9" s="83"/>
      <c r="L9" s="83"/>
      <c r="M9" s="83"/>
      <c r="N9" s="83"/>
      <c r="O9" s="83"/>
      <c r="P9" s="83"/>
      <c r="Q9" s="83"/>
      <c r="R9" s="83"/>
      <c r="S9" s="83"/>
      <c r="T9" s="83"/>
      <c r="U9" s="83"/>
      <c r="V9" s="83"/>
      <c r="W9" s="83"/>
      <c r="X9" s="83"/>
      <c r="Y9" s="83"/>
    </row>
    <row r="10">
      <c r="A10" s="86" t="s">
        <v>118</v>
      </c>
      <c r="B10" s="87" t="s">
        <v>119</v>
      </c>
      <c r="C10" s="88">
        <v>842.9</v>
      </c>
      <c r="D10" s="87">
        <v>14.9</v>
      </c>
      <c r="E10" s="87">
        <v>47.9</v>
      </c>
      <c r="F10" s="87">
        <v>88.1</v>
      </c>
      <c r="G10" s="83"/>
      <c r="H10" s="83"/>
      <c r="I10" s="83"/>
      <c r="J10" s="83"/>
      <c r="K10" s="83"/>
      <c r="L10" s="83"/>
      <c r="M10" s="83"/>
      <c r="N10" s="83"/>
      <c r="O10" s="83"/>
      <c r="P10" s="83"/>
      <c r="Q10" s="83"/>
      <c r="R10" s="83"/>
      <c r="S10" s="83"/>
      <c r="T10" s="83"/>
      <c r="U10" s="83"/>
      <c r="V10" s="83"/>
      <c r="W10" s="83"/>
      <c r="X10" s="83"/>
      <c r="Y10" s="83"/>
    </row>
    <row r="11">
      <c r="A11" s="90" t="s">
        <v>120</v>
      </c>
      <c r="B11" s="85"/>
      <c r="C11" s="85"/>
      <c r="D11" s="85"/>
      <c r="E11" s="85"/>
      <c r="F11" s="85"/>
      <c r="G11" s="83"/>
      <c r="H11" s="83"/>
      <c r="I11" s="83"/>
      <c r="J11" s="83"/>
      <c r="K11" s="83"/>
      <c r="L11" s="83"/>
      <c r="M11" s="83"/>
      <c r="N11" s="83"/>
      <c r="O11" s="83"/>
      <c r="P11" s="83"/>
      <c r="Q11" s="83"/>
      <c r="R11" s="83"/>
      <c r="S11" s="83"/>
      <c r="T11" s="83"/>
      <c r="U11" s="83"/>
      <c r="V11" s="83"/>
      <c r="W11" s="83"/>
      <c r="X11" s="83"/>
      <c r="Y11" s="83"/>
    </row>
    <row r="12">
      <c r="A12" s="86" t="s">
        <v>121</v>
      </c>
      <c r="B12" s="87" t="s">
        <v>107</v>
      </c>
      <c r="C12" s="87">
        <v>271.5</v>
      </c>
      <c r="D12" s="87">
        <v>11.9</v>
      </c>
      <c r="E12" s="87">
        <v>9.1</v>
      </c>
      <c r="F12" s="87">
        <v>35.6</v>
      </c>
      <c r="G12" s="83"/>
      <c r="H12" s="83"/>
      <c r="I12" s="83"/>
      <c r="J12" s="83"/>
      <c r="K12" s="83"/>
      <c r="L12" s="83"/>
      <c r="M12" s="83"/>
      <c r="N12" s="83"/>
      <c r="O12" s="83"/>
      <c r="P12" s="83"/>
      <c r="Q12" s="83"/>
      <c r="R12" s="83"/>
      <c r="S12" s="83"/>
      <c r="T12" s="83"/>
      <c r="U12" s="83"/>
      <c r="V12" s="83"/>
      <c r="W12" s="83"/>
      <c r="X12" s="83"/>
      <c r="Y12" s="83"/>
    </row>
    <row r="13">
      <c r="A13" s="86" t="s">
        <v>122</v>
      </c>
      <c r="B13" s="87" t="s">
        <v>123</v>
      </c>
      <c r="C13" s="87">
        <v>381.4</v>
      </c>
      <c r="D13" s="87">
        <v>16.0</v>
      </c>
      <c r="E13" s="87">
        <v>34.0</v>
      </c>
      <c r="F13" s="87">
        <v>2.6</v>
      </c>
      <c r="G13" s="83"/>
      <c r="H13" s="83"/>
      <c r="I13" s="83"/>
      <c r="J13" s="83"/>
      <c r="K13" s="83"/>
      <c r="L13" s="83"/>
      <c r="M13" s="83"/>
      <c r="N13" s="83"/>
      <c r="O13" s="83"/>
      <c r="P13" s="83"/>
      <c r="Q13" s="83"/>
      <c r="R13" s="83"/>
      <c r="S13" s="83"/>
      <c r="T13" s="83"/>
      <c r="U13" s="83"/>
      <c r="V13" s="83"/>
      <c r="W13" s="83"/>
      <c r="X13" s="83"/>
      <c r="Y13" s="83"/>
    </row>
    <row r="14">
      <c r="A14" s="86" t="s">
        <v>124</v>
      </c>
      <c r="B14" s="87" t="s">
        <v>125</v>
      </c>
      <c r="C14" s="87">
        <v>352.0</v>
      </c>
      <c r="D14" s="87">
        <v>17.7</v>
      </c>
      <c r="E14" s="87">
        <v>29.3</v>
      </c>
      <c r="F14" s="87">
        <v>4.2</v>
      </c>
      <c r="G14" s="83"/>
      <c r="H14" s="83"/>
      <c r="I14" s="83"/>
      <c r="J14" s="83"/>
      <c r="K14" s="83"/>
      <c r="L14" s="83"/>
      <c r="M14" s="83"/>
      <c r="N14" s="83"/>
      <c r="O14" s="83"/>
      <c r="P14" s="83"/>
      <c r="Q14" s="83"/>
      <c r="R14" s="83"/>
      <c r="S14" s="83"/>
      <c r="T14" s="83"/>
      <c r="U14" s="83"/>
      <c r="V14" s="83"/>
      <c r="W14" s="83"/>
      <c r="X14" s="83"/>
      <c r="Y14" s="83"/>
    </row>
    <row r="15">
      <c r="A15" s="86" t="s">
        <v>126</v>
      </c>
      <c r="B15" s="87" t="s">
        <v>123</v>
      </c>
      <c r="C15" s="87">
        <v>308.7</v>
      </c>
      <c r="D15" s="87">
        <v>13.3</v>
      </c>
      <c r="E15" s="87">
        <v>21.3</v>
      </c>
      <c r="F15" s="87">
        <v>16.0</v>
      </c>
      <c r="G15" s="83"/>
      <c r="H15" s="83"/>
      <c r="I15" s="83"/>
      <c r="J15" s="83"/>
      <c r="K15" s="83"/>
      <c r="L15" s="83"/>
      <c r="M15" s="83"/>
      <c r="N15" s="83"/>
      <c r="O15" s="83"/>
      <c r="P15" s="83"/>
      <c r="Q15" s="83"/>
      <c r="R15" s="83"/>
      <c r="S15" s="83"/>
      <c r="T15" s="83"/>
      <c r="U15" s="83"/>
      <c r="V15" s="83"/>
      <c r="W15" s="83"/>
      <c r="X15" s="83"/>
      <c r="Y15" s="83"/>
    </row>
    <row r="16">
      <c r="A16" s="86" t="s">
        <v>127</v>
      </c>
      <c r="B16" s="87" t="s">
        <v>123</v>
      </c>
      <c r="C16" s="87">
        <v>293.5</v>
      </c>
      <c r="D16" s="87">
        <v>11.9</v>
      </c>
      <c r="E16" s="87">
        <v>23.3</v>
      </c>
      <c r="F16" s="87">
        <v>8.8</v>
      </c>
      <c r="G16" s="83"/>
      <c r="H16" s="83"/>
      <c r="I16" s="83"/>
      <c r="J16" s="83"/>
      <c r="K16" s="83"/>
      <c r="L16" s="83"/>
      <c r="M16" s="83"/>
      <c r="N16" s="83"/>
      <c r="O16" s="83"/>
      <c r="P16" s="83"/>
      <c r="Q16" s="83"/>
      <c r="R16" s="83"/>
      <c r="S16" s="83"/>
      <c r="T16" s="83"/>
      <c r="U16" s="83"/>
      <c r="V16" s="83"/>
      <c r="W16" s="83"/>
      <c r="X16" s="83"/>
      <c r="Y16" s="83"/>
    </row>
    <row r="17">
      <c r="A17" s="86" t="s">
        <v>128</v>
      </c>
      <c r="B17" s="87" t="s">
        <v>123</v>
      </c>
      <c r="C17" s="87">
        <v>247.6</v>
      </c>
      <c r="D17" s="87">
        <v>11.6</v>
      </c>
      <c r="E17" s="87">
        <v>10.4</v>
      </c>
      <c r="F17" s="87">
        <v>26.8</v>
      </c>
      <c r="G17" s="83"/>
      <c r="H17" s="83"/>
      <c r="I17" s="83"/>
      <c r="J17" s="83"/>
      <c r="K17" s="83"/>
      <c r="L17" s="83"/>
      <c r="M17" s="83"/>
      <c r="N17" s="83"/>
      <c r="O17" s="83"/>
      <c r="P17" s="83"/>
      <c r="Q17" s="83"/>
      <c r="R17" s="83"/>
      <c r="S17" s="83"/>
      <c r="T17" s="83"/>
      <c r="U17" s="83"/>
      <c r="V17" s="83"/>
      <c r="W17" s="83"/>
      <c r="X17" s="83"/>
      <c r="Y17" s="83"/>
    </row>
    <row r="18">
      <c r="A18" s="86" t="s">
        <v>129</v>
      </c>
      <c r="B18" s="87" t="s">
        <v>107</v>
      </c>
      <c r="C18" s="87">
        <v>241.5</v>
      </c>
      <c r="D18" s="87">
        <v>18.1</v>
      </c>
      <c r="E18" s="87">
        <v>12.1</v>
      </c>
      <c r="F18" s="87">
        <v>14.9</v>
      </c>
      <c r="G18" s="83"/>
      <c r="H18" s="83"/>
      <c r="I18" s="83"/>
      <c r="J18" s="83"/>
      <c r="K18" s="83"/>
      <c r="L18" s="83"/>
      <c r="M18" s="83"/>
      <c r="N18" s="83"/>
      <c r="O18" s="83"/>
      <c r="P18" s="83"/>
      <c r="Q18" s="83"/>
      <c r="R18" s="83"/>
      <c r="S18" s="83"/>
      <c r="T18" s="83"/>
      <c r="U18" s="83"/>
      <c r="V18" s="83"/>
      <c r="W18" s="83"/>
      <c r="X18" s="83"/>
      <c r="Y18" s="83"/>
    </row>
    <row r="19">
      <c r="A19" s="84" t="s">
        <v>130</v>
      </c>
      <c r="B19" s="85"/>
      <c r="C19" s="85"/>
      <c r="D19" s="85"/>
      <c r="E19" s="85"/>
      <c r="F19" s="85"/>
      <c r="G19" s="83"/>
      <c r="H19" s="83"/>
      <c r="I19" s="83"/>
      <c r="J19" s="83"/>
      <c r="K19" s="83"/>
      <c r="L19" s="83"/>
      <c r="M19" s="83"/>
      <c r="N19" s="83"/>
      <c r="O19" s="83"/>
      <c r="P19" s="83"/>
      <c r="Q19" s="83"/>
      <c r="R19" s="83"/>
      <c r="S19" s="83"/>
      <c r="T19" s="83"/>
      <c r="U19" s="83"/>
      <c r="V19" s="83"/>
      <c r="W19" s="83"/>
      <c r="X19" s="83"/>
      <c r="Y19" s="83"/>
    </row>
    <row r="20">
      <c r="A20" s="86" t="s">
        <v>131</v>
      </c>
      <c r="B20" s="87" t="s">
        <v>123</v>
      </c>
      <c r="C20" s="87">
        <v>471.0</v>
      </c>
      <c r="D20" s="87">
        <v>22.5</v>
      </c>
      <c r="E20" s="87">
        <v>39.7</v>
      </c>
      <c r="F20" s="87">
        <v>6.0</v>
      </c>
      <c r="G20" s="83"/>
      <c r="H20" s="83"/>
      <c r="I20" s="83"/>
      <c r="J20" s="83"/>
      <c r="K20" s="83"/>
      <c r="L20" s="83"/>
      <c r="M20" s="83"/>
      <c r="N20" s="83"/>
      <c r="O20" s="83"/>
      <c r="P20" s="83"/>
      <c r="Q20" s="83"/>
      <c r="R20" s="83"/>
      <c r="S20" s="83"/>
      <c r="T20" s="83"/>
      <c r="U20" s="83"/>
      <c r="V20" s="83"/>
      <c r="W20" s="83"/>
      <c r="X20" s="83"/>
      <c r="Y20" s="83"/>
    </row>
    <row r="21">
      <c r="A21" s="86" t="s">
        <v>132</v>
      </c>
      <c r="B21" s="87" t="s">
        <v>123</v>
      </c>
      <c r="C21" s="88">
        <v>327.5</v>
      </c>
      <c r="D21" s="87">
        <v>25.0</v>
      </c>
      <c r="E21" s="87">
        <v>15.0</v>
      </c>
      <c r="F21" s="87">
        <v>22.0</v>
      </c>
      <c r="G21" s="83"/>
      <c r="H21" s="83"/>
      <c r="I21" s="83"/>
      <c r="J21" s="83"/>
      <c r="K21" s="83"/>
      <c r="L21" s="83"/>
      <c r="M21" s="83"/>
      <c r="N21" s="83"/>
      <c r="O21" s="83"/>
      <c r="P21" s="83"/>
      <c r="Q21" s="83"/>
      <c r="R21" s="83"/>
      <c r="S21" s="83"/>
      <c r="T21" s="83"/>
      <c r="U21" s="83"/>
      <c r="V21" s="83"/>
      <c r="W21" s="83"/>
      <c r="X21" s="83"/>
      <c r="Y21" s="83"/>
    </row>
    <row r="22">
      <c r="A22" s="86" t="s">
        <v>133</v>
      </c>
      <c r="B22" s="87" t="s">
        <v>134</v>
      </c>
      <c r="C22" s="88">
        <v>484.2</v>
      </c>
      <c r="D22" s="87">
        <v>5.4</v>
      </c>
      <c r="E22" s="87">
        <v>33.4</v>
      </c>
      <c r="F22" s="87">
        <v>40.4</v>
      </c>
      <c r="G22" s="83"/>
      <c r="H22" s="83"/>
      <c r="I22" s="83"/>
      <c r="J22" s="83"/>
      <c r="K22" s="83"/>
      <c r="L22" s="83"/>
      <c r="M22" s="83"/>
      <c r="N22" s="83"/>
      <c r="O22" s="83"/>
      <c r="P22" s="83"/>
      <c r="Q22" s="83"/>
      <c r="R22" s="83"/>
      <c r="S22" s="83"/>
      <c r="T22" s="83"/>
      <c r="U22" s="83"/>
      <c r="V22" s="83"/>
      <c r="W22" s="83"/>
      <c r="X22" s="83"/>
      <c r="Y22" s="83"/>
    </row>
    <row r="23">
      <c r="A23" s="86" t="s">
        <v>135</v>
      </c>
      <c r="B23" s="87" t="s">
        <v>136</v>
      </c>
      <c r="C23" s="88">
        <v>243.0</v>
      </c>
      <c r="D23" s="87">
        <v>17.5</v>
      </c>
      <c r="E23" s="87">
        <v>7.4</v>
      </c>
      <c r="F23" s="87">
        <v>26.3</v>
      </c>
      <c r="G23" s="83"/>
      <c r="H23" s="83"/>
      <c r="I23" s="83"/>
      <c r="J23" s="83"/>
      <c r="K23" s="83"/>
      <c r="L23" s="83"/>
      <c r="M23" s="83"/>
      <c r="N23" s="83"/>
      <c r="O23" s="83"/>
      <c r="P23" s="83"/>
      <c r="Q23" s="83"/>
      <c r="R23" s="83"/>
      <c r="S23" s="83"/>
      <c r="T23" s="83"/>
      <c r="U23" s="83"/>
      <c r="V23" s="83"/>
      <c r="W23" s="83"/>
      <c r="X23" s="83"/>
      <c r="Y23" s="83"/>
    </row>
    <row r="24">
      <c r="A24" s="86" t="s">
        <v>137</v>
      </c>
      <c r="B24" s="87" t="s">
        <v>138</v>
      </c>
      <c r="C24" s="88">
        <v>617.3</v>
      </c>
      <c r="D24" s="87">
        <v>6.6</v>
      </c>
      <c r="E24" s="87">
        <v>34.7</v>
      </c>
      <c r="F24" s="87">
        <v>67.4</v>
      </c>
      <c r="G24" s="83"/>
      <c r="H24" s="83"/>
      <c r="I24" s="83"/>
      <c r="J24" s="83"/>
      <c r="K24" s="83"/>
      <c r="L24" s="83"/>
      <c r="M24" s="83"/>
      <c r="N24" s="83"/>
      <c r="O24" s="83"/>
      <c r="P24" s="83"/>
      <c r="Q24" s="83"/>
      <c r="R24" s="83"/>
      <c r="S24" s="83"/>
      <c r="T24" s="83"/>
      <c r="U24" s="83"/>
      <c r="V24" s="83"/>
      <c r="W24" s="83"/>
      <c r="X24" s="83"/>
      <c r="Y24" s="83"/>
    </row>
    <row r="25">
      <c r="A25" s="86" t="s">
        <v>139</v>
      </c>
      <c r="B25" s="87" t="s">
        <v>138</v>
      </c>
      <c r="C25" s="88">
        <v>440.7</v>
      </c>
      <c r="D25" s="87">
        <v>6.3</v>
      </c>
      <c r="E25" s="87">
        <v>12.4</v>
      </c>
      <c r="F25" s="87">
        <v>75.6</v>
      </c>
      <c r="G25" s="83"/>
      <c r="H25" s="83"/>
      <c r="I25" s="83"/>
      <c r="J25" s="83"/>
      <c r="K25" s="83"/>
      <c r="L25" s="83"/>
      <c r="M25" s="83"/>
      <c r="N25" s="83"/>
      <c r="O25" s="83"/>
      <c r="P25" s="83"/>
      <c r="Q25" s="83"/>
      <c r="R25" s="83"/>
      <c r="S25" s="83"/>
      <c r="T25" s="83"/>
      <c r="U25" s="83"/>
      <c r="V25" s="83"/>
      <c r="W25" s="83"/>
      <c r="X25" s="83"/>
      <c r="Y25" s="83"/>
    </row>
    <row r="26">
      <c r="A26" s="86" t="s">
        <v>140</v>
      </c>
      <c r="B26" s="87" t="s">
        <v>141</v>
      </c>
      <c r="C26" s="88">
        <v>445.4</v>
      </c>
      <c r="D26" s="87">
        <v>25.2</v>
      </c>
      <c r="E26" s="87">
        <v>17.1</v>
      </c>
      <c r="F26" s="87">
        <v>52.8</v>
      </c>
      <c r="G26" s="83"/>
      <c r="H26" s="83"/>
      <c r="I26" s="83"/>
      <c r="J26" s="83"/>
      <c r="K26" s="83"/>
      <c r="L26" s="83"/>
      <c r="M26" s="83"/>
      <c r="N26" s="83"/>
      <c r="O26" s="83"/>
      <c r="P26" s="83"/>
      <c r="Q26" s="83"/>
      <c r="R26" s="83"/>
      <c r="S26" s="83"/>
      <c r="T26" s="83"/>
      <c r="U26" s="83"/>
      <c r="V26" s="83"/>
      <c r="W26" s="83"/>
      <c r="X26" s="83"/>
      <c r="Y26" s="83"/>
    </row>
    <row r="27">
      <c r="A27" s="91" t="s">
        <v>142</v>
      </c>
      <c r="B27" s="87" t="s">
        <v>141</v>
      </c>
      <c r="C27" s="92">
        <v>750.1</v>
      </c>
      <c r="D27" s="92">
        <v>11.9</v>
      </c>
      <c r="E27" s="92">
        <v>56.6</v>
      </c>
      <c r="F27" s="92">
        <v>48.0</v>
      </c>
      <c r="G27" s="83"/>
      <c r="H27" s="83"/>
      <c r="I27" s="83"/>
      <c r="J27" s="83"/>
      <c r="K27" s="83"/>
      <c r="L27" s="83"/>
      <c r="M27" s="83"/>
      <c r="N27" s="83"/>
      <c r="O27" s="83"/>
      <c r="P27" s="83"/>
      <c r="Q27" s="83"/>
      <c r="R27" s="83"/>
      <c r="S27" s="83"/>
      <c r="T27" s="83"/>
      <c r="U27" s="83"/>
      <c r="V27" s="83"/>
      <c r="W27" s="83"/>
      <c r="X27" s="83"/>
      <c r="Y27" s="83"/>
    </row>
    <row r="28">
      <c r="A28" s="93" t="s">
        <v>143</v>
      </c>
      <c r="B28" s="87" t="s">
        <v>107</v>
      </c>
      <c r="C28" s="88">
        <v>843.4</v>
      </c>
      <c r="D28" s="87">
        <v>20.1</v>
      </c>
      <c r="E28" s="87">
        <v>45.6</v>
      </c>
      <c r="F28" s="87">
        <v>87.9</v>
      </c>
      <c r="G28" s="83"/>
      <c r="H28" s="83"/>
      <c r="I28" s="83"/>
      <c r="J28" s="83"/>
      <c r="K28" s="83"/>
      <c r="L28" s="83"/>
      <c r="M28" s="83"/>
      <c r="N28" s="83"/>
      <c r="O28" s="83"/>
      <c r="P28" s="83"/>
      <c r="Q28" s="83"/>
      <c r="R28" s="83"/>
      <c r="S28" s="83"/>
      <c r="T28" s="83"/>
      <c r="U28" s="83"/>
      <c r="V28" s="83"/>
      <c r="W28" s="83"/>
      <c r="X28" s="83"/>
      <c r="Y28" s="83"/>
    </row>
    <row r="29">
      <c r="A29" s="93" t="s">
        <v>144</v>
      </c>
      <c r="B29" s="87" t="s">
        <v>141</v>
      </c>
      <c r="C29" s="88">
        <v>549.0</v>
      </c>
      <c r="D29" s="87">
        <v>19.3</v>
      </c>
      <c r="E29" s="87">
        <v>35.5</v>
      </c>
      <c r="F29" s="87">
        <v>37.9</v>
      </c>
      <c r="G29" s="83"/>
      <c r="H29" s="83"/>
      <c r="I29" s="83"/>
      <c r="J29" s="83"/>
      <c r="K29" s="83"/>
      <c r="L29" s="83"/>
      <c r="M29" s="83"/>
      <c r="N29" s="83"/>
      <c r="O29" s="83"/>
      <c r="P29" s="83"/>
      <c r="Q29" s="83"/>
      <c r="R29" s="83"/>
      <c r="S29" s="83"/>
      <c r="T29" s="83"/>
      <c r="U29" s="83"/>
      <c r="V29" s="83"/>
      <c r="W29" s="83"/>
      <c r="X29" s="83"/>
      <c r="Y29" s="83"/>
    </row>
    <row r="30">
      <c r="A30" s="93" t="s">
        <v>145</v>
      </c>
      <c r="B30" s="87" t="s">
        <v>146</v>
      </c>
      <c r="C30" s="88">
        <v>171.2</v>
      </c>
      <c r="D30" s="87">
        <v>17.7</v>
      </c>
      <c r="E30" s="87">
        <v>3.4</v>
      </c>
      <c r="F30" s="87">
        <v>17.4</v>
      </c>
      <c r="G30" s="83"/>
      <c r="H30" s="83"/>
      <c r="I30" s="83"/>
      <c r="J30" s="83"/>
      <c r="K30" s="83"/>
      <c r="L30" s="83"/>
      <c r="M30" s="83"/>
      <c r="N30" s="83"/>
      <c r="O30" s="83"/>
      <c r="P30" s="83"/>
      <c r="Q30" s="83"/>
      <c r="R30" s="83"/>
      <c r="S30" s="83"/>
      <c r="T30" s="83"/>
      <c r="U30" s="83"/>
      <c r="V30" s="83"/>
      <c r="W30" s="83"/>
      <c r="X30" s="83"/>
      <c r="Y30" s="83"/>
    </row>
    <row r="31">
      <c r="A31" s="93" t="s">
        <v>147</v>
      </c>
      <c r="B31" s="87" t="s">
        <v>138</v>
      </c>
      <c r="C31" s="88">
        <v>485.3</v>
      </c>
      <c r="D31" s="87">
        <v>37.0</v>
      </c>
      <c r="E31" s="87">
        <v>20.3</v>
      </c>
      <c r="F31" s="87">
        <v>14.9</v>
      </c>
      <c r="G31" s="83"/>
      <c r="H31" s="83"/>
      <c r="I31" s="83"/>
      <c r="J31" s="83"/>
      <c r="K31" s="83"/>
      <c r="L31" s="83"/>
      <c r="M31" s="83"/>
      <c r="N31" s="83"/>
      <c r="O31" s="83"/>
      <c r="P31" s="83"/>
      <c r="Q31" s="83"/>
      <c r="R31" s="83"/>
      <c r="S31" s="83"/>
      <c r="T31" s="83"/>
      <c r="U31" s="83"/>
      <c r="V31" s="83"/>
      <c r="W31" s="83"/>
      <c r="X31" s="83"/>
      <c r="Y31" s="83"/>
    </row>
    <row r="32">
      <c r="A32" s="93" t="s">
        <v>148</v>
      </c>
      <c r="B32" s="87" t="s">
        <v>149</v>
      </c>
      <c r="C32" s="88">
        <v>823.2</v>
      </c>
      <c r="D32" s="87">
        <v>49.2</v>
      </c>
      <c r="E32" s="87">
        <v>40.4</v>
      </c>
      <c r="F32" s="87">
        <v>65.4</v>
      </c>
      <c r="G32" s="83"/>
      <c r="H32" s="83"/>
      <c r="I32" s="83"/>
      <c r="J32" s="83"/>
      <c r="K32" s="83"/>
      <c r="L32" s="83"/>
      <c r="M32" s="83"/>
      <c r="N32" s="83"/>
      <c r="O32" s="83"/>
      <c r="P32" s="83"/>
      <c r="Q32" s="83"/>
      <c r="R32" s="83"/>
      <c r="S32" s="83"/>
      <c r="T32" s="83"/>
      <c r="U32" s="83"/>
      <c r="V32" s="83"/>
      <c r="W32" s="83"/>
      <c r="X32" s="83"/>
      <c r="Y32" s="83"/>
    </row>
    <row r="33">
      <c r="A33" s="93" t="s">
        <v>150</v>
      </c>
      <c r="B33" s="87" t="s">
        <v>149</v>
      </c>
      <c r="C33" s="88">
        <v>802.0</v>
      </c>
      <c r="D33" s="87">
        <v>47.2</v>
      </c>
      <c r="E33" s="87">
        <v>45.7</v>
      </c>
      <c r="F33" s="87">
        <v>50.3</v>
      </c>
      <c r="G33" s="83"/>
      <c r="H33" s="83"/>
      <c r="I33" s="83"/>
      <c r="J33" s="83"/>
      <c r="K33" s="83"/>
      <c r="L33" s="83"/>
      <c r="M33" s="83"/>
      <c r="N33" s="83"/>
      <c r="O33" s="83"/>
      <c r="P33" s="83"/>
      <c r="Q33" s="83"/>
      <c r="R33" s="83"/>
      <c r="S33" s="83"/>
      <c r="T33" s="83"/>
      <c r="U33" s="83"/>
      <c r="V33" s="83"/>
      <c r="W33" s="83"/>
      <c r="X33" s="83"/>
      <c r="Y33" s="83"/>
    </row>
    <row r="34">
      <c r="A34" s="94" t="s">
        <v>151</v>
      </c>
      <c r="B34" s="85"/>
      <c r="C34" s="85"/>
      <c r="D34" s="85"/>
      <c r="E34" s="85"/>
      <c r="F34" s="85"/>
      <c r="G34" s="83"/>
      <c r="H34" s="83"/>
      <c r="I34" s="83"/>
      <c r="J34" s="83"/>
      <c r="K34" s="83"/>
      <c r="L34" s="83"/>
      <c r="M34" s="83"/>
      <c r="N34" s="83"/>
      <c r="O34" s="83"/>
      <c r="P34" s="83"/>
      <c r="Q34" s="83"/>
      <c r="R34" s="83"/>
      <c r="S34" s="83"/>
      <c r="T34" s="83"/>
      <c r="U34" s="83"/>
      <c r="V34" s="83"/>
      <c r="W34" s="83"/>
      <c r="X34" s="83"/>
      <c r="Y34" s="83"/>
    </row>
    <row r="35">
      <c r="A35" s="86" t="s">
        <v>152</v>
      </c>
      <c r="B35" s="87" t="s">
        <v>153</v>
      </c>
      <c r="C35" s="87">
        <v>511.6</v>
      </c>
      <c r="D35" s="87">
        <v>14.1</v>
      </c>
      <c r="E35" s="87">
        <v>38.7</v>
      </c>
      <c r="F35" s="87">
        <v>26.2</v>
      </c>
      <c r="G35" s="83"/>
      <c r="H35" s="83"/>
      <c r="I35" s="83"/>
      <c r="J35" s="83"/>
      <c r="K35" s="83"/>
      <c r="L35" s="83"/>
      <c r="M35" s="83"/>
      <c r="N35" s="83"/>
      <c r="O35" s="83"/>
      <c r="P35" s="83"/>
      <c r="Q35" s="83"/>
      <c r="R35" s="83"/>
      <c r="S35" s="83"/>
      <c r="T35" s="83"/>
      <c r="U35" s="83"/>
      <c r="V35" s="83"/>
      <c r="W35" s="83"/>
      <c r="X35" s="83"/>
      <c r="Y35" s="83"/>
    </row>
    <row r="36">
      <c r="A36" s="86" t="s">
        <v>154</v>
      </c>
      <c r="B36" s="87" t="s">
        <v>153</v>
      </c>
      <c r="C36" s="87">
        <v>644.0</v>
      </c>
      <c r="D36" s="87">
        <v>14.6</v>
      </c>
      <c r="E36" s="87">
        <v>50.9</v>
      </c>
      <c r="F36" s="87">
        <v>27.1</v>
      </c>
      <c r="G36" s="83"/>
      <c r="H36" s="83"/>
      <c r="I36" s="83"/>
      <c r="J36" s="83"/>
      <c r="K36" s="83"/>
      <c r="L36" s="83"/>
      <c r="M36" s="83"/>
      <c r="N36" s="83"/>
      <c r="O36" s="83"/>
      <c r="P36" s="83"/>
      <c r="Q36" s="83"/>
      <c r="R36" s="83"/>
      <c r="S36" s="83"/>
      <c r="T36" s="83"/>
      <c r="U36" s="83"/>
      <c r="V36" s="83"/>
      <c r="W36" s="83"/>
      <c r="X36" s="83"/>
      <c r="Y36" s="83"/>
    </row>
    <row r="37">
      <c r="A37" s="86" t="s">
        <v>155</v>
      </c>
      <c r="B37" s="87" t="s">
        <v>153</v>
      </c>
      <c r="C37" s="87">
        <v>216.8</v>
      </c>
      <c r="D37" s="87">
        <v>16.8</v>
      </c>
      <c r="E37" s="87">
        <v>4.1</v>
      </c>
      <c r="F37" s="87">
        <v>27.9</v>
      </c>
      <c r="G37" s="83"/>
      <c r="H37" s="83"/>
      <c r="I37" s="83"/>
      <c r="J37" s="83"/>
      <c r="K37" s="83"/>
      <c r="L37" s="83"/>
      <c r="M37" s="83"/>
      <c r="N37" s="83"/>
      <c r="O37" s="83"/>
      <c r="P37" s="83"/>
      <c r="Q37" s="83"/>
      <c r="R37" s="83"/>
      <c r="S37" s="83"/>
      <c r="T37" s="83"/>
      <c r="U37" s="83"/>
      <c r="V37" s="83"/>
      <c r="W37" s="83"/>
      <c r="X37" s="83"/>
      <c r="Y37" s="83"/>
    </row>
    <row r="38">
      <c r="A38" s="94" t="s">
        <v>156</v>
      </c>
      <c r="B38" s="85"/>
      <c r="C38" s="85"/>
      <c r="D38" s="85"/>
      <c r="E38" s="85"/>
      <c r="F38" s="85"/>
      <c r="G38" s="83"/>
      <c r="H38" s="83"/>
      <c r="I38" s="83"/>
      <c r="J38" s="83"/>
      <c r="K38" s="83"/>
      <c r="L38" s="83"/>
      <c r="M38" s="83"/>
      <c r="N38" s="83"/>
      <c r="O38" s="83"/>
      <c r="P38" s="83"/>
      <c r="Q38" s="83"/>
      <c r="R38" s="83"/>
      <c r="S38" s="83"/>
      <c r="T38" s="83"/>
      <c r="U38" s="83"/>
      <c r="V38" s="83"/>
      <c r="W38" s="83"/>
      <c r="X38" s="83"/>
      <c r="Y38" s="83"/>
    </row>
    <row r="39">
      <c r="A39" s="86" t="s">
        <v>157</v>
      </c>
      <c r="B39" s="87" t="s">
        <v>158</v>
      </c>
      <c r="C39" s="87">
        <v>996.0</v>
      </c>
      <c r="D39" s="87">
        <v>29.0</v>
      </c>
      <c r="E39" s="87">
        <v>90.0</v>
      </c>
      <c r="F39" s="87">
        <v>17.4</v>
      </c>
      <c r="G39" s="83"/>
      <c r="H39" s="83"/>
      <c r="I39" s="83"/>
      <c r="J39" s="83"/>
      <c r="K39" s="83"/>
      <c r="L39" s="83"/>
      <c r="M39" s="83"/>
      <c r="N39" s="83"/>
      <c r="O39" s="83"/>
      <c r="P39" s="83"/>
      <c r="Q39" s="83"/>
      <c r="R39" s="83"/>
      <c r="S39" s="83"/>
      <c r="T39" s="83"/>
      <c r="U39" s="83"/>
      <c r="V39" s="83"/>
      <c r="W39" s="83"/>
      <c r="X39" s="83"/>
      <c r="Y39" s="83"/>
    </row>
    <row r="40">
      <c r="A40" s="86" t="s">
        <v>159</v>
      </c>
      <c r="B40" s="95" t="s">
        <v>149</v>
      </c>
      <c r="C40" s="87">
        <v>744.7</v>
      </c>
      <c r="D40" s="87">
        <v>21.7</v>
      </c>
      <c r="E40" s="87">
        <v>55.5</v>
      </c>
      <c r="F40" s="87">
        <v>39.3</v>
      </c>
      <c r="G40" s="83"/>
      <c r="H40" s="83"/>
      <c r="I40" s="83"/>
      <c r="J40" s="83"/>
      <c r="K40" s="83"/>
      <c r="L40" s="83"/>
      <c r="M40" s="83"/>
      <c r="N40" s="83"/>
      <c r="O40" s="83"/>
      <c r="P40" s="83"/>
      <c r="Q40" s="83"/>
      <c r="R40" s="83"/>
      <c r="S40" s="83"/>
      <c r="T40" s="83"/>
      <c r="U40" s="83"/>
      <c r="V40" s="83"/>
      <c r="W40" s="83"/>
      <c r="X40" s="83"/>
      <c r="Y40" s="83"/>
    </row>
    <row r="41">
      <c r="A41" s="86" t="s">
        <v>160</v>
      </c>
      <c r="B41" s="87" t="s">
        <v>161</v>
      </c>
      <c r="C41" s="87">
        <v>515.8</v>
      </c>
      <c r="D41" s="87">
        <v>30.0</v>
      </c>
      <c r="E41" s="87">
        <v>41.3</v>
      </c>
      <c r="F41" s="87">
        <v>5.8</v>
      </c>
      <c r="G41" s="83"/>
      <c r="H41" s="83"/>
      <c r="I41" s="83"/>
      <c r="J41" s="83"/>
      <c r="K41" s="83"/>
      <c r="L41" s="83"/>
      <c r="M41" s="83"/>
      <c r="N41" s="83"/>
      <c r="O41" s="83"/>
      <c r="P41" s="83"/>
      <c r="Q41" s="83"/>
      <c r="R41" s="83"/>
      <c r="S41" s="83"/>
      <c r="T41" s="83"/>
      <c r="U41" s="83"/>
      <c r="V41" s="83"/>
      <c r="W41" s="83"/>
      <c r="X41" s="83"/>
      <c r="Y41" s="83"/>
    </row>
    <row r="42">
      <c r="A42" s="96" t="s">
        <v>162</v>
      </c>
      <c r="B42" s="87" t="s">
        <v>163</v>
      </c>
      <c r="C42" s="87">
        <v>950.9</v>
      </c>
      <c r="D42" s="87">
        <v>52.4</v>
      </c>
      <c r="E42" s="87">
        <v>74.7</v>
      </c>
      <c r="F42" s="87">
        <v>17.2</v>
      </c>
      <c r="G42" s="83"/>
      <c r="H42" s="83"/>
      <c r="I42" s="83"/>
      <c r="J42" s="83"/>
      <c r="K42" s="83"/>
      <c r="L42" s="83"/>
      <c r="M42" s="83"/>
      <c r="N42" s="83"/>
      <c r="O42" s="83"/>
      <c r="P42" s="83"/>
      <c r="Q42" s="83"/>
      <c r="R42" s="83"/>
      <c r="S42" s="83"/>
      <c r="T42" s="83"/>
      <c r="U42" s="83"/>
      <c r="V42" s="83"/>
      <c r="W42" s="83"/>
      <c r="X42" s="83"/>
      <c r="Y42" s="83"/>
    </row>
    <row r="43">
      <c r="A43" s="86" t="s">
        <v>164</v>
      </c>
      <c r="B43" s="87" t="s">
        <v>165</v>
      </c>
      <c r="C43" s="87">
        <v>808.6</v>
      </c>
      <c r="D43" s="87">
        <v>38.8</v>
      </c>
      <c r="E43" s="87">
        <v>70.3</v>
      </c>
      <c r="F43" s="87">
        <v>4.5</v>
      </c>
      <c r="G43" s="83"/>
      <c r="H43" s="83"/>
      <c r="I43" s="83"/>
      <c r="J43" s="83"/>
      <c r="K43" s="83"/>
      <c r="L43" s="83"/>
      <c r="M43" s="83"/>
      <c r="N43" s="83"/>
      <c r="O43" s="83"/>
      <c r="P43" s="83"/>
      <c r="Q43" s="83"/>
      <c r="R43" s="83"/>
      <c r="S43" s="83"/>
      <c r="T43" s="83"/>
      <c r="U43" s="83"/>
      <c r="V43" s="83"/>
      <c r="W43" s="83"/>
      <c r="X43" s="83"/>
      <c r="Y43" s="83"/>
    </row>
    <row r="44">
      <c r="A44" s="97" t="s">
        <v>166</v>
      </c>
      <c r="B44" s="85"/>
      <c r="C44" s="85"/>
      <c r="D44" s="85"/>
      <c r="E44" s="85"/>
      <c r="F44" s="85"/>
      <c r="G44" s="83"/>
      <c r="H44" s="83"/>
      <c r="I44" s="83"/>
      <c r="J44" s="83"/>
      <c r="K44" s="83"/>
      <c r="L44" s="83"/>
      <c r="M44" s="83"/>
      <c r="N44" s="83"/>
      <c r="O44" s="83"/>
      <c r="P44" s="83"/>
      <c r="Q44" s="83"/>
      <c r="R44" s="83"/>
      <c r="S44" s="83"/>
      <c r="T44" s="83"/>
      <c r="U44" s="83"/>
      <c r="V44" s="83"/>
      <c r="W44" s="83"/>
      <c r="X44" s="83"/>
      <c r="Y44" s="83"/>
    </row>
    <row r="45">
      <c r="A45" s="86" t="s">
        <v>167</v>
      </c>
      <c r="B45" s="87" t="s">
        <v>168</v>
      </c>
      <c r="C45" s="87">
        <v>726.4</v>
      </c>
      <c r="D45" s="87">
        <v>28.4</v>
      </c>
      <c r="E45" s="87">
        <v>44.0</v>
      </c>
      <c r="F45" s="87">
        <v>53.9</v>
      </c>
      <c r="G45" s="83"/>
      <c r="H45" s="83"/>
      <c r="I45" s="83"/>
      <c r="J45" s="83"/>
      <c r="K45" s="83"/>
      <c r="L45" s="83"/>
      <c r="M45" s="83"/>
      <c r="N45" s="83"/>
      <c r="O45" s="83"/>
      <c r="P45" s="83"/>
      <c r="Q45" s="83"/>
      <c r="R45" s="83"/>
      <c r="S45" s="83"/>
      <c r="T45" s="83"/>
      <c r="U45" s="83"/>
      <c r="V45" s="83"/>
      <c r="W45" s="83"/>
      <c r="X45" s="83"/>
      <c r="Y45" s="83"/>
    </row>
    <row r="46">
      <c r="A46" s="86" t="s">
        <v>169</v>
      </c>
      <c r="B46" s="87" t="s">
        <v>170</v>
      </c>
      <c r="C46" s="87">
        <v>692.1</v>
      </c>
      <c r="D46" s="87">
        <v>25.0</v>
      </c>
      <c r="E46" s="87">
        <v>29.6</v>
      </c>
      <c r="F46" s="87">
        <v>81.3</v>
      </c>
      <c r="G46" s="83"/>
      <c r="H46" s="83"/>
      <c r="I46" s="83"/>
      <c r="J46" s="83"/>
      <c r="K46" s="83"/>
      <c r="L46" s="83"/>
      <c r="M46" s="83"/>
      <c r="N46" s="83"/>
      <c r="O46" s="83"/>
      <c r="P46" s="83"/>
      <c r="Q46" s="83"/>
      <c r="R46" s="83"/>
      <c r="S46" s="83"/>
      <c r="T46" s="83"/>
      <c r="U46" s="83"/>
      <c r="V46" s="83"/>
      <c r="W46" s="83"/>
      <c r="X46" s="83"/>
      <c r="Y46" s="83"/>
    </row>
    <row r="47">
      <c r="A47" s="86" t="s">
        <v>171</v>
      </c>
      <c r="B47" s="87" t="s">
        <v>172</v>
      </c>
      <c r="C47" s="87">
        <v>536.3</v>
      </c>
      <c r="D47" s="87">
        <v>26.5</v>
      </c>
      <c r="E47" s="87">
        <v>20.9</v>
      </c>
      <c r="F47" s="87">
        <v>60.3</v>
      </c>
      <c r="G47" s="83"/>
      <c r="H47" s="83"/>
      <c r="I47" s="83"/>
      <c r="J47" s="83"/>
      <c r="K47" s="83"/>
      <c r="L47" s="83"/>
      <c r="M47" s="83"/>
      <c r="N47" s="83"/>
      <c r="O47" s="83"/>
      <c r="P47" s="83"/>
      <c r="Q47" s="83"/>
      <c r="R47" s="83"/>
      <c r="S47" s="83"/>
      <c r="T47" s="83"/>
      <c r="U47" s="83"/>
      <c r="V47" s="83"/>
      <c r="W47" s="83"/>
      <c r="X47" s="83"/>
      <c r="Y47" s="83"/>
    </row>
    <row r="48">
      <c r="A48" s="86" t="s">
        <v>173</v>
      </c>
      <c r="B48" s="87" t="s">
        <v>174</v>
      </c>
      <c r="C48" s="87">
        <v>569.9</v>
      </c>
      <c r="D48" s="87">
        <v>25.6</v>
      </c>
      <c r="E48" s="87">
        <v>27.7</v>
      </c>
      <c r="F48" s="87">
        <v>54.4</v>
      </c>
      <c r="G48" s="83"/>
      <c r="H48" s="83"/>
      <c r="I48" s="83"/>
      <c r="J48" s="83"/>
      <c r="K48" s="83"/>
      <c r="L48" s="83"/>
      <c r="M48" s="83"/>
      <c r="N48" s="83"/>
      <c r="O48" s="83"/>
      <c r="P48" s="83"/>
      <c r="Q48" s="83"/>
      <c r="R48" s="83"/>
      <c r="S48" s="83"/>
      <c r="T48" s="83"/>
      <c r="U48" s="83"/>
      <c r="V48" s="83"/>
      <c r="W48" s="83"/>
      <c r="X48" s="83"/>
      <c r="Y48" s="83"/>
    </row>
    <row r="49">
      <c r="A49" s="97" t="s">
        <v>175</v>
      </c>
      <c r="B49" s="85"/>
      <c r="C49" s="85"/>
      <c r="D49" s="85"/>
      <c r="E49" s="85"/>
      <c r="F49" s="85"/>
      <c r="G49" s="83"/>
      <c r="H49" s="83"/>
      <c r="I49" s="83"/>
      <c r="J49" s="83"/>
      <c r="K49" s="83"/>
      <c r="L49" s="83"/>
      <c r="M49" s="83"/>
      <c r="N49" s="83"/>
      <c r="O49" s="83"/>
      <c r="P49" s="83"/>
      <c r="Q49" s="83"/>
      <c r="R49" s="83"/>
      <c r="S49" s="83"/>
      <c r="T49" s="83"/>
      <c r="U49" s="83"/>
      <c r="V49" s="83"/>
      <c r="W49" s="83"/>
      <c r="X49" s="83"/>
      <c r="Y49" s="83"/>
    </row>
    <row r="50">
      <c r="A50" s="86" t="s">
        <v>176</v>
      </c>
      <c r="B50" s="87" t="s">
        <v>177</v>
      </c>
      <c r="C50" s="87">
        <v>322.4</v>
      </c>
      <c r="D50" s="87">
        <v>6.1</v>
      </c>
      <c r="E50" s="87">
        <v>10.7</v>
      </c>
      <c r="F50" s="87">
        <v>47.6</v>
      </c>
      <c r="G50" s="83"/>
      <c r="H50" s="83"/>
      <c r="I50" s="83"/>
      <c r="J50" s="83"/>
      <c r="K50" s="83"/>
      <c r="L50" s="83"/>
      <c r="M50" s="83"/>
      <c r="N50" s="83"/>
      <c r="O50" s="83"/>
      <c r="P50" s="83"/>
      <c r="Q50" s="83"/>
      <c r="R50" s="83"/>
      <c r="S50" s="83"/>
      <c r="T50" s="83"/>
      <c r="U50" s="83"/>
      <c r="V50" s="83"/>
      <c r="W50" s="83"/>
      <c r="X50" s="83"/>
      <c r="Y50" s="83"/>
    </row>
    <row r="51">
      <c r="A51" s="86" t="s">
        <v>178</v>
      </c>
      <c r="B51" s="87" t="s">
        <v>177</v>
      </c>
      <c r="C51" s="87">
        <v>818.6</v>
      </c>
      <c r="D51" s="87">
        <v>37.1</v>
      </c>
      <c r="E51" s="87">
        <v>53.2</v>
      </c>
      <c r="F51" s="87">
        <v>47.8</v>
      </c>
      <c r="G51" s="83"/>
      <c r="H51" s="83"/>
      <c r="I51" s="83"/>
      <c r="J51" s="83"/>
      <c r="K51" s="83"/>
      <c r="L51" s="83"/>
      <c r="M51" s="83"/>
      <c r="N51" s="83"/>
      <c r="O51" s="83"/>
      <c r="P51" s="83"/>
      <c r="Q51" s="83"/>
      <c r="R51" s="83"/>
      <c r="S51" s="83"/>
      <c r="T51" s="83"/>
      <c r="U51" s="83"/>
      <c r="V51" s="83"/>
      <c r="W51" s="83"/>
      <c r="X51" s="83"/>
      <c r="Y51" s="83"/>
    </row>
    <row r="52">
      <c r="A52" s="86" t="s">
        <v>179</v>
      </c>
      <c r="B52" s="87" t="s">
        <v>180</v>
      </c>
      <c r="C52" s="87">
        <v>898.6</v>
      </c>
      <c r="D52" s="87">
        <v>22.7</v>
      </c>
      <c r="E52" s="87">
        <v>51.3</v>
      </c>
      <c r="F52" s="87">
        <v>86.4</v>
      </c>
      <c r="G52" s="83"/>
      <c r="H52" s="83"/>
      <c r="I52" s="83"/>
      <c r="J52" s="83"/>
      <c r="K52" s="83"/>
      <c r="L52" s="83"/>
      <c r="M52" s="83"/>
      <c r="N52" s="83"/>
      <c r="O52" s="83"/>
      <c r="P52" s="83"/>
      <c r="Q52" s="83"/>
      <c r="R52" s="83"/>
      <c r="S52" s="83"/>
      <c r="T52" s="83"/>
      <c r="U52" s="83"/>
      <c r="V52" s="83"/>
      <c r="W52" s="83"/>
      <c r="X52" s="83"/>
      <c r="Y52" s="83"/>
    </row>
    <row r="53">
      <c r="A53" s="86" t="s">
        <v>181</v>
      </c>
      <c r="B53" s="87" t="s">
        <v>177</v>
      </c>
      <c r="C53" s="87">
        <v>794.2</v>
      </c>
      <c r="D53" s="87">
        <v>36.7</v>
      </c>
      <c r="E53" s="87">
        <v>49.6</v>
      </c>
      <c r="F53" s="87">
        <v>50.0</v>
      </c>
      <c r="G53" s="83"/>
      <c r="H53" s="83"/>
      <c r="I53" s="83"/>
      <c r="J53" s="83"/>
      <c r="K53" s="83"/>
      <c r="L53" s="83"/>
      <c r="M53" s="83"/>
      <c r="N53" s="83"/>
      <c r="O53" s="83"/>
      <c r="P53" s="83"/>
      <c r="Q53" s="83"/>
      <c r="R53" s="83"/>
      <c r="S53" s="83"/>
      <c r="T53" s="83"/>
      <c r="U53" s="83"/>
      <c r="V53" s="83"/>
      <c r="W53" s="83"/>
      <c r="X53" s="83"/>
      <c r="Y53" s="83"/>
    </row>
    <row r="54">
      <c r="A54" s="86" t="s">
        <v>182</v>
      </c>
      <c r="B54" s="87" t="s">
        <v>177</v>
      </c>
      <c r="C54" s="87">
        <v>792.3</v>
      </c>
      <c r="D54" s="87">
        <v>38.7</v>
      </c>
      <c r="E54" s="87">
        <v>48.6</v>
      </c>
      <c r="F54" s="87">
        <v>49.8</v>
      </c>
      <c r="G54" s="83"/>
      <c r="H54" s="83"/>
      <c r="I54" s="83"/>
      <c r="J54" s="83"/>
      <c r="K54" s="83"/>
      <c r="L54" s="83"/>
      <c r="M54" s="83"/>
      <c r="N54" s="83"/>
      <c r="O54" s="83"/>
      <c r="P54" s="83"/>
      <c r="Q54" s="83"/>
      <c r="R54" s="83"/>
      <c r="S54" s="83"/>
      <c r="T54" s="83"/>
      <c r="U54" s="83"/>
      <c r="V54" s="83"/>
      <c r="W54" s="83"/>
      <c r="X54" s="83"/>
      <c r="Y54" s="83"/>
    </row>
    <row r="55">
      <c r="A55" s="86" t="s">
        <v>183</v>
      </c>
      <c r="B55" s="87" t="s">
        <v>184</v>
      </c>
      <c r="C55" s="87">
        <v>772.6</v>
      </c>
      <c r="D55" s="87">
        <v>47.7</v>
      </c>
      <c r="E55" s="87">
        <v>50.0</v>
      </c>
      <c r="F55" s="87">
        <v>33.0</v>
      </c>
      <c r="G55" s="83"/>
      <c r="H55" s="83"/>
      <c r="I55" s="83"/>
      <c r="J55" s="83"/>
      <c r="K55" s="83"/>
      <c r="L55" s="83"/>
      <c r="M55" s="83"/>
      <c r="N55" s="83"/>
      <c r="O55" s="83"/>
      <c r="P55" s="83"/>
      <c r="Q55" s="83"/>
      <c r="R55" s="83"/>
      <c r="S55" s="83"/>
      <c r="T55" s="83"/>
      <c r="U55" s="83"/>
      <c r="V55" s="83"/>
      <c r="W55" s="83"/>
      <c r="X55" s="83"/>
      <c r="Y55" s="83"/>
    </row>
    <row r="56">
      <c r="A56" s="86" t="s">
        <v>185</v>
      </c>
      <c r="B56" s="87" t="s">
        <v>184</v>
      </c>
      <c r="C56" s="87">
        <v>649.8</v>
      </c>
      <c r="D56" s="87">
        <v>41.8</v>
      </c>
      <c r="E56" s="87">
        <v>46.4</v>
      </c>
      <c r="F56" s="87">
        <v>15.9</v>
      </c>
      <c r="G56" s="83"/>
      <c r="H56" s="83"/>
      <c r="I56" s="83"/>
      <c r="J56" s="83"/>
      <c r="K56" s="83"/>
      <c r="L56" s="83"/>
      <c r="M56" s="83"/>
      <c r="N56" s="83"/>
      <c r="O56" s="83"/>
      <c r="P56" s="83"/>
      <c r="Q56" s="83"/>
      <c r="R56" s="83"/>
      <c r="S56" s="83"/>
      <c r="T56" s="83"/>
      <c r="U56" s="83"/>
      <c r="V56" s="83"/>
      <c r="W56" s="83"/>
      <c r="X56" s="83"/>
      <c r="Y56" s="83"/>
    </row>
    <row r="57">
      <c r="A57" s="98" t="s">
        <v>186</v>
      </c>
      <c r="B57" s="85"/>
      <c r="C57" s="85"/>
      <c r="D57" s="85"/>
      <c r="E57" s="85"/>
      <c r="F57" s="85"/>
      <c r="G57" s="83"/>
      <c r="H57" s="83"/>
      <c r="I57" s="83"/>
      <c r="J57" s="83"/>
      <c r="K57" s="83"/>
      <c r="L57" s="83"/>
      <c r="M57" s="83"/>
      <c r="N57" s="83"/>
      <c r="O57" s="83"/>
      <c r="P57" s="83"/>
      <c r="Q57" s="83"/>
      <c r="R57" s="83"/>
      <c r="S57" s="83"/>
      <c r="T57" s="83"/>
      <c r="U57" s="83"/>
      <c r="V57" s="83"/>
      <c r="W57" s="83"/>
      <c r="X57" s="83"/>
      <c r="Y57" s="83"/>
    </row>
    <row r="58">
      <c r="A58" s="86" t="s">
        <v>187</v>
      </c>
      <c r="B58" s="87" t="s">
        <v>188</v>
      </c>
      <c r="C58" s="87">
        <v>755.5</v>
      </c>
      <c r="D58" s="87">
        <v>20.6</v>
      </c>
      <c r="E58" s="87">
        <v>27.8</v>
      </c>
      <c r="F58" s="87">
        <v>105.4</v>
      </c>
      <c r="G58" s="83"/>
      <c r="H58" s="83"/>
      <c r="I58" s="83"/>
      <c r="J58" s="83"/>
      <c r="K58" s="83"/>
      <c r="L58" s="83"/>
      <c r="M58" s="83"/>
      <c r="N58" s="83"/>
      <c r="O58" s="83"/>
      <c r="P58" s="83"/>
      <c r="Q58" s="83"/>
      <c r="R58" s="83"/>
      <c r="S58" s="83"/>
      <c r="T58" s="83"/>
      <c r="U58" s="83"/>
      <c r="V58" s="83"/>
      <c r="W58" s="83"/>
      <c r="X58" s="83"/>
      <c r="Y58" s="83"/>
    </row>
    <row r="59">
      <c r="A59" s="86" t="s">
        <v>189</v>
      </c>
      <c r="B59" s="87" t="s">
        <v>188</v>
      </c>
      <c r="C59" s="87">
        <v>1032.8</v>
      </c>
      <c r="D59" s="87">
        <v>35.2</v>
      </c>
      <c r="E59" s="87">
        <v>61.0</v>
      </c>
      <c r="F59" s="87">
        <v>85.6</v>
      </c>
      <c r="G59" s="83"/>
      <c r="H59" s="83"/>
      <c r="I59" s="83"/>
      <c r="J59" s="83"/>
      <c r="K59" s="83"/>
      <c r="L59" s="83"/>
      <c r="M59" s="83"/>
      <c r="N59" s="83"/>
      <c r="O59" s="83"/>
      <c r="P59" s="83"/>
      <c r="Q59" s="83"/>
      <c r="R59" s="83"/>
      <c r="S59" s="83"/>
      <c r="T59" s="83"/>
      <c r="U59" s="83"/>
      <c r="V59" s="83"/>
      <c r="W59" s="83"/>
      <c r="X59" s="83"/>
      <c r="Y59" s="83"/>
    </row>
    <row r="60">
      <c r="A60" s="86" t="s">
        <v>190</v>
      </c>
      <c r="B60" s="87" t="s">
        <v>188</v>
      </c>
      <c r="C60" s="87">
        <v>1575.3</v>
      </c>
      <c r="D60" s="87">
        <v>50.9</v>
      </c>
      <c r="E60" s="87">
        <v>111.2</v>
      </c>
      <c r="F60" s="87">
        <v>121.9</v>
      </c>
      <c r="G60" s="83"/>
      <c r="H60" s="83"/>
      <c r="I60" s="83"/>
      <c r="J60" s="83"/>
      <c r="K60" s="83"/>
      <c r="L60" s="83"/>
      <c r="M60" s="83"/>
      <c r="N60" s="83"/>
      <c r="O60" s="83"/>
      <c r="P60" s="83"/>
      <c r="Q60" s="83"/>
      <c r="R60" s="83"/>
      <c r="S60" s="83"/>
      <c r="T60" s="83"/>
      <c r="U60" s="83"/>
      <c r="V60" s="83"/>
      <c r="W60" s="83"/>
      <c r="X60" s="83"/>
      <c r="Y60" s="83"/>
    </row>
    <row r="61">
      <c r="A61" s="86" t="s">
        <v>191</v>
      </c>
      <c r="B61" s="87" t="s">
        <v>188</v>
      </c>
      <c r="C61" s="87">
        <v>773.4</v>
      </c>
      <c r="D61" s="87">
        <v>31.6</v>
      </c>
      <c r="E61" s="87">
        <v>34.2</v>
      </c>
      <c r="F61" s="87">
        <v>84.6</v>
      </c>
      <c r="G61" s="83"/>
      <c r="H61" s="83"/>
      <c r="I61" s="83"/>
      <c r="J61" s="83"/>
      <c r="K61" s="83"/>
      <c r="L61" s="83"/>
      <c r="M61" s="83"/>
      <c r="N61" s="83"/>
      <c r="O61" s="83"/>
      <c r="P61" s="83"/>
      <c r="Q61" s="83"/>
      <c r="R61" s="83"/>
      <c r="S61" s="83"/>
      <c r="T61" s="83"/>
      <c r="U61" s="83"/>
      <c r="V61" s="83"/>
      <c r="W61" s="83"/>
      <c r="X61" s="83"/>
      <c r="Y61" s="83"/>
    </row>
    <row r="62">
      <c r="A62" s="86" t="s">
        <v>192</v>
      </c>
      <c r="B62" s="87" t="s">
        <v>193</v>
      </c>
      <c r="C62" s="87">
        <v>1842.6</v>
      </c>
      <c r="D62" s="87">
        <v>66.4</v>
      </c>
      <c r="E62" s="87">
        <v>94.4</v>
      </c>
      <c r="F62" s="87">
        <v>109.6</v>
      </c>
      <c r="G62" s="83"/>
      <c r="H62" s="83"/>
      <c r="I62" s="83"/>
      <c r="J62" s="83"/>
      <c r="K62" s="83"/>
      <c r="L62" s="83"/>
      <c r="M62" s="83"/>
      <c r="N62" s="83"/>
      <c r="O62" s="83"/>
      <c r="P62" s="83"/>
      <c r="Q62" s="83"/>
      <c r="R62" s="83"/>
      <c r="S62" s="83"/>
      <c r="T62" s="83"/>
      <c r="U62" s="83"/>
      <c r="V62" s="83"/>
      <c r="W62" s="83"/>
      <c r="X62" s="83"/>
      <c r="Y62" s="83"/>
    </row>
    <row r="63">
      <c r="A63" s="98" t="s">
        <v>194</v>
      </c>
      <c r="B63" s="85"/>
      <c r="C63" s="85"/>
      <c r="D63" s="85"/>
      <c r="E63" s="85"/>
      <c r="F63" s="85"/>
      <c r="G63" s="83"/>
      <c r="H63" s="83"/>
      <c r="I63" s="83"/>
      <c r="J63" s="83"/>
      <c r="K63" s="83"/>
      <c r="L63" s="83"/>
      <c r="M63" s="83"/>
      <c r="N63" s="83"/>
      <c r="O63" s="83"/>
      <c r="P63" s="83"/>
      <c r="Q63" s="83"/>
      <c r="R63" s="83"/>
      <c r="S63" s="83"/>
      <c r="T63" s="83"/>
      <c r="U63" s="83"/>
      <c r="V63" s="83"/>
      <c r="W63" s="83"/>
      <c r="X63" s="83"/>
      <c r="Y63" s="83"/>
    </row>
    <row r="64">
      <c r="A64" s="86" t="s">
        <v>195</v>
      </c>
      <c r="B64" s="87" t="s">
        <v>196</v>
      </c>
      <c r="C64" s="87">
        <v>1342.5</v>
      </c>
      <c r="D64" s="87">
        <v>53.4</v>
      </c>
      <c r="E64" s="87">
        <v>63.7</v>
      </c>
      <c r="F64" s="87">
        <v>138.9</v>
      </c>
      <c r="G64" s="83"/>
      <c r="H64" s="83"/>
      <c r="I64" s="83"/>
      <c r="J64" s="83"/>
      <c r="K64" s="83"/>
      <c r="L64" s="83"/>
      <c r="M64" s="83"/>
      <c r="N64" s="83"/>
      <c r="O64" s="83"/>
      <c r="P64" s="83"/>
      <c r="Q64" s="83"/>
      <c r="R64" s="83"/>
      <c r="S64" s="83"/>
      <c r="T64" s="83"/>
      <c r="U64" s="83"/>
      <c r="V64" s="83"/>
      <c r="W64" s="83"/>
      <c r="X64" s="83"/>
      <c r="Y64" s="83"/>
    </row>
    <row r="65">
      <c r="A65" s="86" t="s">
        <v>197</v>
      </c>
      <c r="B65" s="87" t="s">
        <v>109</v>
      </c>
      <c r="C65" s="87">
        <v>1544.4</v>
      </c>
      <c r="D65" s="87">
        <v>57.6</v>
      </c>
      <c r="E65" s="87">
        <v>84.4</v>
      </c>
      <c r="F65" s="87">
        <v>138.4</v>
      </c>
      <c r="G65" s="83"/>
      <c r="H65" s="83"/>
      <c r="I65" s="83"/>
      <c r="J65" s="83"/>
      <c r="K65" s="83"/>
      <c r="L65" s="83"/>
      <c r="M65" s="83"/>
      <c r="N65" s="83"/>
      <c r="O65" s="83"/>
      <c r="P65" s="83"/>
      <c r="Q65" s="83"/>
      <c r="R65" s="83"/>
      <c r="S65" s="83"/>
      <c r="T65" s="83"/>
      <c r="U65" s="83"/>
      <c r="V65" s="83"/>
      <c r="W65" s="83"/>
      <c r="X65" s="83"/>
      <c r="Y65" s="83"/>
    </row>
    <row r="66">
      <c r="A66" s="86" t="s">
        <v>198</v>
      </c>
      <c r="B66" s="87" t="s">
        <v>105</v>
      </c>
      <c r="C66" s="87">
        <v>1238.0</v>
      </c>
      <c r="D66" s="87">
        <v>59.9</v>
      </c>
      <c r="E66" s="87">
        <v>64.0</v>
      </c>
      <c r="F66" s="87">
        <v>105.4</v>
      </c>
      <c r="G66" s="83"/>
      <c r="H66" s="83"/>
      <c r="I66" s="83"/>
      <c r="J66" s="83"/>
      <c r="K66" s="83"/>
      <c r="L66" s="83"/>
      <c r="M66" s="83"/>
      <c r="N66" s="83"/>
      <c r="O66" s="83"/>
      <c r="P66" s="83"/>
      <c r="Q66" s="83"/>
      <c r="R66" s="83"/>
      <c r="S66" s="83"/>
      <c r="T66" s="83"/>
      <c r="U66" s="83"/>
      <c r="V66" s="83"/>
      <c r="W66" s="83"/>
      <c r="X66" s="83"/>
      <c r="Y66" s="83"/>
    </row>
    <row r="67">
      <c r="A67" s="86" t="s">
        <v>199</v>
      </c>
      <c r="B67" s="87" t="s">
        <v>105</v>
      </c>
      <c r="C67" s="87">
        <v>1273.8</v>
      </c>
      <c r="D67" s="87">
        <v>44.0</v>
      </c>
      <c r="E67" s="87">
        <v>75.0</v>
      </c>
      <c r="F67" s="87">
        <v>101.9</v>
      </c>
      <c r="G67" s="83"/>
      <c r="H67" s="83"/>
      <c r="I67" s="83"/>
      <c r="J67" s="83"/>
      <c r="K67" s="83"/>
      <c r="L67" s="83"/>
      <c r="M67" s="83"/>
      <c r="N67" s="83"/>
      <c r="O67" s="83"/>
      <c r="P67" s="83"/>
      <c r="Q67" s="83"/>
      <c r="R67" s="83"/>
      <c r="S67" s="83"/>
      <c r="T67" s="83"/>
      <c r="U67" s="83"/>
      <c r="V67" s="83"/>
      <c r="W67" s="83"/>
      <c r="X67" s="83"/>
      <c r="Y67" s="83"/>
    </row>
    <row r="68">
      <c r="A68" s="86" t="s">
        <v>200</v>
      </c>
      <c r="B68" s="87" t="s">
        <v>105</v>
      </c>
      <c r="C68" s="87">
        <v>1530.8</v>
      </c>
      <c r="D68" s="87">
        <v>56.7</v>
      </c>
      <c r="E68" s="87">
        <v>81.6</v>
      </c>
      <c r="F68" s="87">
        <v>142.2</v>
      </c>
      <c r="G68" s="83"/>
      <c r="H68" s="83"/>
      <c r="I68" s="83"/>
      <c r="J68" s="83"/>
      <c r="K68" s="83"/>
      <c r="L68" s="83"/>
      <c r="M68" s="83"/>
      <c r="N68" s="83"/>
      <c r="O68" s="83"/>
      <c r="P68" s="83"/>
      <c r="Q68" s="83"/>
      <c r="R68" s="83"/>
      <c r="S68" s="83"/>
      <c r="T68" s="83"/>
      <c r="U68" s="83"/>
      <c r="V68" s="83"/>
      <c r="W68" s="83"/>
      <c r="X68" s="83"/>
      <c r="Y68" s="83"/>
    </row>
    <row r="69">
      <c r="A69" s="86" t="s">
        <v>201</v>
      </c>
      <c r="B69" s="87" t="s">
        <v>109</v>
      </c>
      <c r="C69" s="87">
        <v>1394.4</v>
      </c>
      <c r="D69" s="87">
        <v>71.3</v>
      </c>
      <c r="E69" s="87">
        <v>74.2</v>
      </c>
      <c r="F69" s="87">
        <v>110.4</v>
      </c>
      <c r="G69" s="83"/>
      <c r="H69" s="83"/>
      <c r="I69" s="83"/>
      <c r="J69" s="83"/>
      <c r="K69" s="83"/>
      <c r="L69" s="83"/>
      <c r="M69" s="83"/>
      <c r="N69" s="83"/>
      <c r="O69" s="83"/>
      <c r="P69" s="83"/>
      <c r="Q69" s="83"/>
      <c r="R69" s="83"/>
      <c r="S69" s="83"/>
      <c r="T69" s="83"/>
      <c r="U69" s="83"/>
      <c r="V69" s="83"/>
      <c r="W69" s="83"/>
      <c r="X69" s="83"/>
      <c r="Y69" s="83"/>
    </row>
    <row r="70">
      <c r="A70" s="86" t="s">
        <v>202</v>
      </c>
      <c r="B70" s="87" t="s">
        <v>105</v>
      </c>
      <c r="C70" s="87">
        <v>1407.5</v>
      </c>
      <c r="D70" s="87">
        <v>50.3</v>
      </c>
      <c r="E70" s="87">
        <v>83.6</v>
      </c>
      <c r="F70" s="87">
        <v>113.2</v>
      </c>
      <c r="G70" s="83"/>
      <c r="H70" s="83"/>
      <c r="I70" s="83"/>
      <c r="J70" s="83"/>
      <c r="K70" s="83"/>
      <c r="L70" s="83"/>
      <c r="M70" s="83"/>
      <c r="N70" s="83"/>
      <c r="O70" s="83"/>
      <c r="P70" s="83"/>
      <c r="Q70" s="83"/>
      <c r="R70" s="83"/>
      <c r="S70" s="83"/>
      <c r="T70" s="83"/>
      <c r="U70" s="83"/>
      <c r="V70" s="83"/>
      <c r="W70" s="83"/>
      <c r="X70" s="83"/>
      <c r="Y70" s="83"/>
    </row>
    <row r="71">
      <c r="A71" s="86" t="s">
        <v>203</v>
      </c>
      <c r="B71" s="87" t="s">
        <v>109</v>
      </c>
      <c r="C71" s="87">
        <v>1401.4</v>
      </c>
      <c r="D71" s="87">
        <v>52.8</v>
      </c>
      <c r="E71" s="87">
        <v>74.9</v>
      </c>
      <c r="F71" s="87">
        <v>128.8</v>
      </c>
      <c r="G71" s="83"/>
      <c r="H71" s="83"/>
      <c r="I71" s="83"/>
      <c r="J71" s="83"/>
      <c r="K71" s="83"/>
      <c r="L71" s="83"/>
      <c r="M71" s="83"/>
      <c r="N71" s="83"/>
      <c r="O71" s="83"/>
      <c r="P71" s="83"/>
      <c r="Q71" s="83"/>
      <c r="R71" s="83"/>
      <c r="S71" s="83"/>
      <c r="T71" s="83"/>
      <c r="U71" s="83"/>
      <c r="V71" s="83"/>
      <c r="W71" s="83"/>
      <c r="X71" s="83"/>
      <c r="Y71" s="83"/>
    </row>
    <row r="72">
      <c r="A72" s="86" t="s">
        <v>204</v>
      </c>
      <c r="B72" s="87" t="s">
        <v>105</v>
      </c>
      <c r="C72" s="87">
        <v>1406.2</v>
      </c>
      <c r="D72" s="87">
        <v>60.3</v>
      </c>
      <c r="E72" s="87">
        <v>78.6</v>
      </c>
      <c r="F72" s="87">
        <v>114.1</v>
      </c>
      <c r="G72" s="83"/>
      <c r="H72" s="83"/>
      <c r="I72" s="83"/>
      <c r="J72" s="83"/>
      <c r="K72" s="83"/>
      <c r="L72" s="83"/>
      <c r="M72" s="83"/>
      <c r="N72" s="83"/>
      <c r="O72" s="83"/>
      <c r="P72" s="83"/>
      <c r="Q72" s="83"/>
      <c r="R72" s="83"/>
      <c r="S72" s="83"/>
      <c r="T72" s="83"/>
      <c r="U72" s="83"/>
      <c r="V72" s="83"/>
      <c r="W72" s="83"/>
      <c r="X72" s="83"/>
      <c r="Y72" s="83"/>
    </row>
    <row r="73">
      <c r="A73" s="98" t="s">
        <v>205</v>
      </c>
      <c r="B73" s="85"/>
      <c r="C73" s="85"/>
      <c r="D73" s="85"/>
      <c r="E73" s="85"/>
      <c r="F73" s="85"/>
      <c r="G73" s="83"/>
      <c r="H73" s="83"/>
      <c r="I73" s="83"/>
      <c r="J73" s="83"/>
      <c r="K73" s="83"/>
      <c r="L73" s="83"/>
      <c r="M73" s="83"/>
      <c r="N73" s="83"/>
      <c r="O73" s="83"/>
      <c r="P73" s="83"/>
      <c r="Q73" s="83"/>
      <c r="R73" s="83"/>
      <c r="S73" s="83"/>
      <c r="T73" s="83"/>
      <c r="U73" s="83"/>
      <c r="V73" s="83"/>
      <c r="W73" s="83"/>
      <c r="X73" s="83"/>
      <c r="Y73" s="83"/>
    </row>
    <row r="74">
      <c r="A74" s="89" t="s">
        <v>206</v>
      </c>
      <c r="B74" s="95" t="s">
        <v>149</v>
      </c>
      <c r="C74" s="95">
        <v>242.65</v>
      </c>
      <c r="D74" s="95" t="s">
        <v>207</v>
      </c>
      <c r="E74" s="95" t="s">
        <v>208</v>
      </c>
      <c r="F74" s="95" t="s">
        <v>209</v>
      </c>
      <c r="G74" s="83"/>
      <c r="H74" s="83"/>
      <c r="I74" s="83"/>
      <c r="J74" s="83"/>
      <c r="K74" s="83"/>
      <c r="L74" s="83"/>
      <c r="M74" s="83"/>
      <c r="N74" s="83"/>
      <c r="O74" s="83"/>
      <c r="P74" s="83"/>
      <c r="Q74" s="83"/>
      <c r="R74" s="83"/>
      <c r="S74" s="83"/>
      <c r="T74" s="83"/>
      <c r="U74" s="83"/>
      <c r="V74" s="83"/>
      <c r="W74" s="83"/>
      <c r="X74" s="83"/>
      <c r="Y74" s="83"/>
    </row>
    <row r="75">
      <c r="A75" s="86" t="s">
        <v>210</v>
      </c>
      <c r="B75" s="87" t="s">
        <v>111</v>
      </c>
      <c r="C75" s="87">
        <v>422.0</v>
      </c>
      <c r="D75" s="87">
        <v>9.0</v>
      </c>
      <c r="E75" s="87">
        <v>8.0</v>
      </c>
      <c r="F75" s="87">
        <v>77.0</v>
      </c>
      <c r="G75" s="83"/>
      <c r="H75" s="83"/>
      <c r="I75" s="83"/>
      <c r="J75" s="83"/>
      <c r="K75" s="83"/>
      <c r="L75" s="83"/>
      <c r="M75" s="83"/>
      <c r="N75" s="83"/>
      <c r="O75" s="83"/>
      <c r="P75" s="83"/>
      <c r="Q75" s="83"/>
      <c r="R75" s="83"/>
      <c r="S75" s="83"/>
      <c r="T75" s="83"/>
      <c r="U75" s="83"/>
      <c r="V75" s="83"/>
      <c r="W75" s="83"/>
      <c r="X75" s="83"/>
      <c r="Y75" s="83"/>
    </row>
    <row r="76">
      <c r="A76" s="86" t="s">
        <v>211</v>
      </c>
      <c r="B76" s="87" t="s">
        <v>212</v>
      </c>
      <c r="C76" s="87">
        <v>668.4</v>
      </c>
      <c r="D76" s="87">
        <v>9.0</v>
      </c>
      <c r="E76" s="87">
        <v>27.6</v>
      </c>
      <c r="F76" s="87">
        <v>95.8</v>
      </c>
      <c r="G76" s="83"/>
      <c r="H76" s="83"/>
      <c r="I76" s="83"/>
      <c r="J76" s="83"/>
      <c r="K76" s="83"/>
      <c r="L76" s="83"/>
      <c r="M76" s="83"/>
      <c r="N76" s="83"/>
      <c r="O76" s="83"/>
      <c r="P76" s="83"/>
      <c r="Q76" s="83"/>
      <c r="R76" s="83"/>
      <c r="S76" s="83"/>
      <c r="T76" s="83"/>
      <c r="U76" s="83"/>
      <c r="V76" s="83"/>
      <c r="W76" s="83"/>
      <c r="X76" s="83"/>
      <c r="Y76" s="83"/>
    </row>
    <row r="77">
      <c r="A77" s="86" t="s">
        <v>213</v>
      </c>
      <c r="B77" s="87" t="s">
        <v>107</v>
      </c>
      <c r="C77" s="87">
        <v>612.9</v>
      </c>
      <c r="D77" s="87">
        <v>9.3</v>
      </c>
      <c r="E77" s="87">
        <v>26.7</v>
      </c>
      <c r="F77" s="87">
        <v>83.6</v>
      </c>
      <c r="G77" s="83"/>
      <c r="H77" s="83"/>
      <c r="I77" s="83"/>
      <c r="J77" s="83"/>
      <c r="K77" s="83"/>
      <c r="L77" s="83"/>
      <c r="M77" s="83"/>
      <c r="N77" s="83"/>
      <c r="O77" s="83"/>
      <c r="P77" s="83"/>
      <c r="Q77" s="83"/>
      <c r="R77" s="83"/>
      <c r="S77" s="83"/>
      <c r="T77" s="83"/>
      <c r="U77" s="83"/>
      <c r="V77" s="83"/>
      <c r="W77" s="83"/>
      <c r="X77" s="83"/>
      <c r="Y77" s="83"/>
    </row>
    <row r="78">
      <c r="A78" s="86" t="s">
        <v>214</v>
      </c>
      <c r="B78" s="87" t="s">
        <v>215</v>
      </c>
      <c r="C78" s="87">
        <v>169.4</v>
      </c>
      <c r="D78" s="87">
        <v>1.7</v>
      </c>
      <c r="E78" s="87">
        <v>0.5</v>
      </c>
      <c r="F78" s="87">
        <v>39.1</v>
      </c>
      <c r="G78" s="83"/>
      <c r="H78" s="83"/>
      <c r="I78" s="83"/>
      <c r="J78" s="83"/>
      <c r="K78" s="83"/>
      <c r="L78" s="83"/>
      <c r="M78" s="83"/>
      <c r="N78" s="83"/>
      <c r="O78" s="83"/>
      <c r="P78" s="83"/>
      <c r="Q78" s="83"/>
      <c r="R78" s="83"/>
      <c r="S78" s="83"/>
      <c r="T78" s="83"/>
      <c r="U78" s="83"/>
      <c r="V78" s="83"/>
      <c r="W78" s="83"/>
      <c r="X78" s="83"/>
      <c r="Y78" s="83"/>
    </row>
    <row r="79">
      <c r="A79" s="86" t="s">
        <v>216</v>
      </c>
      <c r="B79" s="87" t="s">
        <v>111</v>
      </c>
      <c r="C79" s="87">
        <v>189.0</v>
      </c>
      <c r="D79" s="87">
        <v>2.6</v>
      </c>
      <c r="E79" s="87">
        <v>1.5</v>
      </c>
      <c r="F79" s="87">
        <v>42.0</v>
      </c>
      <c r="G79" s="83"/>
      <c r="H79" s="83"/>
      <c r="I79" s="83"/>
      <c r="J79" s="83"/>
      <c r="K79" s="83"/>
      <c r="L79" s="83"/>
      <c r="M79" s="83"/>
      <c r="N79" s="83"/>
      <c r="O79" s="83"/>
      <c r="P79" s="83"/>
      <c r="Q79" s="83"/>
      <c r="R79" s="83"/>
      <c r="S79" s="83"/>
      <c r="T79" s="83"/>
      <c r="U79" s="83"/>
      <c r="V79" s="83"/>
      <c r="W79" s="83"/>
      <c r="X79" s="83"/>
      <c r="Y79" s="83"/>
    </row>
    <row r="80">
      <c r="A80" s="99" t="s">
        <v>217</v>
      </c>
      <c r="B80" s="85"/>
      <c r="C80" s="85"/>
      <c r="D80" s="85"/>
      <c r="E80" s="85"/>
      <c r="F80" s="85"/>
      <c r="G80" s="83"/>
      <c r="H80" s="83"/>
      <c r="I80" s="83"/>
      <c r="J80" s="83"/>
      <c r="K80" s="83"/>
      <c r="L80" s="83"/>
      <c r="M80" s="83"/>
      <c r="N80" s="83"/>
      <c r="O80" s="83"/>
      <c r="P80" s="83"/>
      <c r="Q80" s="83"/>
      <c r="R80" s="83"/>
      <c r="S80" s="83"/>
      <c r="T80" s="83"/>
      <c r="U80" s="83"/>
      <c r="V80" s="83"/>
      <c r="W80" s="83"/>
      <c r="X80" s="83"/>
      <c r="Y80" s="83"/>
    </row>
    <row r="81">
      <c r="A81" s="89" t="s">
        <v>218</v>
      </c>
      <c r="B81" s="95" t="s">
        <v>219</v>
      </c>
      <c r="C81" s="95">
        <v>12.8</v>
      </c>
      <c r="D81" s="95" t="s">
        <v>220</v>
      </c>
      <c r="E81" s="95" t="s">
        <v>221</v>
      </c>
      <c r="F81" s="95" t="s">
        <v>222</v>
      </c>
      <c r="G81" s="83"/>
      <c r="H81" s="83"/>
      <c r="I81" s="83"/>
      <c r="J81" s="83"/>
      <c r="K81" s="83"/>
      <c r="L81" s="83"/>
      <c r="M81" s="83"/>
      <c r="N81" s="83"/>
      <c r="O81" s="83"/>
      <c r="P81" s="83"/>
      <c r="Q81" s="83"/>
      <c r="R81" s="83"/>
      <c r="S81" s="83"/>
      <c r="T81" s="83"/>
      <c r="U81" s="83"/>
      <c r="V81" s="83"/>
      <c r="W81" s="83"/>
      <c r="X81" s="83"/>
      <c r="Y81" s="83"/>
    </row>
    <row r="82">
      <c r="A82" s="89" t="s">
        <v>223</v>
      </c>
      <c r="B82" s="95" t="s">
        <v>224</v>
      </c>
      <c r="C82" s="95">
        <v>132.3</v>
      </c>
      <c r="D82" s="95" t="s">
        <v>225</v>
      </c>
      <c r="E82" s="95" t="s">
        <v>226</v>
      </c>
      <c r="F82" s="95" t="s">
        <v>227</v>
      </c>
      <c r="G82" s="83"/>
      <c r="H82" s="83"/>
      <c r="I82" s="83"/>
      <c r="J82" s="83"/>
      <c r="K82" s="83"/>
      <c r="L82" s="83"/>
      <c r="M82" s="83"/>
      <c r="N82" s="83"/>
      <c r="O82" s="83"/>
      <c r="P82" s="83"/>
      <c r="Q82" s="83"/>
      <c r="R82" s="83"/>
      <c r="S82" s="83"/>
      <c r="T82" s="83"/>
      <c r="U82" s="83"/>
      <c r="V82" s="83"/>
      <c r="W82" s="83"/>
      <c r="X82" s="83"/>
      <c r="Y82" s="83"/>
    </row>
    <row r="83">
      <c r="A83" s="89" t="s">
        <v>228</v>
      </c>
      <c r="B83" s="95" t="s">
        <v>224</v>
      </c>
      <c r="C83" s="95">
        <v>91.1</v>
      </c>
      <c r="D83" s="95" t="s">
        <v>229</v>
      </c>
      <c r="E83" s="95" t="s">
        <v>230</v>
      </c>
      <c r="F83" s="95" t="s">
        <v>231</v>
      </c>
      <c r="G83" s="83"/>
      <c r="H83" s="83"/>
      <c r="I83" s="83"/>
      <c r="J83" s="83"/>
      <c r="K83" s="83"/>
      <c r="L83" s="83"/>
      <c r="M83" s="83"/>
      <c r="N83" s="83"/>
      <c r="O83" s="83"/>
      <c r="P83" s="83"/>
      <c r="Q83" s="83"/>
      <c r="R83" s="83"/>
      <c r="S83" s="83"/>
      <c r="T83" s="83"/>
      <c r="U83" s="83"/>
      <c r="V83" s="83"/>
      <c r="W83" s="83"/>
      <c r="X83" s="83"/>
      <c r="Y83" s="83"/>
    </row>
    <row r="84">
      <c r="A84" s="89" t="s">
        <v>232</v>
      </c>
      <c r="B84" s="95" t="s">
        <v>233</v>
      </c>
      <c r="C84" s="95">
        <v>3.0</v>
      </c>
      <c r="D84" s="95" t="s">
        <v>234</v>
      </c>
      <c r="E84" s="95" t="s">
        <v>234</v>
      </c>
      <c r="F84" s="95" t="s">
        <v>220</v>
      </c>
      <c r="G84" s="83"/>
      <c r="H84" s="83"/>
      <c r="I84" s="83"/>
      <c r="J84" s="83"/>
      <c r="K84" s="83"/>
      <c r="L84" s="83"/>
      <c r="M84" s="83"/>
      <c r="N84" s="83"/>
      <c r="O84" s="83"/>
      <c r="P84" s="83"/>
      <c r="Q84" s="83"/>
      <c r="R84" s="83"/>
      <c r="S84" s="83"/>
      <c r="T84" s="83"/>
      <c r="U84" s="83"/>
      <c r="V84" s="83"/>
      <c r="W84" s="83"/>
      <c r="X84" s="83"/>
      <c r="Y84" s="83"/>
    </row>
    <row r="85">
      <c r="A85" s="89" t="s">
        <v>235</v>
      </c>
      <c r="B85" s="95" t="s">
        <v>224</v>
      </c>
      <c r="C85" s="95">
        <v>8.2</v>
      </c>
      <c r="D85" s="95" t="s">
        <v>236</v>
      </c>
      <c r="E85" s="95" t="s">
        <v>221</v>
      </c>
      <c r="F85" s="95" t="s">
        <v>237</v>
      </c>
      <c r="G85" s="83"/>
      <c r="H85" s="83"/>
      <c r="I85" s="83"/>
      <c r="J85" s="83"/>
      <c r="K85" s="83"/>
      <c r="L85" s="83"/>
      <c r="M85" s="83"/>
      <c r="N85" s="83"/>
      <c r="O85" s="83"/>
      <c r="P85" s="83"/>
      <c r="Q85" s="83"/>
      <c r="R85" s="83"/>
      <c r="S85" s="83"/>
      <c r="T85" s="83"/>
      <c r="U85" s="83"/>
      <c r="V85" s="83"/>
      <c r="W85" s="83"/>
      <c r="X85" s="83"/>
      <c r="Y85" s="83"/>
    </row>
    <row r="86">
      <c r="A86" s="86" t="s">
        <v>238</v>
      </c>
      <c r="B86" s="87" t="s">
        <v>239</v>
      </c>
      <c r="C86" s="87">
        <v>139.8</v>
      </c>
      <c r="D86" s="87">
        <v>4.8</v>
      </c>
      <c r="E86" s="87">
        <v>13.3</v>
      </c>
      <c r="F86" s="87">
        <v>0.0</v>
      </c>
      <c r="G86" s="83"/>
      <c r="H86" s="83"/>
      <c r="I86" s="83"/>
      <c r="J86" s="83"/>
      <c r="K86" s="83"/>
      <c r="L86" s="83"/>
      <c r="M86" s="83"/>
      <c r="N86" s="83"/>
      <c r="O86" s="83"/>
      <c r="P86" s="83"/>
      <c r="Q86" s="83"/>
      <c r="R86" s="83"/>
      <c r="S86" s="83"/>
      <c r="T86" s="83"/>
      <c r="U86" s="83"/>
      <c r="V86" s="83"/>
      <c r="W86" s="83"/>
      <c r="X86" s="83"/>
      <c r="Y86" s="83"/>
    </row>
    <row r="87">
      <c r="A87" s="86" t="s">
        <v>240</v>
      </c>
      <c r="B87" s="87" t="s">
        <v>239</v>
      </c>
      <c r="C87" s="87">
        <v>30.3</v>
      </c>
      <c r="D87" s="87">
        <v>4.8</v>
      </c>
      <c r="E87" s="87">
        <v>0.9</v>
      </c>
      <c r="F87" s="87">
        <v>0.7</v>
      </c>
      <c r="G87" s="83"/>
      <c r="H87" s="83"/>
      <c r="I87" s="83"/>
      <c r="J87" s="83"/>
      <c r="K87" s="83"/>
      <c r="L87" s="83"/>
      <c r="M87" s="83"/>
      <c r="N87" s="83"/>
      <c r="O87" s="83"/>
      <c r="P87" s="83"/>
      <c r="Q87" s="83"/>
      <c r="R87" s="83"/>
      <c r="S87" s="83"/>
      <c r="T87" s="83"/>
      <c r="U87" s="83"/>
      <c r="V87" s="83"/>
      <c r="W87" s="83"/>
      <c r="X87" s="83"/>
      <c r="Y87" s="83"/>
    </row>
    <row r="88">
      <c r="A88" s="86" t="s">
        <v>241</v>
      </c>
      <c r="B88" s="87" t="s">
        <v>239</v>
      </c>
      <c r="C88" s="87">
        <v>7.9</v>
      </c>
      <c r="D88" s="87">
        <v>1.2</v>
      </c>
      <c r="E88" s="87">
        <v>0.3</v>
      </c>
      <c r="F88" s="87">
        <v>1.2</v>
      </c>
      <c r="G88" s="83"/>
      <c r="H88" s="83"/>
      <c r="I88" s="83"/>
      <c r="J88" s="83"/>
      <c r="K88" s="83"/>
      <c r="L88" s="83"/>
      <c r="M88" s="83"/>
      <c r="N88" s="83"/>
      <c r="O88" s="83"/>
      <c r="P88" s="83"/>
      <c r="Q88" s="83"/>
      <c r="R88" s="83"/>
      <c r="S88" s="83"/>
      <c r="T88" s="83"/>
      <c r="U88" s="83"/>
      <c r="V88" s="83"/>
      <c r="W88" s="83"/>
      <c r="X88" s="83"/>
      <c r="Y88" s="83"/>
    </row>
    <row r="89">
      <c r="A89" s="86" t="s">
        <v>242</v>
      </c>
      <c r="B89" s="87" t="s">
        <v>239</v>
      </c>
      <c r="C89" s="87">
        <v>63.0</v>
      </c>
      <c r="D89" s="87">
        <v>0.1</v>
      </c>
      <c r="E89" s="87">
        <v>0.0</v>
      </c>
      <c r="F89" s="87">
        <v>7.0</v>
      </c>
      <c r="G89" s="83"/>
      <c r="H89" s="83"/>
      <c r="I89" s="83"/>
      <c r="J89" s="83"/>
      <c r="K89" s="83"/>
      <c r="L89" s="83"/>
      <c r="M89" s="83"/>
      <c r="N89" s="83"/>
      <c r="O89" s="83"/>
      <c r="P89" s="83"/>
      <c r="Q89" s="83"/>
      <c r="R89" s="83"/>
      <c r="S89" s="83"/>
      <c r="T89" s="83"/>
      <c r="U89" s="83"/>
      <c r="V89" s="83"/>
      <c r="W89" s="83"/>
      <c r="X89" s="83"/>
      <c r="Y89" s="83"/>
    </row>
    <row r="90">
      <c r="A90" s="86" t="s">
        <v>243</v>
      </c>
      <c r="B90" s="87" t="s">
        <v>239</v>
      </c>
      <c r="C90" s="95">
        <v>191.1</v>
      </c>
      <c r="D90" s="87">
        <v>0.4</v>
      </c>
      <c r="E90" s="87">
        <v>21.0</v>
      </c>
      <c r="F90" s="87">
        <v>0.2</v>
      </c>
      <c r="G90" s="83"/>
      <c r="H90" s="83"/>
      <c r="I90" s="83"/>
      <c r="J90" s="83"/>
      <c r="K90" s="83"/>
      <c r="L90" s="83"/>
      <c r="M90" s="83"/>
      <c r="N90" s="83"/>
      <c r="O90" s="83"/>
      <c r="P90" s="83"/>
      <c r="Q90" s="83"/>
      <c r="R90" s="83"/>
      <c r="S90" s="83"/>
      <c r="T90" s="83"/>
      <c r="U90" s="83"/>
      <c r="V90" s="83"/>
      <c r="W90" s="83"/>
      <c r="X90" s="83"/>
      <c r="Y90" s="83"/>
    </row>
    <row r="91">
      <c r="A91" s="86" t="s">
        <v>244</v>
      </c>
      <c r="B91" s="87" t="s">
        <v>239</v>
      </c>
      <c r="C91" s="87">
        <v>60.0</v>
      </c>
      <c r="D91" s="87">
        <v>1.0</v>
      </c>
      <c r="E91" s="87">
        <v>0.0</v>
      </c>
      <c r="F91" s="87">
        <v>14.0</v>
      </c>
      <c r="G91" s="83"/>
      <c r="H91" s="83"/>
      <c r="I91" s="83"/>
      <c r="J91" s="83"/>
      <c r="K91" s="83"/>
      <c r="L91" s="83"/>
      <c r="M91" s="83"/>
      <c r="N91" s="83"/>
      <c r="O91" s="83"/>
      <c r="P91" s="83"/>
      <c r="Q91" s="83"/>
      <c r="R91" s="83"/>
      <c r="S91" s="83"/>
      <c r="T91" s="83"/>
      <c r="U91" s="83"/>
      <c r="V91" s="83"/>
      <c r="W91" s="83"/>
      <c r="X91" s="83"/>
      <c r="Y91" s="83"/>
    </row>
    <row r="92">
      <c r="A92" s="86" t="s">
        <v>245</v>
      </c>
      <c r="B92" s="87" t="s">
        <v>239</v>
      </c>
      <c r="C92" s="87">
        <v>32.2</v>
      </c>
      <c r="D92" s="87">
        <v>0.3</v>
      </c>
      <c r="E92" s="87">
        <v>0.2</v>
      </c>
      <c r="F92" s="87">
        <v>7.0</v>
      </c>
      <c r="G92" s="83"/>
      <c r="H92" s="83"/>
      <c r="I92" s="83"/>
      <c r="J92" s="83"/>
      <c r="K92" s="83"/>
      <c r="L92" s="83"/>
      <c r="M92" s="83"/>
      <c r="N92" s="83"/>
      <c r="O92" s="83"/>
      <c r="P92" s="83"/>
      <c r="Q92" s="83"/>
      <c r="R92" s="83"/>
      <c r="S92" s="83"/>
      <c r="T92" s="83"/>
      <c r="U92" s="83"/>
      <c r="V92" s="83"/>
      <c r="W92" s="83"/>
      <c r="X92" s="83"/>
      <c r="Y92" s="83"/>
    </row>
    <row r="93">
      <c r="A93" s="86" t="s">
        <v>246</v>
      </c>
      <c r="B93" s="87" t="s">
        <v>239</v>
      </c>
      <c r="C93" s="87">
        <v>176.4</v>
      </c>
      <c r="D93" s="87">
        <v>0.4</v>
      </c>
      <c r="E93" s="87">
        <v>17.5</v>
      </c>
      <c r="F93" s="87">
        <v>4.0</v>
      </c>
      <c r="G93" s="83"/>
      <c r="H93" s="83"/>
      <c r="I93" s="83"/>
      <c r="J93" s="83"/>
      <c r="K93" s="83"/>
      <c r="L93" s="83"/>
      <c r="M93" s="83"/>
      <c r="N93" s="83"/>
      <c r="O93" s="83"/>
      <c r="P93" s="83"/>
      <c r="Q93" s="83"/>
      <c r="R93" s="83"/>
      <c r="S93" s="83"/>
      <c r="T93" s="83"/>
      <c r="U93" s="83"/>
      <c r="V93" s="83"/>
      <c r="W93" s="83"/>
      <c r="X93" s="83"/>
      <c r="Y93" s="83"/>
    </row>
    <row r="94">
      <c r="A94" s="86" t="s">
        <v>247</v>
      </c>
      <c r="B94" s="87" t="s">
        <v>239</v>
      </c>
      <c r="C94" s="95">
        <v>61.2</v>
      </c>
      <c r="D94" s="95" t="s">
        <v>248</v>
      </c>
      <c r="E94" s="95" t="s">
        <v>249</v>
      </c>
      <c r="F94" s="95" t="s">
        <v>250</v>
      </c>
      <c r="G94" s="83"/>
      <c r="H94" s="83"/>
      <c r="I94" s="83"/>
      <c r="J94" s="83"/>
      <c r="K94" s="83"/>
      <c r="L94" s="83"/>
      <c r="M94" s="83"/>
      <c r="N94" s="83"/>
      <c r="O94" s="83"/>
      <c r="P94" s="83"/>
      <c r="Q94" s="83"/>
      <c r="R94" s="83"/>
      <c r="S94" s="83"/>
      <c r="T94" s="83"/>
      <c r="U94" s="83"/>
      <c r="V94" s="83"/>
      <c r="W94" s="83"/>
      <c r="X94" s="83"/>
      <c r="Y94" s="83"/>
    </row>
    <row r="95">
      <c r="A95" s="86" t="s">
        <v>251</v>
      </c>
      <c r="B95" s="87" t="s">
        <v>239</v>
      </c>
      <c r="C95" s="87">
        <v>35.5</v>
      </c>
      <c r="D95" s="87">
        <v>0.2</v>
      </c>
      <c r="E95" s="87">
        <v>0.1</v>
      </c>
      <c r="F95" s="87">
        <v>8.4</v>
      </c>
      <c r="G95" s="83"/>
      <c r="H95" s="83"/>
      <c r="I95" s="83"/>
      <c r="J95" s="83"/>
      <c r="K95" s="83"/>
      <c r="L95" s="83"/>
      <c r="M95" s="83"/>
      <c r="N95" s="83"/>
      <c r="O95" s="83"/>
      <c r="P95" s="83"/>
      <c r="Q95" s="83"/>
      <c r="R95" s="83"/>
      <c r="S95" s="83"/>
      <c r="T95" s="83"/>
      <c r="U95" s="83"/>
      <c r="V95" s="83"/>
      <c r="W95" s="83"/>
      <c r="X95" s="83"/>
      <c r="Y95" s="83"/>
    </row>
    <row r="96">
      <c r="A96" s="89" t="s">
        <v>252</v>
      </c>
      <c r="B96" s="95" t="s">
        <v>224</v>
      </c>
      <c r="C96" s="95">
        <v>61.2</v>
      </c>
      <c r="D96" s="95" t="s">
        <v>248</v>
      </c>
      <c r="E96" s="95" t="s">
        <v>249</v>
      </c>
      <c r="F96" s="95" t="s">
        <v>250</v>
      </c>
      <c r="G96" s="83"/>
      <c r="H96" s="83"/>
      <c r="I96" s="83"/>
      <c r="J96" s="83"/>
      <c r="K96" s="83"/>
      <c r="L96" s="83"/>
      <c r="M96" s="83"/>
      <c r="N96" s="83"/>
      <c r="O96" s="83"/>
      <c r="P96" s="83"/>
      <c r="Q96" s="83"/>
      <c r="R96" s="83"/>
      <c r="S96" s="83"/>
      <c r="T96" s="83"/>
      <c r="U96" s="83"/>
      <c r="V96" s="83"/>
      <c r="W96" s="83"/>
      <c r="X96" s="83"/>
      <c r="Y96" s="83"/>
    </row>
    <row r="97">
      <c r="A97" s="89" t="s">
        <v>253</v>
      </c>
      <c r="B97" s="95" t="s">
        <v>224</v>
      </c>
      <c r="C97" s="95">
        <v>31.5</v>
      </c>
      <c r="D97" s="95" t="s">
        <v>220</v>
      </c>
      <c r="E97" s="95" t="s">
        <v>221</v>
      </c>
      <c r="F97" s="95" t="s">
        <v>254</v>
      </c>
      <c r="G97" s="83"/>
      <c r="H97" s="83"/>
      <c r="I97" s="83"/>
      <c r="J97" s="83"/>
      <c r="K97" s="83"/>
      <c r="L97" s="83"/>
      <c r="M97" s="83"/>
      <c r="N97" s="83"/>
      <c r="O97" s="83"/>
      <c r="P97" s="83"/>
      <c r="Q97" s="83"/>
      <c r="R97" s="83"/>
      <c r="S97" s="83"/>
      <c r="T97" s="83"/>
      <c r="U97" s="83"/>
      <c r="V97" s="83"/>
      <c r="W97" s="83"/>
      <c r="X97" s="83"/>
      <c r="Y97" s="83"/>
    </row>
    <row r="98">
      <c r="A98" s="89" t="s">
        <v>255</v>
      </c>
      <c r="B98" s="95" t="s">
        <v>224</v>
      </c>
      <c r="C98" s="95">
        <v>35.6</v>
      </c>
      <c r="D98" s="95" t="s">
        <v>234</v>
      </c>
      <c r="E98" s="95" t="s">
        <v>256</v>
      </c>
      <c r="F98" s="95" t="s">
        <v>257</v>
      </c>
      <c r="G98" s="83"/>
      <c r="H98" s="83"/>
      <c r="I98" s="83"/>
      <c r="J98" s="83"/>
      <c r="K98" s="83"/>
      <c r="L98" s="83"/>
      <c r="M98" s="83"/>
      <c r="N98" s="83"/>
      <c r="O98" s="83"/>
      <c r="P98" s="83"/>
      <c r="Q98" s="83"/>
      <c r="R98" s="83"/>
      <c r="S98" s="83"/>
      <c r="T98" s="83"/>
      <c r="U98" s="83"/>
      <c r="V98" s="83"/>
      <c r="W98" s="83"/>
      <c r="X98" s="83"/>
      <c r="Y98" s="83"/>
    </row>
    <row r="99">
      <c r="A99" s="86" t="s">
        <v>258</v>
      </c>
      <c r="B99" s="95" t="s">
        <v>224</v>
      </c>
      <c r="C99" s="95">
        <v>193.2</v>
      </c>
      <c r="D99" s="95" t="s">
        <v>259</v>
      </c>
      <c r="E99" s="95" t="s">
        <v>260</v>
      </c>
      <c r="F99" s="95" t="s">
        <v>261</v>
      </c>
      <c r="G99" s="83"/>
      <c r="H99" s="83"/>
      <c r="I99" s="83"/>
      <c r="J99" s="83"/>
      <c r="K99" s="83"/>
      <c r="L99" s="83"/>
      <c r="M99" s="83"/>
      <c r="N99" s="83"/>
      <c r="O99" s="83"/>
      <c r="P99" s="83"/>
      <c r="Q99" s="83"/>
      <c r="R99" s="83"/>
      <c r="S99" s="83"/>
      <c r="T99" s="83"/>
      <c r="U99" s="83"/>
      <c r="V99" s="83"/>
      <c r="W99" s="83"/>
      <c r="X99" s="83"/>
      <c r="Y99" s="83"/>
    </row>
    <row r="100">
      <c r="A100" s="89" t="s">
        <v>262</v>
      </c>
      <c r="B100" s="95" t="s">
        <v>224</v>
      </c>
      <c r="C100" s="95">
        <v>184.1</v>
      </c>
      <c r="D100" s="95" t="s">
        <v>220</v>
      </c>
      <c r="E100" s="95" t="s">
        <v>263</v>
      </c>
      <c r="F100" s="95" t="s">
        <v>264</v>
      </c>
      <c r="G100" s="83"/>
      <c r="H100" s="83"/>
      <c r="I100" s="83"/>
      <c r="J100" s="83"/>
      <c r="K100" s="83"/>
      <c r="L100" s="83"/>
      <c r="M100" s="83"/>
      <c r="N100" s="83"/>
      <c r="O100" s="83"/>
      <c r="P100" s="83"/>
      <c r="Q100" s="83"/>
      <c r="R100" s="83"/>
      <c r="S100" s="83"/>
      <c r="T100" s="83"/>
      <c r="U100" s="83"/>
      <c r="V100" s="83"/>
      <c r="W100" s="83"/>
      <c r="X100" s="83"/>
      <c r="Y100" s="83"/>
    </row>
    <row r="101">
      <c r="A101" s="86" t="s">
        <v>265</v>
      </c>
      <c r="B101" s="95" t="s">
        <v>224</v>
      </c>
      <c r="C101" s="95">
        <v>184.1</v>
      </c>
      <c r="D101" s="95" t="s">
        <v>220</v>
      </c>
      <c r="E101" s="95" t="s">
        <v>263</v>
      </c>
      <c r="F101" s="95" t="s">
        <v>264</v>
      </c>
      <c r="G101" s="83"/>
      <c r="H101" s="83"/>
      <c r="I101" s="83"/>
      <c r="J101" s="83"/>
      <c r="K101" s="83"/>
      <c r="L101" s="83"/>
      <c r="M101" s="83"/>
      <c r="N101" s="83"/>
      <c r="O101" s="83"/>
      <c r="P101" s="83"/>
      <c r="Q101" s="83"/>
      <c r="R101" s="83"/>
      <c r="S101" s="83"/>
      <c r="T101" s="83"/>
      <c r="U101" s="83"/>
      <c r="V101" s="83"/>
      <c r="W101" s="83"/>
      <c r="X101" s="83"/>
      <c r="Y101" s="83"/>
    </row>
    <row r="102">
      <c r="A102" s="89" t="s">
        <v>266</v>
      </c>
      <c r="B102" s="95" t="s">
        <v>224</v>
      </c>
      <c r="C102" s="95">
        <v>77.4</v>
      </c>
      <c r="D102" s="95" t="s">
        <v>234</v>
      </c>
      <c r="E102" s="95" t="s">
        <v>234</v>
      </c>
      <c r="F102" s="95" t="s">
        <v>267</v>
      </c>
      <c r="G102" s="83"/>
      <c r="H102" s="83"/>
      <c r="I102" s="83"/>
      <c r="J102" s="83"/>
      <c r="K102" s="83"/>
      <c r="L102" s="83"/>
      <c r="M102" s="83"/>
      <c r="N102" s="83"/>
      <c r="O102" s="83"/>
      <c r="P102" s="83"/>
      <c r="Q102" s="83"/>
      <c r="R102" s="83"/>
      <c r="S102" s="83"/>
      <c r="T102" s="83"/>
      <c r="U102" s="83"/>
      <c r="V102" s="83"/>
      <c r="W102" s="83"/>
      <c r="X102" s="83"/>
      <c r="Y102" s="83"/>
    </row>
    <row r="103">
      <c r="A103" s="89" t="s">
        <v>268</v>
      </c>
      <c r="B103" s="95" t="s">
        <v>224</v>
      </c>
      <c r="C103" s="95">
        <v>304.8</v>
      </c>
      <c r="D103" s="95" t="s">
        <v>256</v>
      </c>
      <c r="E103" s="95" t="s">
        <v>269</v>
      </c>
      <c r="F103" s="95" t="s">
        <v>270</v>
      </c>
      <c r="G103" s="83"/>
      <c r="H103" s="83"/>
      <c r="I103" s="83"/>
      <c r="J103" s="83"/>
      <c r="K103" s="83"/>
      <c r="L103" s="83"/>
      <c r="M103" s="83"/>
      <c r="N103" s="83"/>
      <c r="O103" s="83"/>
      <c r="P103" s="83"/>
      <c r="Q103" s="83"/>
      <c r="R103" s="83"/>
      <c r="S103" s="83"/>
      <c r="T103" s="83"/>
      <c r="U103" s="83"/>
      <c r="V103" s="83"/>
      <c r="W103" s="83"/>
      <c r="X103" s="83"/>
      <c r="Y103" s="83"/>
    </row>
    <row r="104">
      <c r="A104" s="89" t="s">
        <v>271</v>
      </c>
      <c r="B104" s="95" t="s">
        <v>224</v>
      </c>
      <c r="C104" s="95">
        <v>210.4</v>
      </c>
      <c r="D104" s="95" t="s">
        <v>221</v>
      </c>
      <c r="E104" s="95" t="s">
        <v>272</v>
      </c>
      <c r="F104" s="95" t="s">
        <v>234</v>
      </c>
      <c r="G104" s="83"/>
      <c r="H104" s="83"/>
      <c r="I104" s="83"/>
      <c r="J104" s="83"/>
      <c r="K104" s="83"/>
      <c r="L104" s="83"/>
      <c r="M104" s="83"/>
      <c r="N104" s="83"/>
      <c r="O104" s="83"/>
      <c r="P104" s="83"/>
      <c r="Q104" s="83"/>
      <c r="R104" s="83"/>
      <c r="S104" s="83"/>
      <c r="T104" s="83"/>
      <c r="U104" s="83"/>
      <c r="V104" s="83"/>
      <c r="W104" s="83"/>
      <c r="X104" s="83"/>
      <c r="Y104" s="83"/>
    </row>
    <row r="105">
      <c r="A105" s="89" t="s">
        <v>273</v>
      </c>
      <c r="B105" s="95" t="s">
        <v>224</v>
      </c>
      <c r="C105" s="95">
        <v>191.1</v>
      </c>
      <c r="D105" s="95" t="s">
        <v>236</v>
      </c>
      <c r="E105" s="95" t="s">
        <v>274</v>
      </c>
      <c r="F105" s="95" t="s">
        <v>256</v>
      </c>
      <c r="G105" s="83"/>
      <c r="H105" s="83"/>
      <c r="I105" s="83"/>
      <c r="J105" s="83"/>
      <c r="K105" s="83"/>
      <c r="L105" s="83"/>
      <c r="M105" s="83"/>
      <c r="N105" s="83"/>
      <c r="O105" s="83"/>
      <c r="P105" s="83"/>
      <c r="Q105" s="83"/>
      <c r="R105" s="83"/>
      <c r="S105" s="83"/>
      <c r="T105" s="83"/>
      <c r="U105" s="83"/>
      <c r="V105" s="83"/>
      <c r="W105" s="83"/>
      <c r="X105" s="83"/>
      <c r="Y105" s="83"/>
    </row>
    <row r="106">
      <c r="A106" s="86" t="s">
        <v>275</v>
      </c>
      <c r="B106" s="87" t="s">
        <v>111</v>
      </c>
      <c r="C106" s="95">
        <v>357.3</v>
      </c>
      <c r="D106" s="95" t="s">
        <v>276</v>
      </c>
      <c r="E106" s="95" t="s">
        <v>277</v>
      </c>
      <c r="F106" s="95" t="s">
        <v>278</v>
      </c>
      <c r="G106" s="83"/>
      <c r="H106" s="83"/>
      <c r="I106" s="83"/>
      <c r="J106" s="83"/>
      <c r="K106" s="83"/>
      <c r="L106" s="83"/>
      <c r="M106" s="83"/>
      <c r="N106" s="83"/>
      <c r="O106" s="83"/>
      <c r="P106" s="83"/>
      <c r="Q106" s="83"/>
      <c r="R106" s="83"/>
      <c r="S106" s="83"/>
      <c r="T106" s="83"/>
      <c r="U106" s="83"/>
      <c r="V106" s="83"/>
      <c r="W106" s="83"/>
      <c r="X106" s="83"/>
      <c r="Y106" s="83"/>
    </row>
    <row r="107">
      <c r="A107" s="98" t="s">
        <v>279</v>
      </c>
      <c r="B107" s="85"/>
      <c r="C107" s="85"/>
      <c r="D107" s="85"/>
      <c r="E107" s="85"/>
      <c r="F107" s="85"/>
      <c r="G107" s="83"/>
      <c r="H107" s="83"/>
      <c r="I107" s="83"/>
      <c r="J107" s="83"/>
      <c r="K107" s="83"/>
      <c r="L107" s="83"/>
      <c r="M107" s="83"/>
      <c r="N107" s="83"/>
      <c r="O107" s="83"/>
      <c r="P107" s="83"/>
      <c r="Q107" s="83"/>
      <c r="R107" s="83"/>
      <c r="S107" s="83"/>
      <c r="T107" s="83"/>
      <c r="U107" s="83"/>
      <c r="V107" s="83"/>
      <c r="W107" s="83"/>
      <c r="X107" s="83"/>
      <c r="Y107" s="83"/>
    </row>
    <row r="108">
      <c r="A108" s="89" t="s">
        <v>280</v>
      </c>
      <c r="B108" s="95" t="s">
        <v>281</v>
      </c>
      <c r="C108" s="95">
        <v>58.3</v>
      </c>
      <c r="D108" s="95" t="s">
        <v>282</v>
      </c>
      <c r="E108" s="95" t="s">
        <v>283</v>
      </c>
      <c r="F108" s="95" t="s">
        <v>284</v>
      </c>
      <c r="G108" s="83"/>
      <c r="H108" s="83"/>
      <c r="I108" s="83"/>
      <c r="J108" s="83"/>
      <c r="K108" s="83"/>
      <c r="L108" s="83"/>
      <c r="M108" s="83"/>
      <c r="N108" s="83"/>
      <c r="O108" s="83"/>
      <c r="P108" s="83"/>
      <c r="Q108" s="83"/>
      <c r="R108" s="83"/>
      <c r="S108" s="83"/>
      <c r="T108" s="83"/>
      <c r="U108" s="83"/>
      <c r="V108" s="83"/>
      <c r="W108" s="83"/>
      <c r="X108" s="83"/>
      <c r="Y108" s="83"/>
    </row>
    <row r="109">
      <c r="A109" s="86" t="s">
        <v>285</v>
      </c>
      <c r="B109" s="95" t="s">
        <v>170</v>
      </c>
      <c r="C109" s="87">
        <v>205.0</v>
      </c>
      <c r="D109" s="87">
        <v>13.9</v>
      </c>
      <c r="E109" s="87">
        <v>7.8</v>
      </c>
      <c r="F109" s="87">
        <v>19.7</v>
      </c>
      <c r="G109" s="83"/>
      <c r="H109" s="83"/>
      <c r="I109" s="83"/>
      <c r="J109" s="83"/>
      <c r="K109" s="83"/>
      <c r="L109" s="83"/>
      <c r="M109" s="83"/>
      <c r="N109" s="83"/>
      <c r="O109" s="83"/>
      <c r="P109" s="83"/>
      <c r="Q109" s="83"/>
      <c r="R109" s="83"/>
      <c r="S109" s="83"/>
      <c r="T109" s="83"/>
      <c r="U109" s="83"/>
      <c r="V109" s="83"/>
      <c r="W109" s="83"/>
      <c r="X109" s="83"/>
      <c r="Y109" s="83"/>
    </row>
    <row r="110">
      <c r="A110" s="86" t="s">
        <v>286</v>
      </c>
      <c r="B110" s="87" t="s">
        <v>287</v>
      </c>
      <c r="C110" s="95">
        <v>151.91</v>
      </c>
      <c r="D110" s="95" t="s">
        <v>288</v>
      </c>
      <c r="E110" s="95" t="s">
        <v>289</v>
      </c>
      <c r="F110" s="95" t="s">
        <v>290</v>
      </c>
      <c r="G110" s="83"/>
      <c r="H110" s="83"/>
      <c r="I110" s="83"/>
      <c r="J110" s="83"/>
      <c r="K110" s="83"/>
      <c r="L110" s="83"/>
      <c r="M110" s="83"/>
      <c r="N110" s="83"/>
      <c r="O110" s="83"/>
      <c r="P110" s="83"/>
      <c r="Q110" s="83"/>
      <c r="R110" s="83"/>
      <c r="S110" s="83"/>
      <c r="T110" s="83"/>
      <c r="U110" s="83"/>
      <c r="V110" s="83"/>
      <c r="W110" s="83"/>
      <c r="X110" s="83"/>
      <c r="Y110" s="83"/>
    </row>
    <row r="111">
      <c r="A111" s="89" t="s">
        <v>291</v>
      </c>
      <c r="B111" s="95" t="s">
        <v>172</v>
      </c>
      <c r="C111" s="95">
        <v>148.83</v>
      </c>
      <c r="D111" s="95" t="s">
        <v>292</v>
      </c>
      <c r="E111" s="95" t="s">
        <v>257</v>
      </c>
      <c r="F111" s="95" t="s">
        <v>293</v>
      </c>
      <c r="G111" s="83"/>
      <c r="H111" s="83"/>
      <c r="I111" s="83"/>
      <c r="J111" s="83"/>
      <c r="K111" s="83"/>
      <c r="L111" s="83"/>
      <c r="M111" s="83"/>
      <c r="N111" s="83"/>
      <c r="O111" s="83"/>
      <c r="P111" s="83"/>
      <c r="Q111" s="83"/>
      <c r="R111" s="83"/>
      <c r="S111" s="83"/>
      <c r="T111" s="83"/>
      <c r="U111" s="83"/>
      <c r="V111" s="83"/>
      <c r="W111" s="83"/>
      <c r="X111" s="83"/>
      <c r="Y111" s="83"/>
    </row>
    <row r="112">
      <c r="A112" s="86" t="s">
        <v>294</v>
      </c>
      <c r="B112" s="87" t="s">
        <v>107</v>
      </c>
      <c r="C112" s="87">
        <v>612.9</v>
      </c>
      <c r="D112" s="87">
        <v>9.3</v>
      </c>
      <c r="E112" s="87">
        <v>26.7</v>
      </c>
      <c r="F112" s="87">
        <v>83.6</v>
      </c>
      <c r="G112" s="83"/>
      <c r="H112" s="83"/>
      <c r="I112" s="83"/>
      <c r="J112" s="83"/>
      <c r="K112" s="83"/>
      <c r="L112" s="83"/>
      <c r="M112" s="83"/>
      <c r="N112" s="83"/>
      <c r="O112" s="83"/>
      <c r="P112" s="83"/>
      <c r="Q112" s="83"/>
      <c r="R112" s="83"/>
      <c r="S112" s="83"/>
      <c r="T112" s="83"/>
      <c r="U112" s="83"/>
      <c r="V112" s="83"/>
      <c r="W112" s="83"/>
      <c r="X112" s="83"/>
      <c r="Y112" s="83"/>
    </row>
    <row r="113">
      <c r="A113" s="83"/>
      <c r="B113" s="100"/>
      <c r="C113" s="100"/>
      <c r="D113" s="100"/>
      <c r="E113" s="100"/>
      <c r="F113" s="100"/>
      <c r="G113" s="83"/>
      <c r="H113" s="83"/>
      <c r="I113" s="83"/>
      <c r="J113" s="83"/>
      <c r="K113" s="83"/>
      <c r="L113" s="83"/>
      <c r="M113" s="83"/>
      <c r="N113" s="83"/>
      <c r="O113" s="83"/>
      <c r="P113" s="83"/>
      <c r="Q113" s="83"/>
      <c r="R113" s="83"/>
      <c r="S113" s="83"/>
      <c r="T113" s="83"/>
      <c r="U113" s="83"/>
      <c r="V113" s="83"/>
      <c r="W113" s="83"/>
      <c r="X113" s="83"/>
      <c r="Y113" s="83"/>
    </row>
    <row r="114">
      <c r="A114" s="83"/>
      <c r="B114" s="100"/>
      <c r="C114" s="100"/>
      <c r="D114" s="100"/>
      <c r="E114" s="100"/>
      <c r="F114" s="100"/>
      <c r="G114" s="83"/>
      <c r="H114" s="83"/>
      <c r="I114" s="83"/>
      <c r="J114" s="83"/>
      <c r="K114" s="83"/>
      <c r="L114" s="83"/>
      <c r="M114" s="83"/>
      <c r="N114" s="83"/>
      <c r="O114" s="83"/>
      <c r="P114" s="83"/>
      <c r="Q114" s="83"/>
      <c r="R114" s="83"/>
      <c r="S114" s="83"/>
      <c r="T114" s="83"/>
      <c r="U114" s="83"/>
      <c r="V114" s="83"/>
      <c r="W114" s="83"/>
      <c r="X114" s="83"/>
      <c r="Y114" s="83"/>
    </row>
    <row r="115">
      <c r="A115" s="83"/>
      <c r="B115" s="100"/>
      <c r="C115" s="100"/>
      <c r="D115" s="100"/>
      <c r="E115" s="100"/>
      <c r="F115" s="100"/>
      <c r="G115" s="83"/>
      <c r="H115" s="83"/>
      <c r="I115" s="83"/>
      <c r="J115" s="83"/>
      <c r="K115" s="83"/>
      <c r="L115" s="83"/>
      <c r="M115" s="83"/>
      <c r="N115" s="83"/>
      <c r="O115" s="83"/>
      <c r="P115" s="83"/>
      <c r="Q115" s="83"/>
      <c r="R115" s="83"/>
      <c r="S115" s="83"/>
      <c r="T115" s="83"/>
      <c r="U115" s="83"/>
      <c r="V115" s="83"/>
      <c r="W115" s="83"/>
      <c r="X115" s="83"/>
      <c r="Y115" s="83"/>
    </row>
    <row r="116">
      <c r="A116" s="83"/>
      <c r="B116" s="100"/>
      <c r="C116" s="100"/>
      <c r="D116" s="100"/>
      <c r="E116" s="100"/>
      <c r="F116" s="100"/>
      <c r="G116" s="83"/>
      <c r="H116" s="83"/>
      <c r="I116" s="83"/>
      <c r="J116" s="83"/>
      <c r="K116" s="83"/>
      <c r="L116" s="83"/>
      <c r="M116" s="83"/>
      <c r="N116" s="83"/>
      <c r="O116" s="83"/>
      <c r="P116" s="83"/>
      <c r="Q116" s="83"/>
      <c r="R116" s="83"/>
      <c r="S116" s="83"/>
      <c r="T116" s="83"/>
      <c r="U116" s="83"/>
      <c r="V116" s="83"/>
      <c r="W116" s="83"/>
      <c r="X116" s="83"/>
      <c r="Y116" s="83"/>
    </row>
    <row r="117">
      <c r="A117" s="83"/>
      <c r="B117" s="100"/>
      <c r="C117" s="100"/>
      <c r="D117" s="100"/>
      <c r="E117" s="100"/>
      <c r="F117" s="100"/>
      <c r="G117" s="83"/>
      <c r="H117" s="83"/>
      <c r="I117" s="83"/>
      <c r="J117" s="83"/>
      <c r="K117" s="83"/>
      <c r="L117" s="83"/>
      <c r="M117" s="83"/>
      <c r="N117" s="83"/>
      <c r="O117" s="83"/>
      <c r="P117" s="83"/>
      <c r="Q117" s="83"/>
      <c r="R117" s="83"/>
      <c r="S117" s="83"/>
      <c r="T117" s="83"/>
      <c r="U117" s="83"/>
      <c r="V117" s="83"/>
      <c r="W117" s="83"/>
      <c r="X117" s="83"/>
      <c r="Y117" s="83"/>
    </row>
    <row r="118">
      <c r="A118" s="83"/>
      <c r="B118" s="100"/>
      <c r="C118" s="100"/>
      <c r="D118" s="100"/>
      <c r="E118" s="100"/>
      <c r="F118" s="100"/>
      <c r="G118" s="83"/>
      <c r="H118" s="83"/>
      <c r="I118" s="83"/>
      <c r="J118" s="83"/>
      <c r="K118" s="83"/>
      <c r="L118" s="83"/>
      <c r="M118" s="83"/>
      <c r="N118" s="83"/>
      <c r="O118" s="83"/>
      <c r="P118" s="83"/>
      <c r="Q118" s="83"/>
      <c r="R118" s="83"/>
      <c r="S118" s="83"/>
      <c r="T118" s="83"/>
      <c r="U118" s="83"/>
      <c r="V118" s="83"/>
      <c r="W118" s="83"/>
      <c r="X118" s="83"/>
      <c r="Y118" s="83"/>
    </row>
    <row r="119">
      <c r="A119" s="83"/>
      <c r="B119" s="100"/>
      <c r="C119" s="100"/>
      <c r="D119" s="100"/>
      <c r="E119" s="100"/>
      <c r="F119" s="100"/>
      <c r="G119" s="83"/>
      <c r="H119" s="83"/>
      <c r="I119" s="83"/>
      <c r="J119" s="83"/>
      <c r="K119" s="83"/>
      <c r="L119" s="83"/>
      <c r="M119" s="83"/>
      <c r="N119" s="83"/>
      <c r="O119" s="83"/>
      <c r="P119" s="83"/>
      <c r="Q119" s="83"/>
      <c r="R119" s="83"/>
      <c r="S119" s="83"/>
      <c r="T119" s="83"/>
      <c r="U119" s="83"/>
      <c r="V119" s="83"/>
      <c r="W119" s="83"/>
      <c r="X119" s="83"/>
      <c r="Y119" s="83"/>
    </row>
    <row r="120">
      <c r="A120" s="83"/>
      <c r="B120" s="100"/>
      <c r="C120" s="100"/>
      <c r="D120" s="100"/>
      <c r="E120" s="100"/>
      <c r="F120" s="100"/>
      <c r="G120" s="83"/>
      <c r="H120" s="83"/>
      <c r="I120" s="83"/>
      <c r="J120" s="83"/>
      <c r="K120" s="83"/>
      <c r="L120" s="83"/>
      <c r="M120" s="83"/>
      <c r="N120" s="83"/>
      <c r="O120" s="83"/>
      <c r="P120" s="83"/>
      <c r="Q120" s="83"/>
      <c r="R120" s="83"/>
      <c r="S120" s="83"/>
      <c r="T120" s="83"/>
      <c r="U120" s="83"/>
      <c r="V120" s="83"/>
      <c r="W120" s="83"/>
      <c r="X120" s="83"/>
      <c r="Y120" s="83"/>
    </row>
    <row r="121">
      <c r="A121" s="83"/>
      <c r="B121" s="100"/>
      <c r="C121" s="100"/>
      <c r="D121" s="100"/>
      <c r="E121" s="100"/>
      <c r="F121" s="100"/>
      <c r="G121" s="83"/>
      <c r="H121" s="83"/>
      <c r="I121" s="83"/>
      <c r="J121" s="83"/>
      <c r="K121" s="83"/>
      <c r="L121" s="83"/>
      <c r="M121" s="83"/>
      <c r="N121" s="83"/>
      <c r="O121" s="83"/>
      <c r="P121" s="83"/>
      <c r="Q121" s="83"/>
      <c r="R121" s="83"/>
      <c r="S121" s="83"/>
      <c r="T121" s="83"/>
      <c r="U121" s="83"/>
      <c r="V121" s="83"/>
      <c r="W121" s="83"/>
      <c r="X121" s="83"/>
      <c r="Y121" s="83"/>
    </row>
    <row r="122">
      <c r="A122" s="83"/>
      <c r="B122" s="100"/>
      <c r="C122" s="100"/>
      <c r="D122" s="100"/>
      <c r="E122" s="100"/>
      <c r="F122" s="100"/>
      <c r="G122" s="83"/>
      <c r="H122" s="83"/>
      <c r="I122" s="83"/>
      <c r="J122" s="83"/>
      <c r="K122" s="83"/>
      <c r="L122" s="83"/>
      <c r="M122" s="83"/>
      <c r="N122" s="83"/>
      <c r="O122" s="83"/>
      <c r="P122" s="83"/>
      <c r="Q122" s="83"/>
      <c r="R122" s="83"/>
      <c r="S122" s="83"/>
      <c r="T122" s="83"/>
      <c r="U122" s="83"/>
      <c r="V122" s="83"/>
      <c r="W122" s="83"/>
      <c r="X122" s="83"/>
      <c r="Y122" s="83"/>
    </row>
    <row r="123">
      <c r="A123" s="83"/>
      <c r="B123" s="100"/>
      <c r="C123" s="100"/>
      <c r="D123" s="100"/>
      <c r="E123" s="100"/>
      <c r="F123" s="100"/>
      <c r="G123" s="83"/>
      <c r="H123" s="83"/>
      <c r="I123" s="83"/>
      <c r="J123" s="83"/>
      <c r="K123" s="83"/>
      <c r="L123" s="83"/>
      <c r="M123" s="83"/>
      <c r="N123" s="83"/>
      <c r="O123" s="83"/>
      <c r="P123" s="83"/>
      <c r="Q123" s="83"/>
      <c r="R123" s="83"/>
      <c r="S123" s="83"/>
      <c r="T123" s="83"/>
      <c r="U123" s="83"/>
      <c r="V123" s="83"/>
      <c r="W123" s="83"/>
      <c r="X123" s="83"/>
      <c r="Y123" s="83"/>
    </row>
    <row r="124">
      <c r="A124" s="83"/>
      <c r="B124" s="100"/>
      <c r="C124" s="100"/>
      <c r="D124" s="100"/>
      <c r="E124" s="100"/>
      <c r="F124" s="100"/>
      <c r="G124" s="83"/>
      <c r="H124" s="83"/>
      <c r="I124" s="83"/>
      <c r="J124" s="83"/>
      <c r="K124" s="83"/>
      <c r="L124" s="83"/>
      <c r="M124" s="83"/>
      <c r="N124" s="83"/>
      <c r="O124" s="83"/>
      <c r="P124" s="83"/>
      <c r="Q124" s="83"/>
      <c r="R124" s="83"/>
      <c r="S124" s="83"/>
      <c r="T124" s="83"/>
      <c r="U124" s="83"/>
      <c r="V124" s="83"/>
      <c r="W124" s="83"/>
      <c r="X124" s="83"/>
      <c r="Y124" s="83"/>
    </row>
    <row r="125">
      <c r="A125" s="83"/>
      <c r="B125" s="100"/>
      <c r="C125" s="100"/>
      <c r="D125" s="100"/>
      <c r="E125" s="100"/>
      <c r="F125" s="100"/>
      <c r="G125" s="83"/>
      <c r="H125" s="83"/>
      <c r="I125" s="83"/>
      <c r="J125" s="83"/>
      <c r="K125" s="83"/>
      <c r="L125" s="83"/>
      <c r="M125" s="83"/>
      <c r="N125" s="83"/>
      <c r="O125" s="83"/>
      <c r="P125" s="83"/>
      <c r="Q125" s="83"/>
      <c r="R125" s="83"/>
      <c r="S125" s="83"/>
      <c r="T125" s="83"/>
      <c r="U125" s="83"/>
      <c r="V125" s="83"/>
      <c r="W125" s="83"/>
      <c r="X125" s="83"/>
      <c r="Y125" s="83"/>
    </row>
    <row r="126">
      <c r="A126" s="83"/>
      <c r="B126" s="100"/>
      <c r="C126" s="100"/>
      <c r="D126" s="100"/>
      <c r="E126" s="100"/>
      <c r="F126" s="100"/>
      <c r="G126" s="83"/>
      <c r="H126" s="83"/>
      <c r="I126" s="83"/>
      <c r="J126" s="83"/>
      <c r="K126" s="83"/>
      <c r="L126" s="83"/>
      <c r="M126" s="83"/>
      <c r="N126" s="83"/>
      <c r="O126" s="83"/>
      <c r="P126" s="83"/>
      <c r="Q126" s="83"/>
      <c r="R126" s="83"/>
      <c r="S126" s="83"/>
      <c r="T126" s="83"/>
      <c r="U126" s="83"/>
      <c r="V126" s="83"/>
      <c r="W126" s="83"/>
      <c r="X126" s="83"/>
      <c r="Y126" s="83"/>
    </row>
    <row r="127">
      <c r="A127" s="83"/>
      <c r="B127" s="100"/>
      <c r="C127" s="100"/>
      <c r="D127" s="100"/>
      <c r="E127" s="100"/>
      <c r="F127" s="100"/>
      <c r="G127" s="83"/>
      <c r="H127" s="83"/>
      <c r="I127" s="83"/>
      <c r="J127" s="83"/>
      <c r="K127" s="83"/>
      <c r="L127" s="83"/>
      <c r="M127" s="83"/>
      <c r="N127" s="83"/>
      <c r="O127" s="83"/>
      <c r="P127" s="83"/>
      <c r="Q127" s="83"/>
      <c r="R127" s="83"/>
      <c r="S127" s="83"/>
      <c r="T127" s="83"/>
      <c r="U127" s="83"/>
      <c r="V127" s="83"/>
      <c r="W127" s="83"/>
      <c r="X127" s="83"/>
      <c r="Y127" s="83"/>
    </row>
    <row r="128">
      <c r="A128" s="83"/>
      <c r="B128" s="100"/>
      <c r="C128" s="100"/>
      <c r="D128" s="100"/>
      <c r="E128" s="100"/>
      <c r="F128" s="100"/>
      <c r="G128" s="83"/>
      <c r="H128" s="83"/>
      <c r="I128" s="83"/>
      <c r="J128" s="83"/>
      <c r="K128" s="83"/>
      <c r="L128" s="83"/>
      <c r="M128" s="83"/>
      <c r="N128" s="83"/>
      <c r="O128" s="83"/>
      <c r="P128" s="83"/>
      <c r="Q128" s="83"/>
      <c r="R128" s="83"/>
      <c r="S128" s="83"/>
      <c r="T128" s="83"/>
      <c r="U128" s="83"/>
      <c r="V128" s="83"/>
      <c r="W128" s="83"/>
      <c r="X128" s="83"/>
      <c r="Y128" s="83"/>
    </row>
    <row r="129">
      <c r="A129" s="83"/>
      <c r="B129" s="100"/>
      <c r="C129" s="100"/>
      <c r="D129" s="100"/>
      <c r="E129" s="100"/>
      <c r="F129" s="100"/>
      <c r="G129" s="83"/>
      <c r="H129" s="83"/>
      <c r="I129" s="83"/>
      <c r="J129" s="83"/>
      <c r="K129" s="83"/>
      <c r="L129" s="83"/>
      <c r="M129" s="83"/>
      <c r="N129" s="83"/>
      <c r="O129" s="83"/>
      <c r="P129" s="83"/>
      <c r="Q129" s="83"/>
      <c r="R129" s="83"/>
      <c r="S129" s="83"/>
      <c r="T129" s="83"/>
      <c r="U129" s="83"/>
      <c r="V129" s="83"/>
      <c r="W129" s="83"/>
      <c r="X129" s="83"/>
      <c r="Y129" s="83"/>
    </row>
    <row r="130">
      <c r="A130" s="83"/>
      <c r="B130" s="100"/>
      <c r="C130" s="100"/>
      <c r="D130" s="100"/>
      <c r="E130" s="100"/>
      <c r="F130" s="100"/>
      <c r="G130" s="83"/>
      <c r="H130" s="83"/>
      <c r="I130" s="83"/>
      <c r="J130" s="83"/>
      <c r="K130" s="83"/>
      <c r="L130" s="83"/>
      <c r="M130" s="83"/>
      <c r="N130" s="83"/>
      <c r="O130" s="83"/>
      <c r="P130" s="83"/>
      <c r="Q130" s="83"/>
      <c r="R130" s="83"/>
      <c r="S130" s="83"/>
      <c r="T130" s="83"/>
      <c r="U130" s="83"/>
      <c r="V130" s="83"/>
      <c r="W130" s="83"/>
      <c r="X130" s="83"/>
      <c r="Y130" s="83"/>
    </row>
    <row r="131">
      <c r="A131" s="83"/>
      <c r="B131" s="100"/>
      <c r="C131" s="100"/>
      <c r="D131" s="100"/>
      <c r="E131" s="100"/>
      <c r="F131" s="100"/>
      <c r="G131" s="83"/>
      <c r="H131" s="83"/>
      <c r="I131" s="83"/>
      <c r="J131" s="83"/>
      <c r="K131" s="83"/>
      <c r="L131" s="83"/>
      <c r="M131" s="83"/>
      <c r="N131" s="83"/>
      <c r="O131" s="83"/>
      <c r="P131" s="83"/>
      <c r="Q131" s="83"/>
      <c r="R131" s="83"/>
      <c r="S131" s="83"/>
      <c r="T131" s="83"/>
      <c r="U131" s="83"/>
      <c r="V131" s="83"/>
      <c r="W131" s="83"/>
      <c r="X131" s="83"/>
      <c r="Y131" s="83"/>
    </row>
    <row r="132">
      <c r="A132" s="83"/>
      <c r="B132" s="100"/>
      <c r="C132" s="100"/>
      <c r="D132" s="100"/>
      <c r="E132" s="100"/>
      <c r="F132" s="100"/>
      <c r="G132" s="83"/>
      <c r="H132" s="83"/>
      <c r="I132" s="83"/>
      <c r="J132" s="83"/>
      <c r="K132" s="83"/>
      <c r="L132" s="83"/>
      <c r="M132" s="83"/>
      <c r="N132" s="83"/>
      <c r="O132" s="83"/>
      <c r="P132" s="83"/>
      <c r="Q132" s="83"/>
      <c r="R132" s="83"/>
      <c r="S132" s="83"/>
      <c r="T132" s="83"/>
      <c r="U132" s="83"/>
      <c r="V132" s="83"/>
      <c r="W132" s="83"/>
      <c r="X132" s="83"/>
      <c r="Y132" s="83"/>
    </row>
    <row r="133">
      <c r="A133" s="83"/>
      <c r="B133" s="100"/>
      <c r="C133" s="100"/>
      <c r="D133" s="100"/>
      <c r="E133" s="100"/>
      <c r="F133" s="100"/>
      <c r="G133" s="83"/>
      <c r="H133" s="83"/>
      <c r="I133" s="83"/>
      <c r="J133" s="83"/>
      <c r="K133" s="83"/>
      <c r="L133" s="83"/>
      <c r="M133" s="83"/>
      <c r="N133" s="83"/>
      <c r="O133" s="83"/>
      <c r="P133" s="83"/>
      <c r="Q133" s="83"/>
      <c r="R133" s="83"/>
      <c r="S133" s="83"/>
      <c r="T133" s="83"/>
      <c r="U133" s="83"/>
      <c r="V133" s="83"/>
      <c r="W133" s="83"/>
      <c r="X133" s="83"/>
      <c r="Y133" s="83"/>
    </row>
    <row r="134">
      <c r="A134" s="83"/>
      <c r="B134" s="100"/>
      <c r="C134" s="100"/>
      <c r="D134" s="100"/>
      <c r="E134" s="100"/>
      <c r="F134" s="100"/>
      <c r="G134" s="83"/>
      <c r="H134" s="83"/>
      <c r="I134" s="83"/>
      <c r="J134" s="83"/>
      <c r="K134" s="83"/>
      <c r="L134" s="83"/>
      <c r="M134" s="83"/>
      <c r="N134" s="83"/>
      <c r="O134" s="83"/>
      <c r="P134" s="83"/>
      <c r="Q134" s="83"/>
      <c r="R134" s="83"/>
      <c r="S134" s="83"/>
      <c r="T134" s="83"/>
      <c r="U134" s="83"/>
      <c r="V134" s="83"/>
      <c r="W134" s="83"/>
      <c r="X134" s="83"/>
      <c r="Y134" s="83"/>
    </row>
    <row r="135">
      <c r="A135" s="83"/>
      <c r="B135" s="100"/>
      <c r="C135" s="100"/>
      <c r="D135" s="100"/>
      <c r="E135" s="100"/>
      <c r="F135" s="100"/>
      <c r="G135" s="83"/>
      <c r="H135" s="83"/>
      <c r="I135" s="83"/>
      <c r="J135" s="83"/>
      <c r="K135" s="83"/>
      <c r="L135" s="83"/>
      <c r="M135" s="83"/>
      <c r="N135" s="83"/>
      <c r="O135" s="83"/>
      <c r="P135" s="83"/>
      <c r="Q135" s="83"/>
      <c r="R135" s="83"/>
      <c r="S135" s="83"/>
      <c r="T135" s="83"/>
      <c r="U135" s="83"/>
      <c r="V135" s="83"/>
      <c r="W135" s="83"/>
      <c r="X135" s="83"/>
      <c r="Y135" s="83"/>
    </row>
    <row r="136">
      <c r="A136" s="83"/>
      <c r="B136" s="100"/>
      <c r="C136" s="100"/>
      <c r="D136" s="100"/>
      <c r="E136" s="100"/>
      <c r="F136" s="100"/>
      <c r="G136" s="83"/>
      <c r="H136" s="83"/>
      <c r="I136" s="83"/>
      <c r="J136" s="83"/>
      <c r="K136" s="83"/>
      <c r="L136" s="83"/>
      <c r="M136" s="83"/>
      <c r="N136" s="83"/>
      <c r="O136" s="83"/>
      <c r="P136" s="83"/>
      <c r="Q136" s="83"/>
      <c r="R136" s="83"/>
      <c r="S136" s="83"/>
      <c r="T136" s="83"/>
      <c r="U136" s="83"/>
      <c r="V136" s="83"/>
      <c r="W136" s="83"/>
      <c r="X136" s="83"/>
      <c r="Y136" s="83"/>
    </row>
    <row r="137">
      <c r="A137" s="83"/>
      <c r="B137" s="100"/>
      <c r="C137" s="100"/>
      <c r="D137" s="100"/>
      <c r="E137" s="100"/>
      <c r="F137" s="100"/>
      <c r="G137" s="83"/>
      <c r="H137" s="83"/>
      <c r="I137" s="83"/>
      <c r="J137" s="83"/>
      <c r="K137" s="83"/>
      <c r="L137" s="83"/>
      <c r="M137" s="83"/>
      <c r="N137" s="83"/>
      <c r="O137" s="83"/>
      <c r="P137" s="83"/>
      <c r="Q137" s="83"/>
      <c r="R137" s="83"/>
      <c r="S137" s="83"/>
      <c r="T137" s="83"/>
      <c r="U137" s="83"/>
      <c r="V137" s="83"/>
      <c r="W137" s="83"/>
      <c r="X137" s="83"/>
      <c r="Y137" s="83"/>
    </row>
    <row r="138">
      <c r="A138" s="83"/>
      <c r="B138" s="100"/>
      <c r="C138" s="100"/>
      <c r="D138" s="100"/>
      <c r="E138" s="100"/>
      <c r="F138" s="100"/>
      <c r="G138" s="83"/>
      <c r="H138" s="83"/>
      <c r="I138" s="83"/>
      <c r="J138" s="83"/>
      <c r="K138" s="83"/>
      <c r="L138" s="83"/>
      <c r="M138" s="83"/>
      <c r="N138" s="83"/>
      <c r="O138" s="83"/>
      <c r="P138" s="83"/>
      <c r="Q138" s="83"/>
      <c r="R138" s="83"/>
      <c r="S138" s="83"/>
      <c r="T138" s="83"/>
      <c r="U138" s="83"/>
      <c r="V138" s="83"/>
      <c r="W138" s="83"/>
      <c r="X138" s="83"/>
      <c r="Y138" s="83"/>
    </row>
    <row r="139">
      <c r="A139" s="83"/>
      <c r="B139" s="100"/>
      <c r="C139" s="100"/>
      <c r="D139" s="100"/>
      <c r="E139" s="100"/>
      <c r="F139" s="100"/>
      <c r="G139" s="83"/>
      <c r="H139" s="83"/>
      <c r="I139" s="83"/>
      <c r="J139" s="83"/>
      <c r="K139" s="83"/>
      <c r="L139" s="83"/>
      <c r="M139" s="83"/>
      <c r="N139" s="83"/>
      <c r="O139" s="83"/>
      <c r="P139" s="83"/>
      <c r="Q139" s="83"/>
      <c r="R139" s="83"/>
      <c r="S139" s="83"/>
      <c r="T139" s="83"/>
      <c r="U139" s="83"/>
      <c r="V139" s="83"/>
      <c r="W139" s="83"/>
      <c r="X139" s="83"/>
      <c r="Y139" s="83"/>
    </row>
    <row r="140">
      <c r="A140" s="83"/>
      <c r="B140" s="100"/>
      <c r="C140" s="100"/>
      <c r="D140" s="100"/>
      <c r="E140" s="100"/>
      <c r="F140" s="100"/>
      <c r="G140" s="83"/>
      <c r="H140" s="83"/>
      <c r="I140" s="83"/>
      <c r="J140" s="83"/>
      <c r="K140" s="83"/>
      <c r="L140" s="83"/>
      <c r="M140" s="83"/>
      <c r="N140" s="83"/>
      <c r="O140" s="83"/>
      <c r="P140" s="83"/>
      <c r="Q140" s="83"/>
      <c r="R140" s="83"/>
      <c r="S140" s="83"/>
      <c r="T140" s="83"/>
      <c r="U140" s="83"/>
      <c r="V140" s="83"/>
      <c r="W140" s="83"/>
      <c r="X140" s="83"/>
      <c r="Y140" s="83"/>
    </row>
    <row r="141">
      <c r="A141" s="83"/>
      <c r="B141" s="100"/>
      <c r="C141" s="100"/>
      <c r="D141" s="100"/>
      <c r="E141" s="100"/>
      <c r="F141" s="100"/>
      <c r="G141" s="83"/>
      <c r="H141" s="83"/>
      <c r="I141" s="83"/>
      <c r="J141" s="83"/>
      <c r="K141" s="83"/>
      <c r="L141" s="83"/>
      <c r="M141" s="83"/>
      <c r="N141" s="83"/>
      <c r="O141" s="83"/>
      <c r="P141" s="83"/>
      <c r="Q141" s="83"/>
      <c r="R141" s="83"/>
      <c r="S141" s="83"/>
      <c r="T141" s="83"/>
      <c r="U141" s="83"/>
      <c r="V141" s="83"/>
      <c r="W141" s="83"/>
      <c r="X141" s="83"/>
      <c r="Y141" s="83"/>
    </row>
    <row r="142">
      <c r="A142" s="83"/>
      <c r="B142" s="100"/>
      <c r="C142" s="100"/>
      <c r="D142" s="100"/>
      <c r="E142" s="100"/>
      <c r="F142" s="100"/>
      <c r="G142" s="83"/>
      <c r="H142" s="83"/>
      <c r="I142" s="83"/>
      <c r="J142" s="83"/>
      <c r="K142" s="83"/>
      <c r="L142" s="83"/>
      <c r="M142" s="83"/>
      <c r="N142" s="83"/>
      <c r="O142" s="83"/>
      <c r="P142" s="83"/>
      <c r="Q142" s="83"/>
      <c r="R142" s="83"/>
      <c r="S142" s="83"/>
      <c r="T142" s="83"/>
      <c r="U142" s="83"/>
      <c r="V142" s="83"/>
      <c r="W142" s="83"/>
      <c r="X142" s="83"/>
      <c r="Y142" s="83"/>
    </row>
    <row r="143">
      <c r="A143" s="83"/>
      <c r="B143" s="100"/>
      <c r="C143" s="100"/>
      <c r="D143" s="100"/>
      <c r="E143" s="100"/>
      <c r="F143" s="100"/>
      <c r="G143" s="83"/>
      <c r="H143" s="83"/>
      <c r="I143" s="83"/>
      <c r="J143" s="83"/>
      <c r="K143" s="83"/>
      <c r="L143" s="83"/>
      <c r="M143" s="83"/>
      <c r="N143" s="83"/>
      <c r="O143" s="83"/>
      <c r="P143" s="83"/>
      <c r="Q143" s="83"/>
      <c r="R143" s="83"/>
      <c r="S143" s="83"/>
      <c r="T143" s="83"/>
      <c r="U143" s="83"/>
      <c r="V143" s="83"/>
      <c r="W143" s="83"/>
      <c r="X143" s="83"/>
      <c r="Y143" s="83"/>
    </row>
    <row r="144">
      <c r="A144" s="83"/>
      <c r="B144" s="100"/>
      <c r="C144" s="100"/>
      <c r="D144" s="100"/>
      <c r="E144" s="100"/>
      <c r="F144" s="100"/>
      <c r="G144" s="83"/>
      <c r="H144" s="83"/>
      <c r="I144" s="83"/>
      <c r="J144" s="83"/>
      <c r="K144" s="83"/>
      <c r="L144" s="83"/>
      <c r="M144" s="83"/>
      <c r="N144" s="83"/>
      <c r="O144" s="83"/>
      <c r="P144" s="83"/>
      <c r="Q144" s="83"/>
      <c r="R144" s="83"/>
      <c r="S144" s="83"/>
      <c r="T144" s="83"/>
      <c r="U144" s="83"/>
      <c r="V144" s="83"/>
      <c r="W144" s="83"/>
      <c r="X144" s="83"/>
      <c r="Y144" s="83"/>
    </row>
    <row r="145">
      <c r="A145" s="83"/>
      <c r="B145" s="100"/>
      <c r="C145" s="100"/>
      <c r="D145" s="100"/>
      <c r="E145" s="100"/>
      <c r="F145" s="100"/>
      <c r="G145" s="83"/>
      <c r="H145" s="83"/>
      <c r="I145" s="83"/>
      <c r="J145" s="83"/>
      <c r="K145" s="83"/>
      <c r="L145" s="83"/>
      <c r="M145" s="83"/>
      <c r="N145" s="83"/>
      <c r="O145" s="83"/>
      <c r="P145" s="83"/>
      <c r="Q145" s="83"/>
      <c r="R145" s="83"/>
      <c r="S145" s="83"/>
      <c r="T145" s="83"/>
      <c r="U145" s="83"/>
      <c r="V145" s="83"/>
      <c r="W145" s="83"/>
      <c r="X145" s="83"/>
      <c r="Y145" s="83"/>
    </row>
    <row r="146">
      <c r="A146" s="83"/>
      <c r="B146" s="100"/>
      <c r="C146" s="100"/>
      <c r="D146" s="100"/>
      <c r="E146" s="100"/>
      <c r="F146" s="100"/>
      <c r="G146" s="83"/>
      <c r="H146" s="83"/>
      <c r="I146" s="83"/>
      <c r="J146" s="83"/>
      <c r="K146" s="83"/>
      <c r="L146" s="83"/>
      <c r="M146" s="83"/>
      <c r="N146" s="83"/>
      <c r="O146" s="83"/>
      <c r="P146" s="83"/>
      <c r="Q146" s="83"/>
      <c r="R146" s="83"/>
      <c r="S146" s="83"/>
      <c r="T146" s="83"/>
      <c r="U146" s="83"/>
      <c r="V146" s="83"/>
      <c r="W146" s="83"/>
      <c r="X146" s="83"/>
      <c r="Y146" s="83"/>
    </row>
    <row r="147">
      <c r="A147" s="83"/>
      <c r="B147" s="100"/>
      <c r="C147" s="100"/>
      <c r="D147" s="100"/>
      <c r="E147" s="100"/>
      <c r="F147" s="100"/>
      <c r="G147" s="83"/>
      <c r="H147" s="83"/>
      <c r="I147" s="83"/>
      <c r="J147" s="83"/>
      <c r="K147" s="83"/>
      <c r="L147" s="83"/>
      <c r="M147" s="83"/>
      <c r="N147" s="83"/>
      <c r="O147" s="83"/>
      <c r="P147" s="83"/>
      <c r="Q147" s="83"/>
      <c r="R147" s="83"/>
      <c r="S147" s="83"/>
      <c r="T147" s="83"/>
      <c r="U147" s="83"/>
      <c r="V147" s="83"/>
      <c r="W147" s="83"/>
      <c r="X147" s="83"/>
      <c r="Y147" s="83"/>
    </row>
    <row r="148">
      <c r="A148" s="83"/>
      <c r="B148" s="100"/>
      <c r="C148" s="100"/>
      <c r="D148" s="100"/>
      <c r="E148" s="100"/>
      <c r="F148" s="100"/>
      <c r="G148" s="83"/>
      <c r="H148" s="83"/>
      <c r="I148" s="83"/>
      <c r="J148" s="83"/>
      <c r="K148" s="83"/>
      <c r="L148" s="83"/>
      <c r="M148" s="83"/>
      <c r="N148" s="83"/>
      <c r="O148" s="83"/>
      <c r="P148" s="83"/>
      <c r="Q148" s="83"/>
      <c r="R148" s="83"/>
      <c r="S148" s="83"/>
      <c r="T148" s="83"/>
      <c r="U148" s="83"/>
      <c r="V148" s="83"/>
      <c r="W148" s="83"/>
      <c r="X148" s="83"/>
      <c r="Y148" s="83"/>
    </row>
    <row r="149">
      <c r="A149" s="83"/>
      <c r="B149" s="100"/>
      <c r="C149" s="100"/>
      <c r="D149" s="100"/>
      <c r="E149" s="100"/>
      <c r="F149" s="100"/>
      <c r="G149" s="83"/>
      <c r="H149" s="83"/>
      <c r="I149" s="83"/>
      <c r="J149" s="83"/>
      <c r="K149" s="83"/>
      <c r="L149" s="83"/>
      <c r="M149" s="83"/>
      <c r="N149" s="83"/>
      <c r="O149" s="83"/>
      <c r="P149" s="83"/>
      <c r="Q149" s="83"/>
      <c r="R149" s="83"/>
      <c r="S149" s="83"/>
      <c r="T149" s="83"/>
      <c r="U149" s="83"/>
      <c r="V149" s="83"/>
      <c r="W149" s="83"/>
      <c r="X149" s="83"/>
      <c r="Y149" s="83"/>
    </row>
    <row r="150">
      <c r="A150" s="83"/>
      <c r="B150" s="100"/>
      <c r="C150" s="100"/>
      <c r="D150" s="100"/>
      <c r="E150" s="100"/>
      <c r="F150" s="100"/>
      <c r="G150" s="83"/>
      <c r="H150" s="83"/>
      <c r="I150" s="83"/>
      <c r="J150" s="83"/>
      <c r="K150" s="83"/>
      <c r="L150" s="83"/>
      <c r="M150" s="83"/>
      <c r="N150" s="83"/>
      <c r="O150" s="83"/>
      <c r="P150" s="83"/>
      <c r="Q150" s="83"/>
      <c r="R150" s="83"/>
      <c r="S150" s="83"/>
      <c r="T150" s="83"/>
      <c r="U150" s="83"/>
      <c r="V150" s="83"/>
      <c r="W150" s="83"/>
      <c r="X150" s="83"/>
      <c r="Y150" s="83"/>
    </row>
    <row r="151">
      <c r="A151" s="83"/>
      <c r="B151" s="100"/>
      <c r="C151" s="100"/>
      <c r="D151" s="100"/>
      <c r="E151" s="100"/>
      <c r="F151" s="100"/>
      <c r="G151" s="83"/>
      <c r="H151" s="83"/>
      <c r="I151" s="83"/>
      <c r="J151" s="83"/>
      <c r="K151" s="83"/>
      <c r="L151" s="83"/>
      <c r="M151" s="83"/>
      <c r="N151" s="83"/>
      <c r="O151" s="83"/>
      <c r="P151" s="83"/>
      <c r="Q151" s="83"/>
      <c r="R151" s="83"/>
      <c r="S151" s="83"/>
      <c r="T151" s="83"/>
      <c r="U151" s="83"/>
      <c r="V151" s="83"/>
      <c r="W151" s="83"/>
      <c r="X151" s="83"/>
      <c r="Y151" s="83"/>
    </row>
    <row r="152">
      <c r="A152" s="83"/>
      <c r="B152" s="100"/>
      <c r="C152" s="100"/>
      <c r="D152" s="100"/>
      <c r="E152" s="100"/>
      <c r="F152" s="100"/>
      <c r="G152" s="83"/>
      <c r="H152" s="83"/>
      <c r="I152" s="83"/>
      <c r="J152" s="83"/>
      <c r="K152" s="83"/>
      <c r="L152" s="83"/>
      <c r="M152" s="83"/>
      <c r="N152" s="83"/>
      <c r="O152" s="83"/>
      <c r="P152" s="83"/>
      <c r="Q152" s="83"/>
      <c r="R152" s="83"/>
      <c r="S152" s="83"/>
      <c r="T152" s="83"/>
      <c r="U152" s="83"/>
      <c r="V152" s="83"/>
      <c r="W152" s="83"/>
      <c r="X152" s="83"/>
      <c r="Y152" s="83"/>
    </row>
    <row r="153">
      <c r="A153" s="83"/>
      <c r="B153" s="100"/>
      <c r="C153" s="100"/>
      <c r="D153" s="100"/>
      <c r="E153" s="100"/>
      <c r="F153" s="100"/>
      <c r="G153" s="83"/>
      <c r="H153" s="83"/>
      <c r="I153" s="83"/>
      <c r="J153" s="83"/>
      <c r="K153" s="83"/>
      <c r="L153" s="83"/>
      <c r="M153" s="83"/>
      <c r="N153" s="83"/>
      <c r="O153" s="83"/>
      <c r="P153" s="83"/>
      <c r="Q153" s="83"/>
      <c r="R153" s="83"/>
      <c r="S153" s="83"/>
      <c r="T153" s="83"/>
      <c r="U153" s="83"/>
      <c r="V153" s="83"/>
      <c r="W153" s="83"/>
      <c r="X153" s="83"/>
      <c r="Y153" s="83"/>
    </row>
    <row r="154">
      <c r="A154" s="83"/>
      <c r="B154" s="100"/>
      <c r="C154" s="100"/>
      <c r="D154" s="100"/>
      <c r="E154" s="100"/>
      <c r="F154" s="100"/>
      <c r="G154" s="83"/>
      <c r="H154" s="83"/>
      <c r="I154" s="83"/>
      <c r="J154" s="83"/>
      <c r="K154" s="83"/>
      <c r="L154" s="83"/>
      <c r="M154" s="83"/>
      <c r="N154" s="83"/>
      <c r="O154" s="83"/>
      <c r="P154" s="83"/>
      <c r="Q154" s="83"/>
      <c r="R154" s="83"/>
      <c r="S154" s="83"/>
      <c r="T154" s="83"/>
      <c r="U154" s="83"/>
      <c r="V154" s="83"/>
      <c r="W154" s="83"/>
      <c r="X154" s="83"/>
      <c r="Y154" s="83"/>
    </row>
    <row r="155">
      <c r="A155" s="83"/>
      <c r="B155" s="100"/>
      <c r="C155" s="100"/>
      <c r="D155" s="100"/>
      <c r="E155" s="100"/>
      <c r="F155" s="100"/>
      <c r="G155" s="83"/>
      <c r="H155" s="83"/>
      <c r="I155" s="83"/>
      <c r="J155" s="83"/>
      <c r="K155" s="83"/>
      <c r="L155" s="83"/>
      <c r="M155" s="83"/>
      <c r="N155" s="83"/>
      <c r="O155" s="83"/>
      <c r="P155" s="83"/>
      <c r="Q155" s="83"/>
      <c r="R155" s="83"/>
      <c r="S155" s="83"/>
      <c r="T155" s="83"/>
      <c r="U155" s="83"/>
      <c r="V155" s="83"/>
      <c r="W155" s="83"/>
      <c r="X155" s="83"/>
      <c r="Y155" s="83"/>
    </row>
    <row r="156">
      <c r="A156" s="83"/>
      <c r="B156" s="100"/>
      <c r="C156" s="100"/>
      <c r="D156" s="100"/>
      <c r="E156" s="100"/>
      <c r="F156" s="100"/>
      <c r="G156" s="83"/>
      <c r="H156" s="83"/>
      <c r="I156" s="83"/>
      <c r="J156" s="83"/>
      <c r="K156" s="83"/>
      <c r="L156" s="83"/>
      <c r="M156" s="83"/>
      <c r="N156" s="83"/>
      <c r="O156" s="83"/>
      <c r="P156" s="83"/>
      <c r="Q156" s="83"/>
      <c r="R156" s="83"/>
      <c r="S156" s="83"/>
      <c r="T156" s="83"/>
      <c r="U156" s="83"/>
      <c r="V156" s="83"/>
      <c r="W156" s="83"/>
      <c r="X156" s="83"/>
      <c r="Y156" s="83"/>
    </row>
    <row r="157">
      <c r="A157" s="83"/>
      <c r="B157" s="100"/>
      <c r="C157" s="100"/>
      <c r="D157" s="100"/>
      <c r="E157" s="100"/>
      <c r="F157" s="100"/>
      <c r="G157" s="83"/>
      <c r="H157" s="83"/>
      <c r="I157" s="83"/>
      <c r="J157" s="83"/>
      <c r="K157" s="83"/>
      <c r="L157" s="83"/>
      <c r="M157" s="83"/>
      <c r="N157" s="83"/>
      <c r="O157" s="83"/>
      <c r="P157" s="83"/>
      <c r="Q157" s="83"/>
      <c r="R157" s="83"/>
      <c r="S157" s="83"/>
      <c r="T157" s="83"/>
      <c r="U157" s="83"/>
      <c r="V157" s="83"/>
      <c r="W157" s="83"/>
      <c r="X157" s="83"/>
      <c r="Y157" s="83"/>
    </row>
    <row r="158">
      <c r="A158" s="83"/>
      <c r="B158" s="100"/>
      <c r="C158" s="100"/>
      <c r="D158" s="100"/>
      <c r="E158" s="100"/>
      <c r="F158" s="100"/>
      <c r="G158" s="83"/>
      <c r="H158" s="83"/>
      <c r="I158" s="83"/>
      <c r="J158" s="83"/>
      <c r="K158" s="83"/>
      <c r="L158" s="83"/>
      <c r="M158" s="83"/>
      <c r="N158" s="83"/>
      <c r="O158" s="83"/>
      <c r="P158" s="83"/>
      <c r="Q158" s="83"/>
      <c r="R158" s="83"/>
      <c r="S158" s="83"/>
      <c r="T158" s="83"/>
      <c r="U158" s="83"/>
      <c r="V158" s="83"/>
      <c r="W158" s="83"/>
      <c r="X158" s="83"/>
      <c r="Y158" s="83"/>
    </row>
    <row r="159">
      <c r="A159" s="83"/>
      <c r="B159" s="100"/>
      <c r="C159" s="100"/>
      <c r="D159" s="100"/>
      <c r="E159" s="100"/>
      <c r="F159" s="100"/>
      <c r="G159" s="83"/>
      <c r="H159" s="83"/>
      <c r="I159" s="83"/>
      <c r="J159" s="83"/>
      <c r="K159" s="83"/>
      <c r="L159" s="83"/>
      <c r="M159" s="83"/>
      <c r="N159" s="83"/>
      <c r="O159" s="83"/>
      <c r="P159" s="83"/>
      <c r="Q159" s="83"/>
      <c r="R159" s="83"/>
      <c r="S159" s="83"/>
      <c r="T159" s="83"/>
      <c r="U159" s="83"/>
      <c r="V159" s="83"/>
      <c r="W159" s="83"/>
      <c r="X159" s="83"/>
      <c r="Y159" s="83"/>
    </row>
    <row r="160">
      <c r="A160" s="83"/>
      <c r="B160" s="100"/>
      <c r="C160" s="100"/>
      <c r="D160" s="100"/>
      <c r="E160" s="100"/>
      <c r="F160" s="100"/>
      <c r="G160" s="83"/>
      <c r="H160" s="83"/>
      <c r="I160" s="83"/>
      <c r="J160" s="83"/>
      <c r="K160" s="83"/>
      <c r="L160" s="83"/>
      <c r="M160" s="83"/>
      <c r="N160" s="83"/>
      <c r="O160" s="83"/>
      <c r="P160" s="83"/>
      <c r="Q160" s="83"/>
      <c r="R160" s="83"/>
      <c r="S160" s="83"/>
      <c r="T160" s="83"/>
      <c r="U160" s="83"/>
      <c r="V160" s="83"/>
      <c r="W160" s="83"/>
      <c r="X160" s="83"/>
      <c r="Y160" s="83"/>
    </row>
    <row r="161">
      <c r="A161" s="83"/>
      <c r="B161" s="100"/>
      <c r="C161" s="100"/>
      <c r="D161" s="100"/>
      <c r="E161" s="100"/>
      <c r="F161" s="100"/>
      <c r="G161" s="83"/>
      <c r="H161" s="83"/>
      <c r="I161" s="83"/>
      <c r="J161" s="83"/>
      <c r="K161" s="83"/>
      <c r="L161" s="83"/>
      <c r="M161" s="83"/>
      <c r="N161" s="83"/>
      <c r="O161" s="83"/>
      <c r="P161" s="83"/>
      <c r="Q161" s="83"/>
      <c r="R161" s="83"/>
      <c r="S161" s="83"/>
      <c r="T161" s="83"/>
      <c r="U161" s="83"/>
      <c r="V161" s="83"/>
      <c r="W161" s="83"/>
      <c r="X161" s="83"/>
      <c r="Y161" s="83"/>
    </row>
    <row r="162">
      <c r="A162" s="83"/>
      <c r="B162" s="100"/>
      <c r="C162" s="100"/>
      <c r="D162" s="100"/>
      <c r="E162" s="100"/>
      <c r="F162" s="100"/>
      <c r="G162" s="83"/>
      <c r="H162" s="83"/>
      <c r="I162" s="83"/>
      <c r="J162" s="83"/>
      <c r="K162" s="83"/>
      <c r="L162" s="83"/>
      <c r="M162" s="83"/>
      <c r="N162" s="83"/>
      <c r="O162" s="83"/>
      <c r="P162" s="83"/>
      <c r="Q162" s="83"/>
      <c r="R162" s="83"/>
      <c r="S162" s="83"/>
      <c r="T162" s="83"/>
      <c r="U162" s="83"/>
      <c r="V162" s="83"/>
      <c r="W162" s="83"/>
      <c r="X162" s="83"/>
      <c r="Y162" s="83"/>
    </row>
    <row r="163">
      <c r="A163" s="83"/>
      <c r="B163" s="100"/>
      <c r="C163" s="100"/>
      <c r="D163" s="100"/>
      <c r="E163" s="100"/>
      <c r="F163" s="100"/>
      <c r="G163" s="83"/>
      <c r="H163" s="83"/>
      <c r="I163" s="83"/>
      <c r="J163" s="83"/>
      <c r="K163" s="83"/>
      <c r="L163" s="83"/>
      <c r="M163" s="83"/>
      <c r="N163" s="83"/>
      <c r="O163" s="83"/>
      <c r="P163" s="83"/>
      <c r="Q163" s="83"/>
      <c r="R163" s="83"/>
      <c r="S163" s="83"/>
      <c r="T163" s="83"/>
      <c r="U163" s="83"/>
      <c r="V163" s="83"/>
      <c r="W163" s="83"/>
      <c r="X163" s="83"/>
      <c r="Y163" s="83"/>
    </row>
    <row r="164">
      <c r="A164" s="83"/>
      <c r="B164" s="100"/>
      <c r="C164" s="100"/>
      <c r="D164" s="100"/>
      <c r="E164" s="100"/>
      <c r="F164" s="100"/>
      <c r="G164" s="83"/>
      <c r="H164" s="83"/>
      <c r="I164" s="83"/>
      <c r="J164" s="83"/>
      <c r="K164" s="83"/>
      <c r="L164" s="83"/>
      <c r="M164" s="83"/>
      <c r="N164" s="83"/>
      <c r="O164" s="83"/>
      <c r="P164" s="83"/>
      <c r="Q164" s="83"/>
      <c r="R164" s="83"/>
      <c r="S164" s="83"/>
      <c r="T164" s="83"/>
      <c r="U164" s="83"/>
      <c r="V164" s="83"/>
      <c r="W164" s="83"/>
      <c r="X164" s="83"/>
      <c r="Y164" s="83"/>
    </row>
    <row r="165">
      <c r="A165" s="83"/>
      <c r="B165" s="100"/>
      <c r="C165" s="100"/>
      <c r="D165" s="100"/>
      <c r="E165" s="100"/>
      <c r="F165" s="100"/>
      <c r="G165" s="83"/>
      <c r="H165" s="83"/>
      <c r="I165" s="83"/>
      <c r="J165" s="83"/>
      <c r="K165" s="83"/>
      <c r="L165" s="83"/>
      <c r="M165" s="83"/>
      <c r="N165" s="83"/>
      <c r="O165" s="83"/>
      <c r="P165" s="83"/>
      <c r="Q165" s="83"/>
      <c r="R165" s="83"/>
      <c r="S165" s="83"/>
      <c r="T165" s="83"/>
      <c r="U165" s="83"/>
      <c r="V165" s="83"/>
      <c r="W165" s="83"/>
      <c r="X165" s="83"/>
      <c r="Y165" s="83"/>
    </row>
    <row r="166">
      <c r="A166" s="83"/>
      <c r="B166" s="100"/>
      <c r="C166" s="100"/>
      <c r="D166" s="100"/>
      <c r="E166" s="100"/>
      <c r="F166" s="100"/>
      <c r="G166" s="83"/>
      <c r="H166" s="83"/>
      <c r="I166" s="83"/>
      <c r="J166" s="83"/>
      <c r="K166" s="83"/>
      <c r="L166" s="83"/>
      <c r="M166" s="83"/>
      <c r="N166" s="83"/>
      <c r="O166" s="83"/>
      <c r="P166" s="83"/>
      <c r="Q166" s="83"/>
      <c r="R166" s="83"/>
      <c r="S166" s="83"/>
      <c r="T166" s="83"/>
      <c r="U166" s="83"/>
      <c r="V166" s="83"/>
      <c r="W166" s="83"/>
      <c r="X166" s="83"/>
      <c r="Y166" s="83"/>
    </row>
    <row r="167">
      <c r="A167" s="83"/>
      <c r="B167" s="100"/>
      <c r="C167" s="100"/>
      <c r="D167" s="100"/>
      <c r="E167" s="100"/>
      <c r="F167" s="100"/>
      <c r="G167" s="83"/>
      <c r="H167" s="83"/>
      <c r="I167" s="83"/>
      <c r="J167" s="83"/>
      <c r="K167" s="83"/>
      <c r="L167" s="83"/>
      <c r="M167" s="83"/>
      <c r="N167" s="83"/>
      <c r="O167" s="83"/>
      <c r="P167" s="83"/>
      <c r="Q167" s="83"/>
      <c r="R167" s="83"/>
      <c r="S167" s="83"/>
      <c r="T167" s="83"/>
      <c r="U167" s="83"/>
      <c r="V167" s="83"/>
      <c r="W167" s="83"/>
      <c r="X167" s="83"/>
      <c r="Y167" s="83"/>
    </row>
    <row r="168">
      <c r="A168" s="83"/>
      <c r="B168" s="100"/>
      <c r="C168" s="100"/>
      <c r="D168" s="100"/>
      <c r="E168" s="100"/>
      <c r="F168" s="100"/>
      <c r="G168" s="83"/>
      <c r="H168" s="83"/>
      <c r="I168" s="83"/>
      <c r="J168" s="83"/>
      <c r="K168" s="83"/>
      <c r="L168" s="83"/>
      <c r="M168" s="83"/>
      <c r="N168" s="83"/>
      <c r="O168" s="83"/>
      <c r="P168" s="83"/>
      <c r="Q168" s="83"/>
      <c r="R168" s="83"/>
      <c r="S168" s="83"/>
      <c r="T168" s="83"/>
      <c r="U168" s="83"/>
      <c r="V168" s="83"/>
      <c r="W168" s="83"/>
      <c r="X168" s="83"/>
      <c r="Y168" s="83"/>
    </row>
    <row r="169">
      <c r="A169" s="83"/>
      <c r="B169" s="100"/>
      <c r="C169" s="100"/>
      <c r="D169" s="100"/>
      <c r="E169" s="100"/>
      <c r="F169" s="100"/>
      <c r="G169" s="83"/>
      <c r="H169" s="83"/>
      <c r="I169" s="83"/>
      <c r="J169" s="83"/>
      <c r="K169" s="83"/>
      <c r="L169" s="83"/>
      <c r="M169" s="83"/>
      <c r="N169" s="83"/>
      <c r="O169" s="83"/>
      <c r="P169" s="83"/>
      <c r="Q169" s="83"/>
      <c r="R169" s="83"/>
      <c r="S169" s="83"/>
      <c r="T169" s="83"/>
      <c r="U169" s="83"/>
      <c r="V169" s="83"/>
      <c r="W169" s="83"/>
      <c r="X169" s="83"/>
      <c r="Y169" s="83"/>
    </row>
    <row r="170">
      <c r="A170" s="83"/>
      <c r="B170" s="100"/>
      <c r="C170" s="100"/>
      <c r="D170" s="100"/>
      <c r="E170" s="100"/>
      <c r="F170" s="100"/>
      <c r="G170" s="83"/>
      <c r="H170" s="83"/>
      <c r="I170" s="83"/>
      <c r="J170" s="83"/>
      <c r="K170" s="83"/>
      <c r="L170" s="83"/>
      <c r="M170" s="83"/>
      <c r="N170" s="83"/>
      <c r="O170" s="83"/>
      <c r="P170" s="83"/>
      <c r="Q170" s="83"/>
      <c r="R170" s="83"/>
      <c r="S170" s="83"/>
      <c r="T170" s="83"/>
      <c r="U170" s="83"/>
      <c r="V170" s="83"/>
      <c r="W170" s="83"/>
      <c r="X170" s="83"/>
      <c r="Y170" s="83"/>
    </row>
    <row r="171">
      <c r="A171" s="83"/>
      <c r="B171" s="100"/>
      <c r="C171" s="100"/>
      <c r="D171" s="100"/>
      <c r="E171" s="100"/>
      <c r="F171" s="100"/>
      <c r="G171" s="83"/>
      <c r="H171" s="83"/>
      <c r="I171" s="83"/>
      <c r="J171" s="83"/>
      <c r="K171" s="83"/>
      <c r="L171" s="83"/>
      <c r="M171" s="83"/>
      <c r="N171" s="83"/>
      <c r="O171" s="83"/>
      <c r="P171" s="83"/>
      <c r="Q171" s="83"/>
      <c r="R171" s="83"/>
      <c r="S171" s="83"/>
      <c r="T171" s="83"/>
      <c r="U171" s="83"/>
      <c r="V171" s="83"/>
      <c r="W171" s="83"/>
      <c r="X171" s="83"/>
      <c r="Y171" s="83"/>
    </row>
    <row r="172">
      <c r="A172" s="83"/>
      <c r="B172" s="100"/>
      <c r="C172" s="100"/>
      <c r="D172" s="100"/>
      <c r="E172" s="100"/>
      <c r="F172" s="100"/>
      <c r="G172" s="83"/>
      <c r="H172" s="83"/>
      <c r="I172" s="83"/>
      <c r="J172" s="83"/>
      <c r="K172" s="83"/>
      <c r="L172" s="83"/>
      <c r="M172" s="83"/>
      <c r="N172" s="83"/>
      <c r="O172" s="83"/>
      <c r="P172" s="83"/>
      <c r="Q172" s="83"/>
      <c r="R172" s="83"/>
      <c r="S172" s="83"/>
      <c r="T172" s="83"/>
      <c r="U172" s="83"/>
      <c r="V172" s="83"/>
      <c r="W172" s="83"/>
      <c r="X172" s="83"/>
      <c r="Y172" s="83"/>
    </row>
    <row r="173">
      <c r="A173" s="83"/>
      <c r="B173" s="100"/>
      <c r="C173" s="100"/>
      <c r="D173" s="100"/>
      <c r="E173" s="100"/>
      <c r="F173" s="100"/>
      <c r="G173" s="83"/>
      <c r="H173" s="83"/>
      <c r="I173" s="83"/>
      <c r="J173" s="83"/>
      <c r="K173" s="83"/>
      <c r="L173" s="83"/>
      <c r="M173" s="83"/>
      <c r="N173" s="83"/>
      <c r="O173" s="83"/>
      <c r="P173" s="83"/>
      <c r="Q173" s="83"/>
      <c r="R173" s="83"/>
      <c r="S173" s="83"/>
      <c r="T173" s="83"/>
      <c r="U173" s="83"/>
      <c r="V173" s="83"/>
      <c r="W173" s="83"/>
      <c r="X173" s="83"/>
      <c r="Y173" s="83"/>
    </row>
    <row r="174">
      <c r="A174" s="83"/>
      <c r="B174" s="100"/>
      <c r="C174" s="100"/>
      <c r="D174" s="100"/>
      <c r="E174" s="100"/>
      <c r="F174" s="100"/>
      <c r="G174" s="83"/>
      <c r="H174" s="83"/>
      <c r="I174" s="83"/>
      <c r="J174" s="83"/>
      <c r="K174" s="83"/>
      <c r="L174" s="83"/>
      <c r="M174" s="83"/>
      <c r="N174" s="83"/>
      <c r="O174" s="83"/>
      <c r="P174" s="83"/>
      <c r="Q174" s="83"/>
      <c r="R174" s="83"/>
      <c r="S174" s="83"/>
      <c r="T174" s="83"/>
      <c r="U174" s="83"/>
      <c r="V174" s="83"/>
      <c r="W174" s="83"/>
      <c r="X174" s="83"/>
      <c r="Y174" s="83"/>
    </row>
    <row r="175">
      <c r="A175" s="83"/>
      <c r="B175" s="100"/>
      <c r="C175" s="100"/>
      <c r="D175" s="100"/>
      <c r="E175" s="100"/>
      <c r="F175" s="100"/>
      <c r="G175" s="83"/>
      <c r="H175" s="83"/>
      <c r="I175" s="83"/>
      <c r="J175" s="83"/>
      <c r="K175" s="83"/>
      <c r="L175" s="83"/>
      <c r="M175" s="83"/>
      <c r="N175" s="83"/>
      <c r="O175" s="83"/>
      <c r="P175" s="83"/>
      <c r="Q175" s="83"/>
      <c r="R175" s="83"/>
      <c r="S175" s="83"/>
      <c r="T175" s="83"/>
      <c r="U175" s="83"/>
      <c r="V175" s="83"/>
      <c r="W175" s="83"/>
      <c r="X175" s="83"/>
      <c r="Y175" s="83"/>
    </row>
    <row r="176">
      <c r="A176" s="83"/>
      <c r="B176" s="100"/>
      <c r="C176" s="100"/>
      <c r="D176" s="100"/>
      <c r="E176" s="100"/>
      <c r="F176" s="100"/>
      <c r="G176" s="83"/>
      <c r="H176" s="83"/>
      <c r="I176" s="83"/>
      <c r="J176" s="83"/>
      <c r="K176" s="83"/>
      <c r="L176" s="83"/>
      <c r="M176" s="83"/>
      <c r="N176" s="83"/>
      <c r="O176" s="83"/>
      <c r="P176" s="83"/>
      <c r="Q176" s="83"/>
      <c r="R176" s="83"/>
      <c r="S176" s="83"/>
      <c r="T176" s="83"/>
      <c r="U176" s="83"/>
      <c r="V176" s="83"/>
      <c r="W176" s="83"/>
      <c r="X176" s="83"/>
      <c r="Y176" s="83"/>
    </row>
    <row r="177">
      <c r="A177" s="83"/>
      <c r="B177" s="100"/>
      <c r="C177" s="100"/>
      <c r="D177" s="100"/>
      <c r="E177" s="100"/>
      <c r="F177" s="100"/>
      <c r="G177" s="83"/>
      <c r="H177" s="83"/>
      <c r="I177" s="83"/>
      <c r="J177" s="83"/>
      <c r="K177" s="83"/>
      <c r="L177" s="83"/>
      <c r="M177" s="83"/>
      <c r="N177" s="83"/>
      <c r="O177" s="83"/>
      <c r="P177" s="83"/>
      <c r="Q177" s="83"/>
      <c r="R177" s="83"/>
      <c r="S177" s="83"/>
      <c r="T177" s="83"/>
      <c r="U177" s="83"/>
      <c r="V177" s="83"/>
      <c r="W177" s="83"/>
      <c r="X177" s="83"/>
      <c r="Y177" s="83"/>
    </row>
    <row r="178">
      <c r="A178" s="83"/>
      <c r="B178" s="100"/>
      <c r="C178" s="100"/>
      <c r="D178" s="100"/>
      <c r="E178" s="100"/>
      <c r="F178" s="100"/>
      <c r="G178" s="83"/>
      <c r="H178" s="83"/>
      <c r="I178" s="83"/>
      <c r="J178" s="83"/>
      <c r="K178" s="83"/>
      <c r="L178" s="83"/>
      <c r="M178" s="83"/>
      <c r="N178" s="83"/>
      <c r="O178" s="83"/>
      <c r="P178" s="83"/>
      <c r="Q178" s="83"/>
      <c r="R178" s="83"/>
      <c r="S178" s="83"/>
      <c r="T178" s="83"/>
      <c r="U178" s="83"/>
      <c r="V178" s="83"/>
      <c r="W178" s="83"/>
      <c r="X178" s="83"/>
      <c r="Y178" s="83"/>
    </row>
    <row r="179">
      <c r="A179" s="83"/>
      <c r="B179" s="100"/>
      <c r="C179" s="100"/>
      <c r="D179" s="100"/>
      <c r="E179" s="100"/>
      <c r="F179" s="100"/>
      <c r="G179" s="83"/>
      <c r="H179" s="83"/>
      <c r="I179" s="83"/>
      <c r="J179" s="83"/>
      <c r="K179" s="83"/>
      <c r="L179" s="83"/>
      <c r="M179" s="83"/>
      <c r="N179" s="83"/>
      <c r="O179" s="83"/>
      <c r="P179" s="83"/>
      <c r="Q179" s="83"/>
      <c r="R179" s="83"/>
      <c r="S179" s="83"/>
      <c r="T179" s="83"/>
      <c r="U179" s="83"/>
      <c r="V179" s="83"/>
      <c r="W179" s="83"/>
      <c r="X179" s="83"/>
      <c r="Y179" s="83"/>
    </row>
    <row r="180">
      <c r="A180" s="83"/>
      <c r="B180" s="100"/>
      <c r="C180" s="100"/>
      <c r="D180" s="100"/>
      <c r="E180" s="100"/>
      <c r="F180" s="100"/>
      <c r="G180" s="83"/>
      <c r="H180" s="83"/>
      <c r="I180" s="83"/>
      <c r="J180" s="83"/>
      <c r="K180" s="83"/>
      <c r="L180" s="83"/>
      <c r="M180" s="83"/>
      <c r="N180" s="83"/>
      <c r="O180" s="83"/>
      <c r="P180" s="83"/>
      <c r="Q180" s="83"/>
      <c r="R180" s="83"/>
      <c r="S180" s="83"/>
      <c r="T180" s="83"/>
      <c r="U180" s="83"/>
      <c r="V180" s="83"/>
      <c r="W180" s="83"/>
      <c r="X180" s="83"/>
      <c r="Y180" s="83"/>
    </row>
    <row r="181">
      <c r="A181" s="83"/>
      <c r="B181" s="100"/>
      <c r="C181" s="100"/>
      <c r="D181" s="100"/>
      <c r="E181" s="100"/>
      <c r="F181" s="100"/>
      <c r="G181" s="83"/>
      <c r="H181" s="83"/>
      <c r="I181" s="83"/>
      <c r="J181" s="83"/>
      <c r="K181" s="83"/>
      <c r="L181" s="83"/>
      <c r="M181" s="83"/>
      <c r="N181" s="83"/>
      <c r="O181" s="83"/>
      <c r="P181" s="83"/>
      <c r="Q181" s="83"/>
      <c r="R181" s="83"/>
      <c r="S181" s="83"/>
      <c r="T181" s="83"/>
      <c r="U181" s="83"/>
      <c r="V181" s="83"/>
      <c r="W181" s="83"/>
      <c r="X181" s="83"/>
      <c r="Y181" s="83"/>
    </row>
    <row r="182">
      <c r="A182" s="83"/>
      <c r="B182" s="100"/>
      <c r="C182" s="100"/>
      <c r="D182" s="100"/>
      <c r="E182" s="100"/>
      <c r="F182" s="100"/>
      <c r="G182" s="83"/>
      <c r="H182" s="83"/>
      <c r="I182" s="83"/>
      <c r="J182" s="83"/>
      <c r="K182" s="83"/>
      <c r="L182" s="83"/>
      <c r="M182" s="83"/>
      <c r="N182" s="83"/>
      <c r="O182" s="83"/>
      <c r="P182" s="83"/>
      <c r="Q182" s="83"/>
      <c r="R182" s="83"/>
      <c r="S182" s="83"/>
      <c r="T182" s="83"/>
      <c r="U182" s="83"/>
      <c r="V182" s="83"/>
      <c r="W182" s="83"/>
      <c r="X182" s="83"/>
      <c r="Y182" s="83"/>
    </row>
    <row r="183">
      <c r="A183" s="83"/>
      <c r="B183" s="100"/>
      <c r="C183" s="100"/>
      <c r="D183" s="100"/>
      <c r="E183" s="100"/>
      <c r="F183" s="100"/>
      <c r="G183" s="83"/>
      <c r="H183" s="83"/>
      <c r="I183" s="83"/>
      <c r="J183" s="83"/>
      <c r="K183" s="83"/>
      <c r="L183" s="83"/>
      <c r="M183" s="83"/>
      <c r="N183" s="83"/>
      <c r="O183" s="83"/>
      <c r="P183" s="83"/>
      <c r="Q183" s="83"/>
      <c r="R183" s="83"/>
      <c r="S183" s="83"/>
      <c r="T183" s="83"/>
      <c r="U183" s="83"/>
      <c r="V183" s="83"/>
      <c r="W183" s="83"/>
      <c r="X183" s="83"/>
      <c r="Y183" s="83"/>
    </row>
    <row r="184">
      <c r="A184" s="83"/>
      <c r="B184" s="100"/>
      <c r="C184" s="100"/>
      <c r="D184" s="100"/>
      <c r="E184" s="100"/>
      <c r="F184" s="100"/>
      <c r="G184" s="83"/>
      <c r="H184" s="83"/>
      <c r="I184" s="83"/>
      <c r="J184" s="83"/>
      <c r="K184" s="83"/>
      <c r="L184" s="83"/>
      <c r="M184" s="83"/>
      <c r="N184" s="83"/>
      <c r="O184" s="83"/>
      <c r="P184" s="83"/>
      <c r="Q184" s="83"/>
      <c r="R184" s="83"/>
      <c r="S184" s="83"/>
      <c r="T184" s="83"/>
      <c r="U184" s="83"/>
      <c r="V184" s="83"/>
      <c r="W184" s="83"/>
      <c r="X184" s="83"/>
      <c r="Y184" s="83"/>
    </row>
    <row r="185">
      <c r="A185" s="83"/>
      <c r="B185" s="100"/>
      <c r="C185" s="100"/>
      <c r="D185" s="100"/>
      <c r="E185" s="100"/>
      <c r="F185" s="100"/>
      <c r="G185" s="83"/>
      <c r="H185" s="83"/>
      <c r="I185" s="83"/>
      <c r="J185" s="83"/>
      <c r="K185" s="83"/>
      <c r="L185" s="83"/>
      <c r="M185" s="83"/>
      <c r="N185" s="83"/>
      <c r="O185" s="83"/>
      <c r="P185" s="83"/>
      <c r="Q185" s="83"/>
      <c r="R185" s="83"/>
      <c r="S185" s="83"/>
      <c r="T185" s="83"/>
      <c r="U185" s="83"/>
      <c r="V185" s="83"/>
      <c r="W185" s="83"/>
      <c r="X185" s="83"/>
      <c r="Y185" s="83"/>
    </row>
    <row r="186">
      <c r="A186" s="83"/>
      <c r="B186" s="100"/>
      <c r="C186" s="100"/>
      <c r="D186" s="100"/>
      <c r="E186" s="100"/>
      <c r="F186" s="100"/>
      <c r="G186" s="83"/>
      <c r="H186" s="83"/>
      <c r="I186" s="83"/>
      <c r="J186" s="83"/>
      <c r="K186" s="83"/>
      <c r="L186" s="83"/>
      <c r="M186" s="83"/>
      <c r="N186" s="83"/>
      <c r="O186" s="83"/>
      <c r="P186" s="83"/>
      <c r="Q186" s="83"/>
      <c r="R186" s="83"/>
      <c r="S186" s="83"/>
      <c r="T186" s="83"/>
      <c r="U186" s="83"/>
      <c r="V186" s="83"/>
      <c r="W186" s="83"/>
      <c r="X186" s="83"/>
      <c r="Y186" s="83"/>
    </row>
    <row r="187">
      <c r="A187" s="83"/>
      <c r="B187" s="100"/>
      <c r="C187" s="100"/>
      <c r="D187" s="100"/>
      <c r="E187" s="100"/>
      <c r="F187" s="100"/>
      <c r="G187" s="83"/>
      <c r="H187" s="83"/>
      <c r="I187" s="83"/>
      <c r="J187" s="83"/>
      <c r="K187" s="83"/>
      <c r="L187" s="83"/>
      <c r="M187" s="83"/>
      <c r="N187" s="83"/>
      <c r="O187" s="83"/>
      <c r="P187" s="83"/>
      <c r="Q187" s="83"/>
      <c r="R187" s="83"/>
      <c r="S187" s="83"/>
      <c r="T187" s="83"/>
      <c r="U187" s="83"/>
      <c r="V187" s="83"/>
      <c r="W187" s="83"/>
      <c r="X187" s="83"/>
      <c r="Y187" s="83"/>
    </row>
    <row r="188">
      <c r="A188" s="83"/>
      <c r="B188" s="100"/>
      <c r="C188" s="100"/>
      <c r="D188" s="100"/>
      <c r="E188" s="100"/>
      <c r="F188" s="100"/>
      <c r="G188" s="83"/>
      <c r="H188" s="83"/>
      <c r="I188" s="83"/>
      <c r="J188" s="83"/>
      <c r="K188" s="83"/>
      <c r="L188" s="83"/>
      <c r="M188" s="83"/>
      <c r="N188" s="83"/>
      <c r="O188" s="83"/>
      <c r="P188" s="83"/>
      <c r="Q188" s="83"/>
      <c r="R188" s="83"/>
      <c r="S188" s="83"/>
      <c r="T188" s="83"/>
      <c r="U188" s="83"/>
      <c r="V188" s="83"/>
      <c r="W188" s="83"/>
      <c r="X188" s="83"/>
      <c r="Y188" s="83"/>
    </row>
    <row r="189">
      <c r="A189" s="83"/>
      <c r="B189" s="100"/>
      <c r="C189" s="100"/>
      <c r="D189" s="100"/>
      <c r="E189" s="100"/>
      <c r="F189" s="100"/>
      <c r="G189" s="83"/>
      <c r="H189" s="83"/>
      <c r="I189" s="83"/>
      <c r="J189" s="83"/>
      <c r="K189" s="83"/>
      <c r="L189" s="83"/>
      <c r="M189" s="83"/>
      <c r="N189" s="83"/>
      <c r="O189" s="83"/>
      <c r="P189" s="83"/>
      <c r="Q189" s="83"/>
      <c r="R189" s="83"/>
      <c r="S189" s="83"/>
      <c r="T189" s="83"/>
      <c r="U189" s="83"/>
      <c r="V189" s="83"/>
      <c r="W189" s="83"/>
      <c r="X189" s="83"/>
      <c r="Y189" s="83"/>
    </row>
    <row r="190">
      <c r="A190" s="83"/>
      <c r="B190" s="100"/>
      <c r="C190" s="100"/>
      <c r="D190" s="100"/>
      <c r="E190" s="100"/>
      <c r="F190" s="100"/>
      <c r="G190" s="83"/>
      <c r="H190" s="83"/>
      <c r="I190" s="83"/>
      <c r="J190" s="83"/>
      <c r="K190" s="83"/>
      <c r="L190" s="83"/>
      <c r="M190" s="83"/>
      <c r="N190" s="83"/>
      <c r="O190" s="83"/>
      <c r="P190" s="83"/>
      <c r="Q190" s="83"/>
      <c r="R190" s="83"/>
      <c r="S190" s="83"/>
      <c r="T190" s="83"/>
      <c r="U190" s="83"/>
      <c r="V190" s="83"/>
      <c r="W190" s="83"/>
      <c r="X190" s="83"/>
      <c r="Y190" s="83"/>
    </row>
    <row r="191">
      <c r="A191" s="83"/>
      <c r="B191" s="100"/>
      <c r="C191" s="100"/>
      <c r="D191" s="100"/>
      <c r="E191" s="100"/>
      <c r="F191" s="100"/>
      <c r="G191" s="83"/>
      <c r="H191" s="83"/>
      <c r="I191" s="83"/>
      <c r="J191" s="83"/>
      <c r="K191" s="83"/>
      <c r="L191" s="83"/>
      <c r="M191" s="83"/>
      <c r="N191" s="83"/>
      <c r="O191" s="83"/>
      <c r="P191" s="83"/>
      <c r="Q191" s="83"/>
      <c r="R191" s="83"/>
      <c r="S191" s="83"/>
      <c r="T191" s="83"/>
      <c r="U191" s="83"/>
      <c r="V191" s="83"/>
      <c r="W191" s="83"/>
      <c r="X191" s="83"/>
      <c r="Y191" s="83"/>
    </row>
    <row r="192">
      <c r="A192" s="83"/>
      <c r="B192" s="100"/>
      <c r="C192" s="100"/>
      <c r="D192" s="100"/>
      <c r="E192" s="100"/>
      <c r="F192" s="100"/>
      <c r="G192" s="83"/>
      <c r="H192" s="83"/>
      <c r="I192" s="83"/>
      <c r="J192" s="83"/>
      <c r="K192" s="83"/>
      <c r="L192" s="83"/>
      <c r="M192" s="83"/>
      <c r="N192" s="83"/>
      <c r="O192" s="83"/>
      <c r="P192" s="83"/>
      <c r="Q192" s="83"/>
      <c r="R192" s="83"/>
      <c r="S192" s="83"/>
      <c r="T192" s="83"/>
      <c r="U192" s="83"/>
      <c r="V192" s="83"/>
      <c r="W192" s="83"/>
      <c r="X192" s="83"/>
      <c r="Y192" s="83"/>
    </row>
    <row r="193">
      <c r="A193" s="83"/>
      <c r="B193" s="100"/>
      <c r="C193" s="100"/>
      <c r="D193" s="100"/>
      <c r="E193" s="100"/>
      <c r="F193" s="100"/>
      <c r="G193" s="83"/>
      <c r="H193" s="83"/>
      <c r="I193" s="83"/>
      <c r="J193" s="83"/>
      <c r="K193" s="83"/>
      <c r="L193" s="83"/>
      <c r="M193" s="83"/>
      <c r="N193" s="83"/>
      <c r="O193" s="83"/>
      <c r="P193" s="83"/>
      <c r="Q193" s="83"/>
      <c r="R193" s="83"/>
      <c r="S193" s="83"/>
      <c r="T193" s="83"/>
      <c r="U193" s="83"/>
      <c r="V193" s="83"/>
      <c r="W193" s="83"/>
      <c r="X193" s="83"/>
      <c r="Y193" s="83"/>
    </row>
    <row r="194">
      <c r="A194" s="83"/>
      <c r="B194" s="100"/>
      <c r="C194" s="100"/>
      <c r="D194" s="100"/>
      <c r="E194" s="100"/>
      <c r="F194" s="100"/>
      <c r="G194" s="83"/>
      <c r="H194" s="83"/>
      <c r="I194" s="83"/>
      <c r="J194" s="83"/>
      <c r="K194" s="83"/>
      <c r="L194" s="83"/>
      <c r="M194" s="83"/>
      <c r="N194" s="83"/>
      <c r="O194" s="83"/>
      <c r="P194" s="83"/>
      <c r="Q194" s="83"/>
      <c r="R194" s="83"/>
      <c r="S194" s="83"/>
      <c r="T194" s="83"/>
      <c r="U194" s="83"/>
      <c r="V194" s="83"/>
      <c r="W194" s="83"/>
      <c r="X194" s="83"/>
      <c r="Y194" s="83"/>
    </row>
    <row r="195">
      <c r="A195" s="83"/>
      <c r="B195" s="100"/>
      <c r="C195" s="100"/>
      <c r="D195" s="100"/>
      <c r="E195" s="100"/>
      <c r="F195" s="100"/>
      <c r="G195" s="83"/>
      <c r="H195" s="83"/>
      <c r="I195" s="83"/>
      <c r="J195" s="83"/>
      <c r="K195" s="83"/>
      <c r="L195" s="83"/>
      <c r="M195" s="83"/>
      <c r="N195" s="83"/>
      <c r="O195" s="83"/>
      <c r="P195" s="83"/>
      <c r="Q195" s="83"/>
      <c r="R195" s="83"/>
      <c r="S195" s="83"/>
      <c r="T195" s="83"/>
      <c r="U195" s="83"/>
      <c r="V195" s="83"/>
      <c r="W195" s="83"/>
      <c r="X195" s="83"/>
      <c r="Y195" s="83"/>
    </row>
    <row r="196">
      <c r="A196" s="83"/>
      <c r="B196" s="100"/>
      <c r="C196" s="100"/>
      <c r="D196" s="100"/>
      <c r="E196" s="100"/>
      <c r="F196" s="100"/>
      <c r="G196" s="83"/>
      <c r="H196" s="83"/>
      <c r="I196" s="83"/>
      <c r="J196" s="83"/>
      <c r="K196" s="83"/>
      <c r="L196" s="83"/>
      <c r="M196" s="83"/>
      <c r="N196" s="83"/>
      <c r="O196" s="83"/>
      <c r="P196" s="83"/>
      <c r="Q196" s="83"/>
      <c r="R196" s="83"/>
      <c r="S196" s="83"/>
      <c r="T196" s="83"/>
      <c r="U196" s="83"/>
      <c r="V196" s="83"/>
      <c r="W196" s="83"/>
      <c r="X196" s="83"/>
      <c r="Y196" s="83"/>
    </row>
    <row r="197">
      <c r="A197" s="83"/>
      <c r="B197" s="100"/>
      <c r="C197" s="100"/>
      <c r="D197" s="100"/>
      <c r="E197" s="100"/>
      <c r="F197" s="100"/>
      <c r="G197" s="83"/>
      <c r="H197" s="83"/>
      <c r="I197" s="83"/>
      <c r="J197" s="83"/>
      <c r="K197" s="83"/>
      <c r="L197" s="83"/>
      <c r="M197" s="83"/>
      <c r="N197" s="83"/>
      <c r="O197" s="83"/>
      <c r="P197" s="83"/>
      <c r="Q197" s="83"/>
      <c r="R197" s="83"/>
      <c r="S197" s="83"/>
      <c r="T197" s="83"/>
      <c r="U197" s="83"/>
      <c r="V197" s="83"/>
      <c r="W197" s="83"/>
      <c r="X197" s="83"/>
      <c r="Y197" s="83"/>
    </row>
    <row r="198">
      <c r="A198" s="83"/>
      <c r="B198" s="100"/>
      <c r="C198" s="100"/>
      <c r="D198" s="100"/>
      <c r="E198" s="100"/>
      <c r="F198" s="100"/>
      <c r="G198" s="83"/>
      <c r="H198" s="83"/>
      <c r="I198" s="83"/>
      <c r="J198" s="83"/>
      <c r="K198" s="83"/>
      <c r="L198" s="83"/>
      <c r="M198" s="83"/>
      <c r="N198" s="83"/>
      <c r="O198" s="83"/>
      <c r="P198" s="83"/>
      <c r="Q198" s="83"/>
      <c r="R198" s="83"/>
      <c r="S198" s="83"/>
      <c r="T198" s="83"/>
      <c r="U198" s="83"/>
      <c r="V198" s="83"/>
      <c r="W198" s="83"/>
      <c r="X198" s="83"/>
      <c r="Y198" s="83"/>
    </row>
    <row r="199">
      <c r="A199" s="83"/>
      <c r="B199" s="100"/>
      <c r="C199" s="100"/>
      <c r="D199" s="100"/>
      <c r="E199" s="100"/>
      <c r="F199" s="100"/>
      <c r="G199" s="83"/>
      <c r="H199" s="83"/>
      <c r="I199" s="83"/>
      <c r="J199" s="83"/>
      <c r="K199" s="83"/>
      <c r="L199" s="83"/>
      <c r="M199" s="83"/>
      <c r="N199" s="83"/>
      <c r="O199" s="83"/>
      <c r="P199" s="83"/>
      <c r="Q199" s="83"/>
      <c r="R199" s="83"/>
      <c r="S199" s="83"/>
      <c r="T199" s="83"/>
      <c r="U199" s="83"/>
      <c r="V199" s="83"/>
      <c r="W199" s="83"/>
      <c r="X199" s="83"/>
      <c r="Y199" s="83"/>
    </row>
    <row r="200">
      <c r="A200" s="83"/>
      <c r="B200" s="100"/>
      <c r="C200" s="100"/>
      <c r="D200" s="100"/>
      <c r="E200" s="100"/>
      <c r="F200" s="100"/>
      <c r="G200" s="83"/>
      <c r="H200" s="83"/>
      <c r="I200" s="83"/>
      <c r="J200" s="83"/>
      <c r="K200" s="83"/>
      <c r="L200" s="83"/>
      <c r="M200" s="83"/>
      <c r="N200" s="83"/>
      <c r="O200" s="83"/>
      <c r="P200" s="83"/>
      <c r="Q200" s="83"/>
      <c r="R200" s="83"/>
      <c r="S200" s="83"/>
      <c r="T200" s="83"/>
      <c r="U200" s="83"/>
      <c r="V200" s="83"/>
      <c r="W200" s="83"/>
      <c r="X200" s="83"/>
      <c r="Y200" s="83"/>
    </row>
    <row r="201">
      <c r="A201" s="83"/>
      <c r="B201" s="100"/>
      <c r="C201" s="100"/>
      <c r="D201" s="100"/>
      <c r="E201" s="100"/>
      <c r="F201" s="100"/>
      <c r="G201" s="83"/>
      <c r="H201" s="83"/>
      <c r="I201" s="83"/>
      <c r="J201" s="83"/>
      <c r="K201" s="83"/>
      <c r="L201" s="83"/>
      <c r="M201" s="83"/>
      <c r="N201" s="83"/>
      <c r="O201" s="83"/>
      <c r="P201" s="83"/>
      <c r="Q201" s="83"/>
      <c r="R201" s="83"/>
      <c r="S201" s="83"/>
      <c r="T201" s="83"/>
      <c r="U201" s="83"/>
      <c r="V201" s="83"/>
      <c r="W201" s="83"/>
      <c r="X201" s="83"/>
      <c r="Y201" s="83"/>
    </row>
    <row r="202">
      <c r="A202" s="83"/>
      <c r="B202" s="100"/>
      <c r="C202" s="100"/>
      <c r="D202" s="100"/>
      <c r="E202" s="100"/>
      <c r="F202" s="100"/>
      <c r="G202" s="83"/>
      <c r="H202" s="83"/>
      <c r="I202" s="83"/>
      <c r="J202" s="83"/>
      <c r="K202" s="83"/>
      <c r="L202" s="83"/>
      <c r="M202" s="83"/>
      <c r="N202" s="83"/>
      <c r="O202" s="83"/>
      <c r="P202" s="83"/>
      <c r="Q202" s="83"/>
      <c r="R202" s="83"/>
      <c r="S202" s="83"/>
      <c r="T202" s="83"/>
      <c r="U202" s="83"/>
      <c r="V202" s="83"/>
      <c r="W202" s="83"/>
      <c r="X202" s="83"/>
      <c r="Y202" s="83"/>
    </row>
    <row r="203">
      <c r="A203" s="83"/>
      <c r="B203" s="100"/>
      <c r="C203" s="100"/>
      <c r="D203" s="100"/>
      <c r="E203" s="100"/>
      <c r="F203" s="100"/>
      <c r="G203" s="83"/>
      <c r="H203" s="83"/>
      <c r="I203" s="83"/>
      <c r="J203" s="83"/>
      <c r="K203" s="83"/>
      <c r="L203" s="83"/>
      <c r="M203" s="83"/>
      <c r="N203" s="83"/>
      <c r="O203" s="83"/>
      <c r="P203" s="83"/>
      <c r="Q203" s="83"/>
      <c r="R203" s="83"/>
      <c r="S203" s="83"/>
      <c r="T203" s="83"/>
      <c r="U203" s="83"/>
      <c r="V203" s="83"/>
      <c r="W203" s="83"/>
      <c r="X203" s="83"/>
      <c r="Y203" s="83"/>
    </row>
    <row r="204">
      <c r="A204" s="83"/>
      <c r="B204" s="100"/>
      <c r="C204" s="100"/>
      <c r="D204" s="100"/>
      <c r="E204" s="100"/>
      <c r="F204" s="100"/>
      <c r="G204" s="83"/>
      <c r="H204" s="83"/>
      <c r="I204" s="83"/>
      <c r="J204" s="83"/>
      <c r="K204" s="83"/>
      <c r="L204" s="83"/>
      <c r="M204" s="83"/>
      <c r="N204" s="83"/>
      <c r="O204" s="83"/>
      <c r="P204" s="83"/>
      <c r="Q204" s="83"/>
      <c r="R204" s="83"/>
      <c r="S204" s="83"/>
      <c r="T204" s="83"/>
      <c r="U204" s="83"/>
      <c r="V204" s="83"/>
      <c r="W204" s="83"/>
      <c r="X204" s="83"/>
      <c r="Y204" s="83"/>
    </row>
    <row r="205">
      <c r="A205" s="83"/>
      <c r="B205" s="100"/>
      <c r="C205" s="100"/>
      <c r="D205" s="100"/>
      <c r="E205" s="100"/>
      <c r="F205" s="100"/>
      <c r="G205" s="83"/>
      <c r="H205" s="83"/>
      <c r="I205" s="83"/>
      <c r="J205" s="83"/>
      <c r="K205" s="83"/>
      <c r="L205" s="83"/>
      <c r="M205" s="83"/>
      <c r="N205" s="83"/>
      <c r="O205" s="83"/>
      <c r="P205" s="83"/>
      <c r="Q205" s="83"/>
      <c r="R205" s="83"/>
      <c r="S205" s="83"/>
      <c r="T205" s="83"/>
      <c r="U205" s="83"/>
      <c r="V205" s="83"/>
      <c r="W205" s="83"/>
      <c r="X205" s="83"/>
      <c r="Y205" s="83"/>
    </row>
    <row r="206">
      <c r="A206" s="83"/>
      <c r="B206" s="100"/>
      <c r="C206" s="100"/>
      <c r="D206" s="100"/>
      <c r="E206" s="100"/>
      <c r="F206" s="100"/>
      <c r="G206" s="83"/>
      <c r="H206" s="83"/>
      <c r="I206" s="83"/>
      <c r="J206" s="83"/>
      <c r="K206" s="83"/>
      <c r="L206" s="83"/>
      <c r="M206" s="83"/>
      <c r="N206" s="83"/>
      <c r="O206" s="83"/>
      <c r="P206" s="83"/>
      <c r="Q206" s="83"/>
      <c r="R206" s="83"/>
      <c r="S206" s="83"/>
      <c r="T206" s="83"/>
      <c r="U206" s="83"/>
      <c r="V206" s="83"/>
      <c r="W206" s="83"/>
      <c r="X206" s="83"/>
      <c r="Y206" s="83"/>
    </row>
    <row r="207">
      <c r="A207" s="83"/>
      <c r="B207" s="100"/>
      <c r="C207" s="100"/>
      <c r="D207" s="100"/>
      <c r="E207" s="100"/>
      <c r="F207" s="100"/>
      <c r="G207" s="83"/>
      <c r="H207" s="83"/>
      <c r="I207" s="83"/>
      <c r="J207" s="83"/>
      <c r="K207" s="83"/>
      <c r="L207" s="83"/>
      <c r="M207" s="83"/>
      <c r="N207" s="83"/>
      <c r="O207" s="83"/>
      <c r="P207" s="83"/>
      <c r="Q207" s="83"/>
      <c r="R207" s="83"/>
      <c r="S207" s="83"/>
      <c r="T207" s="83"/>
      <c r="U207" s="83"/>
      <c r="V207" s="83"/>
      <c r="W207" s="83"/>
      <c r="X207" s="83"/>
      <c r="Y207" s="83"/>
    </row>
    <row r="208">
      <c r="A208" s="83"/>
      <c r="B208" s="100"/>
      <c r="C208" s="100"/>
      <c r="D208" s="100"/>
      <c r="E208" s="100"/>
      <c r="F208" s="100"/>
      <c r="G208" s="83"/>
      <c r="H208" s="83"/>
      <c r="I208" s="83"/>
      <c r="J208" s="83"/>
      <c r="K208" s="83"/>
      <c r="L208" s="83"/>
      <c r="M208" s="83"/>
      <c r="N208" s="83"/>
      <c r="O208" s="83"/>
      <c r="P208" s="83"/>
      <c r="Q208" s="83"/>
      <c r="R208" s="83"/>
      <c r="S208" s="83"/>
      <c r="T208" s="83"/>
      <c r="U208" s="83"/>
      <c r="V208" s="83"/>
      <c r="W208" s="83"/>
      <c r="X208" s="83"/>
      <c r="Y208" s="83"/>
    </row>
    <row r="209">
      <c r="A209" s="83"/>
      <c r="B209" s="100"/>
      <c r="C209" s="100"/>
      <c r="D209" s="100"/>
      <c r="E209" s="100"/>
      <c r="F209" s="100"/>
      <c r="G209" s="83"/>
      <c r="H209" s="83"/>
      <c r="I209" s="83"/>
      <c r="J209" s="83"/>
      <c r="K209" s="83"/>
      <c r="L209" s="83"/>
      <c r="M209" s="83"/>
      <c r="N209" s="83"/>
      <c r="O209" s="83"/>
      <c r="P209" s="83"/>
      <c r="Q209" s="83"/>
      <c r="R209" s="83"/>
      <c r="S209" s="83"/>
      <c r="T209" s="83"/>
      <c r="U209" s="83"/>
      <c r="V209" s="83"/>
      <c r="W209" s="83"/>
      <c r="X209" s="83"/>
      <c r="Y209" s="83"/>
    </row>
    <row r="210">
      <c r="A210" s="83"/>
      <c r="B210" s="100"/>
      <c r="C210" s="100"/>
      <c r="D210" s="100"/>
      <c r="E210" s="100"/>
      <c r="F210" s="100"/>
      <c r="G210" s="83"/>
      <c r="H210" s="83"/>
      <c r="I210" s="83"/>
      <c r="J210" s="83"/>
      <c r="K210" s="83"/>
      <c r="L210" s="83"/>
      <c r="M210" s="83"/>
      <c r="N210" s="83"/>
      <c r="O210" s="83"/>
      <c r="P210" s="83"/>
      <c r="Q210" s="83"/>
      <c r="R210" s="83"/>
      <c r="S210" s="83"/>
      <c r="T210" s="83"/>
      <c r="U210" s="83"/>
      <c r="V210" s="83"/>
      <c r="W210" s="83"/>
      <c r="X210" s="83"/>
      <c r="Y210" s="83"/>
    </row>
    <row r="211">
      <c r="A211" s="83"/>
      <c r="B211" s="100"/>
      <c r="C211" s="100"/>
      <c r="D211" s="100"/>
      <c r="E211" s="100"/>
      <c r="F211" s="100"/>
      <c r="G211" s="83"/>
      <c r="H211" s="83"/>
      <c r="I211" s="83"/>
      <c r="J211" s="83"/>
      <c r="K211" s="83"/>
      <c r="L211" s="83"/>
      <c r="M211" s="83"/>
      <c r="N211" s="83"/>
      <c r="O211" s="83"/>
      <c r="P211" s="83"/>
      <c r="Q211" s="83"/>
      <c r="R211" s="83"/>
      <c r="S211" s="83"/>
      <c r="T211" s="83"/>
      <c r="U211" s="83"/>
      <c r="V211" s="83"/>
      <c r="W211" s="83"/>
      <c r="X211" s="83"/>
      <c r="Y211" s="83"/>
    </row>
    <row r="212">
      <c r="A212" s="83"/>
      <c r="B212" s="100"/>
      <c r="C212" s="100"/>
      <c r="D212" s="100"/>
      <c r="E212" s="100"/>
      <c r="F212" s="100"/>
      <c r="G212" s="83"/>
      <c r="H212" s="83"/>
      <c r="I212" s="83"/>
      <c r="J212" s="83"/>
      <c r="K212" s="83"/>
      <c r="L212" s="83"/>
      <c r="M212" s="83"/>
      <c r="N212" s="83"/>
      <c r="O212" s="83"/>
      <c r="P212" s="83"/>
      <c r="Q212" s="83"/>
      <c r="R212" s="83"/>
      <c r="S212" s="83"/>
      <c r="T212" s="83"/>
      <c r="U212" s="83"/>
      <c r="V212" s="83"/>
      <c r="W212" s="83"/>
      <c r="X212" s="83"/>
      <c r="Y212" s="83"/>
    </row>
    <row r="213">
      <c r="A213" s="83"/>
      <c r="B213" s="100"/>
      <c r="C213" s="100"/>
      <c r="D213" s="100"/>
      <c r="E213" s="100"/>
      <c r="F213" s="100"/>
      <c r="G213" s="83"/>
      <c r="H213" s="83"/>
      <c r="I213" s="83"/>
      <c r="J213" s="83"/>
      <c r="K213" s="83"/>
      <c r="L213" s="83"/>
      <c r="M213" s="83"/>
      <c r="N213" s="83"/>
      <c r="O213" s="83"/>
      <c r="P213" s="83"/>
      <c r="Q213" s="83"/>
      <c r="R213" s="83"/>
      <c r="S213" s="83"/>
      <c r="T213" s="83"/>
      <c r="U213" s="83"/>
      <c r="V213" s="83"/>
      <c r="W213" s="83"/>
      <c r="X213" s="83"/>
      <c r="Y213" s="83"/>
    </row>
    <row r="214">
      <c r="A214" s="83"/>
      <c r="B214" s="100"/>
      <c r="C214" s="100"/>
      <c r="D214" s="100"/>
      <c r="E214" s="100"/>
      <c r="F214" s="100"/>
      <c r="G214" s="83"/>
      <c r="H214" s="83"/>
      <c r="I214" s="83"/>
      <c r="J214" s="83"/>
      <c r="K214" s="83"/>
      <c r="L214" s="83"/>
      <c r="M214" s="83"/>
      <c r="N214" s="83"/>
      <c r="O214" s="83"/>
      <c r="P214" s="83"/>
      <c r="Q214" s="83"/>
      <c r="R214" s="83"/>
      <c r="S214" s="83"/>
      <c r="T214" s="83"/>
      <c r="U214" s="83"/>
      <c r="V214" s="83"/>
      <c r="W214" s="83"/>
      <c r="X214" s="83"/>
      <c r="Y214" s="83"/>
    </row>
    <row r="215">
      <c r="A215" s="83"/>
      <c r="B215" s="100"/>
      <c r="C215" s="100"/>
      <c r="D215" s="100"/>
      <c r="E215" s="100"/>
      <c r="F215" s="100"/>
      <c r="G215" s="83"/>
      <c r="H215" s="83"/>
      <c r="I215" s="83"/>
      <c r="J215" s="83"/>
      <c r="K215" s="83"/>
      <c r="L215" s="83"/>
      <c r="M215" s="83"/>
      <c r="N215" s="83"/>
      <c r="O215" s="83"/>
      <c r="P215" s="83"/>
      <c r="Q215" s="83"/>
      <c r="R215" s="83"/>
      <c r="S215" s="83"/>
      <c r="T215" s="83"/>
      <c r="U215" s="83"/>
      <c r="V215" s="83"/>
      <c r="W215" s="83"/>
      <c r="X215" s="83"/>
      <c r="Y215" s="83"/>
    </row>
    <row r="216">
      <c r="A216" s="83"/>
      <c r="B216" s="100"/>
      <c r="C216" s="100"/>
      <c r="D216" s="100"/>
      <c r="E216" s="100"/>
      <c r="F216" s="100"/>
      <c r="G216" s="83"/>
      <c r="H216" s="83"/>
      <c r="I216" s="83"/>
      <c r="J216" s="83"/>
      <c r="K216" s="83"/>
      <c r="L216" s="83"/>
      <c r="M216" s="83"/>
      <c r="N216" s="83"/>
      <c r="O216" s="83"/>
      <c r="P216" s="83"/>
      <c r="Q216" s="83"/>
      <c r="R216" s="83"/>
      <c r="S216" s="83"/>
      <c r="T216" s="83"/>
      <c r="U216" s="83"/>
      <c r="V216" s="83"/>
      <c r="W216" s="83"/>
      <c r="X216" s="83"/>
      <c r="Y216" s="83"/>
    </row>
    <row r="217">
      <c r="A217" s="83"/>
      <c r="B217" s="100"/>
      <c r="C217" s="100"/>
      <c r="D217" s="100"/>
      <c r="E217" s="100"/>
      <c r="F217" s="100"/>
      <c r="G217" s="83"/>
      <c r="H217" s="83"/>
      <c r="I217" s="83"/>
      <c r="J217" s="83"/>
      <c r="K217" s="83"/>
      <c r="L217" s="83"/>
      <c r="M217" s="83"/>
      <c r="N217" s="83"/>
      <c r="O217" s="83"/>
      <c r="P217" s="83"/>
      <c r="Q217" s="83"/>
      <c r="R217" s="83"/>
      <c r="S217" s="83"/>
      <c r="T217" s="83"/>
      <c r="U217" s="83"/>
      <c r="V217" s="83"/>
      <c r="W217" s="83"/>
      <c r="X217" s="83"/>
      <c r="Y217" s="83"/>
    </row>
    <row r="218">
      <c r="A218" s="83"/>
      <c r="B218" s="100"/>
      <c r="C218" s="100"/>
      <c r="D218" s="100"/>
      <c r="E218" s="100"/>
      <c r="F218" s="100"/>
      <c r="G218" s="83"/>
      <c r="H218" s="83"/>
      <c r="I218" s="83"/>
      <c r="J218" s="83"/>
      <c r="K218" s="83"/>
      <c r="L218" s="83"/>
      <c r="M218" s="83"/>
      <c r="N218" s="83"/>
      <c r="O218" s="83"/>
      <c r="P218" s="83"/>
      <c r="Q218" s="83"/>
      <c r="R218" s="83"/>
      <c r="S218" s="83"/>
      <c r="T218" s="83"/>
      <c r="U218" s="83"/>
      <c r="V218" s="83"/>
      <c r="W218" s="83"/>
      <c r="X218" s="83"/>
      <c r="Y218" s="83"/>
    </row>
    <row r="219">
      <c r="A219" s="83"/>
      <c r="B219" s="100"/>
      <c r="C219" s="100"/>
      <c r="D219" s="100"/>
      <c r="E219" s="100"/>
      <c r="F219" s="100"/>
      <c r="G219" s="83"/>
      <c r="H219" s="83"/>
      <c r="I219" s="83"/>
      <c r="J219" s="83"/>
      <c r="K219" s="83"/>
      <c r="L219" s="83"/>
      <c r="M219" s="83"/>
      <c r="N219" s="83"/>
      <c r="O219" s="83"/>
      <c r="P219" s="83"/>
      <c r="Q219" s="83"/>
      <c r="R219" s="83"/>
      <c r="S219" s="83"/>
      <c r="T219" s="83"/>
      <c r="U219" s="83"/>
      <c r="V219" s="83"/>
      <c r="W219" s="83"/>
      <c r="X219" s="83"/>
      <c r="Y219" s="83"/>
    </row>
    <row r="220">
      <c r="A220" s="83"/>
      <c r="B220" s="100"/>
      <c r="C220" s="100"/>
      <c r="D220" s="100"/>
      <c r="E220" s="100"/>
      <c r="F220" s="100"/>
      <c r="G220" s="83"/>
      <c r="H220" s="83"/>
      <c r="I220" s="83"/>
      <c r="J220" s="83"/>
      <c r="K220" s="83"/>
      <c r="L220" s="83"/>
      <c r="M220" s="83"/>
      <c r="N220" s="83"/>
      <c r="O220" s="83"/>
      <c r="P220" s="83"/>
      <c r="Q220" s="83"/>
      <c r="R220" s="83"/>
      <c r="S220" s="83"/>
      <c r="T220" s="83"/>
      <c r="U220" s="83"/>
      <c r="V220" s="83"/>
      <c r="W220" s="83"/>
      <c r="X220" s="83"/>
      <c r="Y220" s="83"/>
    </row>
    <row r="221">
      <c r="A221" s="83"/>
      <c r="B221" s="100"/>
      <c r="C221" s="100"/>
      <c r="D221" s="100"/>
      <c r="E221" s="100"/>
      <c r="F221" s="100"/>
      <c r="G221" s="83"/>
      <c r="H221" s="83"/>
      <c r="I221" s="83"/>
      <c r="J221" s="83"/>
      <c r="K221" s="83"/>
      <c r="L221" s="83"/>
      <c r="M221" s="83"/>
      <c r="N221" s="83"/>
      <c r="O221" s="83"/>
      <c r="P221" s="83"/>
      <c r="Q221" s="83"/>
      <c r="R221" s="83"/>
      <c r="S221" s="83"/>
      <c r="T221" s="83"/>
      <c r="U221" s="83"/>
      <c r="V221" s="83"/>
      <c r="W221" s="83"/>
      <c r="X221" s="83"/>
      <c r="Y221" s="83"/>
    </row>
    <row r="222">
      <c r="A222" s="83"/>
      <c r="B222" s="100"/>
      <c r="C222" s="100"/>
      <c r="D222" s="100"/>
      <c r="E222" s="100"/>
      <c r="F222" s="100"/>
      <c r="G222" s="83"/>
      <c r="H222" s="83"/>
      <c r="I222" s="83"/>
      <c r="J222" s="83"/>
      <c r="K222" s="83"/>
      <c r="L222" s="83"/>
      <c r="M222" s="83"/>
      <c r="N222" s="83"/>
      <c r="O222" s="83"/>
      <c r="P222" s="83"/>
      <c r="Q222" s="83"/>
      <c r="R222" s="83"/>
      <c r="S222" s="83"/>
      <c r="T222" s="83"/>
      <c r="U222" s="83"/>
      <c r="V222" s="83"/>
      <c r="W222" s="83"/>
      <c r="X222" s="83"/>
      <c r="Y222" s="83"/>
    </row>
    <row r="223">
      <c r="A223" s="83"/>
      <c r="B223" s="100"/>
      <c r="C223" s="100"/>
      <c r="D223" s="100"/>
      <c r="E223" s="100"/>
      <c r="F223" s="100"/>
      <c r="G223" s="83"/>
      <c r="H223" s="83"/>
      <c r="I223" s="83"/>
      <c r="J223" s="83"/>
      <c r="K223" s="83"/>
      <c r="L223" s="83"/>
      <c r="M223" s="83"/>
      <c r="N223" s="83"/>
      <c r="O223" s="83"/>
      <c r="P223" s="83"/>
      <c r="Q223" s="83"/>
      <c r="R223" s="83"/>
      <c r="S223" s="83"/>
      <c r="T223" s="83"/>
      <c r="U223" s="83"/>
      <c r="V223" s="83"/>
      <c r="W223" s="83"/>
      <c r="X223" s="83"/>
      <c r="Y223" s="83"/>
    </row>
    <row r="224">
      <c r="A224" s="83"/>
      <c r="B224" s="100"/>
      <c r="C224" s="100"/>
      <c r="D224" s="100"/>
      <c r="E224" s="100"/>
      <c r="F224" s="100"/>
      <c r="G224" s="83"/>
      <c r="H224" s="83"/>
      <c r="I224" s="83"/>
      <c r="J224" s="83"/>
      <c r="K224" s="83"/>
      <c r="L224" s="83"/>
      <c r="M224" s="83"/>
      <c r="N224" s="83"/>
      <c r="O224" s="83"/>
      <c r="P224" s="83"/>
      <c r="Q224" s="83"/>
      <c r="R224" s="83"/>
      <c r="S224" s="83"/>
      <c r="T224" s="83"/>
      <c r="U224" s="83"/>
      <c r="V224" s="83"/>
      <c r="W224" s="83"/>
      <c r="X224" s="83"/>
      <c r="Y224" s="83"/>
    </row>
    <row r="225">
      <c r="A225" s="83"/>
      <c r="B225" s="100"/>
      <c r="C225" s="100"/>
      <c r="D225" s="100"/>
      <c r="E225" s="100"/>
      <c r="F225" s="100"/>
      <c r="G225" s="83"/>
      <c r="H225" s="83"/>
      <c r="I225" s="83"/>
      <c r="J225" s="83"/>
      <c r="K225" s="83"/>
      <c r="L225" s="83"/>
      <c r="M225" s="83"/>
      <c r="N225" s="83"/>
      <c r="O225" s="83"/>
      <c r="P225" s="83"/>
      <c r="Q225" s="83"/>
      <c r="R225" s="83"/>
      <c r="S225" s="83"/>
      <c r="T225" s="83"/>
      <c r="U225" s="83"/>
      <c r="V225" s="83"/>
      <c r="W225" s="83"/>
      <c r="X225" s="83"/>
      <c r="Y225" s="83"/>
    </row>
    <row r="226">
      <c r="A226" s="83"/>
      <c r="B226" s="100"/>
      <c r="C226" s="100"/>
      <c r="D226" s="100"/>
      <c r="E226" s="100"/>
      <c r="F226" s="100"/>
      <c r="G226" s="83"/>
      <c r="H226" s="83"/>
      <c r="I226" s="83"/>
      <c r="J226" s="83"/>
      <c r="K226" s="83"/>
      <c r="L226" s="83"/>
      <c r="M226" s="83"/>
      <c r="N226" s="83"/>
      <c r="O226" s="83"/>
      <c r="P226" s="83"/>
      <c r="Q226" s="83"/>
      <c r="R226" s="83"/>
      <c r="S226" s="83"/>
      <c r="T226" s="83"/>
      <c r="U226" s="83"/>
      <c r="V226" s="83"/>
      <c r="W226" s="83"/>
      <c r="X226" s="83"/>
      <c r="Y226" s="83"/>
    </row>
    <row r="227">
      <c r="A227" s="83"/>
      <c r="B227" s="100"/>
      <c r="C227" s="100"/>
      <c r="D227" s="100"/>
      <c r="E227" s="100"/>
      <c r="F227" s="100"/>
      <c r="G227" s="83"/>
      <c r="H227" s="83"/>
      <c r="I227" s="83"/>
      <c r="J227" s="83"/>
      <c r="K227" s="83"/>
      <c r="L227" s="83"/>
      <c r="M227" s="83"/>
      <c r="N227" s="83"/>
      <c r="O227" s="83"/>
      <c r="P227" s="83"/>
      <c r="Q227" s="83"/>
      <c r="R227" s="83"/>
      <c r="S227" s="83"/>
      <c r="T227" s="83"/>
      <c r="U227" s="83"/>
      <c r="V227" s="83"/>
      <c r="W227" s="83"/>
      <c r="X227" s="83"/>
      <c r="Y227" s="83"/>
    </row>
    <row r="228">
      <c r="A228" s="83"/>
      <c r="B228" s="100"/>
      <c r="C228" s="100"/>
      <c r="D228" s="100"/>
      <c r="E228" s="100"/>
      <c r="F228" s="100"/>
      <c r="G228" s="83"/>
      <c r="H228" s="83"/>
      <c r="I228" s="83"/>
      <c r="J228" s="83"/>
      <c r="K228" s="83"/>
      <c r="L228" s="83"/>
      <c r="M228" s="83"/>
      <c r="N228" s="83"/>
      <c r="O228" s="83"/>
      <c r="P228" s="83"/>
      <c r="Q228" s="83"/>
      <c r="R228" s="83"/>
      <c r="S228" s="83"/>
      <c r="T228" s="83"/>
      <c r="U228" s="83"/>
      <c r="V228" s="83"/>
      <c r="W228" s="83"/>
      <c r="X228" s="83"/>
      <c r="Y228" s="83"/>
    </row>
    <row r="229">
      <c r="A229" s="83"/>
      <c r="B229" s="100"/>
      <c r="C229" s="100"/>
      <c r="D229" s="100"/>
      <c r="E229" s="100"/>
      <c r="F229" s="100"/>
      <c r="G229" s="83"/>
      <c r="H229" s="83"/>
      <c r="I229" s="83"/>
      <c r="J229" s="83"/>
      <c r="K229" s="83"/>
      <c r="L229" s="83"/>
      <c r="M229" s="83"/>
      <c r="N229" s="83"/>
      <c r="O229" s="83"/>
      <c r="P229" s="83"/>
      <c r="Q229" s="83"/>
      <c r="R229" s="83"/>
      <c r="S229" s="83"/>
      <c r="T229" s="83"/>
      <c r="U229" s="83"/>
      <c r="V229" s="83"/>
      <c r="W229" s="83"/>
      <c r="X229" s="83"/>
      <c r="Y229" s="83"/>
    </row>
    <row r="230">
      <c r="A230" s="83"/>
      <c r="B230" s="100"/>
      <c r="C230" s="100"/>
      <c r="D230" s="100"/>
      <c r="E230" s="100"/>
      <c r="F230" s="100"/>
      <c r="G230" s="83"/>
      <c r="H230" s="83"/>
      <c r="I230" s="83"/>
      <c r="J230" s="83"/>
      <c r="K230" s="83"/>
      <c r="L230" s="83"/>
      <c r="M230" s="83"/>
      <c r="N230" s="83"/>
      <c r="O230" s="83"/>
      <c r="P230" s="83"/>
      <c r="Q230" s="83"/>
      <c r="R230" s="83"/>
      <c r="S230" s="83"/>
      <c r="T230" s="83"/>
      <c r="U230" s="83"/>
      <c r="V230" s="83"/>
      <c r="W230" s="83"/>
      <c r="X230" s="83"/>
      <c r="Y230" s="83"/>
    </row>
    <row r="231">
      <c r="A231" s="83"/>
      <c r="B231" s="100"/>
      <c r="C231" s="100"/>
      <c r="D231" s="100"/>
      <c r="E231" s="100"/>
      <c r="F231" s="100"/>
      <c r="G231" s="83"/>
      <c r="H231" s="83"/>
      <c r="I231" s="83"/>
      <c r="J231" s="83"/>
      <c r="K231" s="83"/>
      <c r="L231" s="83"/>
      <c r="M231" s="83"/>
      <c r="N231" s="83"/>
      <c r="O231" s="83"/>
      <c r="P231" s="83"/>
      <c r="Q231" s="83"/>
      <c r="R231" s="83"/>
      <c r="S231" s="83"/>
      <c r="T231" s="83"/>
      <c r="U231" s="83"/>
      <c r="V231" s="83"/>
      <c r="W231" s="83"/>
      <c r="X231" s="83"/>
      <c r="Y231" s="83"/>
    </row>
    <row r="232">
      <c r="A232" s="83"/>
      <c r="B232" s="100"/>
      <c r="C232" s="100"/>
      <c r="D232" s="100"/>
      <c r="E232" s="100"/>
      <c r="F232" s="100"/>
      <c r="G232" s="83"/>
      <c r="H232" s="83"/>
      <c r="I232" s="83"/>
      <c r="J232" s="83"/>
      <c r="K232" s="83"/>
      <c r="L232" s="83"/>
      <c r="M232" s="83"/>
      <c r="N232" s="83"/>
      <c r="O232" s="83"/>
      <c r="P232" s="83"/>
      <c r="Q232" s="83"/>
      <c r="R232" s="83"/>
      <c r="S232" s="83"/>
      <c r="T232" s="83"/>
      <c r="U232" s="83"/>
      <c r="V232" s="83"/>
      <c r="W232" s="83"/>
      <c r="X232" s="83"/>
      <c r="Y232" s="83"/>
    </row>
    <row r="233">
      <c r="A233" s="83"/>
      <c r="B233" s="100"/>
      <c r="C233" s="100"/>
      <c r="D233" s="100"/>
      <c r="E233" s="100"/>
      <c r="F233" s="100"/>
      <c r="G233" s="83"/>
      <c r="H233" s="83"/>
      <c r="I233" s="83"/>
      <c r="J233" s="83"/>
      <c r="K233" s="83"/>
      <c r="L233" s="83"/>
      <c r="M233" s="83"/>
      <c r="N233" s="83"/>
      <c r="O233" s="83"/>
      <c r="P233" s="83"/>
      <c r="Q233" s="83"/>
      <c r="R233" s="83"/>
      <c r="S233" s="83"/>
      <c r="T233" s="83"/>
      <c r="U233" s="83"/>
      <c r="V233" s="83"/>
      <c r="W233" s="83"/>
      <c r="X233" s="83"/>
      <c r="Y233" s="83"/>
    </row>
    <row r="234">
      <c r="A234" s="83"/>
      <c r="B234" s="100"/>
      <c r="C234" s="100"/>
      <c r="D234" s="100"/>
      <c r="E234" s="100"/>
      <c r="F234" s="100"/>
      <c r="G234" s="83"/>
      <c r="H234" s="83"/>
      <c r="I234" s="83"/>
      <c r="J234" s="83"/>
      <c r="K234" s="83"/>
      <c r="L234" s="83"/>
      <c r="M234" s="83"/>
      <c r="N234" s="83"/>
      <c r="O234" s="83"/>
      <c r="P234" s="83"/>
      <c r="Q234" s="83"/>
      <c r="R234" s="83"/>
      <c r="S234" s="83"/>
      <c r="T234" s="83"/>
      <c r="U234" s="83"/>
      <c r="V234" s="83"/>
      <c r="W234" s="83"/>
      <c r="X234" s="83"/>
      <c r="Y234" s="83"/>
    </row>
    <row r="235">
      <c r="A235" s="83"/>
      <c r="B235" s="100"/>
      <c r="C235" s="100"/>
      <c r="D235" s="100"/>
      <c r="E235" s="100"/>
      <c r="F235" s="100"/>
      <c r="G235" s="83"/>
      <c r="H235" s="83"/>
      <c r="I235" s="83"/>
      <c r="J235" s="83"/>
      <c r="K235" s="83"/>
      <c r="L235" s="83"/>
      <c r="M235" s="83"/>
      <c r="N235" s="83"/>
      <c r="O235" s="83"/>
      <c r="P235" s="83"/>
      <c r="Q235" s="83"/>
      <c r="R235" s="83"/>
      <c r="S235" s="83"/>
      <c r="T235" s="83"/>
      <c r="U235" s="83"/>
      <c r="V235" s="83"/>
      <c r="W235" s="83"/>
      <c r="X235" s="83"/>
      <c r="Y235" s="83"/>
    </row>
    <row r="236">
      <c r="A236" s="83"/>
      <c r="B236" s="100"/>
      <c r="C236" s="100"/>
      <c r="D236" s="100"/>
      <c r="E236" s="100"/>
      <c r="F236" s="100"/>
      <c r="G236" s="83"/>
      <c r="H236" s="83"/>
      <c r="I236" s="83"/>
      <c r="J236" s="83"/>
      <c r="K236" s="83"/>
      <c r="L236" s="83"/>
      <c r="M236" s="83"/>
      <c r="N236" s="83"/>
      <c r="O236" s="83"/>
      <c r="P236" s="83"/>
      <c r="Q236" s="83"/>
      <c r="R236" s="83"/>
      <c r="S236" s="83"/>
      <c r="T236" s="83"/>
      <c r="U236" s="83"/>
      <c r="V236" s="83"/>
      <c r="W236" s="83"/>
      <c r="X236" s="83"/>
      <c r="Y236" s="83"/>
    </row>
    <row r="237">
      <c r="A237" s="83"/>
      <c r="B237" s="100"/>
      <c r="C237" s="100"/>
      <c r="D237" s="100"/>
      <c r="E237" s="100"/>
      <c r="F237" s="100"/>
      <c r="G237" s="83"/>
      <c r="H237" s="83"/>
      <c r="I237" s="83"/>
      <c r="J237" s="83"/>
      <c r="K237" s="83"/>
      <c r="L237" s="83"/>
      <c r="M237" s="83"/>
      <c r="N237" s="83"/>
      <c r="O237" s="83"/>
      <c r="P237" s="83"/>
      <c r="Q237" s="83"/>
      <c r="R237" s="83"/>
      <c r="S237" s="83"/>
      <c r="T237" s="83"/>
      <c r="U237" s="83"/>
      <c r="V237" s="83"/>
      <c r="W237" s="83"/>
      <c r="X237" s="83"/>
      <c r="Y237" s="83"/>
    </row>
    <row r="238">
      <c r="A238" s="83"/>
      <c r="B238" s="100"/>
      <c r="C238" s="100"/>
      <c r="D238" s="100"/>
      <c r="E238" s="100"/>
      <c r="F238" s="100"/>
      <c r="G238" s="83"/>
      <c r="H238" s="83"/>
      <c r="I238" s="83"/>
      <c r="J238" s="83"/>
      <c r="K238" s="83"/>
      <c r="L238" s="83"/>
      <c r="M238" s="83"/>
      <c r="N238" s="83"/>
      <c r="O238" s="83"/>
      <c r="P238" s="83"/>
      <c r="Q238" s="83"/>
      <c r="R238" s="83"/>
      <c r="S238" s="83"/>
      <c r="T238" s="83"/>
      <c r="U238" s="83"/>
      <c r="V238" s="83"/>
      <c r="W238" s="83"/>
      <c r="X238" s="83"/>
      <c r="Y238" s="83"/>
    </row>
    <row r="239">
      <c r="A239" s="83"/>
      <c r="B239" s="100"/>
      <c r="C239" s="100"/>
      <c r="D239" s="100"/>
      <c r="E239" s="100"/>
      <c r="F239" s="100"/>
      <c r="G239" s="83"/>
      <c r="H239" s="83"/>
      <c r="I239" s="83"/>
      <c r="J239" s="83"/>
      <c r="K239" s="83"/>
      <c r="L239" s="83"/>
      <c r="M239" s="83"/>
      <c r="N239" s="83"/>
      <c r="O239" s="83"/>
      <c r="P239" s="83"/>
      <c r="Q239" s="83"/>
      <c r="R239" s="83"/>
      <c r="S239" s="83"/>
      <c r="T239" s="83"/>
      <c r="U239" s="83"/>
      <c r="V239" s="83"/>
      <c r="W239" s="83"/>
      <c r="X239" s="83"/>
      <c r="Y239" s="83"/>
    </row>
    <row r="240">
      <c r="A240" s="83"/>
      <c r="B240" s="100"/>
      <c r="C240" s="100"/>
      <c r="D240" s="100"/>
      <c r="E240" s="100"/>
      <c r="F240" s="100"/>
      <c r="G240" s="83"/>
      <c r="H240" s="83"/>
      <c r="I240" s="83"/>
      <c r="J240" s="83"/>
      <c r="K240" s="83"/>
      <c r="L240" s="83"/>
      <c r="M240" s="83"/>
      <c r="N240" s="83"/>
      <c r="O240" s="83"/>
      <c r="P240" s="83"/>
      <c r="Q240" s="83"/>
      <c r="R240" s="83"/>
      <c r="S240" s="83"/>
      <c r="T240" s="83"/>
      <c r="U240" s="83"/>
      <c r="V240" s="83"/>
      <c r="W240" s="83"/>
      <c r="X240" s="83"/>
      <c r="Y240" s="83"/>
    </row>
    <row r="241">
      <c r="A241" s="83"/>
      <c r="B241" s="100"/>
      <c r="C241" s="100"/>
      <c r="D241" s="100"/>
      <c r="E241" s="100"/>
      <c r="F241" s="100"/>
      <c r="G241" s="83"/>
      <c r="H241" s="83"/>
      <c r="I241" s="83"/>
      <c r="J241" s="83"/>
      <c r="K241" s="83"/>
      <c r="L241" s="83"/>
      <c r="M241" s="83"/>
      <c r="N241" s="83"/>
      <c r="O241" s="83"/>
      <c r="P241" s="83"/>
      <c r="Q241" s="83"/>
      <c r="R241" s="83"/>
      <c r="S241" s="83"/>
      <c r="T241" s="83"/>
      <c r="U241" s="83"/>
      <c r="V241" s="83"/>
      <c r="W241" s="83"/>
      <c r="X241" s="83"/>
      <c r="Y241" s="83"/>
    </row>
    <row r="242">
      <c r="A242" s="83"/>
      <c r="B242" s="100"/>
      <c r="C242" s="100"/>
      <c r="D242" s="100"/>
      <c r="E242" s="100"/>
      <c r="F242" s="100"/>
      <c r="G242" s="83"/>
      <c r="H242" s="83"/>
      <c r="I242" s="83"/>
      <c r="J242" s="83"/>
      <c r="K242" s="83"/>
      <c r="L242" s="83"/>
      <c r="M242" s="83"/>
      <c r="N242" s="83"/>
      <c r="O242" s="83"/>
      <c r="P242" s="83"/>
      <c r="Q242" s="83"/>
      <c r="R242" s="83"/>
      <c r="S242" s="83"/>
      <c r="T242" s="83"/>
      <c r="U242" s="83"/>
      <c r="V242" s="83"/>
      <c r="W242" s="83"/>
      <c r="X242" s="83"/>
      <c r="Y242" s="83"/>
    </row>
    <row r="243">
      <c r="A243" s="83"/>
      <c r="B243" s="100"/>
      <c r="C243" s="100"/>
      <c r="D243" s="100"/>
      <c r="E243" s="100"/>
      <c r="F243" s="100"/>
      <c r="G243" s="83"/>
      <c r="H243" s="83"/>
      <c r="I243" s="83"/>
      <c r="J243" s="83"/>
      <c r="K243" s="83"/>
      <c r="L243" s="83"/>
      <c r="M243" s="83"/>
      <c r="N243" s="83"/>
      <c r="O243" s="83"/>
      <c r="P243" s="83"/>
      <c r="Q243" s="83"/>
      <c r="R243" s="83"/>
      <c r="S243" s="83"/>
      <c r="T243" s="83"/>
      <c r="U243" s="83"/>
      <c r="V243" s="83"/>
      <c r="W243" s="83"/>
      <c r="X243" s="83"/>
      <c r="Y243" s="83"/>
    </row>
    <row r="244">
      <c r="A244" s="83"/>
      <c r="B244" s="100"/>
      <c r="C244" s="100"/>
      <c r="D244" s="100"/>
      <c r="E244" s="100"/>
      <c r="F244" s="100"/>
      <c r="G244" s="83"/>
      <c r="H244" s="83"/>
      <c r="I244" s="83"/>
      <c r="J244" s="83"/>
      <c r="K244" s="83"/>
      <c r="L244" s="83"/>
      <c r="M244" s="83"/>
      <c r="N244" s="83"/>
      <c r="O244" s="83"/>
      <c r="P244" s="83"/>
      <c r="Q244" s="83"/>
      <c r="R244" s="83"/>
      <c r="S244" s="83"/>
      <c r="T244" s="83"/>
      <c r="U244" s="83"/>
      <c r="V244" s="83"/>
      <c r="W244" s="83"/>
      <c r="X244" s="83"/>
      <c r="Y244" s="83"/>
    </row>
    <row r="245">
      <c r="A245" s="83"/>
      <c r="B245" s="100"/>
      <c r="C245" s="100"/>
      <c r="D245" s="100"/>
      <c r="E245" s="100"/>
      <c r="F245" s="100"/>
      <c r="G245" s="83"/>
      <c r="H245" s="83"/>
      <c r="I245" s="83"/>
      <c r="J245" s="83"/>
      <c r="K245" s="83"/>
      <c r="L245" s="83"/>
      <c r="M245" s="83"/>
      <c r="N245" s="83"/>
      <c r="O245" s="83"/>
      <c r="P245" s="83"/>
      <c r="Q245" s="83"/>
      <c r="R245" s="83"/>
      <c r="S245" s="83"/>
      <c r="T245" s="83"/>
      <c r="U245" s="83"/>
      <c r="V245" s="83"/>
      <c r="W245" s="83"/>
      <c r="X245" s="83"/>
      <c r="Y245" s="83"/>
    </row>
    <row r="246">
      <c r="A246" s="83"/>
      <c r="B246" s="100"/>
      <c r="C246" s="100"/>
      <c r="D246" s="100"/>
      <c r="E246" s="100"/>
      <c r="F246" s="100"/>
      <c r="G246" s="83"/>
      <c r="H246" s="83"/>
      <c r="I246" s="83"/>
      <c r="J246" s="83"/>
      <c r="K246" s="83"/>
      <c r="L246" s="83"/>
      <c r="M246" s="83"/>
      <c r="N246" s="83"/>
      <c r="O246" s="83"/>
      <c r="P246" s="83"/>
      <c r="Q246" s="83"/>
      <c r="R246" s="83"/>
      <c r="S246" s="83"/>
      <c r="T246" s="83"/>
      <c r="U246" s="83"/>
      <c r="V246" s="83"/>
      <c r="W246" s="83"/>
      <c r="X246" s="83"/>
      <c r="Y246" s="83"/>
    </row>
    <row r="247">
      <c r="A247" s="83"/>
      <c r="B247" s="100"/>
      <c r="C247" s="100"/>
      <c r="D247" s="100"/>
      <c r="E247" s="100"/>
      <c r="F247" s="100"/>
      <c r="G247" s="83"/>
      <c r="H247" s="83"/>
      <c r="I247" s="83"/>
      <c r="J247" s="83"/>
      <c r="K247" s="83"/>
      <c r="L247" s="83"/>
      <c r="M247" s="83"/>
      <c r="N247" s="83"/>
      <c r="O247" s="83"/>
      <c r="P247" s="83"/>
      <c r="Q247" s="83"/>
      <c r="R247" s="83"/>
      <c r="S247" s="83"/>
      <c r="T247" s="83"/>
      <c r="U247" s="83"/>
      <c r="V247" s="83"/>
      <c r="W247" s="83"/>
      <c r="X247" s="83"/>
      <c r="Y247" s="83"/>
    </row>
    <row r="248">
      <c r="A248" s="83"/>
      <c r="B248" s="100"/>
      <c r="C248" s="100"/>
      <c r="D248" s="100"/>
      <c r="E248" s="100"/>
      <c r="F248" s="100"/>
      <c r="G248" s="83"/>
      <c r="H248" s="83"/>
      <c r="I248" s="83"/>
      <c r="J248" s="83"/>
      <c r="K248" s="83"/>
      <c r="L248" s="83"/>
      <c r="M248" s="83"/>
      <c r="N248" s="83"/>
      <c r="O248" s="83"/>
      <c r="P248" s="83"/>
      <c r="Q248" s="83"/>
      <c r="R248" s="83"/>
      <c r="S248" s="83"/>
      <c r="T248" s="83"/>
      <c r="U248" s="83"/>
      <c r="V248" s="83"/>
      <c r="W248" s="83"/>
      <c r="X248" s="83"/>
      <c r="Y248" s="83"/>
    </row>
    <row r="249">
      <c r="A249" s="83"/>
      <c r="B249" s="100"/>
      <c r="C249" s="100"/>
      <c r="D249" s="100"/>
      <c r="E249" s="100"/>
      <c r="F249" s="100"/>
      <c r="G249" s="83"/>
      <c r="H249" s="83"/>
      <c r="I249" s="83"/>
      <c r="J249" s="83"/>
      <c r="K249" s="83"/>
      <c r="L249" s="83"/>
      <c r="M249" s="83"/>
      <c r="N249" s="83"/>
      <c r="O249" s="83"/>
      <c r="P249" s="83"/>
      <c r="Q249" s="83"/>
      <c r="R249" s="83"/>
      <c r="S249" s="83"/>
      <c r="T249" s="83"/>
      <c r="U249" s="83"/>
      <c r="V249" s="83"/>
      <c r="W249" s="83"/>
      <c r="X249" s="83"/>
      <c r="Y249" s="83"/>
    </row>
    <row r="250">
      <c r="A250" s="83"/>
      <c r="B250" s="100"/>
      <c r="C250" s="100"/>
      <c r="D250" s="100"/>
      <c r="E250" s="100"/>
      <c r="F250" s="100"/>
      <c r="G250" s="83"/>
      <c r="H250" s="83"/>
      <c r="I250" s="83"/>
      <c r="J250" s="83"/>
      <c r="K250" s="83"/>
      <c r="L250" s="83"/>
      <c r="M250" s="83"/>
      <c r="N250" s="83"/>
      <c r="O250" s="83"/>
      <c r="P250" s="83"/>
      <c r="Q250" s="83"/>
      <c r="R250" s="83"/>
      <c r="S250" s="83"/>
      <c r="T250" s="83"/>
      <c r="U250" s="83"/>
      <c r="V250" s="83"/>
      <c r="W250" s="83"/>
      <c r="X250" s="83"/>
      <c r="Y250" s="83"/>
    </row>
    <row r="251">
      <c r="A251" s="83"/>
      <c r="B251" s="100"/>
      <c r="C251" s="100"/>
      <c r="D251" s="100"/>
      <c r="E251" s="100"/>
      <c r="F251" s="100"/>
      <c r="G251" s="83"/>
      <c r="H251" s="83"/>
      <c r="I251" s="83"/>
      <c r="J251" s="83"/>
      <c r="K251" s="83"/>
      <c r="L251" s="83"/>
      <c r="M251" s="83"/>
      <c r="N251" s="83"/>
      <c r="O251" s="83"/>
      <c r="P251" s="83"/>
      <c r="Q251" s="83"/>
      <c r="R251" s="83"/>
      <c r="S251" s="83"/>
      <c r="T251" s="83"/>
      <c r="U251" s="83"/>
      <c r="V251" s="83"/>
      <c r="W251" s="83"/>
      <c r="X251" s="83"/>
      <c r="Y251" s="83"/>
    </row>
    <row r="252">
      <c r="A252" s="83"/>
      <c r="B252" s="100"/>
      <c r="C252" s="100"/>
      <c r="D252" s="100"/>
      <c r="E252" s="100"/>
      <c r="F252" s="100"/>
      <c r="G252" s="83"/>
      <c r="H252" s="83"/>
      <c r="I252" s="83"/>
      <c r="J252" s="83"/>
      <c r="K252" s="83"/>
      <c r="L252" s="83"/>
      <c r="M252" s="83"/>
      <c r="N252" s="83"/>
      <c r="O252" s="83"/>
      <c r="P252" s="83"/>
      <c r="Q252" s="83"/>
      <c r="R252" s="83"/>
      <c r="S252" s="83"/>
      <c r="T252" s="83"/>
      <c r="U252" s="83"/>
      <c r="V252" s="83"/>
      <c r="W252" s="83"/>
      <c r="X252" s="83"/>
      <c r="Y252" s="83"/>
    </row>
    <row r="253">
      <c r="A253" s="83"/>
      <c r="B253" s="100"/>
      <c r="C253" s="100"/>
      <c r="D253" s="100"/>
      <c r="E253" s="100"/>
      <c r="F253" s="100"/>
      <c r="G253" s="83"/>
      <c r="H253" s="83"/>
      <c r="I253" s="83"/>
      <c r="J253" s="83"/>
      <c r="K253" s="83"/>
      <c r="L253" s="83"/>
      <c r="M253" s="83"/>
      <c r="N253" s="83"/>
      <c r="O253" s="83"/>
      <c r="P253" s="83"/>
      <c r="Q253" s="83"/>
      <c r="R253" s="83"/>
      <c r="S253" s="83"/>
      <c r="T253" s="83"/>
      <c r="U253" s="83"/>
      <c r="V253" s="83"/>
      <c r="W253" s="83"/>
      <c r="X253" s="83"/>
      <c r="Y253" s="83"/>
    </row>
    <row r="254">
      <c r="A254" s="83"/>
      <c r="B254" s="100"/>
      <c r="C254" s="100"/>
      <c r="D254" s="100"/>
      <c r="E254" s="100"/>
      <c r="F254" s="100"/>
      <c r="G254" s="83"/>
      <c r="H254" s="83"/>
      <c r="I254" s="83"/>
      <c r="J254" s="83"/>
      <c r="K254" s="83"/>
      <c r="L254" s="83"/>
      <c r="M254" s="83"/>
      <c r="N254" s="83"/>
      <c r="O254" s="83"/>
      <c r="P254" s="83"/>
      <c r="Q254" s="83"/>
      <c r="R254" s="83"/>
      <c r="S254" s="83"/>
      <c r="T254" s="83"/>
      <c r="U254" s="83"/>
      <c r="V254" s="83"/>
      <c r="W254" s="83"/>
      <c r="X254" s="83"/>
      <c r="Y254" s="83"/>
    </row>
    <row r="255">
      <c r="A255" s="83"/>
      <c r="B255" s="100"/>
      <c r="C255" s="100"/>
      <c r="D255" s="100"/>
      <c r="E255" s="100"/>
      <c r="F255" s="100"/>
      <c r="G255" s="83"/>
      <c r="H255" s="83"/>
      <c r="I255" s="83"/>
      <c r="J255" s="83"/>
      <c r="K255" s="83"/>
      <c r="L255" s="83"/>
      <c r="M255" s="83"/>
      <c r="N255" s="83"/>
      <c r="O255" s="83"/>
      <c r="P255" s="83"/>
      <c r="Q255" s="83"/>
      <c r="R255" s="83"/>
      <c r="S255" s="83"/>
      <c r="T255" s="83"/>
      <c r="U255" s="83"/>
      <c r="V255" s="83"/>
      <c r="W255" s="83"/>
      <c r="X255" s="83"/>
      <c r="Y255" s="83"/>
    </row>
    <row r="256">
      <c r="A256" s="83"/>
      <c r="B256" s="100"/>
      <c r="C256" s="100"/>
      <c r="D256" s="100"/>
      <c r="E256" s="100"/>
      <c r="F256" s="100"/>
      <c r="G256" s="83"/>
      <c r="H256" s="83"/>
      <c r="I256" s="83"/>
      <c r="J256" s="83"/>
      <c r="K256" s="83"/>
      <c r="L256" s="83"/>
      <c r="M256" s="83"/>
      <c r="N256" s="83"/>
      <c r="O256" s="83"/>
      <c r="P256" s="83"/>
      <c r="Q256" s="83"/>
      <c r="R256" s="83"/>
      <c r="S256" s="83"/>
      <c r="T256" s="83"/>
      <c r="U256" s="83"/>
      <c r="V256" s="83"/>
      <c r="W256" s="83"/>
      <c r="X256" s="83"/>
      <c r="Y256" s="83"/>
    </row>
    <row r="257">
      <c r="A257" s="83"/>
      <c r="B257" s="100"/>
      <c r="C257" s="100"/>
      <c r="D257" s="100"/>
      <c r="E257" s="100"/>
      <c r="F257" s="100"/>
      <c r="G257" s="83"/>
      <c r="H257" s="83"/>
      <c r="I257" s="83"/>
      <c r="J257" s="83"/>
      <c r="K257" s="83"/>
      <c r="L257" s="83"/>
      <c r="M257" s="83"/>
      <c r="N257" s="83"/>
      <c r="O257" s="83"/>
      <c r="P257" s="83"/>
      <c r="Q257" s="83"/>
      <c r="R257" s="83"/>
      <c r="S257" s="83"/>
      <c r="T257" s="83"/>
      <c r="U257" s="83"/>
      <c r="V257" s="83"/>
      <c r="W257" s="83"/>
      <c r="X257" s="83"/>
      <c r="Y257" s="83"/>
    </row>
    <row r="258">
      <c r="A258" s="83"/>
      <c r="B258" s="100"/>
      <c r="C258" s="100"/>
      <c r="D258" s="100"/>
      <c r="E258" s="100"/>
      <c r="F258" s="100"/>
      <c r="G258" s="83"/>
      <c r="H258" s="83"/>
      <c r="I258" s="83"/>
      <c r="J258" s="83"/>
      <c r="K258" s="83"/>
      <c r="L258" s="83"/>
      <c r="M258" s="83"/>
      <c r="N258" s="83"/>
      <c r="O258" s="83"/>
      <c r="P258" s="83"/>
      <c r="Q258" s="83"/>
      <c r="R258" s="83"/>
      <c r="S258" s="83"/>
      <c r="T258" s="83"/>
      <c r="U258" s="83"/>
      <c r="V258" s="83"/>
      <c r="W258" s="83"/>
      <c r="X258" s="83"/>
      <c r="Y258" s="83"/>
    </row>
    <row r="259">
      <c r="A259" s="83"/>
      <c r="B259" s="100"/>
      <c r="C259" s="100"/>
      <c r="D259" s="100"/>
      <c r="E259" s="100"/>
      <c r="F259" s="100"/>
      <c r="G259" s="83"/>
      <c r="H259" s="83"/>
      <c r="I259" s="83"/>
      <c r="J259" s="83"/>
      <c r="K259" s="83"/>
      <c r="L259" s="83"/>
      <c r="M259" s="83"/>
      <c r="N259" s="83"/>
      <c r="O259" s="83"/>
      <c r="P259" s="83"/>
      <c r="Q259" s="83"/>
      <c r="R259" s="83"/>
      <c r="S259" s="83"/>
      <c r="T259" s="83"/>
      <c r="U259" s="83"/>
      <c r="V259" s="83"/>
      <c r="W259" s="83"/>
      <c r="X259" s="83"/>
      <c r="Y259" s="83"/>
    </row>
    <row r="260">
      <c r="A260" s="83"/>
      <c r="B260" s="100"/>
      <c r="C260" s="100"/>
      <c r="D260" s="100"/>
      <c r="E260" s="100"/>
      <c r="F260" s="100"/>
      <c r="G260" s="83"/>
      <c r="H260" s="83"/>
      <c r="I260" s="83"/>
      <c r="J260" s="83"/>
      <c r="K260" s="83"/>
      <c r="L260" s="83"/>
      <c r="M260" s="83"/>
      <c r="N260" s="83"/>
      <c r="O260" s="83"/>
      <c r="P260" s="83"/>
      <c r="Q260" s="83"/>
      <c r="R260" s="83"/>
      <c r="S260" s="83"/>
      <c r="T260" s="83"/>
      <c r="U260" s="83"/>
      <c r="V260" s="83"/>
      <c r="W260" s="83"/>
      <c r="X260" s="83"/>
      <c r="Y260" s="83"/>
    </row>
    <row r="261">
      <c r="A261" s="83"/>
      <c r="B261" s="100"/>
      <c r="C261" s="100"/>
      <c r="D261" s="100"/>
      <c r="E261" s="100"/>
      <c r="F261" s="100"/>
      <c r="G261" s="83"/>
      <c r="H261" s="83"/>
      <c r="I261" s="83"/>
      <c r="J261" s="83"/>
      <c r="K261" s="83"/>
      <c r="L261" s="83"/>
      <c r="M261" s="83"/>
      <c r="N261" s="83"/>
      <c r="O261" s="83"/>
      <c r="P261" s="83"/>
      <c r="Q261" s="83"/>
      <c r="R261" s="83"/>
      <c r="S261" s="83"/>
      <c r="T261" s="83"/>
      <c r="U261" s="83"/>
      <c r="V261" s="83"/>
      <c r="W261" s="83"/>
      <c r="X261" s="83"/>
      <c r="Y261" s="83"/>
    </row>
    <row r="262">
      <c r="A262" s="83"/>
      <c r="B262" s="100"/>
      <c r="C262" s="100"/>
      <c r="D262" s="100"/>
      <c r="E262" s="100"/>
      <c r="F262" s="100"/>
      <c r="G262" s="83"/>
      <c r="H262" s="83"/>
      <c r="I262" s="83"/>
      <c r="J262" s="83"/>
      <c r="K262" s="83"/>
      <c r="L262" s="83"/>
      <c r="M262" s="83"/>
      <c r="N262" s="83"/>
      <c r="O262" s="83"/>
      <c r="P262" s="83"/>
      <c r="Q262" s="83"/>
      <c r="R262" s="83"/>
      <c r="S262" s="83"/>
      <c r="T262" s="83"/>
      <c r="U262" s="83"/>
      <c r="V262" s="83"/>
      <c r="W262" s="83"/>
      <c r="X262" s="83"/>
      <c r="Y262" s="83"/>
    </row>
    <row r="263">
      <c r="A263" s="83"/>
      <c r="B263" s="100"/>
      <c r="C263" s="100"/>
      <c r="D263" s="100"/>
      <c r="E263" s="100"/>
      <c r="F263" s="100"/>
      <c r="G263" s="83"/>
      <c r="H263" s="83"/>
      <c r="I263" s="83"/>
      <c r="J263" s="83"/>
      <c r="K263" s="83"/>
      <c r="L263" s="83"/>
      <c r="M263" s="83"/>
      <c r="N263" s="83"/>
      <c r="O263" s="83"/>
      <c r="P263" s="83"/>
      <c r="Q263" s="83"/>
      <c r="R263" s="83"/>
      <c r="S263" s="83"/>
      <c r="T263" s="83"/>
      <c r="U263" s="83"/>
      <c r="V263" s="83"/>
      <c r="W263" s="83"/>
      <c r="X263" s="83"/>
      <c r="Y263" s="83"/>
    </row>
    <row r="264">
      <c r="A264" s="83"/>
      <c r="B264" s="100"/>
      <c r="C264" s="100"/>
      <c r="D264" s="100"/>
      <c r="E264" s="100"/>
      <c r="F264" s="100"/>
      <c r="G264" s="83"/>
      <c r="H264" s="83"/>
      <c r="I264" s="83"/>
      <c r="J264" s="83"/>
      <c r="K264" s="83"/>
      <c r="L264" s="83"/>
      <c r="M264" s="83"/>
      <c r="N264" s="83"/>
      <c r="O264" s="83"/>
      <c r="P264" s="83"/>
      <c r="Q264" s="83"/>
      <c r="R264" s="83"/>
      <c r="S264" s="83"/>
      <c r="T264" s="83"/>
      <c r="U264" s="83"/>
      <c r="V264" s="83"/>
      <c r="W264" s="83"/>
      <c r="X264" s="83"/>
      <c r="Y264" s="83"/>
    </row>
    <row r="265">
      <c r="A265" s="83"/>
      <c r="B265" s="100"/>
      <c r="C265" s="100"/>
      <c r="D265" s="100"/>
      <c r="E265" s="100"/>
      <c r="F265" s="100"/>
      <c r="G265" s="83"/>
      <c r="H265" s="83"/>
      <c r="I265" s="83"/>
      <c r="J265" s="83"/>
      <c r="K265" s="83"/>
      <c r="L265" s="83"/>
      <c r="M265" s="83"/>
      <c r="N265" s="83"/>
      <c r="O265" s="83"/>
      <c r="P265" s="83"/>
      <c r="Q265" s="83"/>
      <c r="R265" s="83"/>
      <c r="S265" s="83"/>
      <c r="T265" s="83"/>
      <c r="U265" s="83"/>
      <c r="V265" s="83"/>
      <c r="W265" s="83"/>
      <c r="X265" s="83"/>
      <c r="Y265" s="83"/>
    </row>
    <row r="266">
      <c r="A266" s="83"/>
      <c r="B266" s="100"/>
      <c r="C266" s="100"/>
      <c r="D266" s="100"/>
      <c r="E266" s="100"/>
      <c r="F266" s="100"/>
      <c r="G266" s="83"/>
      <c r="H266" s="83"/>
      <c r="I266" s="83"/>
      <c r="J266" s="83"/>
      <c r="K266" s="83"/>
      <c r="L266" s="83"/>
      <c r="M266" s="83"/>
      <c r="N266" s="83"/>
      <c r="O266" s="83"/>
      <c r="P266" s="83"/>
      <c r="Q266" s="83"/>
      <c r="R266" s="83"/>
      <c r="S266" s="83"/>
      <c r="T266" s="83"/>
      <c r="U266" s="83"/>
      <c r="V266" s="83"/>
      <c r="W266" s="83"/>
      <c r="X266" s="83"/>
      <c r="Y266" s="83"/>
    </row>
    <row r="267">
      <c r="A267" s="83"/>
      <c r="B267" s="100"/>
      <c r="C267" s="100"/>
      <c r="D267" s="100"/>
      <c r="E267" s="100"/>
      <c r="F267" s="100"/>
      <c r="G267" s="83"/>
      <c r="H267" s="83"/>
      <c r="I267" s="83"/>
      <c r="J267" s="83"/>
      <c r="K267" s="83"/>
      <c r="L267" s="83"/>
      <c r="M267" s="83"/>
      <c r="N267" s="83"/>
      <c r="O267" s="83"/>
      <c r="P267" s="83"/>
      <c r="Q267" s="83"/>
      <c r="R267" s="83"/>
      <c r="S267" s="83"/>
      <c r="T267" s="83"/>
      <c r="U267" s="83"/>
      <c r="V267" s="83"/>
      <c r="W267" s="83"/>
      <c r="X267" s="83"/>
      <c r="Y267" s="83"/>
    </row>
    <row r="268">
      <c r="A268" s="83"/>
      <c r="B268" s="100"/>
      <c r="C268" s="100"/>
      <c r="D268" s="100"/>
      <c r="E268" s="100"/>
      <c r="F268" s="100"/>
      <c r="G268" s="83"/>
      <c r="H268" s="83"/>
      <c r="I268" s="83"/>
      <c r="J268" s="83"/>
      <c r="K268" s="83"/>
      <c r="L268" s="83"/>
      <c r="M268" s="83"/>
      <c r="N268" s="83"/>
      <c r="O268" s="83"/>
      <c r="P268" s="83"/>
      <c r="Q268" s="83"/>
      <c r="R268" s="83"/>
      <c r="S268" s="83"/>
      <c r="T268" s="83"/>
      <c r="U268" s="83"/>
      <c r="V268" s="83"/>
      <c r="W268" s="83"/>
      <c r="X268" s="83"/>
      <c r="Y268" s="83"/>
    </row>
    <row r="269">
      <c r="A269" s="83"/>
      <c r="B269" s="100"/>
      <c r="C269" s="100"/>
      <c r="D269" s="100"/>
      <c r="E269" s="100"/>
      <c r="F269" s="100"/>
      <c r="G269" s="83"/>
      <c r="H269" s="83"/>
      <c r="I269" s="83"/>
      <c r="J269" s="83"/>
      <c r="K269" s="83"/>
      <c r="L269" s="83"/>
      <c r="M269" s="83"/>
      <c r="N269" s="83"/>
      <c r="O269" s="83"/>
      <c r="P269" s="83"/>
      <c r="Q269" s="83"/>
      <c r="R269" s="83"/>
      <c r="S269" s="83"/>
      <c r="T269" s="83"/>
      <c r="U269" s="83"/>
      <c r="V269" s="83"/>
      <c r="W269" s="83"/>
      <c r="X269" s="83"/>
      <c r="Y269" s="83"/>
    </row>
    <row r="270">
      <c r="A270" s="83"/>
      <c r="B270" s="100"/>
      <c r="C270" s="100"/>
      <c r="D270" s="100"/>
      <c r="E270" s="100"/>
      <c r="F270" s="100"/>
      <c r="G270" s="83"/>
      <c r="H270" s="83"/>
      <c r="I270" s="83"/>
      <c r="J270" s="83"/>
      <c r="K270" s="83"/>
      <c r="L270" s="83"/>
      <c r="M270" s="83"/>
      <c r="N270" s="83"/>
      <c r="O270" s="83"/>
      <c r="P270" s="83"/>
      <c r="Q270" s="83"/>
      <c r="R270" s="83"/>
      <c r="S270" s="83"/>
      <c r="T270" s="83"/>
      <c r="U270" s="83"/>
      <c r="V270" s="83"/>
      <c r="W270" s="83"/>
      <c r="X270" s="83"/>
      <c r="Y270" s="83"/>
    </row>
    <row r="271">
      <c r="A271" s="83"/>
      <c r="B271" s="100"/>
      <c r="C271" s="100"/>
      <c r="D271" s="100"/>
      <c r="E271" s="100"/>
      <c r="F271" s="100"/>
      <c r="G271" s="83"/>
      <c r="H271" s="83"/>
      <c r="I271" s="83"/>
      <c r="J271" s="83"/>
      <c r="K271" s="83"/>
      <c r="L271" s="83"/>
      <c r="M271" s="83"/>
      <c r="N271" s="83"/>
      <c r="O271" s="83"/>
      <c r="P271" s="83"/>
      <c r="Q271" s="83"/>
      <c r="R271" s="83"/>
      <c r="S271" s="83"/>
      <c r="T271" s="83"/>
      <c r="U271" s="83"/>
      <c r="V271" s="83"/>
      <c r="W271" s="83"/>
      <c r="X271" s="83"/>
      <c r="Y271" s="83"/>
    </row>
    <row r="272">
      <c r="A272" s="83"/>
      <c r="B272" s="100"/>
      <c r="C272" s="100"/>
      <c r="D272" s="100"/>
      <c r="E272" s="100"/>
      <c r="F272" s="100"/>
      <c r="G272" s="83"/>
      <c r="H272" s="83"/>
      <c r="I272" s="83"/>
      <c r="J272" s="83"/>
      <c r="K272" s="83"/>
      <c r="L272" s="83"/>
      <c r="M272" s="83"/>
      <c r="N272" s="83"/>
      <c r="O272" s="83"/>
      <c r="P272" s="83"/>
      <c r="Q272" s="83"/>
      <c r="R272" s="83"/>
      <c r="S272" s="83"/>
      <c r="T272" s="83"/>
      <c r="U272" s="83"/>
      <c r="V272" s="83"/>
      <c r="W272" s="83"/>
      <c r="X272" s="83"/>
      <c r="Y272" s="83"/>
    </row>
    <row r="273">
      <c r="A273" s="83"/>
      <c r="B273" s="100"/>
      <c r="C273" s="100"/>
      <c r="D273" s="100"/>
      <c r="E273" s="100"/>
      <c r="F273" s="100"/>
      <c r="G273" s="83"/>
      <c r="H273" s="83"/>
      <c r="I273" s="83"/>
      <c r="J273" s="83"/>
      <c r="K273" s="83"/>
      <c r="L273" s="83"/>
      <c r="M273" s="83"/>
      <c r="N273" s="83"/>
      <c r="O273" s="83"/>
      <c r="P273" s="83"/>
      <c r="Q273" s="83"/>
      <c r="R273" s="83"/>
      <c r="S273" s="83"/>
      <c r="T273" s="83"/>
      <c r="U273" s="83"/>
      <c r="V273" s="83"/>
      <c r="W273" s="83"/>
      <c r="X273" s="83"/>
      <c r="Y273" s="83"/>
    </row>
    <row r="274">
      <c r="A274" s="83"/>
      <c r="B274" s="100"/>
      <c r="C274" s="100"/>
      <c r="D274" s="100"/>
      <c r="E274" s="100"/>
      <c r="F274" s="100"/>
      <c r="G274" s="83"/>
      <c r="H274" s="83"/>
      <c r="I274" s="83"/>
      <c r="J274" s="83"/>
      <c r="K274" s="83"/>
      <c r="L274" s="83"/>
      <c r="M274" s="83"/>
      <c r="N274" s="83"/>
      <c r="O274" s="83"/>
      <c r="P274" s="83"/>
      <c r="Q274" s="83"/>
      <c r="R274" s="83"/>
      <c r="S274" s="83"/>
      <c r="T274" s="83"/>
      <c r="U274" s="83"/>
      <c r="V274" s="83"/>
      <c r="W274" s="83"/>
      <c r="X274" s="83"/>
      <c r="Y274" s="83"/>
    </row>
    <row r="275">
      <c r="A275" s="83"/>
      <c r="B275" s="100"/>
      <c r="C275" s="100"/>
      <c r="D275" s="100"/>
      <c r="E275" s="100"/>
      <c r="F275" s="100"/>
      <c r="G275" s="83"/>
      <c r="H275" s="83"/>
      <c r="I275" s="83"/>
      <c r="J275" s="83"/>
      <c r="K275" s="83"/>
      <c r="L275" s="83"/>
      <c r="M275" s="83"/>
      <c r="N275" s="83"/>
      <c r="O275" s="83"/>
      <c r="P275" s="83"/>
      <c r="Q275" s="83"/>
      <c r="R275" s="83"/>
      <c r="S275" s="83"/>
      <c r="T275" s="83"/>
      <c r="U275" s="83"/>
      <c r="V275" s="83"/>
      <c r="W275" s="83"/>
      <c r="X275" s="83"/>
      <c r="Y275" s="83"/>
    </row>
    <row r="276">
      <c r="A276" s="83"/>
      <c r="B276" s="100"/>
      <c r="C276" s="100"/>
      <c r="D276" s="100"/>
      <c r="E276" s="100"/>
      <c r="F276" s="100"/>
      <c r="G276" s="83"/>
      <c r="H276" s="83"/>
      <c r="I276" s="83"/>
      <c r="J276" s="83"/>
      <c r="K276" s="83"/>
      <c r="L276" s="83"/>
      <c r="M276" s="83"/>
      <c r="N276" s="83"/>
      <c r="O276" s="83"/>
      <c r="P276" s="83"/>
      <c r="Q276" s="83"/>
      <c r="R276" s="83"/>
      <c r="S276" s="83"/>
      <c r="T276" s="83"/>
      <c r="U276" s="83"/>
      <c r="V276" s="83"/>
      <c r="W276" s="83"/>
      <c r="X276" s="83"/>
      <c r="Y276" s="83"/>
    </row>
    <row r="277">
      <c r="A277" s="83"/>
      <c r="B277" s="100"/>
      <c r="C277" s="100"/>
      <c r="D277" s="100"/>
      <c r="E277" s="100"/>
      <c r="F277" s="100"/>
      <c r="G277" s="83"/>
      <c r="H277" s="83"/>
      <c r="I277" s="83"/>
      <c r="J277" s="83"/>
      <c r="K277" s="83"/>
      <c r="L277" s="83"/>
      <c r="M277" s="83"/>
      <c r="N277" s="83"/>
      <c r="O277" s="83"/>
      <c r="P277" s="83"/>
      <c r="Q277" s="83"/>
      <c r="R277" s="83"/>
      <c r="S277" s="83"/>
      <c r="T277" s="83"/>
      <c r="U277" s="83"/>
      <c r="V277" s="83"/>
      <c r="W277" s="83"/>
      <c r="X277" s="83"/>
      <c r="Y277" s="83"/>
    </row>
    <row r="278">
      <c r="A278" s="83"/>
      <c r="B278" s="100"/>
      <c r="C278" s="100"/>
      <c r="D278" s="100"/>
      <c r="E278" s="100"/>
      <c r="F278" s="100"/>
      <c r="G278" s="83"/>
      <c r="H278" s="83"/>
      <c r="I278" s="83"/>
      <c r="J278" s="83"/>
      <c r="K278" s="83"/>
      <c r="L278" s="83"/>
      <c r="M278" s="83"/>
      <c r="N278" s="83"/>
      <c r="O278" s="83"/>
      <c r="P278" s="83"/>
      <c r="Q278" s="83"/>
      <c r="R278" s="83"/>
      <c r="S278" s="83"/>
      <c r="T278" s="83"/>
      <c r="U278" s="83"/>
      <c r="V278" s="83"/>
      <c r="W278" s="83"/>
      <c r="X278" s="83"/>
      <c r="Y278" s="83"/>
    </row>
    <row r="279">
      <c r="A279" s="83"/>
      <c r="B279" s="100"/>
      <c r="C279" s="100"/>
      <c r="D279" s="100"/>
      <c r="E279" s="100"/>
      <c r="F279" s="100"/>
      <c r="G279" s="83"/>
      <c r="H279" s="83"/>
      <c r="I279" s="83"/>
      <c r="J279" s="83"/>
      <c r="K279" s="83"/>
      <c r="L279" s="83"/>
      <c r="M279" s="83"/>
      <c r="N279" s="83"/>
      <c r="O279" s="83"/>
      <c r="P279" s="83"/>
      <c r="Q279" s="83"/>
      <c r="R279" s="83"/>
      <c r="S279" s="83"/>
      <c r="T279" s="83"/>
      <c r="U279" s="83"/>
      <c r="V279" s="83"/>
      <c r="W279" s="83"/>
      <c r="X279" s="83"/>
      <c r="Y279" s="83"/>
    </row>
    <row r="280">
      <c r="A280" s="83"/>
      <c r="B280" s="100"/>
      <c r="C280" s="100"/>
      <c r="D280" s="100"/>
      <c r="E280" s="100"/>
      <c r="F280" s="100"/>
      <c r="G280" s="83"/>
      <c r="H280" s="83"/>
      <c r="I280" s="83"/>
      <c r="J280" s="83"/>
      <c r="K280" s="83"/>
      <c r="L280" s="83"/>
      <c r="M280" s="83"/>
      <c r="N280" s="83"/>
      <c r="O280" s="83"/>
      <c r="P280" s="83"/>
      <c r="Q280" s="83"/>
      <c r="R280" s="83"/>
      <c r="S280" s="83"/>
      <c r="T280" s="83"/>
      <c r="U280" s="83"/>
      <c r="V280" s="83"/>
      <c r="W280" s="83"/>
      <c r="X280" s="83"/>
      <c r="Y280" s="83"/>
    </row>
    <row r="281">
      <c r="A281" s="83"/>
      <c r="B281" s="100"/>
      <c r="C281" s="100"/>
      <c r="D281" s="100"/>
      <c r="E281" s="100"/>
      <c r="F281" s="100"/>
      <c r="G281" s="83"/>
      <c r="H281" s="83"/>
      <c r="I281" s="83"/>
      <c r="J281" s="83"/>
      <c r="K281" s="83"/>
      <c r="L281" s="83"/>
      <c r="M281" s="83"/>
      <c r="N281" s="83"/>
      <c r="O281" s="83"/>
      <c r="P281" s="83"/>
      <c r="Q281" s="83"/>
      <c r="R281" s="83"/>
      <c r="S281" s="83"/>
      <c r="T281" s="83"/>
      <c r="U281" s="83"/>
      <c r="V281" s="83"/>
      <c r="W281" s="83"/>
      <c r="X281" s="83"/>
      <c r="Y281" s="83"/>
    </row>
    <row r="282">
      <c r="A282" s="83"/>
      <c r="B282" s="100"/>
      <c r="C282" s="100"/>
      <c r="D282" s="100"/>
      <c r="E282" s="100"/>
      <c r="F282" s="100"/>
      <c r="G282" s="83"/>
      <c r="H282" s="83"/>
      <c r="I282" s="83"/>
      <c r="J282" s="83"/>
      <c r="K282" s="83"/>
      <c r="L282" s="83"/>
      <c r="M282" s="83"/>
      <c r="N282" s="83"/>
      <c r="O282" s="83"/>
      <c r="P282" s="83"/>
      <c r="Q282" s="83"/>
      <c r="R282" s="83"/>
      <c r="S282" s="83"/>
      <c r="T282" s="83"/>
      <c r="U282" s="83"/>
      <c r="V282" s="83"/>
      <c r="W282" s="83"/>
      <c r="X282" s="83"/>
      <c r="Y282" s="83"/>
    </row>
    <row r="283">
      <c r="A283" s="83"/>
      <c r="B283" s="100"/>
      <c r="C283" s="100"/>
      <c r="D283" s="100"/>
      <c r="E283" s="100"/>
      <c r="F283" s="100"/>
      <c r="G283" s="83"/>
      <c r="H283" s="83"/>
      <c r="I283" s="83"/>
      <c r="J283" s="83"/>
      <c r="K283" s="83"/>
      <c r="L283" s="83"/>
      <c r="M283" s="83"/>
      <c r="N283" s="83"/>
      <c r="O283" s="83"/>
      <c r="P283" s="83"/>
      <c r="Q283" s="83"/>
      <c r="R283" s="83"/>
      <c r="S283" s="83"/>
      <c r="T283" s="83"/>
      <c r="U283" s="83"/>
      <c r="V283" s="83"/>
      <c r="W283" s="83"/>
      <c r="X283" s="83"/>
      <c r="Y283" s="83"/>
    </row>
    <row r="284">
      <c r="A284" s="83"/>
      <c r="B284" s="100"/>
      <c r="C284" s="100"/>
      <c r="D284" s="100"/>
      <c r="E284" s="100"/>
      <c r="F284" s="100"/>
      <c r="G284" s="83"/>
      <c r="H284" s="83"/>
      <c r="I284" s="83"/>
      <c r="J284" s="83"/>
      <c r="K284" s="83"/>
      <c r="L284" s="83"/>
      <c r="M284" s="83"/>
      <c r="N284" s="83"/>
      <c r="O284" s="83"/>
      <c r="P284" s="83"/>
      <c r="Q284" s="83"/>
      <c r="R284" s="83"/>
      <c r="S284" s="83"/>
      <c r="T284" s="83"/>
      <c r="U284" s="83"/>
      <c r="V284" s="83"/>
      <c r="W284" s="83"/>
      <c r="X284" s="83"/>
      <c r="Y284" s="83"/>
    </row>
    <row r="285">
      <c r="A285" s="83"/>
      <c r="B285" s="100"/>
      <c r="C285" s="100"/>
      <c r="D285" s="100"/>
      <c r="E285" s="100"/>
      <c r="F285" s="100"/>
      <c r="G285" s="83"/>
      <c r="H285" s="83"/>
      <c r="I285" s="83"/>
      <c r="J285" s="83"/>
      <c r="K285" s="83"/>
      <c r="L285" s="83"/>
      <c r="M285" s="83"/>
      <c r="N285" s="83"/>
      <c r="O285" s="83"/>
      <c r="P285" s="83"/>
      <c r="Q285" s="83"/>
      <c r="R285" s="83"/>
      <c r="S285" s="83"/>
      <c r="T285" s="83"/>
      <c r="U285" s="83"/>
      <c r="V285" s="83"/>
      <c r="W285" s="83"/>
      <c r="X285" s="83"/>
      <c r="Y285" s="83"/>
    </row>
    <row r="286">
      <c r="A286" s="83"/>
      <c r="B286" s="100"/>
      <c r="C286" s="100"/>
      <c r="D286" s="100"/>
      <c r="E286" s="100"/>
      <c r="F286" s="100"/>
      <c r="G286" s="83"/>
      <c r="H286" s="83"/>
      <c r="I286" s="83"/>
      <c r="J286" s="83"/>
      <c r="K286" s="83"/>
      <c r="L286" s="83"/>
      <c r="M286" s="83"/>
      <c r="N286" s="83"/>
      <c r="O286" s="83"/>
      <c r="P286" s="83"/>
      <c r="Q286" s="83"/>
      <c r="R286" s="83"/>
      <c r="S286" s="83"/>
      <c r="T286" s="83"/>
      <c r="U286" s="83"/>
      <c r="V286" s="83"/>
      <c r="W286" s="83"/>
      <c r="X286" s="83"/>
      <c r="Y286" s="83"/>
    </row>
    <row r="287">
      <c r="A287" s="83"/>
      <c r="B287" s="100"/>
      <c r="C287" s="100"/>
      <c r="D287" s="100"/>
      <c r="E287" s="100"/>
      <c r="F287" s="100"/>
      <c r="G287" s="83"/>
      <c r="H287" s="83"/>
      <c r="I287" s="83"/>
      <c r="J287" s="83"/>
      <c r="K287" s="83"/>
      <c r="L287" s="83"/>
      <c r="M287" s="83"/>
      <c r="N287" s="83"/>
      <c r="O287" s="83"/>
      <c r="P287" s="83"/>
      <c r="Q287" s="83"/>
      <c r="R287" s="83"/>
      <c r="S287" s="83"/>
      <c r="T287" s="83"/>
      <c r="U287" s="83"/>
      <c r="V287" s="83"/>
      <c r="W287" s="83"/>
      <c r="X287" s="83"/>
      <c r="Y287" s="83"/>
    </row>
    <row r="288">
      <c r="A288" s="83"/>
      <c r="B288" s="100"/>
      <c r="C288" s="100"/>
      <c r="D288" s="100"/>
      <c r="E288" s="100"/>
      <c r="F288" s="100"/>
      <c r="G288" s="83"/>
      <c r="H288" s="83"/>
      <c r="I288" s="83"/>
      <c r="J288" s="83"/>
      <c r="K288" s="83"/>
      <c r="L288" s="83"/>
      <c r="M288" s="83"/>
      <c r="N288" s="83"/>
      <c r="O288" s="83"/>
      <c r="P288" s="83"/>
      <c r="Q288" s="83"/>
      <c r="R288" s="83"/>
      <c r="S288" s="83"/>
      <c r="T288" s="83"/>
      <c r="U288" s="83"/>
      <c r="V288" s="83"/>
      <c r="W288" s="83"/>
      <c r="X288" s="83"/>
      <c r="Y288" s="83"/>
    </row>
    <row r="289">
      <c r="A289" s="83"/>
      <c r="B289" s="100"/>
      <c r="C289" s="100"/>
      <c r="D289" s="100"/>
      <c r="E289" s="100"/>
      <c r="F289" s="100"/>
      <c r="G289" s="83"/>
      <c r="H289" s="83"/>
      <c r="I289" s="83"/>
      <c r="J289" s="83"/>
      <c r="K289" s="83"/>
      <c r="L289" s="83"/>
      <c r="M289" s="83"/>
      <c r="N289" s="83"/>
      <c r="O289" s="83"/>
      <c r="P289" s="83"/>
      <c r="Q289" s="83"/>
      <c r="R289" s="83"/>
      <c r="S289" s="83"/>
      <c r="T289" s="83"/>
      <c r="U289" s="83"/>
      <c r="V289" s="83"/>
      <c r="W289" s="83"/>
      <c r="X289" s="83"/>
      <c r="Y289" s="83"/>
    </row>
    <row r="290">
      <c r="A290" s="83"/>
      <c r="B290" s="100"/>
      <c r="C290" s="100"/>
      <c r="D290" s="100"/>
      <c r="E290" s="100"/>
      <c r="F290" s="100"/>
      <c r="G290" s="83"/>
      <c r="H290" s="83"/>
      <c r="I290" s="83"/>
      <c r="J290" s="83"/>
      <c r="K290" s="83"/>
      <c r="L290" s="83"/>
      <c r="M290" s="83"/>
      <c r="N290" s="83"/>
      <c r="O290" s="83"/>
      <c r="P290" s="83"/>
      <c r="Q290" s="83"/>
      <c r="R290" s="83"/>
      <c r="S290" s="83"/>
      <c r="T290" s="83"/>
      <c r="U290" s="83"/>
      <c r="V290" s="83"/>
      <c r="W290" s="83"/>
      <c r="X290" s="83"/>
      <c r="Y290" s="83"/>
    </row>
    <row r="291">
      <c r="A291" s="83"/>
      <c r="B291" s="100"/>
      <c r="C291" s="100"/>
      <c r="D291" s="100"/>
      <c r="E291" s="100"/>
      <c r="F291" s="100"/>
      <c r="G291" s="83"/>
      <c r="H291" s="83"/>
      <c r="I291" s="83"/>
      <c r="J291" s="83"/>
      <c r="K291" s="83"/>
      <c r="L291" s="83"/>
      <c r="M291" s="83"/>
      <c r="N291" s="83"/>
      <c r="O291" s="83"/>
      <c r="P291" s="83"/>
      <c r="Q291" s="83"/>
      <c r="R291" s="83"/>
      <c r="S291" s="83"/>
      <c r="T291" s="83"/>
      <c r="U291" s="83"/>
      <c r="V291" s="83"/>
      <c r="W291" s="83"/>
      <c r="X291" s="83"/>
      <c r="Y291" s="83"/>
    </row>
    <row r="292">
      <c r="A292" s="83"/>
      <c r="B292" s="100"/>
      <c r="C292" s="100"/>
      <c r="D292" s="100"/>
      <c r="E292" s="100"/>
      <c r="F292" s="100"/>
      <c r="G292" s="83"/>
      <c r="H292" s="83"/>
      <c r="I292" s="83"/>
      <c r="J292" s="83"/>
      <c r="K292" s="83"/>
      <c r="L292" s="83"/>
      <c r="M292" s="83"/>
      <c r="N292" s="83"/>
      <c r="O292" s="83"/>
      <c r="P292" s="83"/>
      <c r="Q292" s="83"/>
      <c r="R292" s="83"/>
      <c r="S292" s="83"/>
      <c r="T292" s="83"/>
      <c r="U292" s="83"/>
      <c r="V292" s="83"/>
      <c r="W292" s="83"/>
      <c r="X292" s="83"/>
      <c r="Y292" s="83"/>
    </row>
    <row r="293">
      <c r="A293" s="83"/>
      <c r="B293" s="100"/>
      <c r="C293" s="100"/>
      <c r="D293" s="100"/>
      <c r="E293" s="100"/>
      <c r="F293" s="100"/>
      <c r="G293" s="83"/>
      <c r="H293" s="83"/>
      <c r="I293" s="83"/>
      <c r="J293" s="83"/>
      <c r="K293" s="83"/>
      <c r="L293" s="83"/>
      <c r="M293" s="83"/>
      <c r="N293" s="83"/>
      <c r="O293" s="83"/>
      <c r="P293" s="83"/>
      <c r="Q293" s="83"/>
      <c r="R293" s="83"/>
      <c r="S293" s="83"/>
      <c r="T293" s="83"/>
      <c r="U293" s="83"/>
      <c r="V293" s="83"/>
      <c r="W293" s="83"/>
      <c r="X293" s="83"/>
      <c r="Y293" s="83"/>
    </row>
    <row r="294">
      <c r="A294" s="83"/>
      <c r="B294" s="100"/>
      <c r="C294" s="100"/>
      <c r="D294" s="100"/>
      <c r="E294" s="100"/>
      <c r="F294" s="100"/>
      <c r="G294" s="83"/>
      <c r="H294" s="83"/>
      <c r="I294" s="83"/>
      <c r="J294" s="83"/>
      <c r="K294" s="83"/>
      <c r="L294" s="83"/>
      <c r="M294" s="83"/>
      <c r="N294" s="83"/>
      <c r="O294" s="83"/>
      <c r="P294" s="83"/>
      <c r="Q294" s="83"/>
      <c r="R294" s="83"/>
      <c r="S294" s="83"/>
      <c r="T294" s="83"/>
      <c r="U294" s="83"/>
      <c r="V294" s="83"/>
      <c r="W294" s="83"/>
      <c r="X294" s="83"/>
      <c r="Y294" s="83"/>
    </row>
    <row r="295">
      <c r="A295" s="83"/>
      <c r="B295" s="100"/>
      <c r="C295" s="100"/>
      <c r="D295" s="100"/>
      <c r="E295" s="100"/>
      <c r="F295" s="100"/>
      <c r="G295" s="83"/>
      <c r="H295" s="83"/>
      <c r="I295" s="83"/>
      <c r="J295" s="83"/>
      <c r="K295" s="83"/>
      <c r="L295" s="83"/>
      <c r="M295" s="83"/>
      <c r="N295" s="83"/>
      <c r="O295" s="83"/>
      <c r="P295" s="83"/>
      <c r="Q295" s="83"/>
      <c r="R295" s="83"/>
      <c r="S295" s="83"/>
      <c r="T295" s="83"/>
      <c r="U295" s="83"/>
      <c r="V295" s="83"/>
      <c r="W295" s="83"/>
      <c r="X295" s="83"/>
      <c r="Y295" s="83"/>
    </row>
    <row r="296">
      <c r="A296" s="83"/>
      <c r="B296" s="100"/>
      <c r="C296" s="100"/>
      <c r="D296" s="100"/>
      <c r="E296" s="100"/>
      <c r="F296" s="100"/>
      <c r="G296" s="83"/>
      <c r="H296" s="83"/>
      <c r="I296" s="83"/>
      <c r="J296" s="83"/>
      <c r="K296" s="83"/>
      <c r="L296" s="83"/>
      <c r="M296" s="83"/>
      <c r="N296" s="83"/>
      <c r="O296" s="83"/>
      <c r="P296" s="83"/>
      <c r="Q296" s="83"/>
      <c r="R296" s="83"/>
      <c r="S296" s="83"/>
      <c r="T296" s="83"/>
      <c r="U296" s="83"/>
      <c r="V296" s="83"/>
      <c r="W296" s="83"/>
      <c r="X296" s="83"/>
      <c r="Y296" s="83"/>
    </row>
    <row r="297">
      <c r="A297" s="83"/>
      <c r="B297" s="100"/>
      <c r="C297" s="100"/>
      <c r="D297" s="100"/>
      <c r="E297" s="100"/>
      <c r="F297" s="100"/>
      <c r="G297" s="83"/>
      <c r="H297" s="83"/>
      <c r="I297" s="83"/>
      <c r="J297" s="83"/>
      <c r="K297" s="83"/>
      <c r="L297" s="83"/>
      <c r="M297" s="83"/>
      <c r="N297" s="83"/>
      <c r="O297" s="83"/>
      <c r="P297" s="83"/>
      <c r="Q297" s="83"/>
      <c r="R297" s="83"/>
      <c r="S297" s="83"/>
      <c r="T297" s="83"/>
      <c r="U297" s="83"/>
      <c r="V297" s="83"/>
      <c r="W297" s="83"/>
      <c r="X297" s="83"/>
      <c r="Y297" s="83"/>
    </row>
    <row r="298">
      <c r="A298" s="83"/>
      <c r="B298" s="100"/>
      <c r="C298" s="100"/>
      <c r="D298" s="100"/>
      <c r="E298" s="100"/>
      <c r="F298" s="100"/>
      <c r="G298" s="83"/>
      <c r="H298" s="83"/>
      <c r="I298" s="83"/>
      <c r="J298" s="83"/>
      <c r="K298" s="83"/>
      <c r="L298" s="83"/>
      <c r="M298" s="83"/>
      <c r="N298" s="83"/>
      <c r="O298" s="83"/>
      <c r="P298" s="83"/>
      <c r="Q298" s="83"/>
      <c r="R298" s="83"/>
      <c r="S298" s="83"/>
      <c r="T298" s="83"/>
      <c r="U298" s="83"/>
      <c r="V298" s="83"/>
      <c r="W298" s="83"/>
      <c r="X298" s="83"/>
      <c r="Y298" s="83"/>
    </row>
    <row r="299">
      <c r="A299" s="83"/>
      <c r="B299" s="100"/>
      <c r="C299" s="100"/>
      <c r="D299" s="100"/>
      <c r="E299" s="100"/>
      <c r="F299" s="100"/>
      <c r="G299" s="83"/>
      <c r="H299" s="83"/>
      <c r="I299" s="83"/>
      <c r="J299" s="83"/>
      <c r="K299" s="83"/>
      <c r="L299" s="83"/>
      <c r="M299" s="83"/>
      <c r="N299" s="83"/>
      <c r="O299" s="83"/>
      <c r="P299" s="83"/>
      <c r="Q299" s="83"/>
      <c r="R299" s="83"/>
      <c r="S299" s="83"/>
      <c r="T299" s="83"/>
      <c r="U299" s="83"/>
      <c r="V299" s="83"/>
      <c r="W299" s="83"/>
      <c r="X299" s="83"/>
      <c r="Y299" s="83"/>
    </row>
    <row r="300">
      <c r="A300" s="83"/>
      <c r="B300" s="100"/>
      <c r="C300" s="100"/>
      <c r="D300" s="100"/>
      <c r="E300" s="100"/>
      <c r="F300" s="100"/>
      <c r="G300" s="83"/>
      <c r="H300" s="83"/>
      <c r="I300" s="83"/>
      <c r="J300" s="83"/>
      <c r="K300" s="83"/>
      <c r="L300" s="83"/>
      <c r="M300" s="83"/>
      <c r="N300" s="83"/>
      <c r="O300" s="83"/>
      <c r="P300" s="83"/>
      <c r="Q300" s="83"/>
      <c r="R300" s="83"/>
      <c r="S300" s="83"/>
      <c r="T300" s="83"/>
      <c r="U300" s="83"/>
      <c r="V300" s="83"/>
      <c r="W300" s="83"/>
      <c r="X300" s="83"/>
      <c r="Y300" s="83"/>
    </row>
    <row r="301">
      <c r="A301" s="83"/>
      <c r="B301" s="100"/>
      <c r="C301" s="100"/>
      <c r="D301" s="100"/>
      <c r="E301" s="100"/>
      <c r="F301" s="100"/>
      <c r="G301" s="83"/>
      <c r="H301" s="83"/>
      <c r="I301" s="83"/>
      <c r="J301" s="83"/>
      <c r="K301" s="83"/>
      <c r="L301" s="83"/>
      <c r="M301" s="83"/>
      <c r="N301" s="83"/>
      <c r="O301" s="83"/>
      <c r="P301" s="83"/>
      <c r="Q301" s="83"/>
      <c r="R301" s="83"/>
      <c r="S301" s="83"/>
      <c r="T301" s="83"/>
      <c r="U301" s="83"/>
      <c r="V301" s="83"/>
      <c r="W301" s="83"/>
      <c r="X301" s="83"/>
      <c r="Y301" s="83"/>
    </row>
    <row r="302">
      <c r="A302" s="83"/>
      <c r="B302" s="100"/>
      <c r="C302" s="100"/>
      <c r="D302" s="100"/>
      <c r="E302" s="100"/>
      <c r="F302" s="100"/>
      <c r="G302" s="83"/>
      <c r="H302" s="83"/>
      <c r="I302" s="83"/>
      <c r="J302" s="83"/>
      <c r="K302" s="83"/>
      <c r="L302" s="83"/>
      <c r="M302" s="83"/>
      <c r="N302" s="83"/>
      <c r="O302" s="83"/>
      <c r="P302" s="83"/>
      <c r="Q302" s="83"/>
      <c r="R302" s="83"/>
      <c r="S302" s="83"/>
      <c r="T302" s="83"/>
      <c r="U302" s="83"/>
      <c r="V302" s="83"/>
      <c r="W302" s="83"/>
      <c r="X302" s="83"/>
      <c r="Y302" s="83"/>
    </row>
    <row r="303">
      <c r="A303" s="83"/>
      <c r="B303" s="100"/>
      <c r="C303" s="100"/>
      <c r="D303" s="100"/>
      <c r="E303" s="100"/>
      <c r="F303" s="100"/>
      <c r="G303" s="83"/>
      <c r="H303" s="83"/>
      <c r="I303" s="83"/>
      <c r="J303" s="83"/>
      <c r="K303" s="83"/>
      <c r="L303" s="83"/>
      <c r="M303" s="83"/>
      <c r="N303" s="83"/>
      <c r="O303" s="83"/>
      <c r="P303" s="83"/>
      <c r="Q303" s="83"/>
      <c r="R303" s="83"/>
      <c r="S303" s="83"/>
      <c r="T303" s="83"/>
      <c r="U303" s="83"/>
      <c r="V303" s="83"/>
      <c r="W303" s="83"/>
      <c r="X303" s="83"/>
      <c r="Y303" s="83"/>
    </row>
    <row r="304">
      <c r="A304" s="83"/>
      <c r="B304" s="100"/>
      <c r="C304" s="100"/>
      <c r="D304" s="100"/>
      <c r="E304" s="100"/>
      <c r="F304" s="100"/>
      <c r="G304" s="83"/>
      <c r="H304" s="83"/>
      <c r="I304" s="83"/>
      <c r="J304" s="83"/>
      <c r="K304" s="83"/>
      <c r="L304" s="83"/>
      <c r="M304" s="83"/>
      <c r="N304" s="83"/>
      <c r="O304" s="83"/>
      <c r="P304" s="83"/>
      <c r="Q304" s="83"/>
      <c r="R304" s="83"/>
      <c r="S304" s="83"/>
      <c r="T304" s="83"/>
      <c r="U304" s="83"/>
      <c r="V304" s="83"/>
      <c r="W304" s="83"/>
      <c r="X304" s="83"/>
      <c r="Y304" s="83"/>
    </row>
    <row r="305">
      <c r="A305" s="83"/>
      <c r="B305" s="100"/>
      <c r="C305" s="100"/>
      <c r="D305" s="100"/>
      <c r="E305" s="100"/>
      <c r="F305" s="100"/>
      <c r="G305" s="83"/>
      <c r="H305" s="83"/>
      <c r="I305" s="83"/>
      <c r="J305" s="83"/>
      <c r="K305" s="83"/>
      <c r="L305" s="83"/>
      <c r="M305" s="83"/>
      <c r="N305" s="83"/>
      <c r="O305" s="83"/>
      <c r="P305" s="83"/>
      <c r="Q305" s="83"/>
      <c r="R305" s="83"/>
      <c r="S305" s="83"/>
      <c r="T305" s="83"/>
      <c r="U305" s="83"/>
      <c r="V305" s="83"/>
      <c r="W305" s="83"/>
      <c r="X305" s="83"/>
      <c r="Y305" s="83"/>
    </row>
    <row r="306">
      <c r="A306" s="83"/>
      <c r="B306" s="100"/>
      <c r="C306" s="100"/>
      <c r="D306" s="100"/>
      <c r="E306" s="100"/>
      <c r="F306" s="100"/>
      <c r="G306" s="83"/>
      <c r="H306" s="83"/>
      <c r="I306" s="83"/>
      <c r="J306" s="83"/>
      <c r="K306" s="83"/>
      <c r="L306" s="83"/>
      <c r="M306" s="83"/>
      <c r="N306" s="83"/>
      <c r="O306" s="83"/>
      <c r="P306" s="83"/>
      <c r="Q306" s="83"/>
      <c r="R306" s="83"/>
      <c r="S306" s="83"/>
      <c r="T306" s="83"/>
      <c r="U306" s="83"/>
      <c r="V306" s="83"/>
      <c r="W306" s="83"/>
      <c r="X306" s="83"/>
      <c r="Y306" s="83"/>
    </row>
    <row r="307">
      <c r="A307" s="83"/>
      <c r="B307" s="100"/>
      <c r="C307" s="100"/>
      <c r="D307" s="100"/>
      <c r="E307" s="100"/>
      <c r="F307" s="100"/>
      <c r="G307" s="83"/>
      <c r="H307" s="83"/>
      <c r="I307" s="83"/>
      <c r="J307" s="83"/>
      <c r="K307" s="83"/>
      <c r="L307" s="83"/>
      <c r="M307" s="83"/>
      <c r="N307" s="83"/>
      <c r="O307" s="83"/>
      <c r="P307" s="83"/>
      <c r="Q307" s="83"/>
      <c r="R307" s="83"/>
      <c r="S307" s="83"/>
      <c r="T307" s="83"/>
      <c r="U307" s="83"/>
      <c r="V307" s="83"/>
      <c r="W307" s="83"/>
      <c r="X307" s="83"/>
      <c r="Y307" s="83"/>
    </row>
    <row r="308">
      <c r="A308" s="83"/>
      <c r="B308" s="100"/>
      <c r="C308" s="100"/>
      <c r="D308" s="100"/>
      <c r="E308" s="100"/>
      <c r="F308" s="100"/>
      <c r="G308" s="83"/>
      <c r="H308" s="83"/>
      <c r="I308" s="83"/>
      <c r="J308" s="83"/>
      <c r="K308" s="83"/>
      <c r="L308" s="83"/>
      <c r="M308" s="83"/>
      <c r="N308" s="83"/>
      <c r="O308" s="83"/>
      <c r="P308" s="83"/>
      <c r="Q308" s="83"/>
      <c r="R308" s="83"/>
      <c r="S308" s="83"/>
      <c r="T308" s="83"/>
      <c r="U308" s="83"/>
      <c r="V308" s="83"/>
      <c r="W308" s="83"/>
      <c r="X308" s="83"/>
      <c r="Y308" s="83"/>
    </row>
    <row r="309">
      <c r="A309" s="83"/>
      <c r="B309" s="100"/>
      <c r="C309" s="100"/>
      <c r="D309" s="100"/>
      <c r="E309" s="100"/>
      <c r="F309" s="100"/>
      <c r="G309" s="83"/>
      <c r="H309" s="83"/>
      <c r="I309" s="83"/>
      <c r="J309" s="83"/>
      <c r="K309" s="83"/>
      <c r="L309" s="83"/>
      <c r="M309" s="83"/>
      <c r="N309" s="83"/>
      <c r="O309" s="83"/>
      <c r="P309" s="83"/>
      <c r="Q309" s="83"/>
      <c r="R309" s="83"/>
      <c r="S309" s="83"/>
      <c r="T309" s="83"/>
      <c r="U309" s="83"/>
      <c r="V309" s="83"/>
      <c r="W309" s="83"/>
      <c r="X309" s="83"/>
      <c r="Y309" s="83"/>
    </row>
    <row r="310">
      <c r="A310" s="83"/>
      <c r="B310" s="100"/>
      <c r="C310" s="100"/>
      <c r="D310" s="100"/>
      <c r="E310" s="100"/>
      <c r="F310" s="100"/>
      <c r="G310" s="83"/>
      <c r="H310" s="83"/>
      <c r="I310" s="83"/>
      <c r="J310" s="83"/>
      <c r="K310" s="83"/>
      <c r="L310" s="83"/>
      <c r="M310" s="83"/>
      <c r="N310" s="83"/>
      <c r="O310" s="83"/>
      <c r="P310" s="83"/>
      <c r="Q310" s="83"/>
      <c r="R310" s="83"/>
      <c r="S310" s="83"/>
      <c r="T310" s="83"/>
      <c r="U310" s="83"/>
      <c r="V310" s="83"/>
      <c r="W310" s="83"/>
      <c r="X310" s="83"/>
      <c r="Y310" s="83"/>
    </row>
    <row r="311">
      <c r="A311" s="83"/>
      <c r="B311" s="100"/>
      <c r="C311" s="100"/>
      <c r="D311" s="100"/>
      <c r="E311" s="100"/>
      <c r="F311" s="100"/>
      <c r="G311" s="83"/>
      <c r="H311" s="83"/>
      <c r="I311" s="83"/>
      <c r="J311" s="83"/>
      <c r="K311" s="83"/>
      <c r="L311" s="83"/>
      <c r="M311" s="83"/>
      <c r="N311" s="83"/>
      <c r="O311" s="83"/>
      <c r="P311" s="83"/>
      <c r="Q311" s="83"/>
      <c r="R311" s="83"/>
      <c r="S311" s="83"/>
      <c r="T311" s="83"/>
      <c r="U311" s="83"/>
      <c r="V311" s="83"/>
      <c r="W311" s="83"/>
      <c r="X311" s="83"/>
      <c r="Y311" s="83"/>
    </row>
    <row r="312">
      <c r="A312" s="83"/>
      <c r="B312" s="100"/>
      <c r="C312" s="100"/>
      <c r="D312" s="100"/>
      <c r="E312" s="100"/>
      <c r="F312" s="100"/>
      <c r="G312" s="83"/>
      <c r="H312" s="83"/>
      <c r="I312" s="83"/>
      <c r="J312" s="83"/>
      <c r="K312" s="83"/>
      <c r="L312" s="83"/>
      <c r="M312" s="83"/>
      <c r="N312" s="83"/>
      <c r="O312" s="83"/>
      <c r="P312" s="83"/>
      <c r="Q312" s="83"/>
      <c r="R312" s="83"/>
      <c r="S312" s="83"/>
      <c r="T312" s="83"/>
      <c r="U312" s="83"/>
      <c r="V312" s="83"/>
      <c r="W312" s="83"/>
      <c r="X312" s="83"/>
      <c r="Y312" s="83"/>
    </row>
    <row r="313">
      <c r="A313" s="83"/>
      <c r="B313" s="100"/>
      <c r="C313" s="100"/>
      <c r="D313" s="100"/>
      <c r="E313" s="100"/>
      <c r="F313" s="100"/>
      <c r="G313" s="83"/>
      <c r="H313" s="83"/>
      <c r="I313" s="83"/>
      <c r="J313" s="83"/>
      <c r="K313" s="83"/>
      <c r="L313" s="83"/>
      <c r="M313" s="83"/>
      <c r="N313" s="83"/>
      <c r="O313" s="83"/>
      <c r="P313" s="83"/>
      <c r="Q313" s="83"/>
      <c r="R313" s="83"/>
      <c r="S313" s="83"/>
      <c r="T313" s="83"/>
      <c r="U313" s="83"/>
      <c r="V313" s="83"/>
      <c r="W313" s="83"/>
      <c r="X313" s="83"/>
      <c r="Y313" s="83"/>
    </row>
    <row r="314">
      <c r="A314" s="83"/>
      <c r="B314" s="100"/>
      <c r="C314" s="100"/>
      <c r="D314" s="100"/>
      <c r="E314" s="100"/>
      <c r="F314" s="100"/>
      <c r="G314" s="83"/>
      <c r="H314" s="83"/>
      <c r="I314" s="83"/>
      <c r="J314" s="83"/>
      <c r="K314" s="83"/>
      <c r="L314" s="83"/>
      <c r="M314" s="83"/>
      <c r="N314" s="83"/>
      <c r="O314" s="83"/>
      <c r="P314" s="83"/>
      <c r="Q314" s="83"/>
      <c r="R314" s="83"/>
      <c r="S314" s="83"/>
      <c r="T314" s="83"/>
      <c r="U314" s="83"/>
      <c r="V314" s="83"/>
      <c r="W314" s="83"/>
      <c r="X314" s="83"/>
      <c r="Y314" s="83"/>
    </row>
    <row r="315">
      <c r="A315" s="83"/>
      <c r="B315" s="100"/>
      <c r="C315" s="100"/>
      <c r="D315" s="100"/>
      <c r="E315" s="100"/>
      <c r="F315" s="100"/>
      <c r="G315" s="83"/>
      <c r="H315" s="83"/>
      <c r="I315" s="83"/>
      <c r="J315" s="83"/>
      <c r="K315" s="83"/>
      <c r="L315" s="83"/>
      <c r="M315" s="83"/>
      <c r="N315" s="83"/>
      <c r="O315" s="83"/>
      <c r="P315" s="83"/>
      <c r="Q315" s="83"/>
      <c r="R315" s="83"/>
      <c r="S315" s="83"/>
      <c r="T315" s="83"/>
      <c r="U315" s="83"/>
      <c r="V315" s="83"/>
      <c r="W315" s="83"/>
      <c r="X315" s="83"/>
      <c r="Y315" s="83"/>
    </row>
    <row r="316">
      <c r="A316" s="83"/>
      <c r="B316" s="100"/>
      <c r="C316" s="100"/>
      <c r="D316" s="100"/>
      <c r="E316" s="100"/>
      <c r="F316" s="100"/>
      <c r="G316" s="83"/>
      <c r="H316" s="83"/>
      <c r="I316" s="83"/>
      <c r="J316" s="83"/>
      <c r="K316" s="83"/>
      <c r="L316" s="83"/>
      <c r="M316" s="83"/>
      <c r="N316" s="83"/>
      <c r="O316" s="83"/>
      <c r="P316" s="83"/>
      <c r="Q316" s="83"/>
      <c r="R316" s="83"/>
      <c r="S316" s="83"/>
      <c r="T316" s="83"/>
      <c r="U316" s="83"/>
      <c r="V316" s="83"/>
      <c r="W316" s="83"/>
      <c r="X316" s="83"/>
      <c r="Y316" s="83"/>
    </row>
    <row r="317">
      <c r="A317" s="83"/>
      <c r="B317" s="100"/>
      <c r="C317" s="100"/>
      <c r="D317" s="100"/>
      <c r="E317" s="100"/>
      <c r="F317" s="100"/>
      <c r="G317" s="83"/>
      <c r="H317" s="83"/>
      <c r="I317" s="83"/>
      <c r="J317" s="83"/>
      <c r="K317" s="83"/>
      <c r="L317" s="83"/>
      <c r="M317" s="83"/>
      <c r="N317" s="83"/>
      <c r="O317" s="83"/>
      <c r="P317" s="83"/>
      <c r="Q317" s="83"/>
      <c r="R317" s="83"/>
      <c r="S317" s="83"/>
      <c r="T317" s="83"/>
      <c r="U317" s="83"/>
      <c r="V317" s="83"/>
      <c r="W317" s="83"/>
      <c r="X317" s="83"/>
      <c r="Y317" s="83"/>
    </row>
    <row r="318">
      <c r="A318" s="83"/>
      <c r="B318" s="100"/>
      <c r="C318" s="100"/>
      <c r="D318" s="100"/>
      <c r="E318" s="100"/>
      <c r="F318" s="100"/>
      <c r="G318" s="83"/>
      <c r="H318" s="83"/>
      <c r="I318" s="83"/>
      <c r="J318" s="83"/>
      <c r="K318" s="83"/>
      <c r="L318" s="83"/>
      <c r="M318" s="83"/>
      <c r="N318" s="83"/>
      <c r="O318" s="83"/>
      <c r="P318" s="83"/>
      <c r="Q318" s="83"/>
      <c r="R318" s="83"/>
      <c r="S318" s="83"/>
      <c r="T318" s="83"/>
      <c r="U318" s="83"/>
      <c r="V318" s="83"/>
      <c r="W318" s="83"/>
      <c r="X318" s="83"/>
      <c r="Y318" s="83"/>
    </row>
    <row r="319">
      <c r="A319" s="83"/>
      <c r="B319" s="100"/>
      <c r="C319" s="100"/>
      <c r="D319" s="100"/>
      <c r="E319" s="100"/>
      <c r="F319" s="100"/>
      <c r="G319" s="83"/>
      <c r="H319" s="83"/>
      <c r="I319" s="83"/>
      <c r="J319" s="83"/>
      <c r="K319" s="83"/>
      <c r="L319" s="83"/>
      <c r="M319" s="83"/>
      <c r="N319" s="83"/>
      <c r="O319" s="83"/>
      <c r="P319" s="83"/>
      <c r="Q319" s="83"/>
      <c r="R319" s="83"/>
      <c r="S319" s="83"/>
      <c r="T319" s="83"/>
      <c r="U319" s="83"/>
      <c r="V319" s="83"/>
      <c r="W319" s="83"/>
      <c r="X319" s="83"/>
      <c r="Y319" s="83"/>
    </row>
    <row r="320">
      <c r="A320" s="83"/>
      <c r="B320" s="100"/>
      <c r="C320" s="100"/>
      <c r="D320" s="100"/>
      <c r="E320" s="100"/>
      <c r="F320" s="100"/>
      <c r="G320" s="83"/>
      <c r="H320" s="83"/>
      <c r="I320" s="83"/>
      <c r="J320" s="83"/>
      <c r="K320" s="83"/>
      <c r="L320" s="83"/>
      <c r="M320" s="83"/>
      <c r="N320" s="83"/>
      <c r="O320" s="83"/>
      <c r="P320" s="83"/>
      <c r="Q320" s="83"/>
      <c r="R320" s="83"/>
      <c r="S320" s="83"/>
      <c r="T320" s="83"/>
      <c r="U320" s="83"/>
      <c r="V320" s="83"/>
      <c r="W320" s="83"/>
      <c r="X320" s="83"/>
      <c r="Y320" s="83"/>
    </row>
    <row r="321">
      <c r="A321" s="83"/>
      <c r="B321" s="100"/>
      <c r="C321" s="100"/>
      <c r="D321" s="100"/>
      <c r="E321" s="100"/>
      <c r="F321" s="100"/>
      <c r="G321" s="83"/>
      <c r="H321" s="83"/>
      <c r="I321" s="83"/>
      <c r="J321" s="83"/>
      <c r="K321" s="83"/>
      <c r="L321" s="83"/>
      <c r="M321" s="83"/>
      <c r="N321" s="83"/>
      <c r="O321" s="83"/>
      <c r="P321" s="83"/>
      <c r="Q321" s="83"/>
      <c r="R321" s="83"/>
      <c r="S321" s="83"/>
      <c r="T321" s="83"/>
      <c r="U321" s="83"/>
      <c r="V321" s="83"/>
      <c r="W321" s="83"/>
      <c r="X321" s="83"/>
      <c r="Y321" s="83"/>
    </row>
    <row r="322">
      <c r="A322" s="83"/>
      <c r="B322" s="100"/>
      <c r="C322" s="100"/>
      <c r="D322" s="100"/>
      <c r="E322" s="100"/>
      <c r="F322" s="100"/>
      <c r="G322" s="83"/>
      <c r="H322" s="83"/>
      <c r="I322" s="83"/>
      <c r="J322" s="83"/>
      <c r="K322" s="83"/>
      <c r="L322" s="83"/>
      <c r="M322" s="83"/>
      <c r="N322" s="83"/>
      <c r="O322" s="83"/>
      <c r="P322" s="83"/>
      <c r="Q322" s="83"/>
      <c r="R322" s="83"/>
      <c r="S322" s="83"/>
      <c r="T322" s="83"/>
      <c r="U322" s="83"/>
      <c r="V322" s="83"/>
      <c r="W322" s="83"/>
      <c r="X322" s="83"/>
      <c r="Y322" s="83"/>
    </row>
    <row r="323">
      <c r="A323" s="83"/>
      <c r="B323" s="100"/>
      <c r="C323" s="100"/>
      <c r="D323" s="100"/>
      <c r="E323" s="100"/>
      <c r="F323" s="100"/>
      <c r="G323" s="83"/>
      <c r="H323" s="83"/>
      <c r="I323" s="83"/>
      <c r="J323" s="83"/>
      <c r="K323" s="83"/>
      <c r="L323" s="83"/>
      <c r="M323" s="83"/>
      <c r="N323" s="83"/>
      <c r="O323" s="83"/>
      <c r="P323" s="83"/>
      <c r="Q323" s="83"/>
      <c r="R323" s="83"/>
      <c r="S323" s="83"/>
      <c r="T323" s="83"/>
      <c r="U323" s="83"/>
      <c r="V323" s="83"/>
      <c r="W323" s="83"/>
      <c r="X323" s="83"/>
      <c r="Y323" s="83"/>
    </row>
    <row r="324">
      <c r="A324" s="83"/>
      <c r="B324" s="100"/>
      <c r="C324" s="100"/>
      <c r="D324" s="100"/>
      <c r="E324" s="100"/>
      <c r="F324" s="100"/>
      <c r="G324" s="83"/>
      <c r="H324" s="83"/>
      <c r="I324" s="83"/>
      <c r="J324" s="83"/>
      <c r="K324" s="83"/>
      <c r="L324" s="83"/>
      <c r="M324" s="83"/>
      <c r="N324" s="83"/>
      <c r="O324" s="83"/>
      <c r="P324" s="83"/>
      <c r="Q324" s="83"/>
      <c r="R324" s="83"/>
      <c r="S324" s="83"/>
      <c r="T324" s="83"/>
      <c r="U324" s="83"/>
      <c r="V324" s="83"/>
      <c r="W324" s="83"/>
      <c r="X324" s="83"/>
      <c r="Y324" s="83"/>
    </row>
    <row r="325">
      <c r="A325" s="83"/>
      <c r="B325" s="100"/>
      <c r="C325" s="100"/>
      <c r="D325" s="100"/>
      <c r="E325" s="100"/>
      <c r="F325" s="100"/>
      <c r="G325" s="83"/>
      <c r="H325" s="83"/>
      <c r="I325" s="83"/>
      <c r="J325" s="83"/>
      <c r="K325" s="83"/>
      <c r="L325" s="83"/>
      <c r="M325" s="83"/>
      <c r="N325" s="83"/>
      <c r="O325" s="83"/>
      <c r="P325" s="83"/>
      <c r="Q325" s="83"/>
      <c r="R325" s="83"/>
      <c r="S325" s="83"/>
      <c r="T325" s="83"/>
      <c r="U325" s="83"/>
      <c r="V325" s="83"/>
      <c r="W325" s="83"/>
      <c r="X325" s="83"/>
      <c r="Y325" s="83"/>
    </row>
    <row r="326">
      <c r="A326" s="83"/>
      <c r="B326" s="100"/>
      <c r="C326" s="100"/>
      <c r="D326" s="100"/>
      <c r="E326" s="100"/>
      <c r="F326" s="100"/>
      <c r="G326" s="83"/>
      <c r="H326" s="83"/>
      <c r="I326" s="83"/>
      <c r="J326" s="83"/>
      <c r="K326" s="83"/>
      <c r="L326" s="83"/>
      <c r="M326" s="83"/>
      <c r="N326" s="83"/>
      <c r="O326" s="83"/>
      <c r="P326" s="83"/>
      <c r="Q326" s="83"/>
      <c r="R326" s="83"/>
      <c r="S326" s="83"/>
      <c r="T326" s="83"/>
      <c r="U326" s="83"/>
      <c r="V326" s="83"/>
      <c r="W326" s="83"/>
      <c r="X326" s="83"/>
      <c r="Y326" s="83"/>
    </row>
    <row r="327">
      <c r="A327" s="83"/>
      <c r="B327" s="100"/>
      <c r="C327" s="100"/>
      <c r="D327" s="100"/>
      <c r="E327" s="100"/>
      <c r="F327" s="100"/>
      <c r="G327" s="83"/>
      <c r="H327" s="83"/>
      <c r="I327" s="83"/>
      <c r="J327" s="83"/>
      <c r="K327" s="83"/>
      <c r="L327" s="83"/>
      <c r="M327" s="83"/>
      <c r="N327" s="83"/>
      <c r="O327" s="83"/>
      <c r="P327" s="83"/>
      <c r="Q327" s="83"/>
      <c r="R327" s="83"/>
      <c r="S327" s="83"/>
      <c r="T327" s="83"/>
      <c r="U327" s="83"/>
      <c r="V327" s="83"/>
      <c r="W327" s="83"/>
      <c r="X327" s="83"/>
      <c r="Y327" s="83"/>
    </row>
    <row r="328">
      <c r="A328" s="83"/>
      <c r="B328" s="100"/>
      <c r="C328" s="100"/>
      <c r="D328" s="100"/>
      <c r="E328" s="100"/>
      <c r="F328" s="100"/>
      <c r="G328" s="83"/>
      <c r="H328" s="83"/>
      <c r="I328" s="83"/>
      <c r="J328" s="83"/>
      <c r="K328" s="83"/>
      <c r="L328" s="83"/>
      <c r="M328" s="83"/>
      <c r="N328" s="83"/>
      <c r="O328" s="83"/>
      <c r="P328" s="83"/>
      <c r="Q328" s="83"/>
      <c r="R328" s="83"/>
      <c r="S328" s="83"/>
      <c r="T328" s="83"/>
      <c r="U328" s="83"/>
      <c r="V328" s="83"/>
      <c r="W328" s="83"/>
      <c r="X328" s="83"/>
      <c r="Y328" s="83"/>
    </row>
    <row r="329">
      <c r="A329" s="83"/>
      <c r="B329" s="100"/>
      <c r="C329" s="100"/>
      <c r="D329" s="100"/>
      <c r="E329" s="100"/>
      <c r="F329" s="100"/>
      <c r="G329" s="83"/>
      <c r="H329" s="83"/>
      <c r="I329" s="83"/>
      <c r="J329" s="83"/>
      <c r="K329" s="83"/>
      <c r="L329" s="83"/>
      <c r="M329" s="83"/>
      <c r="N329" s="83"/>
      <c r="O329" s="83"/>
      <c r="P329" s="83"/>
      <c r="Q329" s="83"/>
      <c r="R329" s="83"/>
      <c r="S329" s="83"/>
      <c r="T329" s="83"/>
      <c r="U329" s="83"/>
      <c r="V329" s="83"/>
      <c r="W329" s="83"/>
      <c r="X329" s="83"/>
      <c r="Y329" s="83"/>
    </row>
    <row r="330">
      <c r="A330" s="83"/>
      <c r="B330" s="100"/>
      <c r="C330" s="100"/>
      <c r="D330" s="100"/>
      <c r="E330" s="100"/>
      <c r="F330" s="100"/>
      <c r="G330" s="83"/>
      <c r="H330" s="83"/>
      <c r="I330" s="83"/>
      <c r="J330" s="83"/>
      <c r="K330" s="83"/>
      <c r="L330" s="83"/>
      <c r="M330" s="83"/>
      <c r="N330" s="83"/>
      <c r="O330" s="83"/>
      <c r="P330" s="83"/>
      <c r="Q330" s="83"/>
      <c r="R330" s="83"/>
      <c r="S330" s="83"/>
      <c r="T330" s="83"/>
      <c r="U330" s="83"/>
      <c r="V330" s="83"/>
      <c r="W330" s="83"/>
      <c r="X330" s="83"/>
      <c r="Y330" s="83"/>
    </row>
    <row r="331">
      <c r="A331" s="83"/>
      <c r="B331" s="100"/>
      <c r="C331" s="100"/>
      <c r="D331" s="100"/>
      <c r="E331" s="100"/>
      <c r="F331" s="100"/>
      <c r="G331" s="83"/>
      <c r="H331" s="83"/>
      <c r="I331" s="83"/>
      <c r="J331" s="83"/>
      <c r="K331" s="83"/>
      <c r="L331" s="83"/>
      <c r="M331" s="83"/>
      <c r="N331" s="83"/>
      <c r="O331" s="83"/>
      <c r="P331" s="83"/>
      <c r="Q331" s="83"/>
      <c r="R331" s="83"/>
      <c r="S331" s="83"/>
      <c r="T331" s="83"/>
      <c r="U331" s="83"/>
      <c r="V331" s="83"/>
      <c r="W331" s="83"/>
      <c r="X331" s="83"/>
      <c r="Y331" s="83"/>
    </row>
    <row r="332">
      <c r="A332" s="83"/>
      <c r="B332" s="100"/>
      <c r="C332" s="100"/>
      <c r="D332" s="100"/>
      <c r="E332" s="100"/>
      <c r="F332" s="100"/>
      <c r="G332" s="83"/>
      <c r="H332" s="83"/>
      <c r="I332" s="83"/>
      <c r="J332" s="83"/>
      <c r="K332" s="83"/>
      <c r="L332" s="83"/>
      <c r="M332" s="83"/>
      <c r="N332" s="83"/>
      <c r="O332" s="83"/>
      <c r="P332" s="83"/>
      <c r="Q332" s="83"/>
      <c r="R332" s="83"/>
      <c r="S332" s="83"/>
      <c r="T332" s="83"/>
      <c r="U332" s="83"/>
      <c r="V332" s="83"/>
      <c r="W332" s="83"/>
      <c r="X332" s="83"/>
      <c r="Y332" s="83"/>
    </row>
    <row r="333">
      <c r="A333" s="83"/>
      <c r="B333" s="100"/>
      <c r="C333" s="100"/>
      <c r="D333" s="100"/>
      <c r="E333" s="100"/>
      <c r="F333" s="100"/>
      <c r="G333" s="83"/>
      <c r="H333" s="83"/>
      <c r="I333" s="83"/>
      <c r="J333" s="83"/>
      <c r="K333" s="83"/>
      <c r="L333" s="83"/>
      <c r="M333" s="83"/>
      <c r="N333" s="83"/>
      <c r="O333" s="83"/>
      <c r="P333" s="83"/>
      <c r="Q333" s="83"/>
      <c r="R333" s="83"/>
      <c r="S333" s="83"/>
      <c r="T333" s="83"/>
      <c r="U333" s="83"/>
      <c r="V333" s="83"/>
      <c r="W333" s="83"/>
      <c r="X333" s="83"/>
      <c r="Y333" s="83"/>
    </row>
    <row r="334">
      <c r="A334" s="83"/>
      <c r="B334" s="100"/>
      <c r="C334" s="100"/>
      <c r="D334" s="100"/>
      <c r="E334" s="100"/>
      <c r="F334" s="100"/>
      <c r="G334" s="83"/>
      <c r="H334" s="83"/>
      <c r="I334" s="83"/>
      <c r="J334" s="83"/>
      <c r="K334" s="83"/>
      <c r="L334" s="83"/>
      <c r="M334" s="83"/>
      <c r="N334" s="83"/>
      <c r="O334" s="83"/>
      <c r="P334" s="83"/>
      <c r="Q334" s="83"/>
      <c r="R334" s="83"/>
      <c r="S334" s="83"/>
      <c r="T334" s="83"/>
      <c r="U334" s="83"/>
      <c r="V334" s="83"/>
      <c r="W334" s="83"/>
      <c r="X334" s="83"/>
      <c r="Y334" s="83"/>
    </row>
    <row r="335">
      <c r="A335" s="83"/>
      <c r="B335" s="100"/>
      <c r="C335" s="100"/>
      <c r="D335" s="100"/>
      <c r="E335" s="100"/>
      <c r="F335" s="100"/>
      <c r="G335" s="83"/>
      <c r="H335" s="83"/>
      <c r="I335" s="83"/>
      <c r="J335" s="83"/>
      <c r="K335" s="83"/>
      <c r="L335" s="83"/>
      <c r="M335" s="83"/>
      <c r="N335" s="83"/>
      <c r="O335" s="83"/>
      <c r="P335" s="83"/>
      <c r="Q335" s="83"/>
      <c r="R335" s="83"/>
      <c r="S335" s="83"/>
      <c r="T335" s="83"/>
      <c r="U335" s="83"/>
      <c r="V335" s="83"/>
      <c r="W335" s="83"/>
      <c r="X335" s="83"/>
      <c r="Y335" s="83"/>
    </row>
    <row r="336">
      <c r="A336" s="83"/>
      <c r="B336" s="100"/>
      <c r="C336" s="100"/>
      <c r="D336" s="100"/>
      <c r="E336" s="100"/>
      <c r="F336" s="100"/>
      <c r="G336" s="83"/>
      <c r="H336" s="83"/>
      <c r="I336" s="83"/>
      <c r="J336" s="83"/>
      <c r="K336" s="83"/>
      <c r="L336" s="83"/>
      <c r="M336" s="83"/>
      <c r="N336" s="83"/>
      <c r="O336" s="83"/>
      <c r="P336" s="83"/>
      <c r="Q336" s="83"/>
      <c r="R336" s="83"/>
      <c r="S336" s="83"/>
      <c r="T336" s="83"/>
      <c r="U336" s="83"/>
      <c r="V336" s="83"/>
      <c r="W336" s="83"/>
      <c r="X336" s="83"/>
      <c r="Y336" s="83"/>
    </row>
    <row r="337">
      <c r="A337" s="83"/>
      <c r="B337" s="100"/>
      <c r="C337" s="100"/>
      <c r="D337" s="100"/>
      <c r="E337" s="100"/>
      <c r="F337" s="100"/>
      <c r="G337" s="83"/>
      <c r="H337" s="83"/>
      <c r="I337" s="83"/>
      <c r="J337" s="83"/>
      <c r="K337" s="83"/>
      <c r="L337" s="83"/>
      <c r="M337" s="83"/>
      <c r="N337" s="83"/>
      <c r="O337" s="83"/>
      <c r="P337" s="83"/>
      <c r="Q337" s="83"/>
      <c r="R337" s="83"/>
      <c r="S337" s="83"/>
      <c r="T337" s="83"/>
      <c r="U337" s="83"/>
      <c r="V337" s="83"/>
      <c r="W337" s="83"/>
      <c r="X337" s="83"/>
      <c r="Y337" s="83"/>
    </row>
    <row r="338">
      <c r="A338" s="83"/>
      <c r="B338" s="100"/>
      <c r="C338" s="100"/>
      <c r="D338" s="100"/>
      <c r="E338" s="100"/>
      <c r="F338" s="100"/>
      <c r="G338" s="83"/>
      <c r="H338" s="83"/>
      <c r="I338" s="83"/>
      <c r="J338" s="83"/>
      <c r="K338" s="83"/>
      <c r="L338" s="83"/>
      <c r="M338" s="83"/>
      <c r="N338" s="83"/>
      <c r="O338" s="83"/>
      <c r="P338" s="83"/>
      <c r="Q338" s="83"/>
      <c r="R338" s="83"/>
      <c r="S338" s="83"/>
      <c r="T338" s="83"/>
      <c r="U338" s="83"/>
      <c r="V338" s="83"/>
      <c r="W338" s="83"/>
      <c r="X338" s="83"/>
      <c r="Y338" s="83"/>
    </row>
    <row r="339">
      <c r="A339" s="83"/>
      <c r="B339" s="100"/>
      <c r="C339" s="100"/>
      <c r="D339" s="100"/>
      <c r="E339" s="100"/>
      <c r="F339" s="100"/>
      <c r="G339" s="83"/>
      <c r="H339" s="83"/>
      <c r="I339" s="83"/>
      <c r="J339" s="83"/>
      <c r="K339" s="83"/>
      <c r="L339" s="83"/>
      <c r="M339" s="83"/>
      <c r="N339" s="83"/>
      <c r="O339" s="83"/>
      <c r="P339" s="83"/>
      <c r="Q339" s="83"/>
      <c r="R339" s="83"/>
      <c r="S339" s="83"/>
      <c r="T339" s="83"/>
      <c r="U339" s="83"/>
      <c r="V339" s="83"/>
      <c r="W339" s="83"/>
      <c r="X339" s="83"/>
      <c r="Y339" s="83"/>
    </row>
    <row r="340">
      <c r="A340" s="83"/>
      <c r="B340" s="100"/>
      <c r="C340" s="100"/>
      <c r="D340" s="100"/>
      <c r="E340" s="100"/>
      <c r="F340" s="100"/>
      <c r="G340" s="83"/>
      <c r="H340" s="83"/>
      <c r="I340" s="83"/>
      <c r="J340" s="83"/>
      <c r="K340" s="83"/>
      <c r="L340" s="83"/>
      <c r="M340" s="83"/>
      <c r="N340" s="83"/>
      <c r="O340" s="83"/>
      <c r="P340" s="83"/>
      <c r="Q340" s="83"/>
      <c r="R340" s="83"/>
      <c r="S340" s="83"/>
      <c r="T340" s="83"/>
      <c r="U340" s="83"/>
      <c r="V340" s="83"/>
      <c r="W340" s="83"/>
      <c r="X340" s="83"/>
      <c r="Y340" s="83"/>
    </row>
    <row r="341">
      <c r="A341" s="83"/>
      <c r="B341" s="100"/>
      <c r="C341" s="100"/>
      <c r="D341" s="100"/>
      <c r="E341" s="100"/>
      <c r="F341" s="100"/>
      <c r="G341" s="83"/>
      <c r="H341" s="83"/>
      <c r="I341" s="83"/>
      <c r="J341" s="83"/>
      <c r="K341" s="83"/>
      <c r="L341" s="83"/>
      <c r="M341" s="83"/>
      <c r="N341" s="83"/>
      <c r="O341" s="83"/>
      <c r="P341" s="83"/>
      <c r="Q341" s="83"/>
      <c r="R341" s="83"/>
      <c r="S341" s="83"/>
      <c r="T341" s="83"/>
      <c r="U341" s="83"/>
      <c r="V341" s="83"/>
      <c r="W341" s="83"/>
      <c r="X341" s="83"/>
      <c r="Y341" s="83"/>
    </row>
    <row r="342">
      <c r="A342" s="83"/>
      <c r="B342" s="100"/>
      <c r="C342" s="100"/>
      <c r="D342" s="100"/>
      <c r="E342" s="100"/>
      <c r="F342" s="100"/>
      <c r="G342" s="83"/>
      <c r="H342" s="83"/>
      <c r="I342" s="83"/>
      <c r="J342" s="83"/>
      <c r="K342" s="83"/>
      <c r="L342" s="83"/>
      <c r="M342" s="83"/>
      <c r="N342" s="83"/>
      <c r="O342" s="83"/>
      <c r="P342" s="83"/>
      <c r="Q342" s="83"/>
      <c r="R342" s="83"/>
      <c r="S342" s="83"/>
      <c r="T342" s="83"/>
      <c r="U342" s="83"/>
      <c r="V342" s="83"/>
      <c r="W342" s="83"/>
      <c r="X342" s="83"/>
      <c r="Y342" s="83"/>
    </row>
    <row r="343">
      <c r="A343" s="83"/>
      <c r="B343" s="100"/>
      <c r="C343" s="100"/>
      <c r="D343" s="100"/>
      <c r="E343" s="100"/>
      <c r="F343" s="100"/>
      <c r="G343" s="83"/>
      <c r="H343" s="83"/>
      <c r="I343" s="83"/>
      <c r="J343" s="83"/>
      <c r="K343" s="83"/>
      <c r="L343" s="83"/>
      <c r="M343" s="83"/>
      <c r="N343" s="83"/>
      <c r="O343" s="83"/>
      <c r="P343" s="83"/>
      <c r="Q343" s="83"/>
      <c r="R343" s="83"/>
      <c r="S343" s="83"/>
      <c r="T343" s="83"/>
      <c r="U343" s="83"/>
      <c r="V343" s="83"/>
      <c r="W343" s="83"/>
      <c r="X343" s="83"/>
      <c r="Y343" s="83"/>
    </row>
    <row r="344">
      <c r="A344" s="83"/>
      <c r="B344" s="100"/>
      <c r="C344" s="100"/>
      <c r="D344" s="100"/>
      <c r="E344" s="100"/>
      <c r="F344" s="100"/>
      <c r="G344" s="83"/>
      <c r="H344" s="83"/>
      <c r="I344" s="83"/>
      <c r="J344" s="83"/>
      <c r="K344" s="83"/>
      <c r="L344" s="83"/>
      <c r="M344" s="83"/>
      <c r="N344" s="83"/>
      <c r="O344" s="83"/>
      <c r="P344" s="83"/>
      <c r="Q344" s="83"/>
      <c r="R344" s="83"/>
      <c r="S344" s="83"/>
      <c r="T344" s="83"/>
      <c r="U344" s="83"/>
      <c r="V344" s="83"/>
      <c r="W344" s="83"/>
      <c r="X344" s="83"/>
      <c r="Y344" s="83"/>
    </row>
    <row r="345">
      <c r="A345" s="83"/>
      <c r="B345" s="100"/>
      <c r="C345" s="100"/>
      <c r="D345" s="100"/>
      <c r="E345" s="100"/>
      <c r="F345" s="100"/>
      <c r="G345" s="83"/>
      <c r="H345" s="83"/>
      <c r="I345" s="83"/>
      <c r="J345" s="83"/>
      <c r="K345" s="83"/>
      <c r="L345" s="83"/>
      <c r="M345" s="83"/>
      <c r="N345" s="83"/>
      <c r="O345" s="83"/>
      <c r="P345" s="83"/>
      <c r="Q345" s="83"/>
      <c r="R345" s="83"/>
      <c r="S345" s="83"/>
      <c r="T345" s="83"/>
      <c r="U345" s="83"/>
      <c r="V345" s="83"/>
      <c r="W345" s="83"/>
      <c r="X345" s="83"/>
      <c r="Y345" s="83"/>
    </row>
    <row r="346">
      <c r="A346" s="83"/>
      <c r="B346" s="100"/>
      <c r="C346" s="100"/>
      <c r="D346" s="100"/>
      <c r="E346" s="100"/>
      <c r="F346" s="100"/>
      <c r="G346" s="83"/>
      <c r="H346" s="83"/>
      <c r="I346" s="83"/>
      <c r="J346" s="83"/>
      <c r="K346" s="83"/>
      <c r="L346" s="83"/>
      <c r="M346" s="83"/>
      <c r="N346" s="83"/>
      <c r="O346" s="83"/>
      <c r="P346" s="83"/>
      <c r="Q346" s="83"/>
      <c r="R346" s="83"/>
      <c r="S346" s="83"/>
      <c r="T346" s="83"/>
      <c r="U346" s="83"/>
      <c r="V346" s="83"/>
      <c r="W346" s="83"/>
      <c r="X346" s="83"/>
      <c r="Y346" s="83"/>
    </row>
    <row r="347">
      <c r="A347" s="83"/>
      <c r="B347" s="100"/>
      <c r="C347" s="100"/>
      <c r="D347" s="100"/>
      <c r="E347" s="100"/>
      <c r="F347" s="100"/>
      <c r="G347" s="83"/>
      <c r="H347" s="83"/>
      <c r="I347" s="83"/>
      <c r="J347" s="83"/>
      <c r="K347" s="83"/>
      <c r="L347" s="83"/>
      <c r="M347" s="83"/>
      <c r="N347" s="83"/>
      <c r="O347" s="83"/>
      <c r="P347" s="83"/>
      <c r="Q347" s="83"/>
      <c r="R347" s="83"/>
      <c r="S347" s="83"/>
      <c r="T347" s="83"/>
      <c r="U347" s="83"/>
      <c r="V347" s="83"/>
      <c r="W347" s="83"/>
      <c r="X347" s="83"/>
      <c r="Y347" s="83"/>
    </row>
    <row r="348">
      <c r="A348" s="83"/>
      <c r="B348" s="100"/>
      <c r="C348" s="100"/>
      <c r="D348" s="100"/>
      <c r="E348" s="100"/>
      <c r="F348" s="100"/>
      <c r="G348" s="83"/>
      <c r="H348" s="83"/>
      <c r="I348" s="83"/>
      <c r="J348" s="83"/>
      <c r="K348" s="83"/>
      <c r="L348" s="83"/>
      <c r="M348" s="83"/>
      <c r="N348" s="83"/>
      <c r="O348" s="83"/>
      <c r="P348" s="83"/>
      <c r="Q348" s="83"/>
      <c r="R348" s="83"/>
      <c r="S348" s="83"/>
      <c r="T348" s="83"/>
      <c r="U348" s="83"/>
      <c r="V348" s="83"/>
      <c r="W348" s="83"/>
      <c r="X348" s="83"/>
      <c r="Y348" s="83"/>
    </row>
    <row r="349">
      <c r="A349" s="83"/>
      <c r="B349" s="100"/>
      <c r="C349" s="100"/>
      <c r="D349" s="100"/>
      <c r="E349" s="100"/>
      <c r="F349" s="100"/>
      <c r="G349" s="83"/>
      <c r="H349" s="83"/>
      <c r="I349" s="83"/>
      <c r="J349" s="83"/>
      <c r="K349" s="83"/>
      <c r="L349" s="83"/>
      <c r="M349" s="83"/>
      <c r="N349" s="83"/>
      <c r="O349" s="83"/>
      <c r="P349" s="83"/>
      <c r="Q349" s="83"/>
      <c r="R349" s="83"/>
      <c r="S349" s="83"/>
      <c r="T349" s="83"/>
      <c r="U349" s="83"/>
      <c r="V349" s="83"/>
      <c r="W349" s="83"/>
      <c r="X349" s="83"/>
      <c r="Y349" s="83"/>
    </row>
    <row r="350">
      <c r="A350" s="83"/>
      <c r="B350" s="100"/>
      <c r="C350" s="100"/>
      <c r="D350" s="100"/>
      <c r="E350" s="100"/>
      <c r="F350" s="100"/>
      <c r="G350" s="83"/>
      <c r="H350" s="83"/>
      <c r="I350" s="83"/>
      <c r="J350" s="83"/>
      <c r="K350" s="83"/>
      <c r="L350" s="83"/>
      <c r="M350" s="83"/>
      <c r="N350" s="83"/>
      <c r="O350" s="83"/>
      <c r="P350" s="83"/>
      <c r="Q350" s="83"/>
      <c r="R350" s="83"/>
      <c r="S350" s="83"/>
      <c r="T350" s="83"/>
      <c r="U350" s="83"/>
      <c r="V350" s="83"/>
      <c r="W350" s="83"/>
      <c r="X350" s="83"/>
      <c r="Y350" s="83"/>
    </row>
    <row r="351">
      <c r="A351" s="83"/>
      <c r="B351" s="100"/>
      <c r="C351" s="100"/>
      <c r="D351" s="100"/>
      <c r="E351" s="100"/>
      <c r="F351" s="100"/>
      <c r="G351" s="83"/>
      <c r="H351" s="83"/>
      <c r="I351" s="83"/>
      <c r="J351" s="83"/>
      <c r="K351" s="83"/>
      <c r="L351" s="83"/>
      <c r="M351" s="83"/>
      <c r="N351" s="83"/>
      <c r="O351" s="83"/>
      <c r="P351" s="83"/>
      <c r="Q351" s="83"/>
      <c r="R351" s="83"/>
      <c r="S351" s="83"/>
      <c r="T351" s="83"/>
      <c r="U351" s="83"/>
      <c r="V351" s="83"/>
      <c r="W351" s="83"/>
      <c r="X351" s="83"/>
      <c r="Y351" s="83"/>
    </row>
    <row r="352">
      <c r="A352" s="83"/>
      <c r="B352" s="100"/>
      <c r="C352" s="100"/>
      <c r="D352" s="100"/>
      <c r="E352" s="100"/>
      <c r="F352" s="100"/>
      <c r="G352" s="83"/>
      <c r="H352" s="83"/>
      <c r="I352" s="83"/>
      <c r="J352" s="83"/>
      <c r="K352" s="83"/>
      <c r="L352" s="83"/>
      <c r="M352" s="83"/>
      <c r="N352" s="83"/>
      <c r="O352" s="83"/>
      <c r="P352" s="83"/>
      <c r="Q352" s="83"/>
      <c r="R352" s="83"/>
      <c r="S352" s="83"/>
      <c r="T352" s="83"/>
      <c r="U352" s="83"/>
      <c r="V352" s="83"/>
      <c r="W352" s="83"/>
      <c r="X352" s="83"/>
      <c r="Y352" s="83"/>
    </row>
    <row r="353">
      <c r="A353" s="83"/>
      <c r="B353" s="100"/>
      <c r="C353" s="100"/>
      <c r="D353" s="100"/>
      <c r="E353" s="100"/>
      <c r="F353" s="100"/>
      <c r="G353" s="83"/>
      <c r="H353" s="83"/>
      <c r="I353" s="83"/>
      <c r="J353" s="83"/>
      <c r="K353" s="83"/>
      <c r="L353" s="83"/>
      <c r="M353" s="83"/>
      <c r="N353" s="83"/>
      <c r="O353" s="83"/>
      <c r="P353" s="83"/>
      <c r="Q353" s="83"/>
      <c r="R353" s="83"/>
      <c r="S353" s="83"/>
      <c r="T353" s="83"/>
      <c r="U353" s="83"/>
      <c r="V353" s="83"/>
      <c r="W353" s="83"/>
      <c r="X353" s="83"/>
      <c r="Y353" s="83"/>
    </row>
    <row r="354">
      <c r="A354" s="83"/>
      <c r="B354" s="100"/>
      <c r="C354" s="100"/>
      <c r="D354" s="100"/>
      <c r="E354" s="100"/>
      <c r="F354" s="100"/>
      <c r="G354" s="83"/>
      <c r="H354" s="83"/>
      <c r="I354" s="83"/>
      <c r="J354" s="83"/>
      <c r="K354" s="83"/>
      <c r="L354" s="83"/>
      <c r="M354" s="83"/>
      <c r="N354" s="83"/>
      <c r="O354" s="83"/>
      <c r="P354" s="83"/>
      <c r="Q354" s="83"/>
      <c r="R354" s="83"/>
      <c r="S354" s="83"/>
      <c r="T354" s="83"/>
      <c r="U354" s="83"/>
      <c r="V354" s="83"/>
      <c r="W354" s="83"/>
      <c r="X354" s="83"/>
      <c r="Y354" s="83"/>
    </row>
    <row r="355">
      <c r="A355" s="83"/>
      <c r="B355" s="100"/>
      <c r="C355" s="100"/>
      <c r="D355" s="100"/>
      <c r="E355" s="100"/>
      <c r="F355" s="100"/>
      <c r="G355" s="83"/>
      <c r="H355" s="83"/>
      <c r="I355" s="83"/>
      <c r="J355" s="83"/>
      <c r="K355" s="83"/>
      <c r="L355" s="83"/>
      <c r="M355" s="83"/>
      <c r="N355" s="83"/>
      <c r="O355" s="83"/>
      <c r="P355" s="83"/>
      <c r="Q355" s="83"/>
      <c r="R355" s="83"/>
      <c r="S355" s="83"/>
      <c r="T355" s="83"/>
      <c r="U355" s="83"/>
      <c r="V355" s="83"/>
      <c r="W355" s="83"/>
      <c r="X355" s="83"/>
      <c r="Y355" s="83"/>
    </row>
    <row r="356">
      <c r="A356" s="83"/>
      <c r="B356" s="100"/>
      <c r="C356" s="100"/>
      <c r="D356" s="100"/>
      <c r="E356" s="100"/>
      <c r="F356" s="100"/>
      <c r="G356" s="83"/>
      <c r="H356" s="83"/>
      <c r="I356" s="83"/>
      <c r="J356" s="83"/>
      <c r="K356" s="83"/>
      <c r="L356" s="83"/>
      <c r="M356" s="83"/>
      <c r="N356" s="83"/>
      <c r="O356" s="83"/>
      <c r="P356" s="83"/>
      <c r="Q356" s="83"/>
      <c r="R356" s="83"/>
      <c r="S356" s="83"/>
      <c r="T356" s="83"/>
      <c r="U356" s="83"/>
      <c r="V356" s="83"/>
      <c r="W356" s="83"/>
      <c r="X356" s="83"/>
      <c r="Y356" s="83"/>
    </row>
    <row r="357">
      <c r="A357" s="83"/>
      <c r="B357" s="100"/>
      <c r="C357" s="100"/>
      <c r="D357" s="100"/>
      <c r="E357" s="100"/>
      <c r="F357" s="100"/>
      <c r="G357" s="83"/>
      <c r="H357" s="83"/>
      <c r="I357" s="83"/>
      <c r="J357" s="83"/>
      <c r="K357" s="83"/>
      <c r="L357" s="83"/>
      <c r="M357" s="83"/>
      <c r="N357" s="83"/>
      <c r="O357" s="83"/>
      <c r="P357" s="83"/>
      <c r="Q357" s="83"/>
      <c r="R357" s="83"/>
      <c r="S357" s="83"/>
      <c r="T357" s="83"/>
      <c r="U357" s="83"/>
      <c r="V357" s="83"/>
      <c r="W357" s="83"/>
      <c r="X357" s="83"/>
      <c r="Y357" s="83"/>
    </row>
    <row r="358">
      <c r="A358" s="83"/>
      <c r="B358" s="100"/>
      <c r="C358" s="100"/>
      <c r="D358" s="100"/>
      <c r="E358" s="100"/>
      <c r="F358" s="100"/>
      <c r="G358" s="83"/>
      <c r="H358" s="83"/>
      <c r="I358" s="83"/>
      <c r="J358" s="83"/>
      <c r="K358" s="83"/>
      <c r="L358" s="83"/>
      <c r="M358" s="83"/>
      <c r="N358" s="83"/>
      <c r="O358" s="83"/>
      <c r="P358" s="83"/>
      <c r="Q358" s="83"/>
      <c r="R358" s="83"/>
      <c r="S358" s="83"/>
      <c r="T358" s="83"/>
      <c r="U358" s="83"/>
      <c r="V358" s="83"/>
      <c r="W358" s="83"/>
      <c r="X358" s="83"/>
      <c r="Y358" s="83"/>
    </row>
    <row r="359">
      <c r="A359" s="83"/>
      <c r="B359" s="100"/>
      <c r="C359" s="100"/>
      <c r="D359" s="100"/>
      <c r="E359" s="100"/>
      <c r="F359" s="100"/>
      <c r="G359" s="83"/>
      <c r="H359" s="83"/>
      <c r="I359" s="83"/>
      <c r="J359" s="83"/>
      <c r="K359" s="83"/>
      <c r="L359" s="83"/>
      <c r="M359" s="83"/>
      <c r="N359" s="83"/>
      <c r="O359" s="83"/>
      <c r="P359" s="83"/>
      <c r="Q359" s="83"/>
      <c r="R359" s="83"/>
      <c r="S359" s="83"/>
      <c r="T359" s="83"/>
      <c r="U359" s="83"/>
      <c r="V359" s="83"/>
      <c r="W359" s="83"/>
      <c r="X359" s="83"/>
      <c r="Y359" s="83"/>
    </row>
    <row r="360">
      <c r="A360" s="83"/>
      <c r="B360" s="100"/>
      <c r="C360" s="100"/>
      <c r="D360" s="100"/>
      <c r="E360" s="100"/>
      <c r="F360" s="100"/>
      <c r="G360" s="83"/>
      <c r="H360" s="83"/>
      <c r="I360" s="83"/>
      <c r="J360" s="83"/>
      <c r="K360" s="83"/>
      <c r="L360" s="83"/>
      <c r="M360" s="83"/>
      <c r="N360" s="83"/>
      <c r="O360" s="83"/>
      <c r="P360" s="83"/>
      <c r="Q360" s="83"/>
      <c r="R360" s="83"/>
      <c r="S360" s="83"/>
      <c r="T360" s="83"/>
      <c r="U360" s="83"/>
      <c r="V360" s="83"/>
      <c r="W360" s="83"/>
      <c r="X360" s="83"/>
      <c r="Y360" s="83"/>
    </row>
    <row r="361">
      <c r="A361" s="83"/>
      <c r="B361" s="100"/>
      <c r="C361" s="100"/>
      <c r="D361" s="100"/>
      <c r="E361" s="100"/>
      <c r="F361" s="100"/>
      <c r="G361" s="83"/>
      <c r="H361" s="83"/>
      <c r="I361" s="83"/>
      <c r="J361" s="83"/>
      <c r="K361" s="83"/>
      <c r="L361" s="83"/>
      <c r="M361" s="83"/>
      <c r="N361" s="83"/>
      <c r="O361" s="83"/>
      <c r="P361" s="83"/>
      <c r="Q361" s="83"/>
      <c r="R361" s="83"/>
      <c r="S361" s="83"/>
      <c r="T361" s="83"/>
      <c r="U361" s="83"/>
      <c r="V361" s="83"/>
      <c r="W361" s="83"/>
      <c r="X361" s="83"/>
      <c r="Y361" s="83"/>
    </row>
    <row r="362">
      <c r="A362" s="83"/>
      <c r="B362" s="100"/>
      <c r="C362" s="100"/>
      <c r="D362" s="100"/>
      <c r="E362" s="100"/>
      <c r="F362" s="100"/>
      <c r="G362" s="83"/>
      <c r="H362" s="83"/>
      <c r="I362" s="83"/>
      <c r="J362" s="83"/>
      <c r="K362" s="83"/>
      <c r="L362" s="83"/>
      <c r="M362" s="83"/>
      <c r="N362" s="83"/>
      <c r="O362" s="83"/>
      <c r="P362" s="83"/>
      <c r="Q362" s="83"/>
      <c r="R362" s="83"/>
      <c r="S362" s="83"/>
      <c r="T362" s="83"/>
      <c r="U362" s="83"/>
      <c r="V362" s="83"/>
      <c r="W362" s="83"/>
      <c r="X362" s="83"/>
      <c r="Y362" s="83"/>
    </row>
    <row r="363">
      <c r="A363" s="83"/>
      <c r="B363" s="100"/>
      <c r="C363" s="100"/>
      <c r="D363" s="100"/>
      <c r="E363" s="100"/>
      <c r="F363" s="100"/>
      <c r="G363" s="83"/>
      <c r="H363" s="83"/>
      <c r="I363" s="83"/>
      <c r="J363" s="83"/>
      <c r="K363" s="83"/>
      <c r="L363" s="83"/>
      <c r="M363" s="83"/>
      <c r="N363" s="83"/>
      <c r="O363" s="83"/>
      <c r="P363" s="83"/>
      <c r="Q363" s="83"/>
      <c r="R363" s="83"/>
      <c r="S363" s="83"/>
      <c r="T363" s="83"/>
      <c r="U363" s="83"/>
      <c r="V363" s="83"/>
      <c r="W363" s="83"/>
      <c r="X363" s="83"/>
      <c r="Y363" s="83"/>
    </row>
    <row r="364">
      <c r="A364" s="83"/>
      <c r="B364" s="100"/>
      <c r="C364" s="100"/>
      <c r="D364" s="100"/>
      <c r="E364" s="100"/>
      <c r="F364" s="100"/>
      <c r="G364" s="83"/>
      <c r="H364" s="83"/>
      <c r="I364" s="83"/>
      <c r="J364" s="83"/>
      <c r="K364" s="83"/>
      <c r="L364" s="83"/>
      <c r="M364" s="83"/>
      <c r="N364" s="83"/>
      <c r="O364" s="83"/>
      <c r="P364" s="83"/>
      <c r="Q364" s="83"/>
      <c r="R364" s="83"/>
      <c r="S364" s="83"/>
      <c r="T364" s="83"/>
      <c r="U364" s="83"/>
      <c r="V364" s="83"/>
      <c r="W364" s="83"/>
      <c r="X364" s="83"/>
      <c r="Y364" s="83"/>
    </row>
    <row r="365">
      <c r="A365" s="83"/>
      <c r="B365" s="100"/>
      <c r="C365" s="100"/>
      <c r="D365" s="100"/>
      <c r="E365" s="100"/>
      <c r="F365" s="100"/>
      <c r="G365" s="83"/>
      <c r="H365" s="83"/>
      <c r="I365" s="83"/>
      <c r="J365" s="83"/>
      <c r="K365" s="83"/>
      <c r="L365" s="83"/>
      <c r="M365" s="83"/>
      <c r="N365" s="83"/>
      <c r="O365" s="83"/>
      <c r="P365" s="83"/>
      <c r="Q365" s="83"/>
      <c r="R365" s="83"/>
      <c r="S365" s="83"/>
      <c r="T365" s="83"/>
      <c r="U365" s="83"/>
      <c r="V365" s="83"/>
      <c r="W365" s="83"/>
      <c r="X365" s="83"/>
      <c r="Y365" s="83"/>
    </row>
    <row r="366">
      <c r="A366" s="83"/>
      <c r="B366" s="100"/>
      <c r="C366" s="100"/>
      <c r="D366" s="100"/>
      <c r="E366" s="100"/>
      <c r="F366" s="100"/>
      <c r="G366" s="83"/>
      <c r="H366" s="83"/>
      <c r="I366" s="83"/>
      <c r="J366" s="83"/>
      <c r="K366" s="83"/>
      <c r="L366" s="83"/>
      <c r="M366" s="83"/>
      <c r="N366" s="83"/>
      <c r="O366" s="83"/>
      <c r="P366" s="83"/>
      <c r="Q366" s="83"/>
      <c r="R366" s="83"/>
      <c r="S366" s="83"/>
      <c r="T366" s="83"/>
      <c r="U366" s="83"/>
      <c r="V366" s="83"/>
      <c r="W366" s="83"/>
      <c r="X366" s="83"/>
      <c r="Y366" s="83"/>
    </row>
    <row r="367">
      <c r="A367" s="83"/>
      <c r="B367" s="100"/>
      <c r="C367" s="100"/>
      <c r="D367" s="100"/>
      <c r="E367" s="100"/>
      <c r="F367" s="100"/>
      <c r="G367" s="83"/>
      <c r="H367" s="83"/>
      <c r="I367" s="83"/>
      <c r="J367" s="83"/>
      <c r="K367" s="83"/>
      <c r="L367" s="83"/>
      <c r="M367" s="83"/>
      <c r="N367" s="83"/>
      <c r="O367" s="83"/>
      <c r="P367" s="83"/>
      <c r="Q367" s="83"/>
      <c r="R367" s="83"/>
      <c r="S367" s="83"/>
      <c r="T367" s="83"/>
      <c r="U367" s="83"/>
      <c r="V367" s="83"/>
      <c r="W367" s="83"/>
      <c r="X367" s="83"/>
      <c r="Y367" s="83"/>
    </row>
    <row r="368">
      <c r="A368" s="83"/>
      <c r="B368" s="100"/>
      <c r="C368" s="100"/>
      <c r="D368" s="100"/>
      <c r="E368" s="100"/>
      <c r="F368" s="100"/>
      <c r="G368" s="83"/>
      <c r="H368" s="83"/>
      <c r="I368" s="83"/>
      <c r="J368" s="83"/>
      <c r="K368" s="83"/>
      <c r="L368" s="83"/>
      <c r="M368" s="83"/>
      <c r="N368" s="83"/>
      <c r="O368" s="83"/>
      <c r="P368" s="83"/>
      <c r="Q368" s="83"/>
      <c r="R368" s="83"/>
      <c r="S368" s="83"/>
      <c r="T368" s="83"/>
      <c r="U368" s="83"/>
      <c r="V368" s="83"/>
      <c r="W368" s="83"/>
      <c r="X368" s="83"/>
      <c r="Y368" s="83"/>
    </row>
    <row r="369">
      <c r="A369" s="83"/>
      <c r="B369" s="100"/>
      <c r="C369" s="100"/>
      <c r="D369" s="100"/>
      <c r="E369" s="100"/>
      <c r="F369" s="100"/>
      <c r="G369" s="83"/>
      <c r="H369" s="83"/>
      <c r="I369" s="83"/>
      <c r="J369" s="83"/>
      <c r="K369" s="83"/>
      <c r="L369" s="83"/>
      <c r="M369" s="83"/>
      <c r="N369" s="83"/>
      <c r="O369" s="83"/>
      <c r="P369" s="83"/>
      <c r="Q369" s="83"/>
      <c r="R369" s="83"/>
      <c r="S369" s="83"/>
      <c r="T369" s="83"/>
      <c r="U369" s="83"/>
      <c r="V369" s="83"/>
      <c r="W369" s="83"/>
      <c r="X369" s="83"/>
      <c r="Y369" s="83"/>
    </row>
    <row r="370">
      <c r="A370" s="83"/>
      <c r="B370" s="100"/>
      <c r="C370" s="100"/>
      <c r="D370" s="100"/>
      <c r="E370" s="100"/>
      <c r="F370" s="100"/>
      <c r="G370" s="83"/>
      <c r="H370" s="83"/>
      <c r="I370" s="83"/>
      <c r="J370" s="83"/>
      <c r="K370" s="83"/>
      <c r="L370" s="83"/>
      <c r="M370" s="83"/>
      <c r="N370" s="83"/>
      <c r="O370" s="83"/>
      <c r="P370" s="83"/>
      <c r="Q370" s="83"/>
      <c r="R370" s="83"/>
      <c r="S370" s="83"/>
      <c r="T370" s="83"/>
      <c r="U370" s="83"/>
      <c r="V370" s="83"/>
      <c r="W370" s="83"/>
      <c r="X370" s="83"/>
      <c r="Y370" s="83"/>
    </row>
    <row r="371">
      <c r="A371" s="83"/>
      <c r="B371" s="100"/>
      <c r="C371" s="100"/>
      <c r="D371" s="100"/>
      <c r="E371" s="100"/>
      <c r="F371" s="100"/>
      <c r="G371" s="83"/>
      <c r="H371" s="83"/>
      <c r="I371" s="83"/>
      <c r="J371" s="83"/>
      <c r="K371" s="83"/>
      <c r="L371" s="83"/>
      <c r="M371" s="83"/>
      <c r="N371" s="83"/>
      <c r="O371" s="83"/>
      <c r="P371" s="83"/>
      <c r="Q371" s="83"/>
      <c r="R371" s="83"/>
      <c r="S371" s="83"/>
      <c r="T371" s="83"/>
      <c r="U371" s="83"/>
      <c r="V371" s="83"/>
      <c r="W371" s="83"/>
      <c r="X371" s="83"/>
      <c r="Y371" s="83"/>
    </row>
    <row r="372">
      <c r="A372" s="83"/>
      <c r="B372" s="100"/>
      <c r="C372" s="100"/>
      <c r="D372" s="100"/>
      <c r="E372" s="100"/>
      <c r="F372" s="100"/>
      <c r="G372" s="83"/>
      <c r="H372" s="83"/>
      <c r="I372" s="83"/>
      <c r="J372" s="83"/>
      <c r="K372" s="83"/>
      <c r="L372" s="83"/>
      <c r="M372" s="83"/>
      <c r="N372" s="83"/>
      <c r="O372" s="83"/>
      <c r="P372" s="83"/>
      <c r="Q372" s="83"/>
      <c r="R372" s="83"/>
      <c r="S372" s="83"/>
      <c r="T372" s="83"/>
      <c r="U372" s="83"/>
      <c r="V372" s="83"/>
      <c r="W372" s="83"/>
      <c r="X372" s="83"/>
      <c r="Y372" s="83"/>
    </row>
    <row r="373">
      <c r="A373" s="83"/>
      <c r="B373" s="100"/>
      <c r="C373" s="100"/>
      <c r="D373" s="100"/>
      <c r="E373" s="100"/>
      <c r="F373" s="100"/>
      <c r="G373" s="83"/>
      <c r="H373" s="83"/>
      <c r="I373" s="83"/>
      <c r="J373" s="83"/>
      <c r="K373" s="83"/>
      <c r="L373" s="83"/>
      <c r="M373" s="83"/>
      <c r="N373" s="83"/>
      <c r="O373" s="83"/>
      <c r="P373" s="83"/>
      <c r="Q373" s="83"/>
      <c r="R373" s="83"/>
      <c r="S373" s="83"/>
      <c r="T373" s="83"/>
      <c r="U373" s="83"/>
      <c r="V373" s="83"/>
      <c r="W373" s="83"/>
      <c r="X373" s="83"/>
      <c r="Y373" s="83"/>
    </row>
    <row r="374">
      <c r="A374" s="83"/>
      <c r="B374" s="100"/>
      <c r="C374" s="100"/>
      <c r="D374" s="100"/>
      <c r="E374" s="100"/>
      <c r="F374" s="100"/>
      <c r="G374" s="83"/>
      <c r="H374" s="83"/>
      <c r="I374" s="83"/>
      <c r="J374" s="83"/>
      <c r="K374" s="83"/>
      <c r="L374" s="83"/>
      <c r="M374" s="83"/>
      <c r="N374" s="83"/>
      <c r="O374" s="83"/>
      <c r="P374" s="83"/>
      <c r="Q374" s="83"/>
      <c r="R374" s="83"/>
      <c r="S374" s="83"/>
      <c r="T374" s="83"/>
      <c r="U374" s="83"/>
      <c r="V374" s="83"/>
      <c r="W374" s="83"/>
      <c r="X374" s="83"/>
      <c r="Y374" s="83"/>
    </row>
    <row r="375">
      <c r="A375" s="83"/>
      <c r="B375" s="100"/>
      <c r="C375" s="100"/>
      <c r="D375" s="100"/>
      <c r="E375" s="100"/>
      <c r="F375" s="100"/>
      <c r="G375" s="83"/>
      <c r="H375" s="83"/>
      <c r="I375" s="83"/>
      <c r="J375" s="83"/>
      <c r="K375" s="83"/>
      <c r="L375" s="83"/>
      <c r="M375" s="83"/>
      <c r="N375" s="83"/>
      <c r="O375" s="83"/>
      <c r="P375" s="83"/>
      <c r="Q375" s="83"/>
      <c r="R375" s="83"/>
      <c r="S375" s="83"/>
      <c r="T375" s="83"/>
      <c r="U375" s="83"/>
      <c r="V375" s="83"/>
      <c r="W375" s="83"/>
      <c r="X375" s="83"/>
      <c r="Y375" s="83"/>
    </row>
    <row r="376">
      <c r="A376" s="83"/>
      <c r="B376" s="100"/>
      <c r="C376" s="100"/>
      <c r="D376" s="100"/>
      <c r="E376" s="100"/>
      <c r="F376" s="100"/>
      <c r="G376" s="83"/>
      <c r="H376" s="83"/>
      <c r="I376" s="83"/>
      <c r="J376" s="83"/>
      <c r="K376" s="83"/>
      <c r="L376" s="83"/>
      <c r="M376" s="83"/>
      <c r="N376" s="83"/>
      <c r="O376" s="83"/>
      <c r="P376" s="83"/>
      <c r="Q376" s="83"/>
      <c r="R376" s="83"/>
      <c r="S376" s="83"/>
      <c r="T376" s="83"/>
      <c r="U376" s="83"/>
      <c r="V376" s="83"/>
      <c r="W376" s="83"/>
      <c r="X376" s="83"/>
      <c r="Y376" s="83"/>
    </row>
    <row r="377">
      <c r="A377" s="83"/>
      <c r="B377" s="100"/>
      <c r="C377" s="100"/>
      <c r="D377" s="100"/>
      <c r="E377" s="100"/>
      <c r="F377" s="100"/>
      <c r="G377" s="83"/>
      <c r="H377" s="83"/>
      <c r="I377" s="83"/>
      <c r="J377" s="83"/>
      <c r="K377" s="83"/>
      <c r="L377" s="83"/>
      <c r="M377" s="83"/>
      <c r="N377" s="83"/>
      <c r="O377" s="83"/>
      <c r="P377" s="83"/>
      <c r="Q377" s="83"/>
      <c r="R377" s="83"/>
      <c r="S377" s="83"/>
      <c r="T377" s="83"/>
      <c r="U377" s="83"/>
      <c r="V377" s="83"/>
      <c r="W377" s="83"/>
      <c r="X377" s="83"/>
      <c r="Y377" s="83"/>
    </row>
    <row r="378">
      <c r="A378" s="83"/>
      <c r="B378" s="100"/>
      <c r="C378" s="100"/>
      <c r="D378" s="100"/>
      <c r="E378" s="100"/>
      <c r="F378" s="100"/>
      <c r="G378" s="83"/>
      <c r="H378" s="83"/>
      <c r="I378" s="83"/>
      <c r="J378" s="83"/>
      <c r="K378" s="83"/>
      <c r="L378" s="83"/>
      <c r="M378" s="83"/>
      <c r="N378" s="83"/>
      <c r="O378" s="83"/>
      <c r="P378" s="83"/>
      <c r="Q378" s="83"/>
      <c r="R378" s="83"/>
      <c r="S378" s="83"/>
      <c r="T378" s="83"/>
      <c r="U378" s="83"/>
      <c r="V378" s="83"/>
      <c r="W378" s="83"/>
      <c r="X378" s="83"/>
      <c r="Y378" s="83"/>
    </row>
    <row r="379">
      <c r="A379" s="83"/>
      <c r="B379" s="100"/>
      <c r="C379" s="100"/>
      <c r="D379" s="100"/>
      <c r="E379" s="100"/>
      <c r="F379" s="100"/>
      <c r="G379" s="83"/>
      <c r="H379" s="83"/>
      <c r="I379" s="83"/>
      <c r="J379" s="83"/>
      <c r="K379" s="83"/>
      <c r="L379" s="83"/>
      <c r="M379" s="83"/>
      <c r="N379" s="83"/>
      <c r="O379" s="83"/>
      <c r="P379" s="83"/>
      <c r="Q379" s="83"/>
      <c r="R379" s="83"/>
      <c r="S379" s="83"/>
      <c r="T379" s="83"/>
      <c r="U379" s="83"/>
      <c r="V379" s="83"/>
      <c r="W379" s="83"/>
      <c r="X379" s="83"/>
      <c r="Y379" s="83"/>
    </row>
    <row r="380">
      <c r="A380" s="83"/>
      <c r="B380" s="100"/>
      <c r="C380" s="100"/>
      <c r="D380" s="100"/>
      <c r="E380" s="100"/>
      <c r="F380" s="100"/>
      <c r="G380" s="83"/>
      <c r="H380" s="83"/>
      <c r="I380" s="83"/>
      <c r="J380" s="83"/>
      <c r="K380" s="83"/>
      <c r="L380" s="83"/>
      <c r="M380" s="83"/>
      <c r="N380" s="83"/>
      <c r="O380" s="83"/>
      <c r="P380" s="83"/>
      <c r="Q380" s="83"/>
      <c r="R380" s="83"/>
      <c r="S380" s="83"/>
      <c r="T380" s="83"/>
      <c r="U380" s="83"/>
      <c r="V380" s="83"/>
      <c r="W380" s="83"/>
      <c r="X380" s="83"/>
      <c r="Y380" s="83"/>
    </row>
    <row r="381">
      <c r="A381" s="83"/>
      <c r="B381" s="100"/>
      <c r="C381" s="100"/>
      <c r="D381" s="100"/>
      <c r="E381" s="100"/>
      <c r="F381" s="100"/>
      <c r="G381" s="83"/>
      <c r="H381" s="83"/>
      <c r="I381" s="83"/>
      <c r="J381" s="83"/>
      <c r="K381" s="83"/>
      <c r="L381" s="83"/>
      <c r="M381" s="83"/>
      <c r="N381" s="83"/>
      <c r="O381" s="83"/>
      <c r="P381" s="83"/>
      <c r="Q381" s="83"/>
      <c r="R381" s="83"/>
      <c r="S381" s="83"/>
      <c r="T381" s="83"/>
      <c r="U381" s="83"/>
      <c r="V381" s="83"/>
      <c r="W381" s="83"/>
      <c r="X381" s="83"/>
      <c r="Y381" s="83"/>
    </row>
    <row r="382">
      <c r="A382" s="83"/>
      <c r="B382" s="100"/>
      <c r="C382" s="100"/>
      <c r="D382" s="100"/>
      <c r="E382" s="100"/>
      <c r="F382" s="100"/>
      <c r="G382" s="83"/>
      <c r="H382" s="83"/>
      <c r="I382" s="83"/>
      <c r="J382" s="83"/>
      <c r="K382" s="83"/>
      <c r="L382" s="83"/>
      <c r="M382" s="83"/>
      <c r="N382" s="83"/>
      <c r="O382" s="83"/>
      <c r="P382" s="83"/>
      <c r="Q382" s="83"/>
      <c r="R382" s="83"/>
      <c r="S382" s="83"/>
      <c r="T382" s="83"/>
      <c r="U382" s="83"/>
      <c r="V382" s="83"/>
      <c r="W382" s="83"/>
      <c r="X382" s="83"/>
      <c r="Y382" s="83"/>
    </row>
    <row r="383">
      <c r="A383" s="83"/>
      <c r="B383" s="100"/>
      <c r="C383" s="100"/>
      <c r="D383" s="100"/>
      <c r="E383" s="100"/>
      <c r="F383" s="100"/>
      <c r="G383" s="83"/>
      <c r="H383" s="83"/>
      <c r="I383" s="83"/>
      <c r="J383" s="83"/>
      <c r="K383" s="83"/>
      <c r="L383" s="83"/>
      <c r="M383" s="83"/>
      <c r="N383" s="83"/>
      <c r="O383" s="83"/>
      <c r="P383" s="83"/>
      <c r="Q383" s="83"/>
      <c r="R383" s="83"/>
      <c r="S383" s="83"/>
      <c r="T383" s="83"/>
      <c r="U383" s="83"/>
      <c r="V383" s="83"/>
      <c r="W383" s="83"/>
      <c r="X383" s="83"/>
      <c r="Y383" s="83"/>
    </row>
    <row r="384">
      <c r="A384" s="83"/>
      <c r="B384" s="100"/>
      <c r="C384" s="100"/>
      <c r="D384" s="100"/>
      <c r="E384" s="100"/>
      <c r="F384" s="100"/>
      <c r="G384" s="83"/>
      <c r="H384" s="83"/>
      <c r="I384" s="83"/>
      <c r="J384" s="83"/>
      <c r="K384" s="83"/>
      <c r="L384" s="83"/>
      <c r="M384" s="83"/>
      <c r="N384" s="83"/>
      <c r="O384" s="83"/>
      <c r="P384" s="83"/>
      <c r="Q384" s="83"/>
      <c r="R384" s="83"/>
      <c r="S384" s="83"/>
      <c r="T384" s="83"/>
      <c r="U384" s="83"/>
      <c r="V384" s="83"/>
      <c r="W384" s="83"/>
      <c r="X384" s="83"/>
      <c r="Y384" s="83"/>
    </row>
    <row r="385">
      <c r="A385" s="83"/>
      <c r="B385" s="100"/>
      <c r="C385" s="100"/>
      <c r="D385" s="100"/>
      <c r="E385" s="100"/>
      <c r="F385" s="100"/>
      <c r="G385" s="83"/>
      <c r="H385" s="83"/>
      <c r="I385" s="83"/>
      <c r="J385" s="83"/>
      <c r="K385" s="83"/>
      <c r="L385" s="83"/>
      <c r="M385" s="83"/>
      <c r="N385" s="83"/>
      <c r="O385" s="83"/>
      <c r="P385" s="83"/>
      <c r="Q385" s="83"/>
      <c r="R385" s="83"/>
      <c r="S385" s="83"/>
      <c r="T385" s="83"/>
      <c r="U385" s="83"/>
      <c r="V385" s="83"/>
      <c r="W385" s="83"/>
      <c r="X385" s="83"/>
      <c r="Y385" s="83"/>
    </row>
    <row r="386">
      <c r="A386" s="83"/>
      <c r="B386" s="100"/>
      <c r="C386" s="100"/>
      <c r="D386" s="100"/>
      <c r="E386" s="100"/>
      <c r="F386" s="100"/>
      <c r="G386" s="83"/>
      <c r="H386" s="83"/>
      <c r="I386" s="83"/>
      <c r="J386" s="83"/>
      <c r="K386" s="83"/>
      <c r="L386" s="83"/>
      <c r="M386" s="83"/>
      <c r="N386" s="83"/>
      <c r="O386" s="83"/>
      <c r="P386" s="83"/>
      <c r="Q386" s="83"/>
      <c r="R386" s="83"/>
      <c r="S386" s="83"/>
      <c r="T386" s="83"/>
      <c r="U386" s="83"/>
      <c r="V386" s="83"/>
      <c r="W386" s="83"/>
      <c r="X386" s="83"/>
      <c r="Y386" s="83"/>
    </row>
    <row r="387">
      <c r="A387" s="83"/>
      <c r="B387" s="100"/>
      <c r="C387" s="100"/>
      <c r="D387" s="100"/>
      <c r="E387" s="100"/>
      <c r="F387" s="100"/>
      <c r="G387" s="83"/>
      <c r="H387" s="83"/>
      <c r="I387" s="83"/>
      <c r="J387" s="83"/>
      <c r="K387" s="83"/>
      <c r="L387" s="83"/>
      <c r="M387" s="83"/>
      <c r="N387" s="83"/>
      <c r="O387" s="83"/>
      <c r="P387" s="83"/>
      <c r="Q387" s="83"/>
      <c r="R387" s="83"/>
      <c r="S387" s="83"/>
      <c r="T387" s="83"/>
      <c r="U387" s="83"/>
      <c r="V387" s="83"/>
      <c r="W387" s="83"/>
      <c r="X387" s="83"/>
      <c r="Y387" s="83"/>
    </row>
    <row r="388">
      <c r="A388" s="83"/>
      <c r="B388" s="100"/>
      <c r="C388" s="100"/>
      <c r="D388" s="100"/>
      <c r="E388" s="100"/>
      <c r="F388" s="100"/>
      <c r="G388" s="83"/>
      <c r="H388" s="83"/>
      <c r="I388" s="83"/>
      <c r="J388" s="83"/>
      <c r="K388" s="83"/>
      <c r="L388" s="83"/>
      <c r="M388" s="83"/>
      <c r="N388" s="83"/>
      <c r="O388" s="83"/>
      <c r="P388" s="83"/>
      <c r="Q388" s="83"/>
      <c r="R388" s="83"/>
      <c r="S388" s="83"/>
      <c r="T388" s="83"/>
      <c r="U388" s="83"/>
      <c r="V388" s="83"/>
      <c r="W388" s="83"/>
      <c r="X388" s="83"/>
      <c r="Y388" s="83"/>
    </row>
    <row r="389">
      <c r="A389" s="83"/>
      <c r="B389" s="100"/>
      <c r="C389" s="100"/>
      <c r="D389" s="100"/>
      <c r="E389" s="100"/>
      <c r="F389" s="100"/>
      <c r="G389" s="83"/>
      <c r="H389" s="83"/>
      <c r="I389" s="83"/>
      <c r="J389" s="83"/>
      <c r="K389" s="83"/>
      <c r="L389" s="83"/>
      <c r="M389" s="83"/>
      <c r="N389" s="83"/>
      <c r="O389" s="83"/>
      <c r="P389" s="83"/>
      <c r="Q389" s="83"/>
      <c r="R389" s="83"/>
      <c r="S389" s="83"/>
      <c r="T389" s="83"/>
      <c r="U389" s="83"/>
      <c r="V389" s="83"/>
      <c r="W389" s="83"/>
      <c r="X389" s="83"/>
      <c r="Y389" s="83"/>
    </row>
    <row r="390">
      <c r="A390" s="83"/>
      <c r="B390" s="100"/>
      <c r="C390" s="100"/>
      <c r="D390" s="100"/>
      <c r="E390" s="100"/>
      <c r="F390" s="100"/>
      <c r="G390" s="83"/>
      <c r="H390" s="83"/>
      <c r="I390" s="83"/>
      <c r="J390" s="83"/>
      <c r="K390" s="83"/>
      <c r="L390" s="83"/>
      <c r="M390" s="83"/>
      <c r="N390" s="83"/>
      <c r="O390" s="83"/>
      <c r="P390" s="83"/>
      <c r="Q390" s="83"/>
      <c r="R390" s="83"/>
      <c r="S390" s="83"/>
      <c r="T390" s="83"/>
      <c r="U390" s="83"/>
      <c r="V390" s="83"/>
      <c r="W390" s="83"/>
      <c r="X390" s="83"/>
      <c r="Y390" s="83"/>
    </row>
    <row r="391">
      <c r="A391" s="83"/>
      <c r="B391" s="100"/>
      <c r="C391" s="100"/>
      <c r="D391" s="100"/>
      <c r="E391" s="100"/>
      <c r="F391" s="100"/>
      <c r="G391" s="83"/>
      <c r="H391" s="83"/>
      <c r="I391" s="83"/>
      <c r="J391" s="83"/>
      <c r="K391" s="83"/>
      <c r="L391" s="83"/>
      <c r="M391" s="83"/>
      <c r="N391" s="83"/>
      <c r="O391" s="83"/>
      <c r="P391" s="83"/>
      <c r="Q391" s="83"/>
      <c r="R391" s="83"/>
      <c r="S391" s="83"/>
      <c r="T391" s="83"/>
      <c r="U391" s="83"/>
      <c r="V391" s="83"/>
      <c r="W391" s="83"/>
      <c r="X391" s="83"/>
      <c r="Y391" s="83"/>
    </row>
    <row r="392">
      <c r="A392" s="83"/>
      <c r="B392" s="100"/>
      <c r="C392" s="100"/>
      <c r="D392" s="100"/>
      <c r="E392" s="100"/>
      <c r="F392" s="100"/>
      <c r="G392" s="83"/>
      <c r="H392" s="83"/>
      <c r="I392" s="83"/>
      <c r="J392" s="83"/>
      <c r="K392" s="83"/>
      <c r="L392" s="83"/>
      <c r="M392" s="83"/>
      <c r="N392" s="83"/>
      <c r="O392" s="83"/>
      <c r="P392" s="83"/>
      <c r="Q392" s="83"/>
      <c r="R392" s="83"/>
      <c r="S392" s="83"/>
      <c r="T392" s="83"/>
      <c r="U392" s="83"/>
      <c r="V392" s="83"/>
      <c r="W392" s="83"/>
      <c r="X392" s="83"/>
      <c r="Y392" s="83"/>
    </row>
    <row r="393">
      <c r="A393" s="83"/>
      <c r="B393" s="100"/>
      <c r="C393" s="100"/>
      <c r="D393" s="100"/>
      <c r="E393" s="100"/>
      <c r="F393" s="100"/>
      <c r="G393" s="83"/>
      <c r="H393" s="83"/>
      <c r="I393" s="83"/>
      <c r="J393" s="83"/>
      <c r="K393" s="83"/>
      <c r="L393" s="83"/>
      <c r="M393" s="83"/>
      <c r="N393" s="83"/>
      <c r="O393" s="83"/>
      <c r="P393" s="83"/>
      <c r="Q393" s="83"/>
      <c r="R393" s="83"/>
      <c r="S393" s="83"/>
      <c r="T393" s="83"/>
      <c r="U393" s="83"/>
      <c r="V393" s="83"/>
      <c r="W393" s="83"/>
      <c r="X393" s="83"/>
      <c r="Y393" s="83"/>
    </row>
    <row r="394">
      <c r="A394" s="83"/>
      <c r="B394" s="100"/>
      <c r="C394" s="100"/>
      <c r="D394" s="100"/>
      <c r="E394" s="100"/>
      <c r="F394" s="100"/>
      <c r="G394" s="83"/>
      <c r="H394" s="83"/>
      <c r="I394" s="83"/>
      <c r="J394" s="83"/>
      <c r="K394" s="83"/>
      <c r="L394" s="83"/>
      <c r="M394" s="83"/>
      <c r="N394" s="83"/>
      <c r="O394" s="83"/>
      <c r="P394" s="83"/>
      <c r="Q394" s="83"/>
      <c r="R394" s="83"/>
      <c r="S394" s="83"/>
      <c r="T394" s="83"/>
      <c r="U394" s="83"/>
      <c r="V394" s="83"/>
      <c r="W394" s="83"/>
      <c r="X394" s="83"/>
      <c r="Y394" s="83"/>
    </row>
    <row r="395">
      <c r="A395" s="83"/>
      <c r="B395" s="100"/>
      <c r="C395" s="100"/>
      <c r="D395" s="100"/>
      <c r="E395" s="100"/>
      <c r="F395" s="100"/>
      <c r="G395" s="83"/>
      <c r="H395" s="83"/>
      <c r="I395" s="83"/>
      <c r="J395" s="83"/>
      <c r="K395" s="83"/>
      <c r="L395" s="83"/>
      <c r="M395" s="83"/>
      <c r="N395" s="83"/>
      <c r="O395" s="83"/>
      <c r="P395" s="83"/>
      <c r="Q395" s="83"/>
      <c r="R395" s="83"/>
      <c r="S395" s="83"/>
      <c r="T395" s="83"/>
      <c r="U395" s="83"/>
      <c r="V395" s="83"/>
      <c r="W395" s="83"/>
      <c r="X395" s="83"/>
      <c r="Y395" s="83"/>
    </row>
    <row r="396">
      <c r="A396" s="83"/>
      <c r="B396" s="100"/>
      <c r="C396" s="100"/>
      <c r="D396" s="100"/>
      <c r="E396" s="100"/>
      <c r="F396" s="100"/>
      <c r="G396" s="83"/>
      <c r="H396" s="83"/>
      <c r="I396" s="83"/>
      <c r="J396" s="83"/>
      <c r="K396" s="83"/>
      <c r="L396" s="83"/>
      <c r="M396" s="83"/>
      <c r="N396" s="83"/>
      <c r="O396" s="83"/>
      <c r="P396" s="83"/>
      <c r="Q396" s="83"/>
      <c r="R396" s="83"/>
      <c r="S396" s="83"/>
      <c r="T396" s="83"/>
      <c r="U396" s="83"/>
      <c r="V396" s="83"/>
      <c r="W396" s="83"/>
      <c r="X396" s="83"/>
      <c r="Y396" s="83"/>
    </row>
    <row r="397">
      <c r="A397" s="83"/>
      <c r="B397" s="100"/>
      <c r="C397" s="100"/>
      <c r="D397" s="100"/>
      <c r="E397" s="100"/>
      <c r="F397" s="100"/>
      <c r="G397" s="83"/>
      <c r="H397" s="83"/>
      <c r="I397" s="83"/>
      <c r="J397" s="83"/>
      <c r="K397" s="83"/>
      <c r="L397" s="83"/>
      <c r="M397" s="83"/>
      <c r="N397" s="83"/>
      <c r="O397" s="83"/>
      <c r="P397" s="83"/>
      <c r="Q397" s="83"/>
      <c r="R397" s="83"/>
      <c r="S397" s="83"/>
      <c r="T397" s="83"/>
      <c r="U397" s="83"/>
      <c r="V397" s="83"/>
      <c r="W397" s="83"/>
      <c r="X397" s="83"/>
      <c r="Y397" s="83"/>
    </row>
    <row r="398">
      <c r="A398" s="83"/>
      <c r="B398" s="100"/>
      <c r="C398" s="100"/>
      <c r="D398" s="100"/>
      <c r="E398" s="100"/>
      <c r="F398" s="100"/>
      <c r="G398" s="83"/>
      <c r="H398" s="83"/>
      <c r="I398" s="83"/>
      <c r="J398" s="83"/>
      <c r="K398" s="83"/>
      <c r="L398" s="83"/>
      <c r="M398" s="83"/>
      <c r="N398" s="83"/>
      <c r="O398" s="83"/>
      <c r="P398" s="83"/>
      <c r="Q398" s="83"/>
      <c r="R398" s="83"/>
      <c r="S398" s="83"/>
      <c r="T398" s="83"/>
      <c r="U398" s="83"/>
      <c r="V398" s="83"/>
      <c r="W398" s="83"/>
      <c r="X398" s="83"/>
      <c r="Y398" s="83"/>
    </row>
    <row r="399">
      <c r="A399" s="83"/>
      <c r="B399" s="100"/>
      <c r="C399" s="100"/>
      <c r="D399" s="100"/>
      <c r="E399" s="100"/>
      <c r="F399" s="100"/>
      <c r="G399" s="83"/>
      <c r="H399" s="83"/>
      <c r="I399" s="83"/>
      <c r="J399" s="83"/>
      <c r="K399" s="83"/>
      <c r="L399" s="83"/>
      <c r="M399" s="83"/>
      <c r="N399" s="83"/>
      <c r="O399" s="83"/>
      <c r="P399" s="83"/>
      <c r="Q399" s="83"/>
      <c r="R399" s="83"/>
      <c r="S399" s="83"/>
      <c r="T399" s="83"/>
      <c r="U399" s="83"/>
      <c r="V399" s="83"/>
      <c r="W399" s="83"/>
      <c r="X399" s="83"/>
      <c r="Y399" s="83"/>
    </row>
    <row r="400">
      <c r="A400" s="83"/>
      <c r="B400" s="100"/>
      <c r="C400" s="100"/>
      <c r="D400" s="100"/>
      <c r="E400" s="100"/>
      <c r="F400" s="100"/>
      <c r="G400" s="83"/>
      <c r="H400" s="83"/>
      <c r="I400" s="83"/>
      <c r="J400" s="83"/>
      <c r="K400" s="83"/>
      <c r="L400" s="83"/>
      <c r="M400" s="83"/>
      <c r="N400" s="83"/>
      <c r="O400" s="83"/>
      <c r="P400" s="83"/>
      <c r="Q400" s="83"/>
      <c r="R400" s="83"/>
      <c r="S400" s="83"/>
      <c r="T400" s="83"/>
      <c r="U400" s="83"/>
      <c r="V400" s="83"/>
      <c r="W400" s="83"/>
      <c r="X400" s="83"/>
      <c r="Y400" s="83"/>
    </row>
    <row r="401">
      <c r="A401" s="83"/>
      <c r="B401" s="100"/>
      <c r="C401" s="100"/>
      <c r="D401" s="100"/>
      <c r="E401" s="100"/>
      <c r="F401" s="100"/>
      <c r="G401" s="83"/>
      <c r="H401" s="83"/>
      <c r="I401" s="83"/>
      <c r="J401" s="83"/>
      <c r="K401" s="83"/>
      <c r="L401" s="83"/>
      <c r="M401" s="83"/>
      <c r="N401" s="83"/>
      <c r="O401" s="83"/>
      <c r="P401" s="83"/>
      <c r="Q401" s="83"/>
      <c r="R401" s="83"/>
      <c r="S401" s="83"/>
      <c r="T401" s="83"/>
      <c r="U401" s="83"/>
      <c r="V401" s="83"/>
      <c r="W401" s="83"/>
      <c r="X401" s="83"/>
      <c r="Y401" s="83"/>
    </row>
    <row r="402">
      <c r="A402" s="83"/>
      <c r="B402" s="100"/>
      <c r="C402" s="100"/>
      <c r="D402" s="100"/>
      <c r="E402" s="100"/>
      <c r="F402" s="100"/>
      <c r="G402" s="83"/>
      <c r="H402" s="83"/>
      <c r="I402" s="83"/>
      <c r="J402" s="83"/>
      <c r="K402" s="83"/>
      <c r="L402" s="83"/>
      <c r="M402" s="83"/>
      <c r="N402" s="83"/>
      <c r="O402" s="83"/>
      <c r="P402" s="83"/>
      <c r="Q402" s="83"/>
      <c r="R402" s="83"/>
      <c r="S402" s="83"/>
      <c r="T402" s="83"/>
      <c r="U402" s="83"/>
      <c r="V402" s="83"/>
      <c r="W402" s="83"/>
      <c r="X402" s="83"/>
      <c r="Y402" s="83"/>
    </row>
    <row r="403">
      <c r="A403" s="83"/>
      <c r="B403" s="100"/>
      <c r="C403" s="100"/>
      <c r="D403" s="100"/>
      <c r="E403" s="100"/>
      <c r="F403" s="100"/>
      <c r="G403" s="83"/>
      <c r="H403" s="83"/>
      <c r="I403" s="83"/>
      <c r="J403" s="83"/>
      <c r="K403" s="83"/>
      <c r="L403" s="83"/>
      <c r="M403" s="83"/>
      <c r="N403" s="83"/>
      <c r="O403" s="83"/>
      <c r="P403" s="83"/>
      <c r="Q403" s="83"/>
      <c r="R403" s="83"/>
      <c r="S403" s="83"/>
      <c r="T403" s="83"/>
      <c r="U403" s="83"/>
      <c r="V403" s="83"/>
      <c r="W403" s="83"/>
      <c r="X403" s="83"/>
      <c r="Y403" s="83"/>
    </row>
    <row r="404">
      <c r="A404" s="83"/>
      <c r="B404" s="100"/>
      <c r="C404" s="100"/>
      <c r="D404" s="100"/>
      <c r="E404" s="100"/>
      <c r="F404" s="100"/>
      <c r="G404" s="83"/>
      <c r="H404" s="83"/>
      <c r="I404" s="83"/>
      <c r="J404" s="83"/>
      <c r="K404" s="83"/>
      <c r="L404" s="83"/>
      <c r="M404" s="83"/>
      <c r="N404" s="83"/>
      <c r="O404" s="83"/>
      <c r="P404" s="83"/>
      <c r="Q404" s="83"/>
      <c r="R404" s="83"/>
      <c r="S404" s="83"/>
      <c r="T404" s="83"/>
      <c r="U404" s="83"/>
      <c r="V404" s="83"/>
      <c r="W404" s="83"/>
      <c r="X404" s="83"/>
      <c r="Y404" s="83"/>
    </row>
    <row r="405">
      <c r="A405" s="83"/>
      <c r="B405" s="100"/>
      <c r="C405" s="100"/>
      <c r="D405" s="100"/>
      <c r="E405" s="100"/>
      <c r="F405" s="100"/>
      <c r="G405" s="83"/>
      <c r="H405" s="83"/>
      <c r="I405" s="83"/>
      <c r="J405" s="83"/>
      <c r="K405" s="83"/>
      <c r="L405" s="83"/>
      <c r="M405" s="83"/>
      <c r="N405" s="83"/>
      <c r="O405" s="83"/>
      <c r="P405" s="83"/>
      <c r="Q405" s="83"/>
      <c r="R405" s="83"/>
      <c r="S405" s="83"/>
      <c r="T405" s="83"/>
      <c r="U405" s="83"/>
      <c r="V405" s="83"/>
      <c r="W405" s="83"/>
      <c r="X405" s="83"/>
      <c r="Y405" s="83"/>
    </row>
    <row r="406">
      <c r="A406" s="83"/>
      <c r="B406" s="100"/>
      <c r="C406" s="100"/>
      <c r="D406" s="100"/>
      <c r="E406" s="100"/>
      <c r="F406" s="100"/>
      <c r="G406" s="83"/>
      <c r="H406" s="83"/>
      <c r="I406" s="83"/>
      <c r="J406" s="83"/>
      <c r="K406" s="83"/>
      <c r="L406" s="83"/>
      <c r="M406" s="83"/>
      <c r="N406" s="83"/>
      <c r="O406" s="83"/>
      <c r="P406" s="83"/>
      <c r="Q406" s="83"/>
      <c r="R406" s="83"/>
      <c r="S406" s="83"/>
      <c r="T406" s="83"/>
      <c r="U406" s="83"/>
      <c r="V406" s="83"/>
      <c r="W406" s="83"/>
      <c r="X406" s="83"/>
      <c r="Y406" s="83"/>
    </row>
    <row r="407">
      <c r="A407" s="83"/>
      <c r="B407" s="100"/>
      <c r="C407" s="100"/>
      <c r="D407" s="100"/>
      <c r="E407" s="100"/>
      <c r="F407" s="100"/>
      <c r="G407" s="83"/>
      <c r="H407" s="83"/>
      <c r="I407" s="83"/>
      <c r="J407" s="83"/>
      <c r="K407" s="83"/>
      <c r="L407" s="83"/>
      <c r="M407" s="83"/>
      <c r="N407" s="83"/>
      <c r="O407" s="83"/>
      <c r="P407" s="83"/>
      <c r="Q407" s="83"/>
      <c r="R407" s="83"/>
      <c r="S407" s="83"/>
      <c r="T407" s="83"/>
      <c r="U407" s="83"/>
      <c r="V407" s="83"/>
      <c r="W407" s="83"/>
      <c r="X407" s="83"/>
      <c r="Y407" s="83"/>
    </row>
    <row r="408">
      <c r="A408" s="83"/>
      <c r="B408" s="100"/>
      <c r="C408" s="100"/>
      <c r="D408" s="100"/>
      <c r="E408" s="100"/>
      <c r="F408" s="100"/>
      <c r="G408" s="83"/>
      <c r="H408" s="83"/>
      <c r="I408" s="83"/>
      <c r="J408" s="83"/>
      <c r="K408" s="83"/>
      <c r="L408" s="83"/>
      <c r="M408" s="83"/>
      <c r="N408" s="83"/>
      <c r="O408" s="83"/>
      <c r="P408" s="83"/>
      <c r="Q408" s="83"/>
      <c r="R408" s="83"/>
      <c r="S408" s="83"/>
      <c r="T408" s="83"/>
      <c r="U408" s="83"/>
      <c r="V408" s="83"/>
      <c r="W408" s="83"/>
      <c r="X408" s="83"/>
      <c r="Y408" s="83"/>
    </row>
    <row r="409">
      <c r="A409" s="83"/>
      <c r="B409" s="100"/>
      <c r="C409" s="100"/>
      <c r="D409" s="100"/>
      <c r="E409" s="100"/>
      <c r="F409" s="100"/>
      <c r="G409" s="83"/>
      <c r="H409" s="83"/>
      <c r="I409" s="83"/>
      <c r="J409" s="83"/>
      <c r="K409" s="83"/>
      <c r="L409" s="83"/>
      <c r="M409" s="83"/>
      <c r="N409" s="83"/>
      <c r="O409" s="83"/>
      <c r="P409" s="83"/>
      <c r="Q409" s="83"/>
      <c r="R409" s="83"/>
      <c r="S409" s="83"/>
      <c r="T409" s="83"/>
      <c r="U409" s="83"/>
      <c r="V409" s="83"/>
      <c r="W409" s="83"/>
      <c r="X409" s="83"/>
      <c r="Y409" s="83"/>
    </row>
    <row r="410">
      <c r="A410" s="83"/>
      <c r="B410" s="100"/>
      <c r="C410" s="100"/>
      <c r="D410" s="100"/>
      <c r="E410" s="100"/>
      <c r="F410" s="100"/>
      <c r="G410" s="83"/>
      <c r="H410" s="83"/>
      <c r="I410" s="83"/>
      <c r="J410" s="83"/>
      <c r="K410" s="83"/>
      <c r="L410" s="83"/>
      <c r="M410" s="83"/>
      <c r="N410" s="83"/>
      <c r="O410" s="83"/>
      <c r="P410" s="83"/>
      <c r="Q410" s="83"/>
      <c r="R410" s="83"/>
      <c r="S410" s="83"/>
      <c r="T410" s="83"/>
      <c r="U410" s="83"/>
      <c r="V410" s="83"/>
      <c r="W410" s="83"/>
      <c r="X410" s="83"/>
      <c r="Y410" s="83"/>
    </row>
    <row r="411">
      <c r="A411" s="83"/>
      <c r="B411" s="100"/>
      <c r="C411" s="100"/>
      <c r="D411" s="100"/>
      <c r="E411" s="100"/>
      <c r="F411" s="100"/>
      <c r="G411" s="83"/>
      <c r="H411" s="83"/>
      <c r="I411" s="83"/>
      <c r="J411" s="83"/>
      <c r="K411" s="83"/>
      <c r="L411" s="83"/>
      <c r="M411" s="83"/>
      <c r="N411" s="83"/>
      <c r="O411" s="83"/>
      <c r="P411" s="83"/>
      <c r="Q411" s="83"/>
      <c r="R411" s="83"/>
      <c r="S411" s="83"/>
      <c r="T411" s="83"/>
      <c r="U411" s="83"/>
      <c r="V411" s="83"/>
      <c r="W411" s="83"/>
      <c r="X411" s="83"/>
      <c r="Y411" s="83"/>
    </row>
    <row r="412">
      <c r="A412" s="83"/>
      <c r="B412" s="100"/>
      <c r="C412" s="100"/>
      <c r="D412" s="100"/>
      <c r="E412" s="100"/>
      <c r="F412" s="100"/>
      <c r="G412" s="83"/>
      <c r="H412" s="83"/>
      <c r="I412" s="83"/>
      <c r="J412" s="83"/>
      <c r="K412" s="83"/>
      <c r="L412" s="83"/>
      <c r="M412" s="83"/>
      <c r="N412" s="83"/>
      <c r="O412" s="83"/>
      <c r="P412" s="83"/>
      <c r="Q412" s="83"/>
      <c r="R412" s="83"/>
      <c r="S412" s="83"/>
      <c r="T412" s="83"/>
      <c r="U412" s="83"/>
      <c r="V412" s="83"/>
      <c r="W412" s="83"/>
      <c r="X412" s="83"/>
      <c r="Y412" s="83"/>
    </row>
    <row r="413">
      <c r="A413" s="83"/>
      <c r="B413" s="100"/>
      <c r="C413" s="100"/>
      <c r="D413" s="100"/>
      <c r="E413" s="100"/>
      <c r="F413" s="100"/>
      <c r="G413" s="83"/>
      <c r="H413" s="83"/>
      <c r="I413" s="83"/>
      <c r="J413" s="83"/>
      <c r="K413" s="83"/>
      <c r="L413" s="83"/>
      <c r="M413" s="83"/>
      <c r="N413" s="83"/>
      <c r="O413" s="83"/>
      <c r="P413" s="83"/>
      <c r="Q413" s="83"/>
      <c r="R413" s="83"/>
      <c r="S413" s="83"/>
      <c r="T413" s="83"/>
      <c r="U413" s="83"/>
      <c r="V413" s="83"/>
      <c r="W413" s="83"/>
      <c r="X413" s="83"/>
      <c r="Y413" s="83"/>
    </row>
    <row r="414">
      <c r="A414" s="83"/>
      <c r="B414" s="100"/>
      <c r="C414" s="100"/>
      <c r="D414" s="100"/>
      <c r="E414" s="100"/>
      <c r="F414" s="100"/>
      <c r="G414" s="83"/>
      <c r="H414" s="83"/>
      <c r="I414" s="83"/>
      <c r="J414" s="83"/>
      <c r="K414" s="83"/>
      <c r="L414" s="83"/>
      <c r="M414" s="83"/>
      <c r="N414" s="83"/>
      <c r="O414" s="83"/>
      <c r="P414" s="83"/>
      <c r="Q414" s="83"/>
      <c r="R414" s="83"/>
      <c r="S414" s="83"/>
      <c r="T414" s="83"/>
      <c r="U414" s="83"/>
      <c r="V414" s="83"/>
      <c r="W414" s="83"/>
      <c r="X414" s="83"/>
      <c r="Y414" s="83"/>
    </row>
    <row r="415">
      <c r="A415" s="83"/>
      <c r="B415" s="100"/>
      <c r="C415" s="100"/>
      <c r="D415" s="100"/>
      <c r="E415" s="100"/>
      <c r="F415" s="100"/>
      <c r="G415" s="83"/>
      <c r="H415" s="83"/>
      <c r="I415" s="83"/>
      <c r="J415" s="83"/>
      <c r="K415" s="83"/>
      <c r="L415" s="83"/>
      <c r="M415" s="83"/>
      <c r="N415" s="83"/>
      <c r="O415" s="83"/>
      <c r="P415" s="83"/>
      <c r="Q415" s="83"/>
      <c r="R415" s="83"/>
      <c r="S415" s="83"/>
      <c r="T415" s="83"/>
      <c r="U415" s="83"/>
      <c r="V415" s="83"/>
      <c r="W415" s="83"/>
      <c r="X415" s="83"/>
      <c r="Y415" s="83"/>
    </row>
    <row r="416">
      <c r="A416" s="83"/>
      <c r="B416" s="100"/>
      <c r="C416" s="100"/>
      <c r="D416" s="100"/>
      <c r="E416" s="100"/>
      <c r="F416" s="100"/>
      <c r="G416" s="83"/>
      <c r="H416" s="83"/>
      <c r="I416" s="83"/>
      <c r="J416" s="83"/>
      <c r="K416" s="83"/>
      <c r="L416" s="83"/>
      <c r="M416" s="83"/>
      <c r="N416" s="83"/>
      <c r="O416" s="83"/>
      <c r="P416" s="83"/>
      <c r="Q416" s="83"/>
      <c r="R416" s="83"/>
      <c r="S416" s="83"/>
      <c r="T416" s="83"/>
      <c r="U416" s="83"/>
      <c r="V416" s="83"/>
      <c r="W416" s="83"/>
      <c r="X416" s="83"/>
      <c r="Y416" s="83"/>
    </row>
    <row r="417">
      <c r="A417" s="83"/>
      <c r="B417" s="100"/>
      <c r="C417" s="100"/>
      <c r="D417" s="100"/>
      <c r="E417" s="100"/>
      <c r="F417" s="100"/>
      <c r="G417" s="83"/>
      <c r="H417" s="83"/>
      <c r="I417" s="83"/>
      <c r="J417" s="83"/>
      <c r="K417" s="83"/>
      <c r="L417" s="83"/>
      <c r="M417" s="83"/>
      <c r="N417" s="83"/>
      <c r="O417" s="83"/>
      <c r="P417" s="83"/>
      <c r="Q417" s="83"/>
      <c r="R417" s="83"/>
      <c r="S417" s="83"/>
      <c r="T417" s="83"/>
      <c r="U417" s="83"/>
      <c r="V417" s="83"/>
      <c r="W417" s="83"/>
      <c r="X417" s="83"/>
      <c r="Y417" s="83"/>
    </row>
    <row r="418">
      <c r="A418" s="83"/>
      <c r="B418" s="100"/>
      <c r="C418" s="100"/>
      <c r="D418" s="100"/>
      <c r="E418" s="100"/>
      <c r="F418" s="100"/>
      <c r="G418" s="83"/>
      <c r="H418" s="83"/>
      <c r="I418" s="83"/>
      <c r="J418" s="83"/>
      <c r="K418" s="83"/>
      <c r="L418" s="83"/>
      <c r="M418" s="83"/>
      <c r="N418" s="83"/>
      <c r="O418" s="83"/>
      <c r="P418" s="83"/>
      <c r="Q418" s="83"/>
      <c r="R418" s="83"/>
      <c r="S418" s="83"/>
      <c r="T418" s="83"/>
      <c r="U418" s="83"/>
      <c r="V418" s="83"/>
      <c r="W418" s="83"/>
      <c r="X418" s="83"/>
      <c r="Y418" s="83"/>
    </row>
    <row r="419">
      <c r="A419" s="83"/>
      <c r="B419" s="100"/>
      <c r="C419" s="100"/>
      <c r="D419" s="100"/>
      <c r="E419" s="100"/>
      <c r="F419" s="100"/>
      <c r="G419" s="83"/>
      <c r="H419" s="83"/>
      <c r="I419" s="83"/>
      <c r="J419" s="83"/>
      <c r="K419" s="83"/>
      <c r="L419" s="83"/>
      <c r="M419" s="83"/>
      <c r="N419" s="83"/>
      <c r="O419" s="83"/>
      <c r="P419" s="83"/>
      <c r="Q419" s="83"/>
      <c r="R419" s="83"/>
      <c r="S419" s="83"/>
      <c r="T419" s="83"/>
      <c r="U419" s="83"/>
      <c r="V419" s="83"/>
      <c r="W419" s="83"/>
      <c r="X419" s="83"/>
      <c r="Y419" s="83"/>
    </row>
    <row r="420">
      <c r="A420" s="83"/>
      <c r="B420" s="100"/>
      <c r="C420" s="100"/>
      <c r="D420" s="100"/>
      <c r="E420" s="100"/>
      <c r="F420" s="100"/>
      <c r="G420" s="83"/>
      <c r="H420" s="83"/>
      <c r="I420" s="83"/>
      <c r="J420" s="83"/>
      <c r="K420" s="83"/>
      <c r="L420" s="83"/>
      <c r="M420" s="83"/>
      <c r="N420" s="83"/>
      <c r="O420" s="83"/>
      <c r="P420" s="83"/>
      <c r="Q420" s="83"/>
      <c r="R420" s="83"/>
      <c r="S420" s="83"/>
      <c r="T420" s="83"/>
      <c r="U420" s="83"/>
      <c r="V420" s="83"/>
      <c r="W420" s="83"/>
      <c r="X420" s="83"/>
      <c r="Y420" s="83"/>
    </row>
    <row r="421">
      <c r="A421" s="83"/>
      <c r="B421" s="100"/>
      <c r="C421" s="100"/>
      <c r="D421" s="100"/>
      <c r="E421" s="100"/>
      <c r="F421" s="100"/>
      <c r="G421" s="83"/>
      <c r="H421" s="83"/>
      <c r="I421" s="83"/>
      <c r="J421" s="83"/>
      <c r="K421" s="83"/>
      <c r="L421" s="83"/>
      <c r="M421" s="83"/>
      <c r="N421" s="83"/>
      <c r="O421" s="83"/>
      <c r="P421" s="83"/>
      <c r="Q421" s="83"/>
      <c r="R421" s="83"/>
      <c r="S421" s="83"/>
      <c r="T421" s="83"/>
      <c r="U421" s="83"/>
      <c r="V421" s="83"/>
      <c r="W421" s="83"/>
      <c r="X421" s="83"/>
      <c r="Y421" s="83"/>
    </row>
    <row r="422">
      <c r="A422" s="83"/>
      <c r="B422" s="100"/>
      <c r="C422" s="100"/>
      <c r="D422" s="100"/>
      <c r="E422" s="100"/>
      <c r="F422" s="100"/>
      <c r="G422" s="83"/>
      <c r="H422" s="83"/>
      <c r="I422" s="83"/>
      <c r="J422" s="83"/>
      <c r="K422" s="83"/>
      <c r="L422" s="83"/>
      <c r="M422" s="83"/>
      <c r="N422" s="83"/>
      <c r="O422" s="83"/>
      <c r="P422" s="83"/>
      <c r="Q422" s="83"/>
      <c r="R422" s="83"/>
      <c r="S422" s="83"/>
      <c r="T422" s="83"/>
      <c r="U422" s="83"/>
      <c r="V422" s="83"/>
      <c r="W422" s="83"/>
      <c r="X422" s="83"/>
      <c r="Y422" s="83"/>
    </row>
    <row r="423">
      <c r="A423" s="83"/>
      <c r="B423" s="100"/>
      <c r="C423" s="100"/>
      <c r="D423" s="100"/>
      <c r="E423" s="100"/>
      <c r="F423" s="100"/>
      <c r="G423" s="83"/>
      <c r="H423" s="83"/>
      <c r="I423" s="83"/>
      <c r="J423" s="83"/>
      <c r="K423" s="83"/>
      <c r="L423" s="83"/>
      <c r="M423" s="83"/>
      <c r="N423" s="83"/>
      <c r="O423" s="83"/>
      <c r="P423" s="83"/>
      <c r="Q423" s="83"/>
      <c r="R423" s="83"/>
      <c r="S423" s="83"/>
      <c r="T423" s="83"/>
      <c r="U423" s="83"/>
      <c r="V423" s="83"/>
      <c r="W423" s="83"/>
      <c r="X423" s="83"/>
      <c r="Y423" s="83"/>
    </row>
    <row r="424">
      <c r="A424" s="83"/>
      <c r="B424" s="100"/>
      <c r="C424" s="100"/>
      <c r="D424" s="100"/>
      <c r="E424" s="100"/>
      <c r="F424" s="100"/>
      <c r="G424" s="83"/>
      <c r="H424" s="83"/>
      <c r="I424" s="83"/>
      <c r="J424" s="83"/>
      <c r="K424" s="83"/>
      <c r="L424" s="83"/>
      <c r="M424" s="83"/>
      <c r="N424" s="83"/>
      <c r="O424" s="83"/>
      <c r="P424" s="83"/>
      <c r="Q424" s="83"/>
      <c r="R424" s="83"/>
      <c r="S424" s="83"/>
      <c r="T424" s="83"/>
      <c r="U424" s="83"/>
      <c r="V424" s="83"/>
      <c r="W424" s="83"/>
      <c r="X424" s="83"/>
      <c r="Y424" s="83"/>
    </row>
    <row r="425">
      <c r="A425" s="83"/>
      <c r="B425" s="100"/>
      <c r="C425" s="100"/>
      <c r="D425" s="100"/>
      <c r="E425" s="100"/>
      <c r="F425" s="100"/>
      <c r="G425" s="83"/>
      <c r="H425" s="83"/>
      <c r="I425" s="83"/>
      <c r="J425" s="83"/>
      <c r="K425" s="83"/>
      <c r="L425" s="83"/>
      <c r="M425" s="83"/>
      <c r="N425" s="83"/>
      <c r="O425" s="83"/>
      <c r="P425" s="83"/>
      <c r="Q425" s="83"/>
      <c r="R425" s="83"/>
      <c r="S425" s="83"/>
      <c r="T425" s="83"/>
      <c r="U425" s="83"/>
      <c r="V425" s="83"/>
      <c r="W425" s="83"/>
      <c r="X425" s="83"/>
      <c r="Y425" s="83"/>
    </row>
    <row r="426">
      <c r="A426" s="83"/>
      <c r="B426" s="100"/>
      <c r="C426" s="100"/>
      <c r="D426" s="100"/>
      <c r="E426" s="100"/>
      <c r="F426" s="100"/>
      <c r="G426" s="83"/>
      <c r="H426" s="83"/>
      <c r="I426" s="83"/>
      <c r="J426" s="83"/>
      <c r="K426" s="83"/>
      <c r="L426" s="83"/>
      <c r="M426" s="83"/>
      <c r="N426" s="83"/>
      <c r="O426" s="83"/>
      <c r="P426" s="83"/>
      <c r="Q426" s="83"/>
      <c r="R426" s="83"/>
      <c r="S426" s="83"/>
      <c r="T426" s="83"/>
      <c r="U426" s="83"/>
      <c r="V426" s="83"/>
      <c r="W426" s="83"/>
      <c r="X426" s="83"/>
      <c r="Y426" s="83"/>
    </row>
    <row r="427">
      <c r="A427" s="83"/>
      <c r="B427" s="100"/>
      <c r="C427" s="100"/>
      <c r="D427" s="100"/>
      <c r="E427" s="100"/>
      <c r="F427" s="100"/>
      <c r="G427" s="83"/>
      <c r="H427" s="83"/>
      <c r="I427" s="83"/>
      <c r="J427" s="83"/>
      <c r="K427" s="83"/>
      <c r="L427" s="83"/>
      <c r="M427" s="83"/>
      <c r="N427" s="83"/>
      <c r="O427" s="83"/>
      <c r="P427" s="83"/>
      <c r="Q427" s="83"/>
      <c r="R427" s="83"/>
      <c r="S427" s="83"/>
      <c r="T427" s="83"/>
      <c r="U427" s="83"/>
      <c r="V427" s="83"/>
      <c r="W427" s="83"/>
      <c r="X427" s="83"/>
      <c r="Y427" s="83"/>
    </row>
    <row r="428">
      <c r="A428" s="83"/>
      <c r="B428" s="100"/>
      <c r="C428" s="100"/>
      <c r="D428" s="100"/>
      <c r="E428" s="100"/>
      <c r="F428" s="100"/>
      <c r="G428" s="83"/>
      <c r="H428" s="83"/>
      <c r="I428" s="83"/>
      <c r="J428" s="83"/>
      <c r="K428" s="83"/>
      <c r="L428" s="83"/>
      <c r="M428" s="83"/>
      <c r="N428" s="83"/>
      <c r="O428" s="83"/>
      <c r="P428" s="83"/>
      <c r="Q428" s="83"/>
      <c r="R428" s="83"/>
      <c r="S428" s="83"/>
      <c r="T428" s="83"/>
      <c r="U428" s="83"/>
      <c r="V428" s="83"/>
      <c r="W428" s="83"/>
      <c r="X428" s="83"/>
      <c r="Y428" s="83"/>
    </row>
    <row r="429">
      <c r="A429" s="83"/>
      <c r="B429" s="100"/>
      <c r="C429" s="100"/>
      <c r="D429" s="100"/>
      <c r="E429" s="100"/>
      <c r="F429" s="100"/>
      <c r="G429" s="83"/>
      <c r="H429" s="83"/>
      <c r="I429" s="83"/>
      <c r="J429" s="83"/>
      <c r="K429" s="83"/>
      <c r="L429" s="83"/>
      <c r="M429" s="83"/>
      <c r="N429" s="83"/>
      <c r="O429" s="83"/>
      <c r="P429" s="83"/>
      <c r="Q429" s="83"/>
      <c r="R429" s="83"/>
      <c r="S429" s="83"/>
      <c r="T429" s="83"/>
      <c r="U429" s="83"/>
      <c r="V429" s="83"/>
      <c r="W429" s="83"/>
      <c r="X429" s="83"/>
      <c r="Y429" s="83"/>
    </row>
    <row r="430">
      <c r="A430" s="83"/>
      <c r="B430" s="100"/>
      <c r="C430" s="100"/>
      <c r="D430" s="100"/>
      <c r="E430" s="100"/>
      <c r="F430" s="100"/>
      <c r="G430" s="83"/>
      <c r="H430" s="83"/>
      <c r="I430" s="83"/>
      <c r="J430" s="83"/>
      <c r="K430" s="83"/>
      <c r="L430" s="83"/>
      <c r="M430" s="83"/>
      <c r="N430" s="83"/>
      <c r="O430" s="83"/>
      <c r="P430" s="83"/>
      <c r="Q430" s="83"/>
      <c r="R430" s="83"/>
      <c r="S430" s="83"/>
      <c r="T430" s="83"/>
      <c r="U430" s="83"/>
      <c r="V430" s="83"/>
      <c r="W430" s="83"/>
      <c r="X430" s="83"/>
      <c r="Y430" s="83"/>
    </row>
    <row r="431">
      <c r="A431" s="83"/>
      <c r="B431" s="100"/>
      <c r="C431" s="100"/>
      <c r="D431" s="100"/>
      <c r="E431" s="100"/>
      <c r="F431" s="100"/>
      <c r="G431" s="83"/>
      <c r="H431" s="83"/>
      <c r="I431" s="83"/>
      <c r="J431" s="83"/>
      <c r="K431" s="83"/>
      <c r="L431" s="83"/>
      <c r="M431" s="83"/>
      <c r="N431" s="83"/>
      <c r="O431" s="83"/>
      <c r="P431" s="83"/>
      <c r="Q431" s="83"/>
      <c r="R431" s="83"/>
      <c r="S431" s="83"/>
      <c r="T431" s="83"/>
      <c r="U431" s="83"/>
      <c r="V431" s="83"/>
      <c r="W431" s="83"/>
      <c r="X431" s="83"/>
      <c r="Y431" s="83"/>
    </row>
    <row r="432">
      <c r="A432" s="83"/>
      <c r="B432" s="100"/>
      <c r="C432" s="100"/>
      <c r="D432" s="100"/>
      <c r="E432" s="100"/>
      <c r="F432" s="100"/>
      <c r="G432" s="83"/>
      <c r="H432" s="83"/>
      <c r="I432" s="83"/>
      <c r="J432" s="83"/>
      <c r="K432" s="83"/>
      <c r="L432" s="83"/>
      <c r="M432" s="83"/>
      <c r="N432" s="83"/>
      <c r="O432" s="83"/>
      <c r="P432" s="83"/>
      <c r="Q432" s="83"/>
      <c r="R432" s="83"/>
      <c r="S432" s="83"/>
      <c r="T432" s="83"/>
      <c r="U432" s="83"/>
      <c r="V432" s="83"/>
      <c r="W432" s="83"/>
      <c r="X432" s="83"/>
      <c r="Y432" s="83"/>
    </row>
    <row r="433">
      <c r="A433" s="83"/>
      <c r="B433" s="100"/>
      <c r="C433" s="100"/>
      <c r="D433" s="100"/>
      <c r="E433" s="100"/>
      <c r="F433" s="100"/>
      <c r="G433" s="83"/>
      <c r="H433" s="83"/>
      <c r="I433" s="83"/>
      <c r="J433" s="83"/>
      <c r="K433" s="83"/>
      <c r="L433" s="83"/>
      <c r="M433" s="83"/>
      <c r="N433" s="83"/>
      <c r="O433" s="83"/>
      <c r="P433" s="83"/>
      <c r="Q433" s="83"/>
      <c r="R433" s="83"/>
      <c r="S433" s="83"/>
      <c r="T433" s="83"/>
      <c r="U433" s="83"/>
      <c r="V433" s="83"/>
      <c r="W433" s="83"/>
      <c r="X433" s="83"/>
      <c r="Y433" s="83"/>
    </row>
    <row r="434">
      <c r="A434" s="83"/>
      <c r="B434" s="100"/>
      <c r="C434" s="100"/>
      <c r="D434" s="100"/>
      <c r="E434" s="100"/>
      <c r="F434" s="100"/>
      <c r="G434" s="83"/>
      <c r="H434" s="83"/>
      <c r="I434" s="83"/>
      <c r="J434" s="83"/>
      <c r="K434" s="83"/>
      <c r="L434" s="83"/>
      <c r="M434" s="83"/>
      <c r="N434" s="83"/>
      <c r="O434" s="83"/>
      <c r="P434" s="83"/>
      <c r="Q434" s="83"/>
      <c r="R434" s="83"/>
      <c r="S434" s="83"/>
      <c r="T434" s="83"/>
      <c r="U434" s="83"/>
      <c r="V434" s="83"/>
      <c r="W434" s="83"/>
      <c r="X434" s="83"/>
      <c r="Y434" s="83"/>
    </row>
    <row r="435">
      <c r="A435" s="83"/>
      <c r="B435" s="100"/>
      <c r="C435" s="100"/>
      <c r="D435" s="100"/>
      <c r="E435" s="100"/>
      <c r="F435" s="100"/>
      <c r="G435" s="83"/>
      <c r="H435" s="83"/>
      <c r="I435" s="83"/>
      <c r="J435" s="83"/>
      <c r="K435" s="83"/>
      <c r="L435" s="83"/>
      <c r="M435" s="83"/>
      <c r="N435" s="83"/>
      <c r="O435" s="83"/>
      <c r="P435" s="83"/>
      <c r="Q435" s="83"/>
      <c r="R435" s="83"/>
      <c r="S435" s="83"/>
      <c r="T435" s="83"/>
      <c r="U435" s="83"/>
      <c r="V435" s="83"/>
      <c r="W435" s="83"/>
      <c r="X435" s="83"/>
      <c r="Y435" s="83"/>
    </row>
    <row r="436">
      <c r="A436" s="83"/>
      <c r="B436" s="100"/>
      <c r="C436" s="100"/>
      <c r="D436" s="100"/>
      <c r="E436" s="100"/>
      <c r="F436" s="100"/>
      <c r="G436" s="83"/>
      <c r="H436" s="83"/>
      <c r="I436" s="83"/>
      <c r="J436" s="83"/>
      <c r="K436" s="83"/>
      <c r="L436" s="83"/>
      <c r="M436" s="83"/>
      <c r="N436" s="83"/>
      <c r="O436" s="83"/>
      <c r="P436" s="83"/>
      <c r="Q436" s="83"/>
      <c r="R436" s="83"/>
      <c r="S436" s="83"/>
      <c r="T436" s="83"/>
      <c r="U436" s="83"/>
      <c r="V436" s="83"/>
      <c r="W436" s="83"/>
      <c r="X436" s="83"/>
      <c r="Y436" s="83"/>
    </row>
    <row r="437">
      <c r="A437" s="83"/>
      <c r="B437" s="100"/>
      <c r="C437" s="100"/>
      <c r="D437" s="100"/>
      <c r="E437" s="100"/>
      <c r="F437" s="100"/>
      <c r="G437" s="83"/>
      <c r="H437" s="83"/>
      <c r="I437" s="83"/>
      <c r="J437" s="83"/>
      <c r="K437" s="83"/>
      <c r="L437" s="83"/>
      <c r="M437" s="83"/>
      <c r="N437" s="83"/>
      <c r="O437" s="83"/>
      <c r="P437" s="83"/>
      <c r="Q437" s="83"/>
      <c r="R437" s="83"/>
      <c r="S437" s="83"/>
      <c r="T437" s="83"/>
      <c r="U437" s="83"/>
      <c r="V437" s="83"/>
      <c r="W437" s="83"/>
      <c r="X437" s="83"/>
      <c r="Y437" s="83"/>
    </row>
    <row r="438">
      <c r="A438" s="83"/>
      <c r="B438" s="100"/>
      <c r="C438" s="100"/>
      <c r="D438" s="100"/>
      <c r="E438" s="100"/>
      <c r="F438" s="100"/>
      <c r="G438" s="83"/>
      <c r="H438" s="83"/>
      <c r="I438" s="83"/>
      <c r="J438" s="83"/>
      <c r="K438" s="83"/>
      <c r="L438" s="83"/>
      <c r="M438" s="83"/>
      <c r="N438" s="83"/>
      <c r="O438" s="83"/>
      <c r="P438" s="83"/>
      <c r="Q438" s="83"/>
      <c r="R438" s="83"/>
      <c r="S438" s="83"/>
      <c r="T438" s="83"/>
      <c r="U438" s="83"/>
      <c r="V438" s="83"/>
      <c r="W438" s="83"/>
      <c r="X438" s="83"/>
      <c r="Y438" s="83"/>
    </row>
    <row r="439">
      <c r="A439" s="83"/>
      <c r="B439" s="100"/>
      <c r="C439" s="100"/>
      <c r="D439" s="100"/>
      <c r="E439" s="100"/>
      <c r="F439" s="100"/>
      <c r="G439" s="83"/>
      <c r="H439" s="83"/>
      <c r="I439" s="83"/>
      <c r="J439" s="83"/>
      <c r="K439" s="83"/>
      <c r="L439" s="83"/>
      <c r="M439" s="83"/>
      <c r="N439" s="83"/>
      <c r="O439" s="83"/>
      <c r="P439" s="83"/>
      <c r="Q439" s="83"/>
      <c r="R439" s="83"/>
      <c r="S439" s="83"/>
      <c r="T439" s="83"/>
      <c r="U439" s="83"/>
      <c r="V439" s="83"/>
      <c r="W439" s="83"/>
      <c r="X439" s="83"/>
      <c r="Y439" s="83"/>
    </row>
    <row r="440">
      <c r="A440" s="83"/>
      <c r="B440" s="100"/>
      <c r="C440" s="100"/>
      <c r="D440" s="100"/>
      <c r="E440" s="100"/>
      <c r="F440" s="100"/>
      <c r="G440" s="83"/>
      <c r="H440" s="83"/>
      <c r="I440" s="83"/>
      <c r="J440" s="83"/>
      <c r="K440" s="83"/>
      <c r="L440" s="83"/>
      <c r="M440" s="83"/>
      <c r="N440" s="83"/>
      <c r="O440" s="83"/>
      <c r="P440" s="83"/>
      <c r="Q440" s="83"/>
      <c r="R440" s="83"/>
      <c r="S440" s="83"/>
      <c r="T440" s="83"/>
      <c r="U440" s="83"/>
      <c r="V440" s="83"/>
      <c r="W440" s="83"/>
      <c r="X440" s="83"/>
      <c r="Y440" s="83"/>
    </row>
    <row r="441">
      <c r="A441" s="83"/>
      <c r="B441" s="100"/>
      <c r="C441" s="100"/>
      <c r="D441" s="100"/>
      <c r="E441" s="100"/>
      <c r="F441" s="100"/>
      <c r="G441" s="83"/>
      <c r="H441" s="83"/>
      <c r="I441" s="83"/>
      <c r="J441" s="83"/>
      <c r="K441" s="83"/>
      <c r="L441" s="83"/>
      <c r="M441" s="83"/>
      <c r="N441" s="83"/>
      <c r="O441" s="83"/>
      <c r="P441" s="83"/>
      <c r="Q441" s="83"/>
      <c r="R441" s="83"/>
      <c r="S441" s="83"/>
      <c r="T441" s="83"/>
      <c r="U441" s="83"/>
      <c r="V441" s="83"/>
      <c r="W441" s="83"/>
      <c r="X441" s="83"/>
      <c r="Y441" s="83"/>
    </row>
    <row r="442">
      <c r="A442" s="83"/>
      <c r="B442" s="100"/>
      <c r="C442" s="100"/>
      <c r="D442" s="100"/>
      <c r="E442" s="100"/>
      <c r="F442" s="100"/>
      <c r="G442" s="83"/>
      <c r="H442" s="83"/>
      <c r="I442" s="83"/>
      <c r="J442" s="83"/>
      <c r="K442" s="83"/>
      <c r="L442" s="83"/>
      <c r="M442" s="83"/>
      <c r="N442" s="83"/>
      <c r="O442" s="83"/>
      <c r="P442" s="83"/>
      <c r="Q442" s="83"/>
      <c r="R442" s="83"/>
      <c r="S442" s="83"/>
      <c r="T442" s="83"/>
      <c r="U442" s="83"/>
      <c r="V442" s="83"/>
      <c r="W442" s="83"/>
      <c r="X442" s="83"/>
      <c r="Y442" s="83"/>
    </row>
    <row r="443">
      <c r="A443" s="83"/>
      <c r="B443" s="100"/>
      <c r="C443" s="100"/>
      <c r="D443" s="100"/>
      <c r="E443" s="100"/>
      <c r="F443" s="100"/>
      <c r="G443" s="83"/>
      <c r="H443" s="83"/>
      <c r="I443" s="83"/>
      <c r="J443" s="83"/>
      <c r="K443" s="83"/>
      <c r="L443" s="83"/>
      <c r="M443" s="83"/>
      <c r="N443" s="83"/>
      <c r="O443" s="83"/>
      <c r="P443" s="83"/>
      <c r="Q443" s="83"/>
      <c r="R443" s="83"/>
      <c r="S443" s="83"/>
      <c r="T443" s="83"/>
      <c r="U443" s="83"/>
      <c r="V443" s="83"/>
      <c r="W443" s="83"/>
      <c r="X443" s="83"/>
      <c r="Y443" s="83"/>
    </row>
    <row r="444">
      <c r="A444" s="83"/>
      <c r="B444" s="100"/>
      <c r="C444" s="100"/>
      <c r="D444" s="100"/>
      <c r="E444" s="100"/>
      <c r="F444" s="100"/>
      <c r="G444" s="83"/>
      <c r="H444" s="83"/>
      <c r="I444" s="83"/>
      <c r="J444" s="83"/>
      <c r="K444" s="83"/>
      <c r="L444" s="83"/>
      <c r="M444" s="83"/>
      <c r="N444" s="83"/>
      <c r="O444" s="83"/>
      <c r="P444" s="83"/>
      <c r="Q444" s="83"/>
      <c r="R444" s="83"/>
      <c r="S444" s="83"/>
      <c r="T444" s="83"/>
      <c r="U444" s="83"/>
      <c r="V444" s="83"/>
      <c r="W444" s="83"/>
      <c r="X444" s="83"/>
      <c r="Y444" s="83"/>
    </row>
    <row r="445">
      <c r="A445" s="83"/>
      <c r="B445" s="100"/>
      <c r="C445" s="100"/>
      <c r="D445" s="100"/>
      <c r="E445" s="100"/>
      <c r="F445" s="100"/>
      <c r="G445" s="83"/>
      <c r="H445" s="83"/>
      <c r="I445" s="83"/>
      <c r="J445" s="83"/>
      <c r="K445" s="83"/>
      <c r="L445" s="83"/>
      <c r="M445" s="83"/>
      <c r="N445" s="83"/>
      <c r="O445" s="83"/>
      <c r="P445" s="83"/>
      <c r="Q445" s="83"/>
      <c r="R445" s="83"/>
      <c r="S445" s="83"/>
      <c r="T445" s="83"/>
      <c r="U445" s="83"/>
      <c r="V445" s="83"/>
      <c r="W445" s="83"/>
      <c r="X445" s="83"/>
      <c r="Y445" s="83"/>
    </row>
    <row r="446">
      <c r="A446" s="83"/>
      <c r="B446" s="100"/>
      <c r="C446" s="100"/>
      <c r="D446" s="100"/>
      <c r="E446" s="100"/>
      <c r="F446" s="100"/>
      <c r="G446" s="83"/>
      <c r="H446" s="83"/>
      <c r="I446" s="83"/>
      <c r="J446" s="83"/>
      <c r="K446" s="83"/>
      <c r="L446" s="83"/>
      <c r="M446" s="83"/>
      <c r="N446" s="83"/>
      <c r="O446" s="83"/>
      <c r="P446" s="83"/>
      <c r="Q446" s="83"/>
      <c r="R446" s="83"/>
      <c r="S446" s="83"/>
      <c r="T446" s="83"/>
      <c r="U446" s="83"/>
      <c r="V446" s="83"/>
      <c r="W446" s="83"/>
      <c r="X446" s="83"/>
      <c r="Y446" s="83"/>
    </row>
    <row r="447">
      <c r="A447" s="83"/>
      <c r="B447" s="100"/>
      <c r="C447" s="100"/>
      <c r="D447" s="100"/>
      <c r="E447" s="100"/>
      <c r="F447" s="100"/>
      <c r="G447" s="83"/>
      <c r="H447" s="83"/>
      <c r="I447" s="83"/>
      <c r="J447" s="83"/>
      <c r="K447" s="83"/>
      <c r="L447" s="83"/>
      <c r="M447" s="83"/>
      <c r="N447" s="83"/>
      <c r="O447" s="83"/>
      <c r="P447" s="83"/>
      <c r="Q447" s="83"/>
      <c r="R447" s="83"/>
      <c r="S447" s="83"/>
      <c r="T447" s="83"/>
      <c r="U447" s="83"/>
      <c r="V447" s="83"/>
      <c r="W447" s="83"/>
      <c r="X447" s="83"/>
      <c r="Y447" s="83"/>
    </row>
    <row r="448">
      <c r="A448" s="83"/>
      <c r="B448" s="100"/>
      <c r="C448" s="100"/>
      <c r="D448" s="100"/>
      <c r="E448" s="100"/>
      <c r="F448" s="100"/>
      <c r="G448" s="83"/>
      <c r="H448" s="83"/>
      <c r="I448" s="83"/>
      <c r="J448" s="83"/>
      <c r="K448" s="83"/>
      <c r="L448" s="83"/>
      <c r="M448" s="83"/>
      <c r="N448" s="83"/>
      <c r="O448" s="83"/>
      <c r="P448" s="83"/>
      <c r="Q448" s="83"/>
      <c r="R448" s="83"/>
      <c r="S448" s="83"/>
      <c r="T448" s="83"/>
      <c r="U448" s="83"/>
      <c r="V448" s="83"/>
      <c r="W448" s="83"/>
      <c r="X448" s="83"/>
      <c r="Y448" s="83"/>
    </row>
    <row r="449">
      <c r="A449" s="83"/>
      <c r="B449" s="100"/>
      <c r="C449" s="100"/>
      <c r="D449" s="100"/>
      <c r="E449" s="100"/>
      <c r="F449" s="100"/>
      <c r="G449" s="83"/>
      <c r="H449" s="83"/>
      <c r="I449" s="83"/>
      <c r="J449" s="83"/>
      <c r="K449" s="83"/>
      <c r="L449" s="83"/>
      <c r="M449" s="83"/>
      <c r="N449" s="83"/>
      <c r="O449" s="83"/>
      <c r="P449" s="83"/>
      <c r="Q449" s="83"/>
      <c r="R449" s="83"/>
      <c r="S449" s="83"/>
      <c r="T449" s="83"/>
      <c r="U449" s="83"/>
      <c r="V449" s="83"/>
      <c r="W449" s="83"/>
      <c r="X449" s="83"/>
      <c r="Y449" s="83"/>
    </row>
    <row r="450">
      <c r="A450" s="83"/>
      <c r="B450" s="100"/>
      <c r="C450" s="100"/>
      <c r="D450" s="100"/>
      <c r="E450" s="100"/>
      <c r="F450" s="100"/>
      <c r="G450" s="83"/>
      <c r="H450" s="83"/>
      <c r="I450" s="83"/>
      <c r="J450" s="83"/>
      <c r="K450" s="83"/>
      <c r="L450" s="83"/>
      <c r="M450" s="83"/>
      <c r="N450" s="83"/>
      <c r="O450" s="83"/>
      <c r="P450" s="83"/>
      <c r="Q450" s="83"/>
      <c r="R450" s="83"/>
      <c r="S450" s="83"/>
      <c r="T450" s="83"/>
      <c r="U450" s="83"/>
      <c r="V450" s="83"/>
      <c r="W450" s="83"/>
      <c r="X450" s="83"/>
      <c r="Y450" s="83"/>
    </row>
    <row r="451">
      <c r="A451" s="83"/>
      <c r="B451" s="100"/>
      <c r="C451" s="100"/>
      <c r="D451" s="100"/>
      <c r="E451" s="100"/>
      <c r="F451" s="100"/>
      <c r="G451" s="83"/>
      <c r="H451" s="83"/>
      <c r="I451" s="83"/>
      <c r="J451" s="83"/>
      <c r="K451" s="83"/>
      <c r="L451" s="83"/>
      <c r="M451" s="83"/>
      <c r="N451" s="83"/>
      <c r="O451" s="83"/>
      <c r="P451" s="83"/>
      <c r="Q451" s="83"/>
      <c r="R451" s="83"/>
      <c r="S451" s="83"/>
      <c r="T451" s="83"/>
      <c r="U451" s="83"/>
      <c r="V451" s="83"/>
      <c r="W451" s="83"/>
      <c r="X451" s="83"/>
      <c r="Y451" s="83"/>
    </row>
    <row r="452">
      <c r="A452" s="83"/>
      <c r="B452" s="100"/>
      <c r="C452" s="100"/>
      <c r="D452" s="100"/>
      <c r="E452" s="100"/>
      <c r="F452" s="100"/>
      <c r="G452" s="83"/>
      <c r="H452" s="83"/>
      <c r="I452" s="83"/>
      <c r="J452" s="83"/>
      <c r="K452" s="83"/>
      <c r="L452" s="83"/>
      <c r="M452" s="83"/>
      <c r="N452" s="83"/>
      <c r="O452" s="83"/>
      <c r="P452" s="83"/>
      <c r="Q452" s="83"/>
      <c r="R452" s="83"/>
      <c r="S452" s="83"/>
      <c r="T452" s="83"/>
      <c r="U452" s="83"/>
      <c r="V452" s="83"/>
      <c r="W452" s="83"/>
      <c r="X452" s="83"/>
      <c r="Y452" s="83"/>
    </row>
    <row r="453">
      <c r="A453" s="83"/>
      <c r="B453" s="100"/>
      <c r="C453" s="100"/>
      <c r="D453" s="100"/>
      <c r="E453" s="100"/>
      <c r="F453" s="100"/>
      <c r="G453" s="83"/>
      <c r="H453" s="83"/>
      <c r="I453" s="83"/>
      <c r="J453" s="83"/>
      <c r="K453" s="83"/>
      <c r="L453" s="83"/>
      <c r="M453" s="83"/>
      <c r="N453" s="83"/>
      <c r="O453" s="83"/>
      <c r="P453" s="83"/>
      <c r="Q453" s="83"/>
      <c r="R453" s="83"/>
      <c r="S453" s="83"/>
      <c r="T453" s="83"/>
      <c r="U453" s="83"/>
      <c r="V453" s="83"/>
      <c r="W453" s="83"/>
      <c r="X453" s="83"/>
      <c r="Y453" s="83"/>
    </row>
    <row r="454">
      <c r="A454" s="83"/>
      <c r="B454" s="100"/>
      <c r="C454" s="100"/>
      <c r="D454" s="100"/>
      <c r="E454" s="100"/>
      <c r="F454" s="100"/>
      <c r="G454" s="83"/>
      <c r="H454" s="83"/>
      <c r="I454" s="83"/>
      <c r="J454" s="83"/>
      <c r="K454" s="83"/>
      <c r="L454" s="83"/>
      <c r="M454" s="83"/>
      <c r="N454" s="83"/>
      <c r="O454" s="83"/>
      <c r="P454" s="83"/>
      <c r="Q454" s="83"/>
      <c r="R454" s="83"/>
      <c r="S454" s="83"/>
      <c r="T454" s="83"/>
      <c r="U454" s="83"/>
      <c r="V454" s="83"/>
      <c r="W454" s="83"/>
      <c r="X454" s="83"/>
      <c r="Y454" s="83"/>
    </row>
    <row r="455">
      <c r="A455" s="83"/>
      <c r="B455" s="100"/>
      <c r="C455" s="100"/>
      <c r="D455" s="100"/>
      <c r="E455" s="100"/>
      <c r="F455" s="100"/>
      <c r="G455" s="83"/>
      <c r="H455" s="83"/>
      <c r="I455" s="83"/>
      <c r="J455" s="83"/>
      <c r="K455" s="83"/>
      <c r="L455" s="83"/>
      <c r="M455" s="83"/>
      <c r="N455" s="83"/>
      <c r="O455" s="83"/>
      <c r="P455" s="83"/>
      <c r="Q455" s="83"/>
      <c r="R455" s="83"/>
      <c r="S455" s="83"/>
      <c r="T455" s="83"/>
      <c r="U455" s="83"/>
      <c r="V455" s="83"/>
      <c r="W455" s="83"/>
      <c r="X455" s="83"/>
      <c r="Y455" s="83"/>
    </row>
    <row r="456">
      <c r="A456" s="83"/>
      <c r="B456" s="100"/>
      <c r="C456" s="100"/>
      <c r="D456" s="100"/>
      <c r="E456" s="100"/>
      <c r="F456" s="100"/>
      <c r="G456" s="83"/>
      <c r="H456" s="83"/>
      <c r="I456" s="83"/>
      <c r="J456" s="83"/>
      <c r="K456" s="83"/>
      <c r="L456" s="83"/>
      <c r="M456" s="83"/>
      <c r="N456" s="83"/>
      <c r="O456" s="83"/>
      <c r="P456" s="83"/>
      <c r="Q456" s="83"/>
      <c r="R456" s="83"/>
      <c r="S456" s="83"/>
      <c r="T456" s="83"/>
      <c r="U456" s="83"/>
      <c r="V456" s="83"/>
      <c r="W456" s="83"/>
      <c r="X456" s="83"/>
      <c r="Y456" s="83"/>
    </row>
    <row r="457">
      <c r="A457" s="83"/>
      <c r="B457" s="100"/>
      <c r="C457" s="100"/>
      <c r="D457" s="100"/>
      <c r="E457" s="100"/>
      <c r="F457" s="100"/>
      <c r="G457" s="83"/>
      <c r="H457" s="83"/>
      <c r="I457" s="83"/>
      <c r="J457" s="83"/>
      <c r="K457" s="83"/>
      <c r="L457" s="83"/>
      <c r="M457" s="83"/>
      <c r="N457" s="83"/>
      <c r="O457" s="83"/>
      <c r="P457" s="83"/>
      <c r="Q457" s="83"/>
      <c r="R457" s="83"/>
      <c r="S457" s="83"/>
      <c r="T457" s="83"/>
      <c r="U457" s="83"/>
      <c r="V457" s="83"/>
      <c r="W457" s="83"/>
      <c r="X457" s="83"/>
      <c r="Y457" s="83"/>
    </row>
    <row r="458">
      <c r="A458" s="83"/>
      <c r="B458" s="100"/>
      <c r="C458" s="100"/>
      <c r="D458" s="100"/>
      <c r="E458" s="100"/>
      <c r="F458" s="100"/>
      <c r="G458" s="83"/>
      <c r="H458" s="83"/>
      <c r="I458" s="83"/>
      <c r="J458" s="83"/>
      <c r="K458" s="83"/>
      <c r="L458" s="83"/>
      <c r="M458" s="83"/>
      <c r="N458" s="83"/>
      <c r="O458" s="83"/>
      <c r="P458" s="83"/>
      <c r="Q458" s="83"/>
      <c r="R458" s="83"/>
      <c r="S458" s="83"/>
      <c r="T458" s="83"/>
      <c r="U458" s="83"/>
      <c r="V458" s="83"/>
      <c r="W458" s="83"/>
      <c r="X458" s="83"/>
      <c r="Y458" s="83"/>
    </row>
    <row r="459">
      <c r="A459" s="83"/>
      <c r="B459" s="100"/>
      <c r="C459" s="100"/>
      <c r="D459" s="100"/>
      <c r="E459" s="100"/>
      <c r="F459" s="100"/>
      <c r="G459" s="83"/>
      <c r="H459" s="83"/>
      <c r="I459" s="83"/>
      <c r="J459" s="83"/>
      <c r="K459" s="83"/>
      <c r="L459" s="83"/>
      <c r="M459" s="83"/>
      <c r="N459" s="83"/>
      <c r="O459" s="83"/>
      <c r="P459" s="83"/>
      <c r="Q459" s="83"/>
      <c r="R459" s="83"/>
      <c r="S459" s="83"/>
      <c r="T459" s="83"/>
      <c r="U459" s="83"/>
      <c r="V459" s="83"/>
      <c r="W459" s="83"/>
      <c r="X459" s="83"/>
      <c r="Y459" s="83"/>
    </row>
    <row r="460">
      <c r="A460" s="83"/>
      <c r="B460" s="100"/>
      <c r="C460" s="100"/>
      <c r="D460" s="100"/>
      <c r="E460" s="100"/>
      <c r="F460" s="100"/>
      <c r="G460" s="83"/>
      <c r="H460" s="83"/>
      <c r="I460" s="83"/>
      <c r="J460" s="83"/>
      <c r="K460" s="83"/>
      <c r="L460" s="83"/>
      <c r="M460" s="83"/>
      <c r="N460" s="83"/>
      <c r="O460" s="83"/>
      <c r="P460" s="83"/>
      <c r="Q460" s="83"/>
      <c r="R460" s="83"/>
      <c r="S460" s="83"/>
      <c r="T460" s="83"/>
      <c r="U460" s="83"/>
      <c r="V460" s="83"/>
      <c r="W460" s="83"/>
      <c r="X460" s="83"/>
      <c r="Y460" s="83"/>
    </row>
    <row r="461">
      <c r="A461" s="83"/>
      <c r="B461" s="100"/>
      <c r="C461" s="100"/>
      <c r="D461" s="100"/>
      <c r="E461" s="100"/>
      <c r="F461" s="100"/>
      <c r="G461" s="83"/>
      <c r="H461" s="83"/>
      <c r="I461" s="83"/>
      <c r="J461" s="83"/>
      <c r="K461" s="83"/>
      <c r="L461" s="83"/>
      <c r="M461" s="83"/>
      <c r="N461" s="83"/>
      <c r="O461" s="83"/>
      <c r="P461" s="83"/>
      <c r="Q461" s="83"/>
      <c r="R461" s="83"/>
      <c r="S461" s="83"/>
      <c r="T461" s="83"/>
      <c r="U461" s="83"/>
      <c r="V461" s="83"/>
      <c r="W461" s="83"/>
      <c r="X461" s="83"/>
      <c r="Y461" s="83"/>
    </row>
    <row r="462">
      <c r="A462" s="83"/>
      <c r="B462" s="100"/>
      <c r="C462" s="100"/>
      <c r="D462" s="100"/>
      <c r="E462" s="100"/>
      <c r="F462" s="100"/>
      <c r="G462" s="83"/>
      <c r="H462" s="83"/>
      <c r="I462" s="83"/>
      <c r="J462" s="83"/>
      <c r="K462" s="83"/>
      <c r="L462" s="83"/>
      <c r="M462" s="83"/>
      <c r="N462" s="83"/>
      <c r="O462" s="83"/>
      <c r="P462" s="83"/>
      <c r="Q462" s="83"/>
      <c r="R462" s="83"/>
      <c r="S462" s="83"/>
      <c r="T462" s="83"/>
      <c r="U462" s="83"/>
      <c r="V462" s="83"/>
      <c r="W462" s="83"/>
      <c r="X462" s="83"/>
      <c r="Y462" s="83"/>
    </row>
    <row r="463">
      <c r="A463" s="83"/>
      <c r="B463" s="100"/>
      <c r="C463" s="100"/>
      <c r="D463" s="100"/>
      <c r="E463" s="100"/>
      <c r="F463" s="100"/>
      <c r="G463" s="83"/>
      <c r="H463" s="83"/>
      <c r="I463" s="83"/>
      <c r="J463" s="83"/>
      <c r="K463" s="83"/>
      <c r="L463" s="83"/>
      <c r="M463" s="83"/>
      <c r="N463" s="83"/>
      <c r="O463" s="83"/>
      <c r="P463" s="83"/>
      <c r="Q463" s="83"/>
      <c r="R463" s="83"/>
      <c r="S463" s="83"/>
      <c r="T463" s="83"/>
      <c r="U463" s="83"/>
      <c r="V463" s="83"/>
      <c r="W463" s="83"/>
      <c r="X463" s="83"/>
      <c r="Y463" s="83"/>
    </row>
    <row r="464">
      <c r="A464" s="83"/>
      <c r="B464" s="100"/>
      <c r="C464" s="100"/>
      <c r="D464" s="100"/>
      <c r="E464" s="100"/>
      <c r="F464" s="100"/>
      <c r="G464" s="83"/>
      <c r="H464" s="83"/>
      <c r="I464" s="83"/>
      <c r="J464" s="83"/>
      <c r="K464" s="83"/>
      <c r="L464" s="83"/>
      <c r="M464" s="83"/>
      <c r="N464" s="83"/>
      <c r="O464" s="83"/>
      <c r="P464" s="83"/>
      <c r="Q464" s="83"/>
      <c r="R464" s="83"/>
      <c r="S464" s="83"/>
      <c r="T464" s="83"/>
      <c r="U464" s="83"/>
      <c r="V464" s="83"/>
      <c r="W464" s="83"/>
      <c r="X464" s="83"/>
      <c r="Y464" s="83"/>
    </row>
    <row r="465">
      <c r="A465" s="83"/>
      <c r="B465" s="100"/>
      <c r="C465" s="100"/>
      <c r="D465" s="100"/>
      <c r="E465" s="100"/>
      <c r="F465" s="100"/>
      <c r="G465" s="83"/>
      <c r="H465" s="83"/>
      <c r="I465" s="83"/>
      <c r="J465" s="83"/>
      <c r="K465" s="83"/>
      <c r="L465" s="83"/>
      <c r="M465" s="83"/>
      <c r="N465" s="83"/>
      <c r="O465" s="83"/>
      <c r="P465" s="83"/>
      <c r="Q465" s="83"/>
      <c r="R465" s="83"/>
      <c r="S465" s="83"/>
      <c r="T465" s="83"/>
      <c r="U465" s="83"/>
      <c r="V465" s="83"/>
      <c r="W465" s="83"/>
      <c r="X465" s="83"/>
      <c r="Y465" s="83"/>
    </row>
    <row r="466">
      <c r="A466" s="83"/>
      <c r="B466" s="100"/>
      <c r="C466" s="100"/>
      <c r="D466" s="100"/>
      <c r="E466" s="100"/>
      <c r="F466" s="100"/>
      <c r="G466" s="83"/>
      <c r="H466" s="83"/>
      <c r="I466" s="83"/>
      <c r="J466" s="83"/>
      <c r="K466" s="83"/>
      <c r="L466" s="83"/>
      <c r="M466" s="83"/>
      <c r="N466" s="83"/>
      <c r="O466" s="83"/>
      <c r="P466" s="83"/>
      <c r="Q466" s="83"/>
      <c r="R466" s="83"/>
      <c r="S466" s="83"/>
      <c r="T466" s="83"/>
      <c r="U466" s="83"/>
      <c r="V466" s="83"/>
      <c r="W466" s="83"/>
      <c r="X466" s="83"/>
      <c r="Y466" s="83"/>
    </row>
    <row r="467">
      <c r="A467" s="83"/>
      <c r="B467" s="100"/>
      <c r="C467" s="100"/>
      <c r="D467" s="100"/>
      <c r="E467" s="100"/>
      <c r="F467" s="100"/>
      <c r="G467" s="83"/>
      <c r="H467" s="83"/>
      <c r="I467" s="83"/>
      <c r="J467" s="83"/>
      <c r="K467" s="83"/>
      <c r="L467" s="83"/>
      <c r="M467" s="83"/>
      <c r="N467" s="83"/>
      <c r="O467" s="83"/>
      <c r="P467" s="83"/>
      <c r="Q467" s="83"/>
      <c r="R467" s="83"/>
      <c r="S467" s="83"/>
      <c r="T467" s="83"/>
      <c r="U467" s="83"/>
      <c r="V467" s="83"/>
      <c r="W467" s="83"/>
      <c r="X467" s="83"/>
      <c r="Y467" s="83"/>
    </row>
    <row r="468">
      <c r="A468" s="83"/>
      <c r="B468" s="100"/>
      <c r="C468" s="100"/>
      <c r="D468" s="100"/>
      <c r="E468" s="100"/>
      <c r="F468" s="100"/>
      <c r="G468" s="83"/>
      <c r="H468" s="83"/>
      <c r="I468" s="83"/>
      <c r="J468" s="83"/>
      <c r="K468" s="83"/>
      <c r="L468" s="83"/>
      <c r="M468" s="83"/>
      <c r="N468" s="83"/>
      <c r="O468" s="83"/>
      <c r="P468" s="83"/>
      <c r="Q468" s="83"/>
      <c r="R468" s="83"/>
      <c r="S468" s="83"/>
      <c r="T468" s="83"/>
      <c r="U468" s="83"/>
      <c r="V468" s="83"/>
      <c r="W468" s="83"/>
      <c r="X468" s="83"/>
      <c r="Y468" s="83"/>
    </row>
    <row r="469">
      <c r="A469" s="83"/>
      <c r="B469" s="100"/>
      <c r="C469" s="100"/>
      <c r="D469" s="100"/>
      <c r="E469" s="100"/>
      <c r="F469" s="100"/>
      <c r="G469" s="83"/>
      <c r="H469" s="83"/>
      <c r="I469" s="83"/>
      <c r="J469" s="83"/>
      <c r="K469" s="83"/>
      <c r="L469" s="83"/>
      <c r="M469" s="83"/>
      <c r="N469" s="83"/>
      <c r="O469" s="83"/>
      <c r="P469" s="83"/>
      <c r="Q469" s="83"/>
      <c r="R469" s="83"/>
      <c r="S469" s="83"/>
      <c r="T469" s="83"/>
      <c r="U469" s="83"/>
      <c r="V469" s="83"/>
      <c r="W469" s="83"/>
      <c r="X469" s="83"/>
      <c r="Y469" s="83"/>
    </row>
    <row r="470">
      <c r="A470" s="83"/>
      <c r="B470" s="100"/>
      <c r="C470" s="100"/>
      <c r="D470" s="100"/>
      <c r="E470" s="100"/>
      <c r="F470" s="100"/>
      <c r="G470" s="83"/>
      <c r="H470" s="83"/>
      <c r="I470" s="83"/>
      <c r="J470" s="83"/>
      <c r="K470" s="83"/>
      <c r="L470" s="83"/>
      <c r="M470" s="83"/>
      <c r="N470" s="83"/>
      <c r="O470" s="83"/>
      <c r="P470" s="83"/>
      <c r="Q470" s="83"/>
      <c r="R470" s="83"/>
      <c r="S470" s="83"/>
      <c r="T470" s="83"/>
      <c r="U470" s="83"/>
      <c r="V470" s="83"/>
      <c r="W470" s="83"/>
      <c r="X470" s="83"/>
      <c r="Y470" s="83"/>
    </row>
    <row r="471">
      <c r="A471" s="83"/>
      <c r="B471" s="100"/>
      <c r="C471" s="100"/>
      <c r="D471" s="100"/>
      <c r="E471" s="100"/>
      <c r="F471" s="100"/>
      <c r="G471" s="83"/>
      <c r="H471" s="83"/>
      <c r="I471" s="83"/>
      <c r="J471" s="83"/>
      <c r="K471" s="83"/>
      <c r="L471" s="83"/>
      <c r="M471" s="83"/>
      <c r="N471" s="83"/>
      <c r="O471" s="83"/>
      <c r="P471" s="83"/>
      <c r="Q471" s="83"/>
      <c r="R471" s="83"/>
      <c r="S471" s="83"/>
      <c r="T471" s="83"/>
      <c r="U471" s="83"/>
      <c r="V471" s="83"/>
      <c r="W471" s="83"/>
      <c r="X471" s="83"/>
      <c r="Y471" s="83"/>
    </row>
    <row r="472">
      <c r="A472" s="83"/>
      <c r="B472" s="100"/>
      <c r="C472" s="100"/>
      <c r="D472" s="100"/>
      <c r="E472" s="100"/>
      <c r="F472" s="100"/>
      <c r="G472" s="83"/>
      <c r="H472" s="83"/>
      <c r="I472" s="83"/>
      <c r="J472" s="83"/>
      <c r="K472" s="83"/>
      <c r="L472" s="83"/>
      <c r="M472" s="83"/>
      <c r="N472" s="83"/>
      <c r="O472" s="83"/>
      <c r="P472" s="83"/>
      <c r="Q472" s="83"/>
      <c r="R472" s="83"/>
      <c r="S472" s="83"/>
      <c r="T472" s="83"/>
      <c r="U472" s="83"/>
      <c r="V472" s="83"/>
      <c r="W472" s="83"/>
      <c r="X472" s="83"/>
      <c r="Y472" s="83"/>
    </row>
    <row r="473">
      <c r="A473" s="83"/>
      <c r="B473" s="100"/>
      <c r="C473" s="100"/>
      <c r="D473" s="100"/>
      <c r="E473" s="100"/>
      <c r="F473" s="100"/>
      <c r="G473" s="83"/>
      <c r="H473" s="83"/>
      <c r="I473" s="83"/>
      <c r="J473" s="83"/>
      <c r="K473" s="83"/>
      <c r="L473" s="83"/>
      <c r="M473" s="83"/>
      <c r="N473" s="83"/>
      <c r="O473" s="83"/>
      <c r="P473" s="83"/>
      <c r="Q473" s="83"/>
      <c r="R473" s="83"/>
      <c r="S473" s="83"/>
      <c r="T473" s="83"/>
      <c r="U473" s="83"/>
      <c r="V473" s="83"/>
      <c r="W473" s="83"/>
      <c r="X473" s="83"/>
      <c r="Y473" s="83"/>
    </row>
    <row r="474">
      <c r="A474" s="83"/>
      <c r="B474" s="100"/>
      <c r="C474" s="100"/>
      <c r="D474" s="100"/>
      <c r="E474" s="100"/>
      <c r="F474" s="100"/>
      <c r="G474" s="83"/>
      <c r="H474" s="83"/>
      <c r="I474" s="83"/>
      <c r="J474" s="83"/>
      <c r="K474" s="83"/>
      <c r="L474" s="83"/>
      <c r="M474" s="83"/>
      <c r="N474" s="83"/>
      <c r="O474" s="83"/>
      <c r="P474" s="83"/>
      <c r="Q474" s="83"/>
      <c r="R474" s="83"/>
      <c r="S474" s="83"/>
      <c r="T474" s="83"/>
      <c r="U474" s="83"/>
      <c r="V474" s="83"/>
      <c r="W474" s="83"/>
      <c r="X474" s="83"/>
      <c r="Y474" s="83"/>
    </row>
    <row r="475">
      <c r="A475" s="83"/>
      <c r="B475" s="100"/>
      <c r="C475" s="100"/>
      <c r="D475" s="100"/>
      <c r="E475" s="100"/>
      <c r="F475" s="100"/>
      <c r="G475" s="83"/>
      <c r="H475" s="83"/>
      <c r="I475" s="83"/>
      <c r="J475" s="83"/>
      <c r="K475" s="83"/>
      <c r="L475" s="83"/>
      <c r="M475" s="83"/>
      <c r="N475" s="83"/>
      <c r="O475" s="83"/>
      <c r="P475" s="83"/>
      <c r="Q475" s="83"/>
      <c r="R475" s="83"/>
      <c r="S475" s="83"/>
      <c r="T475" s="83"/>
      <c r="U475" s="83"/>
      <c r="V475" s="83"/>
      <c r="W475" s="83"/>
      <c r="X475" s="83"/>
      <c r="Y475" s="83"/>
    </row>
    <row r="476">
      <c r="A476" s="83"/>
      <c r="B476" s="100"/>
      <c r="C476" s="100"/>
      <c r="D476" s="100"/>
      <c r="E476" s="100"/>
      <c r="F476" s="100"/>
      <c r="G476" s="83"/>
      <c r="H476" s="83"/>
      <c r="I476" s="83"/>
      <c r="J476" s="83"/>
      <c r="K476" s="83"/>
      <c r="L476" s="83"/>
      <c r="M476" s="83"/>
      <c r="N476" s="83"/>
      <c r="O476" s="83"/>
      <c r="P476" s="83"/>
      <c r="Q476" s="83"/>
      <c r="R476" s="83"/>
      <c r="S476" s="83"/>
      <c r="T476" s="83"/>
      <c r="U476" s="83"/>
      <c r="V476" s="83"/>
      <c r="W476" s="83"/>
      <c r="X476" s="83"/>
      <c r="Y476" s="83"/>
    </row>
    <row r="477">
      <c r="A477" s="83"/>
      <c r="B477" s="100"/>
      <c r="C477" s="100"/>
      <c r="D477" s="100"/>
      <c r="E477" s="100"/>
      <c r="F477" s="100"/>
      <c r="G477" s="83"/>
      <c r="H477" s="83"/>
      <c r="I477" s="83"/>
      <c r="J477" s="83"/>
      <c r="K477" s="83"/>
      <c r="L477" s="83"/>
      <c r="M477" s="83"/>
      <c r="N477" s="83"/>
      <c r="O477" s="83"/>
      <c r="P477" s="83"/>
      <c r="Q477" s="83"/>
      <c r="R477" s="83"/>
      <c r="S477" s="83"/>
      <c r="T477" s="83"/>
      <c r="U477" s="83"/>
      <c r="V477" s="83"/>
      <c r="W477" s="83"/>
      <c r="X477" s="83"/>
      <c r="Y477" s="83"/>
    </row>
    <row r="478">
      <c r="A478" s="83"/>
      <c r="B478" s="100"/>
      <c r="C478" s="100"/>
      <c r="D478" s="100"/>
      <c r="E478" s="100"/>
      <c r="F478" s="100"/>
      <c r="G478" s="83"/>
      <c r="H478" s="83"/>
      <c r="I478" s="83"/>
      <c r="J478" s="83"/>
      <c r="K478" s="83"/>
      <c r="L478" s="83"/>
      <c r="M478" s="83"/>
      <c r="N478" s="83"/>
      <c r="O478" s="83"/>
      <c r="P478" s="83"/>
      <c r="Q478" s="83"/>
      <c r="R478" s="83"/>
      <c r="S478" s="83"/>
      <c r="T478" s="83"/>
      <c r="U478" s="83"/>
      <c r="V478" s="83"/>
      <c r="W478" s="83"/>
      <c r="X478" s="83"/>
      <c r="Y478" s="83"/>
    </row>
    <row r="479">
      <c r="A479" s="83"/>
      <c r="B479" s="100"/>
      <c r="C479" s="100"/>
      <c r="D479" s="100"/>
      <c r="E479" s="100"/>
      <c r="F479" s="100"/>
      <c r="G479" s="83"/>
      <c r="H479" s="83"/>
      <c r="I479" s="83"/>
      <c r="J479" s="83"/>
      <c r="K479" s="83"/>
      <c r="L479" s="83"/>
      <c r="M479" s="83"/>
      <c r="N479" s="83"/>
      <c r="O479" s="83"/>
      <c r="P479" s="83"/>
      <c r="Q479" s="83"/>
      <c r="R479" s="83"/>
      <c r="S479" s="83"/>
      <c r="T479" s="83"/>
      <c r="U479" s="83"/>
      <c r="V479" s="83"/>
      <c r="W479" s="83"/>
      <c r="X479" s="83"/>
      <c r="Y479" s="83"/>
    </row>
    <row r="480">
      <c r="A480" s="83"/>
      <c r="B480" s="100"/>
      <c r="C480" s="100"/>
      <c r="D480" s="100"/>
      <c r="E480" s="100"/>
      <c r="F480" s="100"/>
      <c r="G480" s="83"/>
      <c r="H480" s="83"/>
      <c r="I480" s="83"/>
      <c r="J480" s="83"/>
      <c r="K480" s="83"/>
      <c r="L480" s="83"/>
      <c r="M480" s="83"/>
      <c r="N480" s="83"/>
      <c r="O480" s="83"/>
      <c r="P480" s="83"/>
      <c r="Q480" s="83"/>
      <c r="R480" s="83"/>
      <c r="S480" s="83"/>
      <c r="T480" s="83"/>
      <c r="U480" s="83"/>
      <c r="V480" s="83"/>
      <c r="W480" s="83"/>
      <c r="X480" s="83"/>
      <c r="Y480" s="83"/>
    </row>
    <row r="481">
      <c r="A481" s="83"/>
      <c r="B481" s="100"/>
      <c r="C481" s="100"/>
      <c r="D481" s="100"/>
      <c r="E481" s="100"/>
      <c r="F481" s="100"/>
      <c r="G481" s="83"/>
      <c r="H481" s="83"/>
      <c r="I481" s="83"/>
      <c r="J481" s="83"/>
      <c r="K481" s="83"/>
      <c r="L481" s="83"/>
      <c r="M481" s="83"/>
      <c r="N481" s="83"/>
      <c r="O481" s="83"/>
      <c r="P481" s="83"/>
      <c r="Q481" s="83"/>
      <c r="R481" s="83"/>
      <c r="S481" s="83"/>
      <c r="T481" s="83"/>
      <c r="U481" s="83"/>
      <c r="V481" s="83"/>
      <c r="W481" s="83"/>
      <c r="X481" s="83"/>
      <c r="Y481" s="83"/>
    </row>
    <row r="482">
      <c r="A482" s="83"/>
      <c r="B482" s="100"/>
      <c r="C482" s="100"/>
      <c r="D482" s="100"/>
      <c r="E482" s="100"/>
      <c r="F482" s="100"/>
      <c r="G482" s="83"/>
      <c r="H482" s="83"/>
      <c r="I482" s="83"/>
      <c r="J482" s="83"/>
      <c r="K482" s="83"/>
      <c r="L482" s="83"/>
      <c r="M482" s="83"/>
      <c r="N482" s="83"/>
      <c r="O482" s="83"/>
      <c r="P482" s="83"/>
      <c r="Q482" s="83"/>
      <c r="R482" s="83"/>
      <c r="S482" s="83"/>
      <c r="T482" s="83"/>
      <c r="U482" s="83"/>
      <c r="V482" s="83"/>
      <c r="W482" s="83"/>
      <c r="X482" s="83"/>
      <c r="Y482" s="83"/>
    </row>
    <row r="483">
      <c r="A483" s="83"/>
      <c r="B483" s="100"/>
      <c r="C483" s="100"/>
      <c r="D483" s="100"/>
      <c r="E483" s="100"/>
      <c r="F483" s="100"/>
      <c r="G483" s="83"/>
      <c r="H483" s="83"/>
      <c r="I483" s="83"/>
      <c r="J483" s="83"/>
      <c r="K483" s="83"/>
      <c r="L483" s="83"/>
      <c r="M483" s="83"/>
      <c r="N483" s="83"/>
      <c r="O483" s="83"/>
      <c r="P483" s="83"/>
      <c r="Q483" s="83"/>
      <c r="R483" s="83"/>
      <c r="S483" s="83"/>
      <c r="T483" s="83"/>
      <c r="U483" s="83"/>
      <c r="V483" s="83"/>
      <c r="W483" s="83"/>
      <c r="X483" s="83"/>
      <c r="Y483" s="83"/>
    </row>
    <row r="484">
      <c r="A484" s="83"/>
      <c r="B484" s="100"/>
      <c r="C484" s="100"/>
      <c r="D484" s="100"/>
      <c r="E484" s="100"/>
      <c r="F484" s="100"/>
      <c r="G484" s="83"/>
      <c r="H484" s="83"/>
      <c r="I484" s="83"/>
      <c r="J484" s="83"/>
      <c r="K484" s="83"/>
      <c r="L484" s="83"/>
      <c r="M484" s="83"/>
      <c r="N484" s="83"/>
      <c r="O484" s="83"/>
      <c r="P484" s="83"/>
      <c r="Q484" s="83"/>
      <c r="R484" s="83"/>
      <c r="S484" s="83"/>
      <c r="T484" s="83"/>
      <c r="U484" s="83"/>
      <c r="V484" s="83"/>
      <c r="W484" s="83"/>
      <c r="X484" s="83"/>
      <c r="Y484" s="83"/>
    </row>
    <row r="485">
      <c r="A485" s="83"/>
      <c r="B485" s="100"/>
      <c r="C485" s="100"/>
      <c r="D485" s="100"/>
      <c r="E485" s="100"/>
      <c r="F485" s="100"/>
      <c r="G485" s="83"/>
      <c r="H485" s="83"/>
      <c r="I485" s="83"/>
      <c r="J485" s="83"/>
      <c r="K485" s="83"/>
      <c r="L485" s="83"/>
      <c r="M485" s="83"/>
      <c r="N485" s="83"/>
      <c r="O485" s="83"/>
      <c r="P485" s="83"/>
      <c r="Q485" s="83"/>
      <c r="R485" s="83"/>
      <c r="S485" s="83"/>
      <c r="T485" s="83"/>
      <c r="U485" s="83"/>
      <c r="V485" s="83"/>
      <c r="W485" s="83"/>
      <c r="X485" s="83"/>
      <c r="Y485" s="83"/>
    </row>
    <row r="486">
      <c r="A486" s="83"/>
      <c r="B486" s="100"/>
      <c r="C486" s="100"/>
      <c r="D486" s="100"/>
      <c r="E486" s="100"/>
      <c r="F486" s="100"/>
      <c r="G486" s="83"/>
      <c r="H486" s="83"/>
      <c r="I486" s="83"/>
      <c r="J486" s="83"/>
      <c r="K486" s="83"/>
      <c r="L486" s="83"/>
      <c r="M486" s="83"/>
      <c r="N486" s="83"/>
      <c r="O486" s="83"/>
      <c r="P486" s="83"/>
      <c r="Q486" s="83"/>
      <c r="R486" s="83"/>
      <c r="S486" s="83"/>
      <c r="T486" s="83"/>
      <c r="U486" s="83"/>
      <c r="V486" s="83"/>
      <c r="W486" s="83"/>
      <c r="X486" s="83"/>
      <c r="Y486" s="83"/>
    </row>
    <row r="487">
      <c r="A487" s="83"/>
      <c r="B487" s="100"/>
      <c r="C487" s="100"/>
      <c r="D487" s="100"/>
      <c r="E487" s="100"/>
      <c r="F487" s="100"/>
      <c r="G487" s="83"/>
      <c r="H487" s="83"/>
      <c r="I487" s="83"/>
      <c r="J487" s="83"/>
      <c r="K487" s="83"/>
      <c r="L487" s="83"/>
      <c r="M487" s="83"/>
      <c r="N487" s="83"/>
      <c r="O487" s="83"/>
      <c r="P487" s="83"/>
      <c r="Q487" s="83"/>
      <c r="R487" s="83"/>
      <c r="S487" s="83"/>
      <c r="T487" s="83"/>
      <c r="U487" s="83"/>
      <c r="V487" s="83"/>
      <c r="W487" s="83"/>
      <c r="X487" s="83"/>
      <c r="Y487" s="83"/>
    </row>
    <row r="488">
      <c r="A488" s="83"/>
      <c r="B488" s="100"/>
      <c r="C488" s="100"/>
      <c r="D488" s="100"/>
      <c r="E488" s="100"/>
      <c r="F488" s="100"/>
      <c r="G488" s="83"/>
      <c r="H488" s="83"/>
      <c r="I488" s="83"/>
      <c r="J488" s="83"/>
      <c r="K488" s="83"/>
      <c r="L488" s="83"/>
      <c r="M488" s="83"/>
      <c r="N488" s="83"/>
      <c r="O488" s="83"/>
      <c r="P488" s="83"/>
      <c r="Q488" s="83"/>
      <c r="R488" s="83"/>
      <c r="S488" s="83"/>
      <c r="T488" s="83"/>
      <c r="U488" s="83"/>
      <c r="V488" s="83"/>
      <c r="W488" s="83"/>
      <c r="X488" s="83"/>
      <c r="Y488" s="83"/>
    </row>
    <row r="489">
      <c r="A489" s="83"/>
      <c r="B489" s="100"/>
      <c r="C489" s="100"/>
      <c r="D489" s="100"/>
      <c r="E489" s="100"/>
      <c r="F489" s="100"/>
      <c r="G489" s="83"/>
      <c r="H489" s="83"/>
      <c r="I489" s="83"/>
      <c r="J489" s="83"/>
      <c r="K489" s="83"/>
      <c r="L489" s="83"/>
      <c r="M489" s="83"/>
      <c r="N489" s="83"/>
      <c r="O489" s="83"/>
      <c r="P489" s="83"/>
      <c r="Q489" s="83"/>
      <c r="R489" s="83"/>
      <c r="S489" s="83"/>
      <c r="T489" s="83"/>
      <c r="U489" s="83"/>
      <c r="V489" s="83"/>
      <c r="W489" s="83"/>
      <c r="X489" s="83"/>
      <c r="Y489" s="83"/>
    </row>
    <row r="490">
      <c r="A490" s="83"/>
      <c r="B490" s="100"/>
      <c r="C490" s="100"/>
      <c r="D490" s="100"/>
      <c r="E490" s="100"/>
      <c r="F490" s="100"/>
      <c r="G490" s="83"/>
      <c r="H490" s="83"/>
      <c r="I490" s="83"/>
      <c r="J490" s="83"/>
      <c r="K490" s="83"/>
      <c r="L490" s="83"/>
      <c r="M490" s="83"/>
      <c r="N490" s="83"/>
      <c r="O490" s="83"/>
      <c r="P490" s="83"/>
      <c r="Q490" s="83"/>
      <c r="R490" s="83"/>
      <c r="S490" s="83"/>
      <c r="T490" s="83"/>
      <c r="U490" s="83"/>
      <c r="V490" s="83"/>
      <c r="W490" s="83"/>
      <c r="X490" s="83"/>
      <c r="Y490" s="83"/>
    </row>
    <row r="491">
      <c r="A491" s="83"/>
      <c r="B491" s="100"/>
      <c r="C491" s="100"/>
      <c r="D491" s="100"/>
      <c r="E491" s="100"/>
      <c r="F491" s="100"/>
      <c r="G491" s="83"/>
      <c r="H491" s="83"/>
      <c r="I491" s="83"/>
      <c r="J491" s="83"/>
      <c r="K491" s="83"/>
      <c r="L491" s="83"/>
      <c r="M491" s="83"/>
      <c r="N491" s="83"/>
      <c r="O491" s="83"/>
      <c r="P491" s="83"/>
      <c r="Q491" s="83"/>
      <c r="R491" s="83"/>
      <c r="S491" s="83"/>
      <c r="T491" s="83"/>
      <c r="U491" s="83"/>
      <c r="V491" s="83"/>
      <c r="W491" s="83"/>
      <c r="X491" s="83"/>
      <c r="Y491" s="83"/>
    </row>
    <row r="492">
      <c r="A492" s="83"/>
      <c r="B492" s="100"/>
      <c r="C492" s="100"/>
      <c r="D492" s="100"/>
      <c r="E492" s="100"/>
      <c r="F492" s="100"/>
      <c r="G492" s="83"/>
      <c r="H492" s="83"/>
      <c r="I492" s="83"/>
      <c r="J492" s="83"/>
      <c r="K492" s="83"/>
      <c r="L492" s="83"/>
      <c r="M492" s="83"/>
      <c r="N492" s="83"/>
      <c r="O492" s="83"/>
      <c r="P492" s="83"/>
      <c r="Q492" s="83"/>
      <c r="R492" s="83"/>
      <c r="S492" s="83"/>
      <c r="T492" s="83"/>
      <c r="U492" s="83"/>
      <c r="V492" s="83"/>
      <c r="W492" s="83"/>
      <c r="X492" s="83"/>
      <c r="Y492" s="83"/>
    </row>
    <row r="493">
      <c r="A493" s="83"/>
      <c r="B493" s="100"/>
      <c r="C493" s="100"/>
      <c r="D493" s="100"/>
      <c r="E493" s="100"/>
      <c r="F493" s="100"/>
      <c r="G493" s="83"/>
      <c r="H493" s="83"/>
      <c r="I493" s="83"/>
      <c r="J493" s="83"/>
      <c r="K493" s="83"/>
      <c r="L493" s="83"/>
      <c r="M493" s="83"/>
      <c r="N493" s="83"/>
      <c r="O493" s="83"/>
      <c r="P493" s="83"/>
      <c r="Q493" s="83"/>
      <c r="R493" s="83"/>
      <c r="S493" s="83"/>
      <c r="T493" s="83"/>
      <c r="U493" s="83"/>
      <c r="V493" s="83"/>
      <c r="W493" s="83"/>
      <c r="X493" s="83"/>
      <c r="Y493" s="83"/>
    </row>
    <row r="494">
      <c r="A494" s="83"/>
      <c r="B494" s="100"/>
      <c r="C494" s="100"/>
      <c r="D494" s="100"/>
      <c r="E494" s="100"/>
      <c r="F494" s="100"/>
      <c r="G494" s="83"/>
      <c r="H494" s="83"/>
      <c r="I494" s="83"/>
      <c r="J494" s="83"/>
      <c r="K494" s="83"/>
      <c r="L494" s="83"/>
      <c r="M494" s="83"/>
      <c r="N494" s="83"/>
      <c r="O494" s="83"/>
      <c r="P494" s="83"/>
      <c r="Q494" s="83"/>
      <c r="R494" s="83"/>
      <c r="S494" s="83"/>
      <c r="T494" s="83"/>
      <c r="U494" s="83"/>
      <c r="V494" s="83"/>
      <c r="W494" s="83"/>
      <c r="X494" s="83"/>
      <c r="Y494" s="83"/>
    </row>
    <row r="495">
      <c r="A495" s="83"/>
      <c r="B495" s="100"/>
      <c r="C495" s="100"/>
      <c r="D495" s="100"/>
      <c r="E495" s="100"/>
      <c r="F495" s="100"/>
      <c r="G495" s="83"/>
      <c r="H495" s="83"/>
      <c r="I495" s="83"/>
      <c r="J495" s="83"/>
      <c r="K495" s="83"/>
      <c r="L495" s="83"/>
      <c r="M495" s="83"/>
      <c r="N495" s="83"/>
      <c r="O495" s="83"/>
      <c r="P495" s="83"/>
      <c r="Q495" s="83"/>
      <c r="R495" s="83"/>
      <c r="S495" s="83"/>
      <c r="T495" s="83"/>
      <c r="U495" s="83"/>
      <c r="V495" s="83"/>
      <c r="W495" s="83"/>
      <c r="X495" s="83"/>
      <c r="Y495" s="83"/>
    </row>
    <row r="496">
      <c r="A496" s="83"/>
      <c r="B496" s="100"/>
      <c r="C496" s="100"/>
      <c r="D496" s="100"/>
      <c r="E496" s="100"/>
      <c r="F496" s="100"/>
      <c r="G496" s="83"/>
      <c r="H496" s="83"/>
      <c r="I496" s="83"/>
      <c r="J496" s="83"/>
      <c r="K496" s="83"/>
      <c r="L496" s="83"/>
      <c r="M496" s="83"/>
      <c r="N496" s="83"/>
      <c r="O496" s="83"/>
      <c r="P496" s="83"/>
      <c r="Q496" s="83"/>
      <c r="R496" s="83"/>
      <c r="S496" s="83"/>
      <c r="T496" s="83"/>
      <c r="U496" s="83"/>
      <c r="V496" s="83"/>
      <c r="W496" s="83"/>
      <c r="X496" s="83"/>
      <c r="Y496" s="83"/>
    </row>
    <row r="497">
      <c r="A497" s="83"/>
      <c r="B497" s="100"/>
      <c r="C497" s="100"/>
      <c r="D497" s="100"/>
      <c r="E497" s="100"/>
      <c r="F497" s="100"/>
      <c r="G497" s="83"/>
      <c r="H497" s="83"/>
      <c r="I497" s="83"/>
      <c r="J497" s="83"/>
      <c r="K497" s="83"/>
      <c r="L497" s="83"/>
      <c r="M497" s="83"/>
      <c r="N497" s="83"/>
      <c r="O497" s="83"/>
      <c r="P497" s="83"/>
      <c r="Q497" s="83"/>
      <c r="R497" s="83"/>
      <c r="S497" s="83"/>
      <c r="T497" s="83"/>
      <c r="U497" s="83"/>
      <c r="V497" s="83"/>
      <c r="W497" s="83"/>
      <c r="X497" s="83"/>
      <c r="Y497" s="83"/>
    </row>
    <row r="498">
      <c r="A498" s="83"/>
      <c r="B498" s="100"/>
      <c r="C498" s="100"/>
      <c r="D498" s="100"/>
      <c r="E498" s="100"/>
      <c r="F498" s="100"/>
      <c r="G498" s="83"/>
      <c r="H498" s="83"/>
      <c r="I498" s="83"/>
      <c r="J498" s="83"/>
      <c r="K498" s="83"/>
      <c r="L498" s="83"/>
      <c r="M498" s="83"/>
      <c r="N498" s="83"/>
      <c r="O498" s="83"/>
      <c r="P498" s="83"/>
      <c r="Q498" s="83"/>
      <c r="R498" s="83"/>
      <c r="S498" s="83"/>
      <c r="T498" s="83"/>
      <c r="U498" s="83"/>
      <c r="V498" s="83"/>
      <c r="W498" s="83"/>
      <c r="X498" s="83"/>
      <c r="Y498" s="83"/>
    </row>
    <row r="499">
      <c r="A499" s="83"/>
      <c r="B499" s="100"/>
      <c r="C499" s="100"/>
      <c r="D499" s="100"/>
      <c r="E499" s="100"/>
      <c r="F499" s="100"/>
      <c r="G499" s="83"/>
      <c r="H499" s="83"/>
      <c r="I499" s="83"/>
      <c r="J499" s="83"/>
      <c r="K499" s="83"/>
      <c r="L499" s="83"/>
      <c r="M499" s="83"/>
      <c r="N499" s="83"/>
      <c r="O499" s="83"/>
      <c r="P499" s="83"/>
      <c r="Q499" s="83"/>
      <c r="R499" s="83"/>
      <c r="S499" s="83"/>
      <c r="T499" s="83"/>
      <c r="U499" s="83"/>
      <c r="V499" s="83"/>
      <c r="W499" s="83"/>
      <c r="X499" s="83"/>
      <c r="Y499" s="83"/>
    </row>
    <row r="500">
      <c r="A500" s="83"/>
      <c r="B500" s="100"/>
      <c r="C500" s="100"/>
      <c r="D500" s="100"/>
      <c r="E500" s="100"/>
      <c r="F500" s="100"/>
      <c r="G500" s="83"/>
      <c r="H500" s="83"/>
      <c r="I500" s="83"/>
      <c r="J500" s="83"/>
      <c r="K500" s="83"/>
      <c r="L500" s="83"/>
      <c r="M500" s="83"/>
      <c r="N500" s="83"/>
      <c r="O500" s="83"/>
      <c r="P500" s="83"/>
      <c r="Q500" s="83"/>
      <c r="R500" s="83"/>
      <c r="S500" s="83"/>
      <c r="T500" s="83"/>
      <c r="U500" s="83"/>
      <c r="V500" s="83"/>
      <c r="W500" s="83"/>
      <c r="X500" s="83"/>
      <c r="Y500" s="83"/>
    </row>
    <row r="501">
      <c r="A501" s="83"/>
      <c r="B501" s="100"/>
      <c r="C501" s="100"/>
      <c r="D501" s="100"/>
      <c r="E501" s="100"/>
      <c r="F501" s="100"/>
      <c r="G501" s="83"/>
      <c r="H501" s="83"/>
      <c r="I501" s="83"/>
      <c r="J501" s="83"/>
      <c r="K501" s="83"/>
      <c r="L501" s="83"/>
      <c r="M501" s="83"/>
      <c r="N501" s="83"/>
      <c r="O501" s="83"/>
      <c r="P501" s="83"/>
      <c r="Q501" s="83"/>
      <c r="R501" s="83"/>
      <c r="S501" s="83"/>
      <c r="T501" s="83"/>
      <c r="U501" s="83"/>
      <c r="V501" s="83"/>
      <c r="W501" s="83"/>
      <c r="X501" s="83"/>
      <c r="Y501" s="83"/>
    </row>
    <row r="502">
      <c r="A502" s="83"/>
      <c r="B502" s="100"/>
      <c r="C502" s="100"/>
      <c r="D502" s="100"/>
      <c r="E502" s="100"/>
      <c r="F502" s="100"/>
      <c r="G502" s="83"/>
      <c r="H502" s="83"/>
      <c r="I502" s="83"/>
      <c r="J502" s="83"/>
      <c r="K502" s="83"/>
      <c r="L502" s="83"/>
      <c r="M502" s="83"/>
      <c r="N502" s="83"/>
      <c r="O502" s="83"/>
      <c r="P502" s="83"/>
      <c r="Q502" s="83"/>
      <c r="R502" s="83"/>
      <c r="S502" s="83"/>
      <c r="T502" s="83"/>
      <c r="U502" s="83"/>
      <c r="V502" s="83"/>
      <c r="W502" s="83"/>
      <c r="X502" s="83"/>
      <c r="Y502" s="83"/>
    </row>
    <row r="503">
      <c r="A503" s="83"/>
      <c r="B503" s="100"/>
      <c r="C503" s="100"/>
      <c r="D503" s="100"/>
      <c r="E503" s="100"/>
      <c r="F503" s="100"/>
      <c r="G503" s="83"/>
      <c r="H503" s="83"/>
      <c r="I503" s="83"/>
      <c r="J503" s="83"/>
      <c r="K503" s="83"/>
      <c r="L503" s="83"/>
      <c r="M503" s="83"/>
      <c r="N503" s="83"/>
      <c r="O503" s="83"/>
      <c r="P503" s="83"/>
      <c r="Q503" s="83"/>
      <c r="R503" s="83"/>
      <c r="S503" s="83"/>
      <c r="T503" s="83"/>
      <c r="U503" s="83"/>
      <c r="V503" s="83"/>
      <c r="W503" s="83"/>
      <c r="X503" s="83"/>
      <c r="Y503" s="83"/>
    </row>
    <row r="504">
      <c r="A504" s="83"/>
      <c r="B504" s="100"/>
      <c r="C504" s="100"/>
      <c r="D504" s="100"/>
      <c r="E504" s="100"/>
      <c r="F504" s="100"/>
      <c r="G504" s="83"/>
      <c r="H504" s="83"/>
      <c r="I504" s="83"/>
      <c r="J504" s="83"/>
      <c r="K504" s="83"/>
      <c r="L504" s="83"/>
      <c r="M504" s="83"/>
      <c r="N504" s="83"/>
      <c r="O504" s="83"/>
      <c r="P504" s="83"/>
      <c r="Q504" s="83"/>
      <c r="R504" s="83"/>
      <c r="S504" s="83"/>
      <c r="T504" s="83"/>
      <c r="U504" s="83"/>
      <c r="V504" s="83"/>
      <c r="W504" s="83"/>
      <c r="X504" s="83"/>
      <c r="Y504" s="83"/>
    </row>
    <row r="505">
      <c r="A505" s="83"/>
      <c r="B505" s="100"/>
      <c r="C505" s="100"/>
      <c r="D505" s="100"/>
      <c r="E505" s="100"/>
      <c r="F505" s="100"/>
      <c r="G505" s="83"/>
      <c r="H505" s="83"/>
      <c r="I505" s="83"/>
      <c r="J505" s="83"/>
      <c r="K505" s="83"/>
      <c r="L505" s="83"/>
      <c r="M505" s="83"/>
      <c r="N505" s="83"/>
      <c r="O505" s="83"/>
      <c r="P505" s="83"/>
      <c r="Q505" s="83"/>
      <c r="R505" s="83"/>
      <c r="S505" s="83"/>
      <c r="T505" s="83"/>
      <c r="U505" s="83"/>
      <c r="V505" s="83"/>
      <c r="W505" s="83"/>
      <c r="X505" s="83"/>
      <c r="Y505" s="83"/>
    </row>
    <row r="506">
      <c r="A506" s="83"/>
      <c r="B506" s="100"/>
      <c r="C506" s="100"/>
      <c r="D506" s="100"/>
      <c r="E506" s="100"/>
      <c r="F506" s="100"/>
      <c r="G506" s="83"/>
      <c r="H506" s="83"/>
      <c r="I506" s="83"/>
      <c r="J506" s="83"/>
      <c r="K506" s="83"/>
      <c r="L506" s="83"/>
      <c r="M506" s="83"/>
      <c r="N506" s="83"/>
      <c r="O506" s="83"/>
      <c r="P506" s="83"/>
      <c r="Q506" s="83"/>
      <c r="R506" s="83"/>
      <c r="S506" s="83"/>
      <c r="T506" s="83"/>
      <c r="U506" s="83"/>
      <c r="V506" s="83"/>
      <c r="W506" s="83"/>
      <c r="X506" s="83"/>
      <c r="Y506" s="83"/>
    </row>
    <row r="507">
      <c r="A507" s="83"/>
      <c r="B507" s="100"/>
      <c r="C507" s="100"/>
      <c r="D507" s="100"/>
      <c r="E507" s="100"/>
      <c r="F507" s="100"/>
      <c r="G507" s="83"/>
      <c r="H507" s="83"/>
      <c r="I507" s="83"/>
      <c r="J507" s="83"/>
      <c r="K507" s="83"/>
      <c r="L507" s="83"/>
      <c r="M507" s="83"/>
      <c r="N507" s="83"/>
      <c r="O507" s="83"/>
      <c r="P507" s="83"/>
      <c r="Q507" s="83"/>
      <c r="R507" s="83"/>
      <c r="S507" s="83"/>
      <c r="T507" s="83"/>
      <c r="U507" s="83"/>
      <c r="V507" s="83"/>
      <c r="W507" s="83"/>
      <c r="X507" s="83"/>
      <c r="Y507" s="83"/>
    </row>
    <row r="508">
      <c r="A508" s="83"/>
      <c r="B508" s="100"/>
      <c r="C508" s="100"/>
      <c r="D508" s="100"/>
      <c r="E508" s="100"/>
      <c r="F508" s="100"/>
      <c r="G508" s="83"/>
      <c r="H508" s="83"/>
      <c r="I508" s="83"/>
      <c r="J508" s="83"/>
      <c r="K508" s="83"/>
      <c r="L508" s="83"/>
      <c r="M508" s="83"/>
      <c r="N508" s="83"/>
      <c r="O508" s="83"/>
      <c r="P508" s="83"/>
      <c r="Q508" s="83"/>
      <c r="R508" s="83"/>
      <c r="S508" s="83"/>
      <c r="T508" s="83"/>
      <c r="U508" s="83"/>
      <c r="V508" s="83"/>
      <c r="W508" s="83"/>
      <c r="X508" s="83"/>
      <c r="Y508" s="83"/>
    </row>
    <row r="509">
      <c r="A509" s="83"/>
      <c r="B509" s="100"/>
      <c r="C509" s="100"/>
      <c r="D509" s="100"/>
      <c r="E509" s="100"/>
      <c r="F509" s="100"/>
      <c r="G509" s="83"/>
      <c r="H509" s="83"/>
      <c r="I509" s="83"/>
      <c r="J509" s="83"/>
      <c r="K509" s="83"/>
      <c r="L509" s="83"/>
      <c r="M509" s="83"/>
      <c r="N509" s="83"/>
      <c r="O509" s="83"/>
      <c r="P509" s="83"/>
      <c r="Q509" s="83"/>
      <c r="R509" s="83"/>
      <c r="S509" s="83"/>
      <c r="T509" s="83"/>
      <c r="U509" s="83"/>
      <c r="V509" s="83"/>
      <c r="W509" s="83"/>
      <c r="X509" s="83"/>
      <c r="Y509" s="83"/>
    </row>
    <row r="510">
      <c r="A510" s="83"/>
      <c r="B510" s="100"/>
      <c r="C510" s="100"/>
      <c r="D510" s="100"/>
      <c r="E510" s="100"/>
      <c r="F510" s="100"/>
      <c r="G510" s="83"/>
      <c r="H510" s="83"/>
      <c r="I510" s="83"/>
      <c r="J510" s="83"/>
      <c r="K510" s="83"/>
      <c r="L510" s="83"/>
      <c r="M510" s="83"/>
      <c r="N510" s="83"/>
      <c r="O510" s="83"/>
      <c r="P510" s="83"/>
      <c r="Q510" s="83"/>
      <c r="R510" s="83"/>
      <c r="S510" s="83"/>
      <c r="T510" s="83"/>
      <c r="U510" s="83"/>
      <c r="V510" s="83"/>
      <c r="W510" s="83"/>
      <c r="X510" s="83"/>
      <c r="Y510" s="83"/>
    </row>
    <row r="511">
      <c r="A511" s="83"/>
      <c r="B511" s="100"/>
      <c r="C511" s="100"/>
      <c r="D511" s="100"/>
      <c r="E511" s="100"/>
      <c r="F511" s="100"/>
      <c r="G511" s="83"/>
      <c r="H511" s="83"/>
      <c r="I511" s="83"/>
      <c r="J511" s="83"/>
      <c r="K511" s="83"/>
      <c r="L511" s="83"/>
      <c r="M511" s="83"/>
      <c r="N511" s="83"/>
      <c r="O511" s="83"/>
      <c r="P511" s="83"/>
      <c r="Q511" s="83"/>
      <c r="R511" s="83"/>
      <c r="S511" s="83"/>
      <c r="T511" s="83"/>
      <c r="U511" s="83"/>
      <c r="V511" s="83"/>
      <c r="W511" s="83"/>
      <c r="X511" s="83"/>
      <c r="Y511" s="83"/>
    </row>
    <row r="512">
      <c r="A512" s="83"/>
      <c r="B512" s="100"/>
      <c r="C512" s="100"/>
      <c r="D512" s="100"/>
      <c r="E512" s="100"/>
      <c r="F512" s="100"/>
      <c r="G512" s="83"/>
      <c r="H512" s="83"/>
      <c r="I512" s="83"/>
      <c r="J512" s="83"/>
      <c r="K512" s="83"/>
      <c r="L512" s="83"/>
      <c r="M512" s="83"/>
      <c r="N512" s="83"/>
      <c r="O512" s="83"/>
      <c r="P512" s="83"/>
      <c r="Q512" s="83"/>
      <c r="R512" s="83"/>
      <c r="S512" s="83"/>
      <c r="T512" s="83"/>
      <c r="U512" s="83"/>
      <c r="V512" s="83"/>
      <c r="W512" s="83"/>
      <c r="X512" s="83"/>
      <c r="Y512" s="83"/>
    </row>
    <row r="513">
      <c r="A513" s="83"/>
      <c r="B513" s="100"/>
      <c r="C513" s="100"/>
      <c r="D513" s="100"/>
      <c r="E513" s="100"/>
      <c r="F513" s="100"/>
      <c r="G513" s="83"/>
      <c r="H513" s="83"/>
      <c r="I513" s="83"/>
      <c r="J513" s="83"/>
      <c r="K513" s="83"/>
      <c r="L513" s="83"/>
      <c r="M513" s="83"/>
      <c r="N513" s="83"/>
      <c r="O513" s="83"/>
      <c r="P513" s="83"/>
      <c r="Q513" s="83"/>
      <c r="R513" s="83"/>
      <c r="S513" s="83"/>
      <c r="T513" s="83"/>
      <c r="U513" s="83"/>
      <c r="V513" s="83"/>
      <c r="W513" s="83"/>
      <c r="X513" s="83"/>
      <c r="Y513" s="83"/>
    </row>
    <row r="514">
      <c r="A514" s="83"/>
      <c r="B514" s="100"/>
      <c r="C514" s="100"/>
      <c r="D514" s="100"/>
      <c r="E514" s="100"/>
      <c r="F514" s="100"/>
      <c r="G514" s="83"/>
      <c r="H514" s="83"/>
      <c r="I514" s="83"/>
      <c r="J514" s="83"/>
      <c r="K514" s="83"/>
      <c r="L514" s="83"/>
      <c r="M514" s="83"/>
      <c r="N514" s="83"/>
      <c r="O514" s="83"/>
      <c r="P514" s="83"/>
      <c r="Q514" s="83"/>
      <c r="R514" s="83"/>
      <c r="S514" s="83"/>
      <c r="T514" s="83"/>
      <c r="U514" s="83"/>
      <c r="V514" s="83"/>
      <c r="W514" s="83"/>
      <c r="X514" s="83"/>
      <c r="Y514" s="83"/>
    </row>
    <row r="515">
      <c r="A515" s="83"/>
      <c r="B515" s="100"/>
      <c r="C515" s="100"/>
      <c r="D515" s="100"/>
      <c r="E515" s="100"/>
      <c r="F515" s="100"/>
      <c r="G515" s="83"/>
      <c r="H515" s="83"/>
      <c r="I515" s="83"/>
      <c r="J515" s="83"/>
      <c r="K515" s="83"/>
      <c r="L515" s="83"/>
      <c r="M515" s="83"/>
      <c r="N515" s="83"/>
      <c r="O515" s="83"/>
      <c r="P515" s="83"/>
      <c r="Q515" s="83"/>
      <c r="R515" s="83"/>
      <c r="S515" s="83"/>
      <c r="T515" s="83"/>
      <c r="U515" s="83"/>
      <c r="V515" s="83"/>
      <c r="W515" s="83"/>
      <c r="X515" s="83"/>
      <c r="Y515" s="83"/>
    </row>
    <row r="516">
      <c r="A516" s="83"/>
      <c r="B516" s="100"/>
      <c r="C516" s="100"/>
      <c r="D516" s="100"/>
      <c r="E516" s="100"/>
      <c r="F516" s="100"/>
      <c r="G516" s="83"/>
      <c r="H516" s="83"/>
      <c r="I516" s="83"/>
      <c r="J516" s="83"/>
      <c r="K516" s="83"/>
      <c r="L516" s="83"/>
      <c r="M516" s="83"/>
      <c r="N516" s="83"/>
      <c r="O516" s="83"/>
      <c r="P516" s="83"/>
      <c r="Q516" s="83"/>
      <c r="R516" s="83"/>
      <c r="S516" s="83"/>
      <c r="T516" s="83"/>
      <c r="U516" s="83"/>
      <c r="V516" s="83"/>
      <c r="W516" s="83"/>
      <c r="X516" s="83"/>
      <c r="Y516" s="83"/>
    </row>
    <row r="517">
      <c r="A517" s="83"/>
      <c r="B517" s="100"/>
      <c r="C517" s="100"/>
      <c r="D517" s="100"/>
      <c r="E517" s="100"/>
      <c r="F517" s="100"/>
      <c r="G517" s="83"/>
      <c r="H517" s="83"/>
      <c r="I517" s="83"/>
      <c r="J517" s="83"/>
      <c r="K517" s="83"/>
      <c r="L517" s="83"/>
      <c r="M517" s="83"/>
      <c r="N517" s="83"/>
      <c r="O517" s="83"/>
      <c r="P517" s="83"/>
      <c r="Q517" s="83"/>
      <c r="R517" s="83"/>
      <c r="S517" s="83"/>
      <c r="T517" s="83"/>
      <c r="U517" s="83"/>
      <c r="V517" s="83"/>
      <c r="W517" s="83"/>
      <c r="X517" s="83"/>
      <c r="Y517" s="83"/>
    </row>
    <row r="518">
      <c r="A518" s="83"/>
      <c r="B518" s="100"/>
      <c r="C518" s="100"/>
      <c r="D518" s="100"/>
      <c r="E518" s="100"/>
      <c r="F518" s="100"/>
      <c r="G518" s="83"/>
      <c r="H518" s="83"/>
      <c r="I518" s="83"/>
      <c r="J518" s="83"/>
      <c r="K518" s="83"/>
      <c r="L518" s="83"/>
      <c r="M518" s="83"/>
      <c r="N518" s="83"/>
      <c r="O518" s="83"/>
      <c r="P518" s="83"/>
      <c r="Q518" s="83"/>
      <c r="R518" s="83"/>
      <c r="S518" s="83"/>
      <c r="T518" s="83"/>
      <c r="U518" s="83"/>
      <c r="V518" s="83"/>
      <c r="W518" s="83"/>
      <c r="X518" s="83"/>
      <c r="Y518" s="83"/>
    </row>
    <row r="519">
      <c r="A519" s="83"/>
      <c r="B519" s="100"/>
      <c r="C519" s="100"/>
      <c r="D519" s="100"/>
      <c r="E519" s="100"/>
      <c r="F519" s="100"/>
      <c r="G519" s="83"/>
      <c r="H519" s="83"/>
      <c r="I519" s="83"/>
      <c r="J519" s="83"/>
      <c r="K519" s="83"/>
      <c r="L519" s="83"/>
      <c r="M519" s="83"/>
      <c r="N519" s="83"/>
      <c r="O519" s="83"/>
      <c r="P519" s="83"/>
      <c r="Q519" s="83"/>
      <c r="R519" s="83"/>
      <c r="S519" s="83"/>
      <c r="T519" s="83"/>
      <c r="U519" s="83"/>
      <c r="V519" s="83"/>
      <c r="W519" s="83"/>
      <c r="X519" s="83"/>
      <c r="Y519" s="83"/>
    </row>
    <row r="520">
      <c r="A520" s="83"/>
      <c r="B520" s="100"/>
      <c r="C520" s="100"/>
      <c r="D520" s="100"/>
      <c r="E520" s="100"/>
      <c r="F520" s="100"/>
      <c r="G520" s="83"/>
      <c r="H520" s="83"/>
      <c r="I520" s="83"/>
      <c r="J520" s="83"/>
      <c r="K520" s="83"/>
      <c r="L520" s="83"/>
      <c r="M520" s="83"/>
      <c r="N520" s="83"/>
      <c r="O520" s="83"/>
      <c r="P520" s="83"/>
      <c r="Q520" s="83"/>
      <c r="R520" s="83"/>
      <c r="S520" s="83"/>
      <c r="T520" s="83"/>
      <c r="U520" s="83"/>
      <c r="V520" s="83"/>
      <c r="W520" s="83"/>
      <c r="X520" s="83"/>
      <c r="Y520" s="83"/>
    </row>
    <row r="521">
      <c r="A521" s="83"/>
      <c r="B521" s="100"/>
      <c r="C521" s="100"/>
      <c r="D521" s="100"/>
      <c r="E521" s="100"/>
      <c r="F521" s="100"/>
      <c r="G521" s="83"/>
      <c r="H521" s="83"/>
      <c r="I521" s="83"/>
      <c r="J521" s="83"/>
      <c r="K521" s="83"/>
      <c r="L521" s="83"/>
      <c r="M521" s="83"/>
      <c r="N521" s="83"/>
      <c r="O521" s="83"/>
      <c r="P521" s="83"/>
      <c r="Q521" s="83"/>
      <c r="R521" s="83"/>
      <c r="S521" s="83"/>
      <c r="T521" s="83"/>
      <c r="U521" s="83"/>
      <c r="V521" s="83"/>
      <c r="W521" s="83"/>
      <c r="X521" s="83"/>
      <c r="Y521" s="83"/>
    </row>
    <row r="522">
      <c r="A522" s="83"/>
      <c r="B522" s="100"/>
      <c r="C522" s="100"/>
      <c r="D522" s="100"/>
      <c r="E522" s="100"/>
      <c r="F522" s="100"/>
      <c r="G522" s="83"/>
      <c r="H522" s="83"/>
      <c r="I522" s="83"/>
      <c r="J522" s="83"/>
      <c r="K522" s="83"/>
      <c r="L522" s="83"/>
      <c r="M522" s="83"/>
      <c r="N522" s="83"/>
      <c r="O522" s="83"/>
      <c r="P522" s="83"/>
      <c r="Q522" s="83"/>
      <c r="R522" s="83"/>
      <c r="S522" s="83"/>
      <c r="T522" s="83"/>
      <c r="U522" s="83"/>
      <c r="V522" s="83"/>
      <c r="W522" s="83"/>
      <c r="X522" s="83"/>
      <c r="Y522" s="83"/>
    </row>
    <row r="523">
      <c r="A523" s="83"/>
      <c r="B523" s="100"/>
      <c r="C523" s="100"/>
      <c r="D523" s="100"/>
      <c r="E523" s="100"/>
      <c r="F523" s="100"/>
      <c r="G523" s="83"/>
      <c r="H523" s="83"/>
      <c r="I523" s="83"/>
      <c r="J523" s="83"/>
      <c r="K523" s="83"/>
      <c r="L523" s="83"/>
      <c r="M523" s="83"/>
      <c r="N523" s="83"/>
      <c r="O523" s="83"/>
      <c r="P523" s="83"/>
      <c r="Q523" s="83"/>
      <c r="R523" s="83"/>
      <c r="S523" s="83"/>
      <c r="T523" s="83"/>
      <c r="U523" s="83"/>
      <c r="V523" s="83"/>
      <c r="W523" s="83"/>
      <c r="X523" s="83"/>
      <c r="Y523" s="83"/>
    </row>
    <row r="524">
      <c r="A524" s="83"/>
      <c r="B524" s="100"/>
      <c r="C524" s="100"/>
      <c r="D524" s="100"/>
      <c r="E524" s="100"/>
      <c r="F524" s="100"/>
      <c r="G524" s="83"/>
      <c r="H524" s="83"/>
      <c r="I524" s="83"/>
      <c r="J524" s="83"/>
      <c r="K524" s="83"/>
      <c r="L524" s="83"/>
      <c r="M524" s="83"/>
      <c r="N524" s="83"/>
      <c r="O524" s="83"/>
      <c r="P524" s="83"/>
      <c r="Q524" s="83"/>
      <c r="R524" s="83"/>
      <c r="S524" s="83"/>
      <c r="T524" s="83"/>
      <c r="U524" s="83"/>
      <c r="V524" s="83"/>
      <c r="W524" s="83"/>
      <c r="X524" s="83"/>
      <c r="Y524" s="83"/>
    </row>
    <row r="525">
      <c r="A525" s="83"/>
      <c r="B525" s="100"/>
      <c r="C525" s="100"/>
      <c r="D525" s="100"/>
      <c r="E525" s="100"/>
      <c r="F525" s="100"/>
      <c r="G525" s="83"/>
      <c r="H525" s="83"/>
      <c r="I525" s="83"/>
      <c r="J525" s="83"/>
      <c r="K525" s="83"/>
      <c r="L525" s="83"/>
      <c r="M525" s="83"/>
      <c r="N525" s="83"/>
      <c r="O525" s="83"/>
      <c r="P525" s="83"/>
      <c r="Q525" s="83"/>
      <c r="R525" s="83"/>
      <c r="S525" s="83"/>
      <c r="T525" s="83"/>
      <c r="U525" s="83"/>
      <c r="V525" s="83"/>
      <c r="W525" s="83"/>
      <c r="X525" s="83"/>
      <c r="Y525" s="83"/>
    </row>
    <row r="526">
      <c r="A526" s="83"/>
      <c r="B526" s="100"/>
      <c r="C526" s="100"/>
      <c r="D526" s="100"/>
      <c r="E526" s="100"/>
      <c r="F526" s="100"/>
      <c r="G526" s="83"/>
      <c r="H526" s="83"/>
      <c r="I526" s="83"/>
      <c r="J526" s="83"/>
      <c r="K526" s="83"/>
      <c r="L526" s="83"/>
      <c r="M526" s="83"/>
      <c r="N526" s="83"/>
      <c r="O526" s="83"/>
      <c r="P526" s="83"/>
      <c r="Q526" s="83"/>
      <c r="R526" s="83"/>
      <c r="S526" s="83"/>
      <c r="T526" s="83"/>
      <c r="U526" s="83"/>
      <c r="V526" s="83"/>
      <c r="W526" s="83"/>
      <c r="X526" s="83"/>
      <c r="Y526" s="83"/>
    </row>
    <row r="527">
      <c r="A527" s="83"/>
      <c r="B527" s="100"/>
      <c r="C527" s="100"/>
      <c r="D527" s="100"/>
      <c r="E527" s="100"/>
      <c r="F527" s="100"/>
      <c r="G527" s="83"/>
      <c r="H527" s="83"/>
      <c r="I527" s="83"/>
      <c r="J527" s="83"/>
      <c r="K527" s="83"/>
      <c r="L527" s="83"/>
      <c r="M527" s="83"/>
      <c r="N527" s="83"/>
      <c r="O527" s="83"/>
      <c r="P527" s="83"/>
      <c r="Q527" s="83"/>
      <c r="R527" s="83"/>
      <c r="S527" s="83"/>
      <c r="T527" s="83"/>
      <c r="U527" s="83"/>
      <c r="V527" s="83"/>
      <c r="W527" s="83"/>
      <c r="X527" s="83"/>
      <c r="Y527" s="83"/>
    </row>
    <row r="528">
      <c r="A528" s="83"/>
      <c r="B528" s="100"/>
      <c r="C528" s="100"/>
      <c r="D528" s="100"/>
      <c r="E528" s="100"/>
      <c r="F528" s="100"/>
      <c r="G528" s="83"/>
      <c r="H528" s="83"/>
      <c r="I528" s="83"/>
      <c r="J528" s="83"/>
      <c r="K528" s="83"/>
      <c r="L528" s="83"/>
      <c r="M528" s="83"/>
      <c r="N528" s="83"/>
      <c r="O528" s="83"/>
      <c r="P528" s="83"/>
      <c r="Q528" s="83"/>
      <c r="R528" s="83"/>
      <c r="S528" s="83"/>
      <c r="T528" s="83"/>
      <c r="U528" s="83"/>
      <c r="V528" s="83"/>
      <c r="W528" s="83"/>
      <c r="X528" s="83"/>
      <c r="Y528" s="83"/>
    </row>
    <row r="529">
      <c r="A529" s="83"/>
      <c r="B529" s="100"/>
      <c r="C529" s="100"/>
      <c r="D529" s="100"/>
      <c r="E529" s="100"/>
      <c r="F529" s="100"/>
      <c r="G529" s="83"/>
      <c r="H529" s="83"/>
      <c r="I529" s="83"/>
      <c r="J529" s="83"/>
      <c r="K529" s="83"/>
      <c r="L529" s="83"/>
      <c r="M529" s="83"/>
      <c r="N529" s="83"/>
      <c r="O529" s="83"/>
      <c r="P529" s="83"/>
      <c r="Q529" s="83"/>
      <c r="R529" s="83"/>
      <c r="S529" s="83"/>
      <c r="T529" s="83"/>
      <c r="U529" s="83"/>
      <c r="V529" s="83"/>
      <c r="W529" s="83"/>
      <c r="X529" s="83"/>
      <c r="Y529" s="83"/>
    </row>
    <row r="530">
      <c r="A530" s="83"/>
      <c r="B530" s="100"/>
      <c r="C530" s="100"/>
      <c r="D530" s="100"/>
      <c r="E530" s="100"/>
      <c r="F530" s="100"/>
      <c r="G530" s="83"/>
      <c r="H530" s="83"/>
      <c r="I530" s="83"/>
      <c r="J530" s="83"/>
      <c r="K530" s="83"/>
      <c r="L530" s="83"/>
      <c r="M530" s="83"/>
      <c r="N530" s="83"/>
      <c r="O530" s="83"/>
      <c r="P530" s="83"/>
      <c r="Q530" s="83"/>
      <c r="R530" s="83"/>
      <c r="S530" s="83"/>
      <c r="T530" s="83"/>
      <c r="U530" s="83"/>
      <c r="V530" s="83"/>
      <c r="W530" s="83"/>
      <c r="X530" s="83"/>
      <c r="Y530" s="83"/>
    </row>
    <row r="531">
      <c r="A531" s="83"/>
      <c r="B531" s="100"/>
      <c r="C531" s="100"/>
      <c r="D531" s="100"/>
      <c r="E531" s="100"/>
      <c r="F531" s="100"/>
      <c r="G531" s="83"/>
      <c r="H531" s="83"/>
      <c r="I531" s="83"/>
      <c r="J531" s="83"/>
      <c r="K531" s="83"/>
      <c r="L531" s="83"/>
      <c r="M531" s="83"/>
      <c r="N531" s="83"/>
      <c r="O531" s="83"/>
      <c r="P531" s="83"/>
      <c r="Q531" s="83"/>
      <c r="R531" s="83"/>
      <c r="S531" s="83"/>
      <c r="T531" s="83"/>
      <c r="U531" s="83"/>
      <c r="V531" s="83"/>
      <c r="W531" s="83"/>
      <c r="X531" s="83"/>
      <c r="Y531" s="83"/>
    </row>
    <row r="532">
      <c r="A532" s="83"/>
      <c r="B532" s="100"/>
      <c r="C532" s="100"/>
      <c r="D532" s="100"/>
      <c r="E532" s="100"/>
      <c r="F532" s="100"/>
      <c r="G532" s="83"/>
      <c r="H532" s="83"/>
      <c r="I532" s="83"/>
      <c r="J532" s="83"/>
      <c r="K532" s="83"/>
      <c r="L532" s="83"/>
      <c r="M532" s="83"/>
      <c r="N532" s="83"/>
      <c r="O532" s="83"/>
      <c r="P532" s="83"/>
      <c r="Q532" s="83"/>
      <c r="R532" s="83"/>
      <c r="S532" s="83"/>
      <c r="T532" s="83"/>
      <c r="U532" s="83"/>
      <c r="V532" s="83"/>
      <c r="W532" s="83"/>
      <c r="X532" s="83"/>
      <c r="Y532" s="83"/>
    </row>
    <row r="533">
      <c r="A533" s="83"/>
      <c r="B533" s="100"/>
      <c r="C533" s="100"/>
      <c r="D533" s="100"/>
      <c r="E533" s="100"/>
      <c r="F533" s="100"/>
      <c r="G533" s="83"/>
      <c r="H533" s="83"/>
      <c r="I533" s="83"/>
      <c r="J533" s="83"/>
      <c r="K533" s="83"/>
      <c r="L533" s="83"/>
      <c r="M533" s="83"/>
      <c r="N533" s="83"/>
      <c r="O533" s="83"/>
      <c r="P533" s="83"/>
      <c r="Q533" s="83"/>
      <c r="R533" s="83"/>
      <c r="S533" s="83"/>
      <c r="T533" s="83"/>
      <c r="U533" s="83"/>
      <c r="V533" s="83"/>
      <c r="W533" s="83"/>
      <c r="X533" s="83"/>
      <c r="Y533" s="83"/>
    </row>
    <row r="534">
      <c r="A534" s="83"/>
      <c r="B534" s="100"/>
      <c r="C534" s="100"/>
      <c r="D534" s="100"/>
      <c r="E534" s="100"/>
      <c r="F534" s="100"/>
      <c r="G534" s="83"/>
      <c r="H534" s="83"/>
      <c r="I534" s="83"/>
      <c r="J534" s="83"/>
      <c r="K534" s="83"/>
      <c r="L534" s="83"/>
      <c r="M534" s="83"/>
      <c r="N534" s="83"/>
      <c r="O534" s="83"/>
      <c r="P534" s="83"/>
      <c r="Q534" s="83"/>
      <c r="R534" s="83"/>
      <c r="S534" s="83"/>
      <c r="T534" s="83"/>
      <c r="U534" s="83"/>
      <c r="V534" s="83"/>
      <c r="W534" s="83"/>
      <c r="X534" s="83"/>
      <c r="Y534" s="83"/>
    </row>
    <row r="535">
      <c r="A535" s="83"/>
      <c r="B535" s="100"/>
      <c r="C535" s="100"/>
      <c r="D535" s="100"/>
      <c r="E535" s="100"/>
      <c r="F535" s="100"/>
      <c r="G535" s="83"/>
      <c r="H535" s="83"/>
      <c r="I535" s="83"/>
      <c r="J535" s="83"/>
      <c r="K535" s="83"/>
      <c r="L535" s="83"/>
      <c r="M535" s="83"/>
      <c r="N535" s="83"/>
      <c r="O535" s="83"/>
      <c r="P535" s="83"/>
      <c r="Q535" s="83"/>
      <c r="R535" s="83"/>
      <c r="S535" s="83"/>
      <c r="T535" s="83"/>
      <c r="U535" s="83"/>
      <c r="V535" s="83"/>
      <c r="W535" s="83"/>
      <c r="X535" s="83"/>
      <c r="Y535" s="83"/>
    </row>
    <row r="536">
      <c r="A536" s="83"/>
      <c r="B536" s="100"/>
      <c r="C536" s="100"/>
      <c r="D536" s="100"/>
      <c r="E536" s="100"/>
      <c r="F536" s="100"/>
      <c r="G536" s="83"/>
      <c r="H536" s="83"/>
      <c r="I536" s="83"/>
      <c r="J536" s="83"/>
      <c r="K536" s="83"/>
      <c r="L536" s="83"/>
      <c r="M536" s="83"/>
      <c r="N536" s="83"/>
      <c r="O536" s="83"/>
      <c r="P536" s="83"/>
      <c r="Q536" s="83"/>
      <c r="R536" s="83"/>
      <c r="S536" s="83"/>
      <c r="T536" s="83"/>
      <c r="U536" s="83"/>
      <c r="V536" s="83"/>
      <c r="W536" s="83"/>
      <c r="X536" s="83"/>
      <c r="Y536" s="83"/>
    </row>
    <row r="537">
      <c r="A537" s="83"/>
      <c r="B537" s="100"/>
      <c r="C537" s="100"/>
      <c r="D537" s="100"/>
      <c r="E537" s="100"/>
      <c r="F537" s="100"/>
      <c r="G537" s="83"/>
      <c r="H537" s="83"/>
      <c r="I537" s="83"/>
      <c r="J537" s="83"/>
      <c r="K537" s="83"/>
      <c r="L537" s="83"/>
      <c r="M537" s="83"/>
      <c r="N537" s="83"/>
      <c r="O537" s="83"/>
      <c r="P537" s="83"/>
      <c r="Q537" s="83"/>
      <c r="R537" s="83"/>
      <c r="S537" s="83"/>
      <c r="T537" s="83"/>
      <c r="U537" s="83"/>
      <c r="V537" s="83"/>
      <c r="W537" s="83"/>
      <c r="X537" s="83"/>
      <c r="Y537" s="83"/>
    </row>
    <row r="538">
      <c r="A538" s="83"/>
      <c r="B538" s="100"/>
      <c r="C538" s="100"/>
      <c r="D538" s="100"/>
      <c r="E538" s="100"/>
      <c r="F538" s="100"/>
      <c r="G538" s="83"/>
      <c r="H538" s="83"/>
      <c r="I538" s="83"/>
      <c r="J538" s="83"/>
      <c r="K538" s="83"/>
      <c r="L538" s="83"/>
      <c r="M538" s="83"/>
      <c r="N538" s="83"/>
      <c r="O538" s="83"/>
      <c r="P538" s="83"/>
      <c r="Q538" s="83"/>
      <c r="R538" s="83"/>
      <c r="S538" s="83"/>
      <c r="T538" s="83"/>
      <c r="U538" s="83"/>
      <c r="V538" s="83"/>
      <c r="W538" s="83"/>
      <c r="X538" s="83"/>
      <c r="Y538" s="83"/>
    </row>
    <row r="539">
      <c r="A539" s="83"/>
      <c r="B539" s="100"/>
      <c r="C539" s="100"/>
      <c r="D539" s="100"/>
      <c r="E539" s="100"/>
      <c r="F539" s="100"/>
      <c r="G539" s="83"/>
      <c r="H539" s="83"/>
      <c r="I539" s="83"/>
      <c r="J539" s="83"/>
      <c r="K539" s="83"/>
      <c r="L539" s="83"/>
      <c r="M539" s="83"/>
      <c r="N539" s="83"/>
      <c r="O539" s="83"/>
      <c r="P539" s="83"/>
      <c r="Q539" s="83"/>
      <c r="R539" s="83"/>
      <c r="S539" s="83"/>
      <c r="T539" s="83"/>
      <c r="U539" s="83"/>
      <c r="V539" s="83"/>
      <c r="W539" s="83"/>
      <c r="X539" s="83"/>
      <c r="Y539" s="83"/>
    </row>
    <row r="540">
      <c r="A540" s="83"/>
      <c r="B540" s="100"/>
      <c r="C540" s="100"/>
      <c r="D540" s="100"/>
      <c r="E540" s="100"/>
      <c r="F540" s="100"/>
      <c r="G540" s="83"/>
      <c r="H540" s="83"/>
      <c r="I540" s="83"/>
      <c r="J540" s="83"/>
      <c r="K540" s="83"/>
      <c r="L540" s="83"/>
      <c r="M540" s="83"/>
      <c r="N540" s="83"/>
      <c r="O540" s="83"/>
      <c r="P540" s="83"/>
      <c r="Q540" s="83"/>
      <c r="R540" s="83"/>
      <c r="S540" s="83"/>
      <c r="T540" s="83"/>
      <c r="U540" s="83"/>
      <c r="V540" s="83"/>
      <c r="W540" s="83"/>
      <c r="X540" s="83"/>
      <c r="Y540" s="83"/>
    </row>
    <row r="541">
      <c r="A541" s="83"/>
      <c r="B541" s="100"/>
      <c r="C541" s="100"/>
      <c r="D541" s="100"/>
      <c r="E541" s="100"/>
      <c r="F541" s="100"/>
      <c r="G541" s="83"/>
      <c r="H541" s="83"/>
      <c r="I541" s="83"/>
      <c r="J541" s="83"/>
      <c r="K541" s="83"/>
      <c r="L541" s="83"/>
      <c r="M541" s="83"/>
      <c r="N541" s="83"/>
      <c r="O541" s="83"/>
      <c r="P541" s="83"/>
      <c r="Q541" s="83"/>
      <c r="R541" s="83"/>
      <c r="S541" s="83"/>
      <c r="T541" s="83"/>
      <c r="U541" s="83"/>
      <c r="V541" s="83"/>
      <c r="W541" s="83"/>
      <c r="X541" s="83"/>
      <c r="Y541" s="83"/>
    </row>
    <row r="542">
      <c r="A542" s="83"/>
      <c r="B542" s="100"/>
      <c r="C542" s="100"/>
      <c r="D542" s="100"/>
      <c r="E542" s="100"/>
      <c r="F542" s="100"/>
      <c r="G542" s="83"/>
      <c r="H542" s="83"/>
      <c r="I542" s="83"/>
      <c r="J542" s="83"/>
      <c r="K542" s="83"/>
      <c r="L542" s="83"/>
      <c r="M542" s="83"/>
      <c r="N542" s="83"/>
      <c r="O542" s="83"/>
      <c r="P542" s="83"/>
      <c r="Q542" s="83"/>
      <c r="R542" s="83"/>
      <c r="S542" s="83"/>
      <c r="T542" s="83"/>
      <c r="U542" s="83"/>
      <c r="V542" s="83"/>
      <c r="W542" s="83"/>
      <c r="X542" s="83"/>
      <c r="Y542" s="83"/>
    </row>
    <row r="543">
      <c r="A543" s="83"/>
      <c r="B543" s="100"/>
      <c r="C543" s="100"/>
      <c r="D543" s="100"/>
      <c r="E543" s="100"/>
      <c r="F543" s="100"/>
      <c r="G543" s="83"/>
      <c r="H543" s="83"/>
      <c r="I543" s="83"/>
      <c r="J543" s="83"/>
      <c r="K543" s="83"/>
      <c r="L543" s="83"/>
      <c r="M543" s="83"/>
      <c r="N543" s="83"/>
      <c r="O543" s="83"/>
      <c r="P543" s="83"/>
      <c r="Q543" s="83"/>
      <c r="R543" s="83"/>
      <c r="S543" s="83"/>
      <c r="T543" s="83"/>
      <c r="U543" s="83"/>
      <c r="V543" s="83"/>
      <c r="W543" s="83"/>
      <c r="X543" s="83"/>
      <c r="Y543" s="83"/>
    </row>
    <row r="544">
      <c r="A544" s="83"/>
      <c r="B544" s="100"/>
      <c r="C544" s="100"/>
      <c r="D544" s="100"/>
      <c r="E544" s="100"/>
      <c r="F544" s="100"/>
      <c r="G544" s="83"/>
      <c r="H544" s="83"/>
      <c r="I544" s="83"/>
      <c r="J544" s="83"/>
      <c r="K544" s="83"/>
      <c r="L544" s="83"/>
      <c r="M544" s="83"/>
      <c r="N544" s="83"/>
      <c r="O544" s="83"/>
      <c r="P544" s="83"/>
      <c r="Q544" s="83"/>
      <c r="R544" s="83"/>
      <c r="S544" s="83"/>
      <c r="T544" s="83"/>
      <c r="U544" s="83"/>
      <c r="V544" s="83"/>
      <c r="W544" s="83"/>
      <c r="X544" s="83"/>
      <c r="Y544" s="83"/>
    </row>
    <row r="545">
      <c r="A545" s="83"/>
      <c r="B545" s="100"/>
      <c r="C545" s="100"/>
      <c r="D545" s="100"/>
      <c r="E545" s="100"/>
      <c r="F545" s="100"/>
      <c r="G545" s="83"/>
      <c r="H545" s="83"/>
      <c r="I545" s="83"/>
      <c r="J545" s="83"/>
      <c r="K545" s="83"/>
      <c r="L545" s="83"/>
      <c r="M545" s="83"/>
      <c r="N545" s="83"/>
      <c r="O545" s="83"/>
      <c r="P545" s="83"/>
      <c r="Q545" s="83"/>
      <c r="R545" s="83"/>
      <c r="S545" s="83"/>
      <c r="T545" s="83"/>
      <c r="U545" s="83"/>
      <c r="V545" s="83"/>
      <c r="W545" s="83"/>
      <c r="X545" s="83"/>
      <c r="Y545" s="83"/>
    </row>
    <row r="546">
      <c r="A546" s="83"/>
      <c r="B546" s="100"/>
      <c r="C546" s="100"/>
      <c r="D546" s="100"/>
      <c r="E546" s="100"/>
      <c r="F546" s="100"/>
      <c r="G546" s="83"/>
      <c r="H546" s="83"/>
      <c r="I546" s="83"/>
      <c r="J546" s="83"/>
      <c r="K546" s="83"/>
      <c r="L546" s="83"/>
      <c r="M546" s="83"/>
      <c r="N546" s="83"/>
      <c r="O546" s="83"/>
      <c r="P546" s="83"/>
      <c r="Q546" s="83"/>
      <c r="R546" s="83"/>
      <c r="S546" s="83"/>
      <c r="T546" s="83"/>
      <c r="U546" s="83"/>
      <c r="V546" s="83"/>
      <c r="W546" s="83"/>
      <c r="X546" s="83"/>
      <c r="Y546" s="83"/>
    </row>
    <row r="547">
      <c r="A547" s="83"/>
      <c r="B547" s="100"/>
      <c r="C547" s="100"/>
      <c r="D547" s="100"/>
      <c r="E547" s="100"/>
      <c r="F547" s="100"/>
      <c r="G547" s="83"/>
      <c r="H547" s="83"/>
      <c r="I547" s="83"/>
      <c r="J547" s="83"/>
      <c r="K547" s="83"/>
      <c r="L547" s="83"/>
      <c r="M547" s="83"/>
      <c r="N547" s="83"/>
      <c r="O547" s="83"/>
      <c r="P547" s="83"/>
      <c r="Q547" s="83"/>
      <c r="R547" s="83"/>
      <c r="S547" s="83"/>
      <c r="T547" s="83"/>
      <c r="U547" s="83"/>
      <c r="V547" s="83"/>
      <c r="W547" s="83"/>
      <c r="X547" s="83"/>
      <c r="Y547" s="83"/>
    </row>
    <row r="548">
      <c r="A548" s="83"/>
      <c r="B548" s="100"/>
      <c r="C548" s="100"/>
      <c r="D548" s="100"/>
      <c r="E548" s="100"/>
      <c r="F548" s="100"/>
      <c r="G548" s="83"/>
      <c r="H548" s="83"/>
      <c r="I548" s="83"/>
      <c r="J548" s="83"/>
      <c r="K548" s="83"/>
      <c r="L548" s="83"/>
      <c r="M548" s="83"/>
      <c r="N548" s="83"/>
      <c r="O548" s="83"/>
      <c r="P548" s="83"/>
      <c r="Q548" s="83"/>
      <c r="R548" s="83"/>
      <c r="S548" s="83"/>
      <c r="T548" s="83"/>
      <c r="U548" s="83"/>
      <c r="V548" s="83"/>
      <c r="W548" s="83"/>
      <c r="X548" s="83"/>
      <c r="Y548" s="83"/>
    </row>
    <row r="549">
      <c r="A549" s="83"/>
      <c r="B549" s="100"/>
      <c r="C549" s="100"/>
      <c r="D549" s="100"/>
      <c r="E549" s="100"/>
      <c r="F549" s="100"/>
      <c r="G549" s="83"/>
      <c r="H549" s="83"/>
      <c r="I549" s="83"/>
      <c r="J549" s="83"/>
      <c r="K549" s="83"/>
      <c r="L549" s="83"/>
      <c r="M549" s="83"/>
      <c r="N549" s="83"/>
      <c r="O549" s="83"/>
      <c r="P549" s="83"/>
      <c r="Q549" s="83"/>
      <c r="R549" s="83"/>
      <c r="S549" s="83"/>
      <c r="T549" s="83"/>
      <c r="U549" s="83"/>
      <c r="V549" s="83"/>
      <c r="W549" s="83"/>
      <c r="X549" s="83"/>
      <c r="Y549" s="83"/>
    </row>
    <row r="550">
      <c r="A550" s="83"/>
      <c r="B550" s="100"/>
      <c r="C550" s="100"/>
      <c r="D550" s="100"/>
      <c r="E550" s="100"/>
      <c r="F550" s="100"/>
      <c r="G550" s="83"/>
      <c r="H550" s="83"/>
      <c r="I550" s="83"/>
      <c r="J550" s="83"/>
      <c r="K550" s="83"/>
      <c r="L550" s="83"/>
      <c r="M550" s="83"/>
      <c r="N550" s="83"/>
      <c r="O550" s="83"/>
      <c r="P550" s="83"/>
      <c r="Q550" s="83"/>
      <c r="R550" s="83"/>
      <c r="S550" s="83"/>
      <c r="T550" s="83"/>
      <c r="U550" s="83"/>
      <c r="V550" s="83"/>
      <c r="W550" s="83"/>
      <c r="X550" s="83"/>
      <c r="Y550" s="83"/>
    </row>
    <row r="551">
      <c r="A551" s="83"/>
      <c r="B551" s="100"/>
      <c r="C551" s="100"/>
      <c r="D551" s="100"/>
      <c r="E551" s="100"/>
      <c r="F551" s="100"/>
      <c r="G551" s="83"/>
      <c r="H551" s="83"/>
      <c r="I551" s="83"/>
      <c r="J551" s="83"/>
      <c r="K551" s="83"/>
      <c r="L551" s="83"/>
      <c r="M551" s="83"/>
      <c r="N551" s="83"/>
      <c r="O551" s="83"/>
      <c r="P551" s="83"/>
      <c r="Q551" s="83"/>
      <c r="R551" s="83"/>
      <c r="S551" s="83"/>
      <c r="T551" s="83"/>
      <c r="U551" s="83"/>
      <c r="V551" s="83"/>
      <c r="W551" s="83"/>
      <c r="X551" s="83"/>
      <c r="Y551" s="83"/>
    </row>
    <row r="552">
      <c r="A552" s="83"/>
      <c r="B552" s="100"/>
      <c r="C552" s="100"/>
      <c r="D552" s="100"/>
      <c r="E552" s="100"/>
      <c r="F552" s="100"/>
      <c r="G552" s="83"/>
      <c r="H552" s="83"/>
      <c r="I552" s="83"/>
      <c r="J552" s="83"/>
      <c r="K552" s="83"/>
      <c r="L552" s="83"/>
      <c r="M552" s="83"/>
      <c r="N552" s="83"/>
      <c r="O552" s="83"/>
      <c r="P552" s="83"/>
      <c r="Q552" s="83"/>
      <c r="R552" s="83"/>
      <c r="S552" s="83"/>
      <c r="T552" s="83"/>
      <c r="U552" s="83"/>
      <c r="V552" s="83"/>
      <c r="W552" s="83"/>
      <c r="X552" s="83"/>
      <c r="Y552" s="83"/>
    </row>
    <row r="553">
      <c r="A553" s="83"/>
      <c r="B553" s="100"/>
      <c r="C553" s="100"/>
      <c r="D553" s="100"/>
      <c r="E553" s="100"/>
      <c r="F553" s="100"/>
      <c r="G553" s="83"/>
      <c r="H553" s="83"/>
      <c r="I553" s="83"/>
      <c r="J553" s="83"/>
      <c r="K553" s="83"/>
      <c r="L553" s="83"/>
      <c r="M553" s="83"/>
      <c r="N553" s="83"/>
      <c r="O553" s="83"/>
      <c r="P553" s="83"/>
      <c r="Q553" s="83"/>
      <c r="R553" s="83"/>
      <c r="S553" s="83"/>
      <c r="T553" s="83"/>
      <c r="U553" s="83"/>
      <c r="V553" s="83"/>
      <c r="W553" s="83"/>
      <c r="X553" s="83"/>
      <c r="Y553" s="83"/>
    </row>
    <row r="554">
      <c r="A554" s="83"/>
      <c r="B554" s="100"/>
      <c r="C554" s="100"/>
      <c r="D554" s="100"/>
      <c r="E554" s="100"/>
      <c r="F554" s="100"/>
      <c r="G554" s="83"/>
      <c r="H554" s="83"/>
      <c r="I554" s="83"/>
      <c r="J554" s="83"/>
      <c r="K554" s="83"/>
      <c r="L554" s="83"/>
      <c r="M554" s="83"/>
      <c r="N554" s="83"/>
      <c r="O554" s="83"/>
      <c r="P554" s="83"/>
      <c r="Q554" s="83"/>
      <c r="R554" s="83"/>
      <c r="S554" s="83"/>
      <c r="T554" s="83"/>
      <c r="U554" s="83"/>
      <c r="V554" s="83"/>
      <c r="W554" s="83"/>
      <c r="X554" s="83"/>
      <c r="Y554" s="83"/>
    </row>
    <row r="555">
      <c r="A555" s="83"/>
      <c r="B555" s="100"/>
      <c r="C555" s="100"/>
      <c r="D555" s="100"/>
      <c r="E555" s="100"/>
      <c r="F555" s="100"/>
      <c r="G555" s="83"/>
      <c r="H555" s="83"/>
      <c r="I555" s="83"/>
      <c r="J555" s="83"/>
      <c r="K555" s="83"/>
      <c r="L555" s="83"/>
      <c r="M555" s="83"/>
      <c r="N555" s="83"/>
      <c r="O555" s="83"/>
      <c r="P555" s="83"/>
      <c r="Q555" s="83"/>
      <c r="R555" s="83"/>
      <c r="S555" s="83"/>
      <c r="T555" s="83"/>
      <c r="U555" s="83"/>
      <c r="V555" s="83"/>
      <c r="W555" s="83"/>
      <c r="X555" s="83"/>
      <c r="Y555" s="83"/>
    </row>
    <row r="556">
      <c r="A556" s="83"/>
      <c r="B556" s="100"/>
      <c r="C556" s="100"/>
      <c r="D556" s="100"/>
      <c r="E556" s="100"/>
      <c r="F556" s="100"/>
      <c r="G556" s="83"/>
      <c r="H556" s="83"/>
      <c r="I556" s="83"/>
      <c r="J556" s="83"/>
      <c r="K556" s="83"/>
      <c r="L556" s="83"/>
      <c r="M556" s="83"/>
      <c r="N556" s="83"/>
      <c r="O556" s="83"/>
      <c r="P556" s="83"/>
      <c r="Q556" s="83"/>
      <c r="R556" s="83"/>
      <c r="S556" s="83"/>
      <c r="T556" s="83"/>
      <c r="U556" s="83"/>
      <c r="V556" s="83"/>
      <c r="W556" s="83"/>
      <c r="X556" s="83"/>
      <c r="Y556" s="83"/>
    </row>
    <row r="557">
      <c r="A557" s="83"/>
      <c r="B557" s="100"/>
      <c r="C557" s="100"/>
      <c r="D557" s="100"/>
      <c r="E557" s="100"/>
      <c r="F557" s="100"/>
      <c r="G557" s="83"/>
      <c r="H557" s="83"/>
      <c r="I557" s="83"/>
      <c r="J557" s="83"/>
      <c r="K557" s="83"/>
      <c r="L557" s="83"/>
      <c r="M557" s="83"/>
      <c r="N557" s="83"/>
      <c r="O557" s="83"/>
      <c r="P557" s="83"/>
      <c r="Q557" s="83"/>
      <c r="R557" s="83"/>
      <c r="S557" s="83"/>
      <c r="T557" s="83"/>
      <c r="U557" s="83"/>
      <c r="V557" s="83"/>
      <c r="W557" s="83"/>
      <c r="X557" s="83"/>
      <c r="Y557" s="83"/>
    </row>
    <row r="558">
      <c r="A558" s="83"/>
      <c r="B558" s="100"/>
      <c r="C558" s="100"/>
      <c r="D558" s="100"/>
      <c r="E558" s="100"/>
      <c r="F558" s="100"/>
      <c r="G558" s="83"/>
      <c r="H558" s="83"/>
      <c r="I558" s="83"/>
      <c r="J558" s="83"/>
      <c r="K558" s="83"/>
      <c r="L558" s="83"/>
      <c r="M558" s="83"/>
      <c r="N558" s="83"/>
      <c r="O558" s="83"/>
      <c r="P558" s="83"/>
      <c r="Q558" s="83"/>
      <c r="R558" s="83"/>
      <c r="S558" s="83"/>
      <c r="T558" s="83"/>
      <c r="U558" s="83"/>
      <c r="V558" s="83"/>
      <c r="W558" s="83"/>
      <c r="X558" s="83"/>
      <c r="Y558" s="83"/>
    </row>
    <row r="559">
      <c r="A559" s="83"/>
      <c r="B559" s="100"/>
      <c r="C559" s="100"/>
      <c r="D559" s="100"/>
      <c r="E559" s="100"/>
      <c r="F559" s="100"/>
      <c r="G559" s="83"/>
      <c r="H559" s="83"/>
      <c r="I559" s="83"/>
      <c r="J559" s="83"/>
      <c r="K559" s="83"/>
      <c r="L559" s="83"/>
      <c r="M559" s="83"/>
      <c r="N559" s="83"/>
      <c r="O559" s="83"/>
      <c r="P559" s="83"/>
      <c r="Q559" s="83"/>
      <c r="R559" s="83"/>
      <c r="S559" s="83"/>
      <c r="T559" s="83"/>
      <c r="U559" s="83"/>
      <c r="V559" s="83"/>
      <c r="W559" s="83"/>
      <c r="X559" s="83"/>
      <c r="Y559" s="83"/>
    </row>
    <row r="560">
      <c r="A560" s="83"/>
      <c r="B560" s="100"/>
      <c r="C560" s="100"/>
      <c r="D560" s="100"/>
      <c r="E560" s="100"/>
      <c r="F560" s="100"/>
      <c r="G560" s="83"/>
      <c r="H560" s="83"/>
      <c r="I560" s="83"/>
      <c r="J560" s="83"/>
      <c r="K560" s="83"/>
      <c r="L560" s="83"/>
      <c r="M560" s="83"/>
      <c r="N560" s="83"/>
      <c r="O560" s="83"/>
      <c r="P560" s="83"/>
      <c r="Q560" s="83"/>
      <c r="R560" s="83"/>
      <c r="S560" s="83"/>
      <c r="T560" s="83"/>
      <c r="U560" s="83"/>
      <c r="V560" s="83"/>
      <c r="W560" s="83"/>
      <c r="X560" s="83"/>
      <c r="Y560" s="83"/>
    </row>
    <row r="561">
      <c r="A561" s="83"/>
      <c r="B561" s="100"/>
      <c r="C561" s="100"/>
      <c r="D561" s="100"/>
      <c r="E561" s="100"/>
      <c r="F561" s="100"/>
      <c r="G561" s="83"/>
      <c r="H561" s="83"/>
      <c r="I561" s="83"/>
      <c r="J561" s="83"/>
      <c r="K561" s="83"/>
      <c r="L561" s="83"/>
      <c r="M561" s="83"/>
      <c r="N561" s="83"/>
      <c r="O561" s="83"/>
      <c r="P561" s="83"/>
      <c r="Q561" s="83"/>
      <c r="R561" s="83"/>
      <c r="S561" s="83"/>
      <c r="T561" s="83"/>
      <c r="U561" s="83"/>
      <c r="V561" s="83"/>
      <c r="W561" s="83"/>
      <c r="X561" s="83"/>
      <c r="Y561" s="83"/>
    </row>
    <row r="562">
      <c r="A562" s="83"/>
      <c r="B562" s="100"/>
      <c r="C562" s="100"/>
      <c r="D562" s="100"/>
      <c r="E562" s="100"/>
      <c r="F562" s="100"/>
      <c r="G562" s="83"/>
      <c r="H562" s="83"/>
      <c r="I562" s="83"/>
      <c r="J562" s="83"/>
      <c r="K562" s="83"/>
      <c r="L562" s="83"/>
      <c r="M562" s="83"/>
      <c r="N562" s="83"/>
      <c r="O562" s="83"/>
      <c r="P562" s="83"/>
      <c r="Q562" s="83"/>
      <c r="R562" s="83"/>
      <c r="S562" s="83"/>
      <c r="T562" s="83"/>
      <c r="U562" s="83"/>
      <c r="V562" s="83"/>
      <c r="W562" s="83"/>
      <c r="X562" s="83"/>
      <c r="Y562" s="83"/>
    </row>
    <row r="563">
      <c r="A563" s="83"/>
      <c r="B563" s="100"/>
      <c r="C563" s="100"/>
      <c r="D563" s="100"/>
      <c r="E563" s="100"/>
      <c r="F563" s="100"/>
      <c r="G563" s="83"/>
      <c r="H563" s="83"/>
      <c r="I563" s="83"/>
      <c r="J563" s="83"/>
      <c r="K563" s="83"/>
      <c r="L563" s="83"/>
      <c r="M563" s="83"/>
      <c r="N563" s="83"/>
      <c r="O563" s="83"/>
      <c r="P563" s="83"/>
      <c r="Q563" s="83"/>
      <c r="R563" s="83"/>
      <c r="S563" s="83"/>
      <c r="T563" s="83"/>
      <c r="U563" s="83"/>
      <c r="V563" s="83"/>
      <c r="W563" s="83"/>
      <c r="X563" s="83"/>
      <c r="Y563" s="83"/>
    </row>
    <row r="564">
      <c r="A564" s="83"/>
      <c r="B564" s="100"/>
      <c r="C564" s="100"/>
      <c r="D564" s="100"/>
      <c r="E564" s="100"/>
      <c r="F564" s="100"/>
      <c r="G564" s="83"/>
      <c r="H564" s="83"/>
      <c r="I564" s="83"/>
      <c r="J564" s="83"/>
      <c r="K564" s="83"/>
      <c r="L564" s="83"/>
      <c r="M564" s="83"/>
      <c r="N564" s="83"/>
      <c r="O564" s="83"/>
      <c r="P564" s="83"/>
      <c r="Q564" s="83"/>
      <c r="R564" s="83"/>
      <c r="S564" s="83"/>
      <c r="T564" s="83"/>
      <c r="U564" s="83"/>
      <c r="V564" s="83"/>
      <c r="W564" s="83"/>
      <c r="X564" s="83"/>
      <c r="Y564" s="83"/>
    </row>
    <row r="565">
      <c r="A565" s="83"/>
      <c r="B565" s="100"/>
      <c r="C565" s="100"/>
      <c r="D565" s="100"/>
      <c r="E565" s="100"/>
      <c r="F565" s="100"/>
      <c r="G565" s="83"/>
      <c r="H565" s="83"/>
      <c r="I565" s="83"/>
      <c r="J565" s="83"/>
      <c r="K565" s="83"/>
      <c r="L565" s="83"/>
      <c r="M565" s="83"/>
      <c r="N565" s="83"/>
      <c r="O565" s="83"/>
      <c r="P565" s="83"/>
      <c r="Q565" s="83"/>
      <c r="R565" s="83"/>
      <c r="S565" s="83"/>
      <c r="T565" s="83"/>
      <c r="U565" s="83"/>
      <c r="V565" s="83"/>
      <c r="W565" s="83"/>
      <c r="X565" s="83"/>
      <c r="Y565" s="83"/>
    </row>
    <row r="566">
      <c r="A566" s="83"/>
      <c r="B566" s="100"/>
      <c r="C566" s="100"/>
      <c r="D566" s="100"/>
      <c r="E566" s="100"/>
      <c r="F566" s="100"/>
      <c r="G566" s="83"/>
      <c r="H566" s="83"/>
      <c r="I566" s="83"/>
      <c r="J566" s="83"/>
      <c r="K566" s="83"/>
      <c r="L566" s="83"/>
      <c r="M566" s="83"/>
      <c r="N566" s="83"/>
      <c r="O566" s="83"/>
      <c r="P566" s="83"/>
      <c r="Q566" s="83"/>
      <c r="R566" s="83"/>
      <c r="S566" s="83"/>
      <c r="T566" s="83"/>
      <c r="U566" s="83"/>
      <c r="V566" s="83"/>
      <c r="W566" s="83"/>
      <c r="X566" s="83"/>
      <c r="Y566" s="83"/>
    </row>
    <row r="567">
      <c r="A567" s="83"/>
      <c r="B567" s="100"/>
      <c r="C567" s="100"/>
      <c r="D567" s="100"/>
      <c r="E567" s="100"/>
      <c r="F567" s="100"/>
      <c r="G567" s="83"/>
      <c r="H567" s="83"/>
      <c r="I567" s="83"/>
      <c r="J567" s="83"/>
      <c r="K567" s="83"/>
      <c r="L567" s="83"/>
      <c r="M567" s="83"/>
      <c r="N567" s="83"/>
      <c r="O567" s="83"/>
      <c r="P567" s="83"/>
      <c r="Q567" s="83"/>
      <c r="R567" s="83"/>
      <c r="S567" s="83"/>
      <c r="T567" s="83"/>
      <c r="U567" s="83"/>
      <c r="V567" s="83"/>
      <c r="W567" s="83"/>
      <c r="X567" s="83"/>
      <c r="Y567" s="83"/>
    </row>
    <row r="568">
      <c r="A568" s="83"/>
      <c r="B568" s="100"/>
      <c r="C568" s="100"/>
      <c r="D568" s="100"/>
      <c r="E568" s="100"/>
      <c r="F568" s="100"/>
      <c r="G568" s="83"/>
      <c r="H568" s="83"/>
      <c r="I568" s="83"/>
      <c r="J568" s="83"/>
      <c r="K568" s="83"/>
      <c r="L568" s="83"/>
      <c r="M568" s="83"/>
      <c r="N568" s="83"/>
      <c r="O568" s="83"/>
      <c r="P568" s="83"/>
      <c r="Q568" s="83"/>
      <c r="R568" s="83"/>
      <c r="S568" s="83"/>
      <c r="T568" s="83"/>
      <c r="U568" s="83"/>
      <c r="V568" s="83"/>
      <c r="W568" s="83"/>
      <c r="X568" s="83"/>
      <c r="Y568" s="83"/>
    </row>
    <row r="569">
      <c r="A569" s="83"/>
      <c r="B569" s="100"/>
      <c r="C569" s="100"/>
      <c r="D569" s="100"/>
      <c r="E569" s="100"/>
      <c r="F569" s="100"/>
      <c r="G569" s="83"/>
      <c r="H569" s="83"/>
      <c r="I569" s="83"/>
      <c r="J569" s="83"/>
      <c r="K569" s="83"/>
      <c r="L569" s="83"/>
      <c r="M569" s="83"/>
      <c r="N569" s="83"/>
      <c r="O569" s="83"/>
      <c r="P569" s="83"/>
      <c r="Q569" s="83"/>
      <c r="R569" s="83"/>
      <c r="S569" s="83"/>
      <c r="T569" s="83"/>
      <c r="U569" s="83"/>
      <c r="V569" s="83"/>
      <c r="W569" s="83"/>
      <c r="X569" s="83"/>
      <c r="Y569" s="83"/>
    </row>
    <row r="570">
      <c r="A570" s="83"/>
      <c r="B570" s="100"/>
      <c r="C570" s="100"/>
      <c r="D570" s="100"/>
      <c r="E570" s="100"/>
      <c r="F570" s="100"/>
      <c r="G570" s="83"/>
      <c r="H570" s="83"/>
      <c r="I570" s="83"/>
      <c r="J570" s="83"/>
      <c r="K570" s="83"/>
      <c r="L570" s="83"/>
      <c r="M570" s="83"/>
      <c r="N570" s="83"/>
      <c r="O570" s="83"/>
      <c r="P570" s="83"/>
      <c r="Q570" s="83"/>
      <c r="R570" s="83"/>
      <c r="S570" s="83"/>
      <c r="T570" s="83"/>
      <c r="U570" s="83"/>
      <c r="V570" s="83"/>
      <c r="W570" s="83"/>
      <c r="X570" s="83"/>
      <c r="Y570" s="83"/>
    </row>
    <row r="571">
      <c r="A571" s="83"/>
      <c r="B571" s="100"/>
      <c r="C571" s="100"/>
      <c r="D571" s="100"/>
      <c r="E571" s="100"/>
      <c r="F571" s="100"/>
      <c r="G571" s="83"/>
      <c r="H571" s="83"/>
      <c r="I571" s="83"/>
      <c r="J571" s="83"/>
      <c r="K571" s="83"/>
      <c r="L571" s="83"/>
      <c r="M571" s="83"/>
      <c r="N571" s="83"/>
      <c r="O571" s="83"/>
      <c r="P571" s="83"/>
      <c r="Q571" s="83"/>
      <c r="R571" s="83"/>
      <c r="S571" s="83"/>
      <c r="T571" s="83"/>
      <c r="U571" s="83"/>
      <c r="V571" s="83"/>
      <c r="W571" s="83"/>
      <c r="X571" s="83"/>
      <c r="Y571" s="83"/>
    </row>
    <row r="572">
      <c r="A572" s="83"/>
      <c r="B572" s="100"/>
      <c r="C572" s="100"/>
      <c r="D572" s="100"/>
      <c r="E572" s="100"/>
      <c r="F572" s="100"/>
      <c r="G572" s="83"/>
      <c r="H572" s="83"/>
      <c r="I572" s="83"/>
      <c r="J572" s="83"/>
      <c r="K572" s="83"/>
      <c r="L572" s="83"/>
      <c r="M572" s="83"/>
      <c r="N572" s="83"/>
      <c r="O572" s="83"/>
      <c r="P572" s="83"/>
      <c r="Q572" s="83"/>
      <c r="R572" s="83"/>
      <c r="S572" s="83"/>
      <c r="T572" s="83"/>
      <c r="U572" s="83"/>
      <c r="V572" s="83"/>
      <c r="W572" s="83"/>
      <c r="X572" s="83"/>
      <c r="Y572" s="83"/>
    </row>
    <row r="573">
      <c r="A573" s="83"/>
      <c r="B573" s="100"/>
      <c r="C573" s="100"/>
      <c r="D573" s="100"/>
      <c r="E573" s="100"/>
      <c r="F573" s="100"/>
      <c r="G573" s="83"/>
      <c r="H573" s="83"/>
      <c r="I573" s="83"/>
      <c r="J573" s="83"/>
      <c r="K573" s="83"/>
      <c r="L573" s="83"/>
      <c r="M573" s="83"/>
      <c r="N573" s="83"/>
      <c r="O573" s="83"/>
      <c r="P573" s="83"/>
      <c r="Q573" s="83"/>
      <c r="R573" s="83"/>
      <c r="S573" s="83"/>
      <c r="T573" s="83"/>
      <c r="U573" s="83"/>
      <c r="V573" s="83"/>
      <c r="W573" s="83"/>
      <c r="X573" s="83"/>
      <c r="Y573" s="83"/>
    </row>
    <row r="574">
      <c r="A574" s="83"/>
      <c r="B574" s="100"/>
      <c r="C574" s="100"/>
      <c r="D574" s="100"/>
      <c r="E574" s="100"/>
      <c r="F574" s="100"/>
      <c r="G574" s="83"/>
      <c r="H574" s="83"/>
      <c r="I574" s="83"/>
      <c r="J574" s="83"/>
      <c r="K574" s="83"/>
      <c r="L574" s="83"/>
      <c r="M574" s="83"/>
      <c r="N574" s="83"/>
      <c r="O574" s="83"/>
      <c r="P574" s="83"/>
      <c r="Q574" s="83"/>
      <c r="R574" s="83"/>
      <c r="S574" s="83"/>
      <c r="T574" s="83"/>
      <c r="U574" s="83"/>
      <c r="V574" s="83"/>
      <c r="W574" s="83"/>
      <c r="X574" s="83"/>
      <c r="Y574" s="83"/>
    </row>
    <row r="575">
      <c r="A575" s="83"/>
      <c r="B575" s="100"/>
      <c r="C575" s="100"/>
      <c r="D575" s="100"/>
      <c r="E575" s="100"/>
      <c r="F575" s="100"/>
      <c r="G575" s="83"/>
      <c r="H575" s="83"/>
      <c r="I575" s="83"/>
      <c r="J575" s="83"/>
      <c r="K575" s="83"/>
      <c r="L575" s="83"/>
      <c r="M575" s="83"/>
      <c r="N575" s="83"/>
      <c r="O575" s="83"/>
      <c r="P575" s="83"/>
      <c r="Q575" s="83"/>
      <c r="R575" s="83"/>
      <c r="S575" s="83"/>
      <c r="T575" s="83"/>
      <c r="U575" s="83"/>
      <c r="V575" s="83"/>
      <c r="W575" s="83"/>
      <c r="X575" s="83"/>
      <c r="Y575" s="83"/>
    </row>
    <row r="576">
      <c r="A576" s="83"/>
      <c r="B576" s="100"/>
      <c r="C576" s="100"/>
      <c r="D576" s="100"/>
      <c r="E576" s="100"/>
      <c r="F576" s="100"/>
      <c r="G576" s="83"/>
      <c r="H576" s="83"/>
      <c r="I576" s="83"/>
      <c r="J576" s="83"/>
      <c r="K576" s="83"/>
      <c r="L576" s="83"/>
      <c r="M576" s="83"/>
      <c r="N576" s="83"/>
      <c r="O576" s="83"/>
      <c r="P576" s="83"/>
      <c r="Q576" s="83"/>
      <c r="R576" s="83"/>
      <c r="S576" s="83"/>
      <c r="T576" s="83"/>
      <c r="U576" s="83"/>
      <c r="V576" s="83"/>
      <c r="W576" s="83"/>
      <c r="X576" s="83"/>
      <c r="Y576" s="83"/>
    </row>
    <row r="577">
      <c r="A577" s="83"/>
      <c r="B577" s="100"/>
      <c r="C577" s="100"/>
      <c r="D577" s="100"/>
      <c r="E577" s="100"/>
      <c r="F577" s="100"/>
      <c r="G577" s="83"/>
      <c r="H577" s="83"/>
      <c r="I577" s="83"/>
      <c r="J577" s="83"/>
      <c r="K577" s="83"/>
      <c r="L577" s="83"/>
      <c r="M577" s="83"/>
      <c r="N577" s="83"/>
      <c r="O577" s="83"/>
      <c r="P577" s="83"/>
      <c r="Q577" s="83"/>
      <c r="R577" s="83"/>
      <c r="S577" s="83"/>
      <c r="T577" s="83"/>
      <c r="U577" s="83"/>
      <c r="V577" s="83"/>
      <c r="W577" s="83"/>
      <c r="X577" s="83"/>
      <c r="Y577" s="83"/>
    </row>
    <row r="578">
      <c r="A578" s="83"/>
      <c r="B578" s="100"/>
      <c r="C578" s="100"/>
      <c r="D578" s="100"/>
      <c r="E578" s="100"/>
      <c r="F578" s="100"/>
      <c r="G578" s="83"/>
      <c r="H578" s="83"/>
      <c r="I578" s="83"/>
      <c r="J578" s="83"/>
      <c r="K578" s="83"/>
      <c r="L578" s="83"/>
      <c r="M578" s="83"/>
      <c r="N578" s="83"/>
      <c r="O578" s="83"/>
      <c r="P578" s="83"/>
      <c r="Q578" s="83"/>
      <c r="R578" s="83"/>
      <c r="S578" s="83"/>
      <c r="T578" s="83"/>
      <c r="U578" s="83"/>
      <c r="V578" s="83"/>
      <c r="W578" s="83"/>
      <c r="X578" s="83"/>
      <c r="Y578" s="83"/>
    </row>
    <row r="579">
      <c r="A579" s="83"/>
      <c r="B579" s="100"/>
      <c r="C579" s="100"/>
      <c r="D579" s="100"/>
      <c r="E579" s="100"/>
      <c r="F579" s="100"/>
      <c r="G579" s="83"/>
      <c r="H579" s="83"/>
      <c r="I579" s="83"/>
      <c r="J579" s="83"/>
      <c r="K579" s="83"/>
      <c r="L579" s="83"/>
      <c r="M579" s="83"/>
      <c r="N579" s="83"/>
      <c r="O579" s="83"/>
      <c r="P579" s="83"/>
      <c r="Q579" s="83"/>
      <c r="R579" s="83"/>
      <c r="S579" s="83"/>
      <c r="T579" s="83"/>
      <c r="U579" s="83"/>
      <c r="V579" s="83"/>
      <c r="W579" s="83"/>
      <c r="X579" s="83"/>
      <c r="Y579" s="83"/>
    </row>
    <row r="580">
      <c r="A580" s="83"/>
      <c r="B580" s="100"/>
      <c r="C580" s="100"/>
      <c r="D580" s="100"/>
      <c r="E580" s="100"/>
      <c r="F580" s="100"/>
      <c r="G580" s="83"/>
      <c r="H580" s="83"/>
      <c r="I580" s="83"/>
      <c r="J580" s="83"/>
      <c r="K580" s="83"/>
      <c r="L580" s="83"/>
      <c r="M580" s="83"/>
      <c r="N580" s="83"/>
      <c r="O580" s="83"/>
      <c r="P580" s="83"/>
      <c r="Q580" s="83"/>
      <c r="R580" s="83"/>
      <c r="S580" s="83"/>
      <c r="T580" s="83"/>
      <c r="U580" s="83"/>
      <c r="V580" s="83"/>
      <c r="W580" s="83"/>
      <c r="X580" s="83"/>
      <c r="Y580" s="83"/>
    </row>
    <row r="581">
      <c r="A581" s="83"/>
      <c r="B581" s="100"/>
      <c r="C581" s="100"/>
      <c r="D581" s="100"/>
      <c r="E581" s="100"/>
      <c r="F581" s="100"/>
      <c r="G581" s="83"/>
      <c r="H581" s="83"/>
      <c r="I581" s="83"/>
      <c r="J581" s="83"/>
      <c r="K581" s="83"/>
      <c r="L581" s="83"/>
      <c r="M581" s="83"/>
      <c r="N581" s="83"/>
      <c r="O581" s="83"/>
      <c r="P581" s="83"/>
      <c r="Q581" s="83"/>
      <c r="R581" s="83"/>
      <c r="S581" s="83"/>
      <c r="T581" s="83"/>
      <c r="U581" s="83"/>
      <c r="V581" s="83"/>
      <c r="W581" s="83"/>
      <c r="X581" s="83"/>
      <c r="Y581" s="83"/>
    </row>
    <row r="582">
      <c r="A582" s="83"/>
      <c r="B582" s="100"/>
      <c r="C582" s="100"/>
      <c r="D582" s="100"/>
      <c r="E582" s="100"/>
      <c r="F582" s="100"/>
      <c r="G582" s="83"/>
      <c r="H582" s="83"/>
      <c r="I582" s="83"/>
      <c r="J582" s="83"/>
      <c r="K582" s="83"/>
      <c r="L582" s="83"/>
      <c r="M582" s="83"/>
      <c r="N582" s="83"/>
      <c r="O582" s="83"/>
      <c r="P582" s="83"/>
      <c r="Q582" s="83"/>
      <c r="R582" s="83"/>
      <c r="S582" s="83"/>
      <c r="T582" s="83"/>
      <c r="U582" s="83"/>
      <c r="V582" s="83"/>
      <c r="W582" s="83"/>
      <c r="X582" s="83"/>
      <c r="Y582" s="83"/>
    </row>
    <row r="583">
      <c r="A583" s="83"/>
      <c r="B583" s="100"/>
      <c r="C583" s="100"/>
      <c r="D583" s="100"/>
      <c r="E583" s="100"/>
      <c r="F583" s="100"/>
      <c r="G583" s="83"/>
      <c r="H583" s="83"/>
      <c r="I583" s="83"/>
      <c r="J583" s="83"/>
      <c r="K583" s="83"/>
      <c r="L583" s="83"/>
      <c r="M583" s="83"/>
      <c r="N583" s="83"/>
      <c r="O583" s="83"/>
      <c r="P583" s="83"/>
      <c r="Q583" s="83"/>
      <c r="R583" s="83"/>
      <c r="S583" s="83"/>
      <c r="T583" s="83"/>
      <c r="U583" s="83"/>
      <c r="V583" s="83"/>
      <c r="W583" s="83"/>
      <c r="X583" s="83"/>
      <c r="Y583" s="83"/>
    </row>
    <row r="584">
      <c r="A584" s="83"/>
      <c r="B584" s="100"/>
      <c r="C584" s="100"/>
      <c r="D584" s="100"/>
      <c r="E584" s="100"/>
      <c r="F584" s="100"/>
      <c r="G584" s="83"/>
      <c r="H584" s="83"/>
      <c r="I584" s="83"/>
      <c r="J584" s="83"/>
      <c r="K584" s="83"/>
      <c r="L584" s="83"/>
      <c r="M584" s="83"/>
      <c r="N584" s="83"/>
      <c r="O584" s="83"/>
      <c r="P584" s="83"/>
      <c r="Q584" s="83"/>
      <c r="R584" s="83"/>
      <c r="S584" s="83"/>
      <c r="T584" s="83"/>
      <c r="U584" s="83"/>
      <c r="V584" s="83"/>
      <c r="W584" s="83"/>
      <c r="X584" s="83"/>
      <c r="Y584" s="83"/>
    </row>
    <row r="585">
      <c r="A585" s="83"/>
      <c r="B585" s="100"/>
      <c r="C585" s="100"/>
      <c r="D585" s="100"/>
      <c r="E585" s="100"/>
      <c r="F585" s="100"/>
      <c r="G585" s="83"/>
      <c r="H585" s="83"/>
      <c r="I585" s="83"/>
      <c r="J585" s="83"/>
      <c r="K585" s="83"/>
      <c r="L585" s="83"/>
      <c r="M585" s="83"/>
      <c r="N585" s="83"/>
      <c r="O585" s="83"/>
      <c r="P585" s="83"/>
      <c r="Q585" s="83"/>
      <c r="R585" s="83"/>
      <c r="S585" s="83"/>
      <c r="T585" s="83"/>
      <c r="U585" s="83"/>
      <c r="V585" s="83"/>
      <c r="W585" s="83"/>
      <c r="X585" s="83"/>
      <c r="Y585" s="83"/>
    </row>
    <row r="586">
      <c r="A586" s="83"/>
      <c r="B586" s="100"/>
      <c r="C586" s="100"/>
      <c r="D586" s="100"/>
      <c r="E586" s="100"/>
      <c r="F586" s="100"/>
      <c r="G586" s="83"/>
      <c r="H586" s="83"/>
      <c r="I586" s="83"/>
      <c r="J586" s="83"/>
      <c r="K586" s="83"/>
      <c r="L586" s="83"/>
      <c r="M586" s="83"/>
      <c r="N586" s="83"/>
      <c r="O586" s="83"/>
      <c r="P586" s="83"/>
      <c r="Q586" s="83"/>
      <c r="R586" s="83"/>
      <c r="S586" s="83"/>
      <c r="T586" s="83"/>
      <c r="U586" s="83"/>
      <c r="V586" s="83"/>
      <c r="W586" s="83"/>
      <c r="X586" s="83"/>
      <c r="Y586" s="83"/>
    </row>
    <row r="587">
      <c r="A587" s="83"/>
      <c r="B587" s="100"/>
      <c r="C587" s="100"/>
      <c r="D587" s="100"/>
      <c r="E587" s="100"/>
      <c r="F587" s="100"/>
      <c r="G587" s="83"/>
      <c r="H587" s="83"/>
      <c r="I587" s="83"/>
      <c r="J587" s="83"/>
      <c r="K587" s="83"/>
      <c r="L587" s="83"/>
      <c r="M587" s="83"/>
      <c r="N587" s="83"/>
      <c r="O587" s="83"/>
      <c r="P587" s="83"/>
      <c r="Q587" s="83"/>
      <c r="R587" s="83"/>
      <c r="S587" s="83"/>
      <c r="T587" s="83"/>
      <c r="U587" s="83"/>
      <c r="V587" s="83"/>
      <c r="W587" s="83"/>
      <c r="X587" s="83"/>
      <c r="Y587" s="83"/>
    </row>
    <row r="588">
      <c r="A588" s="83"/>
      <c r="B588" s="100"/>
      <c r="C588" s="100"/>
      <c r="D588" s="100"/>
      <c r="E588" s="100"/>
      <c r="F588" s="100"/>
      <c r="G588" s="83"/>
      <c r="H588" s="83"/>
      <c r="I588" s="83"/>
      <c r="J588" s="83"/>
      <c r="K588" s="83"/>
      <c r="L588" s="83"/>
      <c r="M588" s="83"/>
      <c r="N588" s="83"/>
      <c r="O588" s="83"/>
      <c r="P588" s="83"/>
      <c r="Q588" s="83"/>
      <c r="R588" s="83"/>
      <c r="S588" s="83"/>
      <c r="T588" s="83"/>
      <c r="U588" s="83"/>
      <c r="V588" s="83"/>
      <c r="W588" s="83"/>
      <c r="X588" s="83"/>
      <c r="Y588" s="83"/>
    </row>
    <row r="589">
      <c r="A589" s="83"/>
      <c r="B589" s="100"/>
      <c r="C589" s="100"/>
      <c r="D589" s="100"/>
      <c r="E589" s="100"/>
      <c r="F589" s="100"/>
      <c r="G589" s="83"/>
      <c r="H589" s="83"/>
      <c r="I589" s="83"/>
      <c r="J589" s="83"/>
      <c r="K589" s="83"/>
      <c r="L589" s="83"/>
      <c r="M589" s="83"/>
      <c r="N589" s="83"/>
      <c r="O589" s="83"/>
      <c r="P589" s="83"/>
      <c r="Q589" s="83"/>
      <c r="R589" s="83"/>
      <c r="S589" s="83"/>
      <c r="T589" s="83"/>
      <c r="U589" s="83"/>
      <c r="V589" s="83"/>
      <c r="W589" s="83"/>
      <c r="X589" s="83"/>
      <c r="Y589" s="83"/>
    </row>
    <row r="590">
      <c r="A590" s="83"/>
      <c r="B590" s="100"/>
      <c r="C590" s="100"/>
      <c r="D590" s="100"/>
      <c r="E590" s="100"/>
      <c r="F590" s="100"/>
      <c r="G590" s="83"/>
      <c r="H590" s="83"/>
      <c r="I590" s="83"/>
      <c r="J590" s="83"/>
      <c r="K590" s="83"/>
      <c r="L590" s="83"/>
      <c r="M590" s="83"/>
      <c r="N590" s="83"/>
      <c r="O590" s="83"/>
      <c r="P590" s="83"/>
      <c r="Q590" s="83"/>
      <c r="R590" s="83"/>
      <c r="S590" s="83"/>
      <c r="T590" s="83"/>
      <c r="U590" s="83"/>
      <c r="V590" s="83"/>
      <c r="W590" s="83"/>
      <c r="X590" s="83"/>
      <c r="Y590" s="83"/>
    </row>
    <row r="591">
      <c r="A591" s="83"/>
      <c r="B591" s="100"/>
      <c r="C591" s="100"/>
      <c r="D591" s="100"/>
      <c r="E591" s="100"/>
      <c r="F591" s="100"/>
      <c r="G591" s="83"/>
      <c r="H591" s="83"/>
      <c r="I591" s="83"/>
      <c r="J591" s="83"/>
      <c r="K591" s="83"/>
      <c r="L591" s="83"/>
      <c r="M591" s="83"/>
      <c r="N591" s="83"/>
      <c r="O591" s="83"/>
      <c r="P591" s="83"/>
      <c r="Q591" s="83"/>
      <c r="R591" s="83"/>
      <c r="S591" s="83"/>
      <c r="T591" s="83"/>
      <c r="U591" s="83"/>
      <c r="V591" s="83"/>
      <c r="W591" s="83"/>
      <c r="X591" s="83"/>
      <c r="Y591" s="83"/>
    </row>
    <row r="592">
      <c r="A592" s="83"/>
      <c r="B592" s="100"/>
      <c r="C592" s="100"/>
      <c r="D592" s="100"/>
      <c r="E592" s="100"/>
      <c r="F592" s="100"/>
      <c r="G592" s="83"/>
      <c r="H592" s="83"/>
      <c r="I592" s="83"/>
      <c r="J592" s="83"/>
      <c r="K592" s="83"/>
      <c r="L592" s="83"/>
      <c r="M592" s="83"/>
      <c r="N592" s="83"/>
      <c r="O592" s="83"/>
      <c r="P592" s="83"/>
      <c r="Q592" s="83"/>
      <c r="R592" s="83"/>
      <c r="S592" s="83"/>
      <c r="T592" s="83"/>
      <c r="U592" s="83"/>
      <c r="V592" s="83"/>
      <c r="W592" s="83"/>
      <c r="X592" s="83"/>
      <c r="Y592" s="83"/>
    </row>
    <row r="593">
      <c r="A593" s="83"/>
      <c r="B593" s="100"/>
      <c r="C593" s="100"/>
      <c r="D593" s="100"/>
      <c r="E593" s="100"/>
      <c r="F593" s="100"/>
      <c r="G593" s="83"/>
      <c r="H593" s="83"/>
      <c r="I593" s="83"/>
      <c r="J593" s="83"/>
      <c r="K593" s="83"/>
      <c r="L593" s="83"/>
      <c r="M593" s="83"/>
      <c r="N593" s="83"/>
      <c r="O593" s="83"/>
      <c r="P593" s="83"/>
      <c r="Q593" s="83"/>
      <c r="R593" s="83"/>
      <c r="S593" s="83"/>
      <c r="T593" s="83"/>
      <c r="U593" s="83"/>
      <c r="V593" s="83"/>
      <c r="W593" s="83"/>
      <c r="X593" s="83"/>
      <c r="Y593" s="83"/>
    </row>
    <row r="594">
      <c r="A594" s="83"/>
      <c r="B594" s="100"/>
      <c r="C594" s="100"/>
      <c r="D594" s="100"/>
      <c r="E594" s="100"/>
      <c r="F594" s="100"/>
      <c r="G594" s="83"/>
      <c r="H594" s="83"/>
      <c r="I594" s="83"/>
      <c r="J594" s="83"/>
      <c r="K594" s="83"/>
      <c r="L594" s="83"/>
      <c r="M594" s="83"/>
      <c r="N594" s="83"/>
      <c r="O594" s="83"/>
      <c r="P594" s="83"/>
      <c r="Q594" s="83"/>
      <c r="R594" s="83"/>
      <c r="S594" s="83"/>
      <c r="T594" s="83"/>
      <c r="U594" s="83"/>
      <c r="V594" s="83"/>
      <c r="W594" s="83"/>
      <c r="X594" s="83"/>
      <c r="Y594" s="83"/>
    </row>
    <row r="595">
      <c r="A595" s="83"/>
      <c r="B595" s="100"/>
      <c r="C595" s="100"/>
      <c r="D595" s="100"/>
      <c r="E595" s="100"/>
      <c r="F595" s="100"/>
      <c r="G595" s="83"/>
      <c r="H595" s="83"/>
      <c r="I595" s="83"/>
      <c r="J595" s="83"/>
      <c r="K595" s="83"/>
      <c r="L595" s="83"/>
      <c r="M595" s="83"/>
      <c r="N595" s="83"/>
      <c r="O595" s="83"/>
      <c r="P595" s="83"/>
      <c r="Q595" s="83"/>
      <c r="R595" s="83"/>
      <c r="S595" s="83"/>
      <c r="T595" s="83"/>
      <c r="U595" s="83"/>
      <c r="V595" s="83"/>
      <c r="W595" s="83"/>
      <c r="X595" s="83"/>
      <c r="Y595" s="83"/>
    </row>
    <row r="596">
      <c r="A596" s="83"/>
      <c r="B596" s="100"/>
      <c r="C596" s="100"/>
      <c r="D596" s="100"/>
      <c r="E596" s="100"/>
      <c r="F596" s="100"/>
      <c r="G596" s="83"/>
      <c r="H596" s="83"/>
      <c r="I596" s="83"/>
      <c r="J596" s="83"/>
      <c r="K596" s="83"/>
      <c r="L596" s="83"/>
      <c r="M596" s="83"/>
      <c r="N596" s="83"/>
      <c r="O596" s="83"/>
      <c r="P596" s="83"/>
      <c r="Q596" s="83"/>
      <c r="R596" s="83"/>
      <c r="S596" s="83"/>
      <c r="T596" s="83"/>
      <c r="U596" s="83"/>
      <c r="V596" s="83"/>
      <c r="W596" s="83"/>
      <c r="X596" s="83"/>
      <c r="Y596" s="83"/>
    </row>
    <row r="597">
      <c r="A597" s="83"/>
      <c r="B597" s="100"/>
      <c r="C597" s="100"/>
      <c r="D597" s="100"/>
      <c r="E597" s="100"/>
      <c r="F597" s="100"/>
      <c r="G597" s="83"/>
      <c r="H597" s="83"/>
      <c r="I597" s="83"/>
      <c r="J597" s="83"/>
      <c r="K597" s="83"/>
      <c r="L597" s="83"/>
      <c r="M597" s="83"/>
      <c r="N597" s="83"/>
      <c r="O597" s="83"/>
      <c r="P597" s="83"/>
      <c r="Q597" s="83"/>
      <c r="R597" s="83"/>
      <c r="S597" s="83"/>
      <c r="T597" s="83"/>
      <c r="U597" s="83"/>
      <c r="V597" s="83"/>
      <c r="W597" s="83"/>
      <c r="X597" s="83"/>
      <c r="Y597" s="83"/>
    </row>
    <row r="598">
      <c r="A598" s="83"/>
      <c r="B598" s="100"/>
      <c r="C598" s="100"/>
      <c r="D598" s="100"/>
      <c r="E598" s="100"/>
      <c r="F598" s="100"/>
      <c r="G598" s="83"/>
      <c r="H598" s="83"/>
      <c r="I598" s="83"/>
      <c r="J598" s="83"/>
      <c r="K598" s="83"/>
      <c r="L598" s="83"/>
      <c r="M598" s="83"/>
      <c r="N598" s="83"/>
      <c r="O598" s="83"/>
      <c r="P598" s="83"/>
      <c r="Q598" s="83"/>
      <c r="R598" s="83"/>
      <c r="S598" s="83"/>
      <c r="T598" s="83"/>
      <c r="U598" s="83"/>
      <c r="V598" s="83"/>
      <c r="W598" s="83"/>
      <c r="X598" s="83"/>
      <c r="Y598" s="83"/>
    </row>
    <row r="599">
      <c r="A599" s="83"/>
      <c r="B599" s="100"/>
      <c r="C599" s="100"/>
      <c r="D599" s="100"/>
      <c r="E599" s="100"/>
      <c r="F599" s="100"/>
      <c r="G599" s="83"/>
      <c r="H599" s="83"/>
      <c r="I599" s="83"/>
      <c r="J599" s="83"/>
      <c r="K599" s="83"/>
      <c r="L599" s="83"/>
      <c r="M599" s="83"/>
      <c r="N599" s="83"/>
      <c r="O599" s="83"/>
      <c r="P599" s="83"/>
      <c r="Q599" s="83"/>
      <c r="R599" s="83"/>
      <c r="S599" s="83"/>
      <c r="T599" s="83"/>
      <c r="U599" s="83"/>
      <c r="V599" s="83"/>
      <c r="W599" s="83"/>
      <c r="X599" s="83"/>
      <c r="Y599" s="83"/>
    </row>
    <row r="600">
      <c r="A600" s="83"/>
      <c r="B600" s="100"/>
      <c r="C600" s="100"/>
      <c r="D600" s="100"/>
      <c r="E600" s="100"/>
      <c r="F600" s="100"/>
      <c r="G600" s="83"/>
      <c r="H600" s="83"/>
      <c r="I600" s="83"/>
      <c r="J600" s="83"/>
      <c r="K600" s="83"/>
      <c r="L600" s="83"/>
      <c r="M600" s="83"/>
      <c r="N600" s="83"/>
      <c r="O600" s="83"/>
      <c r="P600" s="83"/>
      <c r="Q600" s="83"/>
      <c r="R600" s="83"/>
      <c r="S600" s="83"/>
      <c r="T600" s="83"/>
      <c r="U600" s="83"/>
      <c r="V600" s="83"/>
      <c r="W600" s="83"/>
      <c r="X600" s="83"/>
      <c r="Y600" s="83"/>
    </row>
    <row r="601">
      <c r="A601" s="83"/>
      <c r="B601" s="100"/>
      <c r="C601" s="100"/>
      <c r="D601" s="100"/>
      <c r="E601" s="100"/>
      <c r="F601" s="100"/>
      <c r="G601" s="83"/>
      <c r="H601" s="83"/>
      <c r="I601" s="83"/>
      <c r="J601" s="83"/>
      <c r="K601" s="83"/>
      <c r="L601" s="83"/>
      <c r="M601" s="83"/>
      <c r="N601" s="83"/>
      <c r="O601" s="83"/>
      <c r="P601" s="83"/>
      <c r="Q601" s="83"/>
      <c r="R601" s="83"/>
      <c r="S601" s="83"/>
      <c r="T601" s="83"/>
      <c r="U601" s="83"/>
      <c r="V601" s="83"/>
      <c r="W601" s="83"/>
      <c r="X601" s="83"/>
      <c r="Y601" s="83"/>
    </row>
    <row r="602">
      <c r="A602" s="83"/>
      <c r="B602" s="100"/>
      <c r="C602" s="100"/>
      <c r="D602" s="100"/>
      <c r="E602" s="100"/>
      <c r="F602" s="100"/>
      <c r="G602" s="83"/>
      <c r="H602" s="83"/>
      <c r="I602" s="83"/>
      <c r="J602" s="83"/>
      <c r="K602" s="83"/>
      <c r="L602" s="83"/>
      <c r="M602" s="83"/>
      <c r="N602" s="83"/>
      <c r="O602" s="83"/>
      <c r="P602" s="83"/>
      <c r="Q602" s="83"/>
      <c r="R602" s="83"/>
      <c r="S602" s="83"/>
      <c r="T602" s="83"/>
      <c r="U602" s="83"/>
      <c r="V602" s="83"/>
      <c r="W602" s="83"/>
      <c r="X602" s="83"/>
      <c r="Y602" s="83"/>
    </row>
    <row r="603">
      <c r="A603" s="83"/>
      <c r="B603" s="100"/>
      <c r="C603" s="100"/>
      <c r="D603" s="100"/>
      <c r="E603" s="100"/>
      <c r="F603" s="100"/>
      <c r="G603" s="83"/>
      <c r="H603" s="83"/>
      <c r="I603" s="83"/>
      <c r="J603" s="83"/>
      <c r="K603" s="83"/>
      <c r="L603" s="83"/>
      <c r="M603" s="83"/>
      <c r="N603" s="83"/>
      <c r="O603" s="83"/>
      <c r="P603" s="83"/>
      <c r="Q603" s="83"/>
      <c r="R603" s="83"/>
      <c r="S603" s="83"/>
      <c r="T603" s="83"/>
      <c r="U603" s="83"/>
      <c r="V603" s="83"/>
      <c r="W603" s="83"/>
      <c r="X603" s="83"/>
      <c r="Y603" s="83"/>
    </row>
    <row r="604">
      <c r="A604" s="83"/>
      <c r="B604" s="100"/>
      <c r="C604" s="100"/>
      <c r="D604" s="100"/>
      <c r="E604" s="100"/>
      <c r="F604" s="100"/>
      <c r="G604" s="83"/>
      <c r="H604" s="83"/>
      <c r="I604" s="83"/>
      <c r="J604" s="83"/>
      <c r="K604" s="83"/>
      <c r="L604" s="83"/>
      <c r="M604" s="83"/>
      <c r="N604" s="83"/>
      <c r="O604" s="83"/>
      <c r="P604" s="83"/>
      <c r="Q604" s="83"/>
      <c r="R604" s="83"/>
      <c r="S604" s="83"/>
      <c r="T604" s="83"/>
      <c r="U604" s="83"/>
      <c r="V604" s="83"/>
      <c r="W604" s="83"/>
      <c r="X604" s="83"/>
      <c r="Y604" s="83"/>
    </row>
    <row r="605">
      <c r="A605" s="83"/>
      <c r="B605" s="100"/>
      <c r="C605" s="100"/>
      <c r="D605" s="100"/>
      <c r="E605" s="100"/>
      <c r="F605" s="100"/>
      <c r="G605" s="83"/>
      <c r="H605" s="83"/>
      <c r="I605" s="83"/>
      <c r="J605" s="83"/>
      <c r="K605" s="83"/>
      <c r="L605" s="83"/>
      <c r="M605" s="83"/>
      <c r="N605" s="83"/>
      <c r="O605" s="83"/>
      <c r="P605" s="83"/>
      <c r="Q605" s="83"/>
      <c r="R605" s="83"/>
      <c r="S605" s="83"/>
      <c r="T605" s="83"/>
      <c r="U605" s="83"/>
      <c r="V605" s="83"/>
      <c r="W605" s="83"/>
      <c r="X605" s="83"/>
      <c r="Y605" s="83"/>
    </row>
    <row r="606">
      <c r="A606" s="83"/>
      <c r="B606" s="100"/>
      <c r="C606" s="100"/>
      <c r="D606" s="100"/>
      <c r="E606" s="100"/>
      <c r="F606" s="100"/>
      <c r="G606" s="83"/>
      <c r="H606" s="83"/>
      <c r="I606" s="83"/>
      <c r="J606" s="83"/>
      <c r="K606" s="83"/>
      <c r="L606" s="83"/>
      <c r="M606" s="83"/>
      <c r="N606" s="83"/>
      <c r="O606" s="83"/>
      <c r="P606" s="83"/>
      <c r="Q606" s="83"/>
      <c r="R606" s="83"/>
      <c r="S606" s="83"/>
      <c r="T606" s="83"/>
      <c r="U606" s="83"/>
      <c r="V606" s="83"/>
      <c r="W606" s="83"/>
      <c r="X606" s="83"/>
      <c r="Y606" s="83"/>
    </row>
    <row r="607">
      <c r="A607" s="83"/>
      <c r="B607" s="100"/>
      <c r="C607" s="100"/>
      <c r="D607" s="100"/>
      <c r="E607" s="100"/>
      <c r="F607" s="100"/>
      <c r="G607" s="83"/>
      <c r="H607" s="83"/>
      <c r="I607" s="83"/>
      <c r="J607" s="83"/>
      <c r="K607" s="83"/>
      <c r="L607" s="83"/>
      <c r="M607" s="83"/>
      <c r="N607" s="83"/>
      <c r="O607" s="83"/>
      <c r="P607" s="83"/>
      <c r="Q607" s="83"/>
      <c r="R607" s="83"/>
      <c r="S607" s="83"/>
      <c r="T607" s="83"/>
      <c r="U607" s="83"/>
      <c r="V607" s="83"/>
      <c r="W607" s="83"/>
      <c r="X607" s="83"/>
      <c r="Y607" s="83"/>
    </row>
    <row r="608">
      <c r="A608" s="83"/>
      <c r="B608" s="100"/>
      <c r="C608" s="100"/>
      <c r="D608" s="100"/>
      <c r="E608" s="100"/>
      <c r="F608" s="100"/>
      <c r="G608" s="83"/>
      <c r="H608" s="83"/>
      <c r="I608" s="83"/>
      <c r="J608" s="83"/>
      <c r="K608" s="83"/>
      <c r="L608" s="83"/>
      <c r="M608" s="83"/>
      <c r="N608" s="83"/>
      <c r="O608" s="83"/>
      <c r="P608" s="83"/>
      <c r="Q608" s="83"/>
      <c r="R608" s="83"/>
      <c r="S608" s="83"/>
      <c r="T608" s="83"/>
      <c r="U608" s="83"/>
      <c r="V608" s="83"/>
      <c r="W608" s="83"/>
      <c r="X608" s="83"/>
      <c r="Y608" s="83"/>
    </row>
    <row r="609">
      <c r="A609" s="83"/>
      <c r="B609" s="100"/>
      <c r="C609" s="100"/>
      <c r="D609" s="100"/>
      <c r="E609" s="100"/>
      <c r="F609" s="100"/>
      <c r="G609" s="83"/>
      <c r="H609" s="83"/>
      <c r="I609" s="83"/>
      <c r="J609" s="83"/>
      <c r="K609" s="83"/>
      <c r="L609" s="83"/>
      <c r="M609" s="83"/>
      <c r="N609" s="83"/>
      <c r="O609" s="83"/>
      <c r="P609" s="83"/>
      <c r="Q609" s="83"/>
      <c r="R609" s="83"/>
      <c r="S609" s="83"/>
      <c r="T609" s="83"/>
      <c r="U609" s="83"/>
      <c r="V609" s="83"/>
      <c r="W609" s="83"/>
      <c r="X609" s="83"/>
      <c r="Y609" s="83"/>
    </row>
    <row r="610">
      <c r="A610" s="83"/>
      <c r="B610" s="100"/>
      <c r="C610" s="100"/>
      <c r="D610" s="100"/>
      <c r="E610" s="100"/>
      <c r="F610" s="100"/>
      <c r="G610" s="83"/>
      <c r="H610" s="83"/>
      <c r="I610" s="83"/>
      <c r="J610" s="83"/>
      <c r="K610" s="83"/>
      <c r="L610" s="83"/>
      <c r="M610" s="83"/>
      <c r="N610" s="83"/>
      <c r="O610" s="83"/>
      <c r="P610" s="83"/>
      <c r="Q610" s="83"/>
      <c r="R610" s="83"/>
      <c r="S610" s="83"/>
      <c r="T610" s="83"/>
      <c r="U610" s="83"/>
      <c r="V610" s="83"/>
      <c r="W610" s="83"/>
      <c r="X610" s="83"/>
      <c r="Y610" s="83"/>
    </row>
    <row r="611">
      <c r="A611" s="83"/>
      <c r="B611" s="100"/>
      <c r="C611" s="100"/>
      <c r="D611" s="100"/>
      <c r="E611" s="100"/>
      <c r="F611" s="100"/>
      <c r="G611" s="83"/>
      <c r="H611" s="83"/>
      <c r="I611" s="83"/>
      <c r="J611" s="83"/>
      <c r="K611" s="83"/>
      <c r="L611" s="83"/>
      <c r="M611" s="83"/>
      <c r="N611" s="83"/>
      <c r="O611" s="83"/>
      <c r="P611" s="83"/>
      <c r="Q611" s="83"/>
      <c r="R611" s="83"/>
      <c r="S611" s="83"/>
      <c r="T611" s="83"/>
      <c r="U611" s="83"/>
      <c r="V611" s="83"/>
      <c r="W611" s="83"/>
      <c r="X611" s="83"/>
      <c r="Y611" s="83"/>
    </row>
    <row r="612">
      <c r="A612" s="83"/>
      <c r="B612" s="100"/>
      <c r="C612" s="100"/>
      <c r="D612" s="100"/>
      <c r="E612" s="100"/>
      <c r="F612" s="100"/>
      <c r="G612" s="83"/>
      <c r="H612" s="83"/>
      <c r="I612" s="83"/>
      <c r="J612" s="83"/>
      <c r="K612" s="83"/>
      <c r="L612" s="83"/>
      <c r="M612" s="83"/>
      <c r="N612" s="83"/>
      <c r="O612" s="83"/>
      <c r="P612" s="83"/>
      <c r="Q612" s="83"/>
      <c r="R612" s="83"/>
      <c r="S612" s="83"/>
      <c r="T612" s="83"/>
      <c r="U612" s="83"/>
      <c r="V612" s="83"/>
      <c r="W612" s="83"/>
      <c r="X612" s="83"/>
      <c r="Y612" s="83"/>
    </row>
    <row r="613">
      <c r="A613" s="83"/>
      <c r="B613" s="100"/>
      <c r="C613" s="100"/>
      <c r="D613" s="100"/>
      <c r="E613" s="100"/>
      <c r="F613" s="100"/>
      <c r="G613" s="83"/>
      <c r="H613" s="83"/>
      <c r="I613" s="83"/>
      <c r="J613" s="83"/>
      <c r="K613" s="83"/>
      <c r="L613" s="83"/>
      <c r="M613" s="83"/>
      <c r="N613" s="83"/>
      <c r="O613" s="83"/>
      <c r="P613" s="83"/>
      <c r="Q613" s="83"/>
      <c r="R613" s="83"/>
      <c r="S613" s="83"/>
      <c r="T613" s="83"/>
      <c r="U613" s="83"/>
      <c r="V613" s="83"/>
      <c r="W613" s="83"/>
      <c r="X613" s="83"/>
      <c r="Y613" s="83"/>
    </row>
    <row r="614">
      <c r="A614" s="83"/>
      <c r="B614" s="100"/>
      <c r="C614" s="100"/>
      <c r="D614" s="100"/>
      <c r="E614" s="100"/>
      <c r="F614" s="100"/>
      <c r="G614" s="83"/>
      <c r="H614" s="83"/>
      <c r="I614" s="83"/>
      <c r="J614" s="83"/>
      <c r="K614" s="83"/>
      <c r="L614" s="83"/>
      <c r="M614" s="83"/>
      <c r="N614" s="83"/>
      <c r="O614" s="83"/>
      <c r="P614" s="83"/>
      <c r="Q614" s="83"/>
      <c r="R614" s="83"/>
      <c r="S614" s="83"/>
      <c r="T614" s="83"/>
      <c r="U614" s="83"/>
      <c r="V614" s="83"/>
      <c r="W614" s="83"/>
      <c r="X614" s="83"/>
      <c r="Y614" s="83"/>
    </row>
    <row r="615">
      <c r="A615" s="83"/>
      <c r="B615" s="100"/>
      <c r="C615" s="100"/>
      <c r="D615" s="100"/>
      <c r="E615" s="100"/>
      <c r="F615" s="100"/>
      <c r="G615" s="83"/>
      <c r="H615" s="83"/>
      <c r="I615" s="83"/>
      <c r="J615" s="83"/>
      <c r="K615" s="83"/>
      <c r="L615" s="83"/>
      <c r="M615" s="83"/>
      <c r="N615" s="83"/>
      <c r="O615" s="83"/>
      <c r="P615" s="83"/>
      <c r="Q615" s="83"/>
      <c r="R615" s="83"/>
      <c r="S615" s="83"/>
      <c r="T615" s="83"/>
      <c r="U615" s="83"/>
      <c r="V615" s="83"/>
      <c r="W615" s="83"/>
      <c r="X615" s="83"/>
      <c r="Y615" s="83"/>
    </row>
    <row r="616">
      <c r="A616" s="83"/>
      <c r="B616" s="100"/>
      <c r="C616" s="100"/>
      <c r="D616" s="100"/>
      <c r="E616" s="100"/>
      <c r="F616" s="100"/>
      <c r="G616" s="83"/>
      <c r="H616" s="83"/>
      <c r="I616" s="83"/>
      <c r="J616" s="83"/>
      <c r="K616" s="83"/>
      <c r="L616" s="83"/>
      <c r="M616" s="83"/>
      <c r="N616" s="83"/>
      <c r="O616" s="83"/>
      <c r="P616" s="83"/>
      <c r="Q616" s="83"/>
      <c r="R616" s="83"/>
      <c r="S616" s="83"/>
      <c r="T616" s="83"/>
      <c r="U616" s="83"/>
      <c r="V616" s="83"/>
      <c r="W616" s="83"/>
      <c r="X616" s="83"/>
      <c r="Y616" s="83"/>
    </row>
    <row r="617">
      <c r="A617" s="83"/>
      <c r="B617" s="100"/>
      <c r="C617" s="100"/>
      <c r="D617" s="100"/>
      <c r="E617" s="100"/>
      <c r="F617" s="100"/>
      <c r="G617" s="83"/>
      <c r="H617" s="83"/>
      <c r="I617" s="83"/>
      <c r="J617" s="83"/>
      <c r="K617" s="83"/>
      <c r="L617" s="83"/>
      <c r="M617" s="83"/>
      <c r="N617" s="83"/>
      <c r="O617" s="83"/>
      <c r="P617" s="83"/>
      <c r="Q617" s="83"/>
      <c r="R617" s="83"/>
      <c r="S617" s="83"/>
      <c r="T617" s="83"/>
      <c r="U617" s="83"/>
      <c r="V617" s="83"/>
      <c r="W617" s="83"/>
      <c r="X617" s="83"/>
      <c r="Y617" s="83"/>
    </row>
    <row r="618">
      <c r="A618" s="83"/>
      <c r="B618" s="100"/>
      <c r="C618" s="100"/>
      <c r="D618" s="100"/>
      <c r="E618" s="100"/>
      <c r="F618" s="100"/>
      <c r="G618" s="83"/>
      <c r="H618" s="83"/>
      <c r="I618" s="83"/>
      <c r="J618" s="83"/>
      <c r="K618" s="83"/>
      <c r="L618" s="83"/>
      <c r="M618" s="83"/>
      <c r="N618" s="83"/>
      <c r="O618" s="83"/>
      <c r="P618" s="83"/>
      <c r="Q618" s="83"/>
      <c r="R618" s="83"/>
      <c r="S618" s="83"/>
      <c r="T618" s="83"/>
      <c r="U618" s="83"/>
      <c r="V618" s="83"/>
      <c r="W618" s="83"/>
      <c r="X618" s="83"/>
      <c r="Y618" s="83"/>
    </row>
    <row r="619">
      <c r="A619" s="83"/>
      <c r="B619" s="100"/>
      <c r="C619" s="100"/>
      <c r="D619" s="100"/>
      <c r="E619" s="100"/>
      <c r="F619" s="100"/>
      <c r="G619" s="83"/>
      <c r="H619" s="83"/>
      <c r="I619" s="83"/>
      <c r="J619" s="83"/>
      <c r="K619" s="83"/>
      <c r="L619" s="83"/>
      <c r="M619" s="83"/>
      <c r="N619" s="83"/>
      <c r="O619" s="83"/>
      <c r="P619" s="83"/>
      <c r="Q619" s="83"/>
      <c r="R619" s="83"/>
      <c r="S619" s="83"/>
      <c r="T619" s="83"/>
      <c r="U619" s="83"/>
      <c r="V619" s="83"/>
      <c r="W619" s="83"/>
      <c r="X619" s="83"/>
      <c r="Y619" s="83"/>
    </row>
    <row r="620">
      <c r="A620" s="83"/>
      <c r="B620" s="100"/>
      <c r="C620" s="100"/>
      <c r="D620" s="100"/>
      <c r="E620" s="100"/>
      <c r="F620" s="100"/>
      <c r="G620" s="83"/>
      <c r="H620" s="83"/>
      <c r="I620" s="83"/>
      <c r="J620" s="83"/>
      <c r="K620" s="83"/>
      <c r="L620" s="83"/>
      <c r="M620" s="83"/>
      <c r="N620" s="83"/>
      <c r="O620" s="83"/>
      <c r="P620" s="83"/>
      <c r="Q620" s="83"/>
      <c r="R620" s="83"/>
      <c r="S620" s="83"/>
      <c r="T620" s="83"/>
      <c r="U620" s="83"/>
      <c r="V620" s="83"/>
      <c r="W620" s="83"/>
      <c r="X620" s="83"/>
      <c r="Y620" s="83"/>
    </row>
    <row r="621">
      <c r="A621" s="83"/>
      <c r="B621" s="100"/>
      <c r="C621" s="100"/>
      <c r="D621" s="100"/>
      <c r="E621" s="100"/>
      <c r="F621" s="100"/>
      <c r="G621" s="83"/>
      <c r="H621" s="83"/>
      <c r="I621" s="83"/>
      <c r="J621" s="83"/>
      <c r="K621" s="83"/>
      <c r="L621" s="83"/>
      <c r="M621" s="83"/>
      <c r="N621" s="83"/>
      <c r="O621" s="83"/>
      <c r="P621" s="83"/>
      <c r="Q621" s="83"/>
      <c r="R621" s="83"/>
      <c r="S621" s="83"/>
      <c r="T621" s="83"/>
      <c r="U621" s="83"/>
      <c r="V621" s="83"/>
      <c r="W621" s="83"/>
      <c r="X621" s="83"/>
      <c r="Y621" s="83"/>
    </row>
    <row r="622">
      <c r="A622" s="83"/>
      <c r="B622" s="100"/>
      <c r="C622" s="100"/>
      <c r="D622" s="100"/>
      <c r="E622" s="100"/>
      <c r="F622" s="100"/>
      <c r="G622" s="83"/>
      <c r="H622" s="83"/>
      <c r="I622" s="83"/>
      <c r="J622" s="83"/>
      <c r="K622" s="83"/>
      <c r="L622" s="83"/>
      <c r="M622" s="83"/>
      <c r="N622" s="83"/>
      <c r="O622" s="83"/>
      <c r="P622" s="83"/>
      <c r="Q622" s="83"/>
      <c r="R622" s="83"/>
      <c r="S622" s="83"/>
      <c r="T622" s="83"/>
      <c r="U622" s="83"/>
      <c r="V622" s="83"/>
      <c r="W622" s="83"/>
      <c r="X622" s="83"/>
      <c r="Y622" s="83"/>
    </row>
    <row r="623">
      <c r="A623" s="83"/>
      <c r="B623" s="100"/>
      <c r="C623" s="100"/>
      <c r="D623" s="100"/>
      <c r="E623" s="100"/>
      <c r="F623" s="100"/>
      <c r="G623" s="83"/>
      <c r="H623" s="83"/>
      <c r="I623" s="83"/>
      <c r="J623" s="83"/>
      <c r="K623" s="83"/>
      <c r="L623" s="83"/>
      <c r="M623" s="83"/>
      <c r="N623" s="83"/>
      <c r="O623" s="83"/>
      <c r="P623" s="83"/>
      <c r="Q623" s="83"/>
      <c r="R623" s="83"/>
      <c r="S623" s="83"/>
      <c r="T623" s="83"/>
      <c r="U623" s="83"/>
      <c r="V623" s="83"/>
      <c r="W623" s="83"/>
      <c r="X623" s="83"/>
      <c r="Y623" s="83"/>
    </row>
    <row r="624">
      <c r="A624" s="83"/>
      <c r="B624" s="100"/>
      <c r="C624" s="100"/>
      <c r="D624" s="100"/>
      <c r="E624" s="100"/>
      <c r="F624" s="100"/>
      <c r="G624" s="83"/>
      <c r="H624" s="83"/>
      <c r="I624" s="83"/>
      <c r="J624" s="83"/>
      <c r="K624" s="83"/>
      <c r="L624" s="83"/>
      <c r="M624" s="83"/>
      <c r="N624" s="83"/>
      <c r="O624" s="83"/>
      <c r="P624" s="83"/>
      <c r="Q624" s="83"/>
      <c r="R624" s="83"/>
      <c r="S624" s="83"/>
      <c r="T624" s="83"/>
      <c r="U624" s="83"/>
      <c r="V624" s="83"/>
      <c r="W624" s="83"/>
      <c r="X624" s="83"/>
      <c r="Y624" s="83"/>
    </row>
    <row r="625">
      <c r="A625" s="83"/>
      <c r="B625" s="100"/>
      <c r="C625" s="100"/>
      <c r="D625" s="100"/>
      <c r="E625" s="100"/>
      <c r="F625" s="100"/>
      <c r="G625" s="83"/>
      <c r="H625" s="83"/>
      <c r="I625" s="83"/>
      <c r="J625" s="83"/>
      <c r="K625" s="83"/>
      <c r="L625" s="83"/>
      <c r="M625" s="83"/>
      <c r="N625" s="83"/>
      <c r="O625" s="83"/>
      <c r="P625" s="83"/>
      <c r="Q625" s="83"/>
      <c r="R625" s="83"/>
      <c r="S625" s="83"/>
      <c r="T625" s="83"/>
      <c r="U625" s="83"/>
      <c r="V625" s="83"/>
      <c r="W625" s="83"/>
      <c r="X625" s="83"/>
      <c r="Y625" s="83"/>
    </row>
    <row r="626">
      <c r="A626" s="83"/>
      <c r="B626" s="100"/>
      <c r="C626" s="100"/>
      <c r="D626" s="100"/>
      <c r="E626" s="100"/>
      <c r="F626" s="100"/>
      <c r="G626" s="83"/>
      <c r="H626" s="83"/>
      <c r="I626" s="83"/>
      <c r="J626" s="83"/>
      <c r="K626" s="83"/>
      <c r="L626" s="83"/>
      <c r="M626" s="83"/>
      <c r="N626" s="83"/>
      <c r="O626" s="83"/>
      <c r="P626" s="83"/>
      <c r="Q626" s="83"/>
      <c r="R626" s="83"/>
      <c r="S626" s="83"/>
      <c r="T626" s="83"/>
      <c r="U626" s="83"/>
      <c r="V626" s="83"/>
      <c r="W626" s="83"/>
      <c r="X626" s="83"/>
      <c r="Y626" s="83"/>
    </row>
    <row r="627">
      <c r="A627" s="83"/>
      <c r="B627" s="100"/>
      <c r="C627" s="100"/>
      <c r="D627" s="100"/>
      <c r="E627" s="100"/>
      <c r="F627" s="100"/>
      <c r="G627" s="83"/>
      <c r="H627" s="83"/>
      <c r="I627" s="83"/>
      <c r="J627" s="83"/>
      <c r="K627" s="83"/>
      <c r="L627" s="83"/>
      <c r="M627" s="83"/>
      <c r="N627" s="83"/>
      <c r="O627" s="83"/>
      <c r="P627" s="83"/>
      <c r="Q627" s="83"/>
      <c r="R627" s="83"/>
      <c r="S627" s="83"/>
      <c r="T627" s="83"/>
      <c r="U627" s="83"/>
      <c r="V627" s="83"/>
      <c r="W627" s="83"/>
      <c r="X627" s="83"/>
      <c r="Y627" s="83"/>
    </row>
    <row r="628">
      <c r="A628" s="83"/>
      <c r="B628" s="100"/>
      <c r="C628" s="100"/>
      <c r="D628" s="100"/>
      <c r="E628" s="100"/>
      <c r="F628" s="100"/>
      <c r="G628" s="83"/>
      <c r="H628" s="83"/>
      <c r="I628" s="83"/>
      <c r="J628" s="83"/>
      <c r="K628" s="83"/>
      <c r="L628" s="83"/>
      <c r="M628" s="83"/>
      <c r="N628" s="83"/>
      <c r="O628" s="83"/>
      <c r="P628" s="83"/>
      <c r="Q628" s="83"/>
      <c r="R628" s="83"/>
      <c r="S628" s="83"/>
      <c r="T628" s="83"/>
      <c r="U628" s="83"/>
      <c r="V628" s="83"/>
      <c r="W628" s="83"/>
      <c r="X628" s="83"/>
      <c r="Y628" s="83"/>
    </row>
    <row r="629">
      <c r="A629" s="83"/>
      <c r="B629" s="100"/>
      <c r="C629" s="100"/>
      <c r="D629" s="100"/>
      <c r="E629" s="100"/>
      <c r="F629" s="100"/>
      <c r="G629" s="83"/>
      <c r="H629" s="83"/>
      <c r="I629" s="83"/>
      <c r="J629" s="83"/>
      <c r="K629" s="83"/>
      <c r="L629" s="83"/>
      <c r="M629" s="83"/>
      <c r="N629" s="83"/>
      <c r="O629" s="83"/>
      <c r="P629" s="83"/>
      <c r="Q629" s="83"/>
      <c r="R629" s="83"/>
      <c r="S629" s="83"/>
      <c r="T629" s="83"/>
      <c r="U629" s="83"/>
      <c r="V629" s="83"/>
      <c r="W629" s="83"/>
      <c r="X629" s="83"/>
      <c r="Y629" s="83"/>
    </row>
    <row r="630">
      <c r="A630" s="83"/>
      <c r="B630" s="100"/>
      <c r="C630" s="100"/>
      <c r="D630" s="100"/>
      <c r="E630" s="100"/>
      <c r="F630" s="100"/>
      <c r="G630" s="83"/>
      <c r="H630" s="83"/>
      <c r="I630" s="83"/>
      <c r="J630" s="83"/>
      <c r="K630" s="83"/>
      <c r="L630" s="83"/>
      <c r="M630" s="83"/>
      <c r="N630" s="83"/>
      <c r="O630" s="83"/>
      <c r="P630" s="83"/>
      <c r="Q630" s="83"/>
      <c r="R630" s="83"/>
      <c r="S630" s="83"/>
      <c r="T630" s="83"/>
      <c r="U630" s="83"/>
      <c r="V630" s="83"/>
      <c r="W630" s="83"/>
      <c r="X630" s="83"/>
      <c r="Y630" s="83"/>
    </row>
    <row r="631">
      <c r="A631" s="83"/>
      <c r="B631" s="100"/>
      <c r="C631" s="100"/>
      <c r="D631" s="100"/>
      <c r="E631" s="100"/>
      <c r="F631" s="100"/>
      <c r="G631" s="83"/>
      <c r="H631" s="83"/>
      <c r="I631" s="83"/>
      <c r="J631" s="83"/>
      <c r="K631" s="83"/>
      <c r="L631" s="83"/>
      <c r="M631" s="83"/>
      <c r="N631" s="83"/>
      <c r="O631" s="83"/>
      <c r="P631" s="83"/>
      <c r="Q631" s="83"/>
      <c r="R631" s="83"/>
      <c r="S631" s="83"/>
      <c r="T631" s="83"/>
      <c r="U631" s="83"/>
      <c r="V631" s="83"/>
      <c r="W631" s="83"/>
      <c r="X631" s="83"/>
      <c r="Y631" s="83"/>
    </row>
    <row r="632">
      <c r="A632" s="83"/>
      <c r="B632" s="100"/>
      <c r="C632" s="100"/>
      <c r="D632" s="100"/>
      <c r="E632" s="100"/>
      <c r="F632" s="100"/>
      <c r="G632" s="83"/>
      <c r="H632" s="83"/>
      <c r="I632" s="83"/>
      <c r="J632" s="83"/>
      <c r="K632" s="83"/>
      <c r="L632" s="83"/>
      <c r="M632" s="83"/>
      <c r="N632" s="83"/>
      <c r="O632" s="83"/>
      <c r="P632" s="83"/>
      <c r="Q632" s="83"/>
      <c r="R632" s="83"/>
      <c r="S632" s="83"/>
      <c r="T632" s="83"/>
      <c r="U632" s="83"/>
      <c r="V632" s="83"/>
      <c r="W632" s="83"/>
      <c r="X632" s="83"/>
      <c r="Y632" s="83"/>
    </row>
    <row r="633">
      <c r="A633" s="83"/>
      <c r="B633" s="100"/>
      <c r="C633" s="100"/>
      <c r="D633" s="100"/>
      <c r="E633" s="100"/>
      <c r="F633" s="100"/>
      <c r="G633" s="83"/>
      <c r="H633" s="83"/>
      <c r="I633" s="83"/>
      <c r="J633" s="83"/>
      <c r="K633" s="83"/>
      <c r="L633" s="83"/>
      <c r="M633" s="83"/>
      <c r="N633" s="83"/>
      <c r="O633" s="83"/>
      <c r="P633" s="83"/>
      <c r="Q633" s="83"/>
      <c r="R633" s="83"/>
      <c r="S633" s="83"/>
      <c r="T633" s="83"/>
      <c r="U633" s="83"/>
      <c r="V633" s="83"/>
      <c r="W633" s="83"/>
      <c r="X633" s="83"/>
      <c r="Y633" s="83"/>
    </row>
    <row r="634">
      <c r="A634" s="83"/>
      <c r="B634" s="100"/>
      <c r="C634" s="100"/>
      <c r="D634" s="100"/>
      <c r="E634" s="100"/>
      <c r="F634" s="100"/>
      <c r="G634" s="83"/>
      <c r="H634" s="83"/>
      <c r="I634" s="83"/>
      <c r="J634" s="83"/>
      <c r="K634" s="83"/>
      <c r="L634" s="83"/>
      <c r="M634" s="83"/>
      <c r="N634" s="83"/>
      <c r="O634" s="83"/>
      <c r="P634" s="83"/>
      <c r="Q634" s="83"/>
      <c r="R634" s="83"/>
      <c r="S634" s="83"/>
      <c r="T634" s="83"/>
      <c r="U634" s="83"/>
      <c r="V634" s="83"/>
      <c r="W634" s="83"/>
      <c r="X634" s="83"/>
      <c r="Y634" s="83"/>
    </row>
    <row r="635">
      <c r="A635" s="83"/>
      <c r="B635" s="100"/>
      <c r="C635" s="100"/>
      <c r="D635" s="100"/>
      <c r="E635" s="100"/>
      <c r="F635" s="100"/>
      <c r="G635" s="83"/>
      <c r="H635" s="83"/>
      <c r="I635" s="83"/>
      <c r="J635" s="83"/>
      <c r="K635" s="83"/>
      <c r="L635" s="83"/>
      <c r="M635" s="83"/>
      <c r="N635" s="83"/>
      <c r="O635" s="83"/>
      <c r="P635" s="83"/>
      <c r="Q635" s="83"/>
      <c r="R635" s="83"/>
      <c r="S635" s="83"/>
      <c r="T635" s="83"/>
      <c r="U635" s="83"/>
      <c r="V635" s="83"/>
      <c r="W635" s="83"/>
      <c r="X635" s="83"/>
      <c r="Y635" s="83"/>
    </row>
    <row r="636">
      <c r="A636" s="83"/>
      <c r="B636" s="100"/>
      <c r="C636" s="100"/>
      <c r="D636" s="100"/>
      <c r="E636" s="100"/>
      <c r="F636" s="100"/>
      <c r="G636" s="83"/>
      <c r="H636" s="83"/>
      <c r="I636" s="83"/>
      <c r="J636" s="83"/>
      <c r="K636" s="83"/>
      <c r="L636" s="83"/>
      <c r="M636" s="83"/>
      <c r="N636" s="83"/>
      <c r="O636" s="83"/>
      <c r="P636" s="83"/>
      <c r="Q636" s="83"/>
      <c r="R636" s="83"/>
      <c r="S636" s="83"/>
      <c r="T636" s="83"/>
      <c r="U636" s="83"/>
      <c r="V636" s="83"/>
      <c r="W636" s="83"/>
      <c r="X636" s="83"/>
      <c r="Y636" s="83"/>
    </row>
    <row r="637">
      <c r="A637" s="83"/>
      <c r="B637" s="100"/>
      <c r="C637" s="100"/>
      <c r="D637" s="100"/>
      <c r="E637" s="100"/>
      <c r="F637" s="100"/>
      <c r="G637" s="83"/>
      <c r="H637" s="83"/>
      <c r="I637" s="83"/>
      <c r="J637" s="83"/>
      <c r="K637" s="83"/>
      <c r="L637" s="83"/>
      <c r="M637" s="83"/>
      <c r="N637" s="83"/>
      <c r="O637" s="83"/>
      <c r="P637" s="83"/>
      <c r="Q637" s="83"/>
      <c r="R637" s="83"/>
      <c r="S637" s="83"/>
      <c r="T637" s="83"/>
      <c r="U637" s="83"/>
      <c r="V637" s="83"/>
      <c r="W637" s="83"/>
      <c r="X637" s="83"/>
      <c r="Y637" s="83"/>
    </row>
    <row r="638">
      <c r="A638" s="83"/>
      <c r="B638" s="100"/>
      <c r="C638" s="100"/>
      <c r="D638" s="100"/>
      <c r="E638" s="100"/>
      <c r="F638" s="100"/>
      <c r="G638" s="83"/>
      <c r="H638" s="83"/>
      <c r="I638" s="83"/>
      <c r="J638" s="83"/>
      <c r="K638" s="83"/>
      <c r="L638" s="83"/>
      <c r="M638" s="83"/>
      <c r="N638" s="83"/>
      <c r="O638" s="83"/>
      <c r="P638" s="83"/>
      <c r="Q638" s="83"/>
      <c r="R638" s="83"/>
      <c r="S638" s="83"/>
      <c r="T638" s="83"/>
      <c r="U638" s="83"/>
      <c r="V638" s="83"/>
      <c r="W638" s="83"/>
      <c r="X638" s="83"/>
      <c r="Y638" s="83"/>
    </row>
    <row r="639">
      <c r="A639" s="83"/>
      <c r="B639" s="100"/>
      <c r="C639" s="100"/>
      <c r="D639" s="100"/>
      <c r="E639" s="100"/>
      <c r="F639" s="100"/>
      <c r="G639" s="83"/>
      <c r="H639" s="83"/>
      <c r="I639" s="83"/>
      <c r="J639" s="83"/>
      <c r="K639" s="83"/>
      <c r="L639" s="83"/>
      <c r="M639" s="83"/>
      <c r="N639" s="83"/>
      <c r="O639" s="83"/>
      <c r="P639" s="83"/>
      <c r="Q639" s="83"/>
      <c r="R639" s="83"/>
      <c r="S639" s="83"/>
      <c r="T639" s="83"/>
      <c r="U639" s="83"/>
      <c r="V639" s="83"/>
      <c r="W639" s="83"/>
      <c r="X639" s="83"/>
      <c r="Y639" s="83"/>
    </row>
    <row r="640">
      <c r="A640" s="83"/>
      <c r="B640" s="100"/>
      <c r="C640" s="100"/>
      <c r="D640" s="100"/>
      <c r="E640" s="100"/>
      <c r="F640" s="100"/>
      <c r="G640" s="83"/>
      <c r="H640" s="83"/>
      <c r="I640" s="83"/>
      <c r="J640" s="83"/>
      <c r="K640" s="83"/>
      <c r="L640" s="83"/>
      <c r="M640" s="83"/>
      <c r="N640" s="83"/>
      <c r="O640" s="83"/>
      <c r="P640" s="83"/>
      <c r="Q640" s="83"/>
      <c r="R640" s="83"/>
      <c r="S640" s="83"/>
      <c r="T640" s="83"/>
      <c r="U640" s="83"/>
      <c r="V640" s="83"/>
      <c r="W640" s="83"/>
      <c r="X640" s="83"/>
      <c r="Y640" s="83"/>
    </row>
    <row r="641">
      <c r="A641" s="83"/>
      <c r="B641" s="100"/>
      <c r="C641" s="100"/>
      <c r="D641" s="100"/>
      <c r="E641" s="100"/>
      <c r="F641" s="100"/>
      <c r="G641" s="83"/>
      <c r="H641" s="83"/>
      <c r="I641" s="83"/>
      <c r="J641" s="83"/>
      <c r="K641" s="83"/>
      <c r="L641" s="83"/>
      <c r="M641" s="83"/>
      <c r="N641" s="83"/>
      <c r="O641" s="83"/>
      <c r="P641" s="83"/>
      <c r="Q641" s="83"/>
      <c r="R641" s="83"/>
      <c r="S641" s="83"/>
      <c r="T641" s="83"/>
      <c r="U641" s="83"/>
      <c r="V641" s="83"/>
      <c r="W641" s="83"/>
      <c r="X641" s="83"/>
      <c r="Y641" s="83"/>
    </row>
    <row r="642">
      <c r="A642" s="83"/>
      <c r="B642" s="100"/>
      <c r="C642" s="100"/>
      <c r="D642" s="100"/>
      <c r="E642" s="100"/>
      <c r="F642" s="100"/>
      <c r="G642" s="83"/>
      <c r="H642" s="83"/>
      <c r="I642" s="83"/>
      <c r="J642" s="83"/>
      <c r="K642" s="83"/>
      <c r="L642" s="83"/>
      <c r="M642" s="83"/>
      <c r="N642" s="83"/>
      <c r="O642" s="83"/>
      <c r="P642" s="83"/>
      <c r="Q642" s="83"/>
      <c r="R642" s="83"/>
      <c r="S642" s="83"/>
      <c r="T642" s="83"/>
      <c r="U642" s="83"/>
      <c r="V642" s="83"/>
      <c r="W642" s="83"/>
      <c r="X642" s="83"/>
      <c r="Y642" s="83"/>
    </row>
    <row r="643">
      <c r="A643" s="83"/>
      <c r="B643" s="100"/>
      <c r="C643" s="100"/>
      <c r="D643" s="100"/>
      <c r="E643" s="100"/>
      <c r="F643" s="100"/>
      <c r="G643" s="83"/>
      <c r="H643" s="83"/>
      <c r="I643" s="83"/>
      <c r="J643" s="83"/>
      <c r="K643" s="83"/>
      <c r="L643" s="83"/>
      <c r="M643" s="83"/>
      <c r="N643" s="83"/>
      <c r="O643" s="83"/>
      <c r="P643" s="83"/>
      <c r="Q643" s="83"/>
      <c r="R643" s="83"/>
      <c r="S643" s="83"/>
      <c r="T643" s="83"/>
      <c r="U643" s="83"/>
      <c r="V643" s="83"/>
      <c r="W643" s="83"/>
      <c r="X643" s="83"/>
      <c r="Y643" s="83"/>
    </row>
    <row r="644">
      <c r="A644" s="83"/>
      <c r="B644" s="100"/>
      <c r="C644" s="100"/>
      <c r="D644" s="100"/>
      <c r="E644" s="100"/>
      <c r="F644" s="100"/>
      <c r="G644" s="83"/>
      <c r="H644" s="83"/>
      <c r="I644" s="83"/>
      <c r="J644" s="83"/>
      <c r="K644" s="83"/>
      <c r="L644" s="83"/>
      <c r="M644" s="83"/>
      <c r="N644" s="83"/>
      <c r="O644" s="83"/>
      <c r="P644" s="83"/>
      <c r="Q644" s="83"/>
      <c r="R644" s="83"/>
      <c r="S644" s="83"/>
      <c r="T644" s="83"/>
      <c r="U644" s="83"/>
      <c r="V644" s="83"/>
      <c r="W644" s="83"/>
      <c r="X644" s="83"/>
      <c r="Y644" s="83"/>
    </row>
    <row r="645">
      <c r="A645" s="83"/>
      <c r="B645" s="100"/>
      <c r="C645" s="100"/>
      <c r="D645" s="100"/>
      <c r="E645" s="100"/>
      <c r="F645" s="100"/>
      <c r="G645" s="83"/>
      <c r="H645" s="83"/>
      <c r="I645" s="83"/>
      <c r="J645" s="83"/>
      <c r="K645" s="83"/>
      <c r="L645" s="83"/>
      <c r="M645" s="83"/>
      <c r="N645" s="83"/>
      <c r="O645" s="83"/>
      <c r="P645" s="83"/>
      <c r="Q645" s="83"/>
      <c r="R645" s="83"/>
      <c r="S645" s="83"/>
      <c r="T645" s="83"/>
      <c r="U645" s="83"/>
      <c r="V645" s="83"/>
      <c r="W645" s="83"/>
      <c r="X645" s="83"/>
      <c r="Y645" s="83"/>
    </row>
    <row r="646">
      <c r="A646" s="83"/>
      <c r="B646" s="100"/>
      <c r="C646" s="100"/>
      <c r="D646" s="100"/>
      <c r="E646" s="100"/>
      <c r="F646" s="100"/>
      <c r="G646" s="83"/>
      <c r="H646" s="83"/>
      <c r="I646" s="83"/>
      <c r="J646" s="83"/>
      <c r="K646" s="83"/>
      <c r="L646" s="83"/>
      <c r="M646" s="83"/>
      <c r="N646" s="83"/>
      <c r="O646" s="83"/>
      <c r="P646" s="83"/>
      <c r="Q646" s="83"/>
      <c r="R646" s="83"/>
      <c r="S646" s="83"/>
      <c r="T646" s="83"/>
      <c r="U646" s="83"/>
      <c r="V646" s="83"/>
      <c r="W646" s="83"/>
      <c r="X646" s="83"/>
      <c r="Y646" s="83"/>
    </row>
    <row r="647">
      <c r="A647" s="83"/>
      <c r="B647" s="100"/>
      <c r="C647" s="100"/>
      <c r="D647" s="100"/>
      <c r="E647" s="100"/>
      <c r="F647" s="100"/>
      <c r="G647" s="83"/>
      <c r="H647" s="83"/>
      <c r="I647" s="83"/>
      <c r="J647" s="83"/>
      <c r="K647" s="83"/>
      <c r="L647" s="83"/>
      <c r="M647" s="83"/>
      <c r="N647" s="83"/>
      <c r="O647" s="83"/>
      <c r="P647" s="83"/>
      <c r="Q647" s="83"/>
      <c r="R647" s="83"/>
      <c r="S647" s="83"/>
      <c r="T647" s="83"/>
      <c r="U647" s="83"/>
      <c r="V647" s="83"/>
      <c r="W647" s="83"/>
      <c r="X647" s="83"/>
      <c r="Y647" s="83"/>
    </row>
    <row r="648">
      <c r="A648" s="83"/>
      <c r="B648" s="100"/>
      <c r="C648" s="100"/>
      <c r="D648" s="100"/>
      <c r="E648" s="100"/>
      <c r="F648" s="100"/>
      <c r="G648" s="83"/>
      <c r="H648" s="83"/>
      <c r="I648" s="83"/>
      <c r="J648" s="83"/>
      <c r="K648" s="83"/>
      <c r="L648" s="83"/>
      <c r="M648" s="83"/>
      <c r="N648" s="83"/>
      <c r="O648" s="83"/>
      <c r="P648" s="83"/>
      <c r="Q648" s="83"/>
      <c r="R648" s="83"/>
      <c r="S648" s="83"/>
      <c r="T648" s="83"/>
      <c r="U648" s="83"/>
      <c r="V648" s="83"/>
      <c r="W648" s="83"/>
      <c r="X648" s="83"/>
      <c r="Y648" s="83"/>
    </row>
    <row r="649">
      <c r="A649" s="83"/>
      <c r="B649" s="100"/>
      <c r="C649" s="100"/>
      <c r="D649" s="100"/>
      <c r="E649" s="100"/>
      <c r="F649" s="100"/>
      <c r="G649" s="83"/>
      <c r="H649" s="83"/>
      <c r="I649" s="83"/>
      <c r="J649" s="83"/>
      <c r="K649" s="83"/>
      <c r="L649" s="83"/>
      <c r="M649" s="83"/>
      <c r="N649" s="83"/>
      <c r="O649" s="83"/>
      <c r="P649" s="83"/>
      <c r="Q649" s="83"/>
      <c r="R649" s="83"/>
      <c r="S649" s="83"/>
      <c r="T649" s="83"/>
      <c r="U649" s="83"/>
      <c r="V649" s="83"/>
      <c r="W649" s="83"/>
      <c r="X649" s="83"/>
      <c r="Y649" s="83"/>
    </row>
    <row r="650">
      <c r="A650" s="83"/>
      <c r="B650" s="100"/>
      <c r="C650" s="100"/>
      <c r="D650" s="100"/>
      <c r="E650" s="100"/>
      <c r="F650" s="100"/>
      <c r="G650" s="83"/>
      <c r="H650" s="83"/>
      <c r="I650" s="83"/>
      <c r="J650" s="83"/>
      <c r="K650" s="83"/>
      <c r="L650" s="83"/>
      <c r="M650" s="83"/>
      <c r="N650" s="83"/>
      <c r="O650" s="83"/>
      <c r="P650" s="83"/>
      <c r="Q650" s="83"/>
      <c r="R650" s="83"/>
      <c r="S650" s="83"/>
      <c r="T650" s="83"/>
      <c r="U650" s="83"/>
      <c r="V650" s="83"/>
      <c r="W650" s="83"/>
      <c r="X650" s="83"/>
      <c r="Y650" s="83"/>
    </row>
    <row r="651">
      <c r="A651" s="83"/>
      <c r="B651" s="100"/>
      <c r="C651" s="100"/>
      <c r="D651" s="100"/>
      <c r="E651" s="100"/>
      <c r="F651" s="100"/>
      <c r="G651" s="83"/>
      <c r="H651" s="83"/>
      <c r="I651" s="83"/>
      <c r="J651" s="83"/>
      <c r="K651" s="83"/>
      <c r="L651" s="83"/>
      <c r="M651" s="83"/>
      <c r="N651" s="83"/>
      <c r="O651" s="83"/>
      <c r="P651" s="83"/>
      <c r="Q651" s="83"/>
      <c r="R651" s="83"/>
      <c r="S651" s="83"/>
      <c r="T651" s="83"/>
      <c r="U651" s="83"/>
      <c r="V651" s="83"/>
      <c r="W651" s="83"/>
      <c r="X651" s="83"/>
      <c r="Y651" s="83"/>
    </row>
    <row r="652">
      <c r="A652" s="83"/>
      <c r="B652" s="100"/>
      <c r="C652" s="100"/>
      <c r="D652" s="100"/>
      <c r="E652" s="100"/>
      <c r="F652" s="100"/>
      <c r="G652" s="83"/>
      <c r="H652" s="83"/>
      <c r="I652" s="83"/>
      <c r="J652" s="83"/>
      <c r="K652" s="83"/>
      <c r="L652" s="83"/>
      <c r="M652" s="83"/>
      <c r="N652" s="83"/>
      <c r="O652" s="83"/>
      <c r="P652" s="83"/>
      <c r="Q652" s="83"/>
      <c r="R652" s="83"/>
      <c r="S652" s="83"/>
      <c r="T652" s="83"/>
      <c r="U652" s="83"/>
      <c r="V652" s="83"/>
      <c r="W652" s="83"/>
      <c r="X652" s="83"/>
      <c r="Y652" s="83"/>
    </row>
    <row r="653">
      <c r="A653" s="83"/>
      <c r="B653" s="100"/>
      <c r="C653" s="100"/>
      <c r="D653" s="100"/>
      <c r="E653" s="100"/>
      <c r="F653" s="100"/>
      <c r="G653" s="83"/>
      <c r="H653" s="83"/>
      <c r="I653" s="83"/>
      <c r="J653" s="83"/>
      <c r="K653" s="83"/>
      <c r="L653" s="83"/>
      <c r="M653" s="83"/>
      <c r="N653" s="83"/>
      <c r="O653" s="83"/>
      <c r="P653" s="83"/>
      <c r="Q653" s="83"/>
      <c r="R653" s="83"/>
      <c r="S653" s="83"/>
      <c r="T653" s="83"/>
      <c r="U653" s="83"/>
      <c r="V653" s="83"/>
      <c r="W653" s="83"/>
      <c r="X653" s="83"/>
      <c r="Y653" s="83"/>
    </row>
    <row r="654">
      <c r="A654" s="83"/>
      <c r="B654" s="100"/>
      <c r="C654" s="100"/>
      <c r="D654" s="100"/>
      <c r="E654" s="100"/>
      <c r="F654" s="100"/>
      <c r="G654" s="83"/>
      <c r="H654" s="83"/>
      <c r="I654" s="83"/>
      <c r="J654" s="83"/>
      <c r="K654" s="83"/>
      <c r="L654" s="83"/>
      <c r="M654" s="83"/>
      <c r="N654" s="83"/>
      <c r="O654" s="83"/>
      <c r="P654" s="83"/>
      <c r="Q654" s="83"/>
      <c r="R654" s="83"/>
      <c r="S654" s="83"/>
      <c r="T654" s="83"/>
      <c r="U654" s="83"/>
      <c r="V654" s="83"/>
      <c r="W654" s="83"/>
      <c r="X654" s="83"/>
      <c r="Y654" s="83"/>
    </row>
    <row r="655">
      <c r="A655" s="83"/>
      <c r="B655" s="100"/>
      <c r="C655" s="100"/>
      <c r="D655" s="100"/>
      <c r="E655" s="100"/>
      <c r="F655" s="100"/>
      <c r="G655" s="83"/>
      <c r="H655" s="83"/>
      <c r="I655" s="83"/>
      <c r="J655" s="83"/>
      <c r="K655" s="83"/>
      <c r="L655" s="83"/>
      <c r="M655" s="83"/>
      <c r="N655" s="83"/>
      <c r="O655" s="83"/>
      <c r="P655" s="83"/>
      <c r="Q655" s="83"/>
      <c r="R655" s="83"/>
      <c r="S655" s="83"/>
      <c r="T655" s="83"/>
      <c r="U655" s="83"/>
      <c r="V655" s="83"/>
      <c r="W655" s="83"/>
      <c r="X655" s="83"/>
      <c r="Y655" s="83"/>
    </row>
    <row r="656">
      <c r="A656" s="83"/>
      <c r="B656" s="100"/>
      <c r="C656" s="100"/>
      <c r="D656" s="100"/>
      <c r="E656" s="100"/>
      <c r="F656" s="100"/>
      <c r="G656" s="83"/>
      <c r="H656" s="83"/>
      <c r="I656" s="83"/>
      <c r="J656" s="83"/>
      <c r="K656" s="83"/>
      <c r="L656" s="83"/>
      <c r="M656" s="83"/>
      <c r="N656" s="83"/>
      <c r="O656" s="83"/>
      <c r="P656" s="83"/>
      <c r="Q656" s="83"/>
      <c r="R656" s="83"/>
      <c r="S656" s="83"/>
      <c r="T656" s="83"/>
      <c r="U656" s="83"/>
      <c r="V656" s="83"/>
      <c r="W656" s="83"/>
      <c r="X656" s="83"/>
      <c r="Y656" s="83"/>
    </row>
    <row r="657">
      <c r="A657" s="83"/>
      <c r="B657" s="100"/>
      <c r="C657" s="100"/>
      <c r="D657" s="100"/>
      <c r="E657" s="100"/>
      <c r="F657" s="100"/>
      <c r="G657" s="83"/>
      <c r="H657" s="83"/>
      <c r="I657" s="83"/>
      <c r="J657" s="83"/>
      <c r="K657" s="83"/>
      <c r="L657" s="83"/>
      <c r="M657" s="83"/>
      <c r="N657" s="83"/>
      <c r="O657" s="83"/>
      <c r="P657" s="83"/>
      <c r="Q657" s="83"/>
      <c r="R657" s="83"/>
      <c r="S657" s="83"/>
      <c r="T657" s="83"/>
      <c r="U657" s="83"/>
      <c r="V657" s="83"/>
      <c r="W657" s="83"/>
      <c r="X657" s="83"/>
      <c r="Y657" s="83"/>
    </row>
    <row r="658">
      <c r="A658" s="83"/>
      <c r="B658" s="100"/>
      <c r="C658" s="100"/>
      <c r="D658" s="100"/>
      <c r="E658" s="100"/>
      <c r="F658" s="100"/>
      <c r="G658" s="83"/>
      <c r="H658" s="83"/>
      <c r="I658" s="83"/>
      <c r="J658" s="83"/>
      <c r="K658" s="83"/>
      <c r="L658" s="83"/>
      <c r="M658" s="83"/>
      <c r="N658" s="83"/>
      <c r="O658" s="83"/>
      <c r="P658" s="83"/>
      <c r="Q658" s="83"/>
      <c r="R658" s="83"/>
      <c r="S658" s="83"/>
      <c r="T658" s="83"/>
      <c r="U658" s="83"/>
      <c r="V658" s="83"/>
      <c r="W658" s="83"/>
      <c r="X658" s="83"/>
      <c r="Y658" s="83"/>
    </row>
    <row r="659">
      <c r="A659" s="83"/>
      <c r="B659" s="100"/>
      <c r="C659" s="100"/>
      <c r="D659" s="100"/>
      <c r="E659" s="100"/>
      <c r="F659" s="100"/>
      <c r="G659" s="83"/>
      <c r="H659" s="83"/>
      <c r="I659" s="83"/>
      <c r="J659" s="83"/>
      <c r="K659" s="83"/>
      <c r="L659" s="83"/>
      <c r="M659" s="83"/>
      <c r="N659" s="83"/>
      <c r="O659" s="83"/>
      <c r="P659" s="83"/>
      <c r="Q659" s="83"/>
      <c r="R659" s="83"/>
      <c r="S659" s="83"/>
      <c r="T659" s="83"/>
      <c r="U659" s="83"/>
      <c r="V659" s="83"/>
      <c r="W659" s="83"/>
      <c r="X659" s="83"/>
      <c r="Y659" s="83"/>
    </row>
    <row r="660">
      <c r="A660" s="83"/>
      <c r="B660" s="100"/>
      <c r="C660" s="100"/>
      <c r="D660" s="100"/>
      <c r="E660" s="100"/>
      <c r="F660" s="100"/>
      <c r="G660" s="83"/>
      <c r="H660" s="83"/>
      <c r="I660" s="83"/>
      <c r="J660" s="83"/>
      <c r="K660" s="83"/>
      <c r="L660" s="83"/>
      <c r="M660" s="83"/>
      <c r="N660" s="83"/>
      <c r="O660" s="83"/>
      <c r="P660" s="83"/>
      <c r="Q660" s="83"/>
      <c r="R660" s="83"/>
      <c r="S660" s="83"/>
      <c r="T660" s="83"/>
      <c r="U660" s="83"/>
      <c r="V660" s="83"/>
      <c r="W660" s="83"/>
      <c r="X660" s="83"/>
      <c r="Y660" s="83"/>
    </row>
    <row r="661">
      <c r="A661" s="83"/>
      <c r="B661" s="100"/>
      <c r="C661" s="100"/>
      <c r="D661" s="100"/>
      <c r="E661" s="100"/>
      <c r="F661" s="100"/>
      <c r="G661" s="83"/>
      <c r="H661" s="83"/>
      <c r="I661" s="83"/>
      <c r="J661" s="83"/>
      <c r="K661" s="83"/>
      <c r="L661" s="83"/>
      <c r="M661" s="83"/>
      <c r="N661" s="83"/>
      <c r="O661" s="83"/>
      <c r="P661" s="83"/>
      <c r="Q661" s="83"/>
      <c r="R661" s="83"/>
      <c r="S661" s="83"/>
      <c r="T661" s="83"/>
      <c r="U661" s="83"/>
      <c r="V661" s="83"/>
      <c r="W661" s="83"/>
      <c r="X661" s="83"/>
      <c r="Y661" s="83"/>
    </row>
    <row r="662">
      <c r="A662" s="83"/>
      <c r="B662" s="100"/>
      <c r="C662" s="100"/>
      <c r="D662" s="100"/>
      <c r="E662" s="100"/>
      <c r="F662" s="100"/>
      <c r="G662" s="83"/>
      <c r="H662" s="83"/>
      <c r="I662" s="83"/>
      <c r="J662" s="83"/>
      <c r="K662" s="83"/>
      <c r="L662" s="83"/>
      <c r="M662" s="83"/>
      <c r="N662" s="83"/>
      <c r="O662" s="83"/>
      <c r="P662" s="83"/>
      <c r="Q662" s="83"/>
      <c r="R662" s="83"/>
      <c r="S662" s="83"/>
      <c r="T662" s="83"/>
      <c r="U662" s="83"/>
      <c r="V662" s="83"/>
      <c r="W662" s="83"/>
      <c r="X662" s="83"/>
      <c r="Y662" s="83"/>
    </row>
    <row r="663">
      <c r="A663" s="83"/>
      <c r="B663" s="100"/>
      <c r="C663" s="100"/>
      <c r="D663" s="100"/>
      <c r="E663" s="100"/>
      <c r="F663" s="100"/>
      <c r="G663" s="83"/>
      <c r="H663" s="83"/>
      <c r="I663" s="83"/>
      <c r="J663" s="83"/>
      <c r="K663" s="83"/>
      <c r="L663" s="83"/>
      <c r="M663" s="83"/>
      <c r="N663" s="83"/>
      <c r="O663" s="83"/>
      <c r="P663" s="83"/>
      <c r="Q663" s="83"/>
      <c r="R663" s="83"/>
      <c r="S663" s="83"/>
      <c r="T663" s="83"/>
      <c r="U663" s="83"/>
      <c r="V663" s="83"/>
      <c r="W663" s="83"/>
      <c r="X663" s="83"/>
      <c r="Y663" s="83"/>
    </row>
    <row r="664">
      <c r="A664" s="83"/>
      <c r="B664" s="100"/>
      <c r="C664" s="100"/>
      <c r="D664" s="100"/>
      <c r="E664" s="100"/>
      <c r="F664" s="100"/>
      <c r="G664" s="83"/>
      <c r="H664" s="83"/>
      <c r="I664" s="83"/>
      <c r="J664" s="83"/>
      <c r="K664" s="83"/>
      <c r="L664" s="83"/>
      <c r="M664" s="83"/>
      <c r="N664" s="83"/>
      <c r="O664" s="83"/>
      <c r="P664" s="83"/>
      <c r="Q664" s="83"/>
      <c r="R664" s="83"/>
      <c r="S664" s="83"/>
      <c r="T664" s="83"/>
      <c r="U664" s="83"/>
      <c r="V664" s="83"/>
      <c r="W664" s="83"/>
      <c r="X664" s="83"/>
      <c r="Y664" s="83"/>
    </row>
    <row r="665">
      <c r="A665" s="83"/>
      <c r="B665" s="100"/>
      <c r="C665" s="100"/>
      <c r="D665" s="100"/>
      <c r="E665" s="100"/>
      <c r="F665" s="100"/>
      <c r="G665" s="83"/>
      <c r="H665" s="83"/>
      <c r="I665" s="83"/>
      <c r="J665" s="83"/>
      <c r="K665" s="83"/>
      <c r="L665" s="83"/>
      <c r="M665" s="83"/>
      <c r="N665" s="83"/>
      <c r="O665" s="83"/>
      <c r="P665" s="83"/>
      <c r="Q665" s="83"/>
      <c r="R665" s="83"/>
      <c r="S665" s="83"/>
      <c r="T665" s="83"/>
      <c r="U665" s="83"/>
      <c r="V665" s="83"/>
      <c r="W665" s="83"/>
      <c r="X665" s="83"/>
      <c r="Y665" s="83"/>
    </row>
    <row r="666">
      <c r="A666" s="83"/>
      <c r="B666" s="100"/>
      <c r="C666" s="100"/>
      <c r="D666" s="100"/>
      <c r="E666" s="100"/>
      <c r="F666" s="100"/>
      <c r="G666" s="83"/>
      <c r="H666" s="83"/>
      <c r="I666" s="83"/>
      <c r="J666" s="83"/>
      <c r="K666" s="83"/>
      <c r="L666" s="83"/>
      <c r="M666" s="83"/>
      <c r="N666" s="83"/>
      <c r="O666" s="83"/>
      <c r="P666" s="83"/>
      <c r="Q666" s="83"/>
      <c r="R666" s="83"/>
      <c r="S666" s="83"/>
      <c r="T666" s="83"/>
      <c r="U666" s="83"/>
      <c r="V666" s="83"/>
      <c r="W666" s="83"/>
      <c r="X666" s="83"/>
      <c r="Y666" s="83"/>
    </row>
    <row r="667">
      <c r="A667" s="83"/>
      <c r="B667" s="100"/>
      <c r="C667" s="100"/>
      <c r="D667" s="100"/>
      <c r="E667" s="100"/>
      <c r="F667" s="100"/>
      <c r="G667" s="83"/>
      <c r="H667" s="83"/>
      <c r="I667" s="83"/>
      <c r="J667" s="83"/>
      <c r="K667" s="83"/>
      <c r="L667" s="83"/>
      <c r="M667" s="83"/>
      <c r="N667" s="83"/>
      <c r="O667" s="83"/>
      <c r="P667" s="83"/>
      <c r="Q667" s="83"/>
      <c r="R667" s="83"/>
      <c r="S667" s="83"/>
      <c r="T667" s="83"/>
      <c r="U667" s="83"/>
      <c r="V667" s="83"/>
      <c r="W667" s="83"/>
      <c r="X667" s="83"/>
      <c r="Y667" s="83"/>
    </row>
    <row r="668">
      <c r="A668" s="83"/>
      <c r="B668" s="100"/>
      <c r="C668" s="100"/>
      <c r="D668" s="100"/>
      <c r="E668" s="100"/>
      <c r="F668" s="100"/>
      <c r="G668" s="83"/>
      <c r="H668" s="83"/>
      <c r="I668" s="83"/>
      <c r="J668" s="83"/>
      <c r="K668" s="83"/>
      <c r="L668" s="83"/>
      <c r="M668" s="83"/>
      <c r="N668" s="83"/>
      <c r="O668" s="83"/>
      <c r="P668" s="83"/>
      <c r="Q668" s="83"/>
      <c r="R668" s="83"/>
      <c r="S668" s="83"/>
      <c r="T668" s="83"/>
      <c r="U668" s="83"/>
      <c r="V668" s="83"/>
      <c r="W668" s="83"/>
      <c r="X668" s="83"/>
      <c r="Y668" s="83"/>
    </row>
    <row r="669">
      <c r="A669" s="83"/>
      <c r="B669" s="100"/>
      <c r="C669" s="100"/>
      <c r="D669" s="100"/>
      <c r="E669" s="100"/>
      <c r="F669" s="100"/>
      <c r="G669" s="83"/>
      <c r="H669" s="83"/>
      <c r="I669" s="83"/>
      <c r="J669" s="83"/>
      <c r="K669" s="83"/>
      <c r="L669" s="83"/>
      <c r="M669" s="83"/>
      <c r="N669" s="83"/>
      <c r="O669" s="83"/>
      <c r="P669" s="83"/>
      <c r="Q669" s="83"/>
      <c r="R669" s="83"/>
      <c r="S669" s="83"/>
      <c r="T669" s="83"/>
      <c r="U669" s="83"/>
      <c r="V669" s="83"/>
      <c r="W669" s="83"/>
      <c r="X669" s="83"/>
      <c r="Y669" s="83"/>
    </row>
    <row r="670">
      <c r="A670" s="83"/>
      <c r="B670" s="100"/>
      <c r="C670" s="100"/>
      <c r="D670" s="100"/>
      <c r="E670" s="100"/>
      <c r="F670" s="100"/>
      <c r="G670" s="83"/>
      <c r="H670" s="83"/>
      <c r="I670" s="83"/>
      <c r="J670" s="83"/>
      <c r="K670" s="83"/>
      <c r="L670" s="83"/>
      <c r="M670" s="83"/>
      <c r="N670" s="83"/>
      <c r="O670" s="83"/>
      <c r="P670" s="83"/>
      <c r="Q670" s="83"/>
      <c r="R670" s="83"/>
      <c r="S670" s="83"/>
      <c r="T670" s="83"/>
      <c r="U670" s="83"/>
      <c r="V670" s="83"/>
      <c r="W670" s="83"/>
      <c r="X670" s="83"/>
      <c r="Y670" s="83"/>
    </row>
    <row r="671">
      <c r="A671" s="83"/>
      <c r="B671" s="100"/>
      <c r="C671" s="100"/>
      <c r="D671" s="100"/>
      <c r="E671" s="100"/>
      <c r="F671" s="100"/>
      <c r="G671" s="83"/>
      <c r="H671" s="83"/>
      <c r="I671" s="83"/>
      <c r="J671" s="83"/>
      <c r="K671" s="83"/>
      <c r="L671" s="83"/>
      <c r="M671" s="83"/>
      <c r="N671" s="83"/>
      <c r="O671" s="83"/>
      <c r="P671" s="83"/>
      <c r="Q671" s="83"/>
      <c r="R671" s="83"/>
      <c r="S671" s="83"/>
      <c r="T671" s="83"/>
      <c r="U671" s="83"/>
      <c r="V671" s="83"/>
      <c r="W671" s="83"/>
      <c r="X671" s="83"/>
      <c r="Y671" s="83"/>
    </row>
    <row r="672">
      <c r="A672" s="83"/>
      <c r="B672" s="100"/>
      <c r="C672" s="100"/>
      <c r="D672" s="100"/>
      <c r="E672" s="100"/>
      <c r="F672" s="100"/>
      <c r="G672" s="83"/>
      <c r="H672" s="83"/>
      <c r="I672" s="83"/>
      <c r="J672" s="83"/>
      <c r="K672" s="83"/>
      <c r="L672" s="83"/>
      <c r="M672" s="83"/>
      <c r="N672" s="83"/>
      <c r="O672" s="83"/>
      <c r="P672" s="83"/>
      <c r="Q672" s="83"/>
      <c r="R672" s="83"/>
      <c r="S672" s="83"/>
      <c r="T672" s="83"/>
      <c r="U672" s="83"/>
      <c r="V672" s="83"/>
      <c r="W672" s="83"/>
      <c r="X672" s="83"/>
      <c r="Y672" s="83"/>
    </row>
    <row r="673">
      <c r="A673" s="83"/>
      <c r="B673" s="100"/>
      <c r="C673" s="100"/>
      <c r="D673" s="100"/>
      <c r="E673" s="100"/>
      <c r="F673" s="100"/>
      <c r="G673" s="83"/>
      <c r="H673" s="83"/>
      <c r="I673" s="83"/>
      <c r="J673" s="83"/>
      <c r="K673" s="83"/>
      <c r="L673" s="83"/>
      <c r="M673" s="83"/>
      <c r="N673" s="83"/>
      <c r="O673" s="83"/>
      <c r="P673" s="83"/>
      <c r="Q673" s="83"/>
      <c r="R673" s="83"/>
      <c r="S673" s="83"/>
      <c r="T673" s="83"/>
      <c r="U673" s="83"/>
      <c r="V673" s="83"/>
      <c r="W673" s="83"/>
      <c r="X673" s="83"/>
      <c r="Y673" s="83"/>
    </row>
    <row r="674">
      <c r="A674" s="83"/>
      <c r="B674" s="100"/>
      <c r="C674" s="100"/>
      <c r="D674" s="100"/>
      <c r="E674" s="100"/>
      <c r="F674" s="100"/>
      <c r="G674" s="83"/>
      <c r="H674" s="83"/>
      <c r="I674" s="83"/>
      <c r="J674" s="83"/>
      <c r="K674" s="83"/>
      <c r="L674" s="83"/>
      <c r="M674" s="83"/>
      <c r="N674" s="83"/>
      <c r="O674" s="83"/>
      <c r="P674" s="83"/>
      <c r="Q674" s="83"/>
      <c r="R674" s="83"/>
      <c r="S674" s="83"/>
      <c r="T674" s="83"/>
      <c r="U674" s="83"/>
      <c r="V674" s="83"/>
      <c r="W674" s="83"/>
      <c r="X674" s="83"/>
      <c r="Y674" s="83"/>
    </row>
    <row r="675">
      <c r="A675" s="83"/>
      <c r="B675" s="100"/>
      <c r="C675" s="100"/>
      <c r="D675" s="100"/>
      <c r="E675" s="100"/>
      <c r="F675" s="100"/>
      <c r="G675" s="83"/>
      <c r="H675" s="83"/>
      <c r="I675" s="83"/>
      <c r="J675" s="83"/>
      <c r="K675" s="83"/>
      <c r="L675" s="83"/>
      <c r="M675" s="83"/>
      <c r="N675" s="83"/>
      <c r="O675" s="83"/>
      <c r="P675" s="83"/>
      <c r="Q675" s="83"/>
      <c r="R675" s="83"/>
      <c r="S675" s="83"/>
      <c r="T675" s="83"/>
      <c r="U675" s="83"/>
      <c r="V675" s="83"/>
      <c r="W675" s="83"/>
      <c r="X675" s="83"/>
      <c r="Y675" s="83"/>
    </row>
    <row r="676">
      <c r="A676" s="83"/>
      <c r="B676" s="100"/>
      <c r="C676" s="100"/>
      <c r="D676" s="100"/>
      <c r="E676" s="100"/>
      <c r="F676" s="100"/>
      <c r="G676" s="83"/>
      <c r="H676" s="83"/>
      <c r="I676" s="83"/>
      <c r="J676" s="83"/>
      <c r="K676" s="83"/>
      <c r="L676" s="83"/>
      <c r="M676" s="83"/>
      <c r="N676" s="83"/>
      <c r="O676" s="83"/>
      <c r="P676" s="83"/>
      <c r="Q676" s="83"/>
      <c r="R676" s="83"/>
      <c r="S676" s="83"/>
      <c r="T676" s="83"/>
      <c r="U676" s="83"/>
      <c r="V676" s="83"/>
      <c r="W676" s="83"/>
      <c r="X676" s="83"/>
      <c r="Y676" s="83"/>
    </row>
    <row r="677">
      <c r="A677" s="83"/>
      <c r="B677" s="100"/>
      <c r="C677" s="100"/>
      <c r="D677" s="100"/>
      <c r="E677" s="100"/>
      <c r="F677" s="100"/>
      <c r="G677" s="83"/>
      <c r="H677" s="83"/>
      <c r="I677" s="83"/>
      <c r="J677" s="83"/>
      <c r="K677" s="83"/>
      <c r="L677" s="83"/>
      <c r="M677" s="83"/>
      <c r="N677" s="83"/>
      <c r="O677" s="83"/>
      <c r="P677" s="83"/>
      <c r="Q677" s="83"/>
      <c r="R677" s="83"/>
      <c r="S677" s="83"/>
      <c r="T677" s="83"/>
      <c r="U677" s="83"/>
      <c r="V677" s="83"/>
      <c r="W677" s="83"/>
      <c r="X677" s="83"/>
      <c r="Y677" s="83"/>
    </row>
    <row r="678">
      <c r="A678" s="83"/>
      <c r="B678" s="100"/>
      <c r="C678" s="100"/>
      <c r="D678" s="100"/>
      <c r="E678" s="100"/>
      <c r="F678" s="100"/>
      <c r="G678" s="83"/>
      <c r="H678" s="83"/>
      <c r="I678" s="83"/>
      <c r="J678" s="83"/>
      <c r="K678" s="83"/>
      <c r="L678" s="83"/>
      <c r="M678" s="83"/>
      <c r="N678" s="83"/>
      <c r="O678" s="83"/>
      <c r="P678" s="83"/>
      <c r="Q678" s="83"/>
      <c r="R678" s="83"/>
      <c r="S678" s="83"/>
      <c r="T678" s="83"/>
      <c r="U678" s="83"/>
      <c r="V678" s="83"/>
      <c r="W678" s="83"/>
      <c r="X678" s="83"/>
      <c r="Y678" s="83"/>
    </row>
    <row r="679">
      <c r="A679" s="83"/>
      <c r="B679" s="100"/>
      <c r="C679" s="100"/>
      <c r="D679" s="100"/>
      <c r="E679" s="100"/>
      <c r="F679" s="100"/>
      <c r="G679" s="83"/>
      <c r="H679" s="83"/>
      <c r="I679" s="83"/>
      <c r="J679" s="83"/>
      <c r="K679" s="83"/>
      <c r="L679" s="83"/>
      <c r="M679" s="83"/>
      <c r="N679" s="83"/>
      <c r="O679" s="83"/>
      <c r="P679" s="83"/>
      <c r="Q679" s="83"/>
      <c r="R679" s="83"/>
      <c r="S679" s="83"/>
      <c r="T679" s="83"/>
      <c r="U679" s="83"/>
      <c r="V679" s="83"/>
      <c r="W679" s="83"/>
      <c r="X679" s="83"/>
      <c r="Y679" s="83"/>
    </row>
    <row r="680">
      <c r="A680" s="83"/>
      <c r="B680" s="100"/>
      <c r="C680" s="100"/>
      <c r="D680" s="100"/>
      <c r="E680" s="100"/>
      <c r="F680" s="100"/>
      <c r="G680" s="83"/>
      <c r="H680" s="83"/>
      <c r="I680" s="83"/>
      <c r="J680" s="83"/>
      <c r="K680" s="83"/>
      <c r="L680" s="83"/>
      <c r="M680" s="83"/>
      <c r="N680" s="83"/>
      <c r="O680" s="83"/>
      <c r="P680" s="83"/>
      <c r="Q680" s="83"/>
      <c r="R680" s="83"/>
      <c r="S680" s="83"/>
      <c r="T680" s="83"/>
      <c r="U680" s="83"/>
      <c r="V680" s="83"/>
      <c r="W680" s="83"/>
      <c r="X680" s="83"/>
      <c r="Y680" s="83"/>
    </row>
    <row r="681">
      <c r="A681" s="83"/>
      <c r="B681" s="100"/>
      <c r="C681" s="100"/>
      <c r="D681" s="100"/>
      <c r="E681" s="100"/>
      <c r="F681" s="100"/>
      <c r="G681" s="83"/>
      <c r="H681" s="83"/>
      <c r="I681" s="83"/>
      <c r="J681" s="83"/>
      <c r="K681" s="83"/>
      <c r="L681" s="83"/>
      <c r="M681" s="83"/>
      <c r="N681" s="83"/>
      <c r="O681" s="83"/>
      <c r="P681" s="83"/>
      <c r="Q681" s="83"/>
      <c r="R681" s="83"/>
      <c r="S681" s="83"/>
      <c r="T681" s="83"/>
      <c r="U681" s="83"/>
      <c r="V681" s="83"/>
      <c r="W681" s="83"/>
      <c r="X681" s="83"/>
      <c r="Y681" s="83"/>
    </row>
    <row r="682">
      <c r="A682" s="83"/>
      <c r="B682" s="100"/>
      <c r="C682" s="100"/>
      <c r="D682" s="100"/>
      <c r="E682" s="100"/>
      <c r="F682" s="100"/>
      <c r="G682" s="83"/>
      <c r="H682" s="83"/>
      <c r="I682" s="83"/>
      <c r="J682" s="83"/>
      <c r="K682" s="83"/>
      <c r="L682" s="83"/>
      <c r="M682" s="83"/>
      <c r="N682" s="83"/>
      <c r="O682" s="83"/>
      <c r="P682" s="83"/>
      <c r="Q682" s="83"/>
      <c r="R682" s="83"/>
      <c r="S682" s="83"/>
      <c r="T682" s="83"/>
      <c r="U682" s="83"/>
      <c r="V682" s="83"/>
      <c r="W682" s="83"/>
      <c r="X682" s="83"/>
      <c r="Y682" s="83"/>
    </row>
    <row r="683">
      <c r="A683" s="83"/>
      <c r="B683" s="100"/>
      <c r="C683" s="100"/>
      <c r="D683" s="100"/>
      <c r="E683" s="100"/>
      <c r="F683" s="100"/>
      <c r="G683" s="83"/>
      <c r="H683" s="83"/>
      <c r="I683" s="83"/>
      <c r="J683" s="83"/>
      <c r="K683" s="83"/>
      <c r="L683" s="83"/>
      <c r="M683" s="83"/>
      <c r="N683" s="83"/>
      <c r="O683" s="83"/>
      <c r="P683" s="83"/>
      <c r="Q683" s="83"/>
      <c r="R683" s="83"/>
      <c r="S683" s="83"/>
      <c r="T683" s="83"/>
      <c r="U683" s="83"/>
      <c r="V683" s="83"/>
      <c r="W683" s="83"/>
      <c r="X683" s="83"/>
      <c r="Y683" s="83"/>
    </row>
    <row r="684">
      <c r="A684" s="83"/>
      <c r="B684" s="100"/>
      <c r="C684" s="100"/>
      <c r="D684" s="100"/>
      <c r="E684" s="100"/>
      <c r="F684" s="100"/>
      <c r="G684" s="83"/>
      <c r="H684" s="83"/>
      <c r="I684" s="83"/>
      <c r="J684" s="83"/>
      <c r="K684" s="83"/>
      <c r="L684" s="83"/>
      <c r="M684" s="83"/>
      <c r="N684" s="83"/>
      <c r="O684" s="83"/>
      <c r="P684" s="83"/>
      <c r="Q684" s="83"/>
      <c r="R684" s="83"/>
      <c r="S684" s="83"/>
      <c r="T684" s="83"/>
      <c r="U684" s="83"/>
      <c r="V684" s="83"/>
      <c r="W684" s="83"/>
      <c r="X684" s="83"/>
      <c r="Y684" s="83"/>
    </row>
    <row r="685">
      <c r="A685" s="83"/>
      <c r="B685" s="100"/>
      <c r="C685" s="100"/>
      <c r="D685" s="100"/>
      <c r="E685" s="100"/>
      <c r="F685" s="100"/>
      <c r="G685" s="83"/>
      <c r="H685" s="83"/>
      <c r="I685" s="83"/>
      <c r="J685" s="83"/>
      <c r="K685" s="83"/>
      <c r="L685" s="83"/>
      <c r="M685" s="83"/>
      <c r="N685" s="83"/>
      <c r="O685" s="83"/>
      <c r="P685" s="83"/>
      <c r="Q685" s="83"/>
      <c r="R685" s="83"/>
      <c r="S685" s="83"/>
      <c r="T685" s="83"/>
      <c r="U685" s="83"/>
      <c r="V685" s="83"/>
      <c r="W685" s="83"/>
      <c r="X685" s="83"/>
      <c r="Y685" s="83"/>
    </row>
    <row r="686">
      <c r="A686" s="83"/>
      <c r="B686" s="100"/>
      <c r="C686" s="100"/>
      <c r="D686" s="100"/>
      <c r="E686" s="100"/>
      <c r="F686" s="100"/>
      <c r="G686" s="83"/>
      <c r="H686" s="83"/>
      <c r="I686" s="83"/>
      <c r="J686" s="83"/>
      <c r="K686" s="83"/>
      <c r="L686" s="83"/>
      <c r="M686" s="83"/>
      <c r="N686" s="83"/>
      <c r="O686" s="83"/>
      <c r="P686" s="83"/>
      <c r="Q686" s="83"/>
      <c r="R686" s="83"/>
      <c r="S686" s="83"/>
      <c r="T686" s="83"/>
      <c r="U686" s="83"/>
      <c r="V686" s="83"/>
      <c r="W686" s="83"/>
      <c r="X686" s="83"/>
      <c r="Y686" s="83"/>
    </row>
    <row r="687">
      <c r="A687" s="83"/>
      <c r="B687" s="100"/>
      <c r="C687" s="100"/>
      <c r="D687" s="100"/>
      <c r="E687" s="100"/>
      <c r="F687" s="100"/>
      <c r="G687" s="83"/>
      <c r="H687" s="83"/>
      <c r="I687" s="83"/>
      <c r="J687" s="83"/>
      <c r="K687" s="83"/>
      <c r="L687" s="83"/>
      <c r="M687" s="83"/>
      <c r="N687" s="83"/>
      <c r="O687" s="83"/>
      <c r="P687" s="83"/>
      <c r="Q687" s="83"/>
      <c r="R687" s="83"/>
      <c r="S687" s="83"/>
      <c r="T687" s="83"/>
      <c r="U687" s="83"/>
      <c r="V687" s="83"/>
      <c r="W687" s="83"/>
      <c r="X687" s="83"/>
      <c r="Y687" s="83"/>
    </row>
    <row r="688">
      <c r="A688" s="83"/>
      <c r="B688" s="100"/>
      <c r="C688" s="100"/>
      <c r="D688" s="100"/>
      <c r="E688" s="100"/>
      <c r="F688" s="100"/>
      <c r="G688" s="83"/>
      <c r="H688" s="83"/>
      <c r="I688" s="83"/>
      <c r="J688" s="83"/>
      <c r="K688" s="83"/>
      <c r="L688" s="83"/>
      <c r="M688" s="83"/>
      <c r="N688" s="83"/>
      <c r="O688" s="83"/>
      <c r="P688" s="83"/>
      <c r="Q688" s="83"/>
      <c r="R688" s="83"/>
      <c r="S688" s="83"/>
      <c r="T688" s="83"/>
      <c r="U688" s="83"/>
      <c r="V688" s="83"/>
      <c r="W688" s="83"/>
      <c r="X688" s="83"/>
      <c r="Y688" s="83"/>
    </row>
    <row r="689">
      <c r="A689" s="83"/>
      <c r="B689" s="100"/>
      <c r="C689" s="100"/>
      <c r="D689" s="100"/>
      <c r="E689" s="100"/>
      <c r="F689" s="100"/>
      <c r="G689" s="83"/>
      <c r="H689" s="83"/>
      <c r="I689" s="83"/>
      <c r="J689" s="83"/>
      <c r="K689" s="83"/>
      <c r="L689" s="83"/>
      <c r="M689" s="83"/>
      <c r="N689" s="83"/>
      <c r="O689" s="83"/>
      <c r="P689" s="83"/>
      <c r="Q689" s="83"/>
      <c r="R689" s="83"/>
      <c r="S689" s="83"/>
      <c r="T689" s="83"/>
      <c r="U689" s="83"/>
      <c r="V689" s="83"/>
      <c r="W689" s="83"/>
      <c r="X689" s="83"/>
      <c r="Y689" s="83"/>
    </row>
    <row r="690">
      <c r="A690" s="83"/>
      <c r="B690" s="100"/>
      <c r="C690" s="100"/>
      <c r="D690" s="100"/>
      <c r="E690" s="100"/>
      <c r="F690" s="100"/>
      <c r="G690" s="83"/>
      <c r="H690" s="83"/>
      <c r="I690" s="83"/>
      <c r="J690" s="83"/>
      <c r="K690" s="83"/>
      <c r="L690" s="83"/>
      <c r="M690" s="83"/>
      <c r="N690" s="83"/>
      <c r="O690" s="83"/>
      <c r="P690" s="83"/>
      <c r="Q690" s="83"/>
      <c r="R690" s="83"/>
      <c r="S690" s="83"/>
      <c r="T690" s="83"/>
      <c r="U690" s="83"/>
      <c r="V690" s="83"/>
      <c r="W690" s="83"/>
      <c r="X690" s="83"/>
      <c r="Y690" s="83"/>
    </row>
    <row r="691">
      <c r="A691" s="83"/>
      <c r="B691" s="100"/>
      <c r="C691" s="100"/>
      <c r="D691" s="100"/>
      <c r="E691" s="100"/>
      <c r="F691" s="100"/>
      <c r="G691" s="83"/>
      <c r="H691" s="83"/>
      <c r="I691" s="83"/>
      <c r="J691" s="83"/>
      <c r="K691" s="83"/>
      <c r="L691" s="83"/>
      <c r="M691" s="83"/>
      <c r="N691" s="83"/>
      <c r="O691" s="83"/>
      <c r="P691" s="83"/>
      <c r="Q691" s="83"/>
      <c r="R691" s="83"/>
      <c r="S691" s="83"/>
      <c r="T691" s="83"/>
      <c r="U691" s="83"/>
      <c r="V691" s="83"/>
      <c r="W691" s="83"/>
      <c r="X691" s="83"/>
      <c r="Y691" s="83"/>
    </row>
    <row r="692">
      <c r="A692" s="83"/>
      <c r="B692" s="100"/>
      <c r="C692" s="100"/>
      <c r="D692" s="100"/>
      <c r="E692" s="100"/>
      <c r="F692" s="100"/>
      <c r="G692" s="83"/>
      <c r="H692" s="83"/>
      <c r="I692" s="83"/>
      <c r="J692" s="83"/>
      <c r="K692" s="83"/>
      <c r="L692" s="83"/>
      <c r="M692" s="83"/>
      <c r="N692" s="83"/>
      <c r="O692" s="83"/>
      <c r="P692" s="83"/>
      <c r="Q692" s="83"/>
      <c r="R692" s="83"/>
      <c r="S692" s="83"/>
      <c r="T692" s="83"/>
      <c r="U692" s="83"/>
      <c r="V692" s="83"/>
      <c r="W692" s="83"/>
      <c r="X692" s="83"/>
      <c r="Y692" s="83"/>
    </row>
    <row r="693">
      <c r="A693" s="83"/>
      <c r="B693" s="100"/>
      <c r="C693" s="100"/>
      <c r="D693" s="100"/>
      <c r="E693" s="100"/>
      <c r="F693" s="100"/>
      <c r="G693" s="83"/>
      <c r="H693" s="83"/>
      <c r="I693" s="83"/>
      <c r="J693" s="83"/>
      <c r="K693" s="83"/>
      <c r="L693" s="83"/>
      <c r="M693" s="83"/>
      <c r="N693" s="83"/>
      <c r="O693" s="83"/>
      <c r="P693" s="83"/>
      <c r="Q693" s="83"/>
      <c r="R693" s="83"/>
      <c r="S693" s="83"/>
      <c r="T693" s="83"/>
      <c r="U693" s="83"/>
      <c r="V693" s="83"/>
      <c r="W693" s="83"/>
      <c r="X693" s="83"/>
      <c r="Y693" s="83"/>
    </row>
    <row r="694">
      <c r="A694" s="83"/>
      <c r="B694" s="100"/>
      <c r="C694" s="100"/>
      <c r="D694" s="100"/>
      <c r="E694" s="100"/>
      <c r="F694" s="100"/>
      <c r="G694" s="83"/>
      <c r="H694" s="83"/>
      <c r="I694" s="83"/>
      <c r="J694" s="83"/>
      <c r="K694" s="83"/>
      <c r="L694" s="83"/>
      <c r="M694" s="83"/>
      <c r="N694" s="83"/>
      <c r="O694" s="83"/>
      <c r="P694" s="83"/>
      <c r="Q694" s="83"/>
      <c r="R694" s="83"/>
      <c r="S694" s="83"/>
      <c r="T694" s="83"/>
      <c r="U694" s="83"/>
      <c r="V694" s="83"/>
      <c r="W694" s="83"/>
      <c r="X694" s="83"/>
      <c r="Y694" s="83"/>
    </row>
    <row r="695">
      <c r="A695" s="83"/>
      <c r="B695" s="100"/>
      <c r="C695" s="100"/>
      <c r="D695" s="100"/>
      <c r="E695" s="100"/>
      <c r="F695" s="100"/>
      <c r="G695" s="83"/>
      <c r="H695" s="83"/>
      <c r="I695" s="83"/>
      <c r="J695" s="83"/>
      <c r="K695" s="83"/>
      <c r="L695" s="83"/>
      <c r="M695" s="83"/>
      <c r="N695" s="83"/>
      <c r="O695" s="83"/>
      <c r="P695" s="83"/>
      <c r="Q695" s="83"/>
      <c r="R695" s="83"/>
      <c r="S695" s="83"/>
      <c r="T695" s="83"/>
      <c r="U695" s="83"/>
      <c r="V695" s="83"/>
      <c r="W695" s="83"/>
      <c r="X695" s="83"/>
      <c r="Y695" s="83"/>
    </row>
    <row r="696">
      <c r="A696" s="83"/>
      <c r="B696" s="100"/>
      <c r="C696" s="100"/>
      <c r="D696" s="100"/>
      <c r="E696" s="100"/>
      <c r="F696" s="100"/>
      <c r="G696" s="83"/>
      <c r="H696" s="83"/>
      <c r="I696" s="83"/>
      <c r="J696" s="83"/>
      <c r="K696" s="83"/>
      <c r="L696" s="83"/>
      <c r="M696" s="83"/>
      <c r="N696" s="83"/>
      <c r="O696" s="83"/>
      <c r="P696" s="83"/>
      <c r="Q696" s="83"/>
      <c r="R696" s="83"/>
      <c r="S696" s="83"/>
      <c r="T696" s="83"/>
      <c r="U696" s="83"/>
      <c r="V696" s="83"/>
      <c r="W696" s="83"/>
      <c r="X696" s="83"/>
      <c r="Y696" s="83"/>
    </row>
    <row r="697">
      <c r="A697" s="83"/>
      <c r="B697" s="100"/>
      <c r="C697" s="100"/>
      <c r="D697" s="100"/>
      <c r="E697" s="100"/>
      <c r="F697" s="100"/>
      <c r="G697" s="83"/>
      <c r="H697" s="83"/>
      <c r="I697" s="83"/>
      <c r="J697" s="83"/>
      <c r="K697" s="83"/>
      <c r="L697" s="83"/>
      <c r="M697" s="83"/>
      <c r="N697" s="83"/>
      <c r="O697" s="83"/>
      <c r="P697" s="83"/>
      <c r="Q697" s="83"/>
      <c r="R697" s="83"/>
      <c r="S697" s="83"/>
      <c r="T697" s="83"/>
      <c r="U697" s="83"/>
      <c r="V697" s="83"/>
      <c r="W697" s="83"/>
      <c r="X697" s="83"/>
      <c r="Y697" s="83"/>
    </row>
    <row r="698">
      <c r="A698" s="83"/>
      <c r="B698" s="100"/>
      <c r="C698" s="100"/>
      <c r="D698" s="100"/>
      <c r="E698" s="100"/>
      <c r="F698" s="100"/>
      <c r="G698" s="83"/>
      <c r="H698" s="83"/>
      <c r="I698" s="83"/>
      <c r="J698" s="83"/>
      <c r="K698" s="83"/>
      <c r="L698" s="83"/>
      <c r="M698" s="83"/>
      <c r="N698" s="83"/>
      <c r="O698" s="83"/>
      <c r="P698" s="83"/>
      <c r="Q698" s="83"/>
      <c r="R698" s="83"/>
      <c r="S698" s="83"/>
      <c r="T698" s="83"/>
      <c r="U698" s="83"/>
      <c r="V698" s="83"/>
      <c r="W698" s="83"/>
      <c r="X698" s="83"/>
      <c r="Y698" s="83"/>
    </row>
    <row r="699">
      <c r="A699" s="83"/>
      <c r="B699" s="100"/>
      <c r="C699" s="100"/>
      <c r="D699" s="100"/>
      <c r="E699" s="100"/>
      <c r="F699" s="100"/>
      <c r="G699" s="83"/>
      <c r="H699" s="83"/>
      <c r="I699" s="83"/>
      <c r="J699" s="83"/>
      <c r="K699" s="83"/>
      <c r="L699" s="83"/>
      <c r="M699" s="83"/>
      <c r="N699" s="83"/>
      <c r="O699" s="83"/>
      <c r="P699" s="83"/>
      <c r="Q699" s="83"/>
      <c r="R699" s="83"/>
      <c r="S699" s="83"/>
      <c r="T699" s="83"/>
      <c r="U699" s="83"/>
      <c r="V699" s="83"/>
      <c r="W699" s="83"/>
      <c r="X699" s="83"/>
      <c r="Y699" s="83"/>
    </row>
    <row r="700">
      <c r="A700" s="83"/>
      <c r="B700" s="100"/>
      <c r="C700" s="100"/>
      <c r="D700" s="100"/>
      <c r="E700" s="100"/>
      <c r="F700" s="100"/>
      <c r="G700" s="83"/>
      <c r="H700" s="83"/>
      <c r="I700" s="83"/>
      <c r="J700" s="83"/>
      <c r="K700" s="83"/>
      <c r="L700" s="83"/>
      <c r="M700" s="83"/>
      <c r="N700" s="83"/>
      <c r="O700" s="83"/>
      <c r="P700" s="83"/>
      <c r="Q700" s="83"/>
      <c r="R700" s="83"/>
      <c r="S700" s="83"/>
      <c r="T700" s="83"/>
      <c r="U700" s="83"/>
      <c r="V700" s="83"/>
      <c r="W700" s="83"/>
      <c r="X700" s="83"/>
      <c r="Y700" s="83"/>
    </row>
    <row r="701">
      <c r="A701" s="83"/>
      <c r="B701" s="100"/>
      <c r="C701" s="100"/>
      <c r="D701" s="100"/>
      <c r="E701" s="100"/>
      <c r="F701" s="100"/>
      <c r="G701" s="83"/>
      <c r="H701" s="83"/>
      <c r="I701" s="83"/>
      <c r="J701" s="83"/>
      <c r="K701" s="83"/>
      <c r="L701" s="83"/>
      <c r="M701" s="83"/>
      <c r="N701" s="83"/>
      <c r="O701" s="83"/>
      <c r="P701" s="83"/>
      <c r="Q701" s="83"/>
      <c r="R701" s="83"/>
      <c r="S701" s="83"/>
      <c r="T701" s="83"/>
      <c r="U701" s="83"/>
      <c r="V701" s="83"/>
      <c r="W701" s="83"/>
      <c r="X701" s="83"/>
      <c r="Y701" s="83"/>
    </row>
    <row r="702">
      <c r="A702" s="83"/>
      <c r="B702" s="100"/>
      <c r="C702" s="100"/>
      <c r="D702" s="100"/>
      <c r="E702" s="100"/>
      <c r="F702" s="100"/>
      <c r="G702" s="83"/>
      <c r="H702" s="83"/>
      <c r="I702" s="83"/>
      <c r="J702" s="83"/>
      <c r="K702" s="83"/>
      <c r="L702" s="83"/>
      <c r="M702" s="83"/>
      <c r="N702" s="83"/>
      <c r="O702" s="83"/>
      <c r="P702" s="83"/>
      <c r="Q702" s="83"/>
      <c r="R702" s="83"/>
      <c r="S702" s="83"/>
      <c r="T702" s="83"/>
      <c r="U702" s="83"/>
      <c r="V702" s="83"/>
      <c r="W702" s="83"/>
      <c r="X702" s="83"/>
      <c r="Y702" s="83"/>
    </row>
    <row r="703">
      <c r="A703" s="83"/>
      <c r="B703" s="100"/>
      <c r="C703" s="100"/>
      <c r="D703" s="100"/>
      <c r="E703" s="100"/>
      <c r="F703" s="100"/>
      <c r="G703" s="83"/>
      <c r="H703" s="83"/>
      <c r="I703" s="83"/>
      <c r="J703" s="83"/>
      <c r="K703" s="83"/>
      <c r="L703" s="83"/>
      <c r="M703" s="83"/>
      <c r="N703" s="83"/>
      <c r="O703" s="83"/>
      <c r="P703" s="83"/>
      <c r="Q703" s="83"/>
      <c r="R703" s="83"/>
      <c r="S703" s="83"/>
      <c r="T703" s="83"/>
      <c r="U703" s="83"/>
      <c r="V703" s="83"/>
      <c r="W703" s="83"/>
      <c r="X703" s="83"/>
      <c r="Y703" s="83"/>
    </row>
    <row r="704">
      <c r="A704" s="83"/>
      <c r="B704" s="100"/>
      <c r="C704" s="100"/>
      <c r="D704" s="100"/>
      <c r="E704" s="100"/>
      <c r="F704" s="100"/>
      <c r="G704" s="83"/>
      <c r="H704" s="83"/>
      <c r="I704" s="83"/>
      <c r="J704" s="83"/>
      <c r="K704" s="83"/>
      <c r="L704" s="83"/>
      <c r="M704" s="83"/>
      <c r="N704" s="83"/>
      <c r="O704" s="83"/>
      <c r="P704" s="83"/>
      <c r="Q704" s="83"/>
      <c r="R704" s="83"/>
      <c r="S704" s="83"/>
      <c r="T704" s="83"/>
      <c r="U704" s="83"/>
      <c r="V704" s="83"/>
      <c r="W704" s="83"/>
      <c r="X704" s="83"/>
      <c r="Y704" s="83"/>
    </row>
    <row r="705">
      <c r="A705" s="83"/>
      <c r="B705" s="100"/>
      <c r="C705" s="100"/>
      <c r="D705" s="100"/>
      <c r="E705" s="100"/>
      <c r="F705" s="100"/>
      <c r="G705" s="83"/>
      <c r="H705" s="83"/>
      <c r="I705" s="83"/>
      <c r="J705" s="83"/>
      <c r="K705" s="83"/>
      <c r="L705" s="83"/>
      <c r="M705" s="83"/>
      <c r="N705" s="83"/>
      <c r="O705" s="83"/>
      <c r="P705" s="83"/>
      <c r="Q705" s="83"/>
      <c r="R705" s="83"/>
      <c r="S705" s="83"/>
      <c r="T705" s="83"/>
      <c r="U705" s="83"/>
      <c r="V705" s="83"/>
      <c r="W705" s="83"/>
      <c r="X705" s="83"/>
      <c r="Y705" s="83"/>
    </row>
    <row r="706">
      <c r="A706" s="83"/>
      <c r="B706" s="100"/>
      <c r="C706" s="100"/>
      <c r="D706" s="100"/>
      <c r="E706" s="100"/>
      <c r="F706" s="100"/>
      <c r="G706" s="83"/>
      <c r="H706" s="83"/>
      <c r="I706" s="83"/>
      <c r="J706" s="83"/>
      <c r="K706" s="83"/>
      <c r="L706" s="83"/>
      <c r="M706" s="83"/>
      <c r="N706" s="83"/>
      <c r="O706" s="83"/>
      <c r="P706" s="83"/>
      <c r="Q706" s="83"/>
      <c r="R706" s="83"/>
      <c r="S706" s="83"/>
      <c r="T706" s="83"/>
      <c r="U706" s="83"/>
      <c r="V706" s="83"/>
      <c r="W706" s="83"/>
      <c r="X706" s="83"/>
      <c r="Y706" s="83"/>
    </row>
    <row r="707">
      <c r="A707" s="83"/>
      <c r="B707" s="100"/>
      <c r="C707" s="100"/>
      <c r="D707" s="100"/>
      <c r="E707" s="100"/>
      <c r="F707" s="100"/>
      <c r="G707" s="83"/>
      <c r="H707" s="83"/>
      <c r="I707" s="83"/>
      <c r="J707" s="83"/>
      <c r="K707" s="83"/>
      <c r="L707" s="83"/>
      <c r="M707" s="83"/>
      <c r="N707" s="83"/>
      <c r="O707" s="83"/>
      <c r="P707" s="83"/>
      <c r="Q707" s="83"/>
      <c r="R707" s="83"/>
      <c r="S707" s="83"/>
      <c r="T707" s="83"/>
      <c r="U707" s="83"/>
      <c r="V707" s="83"/>
      <c r="W707" s="83"/>
      <c r="X707" s="83"/>
      <c r="Y707" s="83"/>
    </row>
    <row r="708">
      <c r="A708" s="83"/>
      <c r="B708" s="100"/>
      <c r="C708" s="100"/>
      <c r="D708" s="100"/>
      <c r="E708" s="100"/>
      <c r="F708" s="100"/>
      <c r="G708" s="83"/>
      <c r="H708" s="83"/>
      <c r="I708" s="83"/>
      <c r="J708" s="83"/>
      <c r="K708" s="83"/>
      <c r="L708" s="83"/>
      <c r="M708" s="83"/>
      <c r="N708" s="83"/>
      <c r="O708" s="83"/>
      <c r="P708" s="83"/>
      <c r="Q708" s="83"/>
      <c r="R708" s="83"/>
      <c r="S708" s="83"/>
      <c r="T708" s="83"/>
      <c r="U708" s="83"/>
      <c r="V708" s="83"/>
      <c r="W708" s="83"/>
      <c r="X708" s="83"/>
      <c r="Y708" s="83"/>
    </row>
    <row r="709">
      <c r="A709" s="83"/>
      <c r="B709" s="100"/>
      <c r="C709" s="100"/>
      <c r="D709" s="100"/>
      <c r="E709" s="100"/>
      <c r="F709" s="100"/>
      <c r="G709" s="83"/>
      <c r="H709" s="83"/>
      <c r="I709" s="83"/>
      <c r="J709" s="83"/>
      <c r="K709" s="83"/>
      <c r="L709" s="83"/>
      <c r="M709" s="83"/>
      <c r="N709" s="83"/>
      <c r="O709" s="83"/>
      <c r="P709" s="83"/>
      <c r="Q709" s="83"/>
      <c r="R709" s="83"/>
      <c r="S709" s="83"/>
      <c r="T709" s="83"/>
      <c r="U709" s="83"/>
      <c r="V709" s="83"/>
      <c r="W709" s="83"/>
      <c r="X709" s="83"/>
      <c r="Y709" s="83"/>
    </row>
    <row r="710">
      <c r="A710" s="83"/>
      <c r="B710" s="100"/>
      <c r="C710" s="100"/>
      <c r="D710" s="100"/>
      <c r="E710" s="100"/>
      <c r="F710" s="100"/>
      <c r="G710" s="83"/>
      <c r="H710" s="83"/>
      <c r="I710" s="83"/>
      <c r="J710" s="83"/>
      <c r="K710" s="83"/>
      <c r="L710" s="83"/>
      <c r="M710" s="83"/>
      <c r="N710" s="83"/>
      <c r="O710" s="83"/>
      <c r="P710" s="83"/>
      <c r="Q710" s="83"/>
      <c r="R710" s="83"/>
      <c r="S710" s="83"/>
      <c r="T710" s="83"/>
      <c r="U710" s="83"/>
      <c r="V710" s="83"/>
      <c r="W710" s="83"/>
      <c r="X710" s="83"/>
      <c r="Y710" s="83"/>
    </row>
    <row r="711">
      <c r="A711" s="83"/>
      <c r="B711" s="100"/>
      <c r="C711" s="100"/>
      <c r="D711" s="100"/>
      <c r="E711" s="100"/>
      <c r="F711" s="100"/>
      <c r="G711" s="83"/>
      <c r="H711" s="83"/>
      <c r="I711" s="83"/>
      <c r="J711" s="83"/>
      <c r="K711" s="83"/>
      <c r="L711" s="83"/>
      <c r="M711" s="83"/>
      <c r="N711" s="83"/>
      <c r="O711" s="83"/>
      <c r="P711" s="83"/>
      <c r="Q711" s="83"/>
      <c r="R711" s="83"/>
      <c r="S711" s="83"/>
      <c r="T711" s="83"/>
      <c r="U711" s="83"/>
      <c r="V711" s="83"/>
      <c r="W711" s="83"/>
      <c r="X711" s="83"/>
      <c r="Y711" s="83"/>
    </row>
    <row r="712">
      <c r="A712" s="83"/>
      <c r="B712" s="100"/>
      <c r="C712" s="100"/>
      <c r="D712" s="100"/>
      <c r="E712" s="100"/>
      <c r="F712" s="100"/>
      <c r="G712" s="83"/>
      <c r="H712" s="83"/>
      <c r="I712" s="83"/>
      <c r="J712" s="83"/>
      <c r="K712" s="83"/>
      <c r="L712" s="83"/>
      <c r="M712" s="83"/>
      <c r="N712" s="83"/>
      <c r="O712" s="83"/>
      <c r="P712" s="83"/>
      <c r="Q712" s="83"/>
      <c r="R712" s="83"/>
      <c r="S712" s="83"/>
      <c r="T712" s="83"/>
      <c r="U712" s="83"/>
      <c r="V712" s="83"/>
      <c r="W712" s="83"/>
      <c r="X712" s="83"/>
      <c r="Y712" s="83"/>
    </row>
    <row r="713">
      <c r="A713" s="83"/>
      <c r="B713" s="100"/>
      <c r="C713" s="100"/>
      <c r="D713" s="100"/>
      <c r="E713" s="100"/>
      <c r="F713" s="100"/>
      <c r="G713" s="83"/>
      <c r="H713" s="83"/>
      <c r="I713" s="83"/>
      <c r="J713" s="83"/>
      <c r="K713" s="83"/>
      <c r="L713" s="83"/>
      <c r="M713" s="83"/>
      <c r="N713" s="83"/>
      <c r="O713" s="83"/>
      <c r="P713" s="83"/>
      <c r="Q713" s="83"/>
      <c r="R713" s="83"/>
      <c r="S713" s="83"/>
      <c r="T713" s="83"/>
      <c r="U713" s="83"/>
      <c r="V713" s="83"/>
      <c r="W713" s="83"/>
      <c r="X713" s="83"/>
      <c r="Y713" s="83"/>
    </row>
    <row r="714">
      <c r="A714" s="83"/>
      <c r="B714" s="100"/>
      <c r="C714" s="100"/>
      <c r="D714" s="100"/>
      <c r="E714" s="100"/>
      <c r="F714" s="100"/>
      <c r="G714" s="83"/>
      <c r="H714" s="83"/>
      <c r="I714" s="83"/>
      <c r="J714" s="83"/>
      <c r="K714" s="83"/>
      <c r="L714" s="83"/>
      <c r="M714" s="83"/>
      <c r="N714" s="83"/>
      <c r="O714" s="83"/>
      <c r="P714" s="83"/>
      <c r="Q714" s="83"/>
      <c r="R714" s="83"/>
      <c r="S714" s="83"/>
      <c r="T714" s="83"/>
      <c r="U714" s="83"/>
      <c r="V714" s="83"/>
      <c r="W714" s="83"/>
      <c r="X714" s="83"/>
      <c r="Y714" s="83"/>
    </row>
    <row r="715">
      <c r="A715" s="83"/>
      <c r="B715" s="100"/>
      <c r="C715" s="100"/>
      <c r="D715" s="100"/>
      <c r="E715" s="100"/>
      <c r="F715" s="100"/>
      <c r="G715" s="83"/>
      <c r="H715" s="83"/>
      <c r="I715" s="83"/>
      <c r="J715" s="83"/>
      <c r="K715" s="83"/>
      <c r="L715" s="83"/>
      <c r="M715" s="83"/>
      <c r="N715" s="83"/>
      <c r="O715" s="83"/>
      <c r="P715" s="83"/>
      <c r="Q715" s="83"/>
      <c r="R715" s="83"/>
      <c r="S715" s="83"/>
      <c r="T715" s="83"/>
      <c r="U715" s="83"/>
      <c r="V715" s="83"/>
      <c r="W715" s="83"/>
      <c r="X715" s="83"/>
      <c r="Y715" s="83"/>
    </row>
    <row r="716">
      <c r="A716" s="83"/>
      <c r="B716" s="100"/>
      <c r="C716" s="100"/>
      <c r="D716" s="100"/>
      <c r="E716" s="100"/>
      <c r="F716" s="100"/>
      <c r="G716" s="83"/>
      <c r="H716" s="83"/>
      <c r="I716" s="83"/>
      <c r="J716" s="83"/>
      <c r="K716" s="83"/>
      <c r="L716" s="83"/>
      <c r="M716" s="83"/>
      <c r="N716" s="83"/>
      <c r="O716" s="83"/>
      <c r="P716" s="83"/>
      <c r="Q716" s="83"/>
      <c r="R716" s="83"/>
      <c r="S716" s="83"/>
      <c r="T716" s="83"/>
      <c r="U716" s="83"/>
      <c r="V716" s="83"/>
      <c r="W716" s="83"/>
      <c r="X716" s="83"/>
      <c r="Y716" s="83"/>
    </row>
    <row r="717">
      <c r="A717" s="83"/>
      <c r="B717" s="100"/>
      <c r="C717" s="100"/>
      <c r="D717" s="100"/>
      <c r="E717" s="100"/>
      <c r="F717" s="100"/>
      <c r="G717" s="83"/>
      <c r="H717" s="83"/>
      <c r="I717" s="83"/>
      <c r="J717" s="83"/>
      <c r="K717" s="83"/>
      <c r="L717" s="83"/>
      <c r="M717" s="83"/>
      <c r="N717" s="83"/>
      <c r="O717" s="83"/>
      <c r="P717" s="83"/>
      <c r="Q717" s="83"/>
      <c r="R717" s="83"/>
      <c r="S717" s="83"/>
      <c r="T717" s="83"/>
      <c r="U717" s="83"/>
      <c r="V717" s="83"/>
      <c r="W717" s="83"/>
      <c r="X717" s="83"/>
      <c r="Y717" s="83"/>
    </row>
    <row r="718">
      <c r="A718" s="83"/>
      <c r="B718" s="100"/>
      <c r="C718" s="100"/>
      <c r="D718" s="100"/>
      <c r="E718" s="100"/>
      <c r="F718" s="100"/>
      <c r="G718" s="83"/>
      <c r="H718" s="83"/>
      <c r="I718" s="83"/>
      <c r="J718" s="83"/>
      <c r="K718" s="83"/>
      <c r="L718" s="83"/>
      <c r="M718" s="83"/>
      <c r="N718" s="83"/>
      <c r="O718" s="83"/>
      <c r="P718" s="83"/>
      <c r="Q718" s="83"/>
      <c r="R718" s="83"/>
      <c r="S718" s="83"/>
      <c r="T718" s="83"/>
      <c r="U718" s="83"/>
      <c r="V718" s="83"/>
      <c r="W718" s="83"/>
      <c r="X718" s="83"/>
      <c r="Y718" s="83"/>
    </row>
    <row r="719">
      <c r="A719" s="83"/>
      <c r="B719" s="100"/>
      <c r="C719" s="100"/>
      <c r="D719" s="100"/>
      <c r="E719" s="100"/>
      <c r="F719" s="100"/>
      <c r="G719" s="83"/>
      <c r="H719" s="83"/>
      <c r="I719" s="83"/>
      <c r="J719" s="83"/>
      <c r="K719" s="83"/>
      <c r="L719" s="83"/>
      <c r="M719" s="83"/>
      <c r="N719" s="83"/>
      <c r="O719" s="83"/>
      <c r="P719" s="83"/>
      <c r="Q719" s="83"/>
      <c r="R719" s="83"/>
      <c r="S719" s="83"/>
      <c r="T719" s="83"/>
      <c r="U719" s="83"/>
      <c r="V719" s="83"/>
      <c r="W719" s="83"/>
      <c r="X719" s="83"/>
      <c r="Y719" s="83"/>
    </row>
    <row r="720">
      <c r="A720" s="83"/>
      <c r="B720" s="100"/>
      <c r="C720" s="100"/>
      <c r="D720" s="100"/>
      <c r="E720" s="100"/>
      <c r="F720" s="100"/>
      <c r="G720" s="83"/>
      <c r="H720" s="83"/>
      <c r="I720" s="83"/>
      <c r="J720" s="83"/>
      <c r="K720" s="83"/>
      <c r="L720" s="83"/>
      <c r="M720" s="83"/>
      <c r="N720" s="83"/>
      <c r="O720" s="83"/>
      <c r="P720" s="83"/>
      <c r="Q720" s="83"/>
      <c r="R720" s="83"/>
      <c r="S720" s="83"/>
      <c r="T720" s="83"/>
      <c r="U720" s="83"/>
      <c r="V720" s="83"/>
      <c r="W720" s="83"/>
      <c r="X720" s="83"/>
      <c r="Y720" s="83"/>
    </row>
    <row r="721">
      <c r="A721" s="83"/>
      <c r="B721" s="100"/>
      <c r="C721" s="100"/>
      <c r="D721" s="100"/>
      <c r="E721" s="100"/>
      <c r="F721" s="100"/>
      <c r="G721" s="83"/>
      <c r="H721" s="83"/>
      <c r="I721" s="83"/>
      <c r="J721" s="83"/>
      <c r="K721" s="83"/>
      <c r="L721" s="83"/>
      <c r="M721" s="83"/>
      <c r="N721" s="83"/>
      <c r="O721" s="83"/>
      <c r="P721" s="83"/>
      <c r="Q721" s="83"/>
      <c r="R721" s="83"/>
      <c r="S721" s="83"/>
      <c r="T721" s="83"/>
      <c r="U721" s="83"/>
      <c r="V721" s="83"/>
      <c r="W721" s="83"/>
      <c r="X721" s="83"/>
      <c r="Y721" s="83"/>
    </row>
    <row r="722">
      <c r="A722" s="83"/>
      <c r="B722" s="100"/>
      <c r="C722" s="100"/>
      <c r="D722" s="100"/>
      <c r="E722" s="100"/>
      <c r="F722" s="100"/>
      <c r="G722" s="83"/>
      <c r="H722" s="83"/>
      <c r="I722" s="83"/>
      <c r="J722" s="83"/>
      <c r="K722" s="83"/>
      <c r="L722" s="83"/>
      <c r="M722" s="83"/>
      <c r="N722" s="83"/>
      <c r="O722" s="83"/>
      <c r="P722" s="83"/>
      <c r="Q722" s="83"/>
      <c r="R722" s="83"/>
      <c r="S722" s="83"/>
      <c r="T722" s="83"/>
      <c r="U722" s="83"/>
      <c r="V722" s="83"/>
      <c r="W722" s="83"/>
      <c r="X722" s="83"/>
      <c r="Y722" s="83"/>
    </row>
    <row r="723">
      <c r="A723" s="83"/>
      <c r="B723" s="100"/>
      <c r="C723" s="100"/>
      <c r="D723" s="100"/>
      <c r="E723" s="100"/>
      <c r="F723" s="100"/>
      <c r="G723" s="83"/>
      <c r="H723" s="83"/>
      <c r="I723" s="83"/>
      <c r="J723" s="83"/>
      <c r="K723" s="83"/>
      <c r="L723" s="83"/>
      <c r="M723" s="83"/>
      <c r="N723" s="83"/>
      <c r="O723" s="83"/>
      <c r="P723" s="83"/>
      <c r="Q723" s="83"/>
      <c r="R723" s="83"/>
      <c r="S723" s="83"/>
      <c r="T723" s="83"/>
      <c r="U723" s="83"/>
      <c r="V723" s="83"/>
      <c r="W723" s="83"/>
      <c r="X723" s="83"/>
      <c r="Y723" s="83"/>
    </row>
    <row r="724">
      <c r="A724" s="83"/>
      <c r="B724" s="100"/>
      <c r="C724" s="100"/>
      <c r="D724" s="100"/>
      <c r="E724" s="100"/>
      <c r="F724" s="100"/>
      <c r="G724" s="83"/>
      <c r="H724" s="83"/>
      <c r="I724" s="83"/>
      <c r="J724" s="83"/>
      <c r="K724" s="83"/>
      <c r="L724" s="83"/>
      <c r="M724" s="83"/>
      <c r="N724" s="83"/>
      <c r="O724" s="83"/>
      <c r="P724" s="83"/>
      <c r="Q724" s="83"/>
      <c r="R724" s="83"/>
      <c r="S724" s="83"/>
      <c r="T724" s="83"/>
      <c r="U724" s="83"/>
      <c r="V724" s="83"/>
      <c r="W724" s="83"/>
      <c r="X724" s="83"/>
      <c r="Y724" s="83"/>
    </row>
    <row r="725">
      <c r="A725" s="83"/>
      <c r="B725" s="100"/>
      <c r="C725" s="100"/>
      <c r="D725" s="100"/>
      <c r="E725" s="100"/>
      <c r="F725" s="100"/>
      <c r="G725" s="83"/>
      <c r="H725" s="83"/>
      <c r="I725" s="83"/>
      <c r="J725" s="83"/>
      <c r="K725" s="83"/>
      <c r="L725" s="83"/>
      <c r="M725" s="83"/>
      <c r="N725" s="83"/>
      <c r="O725" s="83"/>
      <c r="P725" s="83"/>
      <c r="Q725" s="83"/>
      <c r="R725" s="83"/>
      <c r="S725" s="83"/>
      <c r="T725" s="83"/>
      <c r="U725" s="83"/>
      <c r="V725" s="83"/>
      <c r="W725" s="83"/>
      <c r="X725" s="83"/>
      <c r="Y725" s="83"/>
    </row>
    <row r="726">
      <c r="A726" s="83"/>
      <c r="B726" s="100"/>
      <c r="C726" s="100"/>
      <c r="D726" s="100"/>
      <c r="E726" s="100"/>
      <c r="F726" s="100"/>
      <c r="G726" s="83"/>
      <c r="H726" s="83"/>
      <c r="I726" s="83"/>
      <c r="J726" s="83"/>
      <c r="K726" s="83"/>
      <c r="L726" s="83"/>
      <c r="M726" s="83"/>
      <c r="N726" s="83"/>
      <c r="O726" s="83"/>
      <c r="P726" s="83"/>
      <c r="Q726" s="83"/>
      <c r="R726" s="83"/>
      <c r="S726" s="83"/>
      <c r="T726" s="83"/>
      <c r="U726" s="83"/>
      <c r="V726" s="83"/>
      <c r="W726" s="83"/>
      <c r="X726" s="83"/>
      <c r="Y726" s="83"/>
    </row>
    <row r="727">
      <c r="A727" s="83"/>
      <c r="B727" s="100"/>
      <c r="C727" s="100"/>
      <c r="D727" s="100"/>
      <c r="E727" s="100"/>
      <c r="F727" s="100"/>
      <c r="G727" s="83"/>
      <c r="H727" s="83"/>
      <c r="I727" s="83"/>
      <c r="J727" s="83"/>
      <c r="K727" s="83"/>
      <c r="L727" s="83"/>
      <c r="M727" s="83"/>
      <c r="N727" s="83"/>
      <c r="O727" s="83"/>
      <c r="P727" s="83"/>
      <c r="Q727" s="83"/>
      <c r="R727" s="83"/>
      <c r="S727" s="83"/>
      <c r="T727" s="83"/>
      <c r="U727" s="83"/>
      <c r="V727" s="83"/>
      <c r="W727" s="83"/>
      <c r="X727" s="83"/>
      <c r="Y727" s="83"/>
    </row>
    <row r="728">
      <c r="A728" s="83"/>
      <c r="B728" s="100"/>
      <c r="C728" s="100"/>
      <c r="D728" s="100"/>
      <c r="E728" s="100"/>
      <c r="F728" s="100"/>
      <c r="G728" s="83"/>
      <c r="H728" s="83"/>
      <c r="I728" s="83"/>
      <c r="J728" s="83"/>
      <c r="K728" s="83"/>
      <c r="L728" s="83"/>
      <c r="M728" s="83"/>
      <c r="N728" s="83"/>
      <c r="O728" s="83"/>
      <c r="P728" s="83"/>
      <c r="Q728" s="83"/>
      <c r="R728" s="83"/>
      <c r="S728" s="83"/>
      <c r="T728" s="83"/>
      <c r="U728" s="83"/>
      <c r="V728" s="83"/>
      <c r="W728" s="83"/>
      <c r="X728" s="83"/>
      <c r="Y728" s="83"/>
    </row>
    <row r="729">
      <c r="A729" s="83"/>
      <c r="B729" s="100"/>
      <c r="C729" s="100"/>
      <c r="D729" s="100"/>
      <c r="E729" s="100"/>
      <c r="F729" s="100"/>
      <c r="G729" s="83"/>
      <c r="H729" s="83"/>
      <c r="I729" s="83"/>
      <c r="J729" s="83"/>
      <c r="K729" s="83"/>
      <c r="L729" s="83"/>
      <c r="M729" s="83"/>
      <c r="N729" s="83"/>
      <c r="O729" s="83"/>
      <c r="P729" s="83"/>
      <c r="Q729" s="83"/>
      <c r="R729" s="83"/>
      <c r="S729" s="83"/>
      <c r="T729" s="83"/>
      <c r="U729" s="83"/>
      <c r="V729" s="83"/>
      <c r="W729" s="83"/>
      <c r="X729" s="83"/>
      <c r="Y729" s="83"/>
    </row>
    <row r="730">
      <c r="A730" s="83"/>
      <c r="B730" s="100"/>
      <c r="C730" s="100"/>
      <c r="D730" s="100"/>
      <c r="E730" s="100"/>
      <c r="F730" s="100"/>
      <c r="G730" s="83"/>
      <c r="H730" s="83"/>
      <c r="I730" s="83"/>
      <c r="J730" s="83"/>
      <c r="K730" s="83"/>
      <c r="L730" s="83"/>
      <c r="M730" s="83"/>
      <c r="N730" s="83"/>
      <c r="O730" s="83"/>
      <c r="P730" s="83"/>
      <c r="Q730" s="83"/>
      <c r="R730" s="83"/>
      <c r="S730" s="83"/>
      <c r="T730" s="83"/>
      <c r="U730" s="83"/>
      <c r="V730" s="83"/>
      <c r="W730" s="83"/>
      <c r="X730" s="83"/>
      <c r="Y730" s="83"/>
    </row>
    <row r="731">
      <c r="A731" s="83"/>
      <c r="B731" s="100"/>
      <c r="C731" s="100"/>
      <c r="D731" s="100"/>
      <c r="E731" s="100"/>
      <c r="F731" s="100"/>
      <c r="G731" s="83"/>
      <c r="H731" s="83"/>
      <c r="I731" s="83"/>
      <c r="J731" s="83"/>
      <c r="K731" s="83"/>
      <c r="L731" s="83"/>
      <c r="M731" s="83"/>
      <c r="N731" s="83"/>
      <c r="O731" s="83"/>
      <c r="P731" s="83"/>
      <c r="Q731" s="83"/>
      <c r="R731" s="83"/>
      <c r="S731" s="83"/>
      <c r="T731" s="83"/>
      <c r="U731" s="83"/>
      <c r="V731" s="83"/>
      <c r="W731" s="83"/>
      <c r="X731" s="83"/>
      <c r="Y731" s="83"/>
    </row>
    <row r="732">
      <c r="A732" s="83"/>
      <c r="B732" s="100"/>
      <c r="C732" s="100"/>
      <c r="D732" s="100"/>
      <c r="E732" s="100"/>
      <c r="F732" s="100"/>
      <c r="G732" s="83"/>
      <c r="H732" s="83"/>
      <c r="I732" s="83"/>
      <c r="J732" s="83"/>
      <c r="K732" s="83"/>
      <c r="L732" s="83"/>
      <c r="M732" s="83"/>
      <c r="N732" s="83"/>
      <c r="O732" s="83"/>
      <c r="P732" s="83"/>
      <c r="Q732" s="83"/>
      <c r="R732" s="83"/>
      <c r="S732" s="83"/>
      <c r="T732" s="83"/>
      <c r="U732" s="83"/>
      <c r="V732" s="83"/>
      <c r="W732" s="83"/>
      <c r="X732" s="83"/>
      <c r="Y732" s="83"/>
    </row>
    <row r="733">
      <c r="A733" s="83"/>
      <c r="B733" s="100"/>
      <c r="C733" s="100"/>
      <c r="D733" s="100"/>
      <c r="E733" s="100"/>
      <c r="F733" s="100"/>
      <c r="G733" s="83"/>
      <c r="H733" s="83"/>
      <c r="I733" s="83"/>
      <c r="J733" s="83"/>
      <c r="K733" s="83"/>
      <c r="L733" s="83"/>
      <c r="M733" s="83"/>
      <c r="N733" s="83"/>
      <c r="O733" s="83"/>
      <c r="P733" s="83"/>
      <c r="Q733" s="83"/>
      <c r="R733" s="83"/>
      <c r="S733" s="83"/>
      <c r="T733" s="83"/>
      <c r="U733" s="83"/>
      <c r="V733" s="83"/>
      <c r="W733" s="83"/>
      <c r="X733" s="83"/>
      <c r="Y733" s="83"/>
    </row>
    <row r="734">
      <c r="A734" s="83"/>
      <c r="B734" s="100"/>
      <c r="C734" s="100"/>
      <c r="D734" s="100"/>
      <c r="E734" s="100"/>
      <c r="F734" s="100"/>
      <c r="G734" s="83"/>
      <c r="H734" s="83"/>
      <c r="I734" s="83"/>
      <c r="J734" s="83"/>
      <c r="K734" s="83"/>
      <c r="L734" s="83"/>
      <c r="M734" s="83"/>
      <c r="N734" s="83"/>
      <c r="O734" s="83"/>
      <c r="P734" s="83"/>
      <c r="Q734" s="83"/>
      <c r="R734" s="83"/>
      <c r="S734" s="83"/>
      <c r="T734" s="83"/>
      <c r="U734" s="83"/>
      <c r="V734" s="83"/>
      <c r="W734" s="83"/>
      <c r="X734" s="83"/>
      <c r="Y734" s="83"/>
    </row>
    <row r="735">
      <c r="A735" s="83"/>
      <c r="B735" s="100"/>
      <c r="C735" s="100"/>
      <c r="D735" s="100"/>
      <c r="E735" s="100"/>
      <c r="F735" s="100"/>
      <c r="G735" s="83"/>
      <c r="H735" s="83"/>
      <c r="I735" s="83"/>
      <c r="J735" s="83"/>
      <c r="K735" s="83"/>
      <c r="L735" s="83"/>
      <c r="M735" s="83"/>
      <c r="N735" s="83"/>
      <c r="O735" s="83"/>
      <c r="P735" s="83"/>
      <c r="Q735" s="83"/>
      <c r="R735" s="83"/>
      <c r="S735" s="83"/>
      <c r="T735" s="83"/>
      <c r="U735" s="83"/>
      <c r="V735" s="83"/>
      <c r="W735" s="83"/>
      <c r="X735" s="83"/>
      <c r="Y735" s="83"/>
    </row>
    <row r="736">
      <c r="A736" s="83"/>
      <c r="B736" s="100"/>
      <c r="C736" s="100"/>
      <c r="D736" s="100"/>
      <c r="E736" s="100"/>
      <c r="F736" s="100"/>
      <c r="G736" s="83"/>
      <c r="H736" s="83"/>
      <c r="I736" s="83"/>
      <c r="J736" s="83"/>
      <c r="K736" s="83"/>
      <c r="L736" s="83"/>
      <c r="M736" s="83"/>
      <c r="N736" s="83"/>
      <c r="O736" s="83"/>
      <c r="P736" s="83"/>
      <c r="Q736" s="83"/>
      <c r="R736" s="83"/>
      <c r="S736" s="83"/>
      <c r="T736" s="83"/>
      <c r="U736" s="83"/>
      <c r="V736" s="83"/>
      <c r="W736" s="83"/>
      <c r="X736" s="83"/>
      <c r="Y736" s="83"/>
    </row>
    <row r="737">
      <c r="A737" s="83"/>
      <c r="B737" s="100"/>
      <c r="C737" s="100"/>
      <c r="D737" s="100"/>
      <c r="E737" s="100"/>
      <c r="F737" s="100"/>
      <c r="G737" s="83"/>
      <c r="H737" s="83"/>
      <c r="I737" s="83"/>
      <c r="J737" s="83"/>
      <c r="K737" s="83"/>
      <c r="L737" s="83"/>
      <c r="M737" s="83"/>
      <c r="N737" s="83"/>
      <c r="O737" s="83"/>
      <c r="P737" s="83"/>
      <c r="Q737" s="83"/>
      <c r="R737" s="83"/>
      <c r="S737" s="83"/>
      <c r="T737" s="83"/>
      <c r="U737" s="83"/>
      <c r="V737" s="83"/>
      <c r="W737" s="83"/>
      <c r="X737" s="83"/>
      <c r="Y737" s="83"/>
    </row>
    <row r="738">
      <c r="A738" s="83"/>
      <c r="B738" s="100"/>
      <c r="C738" s="100"/>
      <c r="D738" s="100"/>
      <c r="E738" s="100"/>
      <c r="F738" s="100"/>
      <c r="G738" s="83"/>
      <c r="H738" s="83"/>
      <c r="I738" s="83"/>
      <c r="J738" s="83"/>
      <c r="K738" s="83"/>
      <c r="L738" s="83"/>
      <c r="M738" s="83"/>
      <c r="N738" s="83"/>
      <c r="O738" s="83"/>
      <c r="P738" s="83"/>
      <c r="Q738" s="83"/>
      <c r="R738" s="83"/>
      <c r="S738" s="83"/>
      <c r="T738" s="83"/>
      <c r="U738" s="83"/>
      <c r="V738" s="83"/>
      <c r="W738" s="83"/>
      <c r="X738" s="83"/>
      <c r="Y738" s="83"/>
    </row>
    <row r="739">
      <c r="A739" s="83"/>
      <c r="B739" s="100"/>
      <c r="C739" s="100"/>
      <c r="D739" s="100"/>
      <c r="E739" s="100"/>
      <c r="F739" s="100"/>
      <c r="G739" s="83"/>
      <c r="H739" s="83"/>
      <c r="I739" s="83"/>
      <c r="J739" s="83"/>
      <c r="K739" s="83"/>
      <c r="L739" s="83"/>
      <c r="M739" s="83"/>
      <c r="N739" s="83"/>
      <c r="O739" s="83"/>
      <c r="P739" s="83"/>
      <c r="Q739" s="83"/>
      <c r="R739" s="83"/>
      <c r="S739" s="83"/>
      <c r="T739" s="83"/>
      <c r="U739" s="83"/>
      <c r="V739" s="83"/>
      <c r="W739" s="83"/>
      <c r="X739" s="83"/>
      <c r="Y739" s="83"/>
    </row>
    <row r="740">
      <c r="A740" s="83"/>
      <c r="B740" s="100"/>
      <c r="C740" s="100"/>
      <c r="D740" s="100"/>
      <c r="E740" s="100"/>
      <c r="F740" s="100"/>
      <c r="G740" s="83"/>
      <c r="H740" s="83"/>
      <c r="I740" s="83"/>
      <c r="J740" s="83"/>
      <c r="K740" s="83"/>
      <c r="L740" s="83"/>
      <c r="M740" s="83"/>
      <c r="N740" s="83"/>
      <c r="O740" s="83"/>
      <c r="P740" s="83"/>
      <c r="Q740" s="83"/>
      <c r="R740" s="83"/>
      <c r="S740" s="83"/>
      <c r="T740" s="83"/>
      <c r="U740" s="83"/>
      <c r="V740" s="83"/>
      <c r="W740" s="83"/>
      <c r="X740" s="83"/>
      <c r="Y740" s="83"/>
    </row>
    <row r="741">
      <c r="A741" s="83"/>
      <c r="B741" s="100"/>
      <c r="C741" s="100"/>
      <c r="D741" s="100"/>
      <c r="E741" s="100"/>
      <c r="F741" s="100"/>
      <c r="G741" s="83"/>
      <c r="H741" s="83"/>
      <c r="I741" s="83"/>
      <c r="J741" s="83"/>
      <c r="K741" s="83"/>
      <c r="L741" s="83"/>
      <c r="M741" s="83"/>
      <c r="N741" s="83"/>
      <c r="O741" s="83"/>
      <c r="P741" s="83"/>
      <c r="Q741" s="83"/>
      <c r="R741" s="83"/>
      <c r="S741" s="83"/>
      <c r="T741" s="83"/>
      <c r="U741" s="83"/>
      <c r="V741" s="83"/>
      <c r="W741" s="83"/>
      <c r="X741" s="83"/>
      <c r="Y741" s="83"/>
    </row>
    <row r="742">
      <c r="A742" s="83"/>
      <c r="B742" s="100"/>
      <c r="C742" s="100"/>
      <c r="D742" s="100"/>
      <c r="E742" s="100"/>
      <c r="F742" s="100"/>
      <c r="G742" s="83"/>
      <c r="H742" s="83"/>
      <c r="I742" s="83"/>
      <c r="J742" s="83"/>
      <c r="K742" s="83"/>
      <c r="L742" s="83"/>
      <c r="M742" s="83"/>
      <c r="N742" s="83"/>
      <c r="O742" s="83"/>
      <c r="P742" s="83"/>
      <c r="Q742" s="83"/>
      <c r="R742" s="83"/>
      <c r="S742" s="83"/>
      <c r="T742" s="83"/>
      <c r="U742" s="83"/>
      <c r="V742" s="83"/>
      <c r="W742" s="83"/>
      <c r="X742" s="83"/>
      <c r="Y742" s="83"/>
    </row>
    <row r="743">
      <c r="A743" s="83"/>
      <c r="B743" s="100"/>
      <c r="C743" s="100"/>
      <c r="D743" s="100"/>
      <c r="E743" s="100"/>
      <c r="F743" s="100"/>
      <c r="G743" s="83"/>
      <c r="H743" s="83"/>
      <c r="I743" s="83"/>
      <c r="J743" s="83"/>
      <c r="K743" s="83"/>
      <c r="L743" s="83"/>
      <c r="M743" s="83"/>
      <c r="N743" s="83"/>
      <c r="O743" s="83"/>
      <c r="P743" s="83"/>
      <c r="Q743" s="83"/>
      <c r="R743" s="83"/>
      <c r="S743" s="83"/>
      <c r="T743" s="83"/>
      <c r="U743" s="83"/>
      <c r="V743" s="83"/>
      <c r="W743" s="83"/>
      <c r="X743" s="83"/>
      <c r="Y743" s="83"/>
    </row>
    <row r="744">
      <c r="A744" s="83"/>
      <c r="B744" s="100"/>
      <c r="C744" s="100"/>
      <c r="D744" s="100"/>
      <c r="E744" s="100"/>
      <c r="F744" s="100"/>
      <c r="G744" s="83"/>
      <c r="H744" s="83"/>
      <c r="I744" s="83"/>
      <c r="J744" s="83"/>
      <c r="K744" s="83"/>
      <c r="L744" s="83"/>
      <c r="M744" s="83"/>
      <c r="N744" s="83"/>
      <c r="O744" s="83"/>
      <c r="P744" s="83"/>
      <c r="Q744" s="83"/>
      <c r="R744" s="83"/>
      <c r="S744" s="83"/>
      <c r="T744" s="83"/>
      <c r="U744" s="83"/>
      <c r="V744" s="83"/>
      <c r="W744" s="83"/>
      <c r="X744" s="83"/>
      <c r="Y744" s="83"/>
    </row>
    <row r="745">
      <c r="A745" s="83"/>
      <c r="B745" s="100"/>
      <c r="C745" s="100"/>
      <c r="D745" s="100"/>
      <c r="E745" s="100"/>
      <c r="F745" s="100"/>
      <c r="G745" s="83"/>
      <c r="H745" s="83"/>
      <c r="I745" s="83"/>
      <c r="J745" s="83"/>
      <c r="K745" s="83"/>
      <c r="L745" s="83"/>
      <c r="M745" s="83"/>
      <c r="N745" s="83"/>
      <c r="O745" s="83"/>
      <c r="P745" s="83"/>
      <c r="Q745" s="83"/>
      <c r="R745" s="83"/>
      <c r="S745" s="83"/>
      <c r="T745" s="83"/>
      <c r="U745" s="83"/>
      <c r="V745" s="83"/>
      <c r="W745" s="83"/>
      <c r="X745" s="83"/>
      <c r="Y745" s="83"/>
    </row>
    <row r="746">
      <c r="A746" s="83"/>
      <c r="B746" s="100"/>
      <c r="C746" s="100"/>
      <c r="D746" s="100"/>
      <c r="E746" s="100"/>
      <c r="F746" s="100"/>
      <c r="G746" s="83"/>
      <c r="H746" s="83"/>
      <c r="I746" s="83"/>
      <c r="J746" s="83"/>
      <c r="K746" s="83"/>
      <c r="L746" s="83"/>
      <c r="M746" s="83"/>
      <c r="N746" s="83"/>
      <c r="O746" s="83"/>
      <c r="P746" s="83"/>
      <c r="Q746" s="83"/>
      <c r="R746" s="83"/>
      <c r="S746" s="83"/>
      <c r="T746" s="83"/>
      <c r="U746" s="83"/>
      <c r="V746" s="83"/>
      <c r="W746" s="83"/>
      <c r="X746" s="83"/>
      <c r="Y746" s="83"/>
    </row>
    <row r="747">
      <c r="A747" s="83"/>
      <c r="B747" s="100"/>
      <c r="C747" s="100"/>
      <c r="D747" s="100"/>
      <c r="E747" s="100"/>
      <c r="F747" s="100"/>
      <c r="G747" s="83"/>
      <c r="H747" s="83"/>
      <c r="I747" s="83"/>
      <c r="J747" s="83"/>
      <c r="K747" s="83"/>
      <c r="L747" s="83"/>
      <c r="M747" s="83"/>
      <c r="N747" s="83"/>
      <c r="O747" s="83"/>
      <c r="P747" s="83"/>
      <c r="Q747" s="83"/>
      <c r="R747" s="83"/>
      <c r="S747" s="83"/>
      <c r="T747" s="83"/>
      <c r="U747" s="83"/>
      <c r="V747" s="83"/>
      <c r="W747" s="83"/>
      <c r="X747" s="83"/>
      <c r="Y747" s="83"/>
    </row>
    <row r="748">
      <c r="A748" s="83"/>
      <c r="B748" s="100"/>
      <c r="C748" s="100"/>
      <c r="D748" s="100"/>
      <c r="E748" s="100"/>
      <c r="F748" s="100"/>
      <c r="G748" s="83"/>
      <c r="H748" s="83"/>
      <c r="I748" s="83"/>
      <c r="J748" s="83"/>
      <c r="K748" s="83"/>
      <c r="L748" s="83"/>
      <c r="M748" s="83"/>
      <c r="N748" s="83"/>
      <c r="O748" s="83"/>
      <c r="P748" s="83"/>
      <c r="Q748" s="83"/>
      <c r="R748" s="83"/>
      <c r="S748" s="83"/>
      <c r="T748" s="83"/>
      <c r="U748" s="83"/>
      <c r="V748" s="83"/>
      <c r="W748" s="83"/>
      <c r="X748" s="83"/>
      <c r="Y748" s="83"/>
    </row>
    <row r="749">
      <c r="A749" s="83"/>
      <c r="B749" s="100"/>
      <c r="C749" s="100"/>
      <c r="D749" s="100"/>
      <c r="E749" s="100"/>
      <c r="F749" s="100"/>
      <c r="G749" s="83"/>
      <c r="H749" s="83"/>
      <c r="I749" s="83"/>
      <c r="J749" s="83"/>
      <c r="K749" s="83"/>
      <c r="L749" s="83"/>
      <c r="M749" s="83"/>
      <c r="N749" s="83"/>
      <c r="O749" s="83"/>
      <c r="P749" s="83"/>
      <c r="Q749" s="83"/>
      <c r="R749" s="83"/>
      <c r="S749" s="83"/>
      <c r="T749" s="83"/>
      <c r="U749" s="83"/>
      <c r="V749" s="83"/>
      <c r="W749" s="83"/>
      <c r="X749" s="83"/>
      <c r="Y749" s="83"/>
    </row>
    <row r="750">
      <c r="A750" s="83"/>
      <c r="B750" s="100"/>
      <c r="C750" s="100"/>
      <c r="D750" s="100"/>
      <c r="E750" s="100"/>
      <c r="F750" s="100"/>
      <c r="G750" s="83"/>
      <c r="H750" s="83"/>
      <c r="I750" s="83"/>
      <c r="J750" s="83"/>
      <c r="K750" s="83"/>
      <c r="L750" s="83"/>
      <c r="M750" s="83"/>
      <c r="N750" s="83"/>
      <c r="O750" s="83"/>
      <c r="P750" s="83"/>
      <c r="Q750" s="83"/>
      <c r="R750" s="83"/>
      <c r="S750" s="83"/>
      <c r="T750" s="83"/>
      <c r="U750" s="83"/>
      <c r="V750" s="83"/>
      <c r="W750" s="83"/>
      <c r="X750" s="83"/>
      <c r="Y750" s="83"/>
    </row>
    <row r="751">
      <c r="A751" s="83"/>
      <c r="B751" s="100"/>
      <c r="C751" s="100"/>
      <c r="D751" s="100"/>
      <c r="E751" s="100"/>
      <c r="F751" s="100"/>
      <c r="G751" s="83"/>
      <c r="H751" s="83"/>
      <c r="I751" s="83"/>
      <c r="J751" s="83"/>
      <c r="K751" s="83"/>
      <c r="L751" s="83"/>
      <c r="M751" s="83"/>
      <c r="N751" s="83"/>
      <c r="O751" s="83"/>
      <c r="P751" s="83"/>
      <c r="Q751" s="83"/>
      <c r="R751" s="83"/>
      <c r="S751" s="83"/>
      <c r="T751" s="83"/>
      <c r="U751" s="83"/>
      <c r="V751" s="83"/>
      <c r="W751" s="83"/>
      <c r="X751" s="83"/>
      <c r="Y751" s="83"/>
    </row>
    <row r="752">
      <c r="A752" s="83"/>
      <c r="B752" s="100"/>
      <c r="C752" s="100"/>
      <c r="D752" s="100"/>
      <c r="E752" s="100"/>
      <c r="F752" s="100"/>
      <c r="G752" s="83"/>
      <c r="H752" s="83"/>
      <c r="I752" s="83"/>
      <c r="J752" s="83"/>
      <c r="K752" s="83"/>
      <c r="L752" s="83"/>
      <c r="M752" s="83"/>
      <c r="N752" s="83"/>
      <c r="O752" s="83"/>
      <c r="P752" s="83"/>
      <c r="Q752" s="83"/>
      <c r="R752" s="83"/>
      <c r="S752" s="83"/>
      <c r="T752" s="83"/>
      <c r="U752" s="83"/>
      <c r="V752" s="83"/>
      <c r="W752" s="83"/>
      <c r="X752" s="83"/>
      <c r="Y752" s="83"/>
    </row>
    <row r="753">
      <c r="A753" s="83"/>
      <c r="B753" s="100"/>
      <c r="C753" s="100"/>
      <c r="D753" s="100"/>
      <c r="E753" s="100"/>
      <c r="F753" s="100"/>
      <c r="G753" s="83"/>
      <c r="H753" s="83"/>
      <c r="I753" s="83"/>
      <c r="J753" s="83"/>
      <c r="K753" s="83"/>
      <c r="L753" s="83"/>
      <c r="M753" s="83"/>
      <c r="N753" s="83"/>
      <c r="O753" s="83"/>
      <c r="P753" s="83"/>
      <c r="Q753" s="83"/>
      <c r="R753" s="83"/>
      <c r="S753" s="83"/>
      <c r="T753" s="83"/>
      <c r="U753" s="83"/>
      <c r="V753" s="83"/>
      <c r="W753" s="83"/>
      <c r="X753" s="83"/>
      <c r="Y753" s="83"/>
    </row>
    <row r="754">
      <c r="A754" s="83"/>
      <c r="B754" s="100"/>
      <c r="C754" s="100"/>
      <c r="D754" s="100"/>
      <c r="E754" s="100"/>
      <c r="F754" s="100"/>
      <c r="G754" s="83"/>
      <c r="H754" s="83"/>
      <c r="I754" s="83"/>
      <c r="J754" s="83"/>
      <c r="K754" s="83"/>
      <c r="L754" s="83"/>
      <c r="M754" s="83"/>
      <c r="N754" s="83"/>
      <c r="O754" s="83"/>
      <c r="P754" s="83"/>
      <c r="Q754" s="83"/>
      <c r="R754" s="83"/>
      <c r="S754" s="83"/>
      <c r="T754" s="83"/>
      <c r="U754" s="83"/>
      <c r="V754" s="83"/>
      <c r="W754" s="83"/>
      <c r="X754" s="83"/>
      <c r="Y754" s="83"/>
    </row>
    <row r="755">
      <c r="A755" s="83"/>
      <c r="B755" s="100"/>
      <c r="C755" s="100"/>
      <c r="D755" s="100"/>
      <c r="E755" s="100"/>
      <c r="F755" s="100"/>
      <c r="G755" s="83"/>
      <c r="H755" s="83"/>
      <c r="I755" s="83"/>
      <c r="J755" s="83"/>
      <c r="K755" s="83"/>
      <c r="L755" s="83"/>
      <c r="M755" s="83"/>
      <c r="N755" s="83"/>
      <c r="O755" s="83"/>
      <c r="P755" s="83"/>
      <c r="Q755" s="83"/>
      <c r="R755" s="83"/>
      <c r="S755" s="83"/>
      <c r="T755" s="83"/>
      <c r="U755" s="83"/>
      <c r="V755" s="83"/>
      <c r="W755" s="83"/>
      <c r="X755" s="83"/>
      <c r="Y755" s="83"/>
    </row>
    <row r="756">
      <c r="A756" s="83"/>
      <c r="B756" s="100"/>
      <c r="C756" s="100"/>
      <c r="D756" s="100"/>
      <c r="E756" s="100"/>
      <c r="F756" s="100"/>
      <c r="G756" s="83"/>
      <c r="H756" s="83"/>
      <c r="I756" s="83"/>
      <c r="J756" s="83"/>
      <c r="K756" s="83"/>
      <c r="L756" s="83"/>
      <c r="M756" s="83"/>
      <c r="N756" s="83"/>
      <c r="O756" s="83"/>
      <c r="P756" s="83"/>
      <c r="Q756" s="83"/>
      <c r="R756" s="83"/>
      <c r="S756" s="83"/>
      <c r="T756" s="83"/>
      <c r="U756" s="83"/>
      <c r="V756" s="83"/>
      <c r="W756" s="83"/>
      <c r="X756" s="83"/>
      <c r="Y756" s="83"/>
    </row>
    <row r="757">
      <c r="A757" s="83"/>
      <c r="B757" s="100"/>
      <c r="C757" s="100"/>
      <c r="D757" s="100"/>
      <c r="E757" s="100"/>
      <c r="F757" s="100"/>
      <c r="G757" s="83"/>
      <c r="H757" s="83"/>
      <c r="I757" s="83"/>
      <c r="J757" s="83"/>
      <c r="K757" s="83"/>
      <c r="L757" s="83"/>
      <c r="M757" s="83"/>
      <c r="N757" s="83"/>
      <c r="O757" s="83"/>
      <c r="P757" s="83"/>
      <c r="Q757" s="83"/>
      <c r="R757" s="83"/>
      <c r="S757" s="83"/>
      <c r="T757" s="83"/>
      <c r="U757" s="83"/>
      <c r="V757" s="83"/>
      <c r="W757" s="83"/>
      <c r="X757" s="83"/>
      <c r="Y757" s="83"/>
    </row>
    <row r="758">
      <c r="A758" s="83"/>
      <c r="B758" s="100"/>
      <c r="C758" s="100"/>
      <c r="D758" s="100"/>
      <c r="E758" s="100"/>
      <c r="F758" s="100"/>
      <c r="G758" s="83"/>
      <c r="H758" s="83"/>
      <c r="I758" s="83"/>
      <c r="J758" s="83"/>
      <c r="K758" s="83"/>
      <c r="L758" s="83"/>
      <c r="M758" s="83"/>
      <c r="N758" s="83"/>
      <c r="O758" s="83"/>
      <c r="P758" s="83"/>
      <c r="Q758" s="83"/>
      <c r="R758" s="83"/>
      <c r="S758" s="83"/>
      <c r="T758" s="83"/>
      <c r="U758" s="83"/>
      <c r="V758" s="83"/>
      <c r="W758" s="83"/>
      <c r="X758" s="83"/>
      <c r="Y758" s="83"/>
    </row>
    <row r="759">
      <c r="A759" s="83"/>
      <c r="B759" s="100"/>
      <c r="C759" s="100"/>
      <c r="D759" s="100"/>
      <c r="E759" s="100"/>
      <c r="F759" s="100"/>
      <c r="G759" s="83"/>
      <c r="H759" s="83"/>
      <c r="I759" s="83"/>
      <c r="J759" s="83"/>
      <c r="K759" s="83"/>
      <c r="L759" s="83"/>
      <c r="M759" s="83"/>
      <c r="N759" s="83"/>
      <c r="O759" s="83"/>
      <c r="P759" s="83"/>
      <c r="Q759" s="83"/>
      <c r="R759" s="83"/>
      <c r="S759" s="83"/>
      <c r="T759" s="83"/>
      <c r="U759" s="83"/>
      <c r="V759" s="83"/>
      <c r="W759" s="83"/>
      <c r="X759" s="83"/>
      <c r="Y759" s="83"/>
    </row>
    <row r="760">
      <c r="A760" s="83"/>
      <c r="B760" s="100"/>
      <c r="C760" s="100"/>
      <c r="D760" s="100"/>
      <c r="E760" s="100"/>
      <c r="F760" s="100"/>
      <c r="G760" s="83"/>
      <c r="H760" s="83"/>
      <c r="I760" s="83"/>
      <c r="J760" s="83"/>
      <c r="K760" s="83"/>
      <c r="L760" s="83"/>
      <c r="M760" s="83"/>
      <c r="N760" s="83"/>
      <c r="O760" s="83"/>
      <c r="P760" s="83"/>
      <c r="Q760" s="83"/>
      <c r="R760" s="83"/>
      <c r="S760" s="83"/>
      <c r="T760" s="83"/>
      <c r="U760" s="83"/>
      <c r="V760" s="83"/>
      <c r="W760" s="83"/>
      <c r="X760" s="83"/>
      <c r="Y760" s="83"/>
    </row>
    <row r="761">
      <c r="A761" s="83"/>
      <c r="B761" s="100"/>
      <c r="C761" s="100"/>
      <c r="D761" s="100"/>
      <c r="E761" s="100"/>
      <c r="F761" s="100"/>
      <c r="G761" s="83"/>
      <c r="H761" s="83"/>
      <c r="I761" s="83"/>
      <c r="J761" s="83"/>
      <c r="K761" s="83"/>
      <c r="L761" s="83"/>
      <c r="M761" s="83"/>
      <c r="N761" s="83"/>
      <c r="O761" s="83"/>
      <c r="P761" s="83"/>
      <c r="Q761" s="83"/>
      <c r="R761" s="83"/>
      <c r="S761" s="83"/>
      <c r="T761" s="83"/>
      <c r="U761" s="83"/>
      <c r="V761" s="83"/>
      <c r="W761" s="83"/>
      <c r="X761" s="83"/>
      <c r="Y761" s="83"/>
    </row>
    <row r="762">
      <c r="A762" s="83"/>
      <c r="B762" s="100"/>
      <c r="C762" s="100"/>
      <c r="D762" s="100"/>
      <c r="E762" s="100"/>
      <c r="F762" s="100"/>
      <c r="G762" s="83"/>
      <c r="H762" s="83"/>
      <c r="I762" s="83"/>
      <c r="J762" s="83"/>
      <c r="K762" s="83"/>
      <c r="L762" s="83"/>
      <c r="M762" s="83"/>
      <c r="N762" s="83"/>
      <c r="O762" s="83"/>
      <c r="P762" s="83"/>
      <c r="Q762" s="83"/>
      <c r="R762" s="83"/>
      <c r="S762" s="83"/>
      <c r="T762" s="83"/>
      <c r="U762" s="83"/>
      <c r="V762" s="83"/>
      <c r="W762" s="83"/>
      <c r="X762" s="83"/>
      <c r="Y762" s="83"/>
    </row>
    <row r="763">
      <c r="A763" s="83"/>
      <c r="B763" s="100"/>
      <c r="C763" s="100"/>
      <c r="D763" s="100"/>
      <c r="E763" s="100"/>
      <c r="F763" s="100"/>
      <c r="G763" s="83"/>
      <c r="H763" s="83"/>
      <c r="I763" s="83"/>
      <c r="J763" s="83"/>
      <c r="K763" s="83"/>
      <c r="L763" s="83"/>
      <c r="M763" s="83"/>
      <c r="N763" s="83"/>
      <c r="O763" s="83"/>
      <c r="P763" s="83"/>
      <c r="Q763" s="83"/>
      <c r="R763" s="83"/>
      <c r="S763" s="83"/>
      <c r="T763" s="83"/>
      <c r="U763" s="83"/>
      <c r="V763" s="83"/>
      <c r="W763" s="83"/>
      <c r="X763" s="83"/>
      <c r="Y763" s="83"/>
    </row>
    <row r="764">
      <c r="A764" s="83"/>
      <c r="B764" s="100"/>
      <c r="C764" s="100"/>
      <c r="D764" s="100"/>
      <c r="E764" s="100"/>
      <c r="F764" s="100"/>
      <c r="G764" s="83"/>
      <c r="H764" s="83"/>
      <c r="I764" s="83"/>
      <c r="J764" s="83"/>
      <c r="K764" s="83"/>
      <c r="L764" s="83"/>
      <c r="M764" s="83"/>
      <c r="N764" s="83"/>
      <c r="O764" s="83"/>
      <c r="P764" s="83"/>
      <c r="Q764" s="83"/>
      <c r="R764" s="83"/>
      <c r="S764" s="83"/>
      <c r="T764" s="83"/>
      <c r="U764" s="83"/>
      <c r="V764" s="83"/>
      <c r="W764" s="83"/>
      <c r="X764" s="83"/>
      <c r="Y764" s="83"/>
    </row>
    <row r="765">
      <c r="A765" s="83"/>
      <c r="B765" s="100"/>
      <c r="C765" s="100"/>
      <c r="D765" s="100"/>
      <c r="E765" s="100"/>
      <c r="F765" s="100"/>
      <c r="G765" s="83"/>
      <c r="H765" s="83"/>
      <c r="I765" s="83"/>
      <c r="J765" s="83"/>
      <c r="K765" s="83"/>
      <c r="L765" s="83"/>
      <c r="M765" s="83"/>
      <c r="N765" s="83"/>
      <c r="O765" s="83"/>
      <c r="P765" s="83"/>
      <c r="Q765" s="83"/>
      <c r="R765" s="83"/>
      <c r="S765" s="83"/>
      <c r="T765" s="83"/>
      <c r="U765" s="83"/>
      <c r="V765" s="83"/>
      <c r="W765" s="83"/>
      <c r="X765" s="83"/>
      <c r="Y765" s="83"/>
    </row>
    <row r="766">
      <c r="A766" s="83"/>
      <c r="B766" s="100"/>
      <c r="C766" s="100"/>
      <c r="D766" s="100"/>
      <c r="E766" s="100"/>
      <c r="F766" s="100"/>
      <c r="G766" s="83"/>
      <c r="H766" s="83"/>
      <c r="I766" s="83"/>
      <c r="J766" s="83"/>
      <c r="K766" s="83"/>
      <c r="L766" s="83"/>
      <c r="M766" s="83"/>
      <c r="N766" s="83"/>
      <c r="O766" s="83"/>
      <c r="P766" s="83"/>
      <c r="Q766" s="83"/>
      <c r="R766" s="83"/>
      <c r="S766" s="83"/>
      <c r="T766" s="83"/>
      <c r="U766" s="83"/>
      <c r="V766" s="83"/>
      <c r="W766" s="83"/>
      <c r="X766" s="83"/>
      <c r="Y766" s="83"/>
    </row>
    <row r="767">
      <c r="A767" s="83"/>
      <c r="B767" s="100"/>
      <c r="C767" s="100"/>
      <c r="D767" s="100"/>
      <c r="E767" s="100"/>
      <c r="F767" s="100"/>
      <c r="G767" s="83"/>
      <c r="H767" s="83"/>
      <c r="I767" s="83"/>
      <c r="J767" s="83"/>
      <c r="K767" s="83"/>
      <c r="L767" s="83"/>
      <c r="M767" s="83"/>
      <c r="N767" s="83"/>
      <c r="O767" s="83"/>
      <c r="P767" s="83"/>
      <c r="Q767" s="83"/>
      <c r="R767" s="83"/>
      <c r="S767" s="83"/>
      <c r="T767" s="83"/>
      <c r="U767" s="83"/>
      <c r="V767" s="83"/>
      <c r="W767" s="83"/>
      <c r="X767" s="83"/>
      <c r="Y767" s="83"/>
    </row>
    <row r="768">
      <c r="A768" s="83"/>
      <c r="B768" s="100"/>
      <c r="C768" s="100"/>
      <c r="D768" s="100"/>
      <c r="E768" s="100"/>
      <c r="F768" s="100"/>
      <c r="G768" s="83"/>
      <c r="H768" s="83"/>
      <c r="I768" s="83"/>
      <c r="J768" s="83"/>
      <c r="K768" s="83"/>
      <c r="L768" s="83"/>
      <c r="M768" s="83"/>
      <c r="N768" s="83"/>
      <c r="O768" s="83"/>
      <c r="P768" s="83"/>
      <c r="Q768" s="83"/>
      <c r="R768" s="83"/>
      <c r="S768" s="83"/>
      <c r="T768" s="83"/>
      <c r="U768" s="83"/>
      <c r="V768" s="83"/>
      <c r="W768" s="83"/>
      <c r="X768" s="83"/>
      <c r="Y768" s="83"/>
    </row>
    <row r="769">
      <c r="A769" s="83"/>
      <c r="B769" s="100"/>
      <c r="C769" s="100"/>
      <c r="D769" s="100"/>
      <c r="E769" s="100"/>
      <c r="F769" s="100"/>
      <c r="G769" s="83"/>
      <c r="H769" s="83"/>
      <c r="I769" s="83"/>
      <c r="J769" s="83"/>
      <c r="K769" s="83"/>
      <c r="L769" s="83"/>
      <c r="M769" s="83"/>
      <c r="N769" s="83"/>
      <c r="O769" s="83"/>
      <c r="P769" s="83"/>
      <c r="Q769" s="83"/>
      <c r="R769" s="83"/>
      <c r="S769" s="83"/>
      <c r="T769" s="83"/>
      <c r="U769" s="83"/>
      <c r="V769" s="83"/>
      <c r="W769" s="83"/>
      <c r="X769" s="83"/>
      <c r="Y769" s="83"/>
    </row>
    <row r="770">
      <c r="A770" s="83"/>
      <c r="B770" s="100"/>
      <c r="C770" s="100"/>
      <c r="D770" s="100"/>
      <c r="E770" s="100"/>
      <c r="F770" s="100"/>
      <c r="G770" s="83"/>
      <c r="H770" s="83"/>
      <c r="I770" s="83"/>
      <c r="J770" s="83"/>
      <c r="K770" s="83"/>
      <c r="L770" s="83"/>
      <c r="M770" s="83"/>
      <c r="N770" s="83"/>
      <c r="O770" s="83"/>
      <c r="P770" s="83"/>
      <c r="Q770" s="83"/>
      <c r="R770" s="83"/>
      <c r="S770" s="83"/>
      <c r="T770" s="83"/>
      <c r="U770" s="83"/>
      <c r="V770" s="83"/>
      <c r="W770" s="83"/>
      <c r="X770" s="83"/>
      <c r="Y770" s="83"/>
    </row>
    <row r="771">
      <c r="A771" s="83"/>
      <c r="B771" s="100"/>
      <c r="C771" s="100"/>
      <c r="D771" s="100"/>
      <c r="E771" s="100"/>
      <c r="F771" s="100"/>
      <c r="G771" s="83"/>
      <c r="H771" s="83"/>
      <c r="I771" s="83"/>
      <c r="J771" s="83"/>
      <c r="K771" s="83"/>
      <c r="L771" s="83"/>
      <c r="M771" s="83"/>
      <c r="N771" s="83"/>
      <c r="O771" s="83"/>
      <c r="P771" s="83"/>
      <c r="Q771" s="83"/>
      <c r="R771" s="83"/>
      <c r="S771" s="83"/>
      <c r="T771" s="83"/>
      <c r="U771" s="83"/>
      <c r="V771" s="83"/>
      <c r="W771" s="83"/>
      <c r="X771" s="83"/>
      <c r="Y771" s="83"/>
    </row>
    <row r="772">
      <c r="A772" s="83"/>
      <c r="B772" s="100"/>
      <c r="C772" s="100"/>
      <c r="D772" s="100"/>
      <c r="E772" s="100"/>
      <c r="F772" s="100"/>
      <c r="G772" s="83"/>
      <c r="H772" s="83"/>
      <c r="I772" s="83"/>
      <c r="J772" s="83"/>
      <c r="K772" s="83"/>
      <c r="L772" s="83"/>
      <c r="M772" s="83"/>
      <c r="N772" s="83"/>
      <c r="O772" s="83"/>
      <c r="P772" s="83"/>
      <c r="Q772" s="83"/>
      <c r="R772" s="83"/>
      <c r="S772" s="83"/>
      <c r="T772" s="83"/>
      <c r="U772" s="83"/>
      <c r="V772" s="83"/>
      <c r="W772" s="83"/>
      <c r="X772" s="83"/>
      <c r="Y772" s="83"/>
    </row>
    <row r="773">
      <c r="A773" s="83"/>
      <c r="B773" s="100"/>
      <c r="C773" s="100"/>
      <c r="D773" s="100"/>
      <c r="E773" s="100"/>
      <c r="F773" s="100"/>
      <c r="G773" s="83"/>
      <c r="H773" s="83"/>
      <c r="I773" s="83"/>
      <c r="J773" s="83"/>
      <c r="K773" s="83"/>
      <c r="L773" s="83"/>
      <c r="M773" s="83"/>
      <c r="N773" s="83"/>
      <c r="O773" s="83"/>
      <c r="P773" s="83"/>
      <c r="Q773" s="83"/>
      <c r="R773" s="83"/>
      <c r="S773" s="83"/>
      <c r="T773" s="83"/>
      <c r="U773" s="83"/>
      <c r="V773" s="83"/>
      <c r="W773" s="83"/>
      <c r="X773" s="83"/>
      <c r="Y773" s="83"/>
    </row>
    <row r="774">
      <c r="A774" s="83"/>
      <c r="B774" s="100"/>
      <c r="C774" s="100"/>
      <c r="D774" s="100"/>
      <c r="E774" s="100"/>
      <c r="F774" s="100"/>
      <c r="G774" s="83"/>
      <c r="H774" s="83"/>
      <c r="I774" s="83"/>
      <c r="J774" s="83"/>
      <c r="K774" s="83"/>
      <c r="L774" s="83"/>
      <c r="M774" s="83"/>
      <c r="N774" s="83"/>
      <c r="O774" s="83"/>
      <c r="P774" s="83"/>
      <c r="Q774" s="83"/>
      <c r="R774" s="83"/>
      <c r="S774" s="83"/>
      <c r="T774" s="83"/>
      <c r="U774" s="83"/>
      <c r="V774" s="83"/>
      <c r="W774" s="83"/>
      <c r="X774" s="83"/>
      <c r="Y774" s="83"/>
    </row>
    <row r="775">
      <c r="A775" s="83"/>
      <c r="B775" s="100"/>
      <c r="C775" s="100"/>
      <c r="D775" s="100"/>
      <c r="E775" s="100"/>
      <c r="F775" s="100"/>
      <c r="G775" s="83"/>
      <c r="H775" s="83"/>
      <c r="I775" s="83"/>
      <c r="J775" s="83"/>
      <c r="K775" s="83"/>
      <c r="L775" s="83"/>
      <c r="M775" s="83"/>
      <c r="N775" s="83"/>
      <c r="O775" s="83"/>
      <c r="P775" s="83"/>
      <c r="Q775" s="83"/>
      <c r="R775" s="83"/>
      <c r="S775" s="83"/>
      <c r="T775" s="83"/>
      <c r="U775" s="83"/>
      <c r="V775" s="83"/>
      <c r="W775" s="83"/>
      <c r="X775" s="83"/>
      <c r="Y775" s="83"/>
    </row>
    <row r="776">
      <c r="A776" s="83"/>
      <c r="B776" s="100"/>
      <c r="C776" s="100"/>
      <c r="D776" s="100"/>
      <c r="E776" s="100"/>
      <c r="F776" s="100"/>
      <c r="G776" s="83"/>
      <c r="H776" s="83"/>
      <c r="I776" s="83"/>
      <c r="J776" s="83"/>
      <c r="K776" s="83"/>
      <c r="L776" s="83"/>
      <c r="M776" s="83"/>
      <c r="N776" s="83"/>
      <c r="O776" s="83"/>
      <c r="P776" s="83"/>
      <c r="Q776" s="83"/>
      <c r="R776" s="83"/>
      <c r="S776" s="83"/>
      <c r="T776" s="83"/>
      <c r="U776" s="83"/>
      <c r="V776" s="83"/>
      <c r="W776" s="83"/>
      <c r="X776" s="83"/>
      <c r="Y776" s="83"/>
    </row>
    <row r="777">
      <c r="A777" s="83"/>
      <c r="B777" s="100"/>
      <c r="C777" s="100"/>
      <c r="D777" s="100"/>
      <c r="E777" s="100"/>
      <c r="F777" s="100"/>
      <c r="G777" s="83"/>
      <c r="H777" s="83"/>
      <c r="I777" s="83"/>
      <c r="J777" s="83"/>
      <c r="K777" s="83"/>
      <c r="L777" s="83"/>
      <c r="M777" s="83"/>
      <c r="N777" s="83"/>
      <c r="O777" s="83"/>
      <c r="P777" s="83"/>
      <c r="Q777" s="83"/>
      <c r="R777" s="83"/>
      <c r="S777" s="83"/>
      <c r="T777" s="83"/>
      <c r="U777" s="83"/>
      <c r="V777" s="83"/>
      <c r="W777" s="83"/>
      <c r="X777" s="83"/>
      <c r="Y777" s="83"/>
    </row>
    <row r="778">
      <c r="A778" s="83"/>
      <c r="B778" s="100"/>
      <c r="C778" s="100"/>
      <c r="D778" s="100"/>
      <c r="E778" s="100"/>
      <c r="F778" s="100"/>
      <c r="G778" s="83"/>
      <c r="H778" s="83"/>
      <c r="I778" s="83"/>
      <c r="J778" s="83"/>
      <c r="K778" s="83"/>
      <c r="L778" s="83"/>
      <c r="M778" s="83"/>
      <c r="N778" s="83"/>
      <c r="O778" s="83"/>
      <c r="P778" s="83"/>
      <c r="Q778" s="83"/>
      <c r="R778" s="83"/>
      <c r="S778" s="83"/>
      <c r="T778" s="83"/>
      <c r="U778" s="83"/>
      <c r="V778" s="83"/>
      <c r="W778" s="83"/>
      <c r="X778" s="83"/>
      <c r="Y778" s="83"/>
    </row>
    <row r="779">
      <c r="A779" s="83"/>
      <c r="B779" s="100"/>
      <c r="C779" s="100"/>
      <c r="D779" s="100"/>
      <c r="E779" s="100"/>
      <c r="F779" s="100"/>
      <c r="G779" s="83"/>
      <c r="H779" s="83"/>
      <c r="I779" s="83"/>
      <c r="J779" s="83"/>
      <c r="K779" s="83"/>
      <c r="L779" s="83"/>
      <c r="M779" s="83"/>
      <c r="N779" s="83"/>
      <c r="O779" s="83"/>
      <c r="P779" s="83"/>
      <c r="Q779" s="83"/>
      <c r="R779" s="83"/>
      <c r="S779" s="83"/>
      <c r="T779" s="83"/>
      <c r="U779" s="83"/>
      <c r="V779" s="83"/>
      <c r="W779" s="83"/>
      <c r="X779" s="83"/>
      <c r="Y779" s="83"/>
    </row>
    <row r="780">
      <c r="A780" s="83"/>
      <c r="B780" s="100"/>
      <c r="C780" s="100"/>
      <c r="D780" s="100"/>
      <c r="E780" s="100"/>
      <c r="F780" s="100"/>
      <c r="G780" s="83"/>
      <c r="H780" s="83"/>
      <c r="I780" s="83"/>
      <c r="J780" s="83"/>
      <c r="K780" s="83"/>
      <c r="L780" s="83"/>
      <c r="M780" s="83"/>
      <c r="N780" s="83"/>
      <c r="O780" s="83"/>
      <c r="P780" s="83"/>
      <c r="Q780" s="83"/>
      <c r="R780" s="83"/>
      <c r="S780" s="83"/>
      <c r="T780" s="83"/>
      <c r="U780" s="83"/>
      <c r="V780" s="83"/>
      <c r="W780" s="83"/>
      <c r="X780" s="83"/>
      <c r="Y780" s="83"/>
    </row>
    <row r="781">
      <c r="A781" s="83"/>
      <c r="B781" s="100"/>
      <c r="C781" s="100"/>
      <c r="D781" s="100"/>
      <c r="E781" s="100"/>
      <c r="F781" s="100"/>
      <c r="G781" s="83"/>
      <c r="H781" s="83"/>
      <c r="I781" s="83"/>
      <c r="J781" s="83"/>
      <c r="K781" s="83"/>
      <c r="L781" s="83"/>
      <c r="M781" s="83"/>
      <c r="N781" s="83"/>
      <c r="O781" s="83"/>
      <c r="P781" s="83"/>
      <c r="Q781" s="83"/>
      <c r="R781" s="83"/>
      <c r="S781" s="83"/>
      <c r="T781" s="83"/>
      <c r="U781" s="83"/>
      <c r="V781" s="83"/>
      <c r="W781" s="83"/>
      <c r="X781" s="83"/>
      <c r="Y781" s="83"/>
    </row>
    <row r="782">
      <c r="A782" s="83"/>
      <c r="B782" s="100"/>
      <c r="C782" s="100"/>
      <c r="D782" s="100"/>
      <c r="E782" s="100"/>
      <c r="F782" s="100"/>
      <c r="G782" s="83"/>
      <c r="H782" s="83"/>
      <c r="I782" s="83"/>
      <c r="J782" s="83"/>
      <c r="K782" s="83"/>
      <c r="L782" s="83"/>
      <c r="M782" s="83"/>
      <c r="N782" s="83"/>
      <c r="O782" s="83"/>
      <c r="P782" s="83"/>
      <c r="Q782" s="83"/>
      <c r="R782" s="83"/>
      <c r="S782" s="83"/>
      <c r="T782" s="83"/>
      <c r="U782" s="83"/>
      <c r="V782" s="83"/>
      <c r="W782" s="83"/>
      <c r="X782" s="83"/>
      <c r="Y782" s="83"/>
    </row>
    <row r="783">
      <c r="A783" s="83"/>
      <c r="B783" s="100"/>
      <c r="C783" s="100"/>
      <c r="D783" s="100"/>
      <c r="E783" s="100"/>
      <c r="F783" s="100"/>
      <c r="G783" s="83"/>
      <c r="H783" s="83"/>
      <c r="I783" s="83"/>
      <c r="J783" s="83"/>
      <c r="K783" s="83"/>
      <c r="L783" s="83"/>
      <c r="M783" s="83"/>
      <c r="N783" s="83"/>
      <c r="O783" s="83"/>
      <c r="P783" s="83"/>
      <c r="Q783" s="83"/>
      <c r="R783" s="83"/>
      <c r="S783" s="83"/>
      <c r="T783" s="83"/>
      <c r="U783" s="83"/>
      <c r="V783" s="83"/>
      <c r="W783" s="83"/>
      <c r="X783" s="83"/>
      <c r="Y783" s="83"/>
    </row>
    <row r="784">
      <c r="A784" s="83"/>
      <c r="B784" s="100"/>
      <c r="C784" s="100"/>
      <c r="D784" s="100"/>
      <c r="E784" s="100"/>
      <c r="F784" s="100"/>
      <c r="G784" s="83"/>
      <c r="H784" s="83"/>
      <c r="I784" s="83"/>
      <c r="J784" s="83"/>
      <c r="K784" s="83"/>
      <c r="L784" s="83"/>
      <c r="M784" s="83"/>
      <c r="N784" s="83"/>
      <c r="O784" s="83"/>
      <c r="P784" s="83"/>
      <c r="Q784" s="83"/>
      <c r="R784" s="83"/>
      <c r="S784" s="83"/>
      <c r="T784" s="83"/>
      <c r="U784" s="83"/>
      <c r="V784" s="83"/>
      <c r="W784" s="83"/>
      <c r="X784" s="83"/>
      <c r="Y784" s="83"/>
    </row>
    <row r="785">
      <c r="A785" s="83"/>
      <c r="B785" s="100"/>
      <c r="C785" s="100"/>
      <c r="D785" s="100"/>
      <c r="E785" s="100"/>
      <c r="F785" s="100"/>
      <c r="G785" s="83"/>
      <c r="H785" s="83"/>
      <c r="I785" s="83"/>
      <c r="J785" s="83"/>
      <c r="K785" s="83"/>
      <c r="L785" s="83"/>
      <c r="M785" s="83"/>
      <c r="N785" s="83"/>
      <c r="O785" s="83"/>
      <c r="P785" s="83"/>
      <c r="Q785" s="83"/>
      <c r="R785" s="83"/>
      <c r="S785" s="83"/>
      <c r="T785" s="83"/>
      <c r="U785" s="83"/>
      <c r="V785" s="83"/>
      <c r="W785" s="83"/>
      <c r="X785" s="83"/>
      <c r="Y785" s="83"/>
    </row>
    <row r="786">
      <c r="A786" s="83"/>
      <c r="B786" s="100"/>
      <c r="C786" s="100"/>
      <c r="D786" s="100"/>
      <c r="E786" s="100"/>
      <c r="F786" s="100"/>
      <c r="G786" s="83"/>
      <c r="H786" s="83"/>
      <c r="I786" s="83"/>
      <c r="J786" s="83"/>
      <c r="K786" s="83"/>
      <c r="L786" s="83"/>
      <c r="M786" s="83"/>
      <c r="N786" s="83"/>
      <c r="O786" s="83"/>
      <c r="P786" s="83"/>
      <c r="Q786" s="83"/>
      <c r="R786" s="83"/>
      <c r="S786" s="83"/>
      <c r="T786" s="83"/>
      <c r="U786" s="83"/>
      <c r="V786" s="83"/>
      <c r="W786" s="83"/>
      <c r="X786" s="83"/>
      <c r="Y786" s="83"/>
    </row>
    <row r="787">
      <c r="A787" s="83"/>
      <c r="B787" s="100"/>
      <c r="C787" s="100"/>
      <c r="D787" s="100"/>
      <c r="E787" s="100"/>
      <c r="F787" s="100"/>
      <c r="G787" s="83"/>
      <c r="H787" s="83"/>
      <c r="I787" s="83"/>
      <c r="J787" s="83"/>
      <c r="K787" s="83"/>
      <c r="L787" s="83"/>
      <c r="M787" s="83"/>
      <c r="N787" s="83"/>
      <c r="O787" s="83"/>
      <c r="P787" s="83"/>
      <c r="Q787" s="83"/>
      <c r="R787" s="83"/>
      <c r="S787" s="83"/>
      <c r="T787" s="83"/>
      <c r="U787" s="83"/>
      <c r="V787" s="83"/>
      <c r="W787" s="83"/>
      <c r="X787" s="83"/>
      <c r="Y787" s="83"/>
    </row>
    <row r="788">
      <c r="A788" s="83"/>
      <c r="B788" s="100"/>
      <c r="C788" s="100"/>
      <c r="D788" s="100"/>
      <c r="E788" s="100"/>
      <c r="F788" s="100"/>
      <c r="G788" s="83"/>
      <c r="H788" s="83"/>
      <c r="I788" s="83"/>
      <c r="J788" s="83"/>
      <c r="K788" s="83"/>
      <c r="L788" s="83"/>
      <c r="M788" s="83"/>
      <c r="N788" s="83"/>
      <c r="O788" s="83"/>
      <c r="P788" s="83"/>
      <c r="Q788" s="83"/>
      <c r="R788" s="83"/>
      <c r="S788" s="83"/>
      <c r="T788" s="83"/>
      <c r="U788" s="83"/>
      <c r="V788" s="83"/>
      <c r="W788" s="83"/>
      <c r="X788" s="83"/>
      <c r="Y788" s="83"/>
    </row>
    <row r="789">
      <c r="A789" s="83"/>
      <c r="B789" s="100"/>
      <c r="C789" s="100"/>
      <c r="D789" s="100"/>
      <c r="E789" s="100"/>
      <c r="F789" s="100"/>
      <c r="G789" s="83"/>
      <c r="H789" s="83"/>
      <c r="I789" s="83"/>
      <c r="J789" s="83"/>
      <c r="K789" s="83"/>
      <c r="L789" s="83"/>
      <c r="M789" s="83"/>
      <c r="N789" s="83"/>
      <c r="O789" s="83"/>
      <c r="P789" s="83"/>
      <c r="Q789" s="83"/>
      <c r="R789" s="83"/>
      <c r="S789" s="83"/>
      <c r="T789" s="83"/>
      <c r="U789" s="83"/>
      <c r="V789" s="83"/>
      <c r="W789" s="83"/>
      <c r="X789" s="83"/>
      <c r="Y789" s="83"/>
    </row>
    <row r="790">
      <c r="A790" s="83"/>
      <c r="B790" s="100"/>
      <c r="C790" s="100"/>
      <c r="D790" s="100"/>
      <c r="E790" s="100"/>
      <c r="F790" s="100"/>
      <c r="G790" s="83"/>
      <c r="H790" s="83"/>
      <c r="I790" s="83"/>
      <c r="J790" s="83"/>
      <c r="K790" s="83"/>
      <c r="L790" s="83"/>
      <c r="M790" s="83"/>
      <c r="N790" s="83"/>
      <c r="O790" s="83"/>
      <c r="P790" s="83"/>
      <c r="Q790" s="83"/>
      <c r="R790" s="83"/>
      <c r="S790" s="83"/>
      <c r="T790" s="83"/>
      <c r="U790" s="83"/>
      <c r="V790" s="83"/>
      <c r="W790" s="83"/>
      <c r="X790" s="83"/>
      <c r="Y790" s="83"/>
    </row>
    <row r="791">
      <c r="A791" s="83"/>
      <c r="B791" s="100"/>
      <c r="C791" s="100"/>
      <c r="D791" s="100"/>
      <c r="E791" s="100"/>
      <c r="F791" s="100"/>
      <c r="G791" s="83"/>
      <c r="H791" s="83"/>
      <c r="I791" s="83"/>
      <c r="J791" s="83"/>
      <c r="K791" s="83"/>
      <c r="L791" s="83"/>
      <c r="M791" s="83"/>
      <c r="N791" s="83"/>
      <c r="O791" s="83"/>
      <c r="P791" s="83"/>
      <c r="Q791" s="83"/>
      <c r="R791" s="83"/>
      <c r="S791" s="83"/>
      <c r="T791" s="83"/>
      <c r="U791" s="83"/>
      <c r="V791" s="83"/>
      <c r="W791" s="83"/>
      <c r="X791" s="83"/>
      <c r="Y791" s="83"/>
    </row>
    <row r="792">
      <c r="A792" s="83"/>
      <c r="B792" s="100"/>
      <c r="C792" s="100"/>
      <c r="D792" s="100"/>
      <c r="E792" s="100"/>
      <c r="F792" s="100"/>
      <c r="G792" s="83"/>
      <c r="H792" s="83"/>
      <c r="I792" s="83"/>
      <c r="J792" s="83"/>
      <c r="K792" s="83"/>
      <c r="L792" s="83"/>
      <c r="M792" s="83"/>
      <c r="N792" s="83"/>
      <c r="O792" s="83"/>
      <c r="P792" s="83"/>
      <c r="Q792" s="83"/>
      <c r="R792" s="83"/>
      <c r="S792" s="83"/>
      <c r="T792" s="83"/>
      <c r="U792" s="83"/>
      <c r="V792" s="83"/>
      <c r="W792" s="83"/>
      <c r="X792" s="83"/>
      <c r="Y792" s="83"/>
    </row>
    <row r="793">
      <c r="A793" s="83"/>
      <c r="B793" s="100"/>
      <c r="C793" s="100"/>
      <c r="D793" s="100"/>
      <c r="E793" s="100"/>
      <c r="F793" s="100"/>
      <c r="G793" s="83"/>
      <c r="H793" s="83"/>
      <c r="I793" s="83"/>
      <c r="J793" s="83"/>
      <c r="K793" s="83"/>
      <c r="L793" s="83"/>
      <c r="M793" s="83"/>
      <c r="N793" s="83"/>
      <c r="O793" s="83"/>
      <c r="P793" s="83"/>
      <c r="Q793" s="83"/>
      <c r="R793" s="83"/>
      <c r="S793" s="83"/>
      <c r="T793" s="83"/>
      <c r="U793" s="83"/>
      <c r="V793" s="83"/>
      <c r="W793" s="83"/>
      <c r="X793" s="83"/>
      <c r="Y793" s="83"/>
    </row>
    <row r="794">
      <c r="A794" s="83"/>
      <c r="B794" s="100"/>
      <c r="C794" s="100"/>
      <c r="D794" s="100"/>
      <c r="E794" s="100"/>
      <c r="F794" s="100"/>
      <c r="G794" s="83"/>
      <c r="H794" s="83"/>
      <c r="I794" s="83"/>
      <c r="J794" s="83"/>
      <c r="K794" s="83"/>
      <c r="L794" s="83"/>
      <c r="M794" s="83"/>
      <c r="N794" s="83"/>
      <c r="O794" s="83"/>
      <c r="P794" s="83"/>
      <c r="Q794" s="83"/>
      <c r="R794" s="83"/>
      <c r="S794" s="83"/>
      <c r="T794" s="83"/>
      <c r="U794" s="83"/>
      <c r="V794" s="83"/>
      <c r="W794" s="83"/>
      <c r="X794" s="83"/>
      <c r="Y794" s="83"/>
    </row>
    <row r="795">
      <c r="A795" s="83"/>
      <c r="B795" s="100"/>
      <c r="C795" s="100"/>
      <c r="D795" s="100"/>
      <c r="E795" s="100"/>
      <c r="F795" s="100"/>
      <c r="G795" s="83"/>
      <c r="H795" s="83"/>
      <c r="I795" s="83"/>
      <c r="J795" s="83"/>
      <c r="K795" s="83"/>
      <c r="L795" s="83"/>
      <c r="M795" s="83"/>
      <c r="N795" s="83"/>
      <c r="O795" s="83"/>
      <c r="P795" s="83"/>
      <c r="Q795" s="83"/>
      <c r="R795" s="83"/>
      <c r="S795" s="83"/>
      <c r="T795" s="83"/>
      <c r="U795" s="83"/>
      <c r="V795" s="83"/>
      <c r="W795" s="83"/>
      <c r="X795" s="83"/>
      <c r="Y795" s="83"/>
    </row>
    <row r="796">
      <c r="A796" s="83"/>
      <c r="B796" s="100"/>
      <c r="C796" s="100"/>
      <c r="D796" s="100"/>
      <c r="E796" s="100"/>
      <c r="F796" s="100"/>
      <c r="G796" s="83"/>
      <c r="H796" s="83"/>
      <c r="I796" s="83"/>
      <c r="J796" s="83"/>
      <c r="K796" s="83"/>
      <c r="L796" s="83"/>
      <c r="M796" s="83"/>
      <c r="N796" s="83"/>
      <c r="O796" s="83"/>
      <c r="P796" s="83"/>
      <c r="Q796" s="83"/>
      <c r="R796" s="83"/>
      <c r="S796" s="83"/>
      <c r="T796" s="83"/>
      <c r="U796" s="83"/>
      <c r="V796" s="83"/>
      <c r="W796" s="83"/>
      <c r="X796" s="83"/>
      <c r="Y796" s="83"/>
    </row>
    <row r="797">
      <c r="A797" s="83"/>
      <c r="B797" s="100"/>
      <c r="C797" s="100"/>
      <c r="D797" s="100"/>
      <c r="E797" s="100"/>
      <c r="F797" s="100"/>
      <c r="G797" s="83"/>
      <c r="H797" s="83"/>
      <c r="I797" s="83"/>
      <c r="J797" s="83"/>
      <c r="K797" s="83"/>
      <c r="L797" s="83"/>
      <c r="M797" s="83"/>
      <c r="N797" s="83"/>
      <c r="O797" s="83"/>
      <c r="P797" s="83"/>
      <c r="Q797" s="83"/>
      <c r="R797" s="83"/>
      <c r="S797" s="83"/>
      <c r="T797" s="83"/>
      <c r="U797" s="83"/>
      <c r="V797" s="83"/>
      <c r="W797" s="83"/>
      <c r="X797" s="83"/>
      <c r="Y797" s="83"/>
    </row>
    <row r="798">
      <c r="A798" s="83"/>
      <c r="B798" s="100"/>
      <c r="C798" s="100"/>
      <c r="D798" s="100"/>
      <c r="E798" s="100"/>
      <c r="F798" s="100"/>
      <c r="G798" s="83"/>
      <c r="H798" s="83"/>
      <c r="I798" s="83"/>
      <c r="J798" s="83"/>
      <c r="K798" s="83"/>
      <c r="L798" s="83"/>
      <c r="M798" s="83"/>
      <c r="N798" s="83"/>
      <c r="O798" s="83"/>
      <c r="P798" s="83"/>
      <c r="Q798" s="83"/>
      <c r="R798" s="83"/>
      <c r="S798" s="83"/>
      <c r="T798" s="83"/>
      <c r="U798" s="83"/>
      <c r="V798" s="83"/>
      <c r="W798" s="83"/>
      <c r="X798" s="83"/>
      <c r="Y798" s="83"/>
    </row>
    <row r="799">
      <c r="A799" s="83"/>
      <c r="B799" s="100"/>
      <c r="C799" s="100"/>
      <c r="D799" s="100"/>
      <c r="E799" s="100"/>
      <c r="F799" s="100"/>
      <c r="G799" s="83"/>
      <c r="H799" s="83"/>
      <c r="I799" s="83"/>
      <c r="J799" s="83"/>
      <c r="K799" s="83"/>
      <c r="L799" s="83"/>
      <c r="M799" s="83"/>
      <c r="N799" s="83"/>
      <c r="O799" s="83"/>
      <c r="P799" s="83"/>
      <c r="Q799" s="83"/>
      <c r="R799" s="83"/>
      <c r="S799" s="83"/>
      <c r="T799" s="83"/>
      <c r="U799" s="83"/>
      <c r="V799" s="83"/>
      <c r="W799" s="83"/>
      <c r="X799" s="83"/>
      <c r="Y799" s="83"/>
    </row>
    <row r="800">
      <c r="A800" s="83"/>
      <c r="B800" s="100"/>
      <c r="C800" s="100"/>
      <c r="D800" s="100"/>
      <c r="E800" s="100"/>
      <c r="F800" s="100"/>
      <c r="G800" s="83"/>
      <c r="H800" s="83"/>
      <c r="I800" s="83"/>
      <c r="J800" s="83"/>
      <c r="K800" s="83"/>
      <c r="L800" s="83"/>
      <c r="M800" s="83"/>
      <c r="N800" s="83"/>
      <c r="O800" s="83"/>
      <c r="P800" s="83"/>
      <c r="Q800" s="83"/>
      <c r="R800" s="83"/>
      <c r="S800" s="83"/>
      <c r="T800" s="83"/>
      <c r="U800" s="83"/>
      <c r="V800" s="83"/>
      <c r="W800" s="83"/>
      <c r="X800" s="83"/>
      <c r="Y800" s="83"/>
    </row>
    <row r="801">
      <c r="A801" s="83"/>
      <c r="B801" s="100"/>
      <c r="C801" s="100"/>
      <c r="D801" s="100"/>
      <c r="E801" s="100"/>
      <c r="F801" s="100"/>
      <c r="G801" s="83"/>
      <c r="H801" s="83"/>
      <c r="I801" s="83"/>
      <c r="J801" s="83"/>
      <c r="K801" s="83"/>
      <c r="L801" s="83"/>
      <c r="M801" s="83"/>
      <c r="N801" s="83"/>
      <c r="O801" s="83"/>
      <c r="P801" s="83"/>
      <c r="Q801" s="83"/>
      <c r="R801" s="83"/>
      <c r="S801" s="83"/>
      <c r="T801" s="83"/>
      <c r="U801" s="83"/>
      <c r="V801" s="83"/>
      <c r="W801" s="83"/>
      <c r="X801" s="83"/>
      <c r="Y801" s="83"/>
    </row>
    <row r="802">
      <c r="A802" s="83"/>
      <c r="B802" s="100"/>
      <c r="C802" s="100"/>
      <c r="D802" s="100"/>
      <c r="E802" s="100"/>
      <c r="F802" s="100"/>
      <c r="G802" s="83"/>
      <c r="H802" s="83"/>
      <c r="I802" s="83"/>
      <c r="J802" s="83"/>
      <c r="K802" s="83"/>
      <c r="L802" s="83"/>
      <c r="M802" s="83"/>
      <c r="N802" s="83"/>
      <c r="O802" s="83"/>
      <c r="P802" s="83"/>
      <c r="Q802" s="83"/>
      <c r="R802" s="83"/>
      <c r="S802" s="83"/>
      <c r="T802" s="83"/>
      <c r="U802" s="83"/>
      <c r="V802" s="83"/>
      <c r="W802" s="83"/>
      <c r="X802" s="83"/>
      <c r="Y802" s="83"/>
    </row>
    <row r="803">
      <c r="A803" s="83"/>
      <c r="B803" s="100"/>
      <c r="C803" s="100"/>
      <c r="D803" s="100"/>
      <c r="E803" s="100"/>
      <c r="F803" s="100"/>
      <c r="G803" s="83"/>
      <c r="H803" s="83"/>
      <c r="I803" s="83"/>
      <c r="J803" s="83"/>
      <c r="K803" s="83"/>
      <c r="L803" s="83"/>
      <c r="M803" s="83"/>
      <c r="N803" s="83"/>
      <c r="O803" s="83"/>
      <c r="P803" s="83"/>
      <c r="Q803" s="83"/>
      <c r="R803" s="83"/>
      <c r="S803" s="83"/>
      <c r="T803" s="83"/>
      <c r="U803" s="83"/>
      <c r="V803" s="83"/>
      <c r="W803" s="83"/>
      <c r="X803" s="83"/>
      <c r="Y803" s="83"/>
    </row>
    <row r="804">
      <c r="A804" s="83"/>
      <c r="B804" s="100"/>
      <c r="C804" s="100"/>
      <c r="D804" s="100"/>
      <c r="E804" s="100"/>
      <c r="F804" s="100"/>
      <c r="G804" s="83"/>
      <c r="H804" s="83"/>
      <c r="I804" s="83"/>
      <c r="J804" s="83"/>
      <c r="K804" s="83"/>
      <c r="L804" s="83"/>
      <c r="M804" s="83"/>
      <c r="N804" s="83"/>
      <c r="O804" s="83"/>
      <c r="P804" s="83"/>
      <c r="Q804" s="83"/>
      <c r="R804" s="83"/>
      <c r="S804" s="83"/>
      <c r="T804" s="83"/>
      <c r="U804" s="83"/>
      <c r="V804" s="83"/>
      <c r="W804" s="83"/>
      <c r="X804" s="83"/>
      <c r="Y804" s="83"/>
    </row>
    <row r="805">
      <c r="A805" s="83"/>
      <c r="B805" s="100"/>
      <c r="C805" s="100"/>
      <c r="D805" s="100"/>
      <c r="E805" s="100"/>
      <c r="F805" s="100"/>
      <c r="G805" s="83"/>
      <c r="H805" s="83"/>
      <c r="I805" s="83"/>
      <c r="J805" s="83"/>
      <c r="K805" s="83"/>
      <c r="L805" s="83"/>
      <c r="M805" s="83"/>
      <c r="N805" s="83"/>
      <c r="O805" s="83"/>
      <c r="P805" s="83"/>
      <c r="Q805" s="83"/>
      <c r="R805" s="83"/>
      <c r="S805" s="83"/>
      <c r="T805" s="83"/>
      <c r="U805" s="83"/>
      <c r="V805" s="83"/>
      <c r="W805" s="83"/>
      <c r="X805" s="83"/>
      <c r="Y805" s="83"/>
    </row>
    <row r="806">
      <c r="A806" s="83"/>
      <c r="B806" s="100"/>
      <c r="C806" s="100"/>
      <c r="D806" s="100"/>
      <c r="E806" s="100"/>
      <c r="F806" s="100"/>
      <c r="G806" s="83"/>
      <c r="H806" s="83"/>
      <c r="I806" s="83"/>
      <c r="J806" s="83"/>
      <c r="K806" s="83"/>
      <c r="L806" s="83"/>
      <c r="M806" s="83"/>
      <c r="N806" s="83"/>
      <c r="O806" s="83"/>
      <c r="P806" s="83"/>
      <c r="Q806" s="83"/>
      <c r="R806" s="83"/>
      <c r="S806" s="83"/>
      <c r="T806" s="83"/>
      <c r="U806" s="83"/>
      <c r="V806" s="83"/>
      <c r="W806" s="83"/>
      <c r="X806" s="83"/>
      <c r="Y806" s="83"/>
    </row>
    <row r="807">
      <c r="A807" s="83"/>
      <c r="B807" s="100"/>
      <c r="C807" s="100"/>
      <c r="D807" s="100"/>
      <c r="E807" s="100"/>
      <c r="F807" s="100"/>
      <c r="G807" s="83"/>
      <c r="H807" s="83"/>
      <c r="I807" s="83"/>
      <c r="J807" s="83"/>
      <c r="K807" s="83"/>
      <c r="L807" s="83"/>
      <c r="M807" s="83"/>
      <c r="N807" s="83"/>
      <c r="O807" s="83"/>
      <c r="P807" s="83"/>
      <c r="Q807" s="83"/>
      <c r="R807" s="83"/>
      <c r="S807" s="83"/>
      <c r="T807" s="83"/>
      <c r="U807" s="83"/>
      <c r="V807" s="83"/>
      <c r="W807" s="83"/>
      <c r="X807" s="83"/>
      <c r="Y807" s="83"/>
    </row>
    <row r="808">
      <c r="A808" s="83"/>
      <c r="B808" s="100"/>
      <c r="C808" s="100"/>
      <c r="D808" s="100"/>
      <c r="E808" s="100"/>
      <c r="F808" s="100"/>
      <c r="G808" s="83"/>
      <c r="H808" s="83"/>
      <c r="I808" s="83"/>
      <c r="J808" s="83"/>
      <c r="K808" s="83"/>
      <c r="L808" s="83"/>
      <c r="M808" s="83"/>
      <c r="N808" s="83"/>
      <c r="O808" s="83"/>
      <c r="P808" s="83"/>
      <c r="Q808" s="83"/>
      <c r="R808" s="83"/>
      <c r="S808" s="83"/>
      <c r="T808" s="83"/>
      <c r="U808" s="83"/>
      <c r="V808" s="83"/>
      <c r="W808" s="83"/>
      <c r="X808" s="83"/>
      <c r="Y808" s="83"/>
    </row>
    <row r="809">
      <c r="A809" s="83"/>
      <c r="B809" s="100"/>
      <c r="C809" s="100"/>
      <c r="D809" s="100"/>
      <c r="E809" s="100"/>
      <c r="F809" s="100"/>
      <c r="G809" s="83"/>
      <c r="H809" s="83"/>
      <c r="I809" s="83"/>
      <c r="J809" s="83"/>
      <c r="K809" s="83"/>
      <c r="L809" s="83"/>
      <c r="M809" s="83"/>
      <c r="N809" s="83"/>
      <c r="O809" s="83"/>
      <c r="P809" s="83"/>
      <c r="Q809" s="83"/>
      <c r="R809" s="83"/>
      <c r="S809" s="83"/>
      <c r="T809" s="83"/>
      <c r="U809" s="83"/>
      <c r="V809" s="83"/>
      <c r="W809" s="83"/>
      <c r="X809" s="83"/>
      <c r="Y809" s="83"/>
    </row>
    <row r="810">
      <c r="A810" s="83"/>
      <c r="B810" s="100"/>
      <c r="C810" s="100"/>
      <c r="D810" s="100"/>
      <c r="E810" s="100"/>
      <c r="F810" s="100"/>
      <c r="G810" s="83"/>
      <c r="H810" s="83"/>
      <c r="I810" s="83"/>
      <c r="J810" s="83"/>
      <c r="K810" s="83"/>
      <c r="L810" s="83"/>
      <c r="M810" s="83"/>
      <c r="N810" s="83"/>
      <c r="O810" s="83"/>
      <c r="P810" s="83"/>
      <c r="Q810" s="83"/>
      <c r="R810" s="83"/>
      <c r="S810" s="83"/>
      <c r="T810" s="83"/>
      <c r="U810" s="83"/>
      <c r="V810" s="83"/>
      <c r="W810" s="83"/>
      <c r="X810" s="83"/>
      <c r="Y810" s="83"/>
    </row>
    <row r="811">
      <c r="A811" s="83"/>
      <c r="B811" s="100"/>
      <c r="C811" s="100"/>
      <c r="D811" s="100"/>
      <c r="E811" s="100"/>
      <c r="F811" s="100"/>
      <c r="G811" s="83"/>
      <c r="H811" s="83"/>
      <c r="I811" s="83"/>
      <c r="J811" s="83"/>
      <c r="K811" s="83"/>
      <c r="L811" s="83"/>
      <c r="M811" s="83"/>
      <c r="N811" s="83"/>
      <c r="O811" s="83"/>
      <c r="P811" s="83"/>
      <c r="Q811" s="83"/>
      <c r="R811" s="83"/>
      <c r="S811" s="83"/>
      <c r="T811" s="83"/>
      <c r="U811" s="83"/>
      <c r="V811" s="83"/>
      <c r="W811" s="83"/>
      <c r="X811" s="83"/>
      <c r="Y811" s="83"/>
    </row>
    <row r="812">
      <c r="A812" s="83"/>
      <c r="B812" s="100"/>
      <c r="C812" s="100"/>
      <c r="D812" s="100"/>
      <c r="E812" s="100"/>
      <c r="F812" s="100"/>
      <c r="G812" s="83"/>
      <c r="H812" s="83"/>
      <c r="I812" s="83"/>
      <c r="J812" s="83"/>
      <c r="K812" s="83"/>
      <c r="L812" s="83"/>
      <c r="M812" s="83"/>
      <c r="N812" s="83"/>
      <c r="O812" s="83"/>
      <c r="P812" s="83"/>
      <c r="Q812" s="83"/>
      <c r="R812" s="83"/>
      <c r="S812" s="83"/>
      <c r="T812" s="83"/>
      <c r="U812" s="83"/>
      <c r="V812" s="83"/>
      <c r="W812" s="83"/>
      <c r="X812" s="83"/>
      <c r="Y812" s="83"/>
    </row>
    <row r="813">
      <c r="A813" s="83"/>
      <c r="B813" s="100"/>
      <c r="C813" s="100"/>
      <c r="D813" s="100"/>
      <c r="E813" s="100"/>
      <c r="F813" s="100"/>
      <c r="G813" s="83"/>
      <c r="H813" s="83"/>
      <c r="I813" s="83"/>
      <c r="J813" s="83"/>
      <c r="K813" s="83"/>
      <c r="L813" s="83"/>
      <c r="M813" s="83"/>
      <c r="N813" s="83"/>
      <c r="O813" s="83"/>
      <c r="P813" s="83"/>
      <c r="Q813" s="83"/>
      <c r="R813" s="83"/>
      <c r="S813" s="83"/>
      <c r="T813" s="83"/>
      <c r="U813" s="83"/>
      <c r="V813" s="83"/>
      <c r="W813" s="83"/>
      <c r="X813" s="83"/>
      <c r="Y813" s="83"/>
    </row>
    <row r="814">
      <c r="A814" s="83"/>
      <c r="B814" s="100"/>
      <c r="C814" s="100"/>
      <c r="D814" s="100"/>
      <c r="E814" s="100"/>
      <c r="F814" s="100"/>
      <c r="G814" s="83"/>
      <c r="H814" s="83"/>
      <c r="I814" s="83"/>
      <c r="J814" s="83"/>
      <c r="K814" s="83"/>
      <c r="L814" s="83"/>
      <c r="M814" s="83"/>
      <c r="N814" s="83"/>
      <c r="O814" s="83"/>
      <c r="P814" s="83"/>
      <c r="Q814" s="83"/>
      <c r="R814" s="83"/>
      <c r="S814" s="83"/>
      <c r="T814" s="83"/>
      <c r="U814" s="83"/>
      <c r="V814" s="83"/>
      <c r="W814" s="83"/>
      <c r="X814" s="83"/>
      <c r="Y814" s="83"/>
    </row>
    <row r="815">
      <c r="A815" s="83"/>
      <c r="B815" s="100"/>
      <c r="C815" s="100"/>
      <c r="D815" s="100"/>
      <c r="E815" s="100"/>
      <c r="F815" s="100"/>
      <c r="G815" s="83"/>
      <c r="H815" s="83"/>
      <c r="I815" s="83"/>
      <c r="J815" s="83"/>
      <c r="K815" s="83"/>
      <c r="L815" s="83"/>
      <c r="M815" s="83"/>
      <c r="N815" s="83"/>
      <c r="O815" s="83"/>
      <c r="P815" s="83"/>
      <c r="Q815" s="83"/>
      <c r="R815" s="83"/>
      <c r="S815" s="83"/>
      <c r="T815" s="83"/>
      <c r="U815" s="83"/>
      <c r="V815" s="83"/>
      <c r="W815" s="83"/>
      <c r="X815" s="83"/>
      <c r="Y815" s="83"/>
    </row>
    <row r="816">
      <c r="A816" s="83"/>
      <c r="B816" s="100"/>
      <c r="C816" s="100"/>
      <c r="D816" s="100"/>
      <c r="E816" s="100"/>
      <c r="F816" s="100"/>
      <c r="G816" s="83"/>
      <c r="H816" s="83"/>
      <c r="I816" s="83"/>
      <c r="J816" s="83"/>
      <c r="K816" s="83"/>
      <c r="L816" s="83"/>
      <c r="M816" s="83"/>
      <c r="N816" s="83"/>
      <c r="O816" s="83"/>
      <c r="P816" s="83"/>
      <c r="Q816" s="83"/>
      <c r="R816" s="83"/>
      <c r="S816" s="83"/>
      <c r="T816" s="83"/>
      <c r="U816" s="83"/>
      <c r="V816" s="83"/>
      <c r="W816" s="83"/>
      <c r="X816" s="83"/>
      <c r="Y816" s="83"/>
    </row>
    <row r="817">
      <c r="A817" s="83"/>
      <c r="B817" s="100"/>
      <c r="C817" s="100"/>
      <c r="D817" s="100"/>
      <c r="E817" s="100"/>
      <c r="F817" s="100"/>
      <c r="G817" s="83"/>
      <c r="H817" s="83"/>
      <c r="I817" s="83"/>
      <c r="J817" s="83"/>
      <c r="K817" s="83"/>
      <c r="L817" s="83"/>
      <c r="M817" s="83"/>
      <c r="N817" s="83"/>
      <c r="O817" s="83"/>
      <c r="P817" s="83"/>
      <c r="Q817" s="83"/>
      <c r="R817" s="83"/>
      <c r="S817" s="83"/>
      <c r="T817" s="83"/>
      <c r="U817" s="83"/>
      <c r="V817" s="83"/>
      <c r="W817" s="83"/>
      <c r="X817" s="83"/>
      <c r="Y817" s="83"/>
    </row>
    <row r="818">
      <c r="A818" s="83"/>
      <c r="B818" s="100"/>
      <c r="C818" s="100"/>
      <c r="D818" s="100"/>
      <c r="E818" s="100"/>
      <c r="F818" s="100"/>
      <c r="G818" s="83"/>
      <c r="H818" s="83"/>
      <c r="I818" s="83"/>
      <c r="J818" s="83"/>
      <c r="K818" s="83"/>
      <c r="L818" s="83"/>
      <c r="M818" s="83"/>
      <c r="N818" s="83"/>
      <c r="O818" s="83"/>
      <c r="P818" s="83"/>
      <c r="Q818" s="83"/>
      <c r="R818" s="83"/>
      <c r="S818" s="83"/>
      <c r="T818" s="83"/>
      <c r="U818" s="83"/>
      <c r="V818" s="83"/>
      <c r="W818" s="83"/>
      <c r="X818" s="83"/>
      <c r="Y818" s="83"/>
    </row>
    <row r="819">
      <c r="A819" s="83"/>
      <c r="B819" s="100"/>
      <c r="C819" s="100"/>
      <c r="D819" s="100"/>
      <c r="E819" s="100"/>
      <c r="F819" s="100"/>
      <c r="G819" s="83"/>
      <c r="H819" s="83"/>
      <c r="I819" s="83"/>
      <c r="J819" s="83"/>
      <c r="K819" s="83"/>
      <c r="L819" s="83"/>
      <c r="M819" s="83"/>
      <c r="N819" s="83"/>
      <c r="O819" s="83"/>
      <c r="P819" s="83"/>
      <c r="Q819" s="83"/>
      <c r="R819" s="83"/>
      <c r="S819" s="83"/>
      <c r="T819" s="83"/>
      <c r="U819" s="83"/>
      <c r="V819" s="83"/>
      <c r="W819" s="83"/>
      <c r="X819" s="83"/>
      <c r="Y819" s="83"/>
    </row>
    <row r="820">
      <c r="A820" s="83"/>
      <c r="B820" s="100"/>
      <c r="C820" s="100"/>
      <c r="D820" s="100"/>
      <c r="E820" s="100"/>
      <c r="F820" s="100"/>
      <c r="G820" s="83"/>
      <c r="H820" s="83"/>
      <c r="I820" s="83"/>
      <c r="J820" s="83"/>
      <c r="K820" s="83"/>
      <c r="L820" s="83"/>
      <c r="M820" s="83"/>
      <c r="N820" s="83"/>
      <c r="O820" s="83"/>
      <c r="P820" s="83"/>
      <c r="Q820" s="83"/>
      <c r="R820" s="83"/>
      <c r="S820" s="83"/>
      <c r="T820" s="83"/>
      <c r="U820" s="83"/>
      <c r="V820" s="83"/>
      <c r="W820" s="83"/>
      <c r="X820" s="83"/>
      <c r="Y820" s="83"/>
    </row>
    <row r="821">
      <c r="A821" s="83"/>
      <c r="B821" s="100"/>
      <c r="C821" s="100"/>
      <c r="D821" s="100"/>
      <c r="E821" s="100"/>
      <c r="F821" s="100"/>
      <c r="G821" s="83"/>
      <c r="H821" s="83"/>
      <c r="I821" s="83"/>
      <c r="J821" s="83"/>
      <c r="K821" s="83"/>
      <c r="L821" s="83"/>
      <c r="M821" s="83"/>
      <c r="N821" s="83"/>
      <c r="O821" s="83"/>
      <c r="P821" s="83"/>
      <c r="Q821" s="83"/>
      <c r="R821" s="83"/>
      <c r="S821" s="83"/>
      <c r="T821" s="83"/>
      <c r="U821" s="83"/>
      <c r="V821" s="83"/>
      <c r="W821" s="83"/>
      <c r="X821" s="83"/>
      <c r="Y821" s="83"/>
    </row>
    <row r="822">
      <c r="A822" s="83"/>
      <c r="B822" s="100"/>
      <c r="C822" s="100"/>
      <c r="D822" s="100"/>
      <c r="E822" s="100"/>
      <c r="F822" s="100"/>
      <c r="G822" s="83"/>
      <c r="H822" s="83"/>
      <c r="I822" s="83"/>
      <c r="J822" s="83"/>
      <c r="K822" s="83"/>
      <c r="L822" s="83"/>
      <c r="M822" s="83"/>
      <c r="N822" s="83"/>
      <c r="O822" s="83"/>
      <c r="P822" s="83"/>
      <c r="Q822" s="83"/>
      <c r="R822" s="83"/>
      <c r="S822" s="83"/>
      <c r="T822" s="83"/>
      <c r="U822" s="83"/>
      <c r="V822" s="83"/>
      <c r="W822" s="83"/>
      <c r="X822" s="83"/>
      <c r="Y822" s="83"/>
    </row>
    <row r="823">
      <c r="A823" s="83"/>
      <c r="B823" s="100"/>
      <c r="C823" s="100"/>
      <c r="D823" s="100"/>
      <c r="E823" s="100"/>
      <c r="F823" s="100"/>
      <c r="G823" s="83"/>
      <c r="H823" s="83"/>
      <c r="I823" s="83"/>
      <c r="J823" s="83"/>
      <c r="K823" s="83"/>
      <c r="L823" s="83"/>
      <c r="M823" s="83"/>
      <c r="N823" s="83"/>
      <c r="O823" s="83"/>
      <c r="P823" s="83"/>
      <c r="Q823" s="83"/>
      <c r="R823" s="83"/>
      <c r="S823" s="83"/>
      <c r="T823" s="83"/>
      <c r="U823" s="83"/>
      <c r="V823" s="83"/>
      <c r="W823" s="83"/>
      <c r="X823" s="83"/>
      <c r="Y823" s="83"/>
    </row>
    <row r="824">
      <c r="A824" s="83"/>
      <c r="B824" s="100"/>
      <c r="C824" s="100"/>
      <c r="D824" s="100"/>
      <c r="E824" s="100"/>
      <c r="F824" s="100"/>
      <c r="G824" s="83"/>
      <c r="H824" s="83"/>
      <c r="I824" s="83"/>
      <c r="J824" s="83"/>
      <c r="K824" s="83"/>
      <c r="L824" s="83"/>
      <c r="M824" s="83"/>
      <c r="N824" s="83"/>
      <c r="O824" s="83"/>
      <c r="P824" s="83"/>
      <c r="Q824" s="83"/>
      <c r="R824" s="83"/>
      <c r="S824" s="83"/>
      <c r="T824" s="83"/>
      <c r="U824" s="83"/>
      <c r="V824" s="83"/>
      <c r="W824" s="83"/>
      <c r="X824" s="83"/>
      <c r="Y824" s="83"/>
    </row>
    <row r="825">
      <c r="A825" s="83"/>
      <c r="B825" s="100"/>
      <c r="C825" s="100"/>
      <c r="D825" s="100"/>
      <c r="E825" s="100"/>
      <c r="F825" s="100"/>
      <c r="G825" s="83"/>
      <c r="H825" s="83"/>
      <c r="I825" s="83"/>
      <c r="J825" s="83"/>
      <c r="K825" s="83"/>
      <c r="L825" s="83"/>
      <c r="M825" s="83"/>
      <c r="N825" s="83"/>
      <c r="O825" s="83"/>
      <c r="P825" s="83"/>
      <c r="Q825" s="83"/>
      <c r="R825" s="83"/>
      <c r="S825" s="83"/>
      <c r="T825" s="83"/>
      <c r="U825" s="83"/>
      <c r="V825" s="83"/>
      <c r="W825" s="83"/>
      <c r="X825" s="83"/>
      <c r="Y825" s="83"/>
    </row>
    <row r="826">
      <c r="A826" s="83"/>
      <c r="B826" s="100"/>
      <c r="C826" s="100"/>
      <c r="D826" s="100"/>
      <c r="E826" s="100"/>
      <c r="F826" s="100"/>
      <c r="G826" s="83"/>
      <c r="H826" s="83"/>
      <c r="I826" s="83"/>
      <c r="J826" s="83"/>
      <c r="K826" s="83"/>
      <c r="L826" s="83"/>
      <c r="M826" s="83"/>
      <c r="N826" s="83"/>
      <c r="O826" s="83"/>
      <c r="P826" s="83"/>
      <c r="Q826" s="83"/>
      <c r="R826" s="83"/>
      <c r="S826" s="83"/>
      <c r="T826" s="83"/>
      <c r="U826" s="83"/>
      <c r="V826" s="83"/>
      <c r="W826" s="83"/>
      <c r="X826" s="83"/>
      <c r="Y826" s="83"/>
    </row>
    <row r="827">
      <c r="A827" s="83"/>
      <c r="B827" s="100"/>
      <c r="C827" s="100"/>
      <c r="D827" s="100"/>
      <c r="E827" s="100"/>
      <c r="F827" s="100"/>
      <c r="G827" s="83"/>
      <c r="H827" s="83"/>
      <c r="I827" s="83"/>
      <c r="J827" s="83"/>
      <c r="K827" s="83"/>
      <c r="L827" s="83"/>
      <c r="M827" s="83"/>
      <c r="N827" s="83"/>
      <c r="O827" s="83"/>
      <c r="P827" s="83"/>
      <c r="Q827" s="83"/>
      <c r="R827" s="83"/>
      <c r="S827" s="83"/>
      <c r="T827" s="83"/>
      <c r="U827" s="83"/>
      <c r="V827" s="83"/>
      <c r="W827" s="83"/>
      <c r="X827" s="83"/>
      <c r="Y827" s="83"/>
    </row>
    <row r="828">
      <c r="A828" s="83"/>
      <c r="B828" s="100"/>
      <c r="C828" s="100"/>
      <c r="D828" s="100"/>
      <c r="E828" s="100"/>
      <c r="F828" s="100"/>
      <c r="G828" s="83"/>
      <c r="H828" s="83"/>
      <c r="I828" s="83"/>
      <c r="J828" s="83"/>
      <c r="K828" s="83"/>
      <c r="L828" s="83"/>
      <c r="M828" s="83"/>
      <c r="N828" s="83"/>
      <c r="O828" s="83"/>
      <c r="P828" s="83"/>
      <c r="Q828" s="83"/>
      <c r="R828" s="83"/>
      <c r="S828" s="83"/>
      <c r="T828" s="83"/>
      <c r="U828" s="83"/>
      <c r="V828" s="83"/>
      <c r="W828" s="83"/>
      <c r="X828" s="83"/>
      <c r="Y828" s="83"/>
    </row>
    <row r="829">
      <c r="A829" s="83"/>
      <c r="B829" s="100"/>
      <c r="C829" s="100"/>
      <c r="D829" s="100"/>
      <c r="E829" s="100"/>
      <c r="F829" s="100"/>
      <c r="G829" s="83"/>
      <c r="H829" s="83"/>
      <c r="I829" s="83"/>
      <c r="J829" s="83"/>
      <c r="K829" s="83"/>
      <c r="L829" s="83"/>
      <c r="M829" s="83"/>
      <c r="N829" s="83"/>
      <c r="O829" s="83"/>
      <c r="P829" s="83"/>
      <c r="Q829" s="83"/>
      <c r="R829" s="83"/>
      <c r="S829" s="83"/>
      <c r="T829" s="83"/>
      <c r="U829" s="83"/>
      <c r="V829" s="83"/>
      <c r="W829" s="83"/>
      <c r="X829" s="83"/>
      <c r="Y829" s="83"/>
    </row>
    <row r="830">
      <c r="A830" s="83"/>
      <c r="B830" s="100"/>
      <c r="C830" s="100"/>
      <c r="D830" s="100"/>
      <c r="E830" s="100"/>
      <c r="F830" s="100"/>
      <c r="G830" s="83"/>
      <c r="H830" s="83"/>
      <c r="I830" s="83"/>
      <c r="J830" s="83"/>
      <c r="K830" s="83"/>
      <c r="L830" s="83"/>
      <c r="M830" s="83"/>
      <c r="N830" s="83"/>
      <c r="O830" s="83"/>
      <c r="P830" s="83"/>
      <c r="Q830" s="83"/>
      <c r="R830" s="83"/>
      <c r="S830" s="83"/>
      <c r="T830" s="83"/>
      <c r="U830" s="83"/>
      <c r="V830" s="83"/>
      <c r="W830" s="83"/>
      <c r="X830" s="83"/>
      <c r="Y830" s="83"/>
    </row>
    <row r="831">
      <c r="A831" s="83"/>
      <c r="B831" s="100"/>
      <c r="C831" s="100"/>
      <c r="D831" s="100"/>
      <c r="E831" s="100"/>
      <c r="F831" s="100"/>
      <c r="G831" s="83"/>
      <c r="H831" s="83"/>
      <c r="I831" s="83"/>
      <c r="J831" s="83"/>
      <c r="K831" s="83"/>
      <c r="L831" s="83"/>
      <c r="M831" s="83"/>
      <c r="N831" s="83"/>
      <c r="O831" s="83"/>
      <c r="P831" s="83"/>
      <c r="Q831" s="83"/>
      <c r="R831" s="83"/>
      <c r="S831" s="83"/>
      <c r="T831" s="83"/>
      <c r="U831" s="83"/>
      <c r="V831" s="83"/>
      <c r="W831" s="83"/>
      <c r="X831" s="83"/>
      <c r="Y831" s="83"/>
    </row>
    <row r="832">
      <c r="A832" s="83"/>
      <c r="B832" s="100"/>
      <c r="C832" s="100"/>
      <c r="D832" s="100"/>
      <c r="E832" s="100"/>
      <c r="F832" s="100"/>
      <c r="G832" s="83"/>
      <c r="H832" s="83"/>
      <c r="I832" s="83"/>
      <c r="J832" s="83"/>
      <c r="K832" s="83"/>
      <c r="L832" s="83"/>
      <c r="M832" s="83"/>
      <c r="N832" s="83"/>
      <c r="O832" s="83"/>
      <c r="P832" s="83"/>
      <c r="Q832" s="83"/>
      <c r="R832" s="83"/>
      <c r="S832" s="83"/>
      <c r="T832" s="83"/>
      <c r="U832" s="83"/>
      <c r="V832" s="83"/>
      <c r="W832" s="83"/>
      <c r="X832" s="83"/>
      <c r="Y832" s="83"/>
    </row>
    <row r="833">
      <c r="A833" s="83"/>
      <c r="B833" s="100"/>
      <c r="C833" s="100"/>
      <c r="D833" s="100"/>
      <c r="E833" s="100"/>
      <c r="F833" s="100"/>
      <c r="G833" s="83"/>
      <c r="H833" s="83"/>
      <c r="I833" s="83"/>
      <c r="J833" s="83"/>
      <c r="K833" s="83"/>
      <c r="L833" s="83"/>
      <c r="M833" s="83"/>
      <c r="N833" s="83"/>
      <c r="O833" s="83"/>
      <c r="P833" s="83"/>
      <c r="Q833" s="83"/>
      <c r="R833" s="83"/>
      <c r="S833" s="83"/>
      <c r="T833" s="83"/>
      <c r="U833" s="83"/>
      <c r="V833" s="83"/>
      <c r="W833" s="83"/>
      <c r="X833" s="83"/>
      <c r="Y833" s="83"/>
    </row>
    <row r="834">
      <c r="A834" s="83"/>
      <c r="B834" s="100"/>
      <c r="C834" s="100"/>
      <c r="D834" s="100"/>
      <c r="E834" s="100"/>
      <c r="F834" s="100"/>
      <c r="G834" s="83"/>
      <c r="H834" s="83"/>
      <c r="I834" s="83"/>
      <c r="J834" s="83"/>
      <c r="K834" s="83"/>
      <c r="L834" s="83"/>
      <c r="M834" s="83"/>
      <c r="N834" s="83"/>
      <c r="O834" s="83"/>
      <c r="P834" s="83"/>
      <c r="Q834" s="83"/>
      <c r="R834" s="83"/>
      <c r="S834" s="83"/>
      <c r="T834" s="83"/>
      <c r="U834" s="83"/>
      <c r="V834" s="83"/>
      <c r="W834" s="83"/>
      <c r="X834" s="83"/>
      <c r="Y834" s="83"/>
    </row>
    <row r="835">
      <c r="A835" s="83"/>
      <c r="B835" s="100"/>
      <c r="C835" s="100"/>
      <c r="D835" s="100"/>
      <c r="E835" s="100"/>
      <c r="F835" s="100"/>
      <c r="G835" s="83"/>
      <c r="H835" s="83"/>
      <c r="I835" s="83"/>
      <c r="J835" s="83"/>
      <c r="K835" s="83"/>
      <c r="L835" s="83"/>
      <c r="M835" s="83"/>
      <c r="N835" s="83"/>
      <c r="O835" s="83"/>
      <c r="P835" s="83"/>
      <c r="Q835" s="83"/>
      <c r="R835" s="83"/>
      <c r="S835" s="83"/>
      <c r="T835" s="83"/>
      <c r="U835" s="83"/>
      <c r="V835" s="83"/>
      <c r="W835" s="83"/>
      <c r="X835" s="83"/>
      <c r="Y835" s="83"/>
    </row>
    <row r="836">
      <c r="A836" s="83"/>
      <c r="B836" s="100"/>
      <c r="C836" s="100"/>
      <c r="D836" s="100"/>
      <c r="E836" s="100"/>
      <c r="F836" s="100"/>
      <c r="G836" s="83"/>
      <c r="H836" s="83"/>
      <c r="I836" s="83"/>
      <c r="J836" s="83"/>
      <c r="K836" s="83"/>
      <c r="L836" s="83"/>
      <c r="M836" s="83"/>
      <c r="N836" s="83"/>
      <c r="O836" s="83"/>
      <c r="P836" s="83"/>
      <c r="Q836" s="83"/>
      <c r="R836" s="83"/>
      <c r="S836" s="83"/>
      <c r="T836" s="83"/>
      <c r="U836" s="83"/>
      <c r="V836" s="83"/>
      <c r="W836" s="83"/>
      <c r="X836" s="83"/>
      <c r="Y836" s="83"/>
    </row>
    <row r="837">
      <c r="A837" s="83"/>
      <c r="B837" s="100"/>
      <c r="C837" s="100"/>
      <c r="D837" s="100"/>
      <c r="E837" s="100"/>
      <c r="F837" s="100"/>
      <c r="G837" s="83"/>
      <c r="H837" s="83"/>
      <c r="I837" s="83"/>
      <c r="J837" s="83"/>
      <c r="K837" s="83"/>
      <c r="L837" s="83"/>
      <c r="M837" s="83"/>
      <c r="N837" s="83"/>
      <c r="O837" s="83"/>
      <c r="P837" s="83"/>
      <c r="Q837" s="83"/>
      <c r="R837" s="83"/>
      <c r="S837" s="83"/>
      <c r="T837" s="83"/>
      <c r="U837" s="83"/>
      <c r="V837" s="83"/>
      <c r="W837" s="83"/>
      <c r="X837" s="83"/>
      <c r="Y837" s="83"/>
    </row>
    <row r="838">
      <c r="A838" s="83"/>
      <c r="B838" s="100"/>
      <c r="C838" s="100"/>
      <c r="D838" s="100"/>
      <c r="E838" s="100"/>
      <c r="F838" s="100"/>
      <c r="G838" s="83"/>
      <c r="H838" s="83"/>
      <c r="I838" s="83"/>
      <c r="J838" s="83"/>
      <c r="K838" s="83"/>
      <c r="L838" s="83"/>
      <c r="M838" s="83"/>
      <c r="N838" s="83"/>
      <c r="O838" s="83"/>
      <c r="P838" s="83"/>
      <c r="Q838" s="83"/>
      <c r="R838" s="83"/>
      <c r="S838" s="83"/>
      <c r="T838" s="83"/>
      <c r="U838" s="83"/>
      <c r="V838" s="83"/>
      <c r="W838" s="83"/>
      <c r="X838" s="83"/>
      <c r="Y838" s="83"/>
    </row>
    <row r="839">
      <c r="A839" s="83"/>
      <c r="B839" s="100"/>
      <c r="C839" s="100"/>
      <c r="D839" s="100"/>
      <c r="E839" s="100"/>
      <c r="F839" s="100"/>
      <c r="G839" s="83"/>
      <c r="H839" s="83"/>
      <c r="I839" s="83"/>
      <c r="J839" s="83"/>
      <c r="K839" s="83"/>
      <c r="L839" s="83"/>
      <c r="M839" s="83"/>
      <c r="N839" s="83"/>
      <c r="O839" s="83"/>
      <c r="P839" s="83"/>
      <c r="Q839" s="83"/>
      <c r="R839" s="83"/>
      <c r="S839" s="83"/>
      <c r="T839" s="83"/>
      <c r="U839" s="83"/>
      <c r="V839" s="83"/>
      <c r="W839" s="83"/>
      <c r="X839" s="83"/>
      <c r="Y839" s="83"/>
    </row>
    <row r="840">
      <c r="A840" s="83"/>
      <c r="B840" s="100"/>
      <c r="C840" s="100"/>
      <c r="D840" s="100"/>
      <c r="E840" s="100"/>
      <c r="F840" s="100"/>
      <c r="G840" s="83"/>
      <c r="H840" s="83"/>
      <c r="I840" s="83"/>
      <c r="J840" s="83"/>
      <c r="K840" s="83"/>
      <c r="L840" s="83"/>
      <c r="M840" s="83"/>
      <c r="N840" s="83"/>
      <c r="O840" s="83"/>
      <c r="P840" s="83"/>
      <c r="Q840" s="83"/>
      <c r="R840" s="83"/>
      <c r="S840" s="83"/>
      <c r="T840" s="83"/>
      <c r="U840" s="83"/>
      <c r="V840" s="83"/>
      <c r="W840" s="83"/>
      <c r="X840" s="83"/>
      <c r="Y840" s="83"/>
    </row>
    <row r="841">
      <c r="A841" s="83"/>
      <c r="B841" s="100"/>
      <c r="C841" s="100"/>
      <c r="D841" s="100"/>
      <c r="E841" s="100"/>
      <c r="F841" s="100"/>
      <c r="G841" s="83"/>
      <c r="H841" s="83"/>
      <c r="I841" s="83"/>
      <c r="J841" s="83"/>
      <c r="K841" s="83"/>
      <c r="L841" s="83"/>
      <c r="M841" s="83"/>
      <c r="N841" s="83"/>
      <c r="O841" s="83"/>
      <c r="P841" s="83"/>
      <c r="Q841" s="83"/>
      <c r="R841" s="83"/>
      <c r="S841" s="83"/>
      <c r="T841" s="83"/>
      <c r="U841" s="83"/>
      <c r="V841" s="83"/>
      <c r="W841" s="83"/>
      <c r="X841" s="83"/>
      <c r="Y841" s="83"/>
    </row>
    <row r="842">
      <c r="A842" s="83"/>
      <c r="B842" s="100"/>
      <c r="C842" s="100"/>
      <c r="D842" s="100"/>
      <c r="E842" s="100"/>
      <c r="F842" s="100"/>
      <c r="G842" s="83"/>
      <c r="H842" s="83"/>
      <c r="I842" s="83"/>
      <c r="J842" s="83"/>
      <c r="K842" s="83"/>
      <c r="L842" s="83"/>
      <c r="M842" s="83"/>
      <c r="N842" s="83"/>
      <c r="O842" s="83"/>
      <c r="P842" s="83"/>
      <c r="Q842" s="83"/>
      <c r="R842" s="83"/>
      <c r="S842" s="83"/>
      <c r="T842" s="83"/>
      <c r="U842" s="83"/>
      <c r="V842" s="83"/>
      <c r="W842" s="83"/>
      <c r="X842" s="83"/>
      <c r="Y842" s="83"/>
    </row>
    <row r="843">
      <c r="A843" s="83"/>
      <c r="B843" s="100"/>
      <c r="C843" s="100"/>
      <c r="D843" s="100"/>
      <c r="E843" s="100"/>
      <c r="F843" s="100"/>
      <c r="G843" s="83"/>
      <c r="H843" s="83"/>
      <c r="I843" s="83"/>
      <c r="J843" s="83"/>
      <c r="K843" s="83"/>
      <c r="L843" s="83"/>
      <c r="M843" s="83"/>
      <c r="N843" s="83"/>
      <c r="O843" s="83"/>
      <c r="P843" s="83"/>
      <c r="Q843" s="83"/>
      <c r="R843" s="83"/>
      <c r="S843" s="83"/>
      <c r="T843" s="83"/>
      <c r="U843" s="83"/>
      <c r="V843" s="83"/>
      <c r="W843" s="83"/>
      <c r="X843" s="83"/>
      <c r="Y843" s="83"/>
    </row>
    <row r="844">
      <c r="A844" s="83"/>
      <c r="B844" s="100"/>
      <c r="C844" s="100"/>
      <c r="D844" s="100"/>
      <c r="E844" s="100"/>
      <c r="F844" s="100"/>
      <c r="G844" s="83"/>
      <c r="H844" s="83"/>
      <c r="I844" s="83"/>
      <c r="J844" s="83"/>
      <c r="K844" s="83"/>
      <c r="L844" s="83"/>
      <c r="M844" s="83"/>
      <c r="N844" s="83"/>
      <c r="O844" s="83"/>
      <c r="P844" s="83"/>
      <c r="Q844" s="83"/>
      <c r="R844" s="83"/>
      <c r="S844" s="83"/>
      <c r="T844" s="83"/>
      <c r="U844" s="83"/>
      <c r="V844" s="83"/>
      <c r="W844" s="83"/>
      <c r="X844" s="83"/>
      <c r="Y844" s="83"/>
    </row>
    <row r="845">
      <c r="A845" s="83"/>
      <c r="B845" s="100"/>
      <c r="C845" s="100"/>
      <c r="D845" s="100"/>
      <c r="E845" s="100"/>
      <c r="F845" s="100"/>
      <c r="G845" s="83"/>
      <c r="H845" s="83"/>
      <c r="I845" s="83"/>
      <c r="J845" s="83"/>
      <c r="K845" s="83"/>
      <c r="L845" s="83"/>
      <c r="M845" s="83"/>
      <c r="N845" s="83"/>
      <c r="O845" s="83"/>
      <c r="P845" s="83"/>
      <c r="Q845" s="83"/>
      <c r="R845" s="83"/>
      <c r="S845" s="83"/>
      <c r="T845" s="83"/>
      <c r="U845" s="83"/>
      <c r="V845" s="83"/>
      <c r="W845" s="83"/>
      <c r="X845" s="83"/>
      <c r="Y845" s="83"/>
    </row>
    <row r="846">
      <c r="A846" s="83"/>
      <c r="B846" s="100"/>
      <c r="C846" s="100"/>
      <c r="D846" s="100"/>
      <c r="E846" s="100"/>
      <c r="F846" s="100"/>
      <c r="G846" s="83"/>
      <c r="H846" s="83"/>
      <c r="I846" s="83"/>
      <c r="J846" s="83"/>
      <c r="K846" s="83"/>
      <c r="L846" s="83"/>
      <c r="M846" s="83"/>
      <c r="N846" s="83"/>
      <c r="O846" s="83"/>
      <c r="P846" s="83"/>
      <c r="Q846" s="83"/>
      <c r="R846" s="83"/>
      <c r="S846" s="83"/>
      <c r="T846" s="83"/>
      <c r="U846" s="83"/>
      <c r="V846" s="83"/>
      <c r="W846" s="83"/>
      <c r="X846" s="83"/>
      <c r="Y846" s="83"/>
    </row>
    <row r="847">
      <c r="A847" s="83"/>
      <c r="B847" s="100"/>
      <c r="C847" s="100"/>
      <c r="D847" s="100"/>
      <c r="E847" s="100"/>
      <c r="F847" s="100"/>
      <c r="G847" s="83"/>
      <c r="H847" s="83"/>
      <c r="I847" s="83"/>
      <c r="J847" s="83"/>
      <c r="K847" s="83"/>
      <c r="L847" s="83"/>
      <c r="M847" s="83"/>
      <c r="N847" s="83"/>
      <c r="O847" s="83"/>
      <c r="P847" s="83"/>
      <c r="Q847" s="83"/>
      <c r="R847" s="83"/>
      <c r="S847" s="83"/>
      <c r="T847" s="83"/>
      <c r="U847" s="83"/>
      <c r="V847" s="83"/>
      <c r="W847" s="83"/>
      <c r="X847" s="83"/>
      <c r="Y847" s="83"/>
    </row>
    <row r="848">
      <c r="A848" s="83"/>
      <c r="B848" s="100"/>
      <c r="C848" s="100"/>
      <c r="D848" s="100"/>
      <c r="E848" s="100"/>
      <c r="F848" s="100"/>
      <c r="G848" s="83"/>
      <c r="H848" s="83"/>
      <c r="I848" s="83"/>
      <c r="J848" s="83"/>
      <c r="K848" s="83"/>
      <c r="L848" s="83"/>
      <c r="M848" s="83"/>
      <c r="N848" s="83"/>
      <c r="O848" s="83"/>
      <c r="P848" s="83"/>
      <c r="Q848" s="83"/>
      <c r="R848" s="83"/>
      <c r="S848" s="83"/>
      <c r="T848" s="83"/>
      <c r="U848" s="83"/>
      <c r="V848" s="83"/>
      <c r="W848" s="83"/>
      <c r="X848" s="83"/>
      <c r="Y848" s="83"/>
    </row>
    <row r="849">
      <c r="A849" s="83"/>
      <c r="B849" s="100"/>
      <c r="C849" s="100"/>
      <c r="D849" s="100"/>
      <c r="E849" s="100"/>
      <c r="F849" s="100"/>
      <c r="G849" s="83"/>
      <c r="H849" s="83"/>
      <c r="I849" s="83"/>
      <c r="J849" s="83"/>
      <c r="K849" s="83"/>
      <c r="L849" s="83"/>
      <c r="M849" s="83"/>
      <c r="N849" s="83"/>
      <c r="O849" s="83"/>
      <c r="P849" s="83"/>
      <c r="Q849" s="83"/>
      <c r="R849" s="83"/>
      <c r="S849" s="83"/>
      <c r="T849" s="83"/>
      <c r="U849" s="83"/>
      <c r="V849" s="83"/>
      <c r="W849" s="83"/>
      <c r="X849" s="83"/>
      <c r="Y849" s="83"/>
    </row>
    <row r="850">
      <c r="A850" s="83"/>
      <c r="B850" s="100"/>
      <c r="C850" s="100"/>
      <c r="D850" s="100"/>
      <c r="E850" s="100"/>
      <c r="F850" s="100"/>
      <c r="G850" s="83"/>
      <c r="H850" s="83"/>
      <c r="I850" s="83"/>
      <c r="J850" s="83"/>
      <c r="K850" s="83"/>
      <c r="L850" s="83"/>
      <c r="M850" s="83"/>
      <c r="N850" s="83"/>
      <c r="O850" s="83"/>
      <c r="P850" s="83"/>
      <c r="Q850" s="83"/>
      <c r="R850" s="83"/>
      <c r="S850" s="83"/>
      <c r="T850" s="83"/>
      <c r="U850" s="83"/>
      <c r="V850" s="83"/>
      <c r="W850" s="83"/>
      <c r="X850" s="83"/>
      <c r="Y850" s="83"/>
    </row>
    <row r="851">
      <c r="A851" s="83"/>
      <c r="B851" s="100"/>
      <c r="C851" s="100"/>
      <c r="D851" s="100"/>
      <c r="E851" s="100"/>
      <c r="F851" s="100"/>
      <c r="G851" s="83"/>
      <c r="H851" s="83"/>
      <c r="I851" s="83"/>
      <c r="J851" s="83"/>
      <c r="K851" s="83"/>
      <c r="L851" s="83"/>
      <c r="M851" s="83"/>
      <c r="N851" s="83"/>
      <c r="O851" s="83"/>
      <c r="P851" s="83"/>
      <c r="Q851" s="83"/>
      <c r="R851" s="83"/>
      <c r="S851" s="83"/>
      <c r="T851" s="83"/>
      <c r="U851" s="83"/>
      <c r="V851" s="83"/>
      <c r="W851" s="83"/>
      <c r="X851" s="83"/>
      <c r="Y851" s="83"/>
    </row>
    <row r="852">
      <c r="A852" s="83"/>
      <c r="B852" s="100"/>
      <c r="C852" s="100"/>
      <c r="D852" s="100"/>
      <c r="E852" s="100"/>
      <c r="F852" s="100"/>
      <c r="G852" s="83"/>
      <c r="H852" s="83"/>
      <c r="I852" s="83"/>
      <c r="J852" s="83"/>
      <c r="K852" s="83"/>
      <c r="L852" s="83"/>
      <c r="M852" s="83"/>
      <c r="N852" s="83"/>
      <c r="O852" s="83"/>
      <c r="P852" s="83"/>
      <c r="Q852" s="83"/>
      <c r="R852" s="83"/>
      <c r="S852" s="83"/>
      <c r="T852" s="83"/>
      <c r="U852" s="83"/>
      <c r="V852" s="83"/>
      <c r="W852" s="83"/>
      <c r="X852" s="83"/>
      <c r="Y852" s="83"/>
    </row>
    <row r="853">
      <c r="A853" s="83"/>
      <c r="B853" s="100"/>
      <c r="C853" s="100"/>
      <c r="D853" s="100"/>
      <c r="E853" s="100"/>
      <c r="F853" s="100"/>
      <c r="G853" s="83"/>
      <c r="H853" s="83"/>
      <c r="I853" s="83"/>
      <c r="J853" s="83"/>
      <c r="K853" s="83"/>
      <c r="L853" s="83"/>
      <c r="M853" s="83"/>
      <c r="N853" s="83"/>
      <c r="O853" s="83"/>
      <c r="P853" s="83"/>
      <c r="Q853" s="83"/>
      <c r="R853" s="83"/>
      <c r="S853" s="83"/>
      <c r="T853" s="83"/>
      <c r="U853" s="83"/>
      <c r="V853" s="83"/>
      <c r="W853" s="83"/>
      <c r="X853" s="83"/>
      <c r="Y853" s="83"/>
    </row>
    <row r="854">
      <c r="A854" s="83"/>
      <c r="B854" s="100"/>
      <c r="C854" s="100"/>
      <c r="D854" s="100"/>
      <c r="E854" s="100"/>
      <c r="F854" s="100"/>
      <c r="G854" s="83"/>
      <c r="H854" s="83"/>
      <c r="I854" s="83"/>
      <c r="J854" s="83"/>
      <c r="K854" s="83"/>
      <c r="L854" s="83"/>
      <c r="M854" s="83"/>
      <c r="N854" s="83"/>
      <c r="O854" s="83"/>
      <c r="P854" s="83"/>
      <c r="Q854" s="83"/>
      <c r="R854" s="83"/>
      <c r="S854" s="83"/>
      <c r="T854" s="83"/>
      <c r="U854" s="83"/>
      <c r="V854" s="83"/>
      <c r="W854" s="83"/>
      <c r="X854" s="83"/>
      <c r="Y854" s="83"/>
    </row>
    <row r="855">
      <c r="A855" s="83"/>
      <c r="B855" s="100"/>
      <c r="C855" s="100"/>
      <c r="D855" s="100"/>
      <c r="E855" s="100"/>
      <c r="F855" s="100"/>
      <c r="G855" s="83"/>
      <c r="H855" s="83"/>
      <c r="I855" s="83"/>
      <c r="J855" s="83"/>
      <c r="K855" s="83"/>
      <c r="L855" s="83"/>
      <c r="M855" s="83"/>
      <c r="N855" s="83"/>
      <c r="O855" s="83"/>
      <c r="P855" s="83"/>
      <c r="Q855" s="83"/>
      <c r="R855" s="83"/>
      <c r="S855" s="83"/>
      <c r="T855" s="83"/>
      <c r="U855" s="83"/>
      <c r="V855" s="83"/>
      <c r="W855" s="83"/>
      <c r="X855" s="83"/>
      <c r="Y855" s="83"/>
    </row>
    <row r="856">
      <c r="A856" s="83"/>
      <c r="B856" s="100"/>
      <c r="C856" s="100"/>
      <c r="D856" s="100"/>
      <c r="E856" s="100"/>
      <c r="F856" s="100"/>
      <c r="G856" s="83"/>
      <c r="H856" s="83"/>
      <c r="I856" s="83"/>
      <c r="J856" s="83"/>
      <c r="K856" s="83"/>
      <c r="L856" s="83"/>
      <c r="M856" s="83"/>
      <c r="N856" s="83"/>
      <c r="O856" s="83"/>
      <c r="P856" s="83"/>
      <c r="Q856" s="83"/>
      <c r="R856" s="83"/>
      <c r="S856" s="83"/>
      <c r="T856" s="83"/>
      <c r="U856" s="83"/>
      <c r="V856" s="83"/>
      <c r="W856" s="83"/>
      <c r="X856" s="83"/>
      <c r="Y856" s="83"/>
    </row>
    <row r="857">
      <c r="A857" s="83"/>
      <c r="B857" s="100"/>
      <c r="C857" s="100"/>
      <c r="D857" s="100"/>
      <c r="E857" s="100"/>
      <c r="F857" s="100"/>
      <c r="G857" s="83"/>
      <c r="H857" s="83"/>
      <c r="I857" s="83"/>
      <c r="J857" s="83"/>
      <c r="K857" s="83"/>
      <c r="L857" s="83"/>
      <c r="M857" s="83"/>
      <c r="N857" s="83"/>
      <c r="O857" s="83"/>
      <c r="P857" s="83"/>
      <c r="Q857" s="83"/>
      <c r="R857" s="83"/>
      <c r="S857" s="83"/>
      <c r="T857" s="83"/>
      <c r="U857" s="83"/>
      <c r="V857" s="83"/>
      <c r="W857" s="83"/>
      <c r="X857" s="83"/>
      <c r="Y857" s="83"/>
    </row>
    <row r="858">
      <c r="A858" s="83"/>
      <c r="B858" s="100"/>
      <c r="C858" s="100"/>
      <c r="D858" s="100"/>
      <c r="E858" s="100"/>
      <c r="F858" s="100"/>
      <c r="G858" s="83"/>
      <c r="H858" s="83"/>
      <c r="I858" s="83"/>
      <c r="J858" s="83"/>
      <c r="K858" s="83"/>
      <c r="L858" s="83"/>
      <c r="M858" s="83"/>
      <c r="N858" s="83"/>
      <c r="O858" s="83"/>
      <c r="P858" s="83"/>
      <c r="Q858" s="83"/>
      <c r="R858" s="83"/>
      <c r="S858" s="83"/>
      <c r="T858" s="83"/>
      <c r="U858" s="83"/>
      <c r="V858" s="83"/>
      <c r="W858" s="83"/>
      <c r="X858" s="83"/>
      <c r="Y858" s="83"/>
    </row>
    <row r="859">
      <c r="A859" s="83"/>
      <c r="B859" s="100"/>
      <c r="C859" s="100"/>
      <c r="D859" s="100"/>
      <c r="E859" s="100"/>
      <c r="F859" s="100"/>
      <c r="G859" s="83"/>
      <c r="H859" s="83"/>
      <c r="I859" s="83"/>
      <c r="J859" s="83"/>
      <c r="K859" s="83"/>
      <c r="L859" s="83"/>
      <c r="M859" s="83"/>
      <c r="N859" s="83"/>
      <c r="O859" s="83"/>
      <c r="P859" s="83"/>
      <c r="Q859" s="83"/>
      <c r="R859" s="83"/>
      <c r="S859" s="83"/>
      <c r="T859" s="83"/>
      <c r="U859" s="83"/>
      <c r="V859" s="83"/>
      <c r="W859" s="83"/>
      <c r="X859" s="83"/>
      <c r="Y859" s="83"/>
    </row>
    <row r="860">
      <c r="A860" s="83"/>
      <c r="B860" s="100"/>
      <c r="C860" s="100"/>
      <c r="D860" s="100"/>
      <c r="E860" s="100"/>
      <c r="F860" s="100"/>
      <c r="G860" s="83"/>
      <c r="H860" s="83"/>
      <c r="I860" s="83"/>
      <c r="J860" s="83"/>
      <c r="K860" s="83"/>
      <c r="L860" s="83"/>
      <c r="M860" s="83"/>
      <c r="N860" s="83"/>
      <c r="O860" s="83"/>
      <c r="P860" s="83"/>
      <c r="Q860" s="83"/>
      <c r="R860" s="83"/>
      <c r="S860" s="83"/>
      <c r="T860" s="83"/>
      <c r="U860" s="83"/>
      <c r="V860" s="83"/>
      <c r="W860" s="83"/>
      <c r="X860" s="83"/>
      <c r="Y860" s="83"/>
    </row>
    <row r="861">
      <c r="A861" s="83"/>
      <c r="B861" s="100"/>
      <c r="C861" s="100"/>
      <c r="D861" s="100"/>
      <c r="E861" s="100"/>
      <c r="F861" s="100"/>
      <c r="G861" s="83"/>
      <c r="H861" s="83"/>
      <c r="I861" s="83"/>
      <c r="J861" s="83"/>
      <c r="K861" s="83"/>
      <c r="L861" s="83"/>
      <c r="M861" s="83"/>
      <c r="N861" s="83"/>
      <c r="O861" s="83"/>
      <c r="P861" s="83"/>
      <c r="Q861" s="83"/>
      <c r="R861" s="83"/>
      <c r="S861" s="83"/>
      <c r="T861" s="83"/>
      <c r="U861" s="83"/>
      <c r="V861" s="83"/>
      <c r="W861" s="83"/>
      <c r="X861" s="83"/>
      <c r="Y861" s="83"/>
    </row>
    <row r="862">
      <c r="A862" s="83"/>
      <c r="B862" s="100"/>
      <c r="C862" s="100"/>
      <c r="D862" s="100"/>
      <c r="E862" s="100"/>
      <c r="F862" s="100"/>
      <c r="G862" s="83"/>
      <c r="H862" s="83"/>
      <c r="I862" s="83"/>
      <c r="J862" s="83"/>
      <c r="K862" s="83"/>
      <c r="L862" s="83"/>
      <c r="M862" s="83"/>
      <c r="N862" s="83"/>
      <c r="O862" s="83"/>
      <c r="P862" s="83"/>
      <c r="Q862" s="83"/>
      <c r="R862" s="83"/>
      <c r="S862" s="83"/>
      <c r="T862" s="83"/>
      <c r="U862" s="83"/>
      <c r="V862" s="83"/>
      <c r="W862" s="83"/>
      <c r="X862" s="83"/>
      <c r="Y862" s="83"/>
    </row>
    <row r="863">
      <c r="A863" s="83"/>
      <c r="B863" s="100"/>
      <c r="C863" s="100"/>
      <c r="D863" s="100"/>
      <c r="E863" s="100"/>
      <c r="F863" s="100"/>
      <c r="G863" s="83"/>
      <c r="H863" s="83"/>
      <c r="I863" s="83"/>
      <c r="J863" s="83"/>
      <c r="K863" s="83"/>
      <c r="L863" s="83"/>
      <c r="M863" s="83"/>
      <c r="N863" s="83"/>
      <c r="O863" s="83"/>
      <c r="P863" s="83"/>
      <c r="Q863" s="83"/>
      <c r="R863" s="83"/>
      <c r="S863" s="83"/>
      <c r="T863" s="83"/>
      <c r="U863" s="83"/>
      <c r="V863" s="83"/>
      <c r="W863" s="83"/>
      <c r="X863" s="83"/>
      <c r="Y863" s="83"/>
    </row>
    <row r="864">
      <c r="A864" s="83"/>
      <c r="B864" s="100"/>
      <c r="C864" s="100"/>
      <c r="D864" s="100"/>
      <c r="E864" s="100"/>
      <c r="F864" s="100"/>
      <c r="G864" s="83"/>
      <c r="H864" s="83"/>
      <c r="I864" s="83"/>
      <c r="J864" s="83"/>
      <c r="K864" s="83"/>
      <c r="L864" s="83"/>
      <c r="M864" s="83"/>
      <c r="N864" s="83"/>
      <c r="O864" s="83"/>
      <c r="P864" s="83"/>
      <c r="Q864" s="83"/>
      <c r="R864" s="83"/>
      <c r="S864" s="83"/>
      <c r="T864" s="83"/>
      <c r="U864" s="83"/>
      <c r="V864" s="83"/>
      <c r="W864" s="83"/>
      <c r="X864" s="83"/>
      <c r="Y864" s="83"/>
    </row>
    <row r="865">
      <c r="A865" s="83"/>
      <c r="B865" s="100"/>
      <c r="C865" s="100"/>
      <c r="D865" s="100"/>
      <c r="E865" s="100"/>
      <c r="F865" s="100"/>
      <c r="G865" s="83"/>
      <c r="H865" s="83"/>
      <c r="I865" s="83"/>
      <c r="J865" s="83"/>
      <c r="K865" s="83"/>
      <c r="L865" s="83"/>
      <c r="M865" s="83"/>
      <c r="N865" s="83"/>
      <c r="O865" s="83"/>
      <c r="P865" s="83"/>
      <c r="Q865" s="83"/>
      <c r="R865" s="83"/>
      <c r="S865" s="83"/>
      <c r="T865" s="83"/>
      <c r="U865" s="83"/>
      <c r="V865" s="83"/>
      <c r="W865" s="83"/>
      <c r="X865" s="83"/>
      <c r="Y865" s="83"/>
    </row>
    <row r="866">
      <c r="A866" s="83"/>
      <c r="B866" s="100"/>
      <c r="C866" s="100"/>
      <c r="D866" s="100"/>
      <c r="E866" s="100"/>
      <c r="F866" s="100"/>
      <c r="G866" s="83"/>
      <c r="H866" s="83"/>
      <c r="I866" s="83"/>
      <c r="J866" s="83"/>
      <c r="K866" s="83"/>
      <c r="L866" s="83"/>
      <c r="M866" s="83"/>
      <c r="N866" s="83"/>
      <c r="O866" s="83"/>
      <c r="P866" s="83"/>
      <c r="Q866" s="83"/>
      <c r="R866" s="83"/>
      <c r="S866" s="83"/>
      <c r="T866" s="83"/>
      <c r="U866" s="83"/>
      <c r="V866" s="83"/>
      <c r="W866" s="83"/>
      <c r="X866" s="83"/>
      <c r="Y866" s="83"/>
    </row>
    <row r="867">
      <c r="A867" s="83"/>
      <c r="B867" s="100"/>
      <c r="C867" s="100"/>
      <c r="D867" s="100"/>
      <c r="E867" s="100"/>
      <c r="F867" s="100"/>
      <c r="G867" s="83"/>
      <c r="H867" s="83"/>
      <c r="I867" s="83"/>
      <c r="J867" s="83"/>
      <c r="K867" s="83"/>
      <c r="L867" s="83"/>
      <c r="M867" s="83"/>
      <c r="N867" s="83"/>
      <c r="O867" s="83"/>
      <c r="P867" s="83"/>
      <c r="Q867" s="83"/>
      <c r="R867" s="83"/>
      <c r="S867" s="83"/>
      <c r="T867" s="83"/>
      <c r="U867" s="83"/>
      <c r="V867" s="83"/>
      <c r="W867" s="83"/>
      <c r="X867" s="83"/>
      <c r="Y867" s="83"/>
    </row>
    <row r="868">
      <c r="A868" s="83"/>
      <c r="B868" s="100"/>
      <c r="C868" s="100"/>
      <c r="D868" s="100"/>
      <c r="E868" s="100"/>
      <c r="F868" s="100"/>
      <c r="G868" s="83"/>
      <c r="H868" s="83"/>
      <c r="I868" s="83"/>
      <c r="J868" s="83"/>
      <c r="K868" s="83"/>
      <c r="L868" s="83"/>
      <c r="M868" s="83"/>
      <c r="N868" s="83"/>
      <c r="O868" s="83"/>
      <c r="P868" s="83"/>
      <c r="Q868" s="83"/>
      <c r="R868" s="83"/>
      <c r="S868" s="83"/>
      <c r="T868" s="83"/>
      <c r="U868" s="83"/>
      <c r="V868" s="83"/>
      <c r="W868" s="83"/>
      <c r="X868" s="83"/>
      <c r="Y868" s="83"/>
    </row>
    <row r="869">
      <c r="A869" s="83"/>
      <c r="B869" s="100"/>
      <c r="C869" s="100"/>
      <c r="D869" s="100"/>
      <c r="E869" s="100"/>
      <c r="F869" s="100"/>
      <c r="G869" s="83"/>
      <c r="H869" s="83"/>
      <c r="I869" s="83"/>
      <c r="J869" s="83"/>
      <c r="K869" s="83"/>
      <c r="L869" s="83"/>
      <c r="M869" s="83"/>
      <c r="N869" s="83"/>
      <c r="O869" s="83"/>
      <c r="P869" s="83"/>
      <c r="Q869" s="83"/>
      <c r="R869" s="83"/>
      <c r="S869" s="83"/>
      <c r="T869" s="83"/>
      <c r="U869" s="83"/>
      <c r="V869" s="83"/>
      <c r="W869" s="83"/>
      <c r="X869" s="83"/>
      <c r="Y869" s="83"/>
    </row>
    <row r="870">
      <c r="A870" s="83"/>
      <c r="B870" s="100"/>
      <c r="C870" s="100"/>
      <c r="D870" s="100"/>
      <c r="E870" s="100"/>
      <c r="F870" s="100"/>
      <c r="G870" s="83"/>
      <c r="H870" s="83"/>
      <c r="I870" s="83"/>
      <c r="J870" s="83"/>
      <c r="K870" s="83"/>
      <c r="L870" s="83"/>
      <c r="M870" s="83"/>
      <c r="N870" s="83"/>
      <c r="O870" s="83"/>
      <c r="P870" s="83"/>
      <c r="Q870" s="83"/>
      <c r="R870" s="83"/>
      <c r="S870" s="83"/>
      <c r="T870" s="83"/>
      <c r="U870" s="83"/>
      <c r="V870" s="83"/>
      <c r="W870" s="83"/>
      <c r="X870" s="83"/>
      <c r="Y870" s="83"/>
    </row>
    <row r="871">
      <c r="A871" s="83"/>
      <c r="B871" s="100"/>
      <c r="C871" s="100"/>
      <c r="D871" s="100"/>
      <c r="E871" s="100"/>
      <c r="F871" s="100"/>
      <c r="G871" s="83"/>
      <c r="H871" s="83"/>
      <c r="I871" s="83"/>
      <c r="J871" s="83"/>
      <c r="K871" s="83"/>
      <c r="L871" s="83"/>
      <c r="M871" s="83"/>
      <c r="N871" s="83"/>
      <c r="O871" s="83"/>
      <c r="P871" s="83"/>
      <c r="Q871" s="83"/>
      <c r="R871" s="83"/>
      <c r="S871" s="83"/>
      <c r="T871" s="83"/>
      <c r="U871" s="83"/>
      <c r="V871" s="83"/>
      <c r="W871" s="83"/>
      <c r="X871" s="83"/>
      <c r="Y871" s="83"/>
    </row>
    <row r="872">
      <c r="A872" s="83"/>
      <c r="B872" s="100"/>
      <c r="C872" s="100"/>
      <c r="D872" s="100"/>
      <c r="E872" s="100"/>
      <c r="F872" s="100"/>
      <c r="G872" s="83"/>
      <c r="H872" s="83"/>
      <c r="I872" s="83"/>
      <c r="J872" s="83"/>
      <c r="K872" s="83"/>
      <c r="L872" s="83"/>
      <c r="M872" s="83"/>
      <c r="N872" s="83"/>
      <c r="O872" s="83"/>
      <c r="P872" s="83"/>
      <c r="Q872" s="83"/>
      <c r="R872" s="83"/>
      <c r="S872" s="83"/>
      <c r="T872" s="83"/>
      <c r="U872" s="83"/>
      <c r="V872" s="83"/>
      <c r="W872" s="83"/>
      <c r="X872" s="83"/>
      <c r="Y872" s="83"/>
    </row>
    <row r="873">
      <c r="A873" s="83"/>
      <c r="B873" s="100"/>
      <c r="C873" s="100"/>
      <c r="D873" s="100"/>
      <c r="E873" s="100"/>
      <c r="F873" s="100"/>
      <c r="G873" s="83"/>
      <c r="H873" s="83"/>
      <c r="I873" s="83"/>
      <c r="J873" s="83"/>
      <c r="K873" s="83"/>
      <c r="L873" s="83"/>
      <c r="M873" s="83"/>
      <c r="N873" s="83"/>
      <c r="O873" s="83"/>
      <c r="P873" s="83"/>
      <c r="Q873" s="83"/>
      <c r="R873" s="83"/>
      <c r="S873" s="83"/>
      <c r="T873" s="83"/>
      <c r="U873" s="83"/>
      <c r="V873" s="83"/>
      <c r="W873" s="83"/>
      <c r="X873" s="83"/>
      <c r="Y873" s="83"/>
    </row>
    <row r="874">
      <c r="A874" s="83"/>
      <c r="B874" s="100"/>
      <c r="C874" s="100"/>
      <c r="D874" s="100"/>
      <c r="E874" s="100"/>
      <c r="F874" s="100"/>
      <c r="G874" s="83"/>
      <c r="H874" s="83"/>
      <c r="I874" s="83"/>
      <c r="J874" s="83"/>
      <c r="K874" s="83"/>
      <c r="L874" s="83"/>
      <c r="M874" s="83"/>
      <c r="N874" s="83"/>
      <c r="O874" s="83"/>
      <c r="P874" s="83"/>
      <c r="Q874" s="83"/>
      <c r="R874" s="83"/>
      <c r="S874" s="83"/>
      <c r="T874" s="83"/>
      <c r="U874" s="83"/>
      <c r="V874" s="83"/>
      <c r="W874" s="83"/>
      <c r="X874" s="83"/>
      <c r="Y874" s="83"/>
    </row>
    <row r="875">
      <c r="A875" s="83"/>
      <c r="B875" s="100"/>
      <c r="C875" s="100"/>
      <c r="D875" s="100"/>
      <c r="E875" s="100"/>
      <c r="F875" s="100"/>
      <c r="G875" s="83"/>
      <c r="H875" s="83"/>
      <c r="I875" s="83"/>
      <c r="J875" s="83"/>
      <c r="K875" s="83"/>
      <c r="L875" s="83"/>
      <c r="M875" s="83"/>
      <c r="N875" s="83"/>
      <c r="O875" s="83"/>
      <c r="P875" s="83"/>
      <c r="Q875" s="83"/>
      <c r="R875" s="83"/>
      <c r="S875" s="83"/>
      <c r="T875" s="83"/>
      <c r="U875" s="83"/>
      <c r="V875" s="83"/>
      <c r="W875" s="83"/>
      <c r="X875" s="83"/>
      <c r="Y875" s="83"/>
    </row>
    <row r="876">
      <c r="A876" s="83"/>
      <c r="B876" s="100"/>
      <c r="C876" s="100"/>
      <c r="D876" s="100"/>
      <c r="E876" s="100"/>
      <c r="F876" s="100"/>
      <c r="G876" s="83"/>
      <c r="H876" s="83"/>
      <c r="I876" s="83"/>
      <c r="J876" s="83"/>
      <c r="K876" s="83"/>
      <c r="L876" s="83"/>
      <c r="M876" s="83"/>
      <c r="N876" s="83"/>
      <c r="O876" s="83"/>
      <c r="P876" s="83"/>
      <c r="Q876" s="83"/>
      <c r="R876" s="83"/>
      <c r="S876" s="83"/>
      <c r="T876" s="83"/>
      <c r="U876" s="83"/>
      <c r="V876" s="83"/>
      <c r="W876" s="83"/>
      <c r="X876" s="83"/>
      <c r="Y876" s="83"/>
    </row>
    <row r="877">
      <c r="A877" s="83"/>
      <c r="B877" s="100"/>
      <c r="C877" s="100"/>
      <c r="D877" s="100"/>
      <c r="E877" s="100"/>
      <c r="F877" s="100"/>
      <c r="G877" s="83"/>
      <c r="H877" s="83"/>
      <c r="I877" s="83"/>
      <c r="J877" s="83"/>
      <c r="K877" s="83"/>
      <c r="L877" s="83"/>
      <c r="M877" s="83"/>
      <c r="N877" s="83"/>
      <c r="O877" s="83"/>
      <c r="P877" s="83"/>
      <c r="Q877" s="83"/>
      <c r="R877" s="83"/>
      <c r="S877" s="83"/>
      <c r="T877" s="83"/>
      <c r="U877" s="83"/>
      <c r="V877" s="83"/>
      <c r="W877" s="83"/>
      <c r="X877" s="83"/>
      <c r="Y877" s="83"/>
    </row>
    <row r="878">
      <c r="A878" s="83"/>
      <c r="B878" s="100"/>
      <c r="C878" s="100"/>
      <c r="D878" s="100"/>
      <c r="E878" s="100"/>
      <c r="F878" s="100"/>
      <c r="G878" s="83"/>
      <c r="H878" s="83"/>
      <c r="I878" s="83"/>
      <c r="J878" s="83"/>
      <c r="K878" s="83"/>
      <c r="L878" s="83"/>
      <c r="M878" s="83"/>
      <c r="N878" s="83"/>
      <c r="O878" s="83"/>
      <c r="P878" s="83"/>
      <c r="Q878" s="83"/>
      <c r="R878" s="83"/>
      <c r="S878" s="83"/>
      <c r="T878" s="83"/>
      <c r="U878" s="83"/>
      <c r="V878" s="83"/>
      <c r="W878" s="83"/>
      <c r="X878" s="83"/>
      <c r="Y878" s="83"/>
    </row>
    <row r="879">
      <c r="A879" s="83"/>
      <c r="B879" s="100"/>
      <c r="C879" s="100"/>
      <c r="D879" s="100"/>
      <c r="E879" s="100"/>
      <c r="F879" s="100"/>
      <c r="G879" s="83"/>
      <c r="H879" s="83"/>
      <c r="I879" s="83"/>
      <c r="J879" s="83"/>
      <c r="K879" s="83"/>
      <c r="L879" s="83"/>
      <c r="M879" s="83"/>
      <c r="N879" s="83"/>
      <c r="O879" s="83"/>
      <c r="P879" s="83"/>
      <c r="Q879" s="83"/>
      <c r="R879" s="83"/>
      <c r="S879" s="83"/>
      <c r="T879" s="83"/>
      <c r="U879" s="83"/>
      <c r="V879" s="83"/>
      <c r="W879" s="83"/>
      <c r="X879" s="83"/>
      <c r="Y879" s="83"/>
    </row>
    <row r="880">
      <c r="A880" s="83"/>
      <c r="B880" s="100"/>
      <c r="C880" s="100"/>
      <c r="D880" s="100"/>
      <c r="E880" s="100"/>
      <c r="F880" s="100"/>
      <c r="G880" s="83"/>
      <c r="H880" s="83"/>
      <c r="I880" s="83"/>
      <c r="J880" s="83"/>
      <c r="K880" s="83"/>
      <c r="L880" s="83"/>
      <c r="M880" s="83"/>
      <c r="N880" s="83"/>
      <c r="O880" s="83"/>
      <c r="P880" s="83"/>
      <c r="Q880" s="83"/>
      <c r="R880" s="83"/>
      <c r="S880" s="83"/>
      <c r="T880" s="83"/>
      <c r="U880" s="83"/>
      <c r="V880" s="83"/>
      <c r="W880" s="83"/>
      <c r="X880" s="83"/>
      <c r="Y880" s="83"/>
    </row>
    <row r="881">
      <c r="A881" s="83"/>
      <c r="B881" s="100"/>
      <c r="C881" s="100"/>
      <c r="D881" s="100"/>
      <c r="E881" s="100"/>
      <c r="F881" s="100"/>
      <c r="G881" s="83"/>
      <c r="H881" s="83"/>
      <c r="I881" s="83"/>
      <c r="J881" s="83"/>
      <c r="K881" s="83"/>
      <c r="L881" s="83"/>
      <c r="M881" s="83"/>
      <c r="N881" s="83"/>
      <c r="O881" s="83"/>
      <c r="P881" s="83"/>
      <c r="Q881" s="83"/>
      <c r="R881" s="83"/>
      <c r="S881" s="83"/>
      <c r="T881" s="83"/>
      <c r="U881" s="83"/>
      <c r="V881" s="83"/>
      <c r="W881" s="83"/>
      <c r="X881" s="83"/>
      <c r="Y881" s="83"/>
    </row>
    <row r="882">
      <c r="A882" s="83"/>
      <c r="B882" s="100"/>
      <c r="C882" s="100"/>
      <c r="D882" s="100"/>
      <c r="E882" s="100"/>
      <c r="F882" s="100"/>
      <c r="G882" s="83"/>
      <c r="H882" s="83"/>
      <c r="I882" s="83"/>
      <c r="J882" s="83"/>
      <c r="K882" s="83"/>
      <c r="L882" s="83"/>
      <c r="M882" s="83"/>
      <c r="N882" s="83"/>
      <c r="O882" s="83"/>
      <c r="P882" s="83"/>
      <c r="Q882" s="83"/>
      <c r="R882" s="83"/>
      <c r="S882" s="83"/>
      <c r="T882" s="83"/>
      <c r="U882" s="83"/>
      <c r="V882" s="83"/>
      <c r="W882" s="83"/>
      <c r="X882" s="83"/>
      <c r="Y882" s="83"/>
    </row>
    <row r="883">
      <c r="A883" s="83"/>
      <c r="B883" s="100"/>
      <c r="C883" s="100"/>
      <c r="D883" s="100"/>
      <c r="E883" s="100"/>
      <c r="F883" s="100"/>
      <c r="G883" s="83"/>
      <c r="H883" s="83"/>
      <c r="I883" s="83"/>
      <c r="J883" s="83"/>
      <c r="K883" s="83"/>
      <c r="L883" s="83"/>
      <c r="M883" s="83"/>
      <c r="N883" s="83"/>
      <c r="O883" s="83"/>
      <c r="P883" s="83"/>
      <c r="Q883" s="83"/>
      <c r="R883" s="83"/>
      <c r="S883" s="83"/>
      <c r="T883" s="83"/>
      <c r="U883" s="83"/>
      <c r="V883" s="83"/>
      <c r="W883" s="83"/>
      <c r="X883" s="83"/>
      <c r="Y883" s="83"/>
    </row>
    <row r="884">
      <c r="A884" s="83"/>
      <c r="B884" s="100"/>
      <c r="C884" s="100"/>
      <c r="D884" s="100"/>
      <c r="E884" s="100"/>
      <c r="F884" s="100"/>
      <c r="G884" s="83"/>
      <c r="H884" s="83"/>
      <c r="I884" s="83"/>
      <c r="J884" s="83"/>
      <c r="K884" s="83"/>
      <c r="L884" s="83"/>
      <c r="M884" s="83"/>
      <c r="N884" s="83"/>
      <c r="O884" s="83"/>
      <c r="P884" s="83"/>
      <c r="Q884" s="83"/>
      <c r="R884" s="83"/>
      <c r="S884" s="83"/>
      <c r="T884" s="83"/>
      <c r="U884" s="83"/>
      <c r="V884" s="83"/>
      <c r="W884" s="83"/>
      <c r="X884" s="83"/>
      <c r="Y884" s="83"/>
    </row>
    <row r="885">
      <c r="A885" s="83"/>
      <c r="B885" s="100"/>
      <c r="C885" s="100"/>
      <c r="D885" s="100"/>
      <c r="E885" s="100"/>
      <c r="F885" s="100"/>
      <c r="G885" s="83"/>
      <c r="H885" s="83"/>
      <c r="I885" s="83"/>
      <c r="J885" s="83"/>
      <c r="K885" s="83"/>
      <c r="L885" s="83"/>
      <c r="M885" s="83"/>
      <c r="N885" s="83"/>
      <c r="O885" s="83"/>
      <c r="P885" s="83"/>
      <c r="Q885" s="83"/>
      <c r="R885" s="83"/>
      <c r="S885" s="83"/>
      <c r="T885" s="83"/>
      <c r="U885" s="83"/>
      <c r="V885" s="83"/>
      <c r="W885" s="83"/>
      <c r="X885" s="83"/>
      <c r="Y885" s="83"/>
    </row>
    <row r="886">
      <c r="A886" s="83"/>
      <c r="B886" s="100"/>
      <c r="C886" s="100"/>
      <c r="D886" s="100"/>
      <c r="E886" s="100"/>
      <c r="F886" s="100"/>
      <c r="G886" s="83"/>
      <c r="H886" s="83"/>
      <c r="I886" s="83"/>
      <c r="J886" s="83"/>
      <c r="K886" s="83"/>
      <c r="L886" s="83"/>
      <c r="M886" s="83"/>
      <c r="N886" s="83"/>
      <c r="O886" s="83"/>
      <c r="P886" s="83"/>
      <c r="Q886" s="83"/>
      <c r="R886" s="83"/>
      <c r="S886" s="83"/>
      <c r="T886" s="83"/>
      <c r="U886" s="83"/>
      <c r="V886" s="83"/>
      <c r="W886" s="83"/>
      <c r="X886" s="83"/>
      <c r="Y886" s="83"/>
    </row>
    <row r="887">
      <c r="A887" s="83"/>
      <c r="B887" s="100"/>
      <c r="C887" s="100"/>
      <c r="D887" s="100"/>
      <c r="E887" s="100"/>
      <c r="F887" s="100"/>
      <c r="G887" s="83"/>
      <c r="H887" s="83"/>
      <c r="I887" s="83"/>
      <c r="J887" s="83"/>
      <c r="K887" s="83"/>
      <c r="L887" s="83"/>
      <c r="M887" s="83"/>
      <c r="N887" s="83"/>
      <c r="O887" s="83"/>
      <c r="P887" s="83"/>
      <c r="Q887" s="83"/>
      <c r="R887" s="83"/>
      <c r="S887" s="83"/>
      <c r="T887" s="83"/>
      <c r="U887" s="83"/>
      <c r="V887" s="83"/>
      <c r="W887" s="83"/>
      <c r="X887" s="83"/>
      <c r="Y887" s="83"/>
    </row>
    <row r="888">
      <c r="A888" s="83"/>
      <c r="B888" s="100"/>
      <c r="C888" s="100"/>
      <c r="D888" s="100"/>
      <c r="E888" s="100"/>
      <c r="F888" s="100"/>
      <c r="G888" s="83"/>
      <c r="H888" s="83"/>
      <c r="I888" s="83"/>
      <c r="J888" s="83"/>
      <c r="K888" s="83"/>
      <c r="L888" s="83"/>
      <c r="M888" s="83"/>
      <c r="N888" s="83"/>
      <c r="O888" s="83"/>
      <c r="P888" s="83"/>
      <c r="Q888" s="83"/>
      <c r="R888" s="83"/>
      <c r="S888" s="83"/>
      <c r="T888" s="83"/>
      <c r="U888" s="83"/>
      <c r="V888" s="83"/>
      <c r="W888" s="83"/>
      <c r="X888" s="83"/>
      <c r="Y888" s="83"/>
    </row>
    <row r="889">
      <c r="A889" s="83"/>
      <c r="B889" s="100"/>
      <c r="C889" s="100"/>
      <c r="D889" s="100"/>
      <c r="E889" s="100"/>
      <c r="F889" s="100"/>
      <c r="G889" s="83"/>
      <c r="H889" s="83"/>
      <c r="I889" s="83"/>
      <c r="J889" s="83"/>
      <c r="K889" s="83"/>
      <c r="L889" s="83"/>
      <c r="M889" s="83"/>
      <c r="N889" s="83"/>
      <c r="O889" s="83"/>
      <c r="P889" s="83"/>
      <c r="Q889" s="83"/>
      <c r="R889" s="83"/>
      <c r="S889" s="83"/>
      <c r="T889" s="83"/>
      <c r="U889" s="83"/>
      <c r="V889" s="83"/>
      <c r="W889" s="83"/>
      <c r="X889" s="83"/>
      <c r="Y889" s="83"/>
    </row>
    <row r="890">
      <c r="A890" s="83"/>
      <c r="B890" s="100"/>
      <c r="C890" s="100"/>
      <c r="D890" s="100"/>
      <c r="E890" s="100"/>
      <c r="F890" s="100"/>
      <c r="G890" s="83"/>
      <c r="H890" s="83"/>
      <c r="I890" s="83"/>
      <c r="J890" s="83"/>
      <c r="K890" s="83"/>
      <c r="L890" s="83"/>
      <c r="M890" s="83"/>
      <c r="N890" s="83"/>
      <c r="O890" s="83"/>
      <c r="P890" s="83"/>
      <c r="Q890" s="83"/>
      <c r="R890" s="83"/>
      <c r="S890" s="83"/>
      <c r="T890" s="83"/>
      <c r="U890" s="83"/>
      <c r="V890" s="83"/>
      <c r="W890" s="83"/>
      <c r="X890" s="83"/>
      <c r="Y890" s="83"/>
    </row>
    <row r="891">
      <c r="A891" s="83"/>
      <c r="B891" s="100"/>
      <c r="C891" s="100"/>
      <c r="D891" s="100"/>
      <c r="E891" s="100"/>
      <c r="F891" s="100"/>
      <c r="G891" s="83"/>
      <c r="H891" s="83"/>
      <c r="I891" s="83"/>
      <c r="J891" s="83"/>
      <c r="K891" s="83"/>
      <c r="L891" s="83"/>
      <c r="M891" s="83"/>
      <c r="N891" s="83"/>
      <c r="O891" s="83"/>
      <c r="P891" s="83"/>
      <c r="Q891" s="83"/>
      <c r="R891" s="83"/>
      <c r="S891" s="83"/>
      <c r="T891" s="83"/>
      <c r="U891" s="83"/>
      <c r="V891" s="83"/>
      <c r="W891" s="83"/>
      <c r="X891" s="83"/>
      <c r="Y891" s="83"/>
    </row>
    <row r="892">
      <c r="A892" s="83"/>
      <c r="B892" s="100"/>
      <c r="C892" s="100"/>
      <c r="D892" s="100"/>
      <c r="E892" s="100"/>
      <c r="F892" s="100"/>
      <c r="G892" s="83"/>
      <c r="H892" s="83"/>
      <c r="I892" s="83"/>
      <c r="J892" s="83"/>
      <c r="K892" s="83"/>
      <c r="L892" s="83"/>
      <c r="M892" s="83"/>
      <c r="N892" s="83"/>
      <c r="O892" s="83"/>
      <c r="P892" s="83"/>
      <c r="Q892" s="83"/>
      <c r="R892" s="83"/>
      <c r="S892" s="83"/>
      <c r="T892" s="83"/>
      <c r="U892" s="83"/>
      <c r="V892" s="83"/>
      <c r="W892" s="83"/>
      <c r="X892" s="83"/>
      <c r="Y892" s="83"/>
    </row>
    <row r="893">
      <c r="A893" s="83"/>
      <c r="B893" s="100"/>
      <c r="C893" s="100"/>
      <c r="D893" s="100"/>
      <c r="E893" s="100"/>
      <c r="F893" s="100"/>
      <c r="G893" s="83"/>
      <c r="H893" s="83"/>
      <c r="I893" s="83"/>
      <c r="J893" s="83"/>
      <c r="K893" s="83"/>
      <c r="L893" s="83"/>
      <c r="M893" s="83"/>
      <c r="N893" s="83"/>
      <c r="O893" s="83"/>
      <c r="P893" s="83"/>
      <c r="Q893" s="83"/>
      <c r="R893" s="83"/>
      <c r="S893" s="83"/>
      <c r="T893" s="83"/>
      <c r="U893" s="83"/>
      <c r="V893" s="83"/>
      <c r="W893" s="83"/>
      <c r="X893" s="83"/>
      <c r="Y893" s="83"/>
    </row>
    <row r="894">
      <c r="A894" s="83"/>
      <c r="B894" s="100"/>
      <c r="C894" s="100"/>
      <c r="D894" s="100"/>
      <c r="E894" s="100"/>
      <c r="F894" s="100"/>
      <c r="G894" s="83"/>
      <c r="H894" s="83"/>
      <c r="I894" s="83"/>
      <c r="J894" s="83"/>
      <c r="K894" s="83"/>
      <c r="L894" s="83"/>
      <c r="M894" s="83"/>
      <c r="N894" s="83"/>
      <c r="O894" s="83"/>
      <c r="P894" s="83"/>
      <c r="Q894" s="83"/>
      <c r="R894" s="83"/>
      <c r="S894" s="83"/>
      <c r="T894" s="83"/>
      <c r="U894" s="83"/>
      <c r="V894" s="83"/>
      <c r="W894" s="83"/>
      <c r="X894" s="83"/>
      <c r="Y894" s="83"/>
    </row>
    <row r="895">
      <c r="A895" s="83"/>
      <c r="B895" s="100"/>
      <c r="C895" s="100"/>
      <c r="D895" s="100"/>
      <c r="E895" s="100"/>
      <c r="F895" s="100"/>
      <c r="G895" s="83"/>
      <c r="H895" s="83"/>
      <c r="I895" s="83"/>
      <c r="J895" s="83"/>
      <c r="K895" s="83"/>
      <c r="L895" s="83"/>
      <c r="M895" s="83"/>
      <c r="N895" s="83"/>
      <c r="O895" s="83"/>
      <c r="P895" s="83"/>
      <c r="Q895" s="83"/>
      <c r="R895" s="83"/>
      <c r="S895" s="83"/>
      <c r="T895" s="83"/>
      <c r="U895" s="83"/>
      <c r="V895" s="83"/>
      <c r="W895" s="83"/>
      <c r="X895" s="83"/>
      <c r="Y895" s="83"/>
    </row>
    <row r="896">
      <c r="A896" s="83"/>
      <c r="B896" s="100"/>
      <c r="C896" s="100"/>
      <c r="D896" s="100"/>
      <c r="E896" s="100"/>
      <c r="F896" s="100"/>
      <c r="G896" s="83"/>
      <c r="H896" s="83"/>
      <c r="I896" s="83"/>
      <c r="J896" s="83"/>
      <c r="K896" s="83"/>
      <c r="L896" s="83"/>
      <c r="M896" s="83"/>
      <c r="N896" s="83"/>
      <c r="O896" s="83"/>
      <c r="P896" s="83"/>
      <c r="Q896" s="83"/>
      <c r="R896" s="83"/>
      <c r="S896" s="83"/>
      <c r="T896" s="83"/>
      <c r="U896" s="83"/>
      <c r="V896" s="83"/>
      <c r="W896" s="83"/>
      <c r="X896" s="83"/>
      <c r="Y896" s="83"/>
    </row>
    <row r="897">
      <c r="A897" s="83"/>
      <c r="B897" s="100"/>
      <c r="C897" s="100"/>
      <c r="D897" s="100"/>
      <c r="E897" s="100"/>
      <c r="F897" s="100"/>
      <c r="G897" s="83"/>
      <c r="H897" s="83"/>
      <c r="I897" s="83"/>
      <c r="J897" s="83"/>
      <c r="K897" s="83"/>
      <c r="L897" s="83"/>
      <c r="M897" s="83"/>
      <c r="N897" s="83"/>
      <c r="O897" s="83"/>
      <c r="P897" s="83"/>
      <c r="Q897" s="83"/>
      <c r="R897" s="83"/>
      <c r="S897" s="83"/>
      <c r="T897" s="83"/>
      <c r="U897" s="83"/>
      <c r="V897" s="83"/>
      <c r="W897" s="83"/>
      <c r="X897" s="83"/>
      <c r="Y897" s="83"/>
    </row>
    <row r="898">
      <c r="A898" s="83"/>
      <c r="B898" s="100"/>
      <c r="C898" s="100"/>
      <c r="D898" s="100"/>
      <c r="E898" s="100"/>
      <c r="F898" s="100"/>
      <c r="G898" s="83"/>
      <c r="H898" s="83"/>
      <c r="I898" s="83"/>
      <c r="J898" s="83"/>
      <c r="K898" s="83"/>
      <c r="L898" s="83"/>
      <c r="M898" s="83"/>
      <c r="N898" s="83"/>
      <c r="O898" s="83"/>
      <c r="P898" s="83"/>
      <c r="Q898" s="83"/>
      <c r="R898" s="83"/>
      <c r="S898" s="83"/>
      <c r="T898" s="83"/>
      <c r="U898" s="83"/>
      <c r="V898" s="83"/>
      <c r="W898" s="83"/>
      <c r="X898" s="83"/>
      <c r="Y898" s="83"/>
    </row>
    <row r="899">
      <c r="A899" s="83"/>
      <c r="B899" s="100"/>
      <c r="C899" s="100"/>
      <c r="D899" s="100"/>
      <c r="E899" s="100"/>
      <c r="F899" s="100"/>
      <c r="G899" s="83"/>
      <c r="H899" s="83"/>
      <c r="I899" s="83"/>
      <c r="J899" s="83"/>
      <c r="K899" s="83"/>
      <c r="L899" s="83"/>
      <c r="M899" s="83"/>
      <c r="N899" s="83"/>
      <c r="O899" s="83"/>
      <c r="P899" s="83"/>
      <c r="Q899" s="83"/>
      <c r="R899" s="83"/>
      <c r="S899" s="83"/>
      <c r="T899" s="83"/>
      <c r="U899" s="83"/>
      <c r="V899" s="83"/>
      <c r="W899" s="83"/>
      <c r="X899" s="83"/>
      <c r="Y899" s="83"/>
    </row>
    <row r="900">
      <c r="A900" s="83"/>
      <c r="B900" s="100"/>
      <c r="C900" s="100"/>
      <c r="D900" s="100"/>
      <c r="E900" s="100"/>
      <c r="F900" s="100"/>
      <c r="G900" s="83"/>
      <c r="H900" s="83"/>
      <c r="I900" s="83"/>
      <c r="J900" s="83"/>
      <c r="K900" s="83"/>
      <c r="L900" s="83"/>
      <c r="M900" s="83"/>
      <c r="N900" s="83"/>
      <c r="O900" s="83"/>
      <c r="P900" s="83"/>
      <c r="Q900" s="83"/>
      <c r="R900" s="83"/>
      <c r="S900" s="83"/>
      <c r="T900" s="83"/>
      <c r="U900" s="83"/>
      <c r="V900" s="83"/>
      <c r="W900" s="83"/>
      <c r="X900" s="83"/>
      <c r="Y900" s="83"/>
    </row>
    <row r="901">
      <c r="A901" s="83"/>
      <c r="B901" s="100"/>
      <c r="C901" s="100"/>
      <c r="D901" s="100"/>
      <c r="E901" s="100"/>
      <c r="F901" s="100"/>
      <c r="G901" s="83"/>
      <c r="H901" s="83"/>
      <c r="I901" s="83"/>
      <c r="J901" s="83"/>
      <c r="K901" s="83"/>
      <c r="L901" s="83"/>
      <c r="M901" s="83"/>
      <c r="N901" s="83"/>
      <c r="O901" s="83"/>
      <c r="P901" s="83"/>
      <c r="Q901" s="83"/>
      <c r="R901" s="83"/>
      <c r="S901" s="83"/>
      <c r="T901" s="83"/>
      <c r="U901" s="83"/>
      <c r="V901" s="83"/>
      <c r="W901" s="83"/>
      <c r="X901" s="83"/>
      <c r="Y901" s="83"/>
    </row>
    <row r="902">
      <c r="A902" s="83"/>
      <c r="B902" s="100"/>
      <c r="C902" s="100"/>
      <c r="D902" s="100"/>
      <c r="E902" s="100"/>
      <c r="F902" s="100"/>
      <c r="G902" s="83"/>
      <c r="H902" s="83"/>
      <c r="I902" s="83"/>
      <c r="J902" s="83"/>
      <c r="K902" s="83"/>
      <c r="L902" s="83"/>
      <c r="M902" s="83"/>
      <c r="N902" s="83"/>
      <c r="O902" s="83"/>
      <c r="P902" s="83"/>
      <c r="Q902" s="83"/>
      <c r="R902" s="83"/>
      <c r="S902" s="83"/>
      <c r="T902" s="83"/>
      <c r="U902" s="83"/>
      <c r="V902" s="83"/>
      <c r="W902" s="83"/>
      <c r="X902" s="83"/>
      <c r="Y902" s="83"/>
    </row>
    <row r="903">
      <c r="A903" s="83"/>
      <c r="B903" s="100"/>
      <c r="C903" s="100"/>
      <c r="D903" s="100"/>
      <c r="E903" s="100"/>
      <c r="F903" s="100"/>
      <c r="G903" s="83"/>
      <c r="H903" s="83"/>
      <c r="I903" s="83"/>
      <c r="J903" s="83"/>
      <c r="K903" s="83"/>
      <c r="L903" s="83"/>
      <c r="M903" s="83"/>
      <c r="N903" s="83"/>
      <c r="O903" s="83"/>
      <c r="P903" s="83"/>
      <c r="Q903" s="83"/>
      <c r="R903" s="83"/>
      <c r="S903" s="83"/>
      <c r="T903" s="83"/>
      <c r="U903" s="83"/>
      <c r="V903" s="83"/>
      <c r="W903" s="83"/>
      <c r="X903" s="83"/>
      <c r="Y903" s="83"/>
    </row>
    <row r="904">
      <c r="A904" s="83"/>
      <c r="B904" s="100"/>
      <c r="C904" s="100"/>
      <c r="D904" s="100"/>
      <c r="E904" s="100"/>
      <c r="F904" s="100"/>
      <c r="G904" s="83"/>
      <c r="H904" s="83"/>
      <c r="I904" s="83"/>
      <c r="J904" s="83"/>
      <c r="K904" s="83"/>
      <c r="L904" s="83"/>
      <c r="M904" s="83"/>
      <c r="N904" s="83"/>
      <c r="O904" s="83"/>
      <c r="P904" s="83"/>
      <c r="Q904" s="83"/>
      <c r="R904" s="83"/>
      <c r="S904" s="83"/>
      <c r="T904" s="83"/>
      <c r="U904" s="83"/>
      <c r="V904" s="83"/>
      <c r="W904" s="83"/>
      <c r="X904" s="83"/>
      <c r="Y904" s="83"/>
    </row>
    <row r="905">
      <c r="A905" s="83"/>
      <c r="B905" s="100"/>
      <c r="C905" s="100"/>
      <c r="D905" s="100"/>
      <c r="E905" s="100"/>
      <c r="F905" s="100"/>
      <c r="G905" s="83"/>
      <c r="H905" s="83"/>
      <c r="I905" s="83"/>
      <c r="J905" s="83"/>
      <c r="K905" s="83"/>
      <c r="L905" s="83"/>
      <c r="M905" s="83"/>
      <c r="N905" s="83"/>
      <c r="O905" s="83"/>
      <c r="P905" s="83"/>
      <c r="Q905" s="83"/>
      <c r="R905" s="83"/>
      <c r="S905" s="83"/>
      <c r="T905" s="83"/>
      <c r="U905" s="83"/>
      <c r="V905" s="83"/>
      <c r="W905" s="83"/>
      <c r="X905" s="83"/>
      <c r="Y905" s="83"/>
    </row>
    <row r="906">
      <c r="A906" s="83"/>
      <c r="B906" s="100"/>
      <c r="C906" s="100"/>
      <c r="D906" s="100"/>
      <c r="E906" s="100"/>
      <c r="F906" s="100"/>
      <c r="G906" s="83"/>
      <c r="H906" s="83"/>
      <c r="I906" s="83"/>
      <c r="J906" s="83"/>
      <c r="K906" s="83"/>
      <c r="L906" s="83"/>
      <c r="M906" s="83"/>
      <c r="N906" s="83"/>
      <c r="O906" s="83"/>
      <c r="P906" s="83"/>
      <c r="Q906" s="83"/>
      <c r="R906" s="83"/>
      <c r="S906" s="83"/>
      <c r="T906" s="83"/>
      <c r="U906" s="83"/>
      <c r="V906" s="83"/>
      <c r="W906" s="83"/>
      <c r="X906" s="83"/>
      <c r="Y906" s="83"/>
    </row>
    <row r="907">
      <c r="A907" s="83"/>
      <c r="B907" s="100"/>
      <c r="C907" s="100"/>
      <c r="D907" s="100"/>
      <c r="E907" s="100"/>
      <c r="F907" s="100"/>
      <c r="G907" s="83"/>
      <c r="H907" s="83"/>
      <c r="I907" s="83"/>
      <c r="J907" s="83"/>
      <c r="K907" s="83"/>
      <c r="L907" s="83"/>
      <c r="M907" s="83"/>
      <c r="N907" s="83"/>
      <c r="O907" s="83"/>
      <c r="P907" s="83"/>
      <c r="Q907" s="83"/>
      <c r="R907" s="83"/>
      <c r="S907" s="83"/>
      <c r="T907" s="83"/>
      <c r="U907" s="83"/>
      <c r="V907" s="83"/>
      <c r="W907" s="83"/>
      <c r="X907" s="83"/>
      <c r="Y907" s="83"/>
    </row>
    <row r="908">
      <c r="A908" s="83"/>
      <c r="B908" s="100"/>
      <c r="C908" s="100"/>
      <c r="D908" s="100"/>
      <c r="E908" s="100"/>
      <c r="F908" s="100"/>
      <c r="G908" s="83"/>
      <c r="H908" s="83"/>
      <c r="I908" s="83"/>
      <c r="J908" s="83"/>
      <c r="K908" s="83"/>
      <c r="L908" s="83"/>
      <c r="M908" s="83"/>
      <c r="N908" s="83"/>
      <c r="O908" s="83"/>
      <c r="P908" s="83"/>
      <c r="Q908" s="83"/>
      <c r="R908" s="83"/>
      <c r="S908" s="83"/>
      <c r="T908" s="83"/>
      <c r="U908" s="83"/>
      <c r="V908" s="83"/>
      <c r="W908" s="83"/>
      <c r="X908" s="83"/>
      <c r="Y908" s="83"/>
    </row>
    <row r="909">
      <c r="A909" s="83"/>
      <c r="B909" s="100"/>
      <c r="C909" s="100"/>
      <c r="D909" s="100"/>
      <c r="E909" s="100"/>
      <c r="F909" s="100"/>
      <c r="G909" s="83"/>
      <c r="H909" s="83"/>
      <c r="I909" s="83"/>
      <c r="J909" s="83"/>
      <c r="K909" s="83"/>
      <c r="L909" s="83"/>
      <c r="M909" s="83"/>
      <c r="N909" s="83"/>
      <c r="O909" s="83"/>
      <c r="P909" s="83"/>
      <c r="Q909" s="83"/>
      <c r="R909" s="83"/>
      <c r="S909" s="83"/>
      <c r="T909" s="83"/>
      <c r="U909" s="83"/>
      <c r="V909" s="83"/>
      <c r="W909" s="83"/>
      <c r="X909" s="83"/>
      <c r="Y909" s="83"/>
    </row>
    <row r="910">
      <c r="A910" s="83"/>
      <c r="B910" s="100"/>
      <c r="C910" s="100"/>
      <c r="D910" s="100"/>
      <c r="E910" s="100"/>
      <c r="F910" s="100"/>
      <c r="G910" s="83"/>
      <c r="H910" s="83"/>
      <c r="I910" s="83"/>
      <c r="J910" s="83"/>
      <c r="K910" s="83"/>
      <c r="L910" s="83"/>
      <c r="M910" s="83"/>
      <c r="N910" s="83"/>
      <c r="O910" s="83"/>
      <c r="P910" s="83"/>
      <c r="Q910" s="83"/>
      <c r="R910" s="83"/>
      <c r="S910" s="83"/>
      <c r="T910" s="83"/>
      <c r="U910" s="83"/>
      <c r="V910" s="83"/>
      <c r="W910" s="83"/>
      <c r="X910" s="83"/>
      <c r="Y910" s="83"/>
    </row>
    <row r="911">
      <c r="A911" s="83"/>
      <c r="B911" s="100"/>
      <c r="C911" s="100"/>
      <c r="D911" s="100"/>
      <c r="E911" s="100"/>
      <c r="F911" s="100"/>
      <c r="G911" s="83"/>
      <c r="H911" s="83"/>
      <c r="I911" s="83"/>
      <c r="J911" s="83"/>
      <c r="K911" s="83"/>
      <c r="L911" s="83"/>
      <c r="M911" s="83"/>
      <c r="N911" s="83"/>
      <c r="O911" s="83"/>
      <c r="P911" s="83"/>
      <c r="Q911" s="83"/>
      <c r="R911" s="83"/>
      <c r="S911" s="83"/>
      <c r="T911" s="83"/>
      <c r="U911" s="83"/>
      <c r="V911" s="83"/>
      <c r="W911" s="83"/>
      <c r="X911" s="83"/>
      <c r="Y911" s="83"/>
    </row>
    <row r="912">
      <c r="A912" s="83"/>
      <c r="B912" s="100"/>
      <c r="C912" s="100"/>
      <c r="D912" s="100"/>
      <c r="E912" s="100"/>
      <c r="F912" s="100"/>
      <c r="G912" s="83"/>
      <c r="H912" s="83"/>
      <c r="I912" s="83"/>
      <c r="J912" s="83"/>
      <c r="K912" s="83"/>
      <c r="L912" s="83"/>
      <c r="M912" s="83"/>
      <c r="N912" s="83"/>
      <c r="O912" s="83"/>
      <c r="P912" s="83"/>
      <c r="Q912" s="83"/>
      <c r="R912" s="83"/>
      <c r="S912" s="83"/>
      <c r="T912" s="83"/>
      <c r="U912" s="83"/>
      <c r="V912" s="83"/>
      <c r="W912" s="83"/>
      <c r="X912" s="83"/>
      <c r="Y912" s="83"/>
    </row>
    <row r="913">
      <c r="A913" s="83"/>
      <c r="B913" s="100"/>
      <c r="C913" s="100"/>
      <c r="D913" s="100"/>
      <c r="E913" s="100"/>
      <c r="F913" s="100"/>
      <c r="G913" s="83"/>
      <c r="H913" s="83"/>
      <c r="I913" s="83"/>
      <c r="J913" s="83"/>
      <c r="K913" s="83"/>
      <c r="L913" s="83"/>
      <c r="M913" s="83"/>
      <c r="N913" s="83"/>
      <c r="O913" s="83"/>
      <c r="P913" s="83"/>
      <c r="Q913" s="83"/>
      <c r="R913" s="83"/>
      <c r="S913" s="83"/>
      <c r="T913" s="83"/>
      <c r="U913" s="83"/>
      <c r="V913" s="83"/>
      <c r="W913" s="83"/>
      <c r="X913" s="83"/>
      <c r="Y913" s="83"/>
    </row>
    <row r="914">
      <c r="A914" s="83"/>
      <c r="B914" s="100"/>
      <c r="C914" s="100"/>
      <c r="D914" s="100"/>
      <c r="E914" s="100"/>
      <c r="F914" s="100"/>
      <c r="G914" s="83"/>
      <c r="H914" s="83"/>
      <c r="I914" s="83"/>
      <c r="J914" s="83"/>
      <c r="K914" s="83"/>
      <c r="L914" s="83"/>
      <c r="M914" s="83"/>
      <c r="N914" s="83"/>
      <c r="O914" s="83"/>
      <c r="P914" s="83"/>
      <c r="Q914" s="83"/>
      <c r="R914" s="83"/>
      <c r="S914" s="83"/>
      <c r="T914" s="83"/>
      <c r="U914" s="83"/>
      <c r="V914" s="83"/>
      <c r="W914" s="83"/>
      <c r="X914" s="83"/>
      <c r="Y914" s="83"/>
    </row>
    <row r="915">
      <c r="A915" s="83"/>
      <c r="B915" s="100"/>
      <c r="C915" s="100"/>
      <c r="D915" s="100"/>
      <c r="E915" s="100"/>
      <c r="F915" s="100"/>
      <c r="G915" s="83"/>
      <c r="H915" s="83"/>
      <c r="I915" s="83"/>
      <c r="J915" s="83"/>
      <c r="K915" s="83"/>
      <c r="L915" s="83"/>
      <c r="M915" s="83"/>
      <c r="N915" s="83"/>
      <c r="O915" s="83"/>
      <c r="P915" s="83"/>
      <c r="Q915" s="83"/>
      <c r="R915" s="83"/>
      <c r="S915" s="83"/>
      <c r="T915" s="83"/>
      <c r="U915" s="83"/>
      <c r="V915" s="83"/>
      <c r="W915" s="83"/>
      <c r="X915" s="83"/>
      <c r="Y915" s="83"/>
    </row>
    <row r="916">
      <c r="A916" s="83"/>
      <c r="B916" s="100"/>
      <c r="C916" s="100"/>
      <c r="D916" s="100"/>
      <c r="E916" s="100"/>
      <c r="F916" s="100"/>
      <c r="G916" s="83"/>
      <c r="H916" s="83"/>
      <c r="I916" s="83"/>
      <c r="J916" s="83"/>
      <c r="K916" s="83"/>
      <c r="L916" s="83"/>
      <c r="M916" s="83"/>
      <c r="N916" s="83"/>
      <c r="O916" s="83"/>
      <c r="P916" s="83"/>
      <c r="Q916" s="83"/>
      <c r="R916" s="83"/>
      <c r="S916" s="83"/>
      <c r="T916" s="83"/>
      <c r="U916" s="83"/>
      <c r="V916" s="83"/>
      <c r="W916" s="83"/>
      <c r="X916" s="83"/>
      <c r="Y916" s="83"/>
    </row>
    <row r="917">
      <c r="A917" s="83"/>
      <c r="B917" s="100"/>
      <c r="C917" s="100"/>
      <c r="D917" s="100"/>
      <c r="E917" s="100"/>
      <c r="F917" s="100"/>
      <c r="G917" s="83"/>
      <c r="H917" s="83"/>
      <c r="I917" s="83"/>
      <c r="J917" s="83"/>
      <c r="K917" s="83"/>
      <c r="L917" s="83"/>
      <c r="M917" s="83"/>
      <c r="N917" s="83"/>
      <c r="O917" s="83"/>
      <c r="P917" s="83"/>
      <c r="Q917" s="83"/>
      <c r="R917" s="83"/>
      <c r="S917" s="83"/>
      <c r="T917" s="83"/>
      <c r="U917" s="83"/>
      <c r="V917" s="83"/>
      <c r="W917" s="83"/>
      <c r="X917" s="83"/>
      <c r="Y917" s="83"/>
    </row>
    <row r="918">
      <c r="A918" s="83"/>
      <c r="B918" s="100"/>
      <c r="C918" s="100"/>
      <c r="D918" s="100"/>
      <c r="E918" s="100"/>
      <c r="F918" s="100"/>
      <c r="G918" s="83"/>
      <c r="H918" s="83"/>
      <c r="I918" s="83"/>
      <c r="J918" s="83"/>
      <c r="K918" s="83"/>
      <c r="L918" s="83"/>
      <c r="M918" s="83"/>
      <c r="N918" s="83"/>
      <c r="O918" s="83"/>
      <c r="P918" s="83"/>
      <c r="Q918" s="83"/>
      <c r="R918" s="83"/>
      <c r="S918" s="83"/>
      <c r="T918" s="83"/>
      <c r="U918" s="83"/>
      <c r="V918" s="83"/>
      <c r="W918" s="83"/>
      <c r="X918" s="83"/>
      <c r="Y918" s="83"/>
    </row>
    <row r="919">
      <c r="A919" s="83"/>
      <c r="B919" s="100"/>
      <c r="C919" s="100"/>
      <c r="D919" s="100"/>
      <c r="E919" s="100"/>
      <c r="F919" s="100"/>
      <c r="G919" s="83"/>
      <c r="H919" s="83"/>
      <c r="I919" s="83"/>
      <c r="J919" s="83"/>
      <c r="K919" s="83"/>
      <c r="L919" s="83"/>
      <c r="M919" s="83"/>
      <c r="N919" s="83"/>
      <c r="O919" s="83"/>
      <c r="P919" s="83"/>
      <c r="Q919" s="83"/>
      <c r="R919" s="83"/>
      <c r="S919" s="83"/>
      <c r="T919" s="83"/>
      <c r="U919" s="83"/>
      <c r="V919" s="83"/>
      <c r="W919" s="83"/>
      <c r="X919" s="83"/>
      <c r="Y919" s="83"/>
    </row>
    <row r="920">
      <c r="A920" s="83"/>
      <c r="B920" s="100"/>
      <c r="C920" s="100"/>
      <c r="D920" s="100"/>
      <c r="E920" s="100"/>
      <c r="F920" s="100"/>
      <c r="G920" s="83"/>
      <c r="H920" s="83"/>
      <c r="I920" s="83"/>
      <c r="J920" s="83"/>
      <c r="K920" s="83"/>
      <c r="L920" s="83"/>
      <c r="M920" s="83"/>
      <c r="N920" s="83"/>
      <c r="O920" s="83"/>
      <c r="P920" s="83"/>
      <c r="Q920" s="83"/>
      <c r="R920" s="83"/>
      <c r="S920" s="83"/>
      <c r="T920" s="83"/>
      <c r="U920" s="83"/>
      <c r="V920" s="83"/>
      <c r="W920" s="83"/>
      <c r="X920" s="83"/>
      <c r="Y920" s="83"/>
    </row>
    <row r="921">
      <c r="A921" s="83"/>
      <c r="B921" s="100"/>
      <c r="C921" s="100"/>
      <c r="D921" s="100"/>
      <c r="E921" s="100"/>
      <c r="F921" s="100"/>
      <c r="G921" s="83"/>
      <c r="H921" s="83"/>
      <c r="I921" s="83"/>
      <c r="J921" s="83"/>
      <c r="K921" s="83"/>
      <c r="L921" s="83"/>
      <c r="M921" s="83"/>
      <c r="N921" s="83"/>
      <c r="O921" s="83"/>
      <c r="P921" s="83"/>
      <c r="Q921" s="83"/>
      <c r="R921" s="83"/>
      <c r="S921" s="83"/>
      <c r="T921" s="83"/>
      <c r="U921" s="83"/>
      <c r="V921" s="83"/>
      <c r="W921" s="83"/>
      <c r="X921" s="83"/>
      <c r="Y921" s="83"/>
    </row>
    <row r="922">
      <c r="A922" s="83"/>
      <c r="B922" s="100"/>
      <c r="C922" s="100"/>
      <c r="D922" s="100"/>
      <c r="E922" s="100"/>
      <c r="F922" s="100"/>
      <c r="G922" s="83"/>
      <c r="H922" s="83"/>
      <c r="I922" s="83"/>
      <c r="J922" s="83"/>
      <c r="K922" s="83"/>
      <c r="L922" s="83"/>
      <c r="M922" s="83"/>
      <c r="N922" s="83"/>
      <c r="O922" s="83"/>
      <c r="P922" s="83"/>
      <c r="Q922" s="83"/>
      <c r="R922" s="83"/>
      <c r="S922" s="83"/>
      <c r="T922" s="83"/>
      <c r="U922" s="83"/>
      <c r="V922" s="83"/>
      <c r="W922" s="83"/>
      <c r="X922" s="83"/>
      <c r="Y922" s="83"/>
    </row>
    <row r="923">
      <c r="A923" s="83"/>
      <c r="B923" s="100"/>
      <c r="C923" s="100"/>
      <c r="D923" s="100"/>
      <c r="E923" s="100"/>
      <c r="F923" s="100"/>
      <c r="G923" s="83"/>
      <c r="H923" s="83"/>
      <c r="I923" s="83"/>
      <c r="J923" s="83"/>
      <c r="K923" s="83"/>
      <c r="L923" s="83"/>
      <c r="M923" s="83"/>
      <c r="N923" s="83"/>
      <c r="O923" s="83"/>
      <c r="P923" s="83"/>
      <c r="Q923" s="83"/>
      <c r="R923" s="83"/>
      <c r="S923" s="83"/>
      <c r="T923" s="83"/>
      <c r="U923" s="83"/>
      <c r="V923" s="83"/>
      <c r="W923" s="83"/>
      <c r="X923" s="83"/>
      <c r="Y923" s="83"/>
    </row>
    <row r="924">
      <c r="A924" s="83"/>
      <c r="B924" s="100"/>
      <c r="C924" s="100"/>
      <c r="D924" s="100"/>
      <c r="E924" s="100"/>
      <c r="F924" s="100"/>
      <c r="G924" s="83"/>
      <c r="H924" s="83"/>
      <c r="I924" s="83"/>
      <c r="J924" s="83"/>
      <c r="K924" s="83"/>
      <c r="L924" s="83"/>
      <c r="M924" s="83"/>
      <c r="N924" s="83"/>
      <c r="O924" s="83"/>
      <c r="P924" s="83"/>
      <c r="Q924" s="83"/>
      <c r="R924" s="83"/>
      <c r="S924" s="83"/>
      <c r="T924" s="83"/>
      <c r="U924" s="83"/>
      <c r="V924" s="83"/>
      <c r="W924" s="83"/>
      <c r="X924" s="83"/>
      <c r="Y924" s="83"/>
    </row>
    <row r="925">
      <c r="A925" s="83"/>
      <c r="B925" s="100"/>
      <c r="C925" s="100"/>
      <c r="D925" s="100"/>
      <c r="E925" s="100"/>
      <c r="F925" s="100"/>
      <c r="G925" s="83"/>
      <c r="H925" s="83"/>
      <c r="I925" s="83"/>
      <c r="J925" s="83"/>
      <c r="K925" s="83"/>
      <c r="L925" s="83"/>
      <c r="M925" s="83"/>
      <c r="N925" s="83"/>
      <c r="O925" s="83"/>
      <c r="P925" s="83"/>
      <c r="Q925" s="83"/>
      <c r="R925" s="83"/>
      <c r="S925" s="83"/>
      <c r="T925" s="83"/>
      <c r="U925" s="83"/>
      <c r="V925" s="83"/>
      <c r="W925" s="83"/>
      <c r="X925" s="83"/>
      <c r="Y925" s="83"/>
    </row>
    <row r="926">
      <c r="A926" s="83"/>
      <c r="B926" s="100"/>
      <c r="C926" s="100"/>
      <c r="D926" s="100"/>
      <c r="E926" s="100"/>
      <c r="F926" s="100"/>
      <c r="G926" s="83"/>
      <c r="H926" s="83"/>
      <c r="I926" s="83"/>
      <c r="J926" s="83"/>
      <c r="K926" s="83"/>
      <c r="L926" s="83"/>
      <c r="M926" s="83"/>
      <c r="N926" s="83"/>
      <c r="O926" s="83"/>
      <c r="P926" s="83"/>
      <c r="Q926" s="83"/>
      <c r="R926" s="83"/>
      <c r="S926" s="83"/>
      <c r="T926" s="83"/>
      <c r="U926" s="83"/>
      <c r="V926" s="83"/>
      <c r="W926" s="83"/>
      <c r="X926" s="83"/>
      <c r="Y926" s="83"/>
    </row>
    <row r="927">
      <c r="A927" s="83"/>
      <c r="B927" s="100"/>
      <c r="C927" s="100"/>
      <c r="D927" s="100"/>
      <c r="E927" s="100"/>
      <c r="F927" s="100"/>
      <c r="G927" s="83"/>
      <c r="H927" s="83"/>
      <c r="I927" s="83"/>
      <c r="J927" s="83"/>
      <c r="K927" s="83"/>
      <c r="L927" s="83"/>
      <c r="M927" s="83"/>
      <c r="N927" s="83"/>
      <c r="O927" s="83"/>
      <c r="P927" s="83"/>
      <c r="Q927" s="83"/>
      <c r="R927" s="83"/>
      <c r="S927" s="83"/>
      <c r="T927" s="83"/>
      <c r="U927" s="83"/>
      <c r="V927" s="83"/>
      <c r="W927" s="83"/>
      <c r="X927" s="83"/>
      <c r="Y927" s="83"/>
    </row>
    <row r="928">
      <c r="A928" s="83"/>
      <c r="B928" s="100"/>
      <c r="C928" s="100"/>
      <c r="D928" s="100"/>
      <c r="E928" s="100"/>
      <c r="F928" s="100"/>
      <c r="G928" s="83"/>
      <c r="H928" s="83"/>
      <c r="I928" s="83"/>
      <c r="J928" s="83"/>
      <c r="K928" s="83"/>
      <c r="L928" s="83"/>
      <c r="M928" s="83"/>
      <c r="N928" s="83"/>
      <c r="O928" s="83"/>
      <c r="P928" s="83"/>
      <c r="Q928" s="83"/>
      <c r="R928" s="83"/>
      <c r="S928" s="83"/>
      <c r="T928" s="83"/>
      <c r="U928" s="83"/>
      <c r="V928" s="83"/>
      <c r="W928" s="83"/>
      <c r="X928" s="83"/>
      <c r="Y928" s="83"/>
    </row>
    <row r="929">
      <c r="A929" s="83"/>
      <c r="B929" s="100"/>
      <c r="C929" s="100"/>
      <c r="D929" s="100"/>
      <c r="E929" s="100"/>
      <c r="F929" s="100"/>
      <c r="G929" s="83"/>
      <c r="H929" s="83"/>
      <c r="I929" s="83"/>
      <c r="J929" s="83"/>
      <c r="K929" s="83"/>
      <c r="L929" s="83"/>
      <c r="M929" s="83"/>
      <c r="N929" s="83"/>
      <c r="O929" s="83"/>
      <c r="P929" s="83"/>
      <c r="Q929" s="83"/>
      <c r="R929" s="83"/>
      <c r="S929" s="83"/>
      <c r="T929" s="83"/>
      <c r="U929" s="83"/>
      <c r="V929" s="83"/>
      <c r="W929" s="83"/>
      <c r="X929" s="83"/>
      <c r="Y929" s="83"/>
    </row>
    <row r="930">
      <c r="A930" s="83"/>
      <c r="B930" s="100"/>
      <c r="C930" s="100"/>
      <c r="D930" s="100"/>
      <c r="E930" s="100"/>
      <c r="F930" s="100"/>
      <c r="G930" s="83"/>
      <c r="H930" s="83"/>
      <c r="I930" s="83"/>
      <c r="J930" s="83"/>
      <c r="K930" s="83"/>
      <c r="L930" s="83"/>
      <c r="M930" s="83"/>
      <c r="N930" s="83"/>
      <c r="O930" s="83"/>
      <c r="P930" s="83"/>
      <c r="Q930" s="83"/>
      <c r="R930" s="83"/>
      <c r="S930" s="83"/>
      <c r="T930" s="83"/>
      <c r="U930" s="83"/>
      <c r="V930" s="83"/>
      <c r="W930" s="83"/>
      <c r="X930" s="83"/>
      <c r="Y930" s="83"/>
    </row>
    <row r="931">
      <c r="A931" s="83"/>
      <c r="B931" s="100"/>
      <c r="C931" s="100"/>
      <c r="D931" s="100"/>
      <c r="E931" s="100"/>
      <c r="F931" s="100"/>
      <c r="G931" s="83"/>
      <c r="H931" s="83"/>
      <c r="I931" s="83"/>
      <c r="J931" s="83"/>
      <c r="K931" s="83"/>
      <c r="L931" s="83"/>
      <c r="M931" s="83"/>
      <c r="N931" s="83"/>
      <c r="O931" s="83"/>
      <c r="P931" s="83"/>
      <c r="Q931" s="83"/>
      <c r="R931" s="83"/>
      <c r="S931" s="83"/>
      <c r="T931" s="83"/>
      <c r="U931" s="83"/>
      <c r="V931" s="83"/>
      <c r="W931" s="83"/>
      <c r="X931" s="83"/>
      <c r="Y931" s="83"/>
    </row>
    <row r="932">
      <c r="A932" s="83"/>
      <c r="B932" s="100"/>
      <c r="C932" s="100"/>
      <c r="D932" s="100"/>
      <c r="E932" s="100"/>
      <c r="F932" s="100"/>
      <c r="G932" s="83"/>
      <c r="H932" s="83"/>
      <c r="I932" s="83"/>
      <c r="J932" s="83"/>
      <c r="K932" s="83"/>
      <c r="L932" s="83"/>
      <c r="M932" s="83"/>
      <c r="N932" s="83"/>
      <c r="O932" s="83"/>
      <c r="P932" s="83"/>
      <c r="Q932" s="83"/>
      <c r="R932" s="83"/>
      <c r="S932" s="83"/>
      <c r="T932" s="83"/>
      <c r="U932" s="83"/>
      <c r="V932" s="83"/>
      <c r="W932" s="83"/>
      <c r="X932" s="83"/>
      <c r="Y932" s="83"/>
    </row>
    <row r="933">
      <c r="A933" s="83"/>
      <c r="B933" s="100"/>
      <c r="C933" s="100"/>
      <c r="D933" s="100"/>
      <c r="E933" s="100"/>
      <c r="F933" s="100"/>
      <c r="G933" s="83"/>
      <c r="H933" s="83"/>
      <c r="I933" s="83"/>
      <c r="J933" s="83"/>
      <c r="K933" s="83"/>
      <c r="L933" s="83"/>
      <c r="M933" s="83"/>
      <c r="N933" s="83"/>
      <c r="O933" s="83"/>
      <c r="P933" s="83"/>
      <c r="Q933" s="83"/>
      <c r="R933" s="83"/>
      <c r="S933" s="83"/>
      <c r="T933" s="83"/>
      <c r="U933" s="83"/>
      <c r="V933" s="83"/>
      <c r="W933" s="83"/>
      <c r="X933" s="83"/>
      <c r="Y933" s="83"/>
    </row>
    <row r="934">
      <c r="A934" s="83"/>
      <c r="B934" s="100"/>
      <c r="C934" s="100"/>
      <c r="D934" s="100"/>
      <c r="E934" s="100"/>
      <c r="F934" s="100"/>
      <c r="G934" s="83"/>
      <c r="H934" s="83"/>
      <c r="I934" s="83"/>
      <c r="J934" s="83"/>
      <c r="K934" s="83"/>
      <c r="L934" s="83"/>
      <c r="M934" s="83"/>
      <c r="N934" s="83"/>
      <c r="O934" s="83"/>
      <c r="P934" s="83"/>
      <c r="Q934" s="83"/>
      <c r="R934" s="83"/>
      <c r="S934" s="83"/>
      <c r="T934" s="83"/>
      <c r="U934" s="83"/>
      <c r="V934" s="83"/>
      <c r="W934" s="83"/>
      <c r="X934" s="83"/>
      <c r="Y934" s="83"/>
    </row>
    <row r="935">
      <c r="A935" s="83"/>
      <c r="B935" s="100"/>
      <c r="C935" s="100"/>
      <c r="D935" s="100"/>
      <c r="E935" s="100"/>
      <c r="F935" s="100"/>
      <c r="G935" s="83"/>
      <c r="H935" s="83"/>
      <c r="I935" s="83"/>
      <c r="J935" s="83"/>
      <c r="K935" s="83"/>
      <c r="L935" s="83"/>
      <c r="M935" s="83"/>
      <c r="N935" s="83"/>
      <c r="O935" s="83"/>
      <c r="P935" s="83"/>
      <c r="Q935" s="83"/>
      <c r="R935" s="83"/>
      <c r="S935" s="83"/>
      <c r="T935" s="83"/>
      <c r="U935" s="83"/>
      <c r="V935" s="83"/>
      <c r="W935" s="83"/>
      <c r="X935" s="83"/>
      <c r="Y935" s="83"/>
    </row>
    <row r="936">
      <c r="A936" s="101"/>
      <c r="B936" s="102"/>
      <c r="C936" s="102"/>
      <c r="D936" s="102"/>
      <c r="E936" s="102"/>
      <c r="F936" s="102"/>
      <c r="G936" s="101"/>
      <c r="H936" s="101"/>
      <c r="I936" s="101"/>
      <c r="J936" s="101"/>
      <c r="K936" s="101"/>
      <c r="L936" s="101"/>
      <c r="M936" s="101"/>
      <c r="N936" s="101"/>
      <c r="O936" s="101"/>
      <c r="P936" s="101"/>
      <c r="Q936" s="101"/>
      <c r="R936" s="101"/>
      <c r="S936" s="101"/>
      <c r="T936" s="101"/>
      <c r="U936" s="101"/>
      <c r="V936" s="101"/>
      <c r="W936" s="101"/>
      <c r="X936" s="101"/>
      <c r="Y936" s="101"/>
    </row>
    <row r="937">
      <c r="A937" s="101"/>
      <c r="B937" s="102"/>
      <c r="C937" s="102"/>
      <c r="D937" s="102"/>
      <c r="E937" s="102"/>
      <c r="F937" s="102"/>
      <c r="G937" s="101"/>
      <c r="H937" s="101"/>
      <c r="I937" s="101"/>
      <c r="J937" s="101"/>
      <c r="K937" s="101"/>
      <c r="L937" s="101"/>
      <c r="M937" s="101"/>
      <c r="N937" s="101"/>
      <c r="O937" s="101"/>
      <c r="P937" s="101"/>
      <c r="Q937" s="101"/>
      <c r="R937" s="101"/>
      <c r="S937" s="101"/>
      <c r="T937" s="101"/>
      <c r="U937" s="101"/>
      <c r="V937" s="101"/>
      <c r="W937" s="101"/>
      <c r="X937" s="101"/>
      <c r="Y937" s="101"/>
    </row>
    <row r="938">
      <c r="A938" s="101"/>
      <c r="B938" s="102"/>
      <c r="C938" s="102"/>
      <c r="D938" s="102"/>
      <c r="E938" s="102"/>
      <c r="F938" s="102"/>
      <c r="G938" s="101"/>
      <c r="H938" s="101"/>
      <c r="I938" s="101"/>
      <c r="J938" s="101"/>
      <c r="K938" s="101"/>
      <c r="L938" s="101"/>
      <c r="M938" s="101"/>
      <c r="N938" s="101"/>
      <c r="O938" s="101"/>
      <c r="P938" s="101"/>
      <c r="Q938" s="101"/>
      <c r="R938" s="101"/>
      <c r="S938" s="101"/>
      <c r="T938" s="101"/>
      <c r="U938" s="101"/>
      <c r="V938" s="101"/>
      <c r="W938" s="101"/>
      <c r="X938" s="101"/>
      <c r="Y938" s="101"/>
    </row>
    <row r="939">
      <c r="A939" s="101"/>
      <c r="B939" s="102"/>
      <c r="C939" s="102"/>
      <c r="D939" s="102"/>
      <c r="E939" s="102"/>
      <c r="F939" s="102"/>
      <c r="G939" s="101"/>
      <c r="H939" s="101"/>
      <c r="I939" s="101"/>
      <c r="J939" s="101"/>
      <c r="K939" s="101"/>
      <c r="L939" s="101"/>
      <c r="M939" s="101"/>
      <c r="N939" s="101"/>
      <c r="O939" s="101"/>
      <c r="P939" s="101"/>
      <c r="Q939" s="101"/>
      <c r="R939" s="101"/>
      <c r="S939" s="101"/>
      <c r="T939" s="101"/>
      <c r="U939" s="101"/>
      <c r="V939" s="101"/>
      <c r="W939" s="101"/>
      <c r="X939" s="101"/>
      <c r="Y939" s="101"/>
    </row>
    <row r="940">
      <c r="A940" s="101"/>
      <c r="B940" s="102"/>
      <c r="C940" s="102"/>
      <c r="D940" s="102"/>
      <c r="E940" s="102"/>
      <c r="F940" s="102"/>
      <c r="G940" s="101"/>
      <c r="H940" s="101"/>
      <c r="I940" s="101"/>
      <c r="J940" s="101"/>
      <c r="K940" s="101"/>
      <c r="L940" s="101"/>
      <c r="M940" s="101"/>
      <c r="N940" s="101"/>
      <c r="O940" s="101"/>
      <c r="P940" s="101"/>
      <c r="Q940" s="101"/>
      <c r="R940" s="101"/>
      <c r="S940" s="101"/>
      <c r="T940" s="101"/>
      <c r="U940" s="101"/>
      <c r="V940" s="101"/>
      <c r="W940" s="101"/>
      <c r="X940" s="101"/>
      <c r="Y940" s="101"/>
    </row>
    <row r="941">
      <c r="A941" s="101"/>
      <c r="B941" s="102"/>
      <c r="C941" s="102"/>
      <c r="D941" s="102"/>
      <c r="E941" s="102"/>
      <c r="F941" s="102"/>
      <c r="G941" s="101"/>
      <c r="H941" s="101"/>
      <c r="I941" s="101"/>
      <c r="J941" s="101"/>
      <c r="K941" s="101"/>
      <c r="L941" s="101"/>
      <c r="M941" s="101"/>
      <c r="N941" s="101"/>
      <c r="O941" s="101"/>
      <c r="P941" s="101"/>
      <c r="Q941" s="101"/>
      <c r="R941" s="101"/>
      <c r="S941" s="101"/>
      <c r="T941" s="101"/>
      <c r="U941" s="101"/>
      <c r="V941" s="101"/>
      <c r="W941" s="101"/>
      <c r="X941" s="101"/>
      <c r="Y941" s="101"/>
    </row>
    <row r="942">
      <c r="A942" s="101"/>
      <c r="B942" s="102"/>
      <c r="C942" s="102"/>
      <c r="D942" s="102"/>
      <c r="E942" s="102"/>
      <c r="F942" s="102"/>
      <c r="G942" s="101"/>
      <c r="H942" s="101"/>
      <c r="I942" s="101"/>
      <c r="J942" s="101"/>
      <c r="K942" s="101"/>
      <c r="L942" s="101"/>
      <c r="M942" s="101"/>
      <c r="N942" s="101"/>
      <c r="O942" s="101"/>
      <c r="P942" s="101"/>
      <c r="Q942" s="101"/>
      <c r="R942" s="101"/>
      <c r="S942" s="101"/>
      <c r="T942" s="101"/>
      <c r="U942" s="101"/>
      <c r="V942" s="101"/>
      <c r="W942" s="101"/>
      <c r="X942" s="101"/>
      <c r="Y942" s="101"/>
    </row>
    <row r="943">
      <c r="A943" s="101"/>
      <c r="B943" s="102"/>
      <c r="C943" s="102"/>
      <c r="D943" s="102"/>
      <c r="E943" s="102"/>
      <c r="F943" s="102"/>
      <c r="G943" s="101"/>
      <c r="H943" s="101"/>
      <c r="I943" s="101"/>
      <c r="J943" s="101"/>
      <c r="K943" s="101"/>
      <c r="L943" s="101"/>
      <c r="M943" s="101"/>
      <c r="N943" s="101"/>
      <c r="O943" s="101"/>
      <c r="P943" s="101"/>
      <c r="Q943" s="101"/>
      <c r="R943" s="101"/>
      <c r="S943" s="101"/>
      <c r="T943" s="101"/>
      <c r="U943" s="101"/>
      <c r="V943" s="101"/>
      <c r="W943" s="101"/>
      <c r="X943" s="101"/>
      <c r="Y943" s="101"/>
    </row>
    <row r="944">
      <c r="A944" s="101"/>
      <c r="B944" s="102"/>
      <c r="C944" s="102"/>
      <c r="D944" s="102"/>
      <c r="E944" s="102"/>
      <c r="F944" s="102"/>
      <c r="G944" s="101"/>
      <c r="H944" s="101"/>
      <c r="I944" s="101"/>
      <c r="J944" s="101"/>
      <c r="K944" s="101"/>
      <c r="L944" s="101"/>
      <c r="M944" s="101"/>
      <c r="N944" s="101"/>
      <c r="O944" s="101"/>
      <c r="P944" s="101"/>
      <c r="Q944" s="101"/>
      <c r="R944" s="101"/>
      <c r="S944" s="101"/>
      <c r="T944" s="101"/>
      <c r="U944" s="101"/>
      <c r="V944" s="101"/>
      <c r="W944" s="101"/>
      <c r="X944" s="101"/>
      <c r="Y944" s="101"/>
    </row>
    <row r="945">
      <c r="A945" s="101"/>
      <c r="B945" s="102"/>
      <c r="C945" s="102"/>
      <c r="D945" s="102"/>
      <c r="E945" s="102"/>
      <c r="F945" s="102"/>
      <c r="G945" s="101"/>
      <c r="H945" s="101"/>
      <c r="I945" s="101"/>
      <c r="J945" s="101"/>
      <c r="K945" s="101"/>
      <c r="L945" s="101"/>
      <c r="M945" s="101"/>
      <c r="N945" s="101"/>
      <c r="O945" s="101"/>
      <c r="P945" s="101"/>
      <c r="Q945" s="101"/>
      <c r="R945" s="101"/>
      <c r="S945" s="101"/>
      <c r="T945" s="101"/>
      <c r="U945" s="101"/>
      <c r="V945" s="101"/>
      <c r="W945" s="101"/>
      <c r="X945" s="101"/>
      <c r="Y945" s="101"/>
    </row>
    <row r="946">
      <c r="A946" s="101"/>
      <c r="B946" s="102"/>
      <c r="C946" s="102"/>
      <c r="D946" s="102"/>
      <c r="E946" s="102"/>
      <c r="F946" s="102"/>
      <c r="G946" s="101"/>
      <c r="H946" s="101"/>
      <c r="I946" s="101"/>
      <c r="J946" s="101"/>
      <c r="K946" s="101"/>
      <c r="L946" s="101"/>
      <c r="M946" s="101"/>
      <c r="N946" s="101"/>
      <c r="O946" s="101"/>
      <c r="P946" s="101"/>
      <c r="Q946" s="101"/>
      <c r="R946" s="101"/>
      <c r="S946" s="101"/>
      <c r="T946" s="101"/>
      <c r="U946" s="101"/>
      <c r="V946" s="101"/>
      <c r="W946" s="101"/>
      <c r="X946" s="101"/>
      <c r="Y946" s="101"/>
    </row>
    <row r="947">
      <c r="A947" s="101"/>
      <c r="B947" s="102"/>
      <c r="C947" s="102"/>
      <c r="D947" s="102"/>
      <c r="E947" s="102"/>
      <c r="F947" s="102"/>
      <c r="G947" s="101"/>
      <c r="H947" s="101"/>
      <c r="I947" s="101"/>
      <c r="J947" s="101"/>
      <c r="K947" s="101"/>
      <c r="L947" s="101"/>
      <c r="M947" s="101"/>
      <c r="N947" s="101"/>
      <c r="O947" s="101"/>
      <c r="P947" s="101"/>
      <c r="Q947" s="101"/>
      <c r="R947" s="101"/>
      <c r="S947" s="101"/>
      <c r="T947" s="101"/>
      <c r="U947" s="101"/>
      <c r="V947" s="101"/>
      <c r="W947" s="101"/>
      <c r="X947" s="101"/>
      <c r="Y947" s="101"/>
    </row>
    <row r="948">
      <c r="A948" s="101"/>
      <c r="B948" s="102"/>
      <c r="C948" s="102"/>
      <c r="D948" s="102"/>
      <c r="E948" s="102"/>
      <c r="F948" s="102"/>
      <c r="G948" s="101"/>
      <c r="H948" s="101"/>
      <c r="I948" s="101"/>
      <c r="J948" s="101"/>
      <c r="K948" s="101"/>
      <c r="L948" s="101"/>
      <c r="M948" s="101"/>
      <c r="N948" s="101"/>
      <c r="O948" s="101"/>
      <c r="P948" s="101"/>
      <c r="Q948" s="101"/>
      <c r="R948" s="101"/>
      <c r="S948" s="101"/>
      <c r="T948" s="101"/>
      <c r="U948" s="101"/>
      <c r="V948" s="101"/>
      <c r="W948" s="101"/>
      <c r="X948" s="101"/>
      <c r="Y948" s="101"/>
    </row>
    <row r="949">
      <c r="A949" s="101"/>
      <c r="B949" s="102"/>
      <c r="C949" s="102"/>
      <c r="D949" s="102"/>
      <c r="E949" s="102"/>
      <c r="F949" s="102"/>
      <c r="G949" s="101"/>
      <c r="H949" s="101"/>
      <c r="I949" s="101"/>
      <c r="J949" s="101"/>
      <c r="K949" s="101"/>
      <c r="L949" s="101"/>
      <c r="M949" s="101"/>
      <c r="N949" s="101"/>
      <c r="O949" s="101"/>
      <c r="P949" s="101"/>
      <c r="Q949" s="101"/>
      <c r="R949" s="101"/>
      <c r="S949" s="101"/>
      <c r="T949" s="101"/>
      <c r="U949" s="101"/>
      <c r="V949" s="101"/>
      <c r="W949" s="101"/>
      <c r="X949" s="101"/>
      <c r="Y949" s="101"/>
    </row>
    <row r="950">
      <c r="A950" s="101"/>
      <c r="B950" s="102"/>
      <c r="C950" s="102"/>
      <c r="D950" s="102"/>
      <c r="E950" s="102"/>
      <c r="F950" s="102"/>
      <c r="G950" s="101"/>
      <c r="H950" s="101"/>
      <c r="I950" s="101"/>
      <c r="J950" s="101"/>
      <c r="K950" s="101"/>
      <c r="L950" s="101"/>
      <c r="M950" s="101"/>
      <c r="N950" s="101"/>
      <c r="O950" s="101"/>
      <c r="P950" s="101"/>
      <c r="Q950" s="101"/>
      <c r="R950" s="101"/>
      <c r="S950" s="101"/>
      <c r="T950" s="101"/>
      <c r="U950" s="101"/>
      <c r="V950" s="101"/>
      <c r="W950" s="101"/>
      <c r="X950" s="101"/>
      <c r="Y950" s="101"/>
    </row>
    <row r="951">
      <c r="A951" s="101"/>
      <c r="B951" s="102"/>
      <c r="C951" s="102"/>
      <c r="D951" s="102"/>
      <c r="E951" s="102"/>
      <c r="F951" s="102"/>
      <c r="G951" s="101"/>
      <c r="H951" s="101"/>
      <c r="I951" s="101"/>
      <c r="J951" s="101"/>
      <c r="K951" s="101"/>
      <c r="L951" s="101"/>
      <c r="M951" s="101"/>
      <c r="N951" s="101"/>
      <c r="O951" s="101"/>
      <c r="P951" s="101"/>
      <c r="Q951" s="101"/>
      <c r="R951" s="101"/>
      <c r="S951" s="101"/>
      <c r="T951" s="101"/>
      <c r="U951" s="101"/>
      <c r="V951" s="101"/>
      <c r="W951" s="101"/>
      <c r="X951" s="101"/>
      <c r="Y951" s="101"/>
    </row>
    <row r="952">
      <c r="A952" s="101"/>
      <c r="B952" s="102"/>
      <c r="C952" s="102"/>
      <c r="D952" s="102"/>
      <c r="E952" s="102"/>
      <c r="F952" s="102"/>
      <c r="G952" s="101"/>
      <c r="H952" s="101"/>
      <c r="I952" s="101"/>
      <c r="J952" s="101"/>
      <c r="K952" s="101"/>
      <c r="L952" s="101"/>
      <c r="M952" s="101"/>
      <c r="N952" s="101"/>
      <c r="O952" s="101"/>
      <c r="P952" s="101"/>
      <c r="Q952" s="101"/>
      <c r="R952" s="101"/>
      <c r="S952" s="101"/>
      <c r="T952" s="101"/>
      <c r="U952" s="101"/>
      <c r="V952" s="101"/>
      <c r="W952" s="101"/>
      <c r="X952" s="101"/>
      <c r="Y952" s="101"/>
    </row>
    <row r="953">
      <c r="A953" s="101"/>
      <c r="B953" s="102"/>
      <c r="C953" s="102"/>
      <c r="D953" s="102"/>
      <c r="E953" s="102"/>
      <c r="F953" s="102"/>
      <c r="G953" s="101"/>
      <c r="H953" s="101"/>
      <c r="I953" s="101"/>
      <c r="J953" s="101"/>
      <c r="K953" s="101"/>
      <c r="L953" s="101"/>
      <c r="M953" s="101"/>
      <c r="N953" s="101"/>
      <c r="O953" s="101"/>
      <c r="P953" s="101"/>
      <c r="Q953" s="101"/>
      <c r="R953" s="101"/>
      <c r="S953" s="101"/>
      <c r="T953" s="101"/>
      <c r="U953" s="101"/>
      <c r="V953" s="101"/>
      <c r="W953" s="101"/>
      <c r="X953" s="101"/>
      <c r="Y953" s="101"/>
    </row>
    <row r="954">
      <c r="A954" s="101"/>
      <c r="B954" s="102"/>
      <c r="C954" s="102"/>
      <c r="D954" s="102"/>
      <c r="E954" s="102"/>
      <c r="F954" s="102"/>
      <c r="G954" s="101"/>
      <c r="H954" s="101"/>
      <c r="I954" s="101"/>
      <c r="J954" s="101"/>
      <c r="K954" s="101"/>
      <c r="L954" s="101"/>
      <c r="M954" s="101"/>
      <c r="N954" s="101"/>
      <c r="O954" s="101"/>
      <c r="P954" s="101"/>
      <c r="Q954" s="101"/>
      <c r="R954" s="101"/>
      <c r="S954" s="101"/>
      <c r="T954" s="101"/>
      <c r="U954" s="101"/>
      <c r="V954" s="101"/>
      <c r="W954" s="101"/>
      <c r="X954" s="101"/>
      <c r="Y954" s="101"/>
    </row>
    <row r="955">
      <c r="A955" s="101"/>
      <c r="B955" s="102"/>
      <c r="C955" s="102"/>
      <c r="D955" s="102"/>
      <c r="E955" s="102"/>
      <c r="F955" s="102"/>
      <c r="G955" s="101"/>
      <c r="H955" s="101"/>
      <c r="I955" s="101"/>
      <c r="J955" s="101"/>
      <c r="K955" s="101"/>
      <c r="L955" s="101"/>
      <c r="M955" s="101"/>
      <c r="N955" s="101"/>
      <c r="O955" s="101"/>
      <c r="P955" s="101"/>
      <c r="Q955" s="101"/>
      <c r="R955" s="101"/>
      <c r="S955" s="101"/>
      <c r="T955" s="101"/>
      <c r="U955" s="101"/>
      <c r="V955" s="101"/>
      <c r="W955" s="101"/>
      <c r="X955" s="101"/>
      <c r="Y955" s="101"/>
    </row>
    <row r="956">
      <c r="A956" s="101"/>
      <c r="B956" s="102"/>
      <c r="C956" s="102"/>
      <c r="D956" s="102"/>
      <c r="E956" s="102"/>
      <c r="F956" s="102"/>
      <c r="G956" s="101"/>
      <c r="H956" s="101"/>
      <c r="I956" s="101"/>
      <c r="J956" s="101"/>
      <c r="K956" s="101"/>
      <c r="L956" s="101"/>
      <c r="M956" s="101"/>
      <c r="N956" s="101"/>
      <c r="O956" s="101"/>
      <c r="P956" s="101"/>
      <c r="Q956" s="101"/>
      <c r="R956" s="101"/>
      <c r="S956" s="101"/>
      <c r="T956" s="101"/>
      <c r="U956" s="101"/>
      <c r="V956" s="101"/>
      <c r="W956" s="101"/>
      <c r="X956" s="101"/>
      <c r="Y956" s="101"/>
    </row>
    <row r="957">
      <c r="A957" s="101"/>
      <c r="B957" s="102"/>
      <c r="C957" s="102"/>
      <c r="D957" s="102"/>
      <c r="E957" s="102"/>
      <c r="F957" s="102"/>
      <c r="G957" s="101"/>
      <c r="H957" s="101"/>
      <c r="I957" s="101"/>
      <c r="J957" s="101"/>
      <c r="K957" s="101"/>
      <c r="L957" s="101"/>
      <c r="M957" s="101"/>
      <c r="N957" s="101"/>
      <c r="O957" s="101"/>
      <c r="P957" s="101"/>
      <c r="Q957" s="101"/>
      <c r="R957" s="101"/>
      <c r="S957" s="101"/>
      <c r="T957" s="101"/>
      <c r="U957" s="101"/>
      <c r="V957" s="101"/>
      <c r="W957" s="101"/>
      <c r="X957" s="101"/>
      <c r="Y957" s="101"/>
    </row>
    <row r="958">
      <c r="A958" s="101"/>
      <c r="B958" s="102"/>
      <c r="C958" s="102"/>
      <c r="D958" s="102"/>
      <c r="E958" s="102"/>
      <c r="F958" s="102"/>
      <c r="G958" s="101"/>
      <c r="H958" s="101"/>
      <c r="I958" s="101"/>
      <c r="J958" s="101"/>
      <c r="K958" s="101"/>
      <c r="L958" s="101"/>
      <c r="M958" s="101"/>
      <c r="N958" s="101"/>
      <c r="O958" s="101"/>
      <c r="P958" s="101"/>
      <c r="Q958" s="101"/>
      <c r="R958" s="101"/>
      <c r="S958" s="101"/>
      <c r="T958" s="101"/>
      <c r="U958" s="101"/>
      <c r="V958" s="101"/>
      <c r="W958" s="101"/>
      <c r="X958" s="101"/>
      <c r="Y958" s="101"/>
    </row>
    <row r="959">
      <c r="A959" s="101"/>
      <c r="B959" s="102"/>
      <c r="C959" s="102"/>
      <c r="D959" s="102"/>
      <c r="E959" s="102"/>
      <c r="F959" s="102"/>
      <c r="G959" s="101"/>
      <c r="H959" s="101"/>
      <c r="I959" s="101"/>
      <c r="J959" s="101"/>
      <c r="K959" s="101"/>
      <c r="L959" s="101"/>
      <c r="M959" s="101"/>
      <c r="N959" s="101"/>
      <c r="O959" s="101"/>
      <c r="P959" s="101"/>
      <c r="Q959" s="101"/>
      <c r="R959" s="101"/>
      <c r="S959" s="101"/>
      <c r="T959" s="101"/>
      <c r="U959" s="101"/>
      <c r="V959" s="101"/>
      <c r="W959" s="101"/>
      <c r="X959" s="101"/>
      <c r="Y959" s="101"/>
    </row>
    <row r="960">
      <c r="A960" s="101"/>
      <c r="B960" s="102"/>
      <c r="C960" s="102"/>
      <c r="D960" s="102"/>
      <c r="E960" s="102"/>
      <c r="F960" s="102"/>
      <c r="G960" s="101"/>
      <c r="H960" s="101"/>
      <c r="I960" s="101"/>
      <c r="J960" s="101"/>
      <c r="K960" s="101"/>
      <c r="L960" s="101"/>
      <c r="M960" s="101"/>
      <c r="N960" s="101"/>
      <c r="O960" s="101"/>
      <c r="P960" s="101"/>
      <c r="Q960" s="101"/>
      <c r="R960" s="101"/>
      <c r="S960" s="101"/>
      <c r="T960" s="101"/>
      <c r="U960" s="101"/>
      <c r="V960" s="101"/>
      <c r="W960" s="101"/>
      <c r="X960" s="101"/>
      <c r="Y960" s="101"/>
    </row>
    <row r="961">
      <c r="A961" s="101"/>
      <c r="B961" s="102"/>
      <c r="C961" s="102"/>
      <c r="D961" s="102"/>
      <c r="E961" s="102"/>
      <c r="F961" s="102"/>
      <c r="G961" s="101"/>
      <c r="H961" s="101"/>
      <c r="I961" s="101"/>
      <c r="J961" s="101"/>
      <c r="K961" s="101"/>
      <c r="L961" s="101"/>
      <c r="M961" s="101"/>
      <c r="N961" s="101"/>
      <c r="O961" s="101"/>
      <c r="P961" s="101"/>
      <c r="Q961" s="101"/>
      <c r="R961" s="101"/>
      <c r="S961" s="101"/>
      <c r="T961" s="101"/>
      <c r="U961" s="101"/>
      <c r="V961" s="101"/>
      <c r="W961" s="101"/>
      <c r="X961" s="101"/>
      <c r="Y961" s="101"/>
    </row>
    <row r="962">
      <c r="A962" s="101"/>
      <c r="B962" s="102"/>
      <c r="C962" s="102"/>
      <c r="D962" s="102"/>
      <c r="E962" s="102"/>
      <c r="F962" s="102"/>
      <c r="G962" s="101"/>
      <c r="H962" s="101"/>
      <c r="I962" s="101"/>
      <c r="J962" s="101"/>
      <c r="K962" s="101"/>
      <c r="L962" s="101"/>
      <c r="M962" s="101"/>
      <c r="N962" s="101"/>
      <c r="O962" s="101"/>
      <c r="P962" s="101"/>
      <c r="Q962" s="101"/>
      <c r="R962" s="101"/>
      <c r="S962" s="101"/>
      <c r="T962" s="101"/>
      <c r="U962" s="101"/>
      <c r="V962" s="101"/>
      <c r="W962" s="101"/>
      <c r="X962" s="101"/>
      <c r="Y962" s="101"/>
    </row>
    <row r="963">
      <c r="A963" s="101"/>
      <c r="B963" s="102"/>
      <c r="C963" s="102"/>
      <c r="D963" s="102"/>
      <c r="E963" s="102"/>
      <c r="F963" s="102"/>
      <c r="G963" s="101"/>
      <c r="H963" s="101"/>
      <c r="I963" s="101"/>
      <c r="J963" s="101"/>
      <c r="K963" s="101"/>
      <c r="L963" s="101"/>
      <c r="M963" s="101"/>
      <c r="N963" s="101"/>
      <c r="O963" s="101"/>
      <c r="P963" s="101"/>
      <c r="Q963" s="101"/>
      <c r="R963" s="101"/>
      <c r="S963" s="101"/>
      <c r="T963" s="101"/>
      <c r="U963" s="101"/>
      <c r="V963" s="101"/>
      <c r="W963" s="101"/>
      <c r="X963" s="101"/>
      <c r="Y963" s="101"/>
    </row>
    <row r="964">
      <c r="A964" s="101"/>
      <c r="B964" s="102"/>
      <c r="C964" s="102"/>
      <c r="D964" s="102"/>
      <c r="E964" s="102"/>
      <c r="F964" s="102"/>
      <c r="G964" s="101"/>
      <c r="H964" s="101"/>
      <c r="I964" s="101"/>
      <c r="J964" s="101"/>
      <c r="K964" s="101"/>
      <c r="L964" s="101"/>
      <c r="M964" s="101"/>
      <c r="N964" s="101"/>
      <c r="O964" s="101"/>
      <c r="P964" s="101"/>
      <c r="Q964" s="101"/>
      <c r="R964" s="101"/>
      <c r="S964" s="101"/>
      <c r="T964" s="101"/>
      <c r="U964" s="101"/>
      <c r="V964" s="101"/>
      <c r="W964" s="101"/>
      <c r="X964" s="101"/>
      <c r="Y964" s="101"/>
    </row>
    <row r="965">
      <c r="A965" s="101"/>
      <c r="B965" s="102"/>
      <c r="C965" s="102"/>
      <c r="D965" s="102"/>
      <c r="E965" s="102"/>
      <c r="F965" s="102"/>
      <c r="G965" s="101"/>
      <c r="H965" s="101"/>
      <c r="I965" s="101"/>
      <c r="J965" s="101"/>
      <c r="K965" s="101"/>
      <c r="L965" s="101"/>
      <c r="M965" s="101"/>
      <c r="N965" s="101"/>
      <c r="O965" s="101"/>
      <c r="P965" s="101"/>
      <c r="Q965" s="101"/>
      <c r="R965" s="101"/>
      <c r="S965" s="101"/>
      <c r="T965" s="101"/>
      <c r="U965" s="101"/>
      <c r="V965" s="101"/>
      <c r="W965" s="101"/>
      <c r="X965" s="101"/>
      <c r="Y965" s="101"/>
    </row>
    <row r="966">
      <c r="A966" s="101"/>
      <c r="B966" s="102"/>
      <c r="C966" s="102"/>
      <c r="D966" s="102"/>
      <c r="E966" s="102"/>
      <c r="F966" s="102"/>
      <c r="G966" s="101"/>
      <c r="H966" s="101"/>
      <c r="I966" s="101"/>
      <c r="J966" s="101"/>
      <c r="K966" s="101"/>
      <c r="L966" s="101"/>
      <c r="M966" s="101"/>
      <c r="N966" s="101"/>
      <c r="O966" s="101"/>
      <c r="P966" s="101"/>
      <c r="Q966" s="101"/>
      <c r="R966" s="101"/>
      <c r="S966" s="101"/>
      <c r="T966" s="101"/>
      <c r="U966" s="101"/>
      <c r="V966" s="101"/>
      <c r="W966" s="101"/>
      <c r="X966" s="101"/>
      <c r="Y966" s="101"/>
    </row>
    <row r="967">
      <c r="A967" s="101"/>
      <c r="B967" s="102"/>
      <c r="C967" s="102"/>
      <c r="D967" s="102"/>
      <c r="E967" s="102"/>
      <c r="F967" s="102"/>
      <c r="G967" s="101"/>
      <c r="H967" s="101"/>
      <c r="I967" s="101"/>
      <c r="J967" s="101"/>
      <c r="K967" s="101"/>
      <c r="L967" s="101"/>
      <c r="M967" s="101"/>
      <c r="N967" s="101"/>
      <c r="O967" s="101"/>
      <c r="P967" s="101"/>
      <c r="Q967" s="101"/>
      <c r="R967" s="101"/>
      <c r="S967" s="101"/>
      <c r="T967" s="101"/>
      <c r="U967" s="101"/>
      <c r="V967" s="101"/>
      <c r="W967" s="101"/>
      <c r="X967" s="101"/>
      <c r="Y967" s="101"/>
    </row>
    <row r="968">
      <c r="A968" s="101"/>
      <c r="B968" s="102"/>
      <c r="C968" s="102"/>
      <c r="D968" s="102"/>
      <c r="E968" s="102"/>
      <c r="F968" s="102"/>
      <c r="G968" s="101"/>
      <c r="H968" s="101"/>
      <c r="I968" s="101"/>
      <c r="J968" s="101"/>
      <c r="K968" s="101"/>
      <c r="L968" s="101"/>
      <c r="M968" s="101"/>
      <c r="N968" s="101"/>
      <c r="O968" s="101"/>
      <c r="P968" s="101"/>
      <c r="Q968" s="101"/>
      <c r="R968" s="101"/>
      <c r="S968" s="101"/>
      <c r="T968" s="101"/>
      <c r="U968" s="101"/>
      <c r="V968" s="101"/>
      <c r="W968" s="101"/>
      <c r="X968" s="101"/>
      <c r="Y968" s="101"/>
    </row>
    <row r="969">
      <c r="A969" s="101"/>
      <c r="B969" s="102"/>
      <c r="C969" s="102"/>
      <c r="D969" s="102"/>
      <c r="E969" s="102"/>
      <c r="F969" s="102"/>
      <c r="G969" s="101"/>
      <c r="H969" s="101"/>
      <c r="I969" s="101"/>
      <c r="J969" s="101"/>
      <c r="K969" s="101"/>
      <c r="L969" s="101"/>
      <c r="M969" s="101"/>
      <c r="N969" s="101"/>
      <c r="O969" s="101"/>
      <c r="P969" s="101"/>
      <c r="Q969" s="101"/>
      <c r="R969" s="101"/>
      <c r="S969" s="101"/>
      <c r="T969" s="101"/>
      <c r="U969" s="101"/>
      <c r="V969" s="101"/>
      <c r="W969" s="101"/>
      <c r="X969" s="101"/>
      <c r="Y969" s="101"/>
    </row>
    <row r="970">
      <c r="A970" s="101"/>
      <c r="B970" s="102"/>
      <c r="C970" s="102"/>
      <c r="D970" s="102"/>
      <c r="E970" s="102"/>
      <c r="F970" s="102"/>
      <c r="G970" s="101"/>
      <c r="H970" s="101"/>
      <c r="I970" s="101"/>
      <c r="J970" s="101"/>
      <c r="K970" s="101"/>
      <c r="L970" s="101"/>
      <c r="M970" s="101"/>
      <c r="N970" s="101"/>
      <c r="O970" s="101"/>
      <c r="P970" s="101"/>
      <c r="Q970" s="101"/>
      <c r="R970" s="101"/>
      <c r="S970" s="101"/>
      <c r="T970" s="101"/>
      <c r="U970" s="101"/>
      <c r="V970" s="101"/>
      <c r="W970" s="101"/>
      <c r="X970" s="101"/>
      <c r="Y970" s="101"/>
    </row>
    <row r="971">
      <c r="A971" s="101"/>
      <c r="B971" s="102"/>
      <c r="C971" s="102"/>
      <c r="D971" s="102"/>
      <c r="E971" s="102"/>
      <c r="F971" s="102"/>
      <c r="G971" s="101"/>
      <c r="H971" s="101"/>
      <c r="I971" s="101"/>
      <c r="J971" s="101"/>
      <c r="K971" s="101"/>
      <c r="L971" s="101"/>
      <c r="M971" s="101"/>
      <c r="N971" s="101"/>
      <c r="O971" s="101"/>
      <c r="P971" s="101"/>
      <c r="Q971" s="101"/>
      <c r="R971" s="101"/>
      <c r="S971" s="101"/>
      <c r="T971" s="101"/>
      <c r="U971" s="101"/>
      <c r="V971" s="101"/>
      <c r="W971" s="101"/>
      <c r="X971" s="101"/>
      <c r="Y971" s="101"/>
    </row>
    <row r="972">
      <c r="A972" s="101"/>
      <c r="B972" s="102"/>
      <c r="C972" s="102"/>
      <c r="D972" s="102"/>
      <c r="E972" s="102"/>
      <c r="F972" s="102"/>
      <c r="G972" s="101"/>
      <c r="H972" s="101"/>
      <c r="I972" s="101"/>
      <c r="J972" s="101"/>
      <c r="K972" s="101"/>
      <c r="L972" s="101"/>
      <c r="M972" s="101"/>
      <c r="N972" s="101"/>
      <c r="O972" s="101"/>
      <c r="P972" s="101"/>
      <c r="Q972" s="101"/>
      <c r="R972" s="101"/>
      <c r="S972" s="101"/>
      <c r="T972" s="101"/>
      <c r="U972" s="101"/>
      <c r="V972" s="101"/>
      <c r="W972" s="101"/>
      <c r="X972" s="101"/>
      <c r="Y972" s="101"/>
    </row>
    <row r="973">
      <c r="A973" s="101"/>
      <c r="B973" s="102"/>
      <c r="C973" s="102"/>
      <c r="D973" s="102"/>
      <c r="E973" s="102"/>
      <c r="F973" s="102"/>
      <c r="G973" s="101"/>
      <c r="H973" s="101"/>
      <c r="I973" s="101"/>
      <c r="J973" s="101"/>
      <c r="K973" s="101"/>
      <c r="L973" s="101"/>
      <c r="M973" s="101"/>
      <c r="N973" s="101"/>
      <c r="O973" s="101"/>
      <c r="P973" s="101"/>
      <c r="Q973" s="101"/>
      <c r="R973" s="101"/>
      <c r="S973" s="101"/>
      <c r="T973" s="101"/>
      <c r="U973" s="101"/>
      <c r="V973" s="101"/>
      <c r="W973" s="101"/>
      <c r="X973" s="101"/>
      <c r="Y973" s="101"/>
    </row>
    <row r="974">
      <c r="A974" s="101"/>
      <c r="B974" s="102"/>
      <c r="C974" s="102"/>
      <c r="D974" s="102"/>
      <c r="E974" s="102"/>
      <c r="F974" s="102"/>
      <c r="G974" s="101"/>
      <c r="H974" s="101"/>
      <c r="I974" s="101"/>
      <c r="J974" s="101"/>
      <c r="K974" s="101"/>
      <c r="L974" s="101"/>
      <c r="M974" s="101"/>
      <c r="N974" s="101"/>
      <c r="O974" s="101"/>
      <c r="P974" s="101"/>
      <c r="Q974" s="101"/>
      <c r="R974" s="101"/>
      <c r="S974" s="101"/>
      <c r="T974" s="101"/>
      <c r="U974" s="101"/>
      <c r="V974" s="101"/>
      <c r="W974" s="101"/>
      <c r="X974" s="101"/>
      <c r="Y974" s="101"/>
    </row>
  </sheetData>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outlineLevelCol="2" outlineLevelRow="1"/>
  <cols>
    <col customWidth="1" hidden="1" min="1" max="1" width="32.0"/>
    <col customWidth="1" min="2" max="2" width="21.71"/>
    <col customWidth="1" min="3" max="3" width="26.43" outlineLevel="1"/>
    <col customWidth="1" min="4" max="4" width="22.57" outlineLevel="1"/>
    <col customWidth="1" min="5" max="5" width="9.0"/>
    <col customWidth="1" min="6" max="6" width="9.0" outlineLevel="1"/>
    <col collapsed="1" customWidth="1" min="7" max="7" width="24.86" outlineLevel="1"/>
    <col customWidth="1" hidden="1" min="8" max="8" width="8.14" outlineLevel="2"/>
    <col customWidth="1" hidden="1" min="9" max="9" width="10.57" outlineLevel="2"/>
    <col customWidth="1" min="10" max="10" width="13.71" outlineLevel="1"/>
    <col customWidth="1" min="11" max="11" width="10.14" outlineLevel="1"/>
    <col customWidth="1" min="12" max="12" width="9.71" outlineLevel="1"/>
    <col customWidth="1" min="13" max="13" width="9.0" outlineLevel="1"/>
    <col customWidth="1" min="14" max="14" width="7.57" outlineLevel="1"/>
    <col customWidth="1" min="15" max="15" width="7.71" outlineLevel="1"/>
    <col customWidth="1" min="16" max="16" width="7.71"/>
    <col customWidth="1" hidden="1" min="17" max="17" width="7.71"/>
    <col customWidth="1" min="18" max="18" width="12.29"/>
  </cols>
  <sheetData>
    <row r="1" ht="29.25" customHeight="1">
      <c r="A1" s="103" t="s">
        <v>295</v>
      </c>
      <c r="B1" s="104" t="s">
        <v>296</v>
      </c>
      <c r="C1" s="104" t="s">
        <v>297</v>
      </c>
      <c r="D1" s="105" t="s">
        <v>298</v>
      </c>
      <c r="E1" s="106" t="s">
        <v>299</v>
      </c>
      <c r="F1" s="106" t="s">
        <v>300</v>
      </c>
      <c r="G1" s="107"/>
      <c r="H1" s="108" t="s">
        <v>301</v>
      </c>
      <c r="I1" s="109" t="s">
        <v>302</v>
      </c>
      <c r="J1" s="109" t="s">
        <v>303</v>
      </c>
      <c r="K1" s="108" t="s">
        <v>304</v>
      </c>
      <c r="L1" s="110" t="s">
        <v>305</v>
      </c>
      <c r="M1" s="104" t="s">
        <v>306</v>
      </c>
      <c r="N1" s="104" t="s">
        <v>307</v>
      </c>
      <c r="O1" s="107"/>
      <c r="P1" s="104" t="s">
        <v>308</v>
      </c>
      <c r="Q1" s="111"/>
      <c r="R1" s="104" t="s">
        <v>309</v>
      </c>
    </row>
    <row r="2" ht="26.25" customHeight="1">
      <c r="A2" s="112"/>
      <c r="B2" s="113"/>
      <c r="C2" s="113"/>
      <c r="D2" s="113"/>
      <c r="E2" s="113"/>
      <c r="F2" s="113"/>
      <c r="G2" s="114" t="s">
        <v>310</v>
      </c>
      <c r="H2" s="113"/>
      <c r="I2" s="113"/>
      <c r="J2" s="113"/>
      <c r="K2" s="113"/>
      <c r="L2" s="115">
        <f>AVERAGE(L3:L457)</f>
        <v>0.243944408</v>
      </c>
      <c r="M2" s="113"/>
      <c r="N2" s="113"/>
      <c r="O2" s="107"/>
      <c r="P2" s="113"/>
      <c r="Q2" s="111"/>
      <c r="R2" s="113"/>
    </row>
    <row r="3" ht="41.25" customHeight="1">
      <c r="A3" s="116" t="str">
        <f>"Блюда на компанию "&amp;COUNTA(A4:A35)&amp;" шт"</f>
        <v>Блюда на компанию 8 шт</v>
      </c>
      <c r="B3" s="117" t="str">
        <f>"Блюда на компанию 25% "&amp;COUNTA(B4:B35)&amp;" шт"</f>
        <v>Блюда на компанию 25% 8 шт</v>
      </c>
      <c r="C3" s="118"/>
      <c r="D3" s="118"/>
      <c r="E3" s="119"/>
      <c r="F3" s="120"/>
      <c r="G3" s="121"/>
      <c r="H3" s="121"/>
      <c r="I3" s="121"/>
      <c r="J3" s="121"/>
      <c r="K3" s="121"/>
      <c r="L3" s="115">
        <f>AVERAGE(L9:L33)</f>
        <v>0.2339367706</v>
      </c>
      <c r="M3" s="122"/>
      <c r="N3" s="122"/>
      <c r="O3" s="122"/>
      <c r="P3" s="115"/>
      <c r="Q3" s="123"/>
      <c r="R3" s="124"/>
    </row>
    <row r="4" ht="24.75" customHeight="1" outlineLevel="1">
      <c r="A4" s="125" t="s">
        <v>311</v>
      </c>
      <c r="B4" s="126" t="s">
        <v>104</v>
      </c>
      <c r="C4" s="127" t="s">
        <v>312</v>
      </c>
      <c r="D4" s="128"/>
      <c r="E4" s="129">
        <v>550.0</v>
      </c>
      <c r="F4" s="114" t="s">
        <v>313</v>
      </c>
      <c r="G4" s="130" t="s">
        <v>314</v>
      </c>
      <c r="H4" s="131">
        <v>699.0</v>
      </c>
      <c r="I4" s="132">
        <f>K4*400%</f>
        <v>860</v>
      </c>
      <c r="J4" s="132">
        <v>869.0</v>
      </c>
      <c r="K4" s="133">
        <v>215.0</v>
      </c>
      <c r="L4" s="134">
        <f>K4/J4</f>
        <v>0.247410817</v>
      </c>
      <c r="M4" s="135">
        <f t="shared" ref="M4:M432" si="1">J4/H4</f>
        <v>1.243204578</v>
      </c>
      <c r="N4" s="134" t="str">
        <f t="shared" ref="N4:N13" si="2">H4/#REF!-1</f>
        <v>#REF!</v>
      </c>
      <c r="O4" s="136">
        <f t="shared" ref="O4:O23" si="3">J4+J4*0.2</f>
        <v>1042.8</v>
      </c>
      <c r="P4" s="137">
        <v>999.0</v>
      </c>
      <c r="Q4" s="138">
        <f t="shared" ref="Q4:Q35" si="4">K4/P4</f>
        <v>0.2152152152</v>
      </c>
      <c r="R4" s="114" t="s">
        <v>315</v>
      </c>
    </row>
    <row r="5" ht="24.75" customHeight="1" outlineLevel="1">
      <c r="A5" s="58"/>
      <c r="B5" s="139"/>
      <c r="C5" s="139"/>
      <c r="D5" s="139"/>
      <c r="E5" s="139"/>
      <c r="F5" s="114" t="s">
        <v>313</v>
      </c>
      <c r="G5" s="130" t="s">
        <v>316</v>
      </c>
      <c r="H5" s="140">
        <v>759.0</v>
      </c>
      <c r="I5" s="132">
        <f>K4*420%</f>
        <v>903</v>
      </c>
      <c r="J5" s="132">
        <v>899.0</v>
      </c>
      <c r="K5" s="139"/>
      <c r="L5" s="134">
        <f>K4/J5</f>
        <v>0.2391546162</v>
      </c>
      <c r="M5" s="135">
        <f t="shared" si="1"/>
        <v>1.184453228</v>
      </c>
      <c r="N5" s="134" t="str">
        <f t="shared" si="2"/>
        <v>#REF!</v>
      </c>
      <c r="O5" s="136">
        <f t="shared" si="3"/>
        <v>1078.8</v>
      </c>
      <c r="P5" s="137">
        <v>999.0</v>
      </c>
      <c r="Q5" s="138">
        <f t="shared" si="4"/>
        <v>0</v>
      </c>
      <c r="R5" s="114" t="s">
        <v>315</v>
      </c>
    </row>
    <row r="6" ht="24.75" customHeight="1" outlineLevel="1">
      <c r="A6" s="141"/>
      <c r="B6" s="139"/>
      <c r="C6" s="139"/>
      <c r="D6" s="139"/>
      <c r="E6" s="139"/>
      <c r="F6" s="114" t="s">
        <v>313</v>
      </c>
      <c r="G6" s="130" t="s">
        <v>317</v>
      </c>
      <c r="H6" s="142"/>
      <c r="I6" s="132">
        <f>K4*430%</f>
        <v>924.5</v>
      </c>
      <c r="J6" s="132">
        <v>939.0</v>
      </c>
      <c r="K6" s="139"/>
      <c r="L6" s="134">
        <f>K4/J6</f>
        <v>0.2289669862</v>
      </c>
      <c r="M6" s="135" t="str">
        <f t="shared" si="1"/>
        <v>#DIV/0!</v>
      </c>
      <c r="N6" s="134" t="str">
        <f t="shared" si="2"/>
        <v>#REF!</v>
      </c>
      <c r="O6" s="136">
        <f t="shared" si="3"/>
        <v>1126.8</v>
      </c>
      <c r="P6" s="137">
        <v>1099.0</v>
      </c>
      <c r="Q6" s="138">
        <f t="shared" si="4"/>
        <v>0</v>
      </c>
      <c r="R6" s="114" t="s">
        <v>315</v>
      </c>
    </row>
    <row r="7" ht="24.75" customHeight="1" outlineLevel="1">
      <c r="A7" s="141"/>
      <c r="B7" s="113"/>
      <c r="C7" s="113"/>
      <c r="D7" s="113"/>
      <c r="E7" s="113"/>
      <c r="F7" s="114" t="s">
        <v>313</v>
      </c>
      <c r="G7" s="130" t="s">
        <v>318</v>
      </c>
      <c r="H7" s="142"/>
      <c r="I7" s="132">
        <f>K4*440%</f>
        <v>946</v>
      </c>
      <c r="J7" s="132">
        <v>959.0</v>
      </c>
      <c r="K7" s="113"/>
      <c r="L7" s="134">
        <f>K4/J7</f>
        <v>0.2241918665</v>
      </c>
      <c r="M7" s="135" t="str">
        <f t="shared" si="1"/>
        <v>#DIV/0!</v>
      </c>
      <c r="N7" s="134" t="str">
        <f t="shared" si="2"/>
        <v>#REF!</v>
      </c>
      <c r="O7" s="136">
        <f t="shared" si="3"/>
        <v>1150.8</v>
      </c>
      <c r="P7" s="137">
        <v>1099.0</v>
      </c>
      <c r="Q7" s="138">
        <f t="shared" si="4"/>
        <v>0</v>
      </c>
      <c r="R7" s="114" t="s">
        <v>315</v>
      </c>
    </row>
    <row r="8" ht="24.75" customHeight="1" outlineLevel="1">
      <c r="A8" s="125" t="s">
        <v>319</v>
      </c>
      <c r="B8" s="126" t="s">
        <v>106</v>
      </c>
      <c r="C8" s="127" t="s">
        <v>320</v>
      </c>
      <c r="D8" s="143" t="s">
        <v>321</v>
      </c>
      <c r="E8" s="129">
        <v>250.0</v>
      </c>
      <c r="F8" s="114" t="s">
        <v>313</v>
      </c>
      <c r="G8" s="130" t="s">
        <v>314</v>
      </c>
      <c r="H8" s="144">
        <v>899.0</v>
      </c>
      <c r="I8" s="132">
        <f>K8*400%</f>
        <v>1472</v>
      </c>
      <c r="J8" s="132">
        <v>1479.0</v>
      </c>
      <c r="K8" s="133">
        <v>368.0</v>
      </c>
      <c r="L8" s="134">
        <f>K8/J8</f>
        <v>0.2488167681</v>
      </c>
      <c r="M8" s="135">
        <f t="shared" si="1"/>
        <v>1.64516129</v>
      </c>
      <c r="N8" s="134" t="str">
        <f t="shared" si="2"/>
        <v>#REF!</v>
      </c>
      <c r="O8" s="136">
        <f t="shared" si="3"/>
        <v>1774.8</v>
      </c>
      <c r="P8" s="137">
        <v>1749.0</v>
      </c>
      <c r="Q8" s="138">
        <f t="shared" si="4"/>
        <v>0.2104059463</v>
      </c>
      <c r="R8" s="114" t="s">
        <v>315</v>
      </c>
    </row>
    <row r="9" ht="24.75" customHeight="1" outlineLevel="1">
      <c r="A9" s="58"/>
      <c r="B9" s="139"/>
      <c r="C9" s="139"/>
      <c r="D9" s="139"/>
      <c r="E9" s="139"/>
      <c r="F9" s="114" t="s">
        <v>313</v>
      </c>
      <c r="G9" s="130" t="s">
        <v>322</v>
      </c>
      <c r="H9" s="145">
        <v>959.0</v>
      </c>
      <c r="I9" s="132">
        <f>K8*420%</f>
        <v>1545.6</v>
      </c>
      <c r="J9" s="132">
        <v>1549.0</v>
      </c>
      <c r="K9" s="139"/>
      <c r="L9" s="134">
        <f>K8/J9</f>
        <v>0.2375726275</v>
      </c>
      <c r="M9" s="135">
        <f t="shared" si="1"/>
        <v>1.615224192</v>
      </c>
      <c r="N9" s="134" t="str">
        <f t="shared" si="2"/>
        <v>#REF!</v>
      </c>
      <c r="O9" s="136">
        <f t="shared" si="3"/>
        <v>1858.8</v>
      </c>
      <c r="P9" s="137">
        <v>1749.0</v>
      </c>
      <c r="Q9" s="138">
        <f t="shared" si="4"/>
        <v>0</v>
      </c>
      <c r="R9" s="114" t="s">
        <v>315</v>
      </c>
    </row>
    <row r="10" ht="24.75" customHeight="1" outlineLevel="1">
      <c r="A10" s="141"/>
      <c r="B10" s="139"/>
      <c r="C10" s="139"/>
      <c r="D10" s="139"/>
      <c r="E10" s="139"/>
      <c r="F10" s="114" t="s">
        <v>313</v>
      </c>
      <c r="G10" s="130" t="s">
        <v>317</v>
      </c>
      <c r="H10" s="145"/>
      <c r="I10" s="132">
        <f>K8*430%</f>
        <v>1582.4</v>
      </c>
      <c r="J10" s="132">
        <v>1599.0</v>
      </c>
      <c r="K10" s="139"/>
      <c r="L10" s="134">
        <f>K8/J10</f>
        <v>0.2301438399</v>
      </c>
      <c r="M10" s="135" t="str">
        <f t="shared" si="1"/>
        <v>#DIV/0!</v>
      </c>
      <c r="N10" s="134" t="str">
        <f t="shared" si="2"/>
        <v>#REF!</v>
      </c>
      <c r="O10" s="136">
        <f t="shared" si="3"/>
        <v>1918.8</v>
      </c>
      <c r="P10" s="137">
        <v>1799.0</v>
      </c>
      <c r="Q10" s="138">
        <f t="shared" si="4"/>
        <v>0</v>
      </c>
      <c r="R10" s="114" t="s">
        <v>315</v>
      </c>
    </row>
    <row r="11" ht="24.75" customHeight="1" outlineLevel="1">
      <c r="A11" s="141"/>
      <c r="B11" s="113"/>
      <c r="C11" s="113"/>
      <c r="D11" s="113"/>
      <c r="E11" s="113"/>
      <c r="F11" s="114" t="s">
        <v>313</v>
      </c>
      <c r="G11" s="130" t="s">
        <v>318</v>
      </c>
      <c r="H11" s="145"/>
      <c r="I11" s="132">
        <f>K8*440%</f>
        <v>1619.2</v>
      </c>
      <c r="J11" s="132">
        <v>1649.0</v>
      </c>
      <c r="K11" s="113"/>
      <c r="L11" s="134">
        <f>K8/J11</f>
        <v>0.2231655549</v>
      </c>
      <c r="M11" s="135" t="str">
        <f t="shared" si="1"/>
        <v>#DIV/0!</v>
      </c>
      <c r="N11" s="134" t="str">
        <f t="shared" si="2"/>
        <v>#REF!</v>
      </c>
      <c r="O11" s="136">
        <f t="shared" si="3"/>
        <v>1978.8</v>
      </c>
      <c r="P11" s="137">
        <v>1799.0</v>
      </c>
      <c r="Q11" s="138">
        <f t="shared" si="4"/>
        <v>0</v>
      </c>
      <c r="R11" s="114" t="s">
        <v>315</v>
      </c>
    </row>
    <row r="12" ht="24.75" customHeight="1" outlineLevel="1">
      <c r="A12" s="125" t="s">
        <v>323</v>
      </c>
      <c r="B12" s="146" t="s">
        <v>324</v>
      </c>
      <c r="C12" s="127" t="s">
        <v>325</v>
      </c>
      <c r="D12" s="128"/>
      <c r="E12" s="129">
        <v>500.0</v>
      </c>
      <c r="F12" s="114" t="s">
        <v>313</v>
      </c>
      <c r="G12" s="130" t="s">
        <v>314</v>
      </c>
      <c r="H12" s="147">
        <v>999.0</v>
      </c>
      <c r="I12" s="132">
        <f>K12*400%</f>
        <v>1460</v>
      </c>
      <c r="J12" s="148">
        <v>1459.0</v>
      </c>
      <c r="K12" s="133">
        <v>365.0</v>
      </c>
      <c r="L12" s="149">
        <f>K12/J12</f>
        <v>0.2501713502</v>
      </c>
      <c r="M12" s="135">
        <f t="shared" si="1"/>
        <v>1.46046046</v>
      </c>
      <c r="N12" s="134" t="str">
        <f t="shared" si="2"/>
        <v>#REF!</v>
      </c>
      <c r="O12" s="136">
        <f t="shared" si="3"/>
        <v>1750.8</v>
      </c>
      <c r="P12" s="137">
        <v>1749.0</v>
      </c>
      <c r="Q12" s="138">
        <f t="shared" si="4"/>
        <v>0.2086906804</v>
      </c>
      <c r="R12" s="114" t="s">
        <v>315</v>
      </c>
    </row>
    <row r="13" ht="24.75" customHeight="1" outlineLevel="1">
      <c r="A13" s="58"/>
      <c r="C13" s="139"/>
      <c r="D13" s="139"/>
      <c r="E13" s="139"/>
      <c r="F13" s="114" t="s">
        <v>313</v>
      </c>
      <c r="G13" s="130" t="s">
        <v>322</v>
      </c>
      <c r="H13" s="147">
        <v>999.0</v>
      </c>
      <c r="I13" s="132">
        <f>K12*420%</f>
        <v>1533</v>
      </c>
      <c r="J13" s="150">
        <v>1539.0</v>
      </c>
      <c r="K13" s="139"/>
      <c r="L13" s="151">
        <f>K12/J13</f>
        <v>0.2371669916</v>
      </c>
      <c r="M13" s="135">
        <f t="shared" si="1"/>
        <v>1.540540541</v>
      </c>
      <c r="N13" s="134" t="str">
        <f t="shared" si="2"/>
        <v>#REF!</v>
      </c>
      <c r="O13" s="136">
        <f t="shared" si="3"/>
        <v>1846.8</v>
      </c>
      <c r="P13" s="137">
        <v>1749.0</v>
      </c>
      <c r="Q13" s="138">
        <f t="shared" si="4"/>
        <v>0</v>
      </c>
      <c r="R13" s="114" t="s">
        <v>315</v>
      </c>
    </row>
    <row r="14" ht="24.75" customHeight="1" outlineLevel="1">
      <c r="A14" s="141"/>
      <c r="C14" s="139"/>
      <c r="D14" s="139"/>
      <c r="E14" s="139"/>
      <c r="F14" s="114" t="s">
        <v>313</v>
      </c>
      <c r="G14" s="130" t="s">
        <v>317</v>
      </c>
      <c r="H14" s="152"/>
      <c r="I14" s="132">
        <f>K12*430%</f>
        <v>1569.5</v>
      </c>
      <c r="J14" s="153">
        <v>1559.0</v>
      </c>
      <c r="K14" s="139"/>
      <c r="L14" s="134">
        <f>K12/J14</f>
        <v>0.2341244387</v>
      </c>
      <c r="M14" s="135" t="str">
        <f t="shared" si="1"/>
        <v>#DIV/0!</v>
      </c>
      <c r="N14" s="134"/>
      <c r="O14" s="136">
        <f t="shared" si="3"/>
        <v>1870.8</v>
      </c>
      <c r="P14" s="137">
        <v>1849.0</v>
      </c>
      <c r="Q14" s="138">
        <f t="shared" si="4"/>
        <v>0</v>
      </c>
      <c r="R14" s="114" t="s">
        <v>315</v>
      </c>
    </row>
    <row r="15" ht="24.75" customHeight="1" outlineLevel="1">
      <c r="A15" s="141"/>
      <c r="B15" s="58"/>
      <c r="C15" s="113"/>
      <c r="D15" s="113"/>
      <c r="E15" s="113"/>
      <c r="F15" s="114" t="s">
        <v>313</v>
      </c>
      <c r="G15" s="130" t="s">
        <v>318</v>
      </c>
      <c r="H15" s="152">
        <v>1199.0</v>
      </c>
      <c r="I15" s="132">
        <f>K12*440%</f>
        <v>1606</v>
      </c>
      <c r="J15" s="153">
        <v>1599.0</v>
      </c>
      <c r="K15" s="113"/>
      <c r="L15" s="154">
        <f>K12/J15</f>
        <v>0.2282676673</v>
      </c>
      <c r="M15" s="135">
        <f t="shared" si="1"/>
        <v>1.333611343</v>
      </c>
      <c r="N15" s="134" t="str">
        <f t="shared" ref="N15:N17" si="5">H15/#REF!-1</f>
        <v>#REF!</v>
      </c>
      <c r="O15" s="136">
        <f t="shared" si="3"/>
        <v>1918.8</v>
      </c>
      <c r="P15" s="137">
        <v>1849.0</v>
      </c>
      <c r="Q15" s="138">
        <f t="shared" si="4"/>
        <v>0</v>
      </c>
      <c r="R15" s="114" t="s">
        <v>315</v>
      </c>
    </row>
    <row r="16" ht="24.75" customHeight="1" outlineLevel="1">
      <c r="A16" s="125" t="s">
        <v>326</v>
      </c>
      <c r="B16" s="126" t="s">
        <v>327</v>
      </c>
      <c r="C16" s="127" t="s">
        <v>328</v>
      </c>
      <c r="D16" s="155"/>
      <c r="E16" s="129">
        <v>150.0</v>
      </c>
      <c r="F16" s="114" t="s">
        <v>313</v>
      </c>
      <c r="G16" s="130" t="s">
        <v>314</v>
      </c>
      <c r="H16" s="156">
        <v>899.0</v>
      </c>
      <c r="I16" s="132">
        <f>K16*400%</f>
        <v>1560</v>
      </c>
      <c r="J16" s="148">
        <v>1559.0</v>
      </c>
      <c r="K16" s="133">
        <v>390.0</v>
      </c>
      <c r="L16" s="149">
        <f>K16/J16</f>
        <v>0.2501603592</v>
      </c>
      <c r="M16" s="135">
        <f t="shared" si="1"/>
        <v>1.734149055</v>
      </c>
      <c r="N16" s="134" t="str">
        <f t="shared" si="5"/>
        <v>#REF!</v>
      </c>
      <c r="O16" s="136">
        <f t="shared" si="3"/>
        <v>1870.8</v>
      </c>
      <c r="P16" s="137">
        <v>1879.0</v>
      </c>
      <c r="Q16" s="138">
        <f t="shared" si="4"/>
        <v>0.2075572113</v>
      </c>
      <c r="R16" s="114" t="s">
        <v>315</v>
      </c>
    </row>
    <row r="17" ht="24.75" customHeight="1" outlineLevel="1">
      <c r="A17" s="58"/>
      <c r="B17" s="139"/>
      <c r="C17" s="139"/>
      <c r="E17" s="139"/>
      <c r="F17" s="114" t="s">
        <v>313</v>
      </c>
      <c r="G17" s="130" t="s">
        <v>322</v>
      </c>
      <c r="H17" s="156"/>
      <c r="I17" s="132">
        <f>K16*420%</f>
        <v>1638</v>
      </c>
      <c r="J17" s="150">
        <v>1639.0</v>
      </c>
      <c r="K17" s="139"/>
      <c r="L17" s="151">
        <f>K16/J17</f>
        <v>0.2379499695</v>
      </c>
      <c r="M17" s="135" t="str">
        <f t="shared" si="1"/>
        <v>#DIV/0!</v>
      </c>
      <c r="N17" s="134" t="str">
        <f t="shared" si="5"/>
        <v>#REF!</v>
      </c>
      <c r="O17" s="136">
        <f t="shared" si="3"/>
        <v>1966.8</v>
      </c>
      <c r="P17" s="137">
        <v>1879.0</v>
      </c>
      <c r="Q17" s="138">
        <f t="shared" si="4"/>
        <v>0</v>
      </c>
      <c r="R17" s="114" t="s">
        <v>315</v>
      </c>
    </row>
    <row r="18" ht="24.75" customHeight="1" outlineLevel="1">
      <c r="A18" s="141"/>
      <c r="B18" s="139"/>
      <c r="C18" s="139"/>
      <c r="E18" s="139"/>
      <c r="F18" s="114" t="s">
        <v>313</v>
      </c>
      <c r="G18" s="130" t="s">
        <v>317</v>
      </c>
      <c r="H18" s="156"/>
      <c r="I18" s="132">
        <f>K16*430%</f>
        <v>1677</v>
      </c>
      <c r="J18" s="153">
        <v>1659.0</v>
      </c>
      <c r="K18" s="139"/>
      <c r="L18" s="151">
        <f>K16/J18</f>
        <v>0.2350813743</v>
      </c>
      <c r="M18" s="135" t="str">
        <f t="shared" si="1"/>
        <v>#DIV/0!</v>
      </c>
      <c r="N18" s="134"/>
      <c r="O18" s="136">
        <f t="shared" si="3"/>
        <v>1990.8</v>
      </c>
      <c r="P18" s="137">
        <v>1999.0</v>
      </c>
      <c r="Q18" s="138">
        <f t="shared" si="4"/>
        <v>0</v>
      </c>
      <c r="R18" s="114" t="s">
        <v>315</v>
      </c>
    </row>
    <row r="19" ht="24.75" customHeight="1" outlineLevel="1">
      <c r="A19" s="141"/>
      <c r="B19" s="113"/>
      <c r="C19" s="113"/>
      <c r="E19" s="113"/>
      <c r="F19" s="114" t="s">
        <v>313</v>
      </c>
      <c r="G19" s="130" t="s">
        <v>318</v>
      </c>
      <c r="H19" s="156"/>
      <c r="I19" s="132">
        <f>K16*440%</f>
        <v>1716</v>
      </c>
      <c r="J19" s="153">
        <v>1699.0</v>
      </c>
      <c r="K19" s="113"/>
      <c r="L19" s="154">
        <f>K16/J19</f>
        <v>0.2295467922</v>
      </c>
      <c r="M19" s="135" t="str">
        <f t="shared" si="1"/>
        <v>#DIV/0!</v>
      </c>
      <c r="N19" s="134" t="str">
        <f t="shared" ref="N19:N21" si="6">H19/#REF!-1</f>
        <v>#REF!</v>
      </c>
      <c r="O19" s="136">
        <f t="shared" si="3"/>
        <v>2038.8</v>
      </c>
      <c r="P19" s="137">
        <v>1999.0</v>
      </c>
      <c r="Q19" s="138">
        <f t="shared" si="4"/>
        <v>0</v>
      </c>
      <c r="R19" s="114" t="s">
        <v>315</v>
      </c>
    </row>
    <row r="20" ht="24.75" customHeight="1" outlineLevel="1">
      <c r="A20" s="125" t="s">
        <v>329</v>
      </c>
      <c r="B20" s="146" t="s">
        <v>330</v>
      </c>
      <c r="C20" s="127" t="s">
        <v>331</v>
      </c>
      <c r="D20" s="157"/>
      <c r="E20" s="129">
        <v>1100.0</v>
      </c>
      <c r="F20" s="114" t="s">
        <v>315</v>
      </c>
      <c r="G20" s="130" t="s">
        <v>314</v>
      </c>
      <c r="H20" s="158">
        <v>1949.0</v>
      </c>
      <c r="I20" s="132">
        <f>K20*400%</f>
        <v>1900</v>
      </c>
      <c r="J20" s="148">
        <v>1899.0</v>
      </c>
      <c r="K20" s="133">
        <v>475.0</v>
      </c>
      <c r="L20" s="149">
        <f>K20/J20</f>
        <v>0.2501316482</v>
      </c>
      <c r="M20" s="135">
        <f t="shared" si="1"/>
        <v>0.9743458184</v>
      </c>
      <c r="N20" s="134" t="str">
        <f t="shared" si="6"/>
        <v>#REF!</v>
      </c>
      <c r="O20" s="136">
        <f t="shared" si="3"/>
        <v>2278.8</v>
      </c>
      <c r="P20" s="137">
        <v>2299.0</v>
      </c>
      <c r="Q20" s="138">
        <f t="shared" si="4"/>
        <v>0.2066115702</v>
      </c>
      <c r="R20" s="114" t="s">
        <v>315</v>
      </c>
    </row>
    <row r="21" ht="24.75" customHeight="1" outlineLevel="1">
      <c r="A21" s="58"/>
      <c r="C21" s="139"/>
      <c r="D21" s="139"/>
      <c r="E21" s="139"/>
      <c r="F21" s="114" t="s">
        <v>315</v>
      </c>
      <c r="G21" s="130" t="s">
        <v>322</v>
      </c>
      <c r="H21" s="159">
        <v>2099.0</v>
      </c>
      <c r="I21" s="132">
        <f>K20*420%</f>
        <v>1995</v>
      </c>
      <c r="J21" s="150">
        <v>1999.0</v>
      </c>
      <c r="K21" s="139"/>
      <c r="L21" s="151">
        <f>K20/J21</f>
        <v>0.2376188094</v>
      </c>
      <c r="M21" s="135">
        <f t="shared" si="1"/>
        <v>0.9523582658</v>
      </c>
      <c r="N21" s="134" t="str">
        <f t="shared" si="6"/>
        <v>#REF!</v>
      </c>
      <c r="O21" s="136">
        <f t="shared" si="3"/>
        <v>2398.8</v>
      </c>
      <c r="P21" s="137">
        <v>2299.0</v>
      </c>
      <c r="Q21" s="138">
        <f t="shared" si="4"/>
        <v>0</v>
      </c>
      <c r="R21" s="114" t="s">
        <v>315</v>
      </c>
    </row>
    <row r="22" ht="31.5" customHeight="1" outlineLevel="1">
      <c r="A22" s="141"/>
      <c r="C22" s="139"/>
      <c r="D22" s="139"/>
      <c r="E22" s="139"/>
      <c r="F22" s="114" t="s">
        <v>315</v>
      </c>
      <c r="G22" s="130" t="s">
        <v>317</v>
      </c>
      <c r="H22" s="160"/>
      <c r="I22" s="132">
        <f>K20*430%</f>
        <v>2042.5</v>
      </c>
      <c r="J22" s="153">
        <v>2099.0</v>
      </c>
      <c r="K22" s="139"/>
      <c r="L22" s="151">
        <f>K20/J22</f>
        <v>0.2262982373</v>
      </c>
      <c r="M22" s="135" t="str">
        <f t="shared" si="1"/>
        <v>#DIV/0!</v>
      </c>
      <c r="N22" s="134"/>
      <c r="O22" s="136">
        <f t="shared" si="3"/>
        <v>2518.8</v>
      </c>
      <c r="P22" s="137">
        <v>2499.0</v>
      </c>
      <c r="Q22" s="138">
        <f t="shared" si="4"/>
        <v>0</v>
      </c>
      <c r="R22" s="114" t="s">
        <v>315</v>
      </c>
    </row>
    <row r="23" ht="31.5" customHeight="1" outlineLevel="1">
      <c r="A23" s="141"/>
      <c r="B23" s="58"/>
      <c r="C23" s="113"/>
      <c r="D23" s="113"/>
      <c r="E23" s="113"/>
      <c r="F23" s="114" t="s">
        <v>315</v>
      </c>
      <c r="G23" s="130" t="s">
        <v>318</v>
      </c>
      <c r="H23" s="160">
        <v>2199.0</v>
      </c>
      <c r="I23" s="132">
        <f>K20*440%</f>
        <v>2090</v>
      </c>
      <c r="J23" s="153">
        <v>2199.0</v>
      </c>
      <c r="K23" s="113"/>
      <c r="L23" s="154">
        <f>K20/J23</f>
        <v>0.216007276</v>
      </c>
      <c r="M23" s="135">
        <f t="shared" si="1"/>
        <v>1</v>
      </c>
      <c r="N23" s="134" t="str">
        <f t="shared" ref="N23:N25" si="7">H23/#REF!-1</f>
        <v>#REF!</v>
      </c>
      <c r="O23" s="136">
        <f t="shared" si="3"/>
        <v>2638.8</v>
      </c>
      <c r="P23" s="137">
        <v>2499.0</v>
      </c>
      <c r="Q23" s="138">
        <f t="shared" si="4"/>
        <v>0</v>
      </c>
      <c r="R23" s="114" t="s">
        <v>315</v>
      </c>
    </row>
    <row r="24" ht="24.75" customHeight="1" outlineLevel="1">
      <c r="A24" s="161" t="s">
        <v>332</v>
      </c>
      <c r="B24" s="146" t="s">
        <v>114</v>
      </c>
      <c r="C24" s="127" t="s">
        <v>333</v>
      </c>
      <c r="D24" s="162" t="s">
        <v>334</v>
      </c>
      <c r="E24" s="163">
        <v>1600.0</v>
      </c>
      <c r="F24" s="114" t="s">
        <v>313</v>
      </c>
      <c r="G24" s="130" t="s">
        <v>314</v>
      </c>
      <c r="H24" s="160">
        <v>1899.0</v>
      </c>
      <c r="I24" s="132">
        <f>K24*400%</f>
        <v>2140</v>
      </c>
      <c r="J24" s="148">
        <v>2149.0</v>
      </c>
      <c r="K24" s="133">
        <v>535.0</v>
      </c>
      <c r="L24" s="149">
        <f>K24/J24</f>
        <v>0.2489530014</v>
      </c>
      <c r="M24" s="135">
        <f t="shared" si="1"/>
        <v>1.131648236</v>
      </c>
      <c r="N24" s="134" t="str">
        <f t="shared" si="7"/>
        <v>#REF!</v>
      </c>
      <c r="O24" s="136"/>
      <c r="P24" s="137"/>
      <c r="Q24" s="138" t="str">
        <f t="shared" si="4"/>
        <v>#DIV/0!</v>
      </c>
      <c r="R24" s="114" t="s">
        <v>313</v>
      </c>
    </row>
    <row r="25" ht="24.75" customHeight="1" outlineLevel="1">
      <c r="A25" s="58"/>
      <c r="C25" s="139"/>
      <c r="D25" s="139"/>
      <c r="E25" s="139"/>
      <c r="F25" s="114" t="s">
        <v>313</v>
      </c>
      <c r="G25" s="130" t="s">
        <v>322</v>
      </c>
      <c r="H25" s="164">
        <v>1999.0</v>
      </c>
      <c r="I25" s="132">
        <f>K24*420%</f>
        <v>2247</v>
      </c>
      <c r="J25" s="150">
        <v>2249.0</v>
      </c>
      <c r="K25" s="139"/>
      <c r="L25" s="151">
        <f>K24/J25</f>
        <v>0.2378835038</v>
      </c>
      <c r="M25" s="135">
        <f t="shared" si="1"/>
        <v>1.125062531</v>
      </c>
      <c r="N25" s="134" t="str">
        <f t="shared" si="7"/>
        <v>#REF!</v>
      </c>
      <c r="O25" s="136"/>
      <c r="P25" s="137"/>
      <c r="Q25" s="138" t="str">
        <f t="shared" si="4"/>
        <v>#DIV/0!</v>
      </c>
      <c r="R25" s="114" t="s">
        <v>313</v>
      </c>
    </row>
    <row r="26" ht="24.75" customHeight="1" outlineLevel="1">
      <c r="A26" s="165"/>
      <c r="C26" s="139"/>
      <c r="D26" s="139"/>
      <c r="E26" s="139"/>
      <c r="F26" s="114" t="s">
        <v>313</v>
      </c>
      <c r="G26" s="130" t="s">
        <v>317</v>
      </c>
      <c r="H26" s="166"/>
      <c r="I26" s="132">
        <f>K24*430%</f>
        <v>2300.5</v>
      </c>
      <c r="J26" s="153">
        <v>2599.0</v>
      </c>
      <c r="K26" s="139"/>
      <c r="L26" s="151">
        <f>K24/J26</f>
        <v>0.2058484032</v>
      </c>
      <c r="M26" s="135" t="str">
        <f t="shared" si="1"/>
        <v>#DIV/0!</v>
      </c>
      <c r="N26" s="134"/>
      <c r="O26" s="136"/>
      <c r="P26" s="137"/>
      <c r="Q26" s="138" t="str">
        <f t="shared" si="4"/>
        <v>#DIV/0!</v>
      </c>
      <c r="R26" s="114" t="s">
        <v>313</v>
      </c>
    </row>
    <row r="27" ht="24.75" customHeight="1" outlineLevel="1">
      <c r="A27" s="165"/>
      <c r="B27" s="58"/>
      <c r="C27" s="113"/>
      <c r="D27" s="113"/>
      <c r="E27" s="113"/>
      <c r="F27" s="114" t="s">
        <v>313</v>
      </c>
      <c r="G27" s="130" t="s">
        <v>318</v>
      </c>
      <c r="H27" s="166">
        <v>2999.0</v>
      </c>
      <c r="I27" s="132">
        <f>K24*440%</f>
        <v>2354</v>
      </c>
      <c r="J27" s="153">
        <v>2799.0</v>
      </c>
      <c r="K27" s="113"/>
      <c r="L27" s="154">
        <f>K24/J27</f>
        <v>0.1911396927</v>
      </c>
      <c r="M27" s="135">
        <f t="shared" si="1"/>
        <v>0.9333111037</v>
      </c>
      <c r="N27" s="134" t="str">
        <f t="shared" ref="N27:N29" si="8">H27/#REF!-1</f>
        <v>#REF!</v>
      </c>
      <c r="O27" s="136"/>
      <c r="P27" s="137"/>
      <c r="Q27" s="138" t="str">
        <f t="shared" si="4"/>
        <v>#DIV/0!</v>
      </c>
      <c r="R27" s="114" t="s">
        <v>313</v>
      </c>
    </row>
    <row r="28" ht="24.75" customHeight="1" outlineLevel="1">
      <c r="A28" s="161" t="s">
        <v>335</v>
      </c>
      <c r="B28" s="167" t="s">
        <v>336</v>
      </c>
      <c r="C28" s="127" t="s">
        <v>337</v>
      </c>
      <c r="D28" s="168" t="s">
        <v>338</v>
      </c>
      <c r="E28" s="163">
        <v>1300.0</v>
      </c>
      <c r="F28" s="114" t="s">
        <v>313</v>
      </c>
      <c r="G28" s="130" t="s">
        <v>314</v>
      </c>
      <c r="H28" s="169">
        <v>2599.0</v>
      </c>
      <c r="I28" s="132">
        <f>K28*400%</f>
        <v>3040</v>
      </c>
      <c r="J28" s="148">
        <v>3039.0</v>
      </c>
      <c r="K28" s="133">
        <v>760.0</v>
      </c>
      <c r="L28" s="149">
        <f>K28/J28</f>
        <v>0.2500822639</v>
      </c>
      <c r="M28" s="135">
        <f t="shared" si="1"/>
        <v>1.169295883</v>
      </c>
      <c r="N28" s="134" t="str">
        <f t="shared" si="8"/>
        <v>#REF!</v>
      </c>
      <c r="O28" s="136">
        <f t="shared" ref="O28:O35" si="9">J28+J28*0.2</f>
        <v>3646.8</v>
      </c>
      <c r="P28" s="137">
        <v>3499.0</v>
      </c>
      <c r="Q28" s="138">
        <f t="shared" si="4"/>
        <v>0.2172049157</v>
      </c>
      <c r="R28" s="114" t="s">
        <v>315</v>
      </c>
    </row>
    <row r="29" ht="24.75" customHeight="1" outlineLevel="1">
      <c r="A29" s="58"/>
      <c r="C29" s="139"/>
      <c r="D29" s="139"/>
      <c r="E29" s="139"/>
      <c r="F29" s="114" t="s">
        <v>313</v>
      </c>
      <c r="G29" s="130" t="s">
        <v>322</v>
      </c>
      <c r="H29" s="170">
        <v>2599.0</v>
      </c>
      <c r="I29" s="132">
        <f>K28*420%</f>
        <v>3192</v>
      </c>
      <c r="J29" s="150">
        <v>3199.0</v>
      </c>
      <c r="K29" s="139"/>
      <c r="L29" s="151">
        <f>K28/J29</f>
        <v>0.237574242</v>
      </c>
      <c r="M29" s="135">
        <f t="shared" si="1"/>
        <v>1.230858022</v>
      </c>
      <c r="N29" s="134" t="str">
        <f t="shared" si="8"/>
        <v>#REF!</v>
      </c>
      <c r="O29" s="136">
        <f t="shared" si="9"/>
        <v>3838.8</v>
      </c>
      <c r="P29" s="137">
        <v>3499.0</v>
      </c>
      <c r="Q29" s="138">
        <f t="shared" si="4"/>
        <v>0</v>
      </c>
      <c r="R29" s="114" t="s">
        <v>315</v>
      </c>
    </row>
    <row r="30" ht="24.75" customHeight="1" outlineLevel="1">
      <c r="A30" s="165"/>
      <c r="C30" s="139"/>
      <c r="D30" s="139"/>
      <c r="E30" s="139"/>
      <c r="F30" s="114" t="s">
        <v>313</v>
      </c>
      <c r="G30" s="130" t="s">
        <v>317</v>
      </c>
      <c r="H30" s="171"/>
      <c r="I30" s="132">
        <f>K28*430%</f>
        <v>3268</v>
      </c>
      <c r="J30" s="153">
        <v>3259.0</v>
      </c>
      <c r="K30" s="139"/>
      <c r="L30" s="151">
        <f>K28/J30</f>
        <v>0.2332003682</v>
      </c>
      <c r="M30" s="135" t="str">
        <f t="shared" si="1"/>
        <v>#DIV/0!</v>
      </c>
      <c r="N30" s="134"/>
      <c r="O30" s="136">
        <f t="shared" si="9"/>
        <v>3910.8</v>
      </c>
      <c r="P30" s="137">
        <v>3799.0</v>
      </c>
      <c r="Q30" s="138">
        <f t="shared" si="4"/>
        <v>0</v>
      </c>
      <c r="R30" s="114" t="s">
        <v>315</v>
      </c>
    </row>
    <row r="31" ht="24.75" customHeight="1" outlineLevel="1">
      <c r="A31" s="165"/>
      <c r="B31" s="58"/>
      <c r="C31" s="113"/>
      <c r="D31" s="113"/>
      <c r="E31" s="113"/>
      <c r="F31" s="114" t="s">
        <v>313</v>
      </c>
      <c r="G31" s="130" t="s">
        <v>318</v>
      </c>
      <c r="H31" s="171">
        <v>3199.0</v>
      </c>
      <c r="I31" s="132">
        <f>K28*440%</f>
        <v>3344</v>
      </c>
      <c r="J31" s="153">
        <v>3359.0</v>
      </c>
      <c r="K31" s="113"/>
      <c r="L31" s="154">
        <f>K28/J31</f>
        <v>0.2262578148</v>
      </c>
      <c r="M31" s="135">
        <f t="shared" si="1"/>
        <v>1.05001563</v>
      </c>
      <c r="N31" s="134" t="str">
        <f t="shared" ref="N31:N33" si="10">H31/#REF!-1</f>
        <v>#REF!</v>
      </c>
      <c r="O31" s="136">
        <f t="shared" si="9"/>
        <v>4030.8</v>
      </c>
      <c r="P31" s="137">
        <v>3799.0</v>
      </c>
      <c r="Q31" s="138">
        <f t="shared" si="4"/>
        <v>0</v>
      </c>
      <c r="R31" s="114" t="s">
        <v>315</v>
      </c>
    </row>
    <row r="32" ht="24.75" customHeight="1" outlineLevel="1">
      <c r="A32" s="125" t="s">
        <v>339</v>
      </c>
      <c r="B32" s="167" t="s">
        <v>118</v>
      </c>
      <c r="C32" s="127" t="s">
        <v>340</v>
      </c>
      <c r="D32" s="168" t="s">
        <v>341</v>
      </c>
      <c r="E32" s="129">
        <v>1000.0</v>
      </c>
      <c r="F32" s="114" t="s">
        <v>313</v>
      </c>
      <c r="G32" s="130" t="s">
        <v>314</v>
      </c>
      <c r="H32" s="152" t="s">
        <v>342</v>
      </c>
      <c r="I32" s="132">
        <f>K32*400%</f>
        <v>3080</v>
      </c>
      <c r="J32" s="148">
        <v>3039.0</v>
      </c>
      <c r="K32" s="133">
        <v>770.0</v>
      </c>
      <c r="L32" s="149">
        <f>K32/J32</f>
        <v>0.25337282</v>
      </c>
      <c r="M32" s="135" t="str">
        <f t="shared" si="1"/>
        <v>#VALUE!</v>
      </c>
      <c r="N32" s="134" t="str">
        <f t="shared" si="10"/>
        <v>#REF!</v>
      </c>
      <c r="O32" s="136">
        <f t="shared" si="9"/>
        <v>3646.8</v>
      </c>
      <c r="P32" s="137">
        <v>3499.0</v>
      </c>
      <c r="Q32" s="138">
        <f t="shared" si="4"/>
        <v>0.2200628751</v>
      </c>
      <c r="R32" s="114" t="s">
        <v>315</v>
      </c>
    </row>
    <row r="33" ht="24.75" customHeight="1" outlineLevel="1">
      <c r="A33" s="58"/>
      <c r="C33" s="139"/>
      <c r="D33" s="139"/>
      <c r="E33" s="139"/>
      <c r="F33" s="114" t="s">
        <v>313</v>
      </c>
      <c r="G33" s="130" t="s">
        <v>322</v>
      </c>
      <c r="H33" s="172" t="s">
        <v>342</v>
      </c>
      <c r="I33" s="132">
        <f>K32*420%</f>
        <v>3234</v>
      </c>
      <c r="J33" s="150">
        <v>3199.0</v>
      </c>
      <c r="K33" s="139"/>
      <c r="L33" s="151">
        <f>K32/J33</f>
        <v>0.2407002188</v>
      </c>
      <c r="M33" s="135" t="str">
        <f t="shared" si="1"/>
        <v>#VALUE!</v>
      </c>
      <c r="N33" s="134" t="str">
        <f t="shared" si="10"/>
        <v>#REF!</v>
      </c>
      <c r="O33" s="136">
        <f t="shared" si="9"/>
        <v>3838.8</v>
      </c>
      <c r="P33" s="137">
        <v>3499.0</v>
      </c>
      <c r="Q33" s="138">
        <f t="shared" si="4"/>
        <v>0</v>
      </c>
      <c r="R33" s="114" t="s">
        <v>315</v>
      </c>
    </row>
    <row r="34" ht="24.75" customHeight="1" outlineLevel="1">
      <c r="A34" s="141"/>
      <c r="C34" s="139"/>
      <c r="D34" s="139"/>
      <c r="E34" s="139"/>
      <c r="F34" s="114" t="s">
        <v>313</v>
      </c>
      <c r="G34" s="130" t="s">
        <v>317</v>
      </c>
      <c r="H34" s="173" t="s">
        <v>342</v>
      </c>
      <c r="I34" s="132">
        <f>K32*430%</f>
        <v>3311</v>
      </c>
      <c r="J34" s="153">
        <v>3259.0</v>
      </c>
      <c r="K34" s="139"/>
      <c r="L34" s="151">
        <f>K32/J34</f>
        <v>0.2362687941</v>
      </c>
      <c r="M34" s="135" t="str">
        <f t="shared" si="1"/>
        <v>#VALUE!</v>
      </c>
      <c r="N34" s="134"/>
      <c r="O34" s="136">
        <f t="shared" si="9"/>
        <v>3910.8</v>
      </c>
      <c r="P34" s="137">
        <v>3799.0</v>
      </c>
      <c r="Q34" s="138">
        <f t="shared" si="4"/>
        <v>0</v>
      </c>
      <c r="R34" s="114" t="s">
        <v>315</v>
      </c>
    </row>
    <row r="35" ht="24.75" customHeight="1" outlineLevel="1">
      <c r="A35" s="141"/>
      <c r="B35" s="58"/>
      <c r="C35" s="113"/>
      <c r="D35" s="113"/>
      <c r="E35" s="113"/>
      <c r="F35" s="114" t="s">
        <v>313</v>
      </c>
      <c r="G35" s="130" t="s">
        <v>318</v>
      </c>
      <c r="H35" s="173" t="s">
        <v>342</v>
      </c>
      <c r="I35" s="132">
        <f>K32*440%</f>
        <v>3388</v>
      </c>
      <c r="J35" s="153">
        <v>3359.0</v>
      </c>
      <c r="K35" s="113"/>
      <c r="L35" s="154">
        <f>K32/J35</f>
        <v>0.2292348913</v>
      </c>
      <c r="M35" s="135" t="str">
        <f t="shared" si="1"/>
        <v>#VALUE!</v>
      </c>
      <c r="N35" s="134" t="str">
        <f>H35/#REF!-1</f>
        <v>#REF!</v>
      </c>
      <c r="O35" s="136">
        <f t="shared" si="9"/>
        <v>4030.8</v>
      </c>
      <c r="P35" s="137">
        <v>3799.0</v>
      </c>
      <c r="Q35" s="138">
        <f t="shared" si="4"/>
        <v>0</v>
      </c>
      <c r="R35" s="114" t="s">
        <v>315</v>
      </c>
    </row>
    <row r="36" ht="42.0" customHeight="1">
      <c r="A36" s="174"/>
      <c r="B36" s="175" t="str">
        <f>"Салаты 23% "&amp;COUNTA(B37:B72)&amp;" шт"</f>
        <v>Салаты 23% 9 шт</v>
      </c>
      <c r="C36" s="58"/>
      <c r="D36" s="58"/>
      <c r="E36" s="58"/>
      <c r="F36" s="175"/>
      <c r="G36" s="121"/>
      <c r="H36" s="176"/>
      <c r="I36" s="176"/>
      <c r="J36" s="176"/>
      <c r="K36" s="177"/>
      <c r="L36" s="115">
        <f>AVERAGE(L37:L72)</f>
        <v>0.2279373176</v>
      </c>
      <c r="M36" s="135" t="str">
        <f t="shared" si="1"/>
        <v>#DIV/0!</v>
      </c>
      <c r="N36" s="122"/>
      <c r="O36" s="136"/>
      <c r="P36" s="115"/>
      <c r="Q36" s="138"/>
      <c r="R36" s="177"/>
    </row>
    <row r="37" ht="24.75" customHeight="1" outlineLevel="1">
      <c r="A37" s="178" t="s">
        <v>343</v>
      </c>
      <c r="B37" s="179" t="s">
        <v>121</v>
      </c>
      <c r="C37" s="127" t="s">
        <v>344</v>
      </c>
      <c r="D37" s="180"/>
      <c r="E37" s="129">
        <v>250.0</v>
      </c>
      <c r="F37" s="114" t="s">
        <v>313</v>
      </c>
      <c r="G37" s="130" t="s">
        <v>314</v>
      </c>
      <c r="H37" s="181">
        <v>469.0</v>
      </c>
      <c r="I37" s="132">
        <f>K37*400%</f>
        <v>500</v>
      </c>
      <c r="J37" s="182">
        <v>599.0</v>
      </c>
      <c r="K37" s="133">
        <v>125.0</v>
      </c>
      <c r="L37" s="134">
        <f>K37/J37</f>
        <v>0.2086811352</v>
      </c>
      <c r="M37" s="135">
        <f t="shared" si="1"/>
        <v>1.277185501</v>
      </c>
      <c r="N37" s="134" t="str">
        <f t="shared" ref="N37:N38" si="11">H37/#REF!-1</f>
        <v>#REF!</v>
      </c>
      <c r="O37" s="136">
        <f t="shared" ref="O37:O60" si="12">J37+J37*0.2</f>
        <v>718.8</v>
      </c>
      <c r="P37" s="137">
        <v>699.0</v>
      </c>
      <c r="Q37" s="138">
        <f t="shared" ref="Q37:Q121" si="13">K37/P37</f>
        <v>0.1788268956</v>
      </c>
      <c r="R37" s="114" t="s">
        <v>315</v>
      </c>
    </row>
    <row r="38" ht="24.75" customHeight="1" outlineLevel="1">
      <c r="A38" s="58"/>
      <c r="B38" s="139"/>
      <c r="C38" s="139"/>
      <c r="D38" s="139"/>
      <c r="E38" s="139"/>
      <c r="F38" s="114" t="s">
        <v>313</v>
      </c>
      <c r="G38" s="130" t="s">
        <v>322</v>
      </c>
      <c r="H38" s="183">
        <v>499.0</v>
      </c>
      <c r="I38" s="132">
        <f>K37*420%</f>
        <v>525</v>
      </c>
      <c r="J38" s="184">
        <v>649.0</v>
      </c>
      <c r="K38" s="139"/>
      <c r="L38" s="134">
        <f>K37/J38</f>
        <v>0.1926040062</v>
      </c>
      <c r="M38" s="135">
        <f t="shared" si="1"/>
        <v>1.300601202</v>
      </c>
      <c r="N38" s="134" t="str">
        <f t="shared" si="11"/>
        <v>#REF!</v>
      </c>
      <c r="O38" s="136">
        <f t="shared" si="12"/>
        <v>778.8</v>
      </c>
      <c r="P38" s="137">
        <v>699.0</v>
      </c>
      <c r="Q38" s="138">
        <f t="shared" si="13"/>
        <v>0</v>
      </c>
      <c r="R38" s="114" t="s">
        <v>315</v>
      </c>
    </row>
    <row r="39" ht="24.75" customHeight="1" outlineLevel="1">
      <c r="A39" s="185"/>
      <c r="B39" s="139"/>
      <c r="C39" s="139"/>
      <c r="D39" s="139"/>
      <c r="E39" s="139"/>
      <c r="F39" s="114" t="s">
        <v>313</v>
      </c>
      <c r="G39" s="130" t="s">
        <v>317</v>
      </c>
      <c r="H39" s="186">
        <v>649.0</v>
      </c>
      <c r="I39" s="132">
        <f>K37*430%</f>
        <v>537.5</v>
      </c>
      <c r="J39" s="187">
        <v>699.0</v>
      </c>
      <c r="K39" s="139"/>
      <c r="L39" s="151">
        <f>K37/J39</f>
        <v>0.1788268956</v>
      </c>
      <c r="M39" s="135">
        <f t="shared" si="1"/>
        <v>1.077041602</v>
      </c>
      <c r="N39" s="134"/>
      <c r="O39" s="136">
        <f t="shared" si="12"/>
        <v>838.8</v>
      </c>
      <c r="P39" s="137">
        <v>799.0</v>
      </c>
      <c r="Q39" s="138">
        <f t="shared" si="13"/>
        <v>0</v>
      </c>
      <c r="R39" s="114" t="s">
        <v>315</v>
      </c>
    </row>
    <row r="40" ht="24.75" customHeight="1" outlineLevel="1">
      <c r="A40" s="185"/>
      <c r="B40" s="113"/>
      <c r="C40" s="113"/>
      <c r="D40" s="113"/>
      <c r="E40" s="113"/>
      <c r="F40" s="114" t="s">
        <v>313</v>
      </c>
      <c r="G40" s="130" t="s">
        <v>318</v>
      </c>
      <c r="H40" s="186">
        <v>699.0</v>
      </c>
      <c r="I40" s="132">
        <f>K37*440%</f>
        <v>550</v>
      </c>
      <c r="J40" s="188">
        <v>749.0</v>
      </c>
      <c r="K40" s="113"/>
      <c r="L40" s="134">
        <f>K37/J40</f>
        <v>0.1668891856</v>
      </c>
      <c r="M40" s="135">
        <f t="shared" si="1"/>
        <v>1.071530758</v>
      </c>
      <c r="N40" s="134" t="str">
        <f t="shared" ref="N40:N42" si="14">H40/#REF!-1</f>
        <v>#REF!</v>
      </c>
      <c r="O40" s="136">
        <f t="shared" si="12"/>
        <v>898.8</v>
      </c>
      <c r="P40" s="137">
        <v>799.0</v>
      </c>
      <c r="Q40" s="138">
        <f t="shared" si="13"/>
        <v>0</v>
      </c>
      <c r="R40" s="114" t="s">
        <v>315</v>
      </c>
    </row>
    <row r="41" ht="24.75" customHeight="1" outlineLevel="1">
      <c r="A41" s="125" t="s">
        <v>345</v>
      </c>
      <c r="B41" s="126" t="s">
        <v>122</v>
      </c>
      <c r="C41" s="127" t="s">
        <v>346</v>
      </c>
      <c r="D41" s="168" t="s">
        <v>347</v>
      </c>
      <c r="E41" s="129" t="s">
        <v>348</v>
      </c>
      <c r="F41" s="114" t="s">
        <v>313</v>
      </c>
      <c r="G41" s="130" t="s">
        <v>314</v>
      </c>
      <c r="H41" s="181">
        <v>469.0</v>
      </c>
      <c r="I41" s="132">
        <f>K41*400%</f>
        <v>560</v>
      </c>
      <c r="J41" s="182">
        <v>599.0</v>
      </c>
      <c r="K41" s="133">
        <v>140.0</v>
      </c>
      <c r="L41" s="189">
        <f>K41/J41</f>
        <v>0.2337228715</v>
      </c>
      <c r="M41" s="135">
        <f t="shared" si="1"/>
        <v>1.277185501</v>
      </c>
      <c r="N41" s="134" t="str">
        <f t="shared" si="14"/>
        <v>#REF!</v>
      </c>
      <c r="O41" s="136">
        <f t="shared" si="12"/>
        <v>718.8</v>
      </c>
      <c r="P41" s="137">
        <v>699.0</v>
      </c>
      <c r="Q41" s="138">
        <f t="shared" si="13"/>
        <v>0.200286123</v>
      </c>
      <c r="R41" s="114" t="s">
        <v>315</v>
      </c>
    </row>
    <row r="42" ht="24.75" customHeight="1" outlineLevel="1">
      <c r="A42" s="58"/>
      <c r="B42" s="139"/>
      <c r="C42" s="139"/>
      <c r="D42" s="139"/>
      <c r="E42" s="139"/>
      <c r="F42" s="114" t="s">
        <v>313</v>
      </c>
      <c r="G42" s="130" t="s">
        <v>322</v>
      </c>
      <c r="H42" s="183">
        <v>499.0</v>
      </c>
      <c r="I42" s="132">
        <f>K41*420%</f>
        <v>588</v>
      </c>
      <c r="J42" s="184">
        <v>649.0</v>
      </c>
      <c r="K42" s="139"/>
      <c r="L42" s="189">
        <f>K41/J42</f>
        <v>0.2157164869</v>
      </c>
      <c r="M42" s="135">
        <f t="shared" si="1"/>
        <v>1.300601202</v>
      </c>
      <c r="N42" s="134" t="str">
        <f t="shared" si="14"/>
        <v>#REF!</v>
      </c>
      <c r="O42" s="136">
        <f t="shared" si="12"/>
        <v>778.8</v>
      </c>
      <c r="P42" s="137">
        <v>699.0</v>
      </c>
      <c r="Q42" s="138">
        <f t="shared" si="13"/>
        <v>0</v>
      </c>
      <c r="R42" s="114" t="s">
        <v>315</v>
      </c>
    </row>
    <row r="43" ht="24.75" customHeight="1" outlineLevel="1">
      <c r="A43" s="141"/>
      <c r="B43" s="139"/>
      <c r="C43" s="139"/>
      <c r="D43" s="139"/>
      <c r="E43" s="139"/>
      <c r="F43" s="114" t="s">
        <v>313</v>
      </c>
      <c r="G43" s="130" t="s">
        <v>317</v>
      </c>
      <c r="H43" s="186">
        <v>699.0</v>
      </c>
      <c r="I43" s="132">
        <f>K41*430%</f>
        <v>602</v>
      </c>
      <c r="J43" s="187">
        <v>699.0</v>
      </c>
      <c r="K43" s="139"/>
      <c r="L43" s="151">
        <f>K41/J43</f>
        <v>0.200286123</v>
      </c>
      <c r="M43" s="135">
        <f t="shared" si="1"/>
        <v>1</v>
      </c>
      <c r="N43" s="134"/>
      <c r="O43" s="136">
        <f t="shared" si="12"/>
        <v>838.8</v>
      </c>
      <c r="P43" s="137">
        <v>799.0</v>
      </c>
      <c r="Q43" s="138">
        <f t="shared" si="13"/>
        <v>0</v>
      </c>
      <c r="R43" s="114" t="s">
        <v>315</v>
      </c>
    </row>
    <row r="44" ht="24.75" customHeight="1" outlineLevel="1">
      <c r="A44" s="141"/>
      <c r="B44" s="113"/>
      <c r="C44" s="113"/>
      <c r="D44" s="113"/>
      <c r="E44" s="113"/>
      <c r="F44" s="114" t="s">
        <v>313</v>
      </c>
      <c r="G44" s="130" t="s">
        <v>318</v>
      </c>
      <c r="H44" s="186">
        <v>699.0</v>
      </c>
      <c r="I44" s="132">
        <f>K41*440%</f>
        <v>616</v>
      </c>
      <c r="J44" s="188">
        <v>749.0</v>
      </c>
      <c r="K44" s="113"/>
      <c r="L44" s="134">
        <f>K41/J44</f>
        <v>0.1869158879</v>
      </c>
      <c r="M44" s="135">
        <f t="shared" si="1"/>
        <v>1.071530758</v>
      </c>
      <c r="N44" s="134" t="str">
        <f t="shared" ref="N44:N46" si="15">H44/#REF!-1</f>
        <v>#REF!</v>
      </c>
      <c r="O44" s="136">
        <f t="shared" si="12"/>
        <v>898.8</v>
      </c>
      <c r="P44" s="137">
        <v>799.0</v>
      </c>
      <c r="Q44" s="138">
        <f t="shared" si="13"/>
        <v>0</v>
      </c>
      <c r="R44" s="114" t="s">
        <v>315</v>
      </c>
    </row>
    <row r="45" ht="24.75" customHeight="1" outlineLevel="1">
      <c r="A45" s="125" t="s">
        <v>349</v>
      </c>
      <c r="B45" s="126" t="s">
        <v>126</v>
      </c>
      <c r="C45" s="127" t="s">
        <v>350</v>
      </c>
      <c r="D45" s="180"/>
      <c r="E45" s="129">
        <v>200.0</v>
      </c>
      <c r="F45" s="114" t="s">
        <v>313</v>
      </c>
      <c r="G45" s="130" t="s">
        <v>314</v>
      </c>
      <c r="H45" s="190" t="s">
        <v>342</v>
      </c>
      <c r="I45" s="132">
        <f>K45*400%</f>
        <v>580</v>
      </c>
      <c r="J45" s="182">
        <v>599.0</v>
      </c>
      <c r="K45" s="133">
        <v>145.0</v>
      </c>
      <c r="L45" s="134">
        <f>K45/J45</f>
        <v>0.2420701169</v>
      </c>
      <c r="M45" s="135" t="str">
        <f t="shared" si="1"/>
        <v>#VALUE!</v>
      </c>
      <c r="N45" s="134" t="str">
        <f t="shared" si="15"/>
        <v>#REF!</v>
      </c>
      <c r="O45" s="136">
        <f t="shared" si="12"/>
        <v>718.8</v>
      </c>
      <c r="P45" s="137">
        <v>699.0</v>
      </c>
      <c r="Q45" s="138">
        <f t="shared" si="13"/>
        <v>0.2074391989</v>
      </c>
      <c r="R45" s="114" t="s">
        <v>315</v>
      </c>
    </row>
    <row r="46" ht="24.75" customHeight="1" outlineLevel="1">
      <c r="A46" s="58"/>
      <c r="B46" s="139"/>
      <c r="C46" s="139"/>
      <c r="D46" s="139"/>
      <c r="E46" s="139"/>
      <c r="F46" s="114" t="s">
        <v>313</v>
      </c>
      <c r="G46" s="130" t="s">
        <v>322</v>
      </c>
      <c r="H46" s="191" t="s">
        <v>342</v>
      </c>
      <c r="I46" s="132">
        <f>K45*420%</f>
        <v>609</v>
      </c>
      <c r="J46" s="184">
        <v>649.0</v>
      </c>
      <c r="K46" s="139"/>
      <c r="L46" s="134">
        <f>K45/J46</f>
        <v>0.2234206471</v>
      </c>
      <c r="M46" s="135" t="str">
        <f t="shared" si="1"/>
        <v>#VALUE!</v>
      </c>
      <c r="N46" s="134" t="str">
        <f t="shared" si="15"/>
        <v>#REF!</v>
      </c>
      <c r="O46" s="136">
        <f t="shared" si="12"/>
        <v>778.8</v>
      </c>
      <c r="P46" s="137">
        <v>699.0</v>
      </c>
      <c r="Q46" s="138">
        <f t="shared" si="13"/>
        <v>0</v>
      </c>
      <c r="R46" s="114" t="s">
        <v>315</v>
      </c>
    </row>
    <row r="47" ht="24.75" customHeight="1" outlineLevel="1">
      <c r="A47" s="125"/>
      <c r="B47" s="139"/>
      <c r="C47" s="139"/>
      <c r="D47" s="139"/>
      <c r="E47" s="139"/>
      <c r="F47" s="114" t="s">
        <v>313</v>
      </c>
      <c r="G47" s="130" t="s">
        <v>317</v>
      </c>
      <c r="H47" s="192" t="s">
        <v>342</v>
      </c>
      <c r="I47" s="132">
        <f>K45*430%</f>
        <v>623.5</v>
      </c>
      <c r="J47" s="187">
        <v>699.0</v>
      </c>
      <c r="K47" s="139"/>
      <c r="L47" s="151">
        <f>K45/J47</f>
        <v>0.2074391989</v>
      </c>
      <c r="M47" s="135" t="str">
        <f t="shared" si="1"/>
        <v>#VALUE!</v>
      </c>
      <c r="N47" s="134"/>
      <c r="O47" s="136">
        <f t="shared" si="12"/>
        <v>838.8</v>
      </c>
      <c r="P47" s="137">
        <v>799.0</v>
      </c>
      <c r="Q47" s="138">
        <f t="shared" si="13"/>
        <v>0</v>
      </c>
      <c r="R47" s="114" t="s">
        <v>315</v>
      </c>
    </row>
    <row r="48" ht="24.75" customHeight="1" outlineLevel="1">
      <c r="A48" s="125"/>
      <c r="B48" s="113"/>
      <c r="C48" s="113"/>
      <c r="D48" s="113"/>
      <c r="E48" s="113"/>
      <c r="F48" s="114" t="s">
        <v>313</v>
      </c>
      <c r="G48" s="130" t="s">
        <v>318</v>
      </c>
      <c r="H48" s="192" t="s">
        <v>342</v>
      </c>
      <c r="I48" s="132">
        <f>K45*440%</f>
        <v>638</v>
      </c>
      <c r="J48" s="188">
        <v>749.0</v>
      </c>
      <c r="K48" s="113"/>
      <c r="L48" s="134">
        <f>K45/J48</f>
        <v>0.1935914553</v>
      </c>
      <c r="M48" s="135" t="str">
        <f t="shared" si="1"/>
        <v>#VALUE!</v>
      </c>
      <c r="N48" s="134" t="str">
        <f t="shared" ref="N48:N50" si="16">H48/#REF!-1</f>
        <v>#REF!</v>
      </c>
      <c r="O48" s="136">
        <f t="shared" si="12"/>
        <v>898.8</v>
      </c>
      <c r="P48" s="137">
        <v>799.0</v>
      </c>
      <c r="Q48" s="138">
        <f t="shared" si="13"/>
        <v>0</v>
      </c>
      <c r="R48" s="114" t="s">
        <v>315</v>
      </c>
    </row>
    <row r="49" ht="24.75" customHeight="1" outlineLevel="1">
      <c r="A49" s="125" t="s">
        <v>349</v>
      </c>
      <c r="B49" s="126" t="s">
        <v>124</v>
      </c>
      <c r="C49" s="127" t="s">
        <v>351</v>
      </c>
      <c r="D49" s="168" t="s">
        <v>352</v>
      </c>
      <c r="E49" s="129">
        <v>200.0</v>
      </c>
      <c r="F49" s="114" t="s">
        <v>313</v>
      </c>
      <c r="G49" s="130" t="s">
        <v>314</v>
      </c>
      <c r="H49" s="190">
        <v>599.0</v>
      </c>
      <c r="I49" s="132">
        <f>K49*400%</f>
        <v>660</v>
      </c>
      <c r="J49" s="182">
        <v>649.0</v>
      </c>
      <c r="K49" s="133">
        <v>165.0</v>
      </c>
      <c r="L49" s="134">
        <f>K49/J49</f>
        <v>0.2542372881</v>
      </c>
      <c r="M49" s="135">
        <f t="shared" si="1"/>
        <v>1.083472454</v>
      </c>
      <c r="N49" s="134" t="str">
        <f t="shared" si="16"/>
        <v>#REF!</v>
      </c>
      <c r="O49" s="136">
        <f t="shared" si="12"/>
        <v>778.8</v>
      </c>
      <c r="P49" s="137">
        <v>749.0</v>
      </c>
      <c r="Q49" s="138">
        <f t="shared" si="13"/>
        <v>0.220293725</v>
      </c>
      <c r="R49" s="114" t="s">
        <v>315</v>
      </c>
    </row>
    <row r="50" ht="24.75" customHeight="1" outlineLevel="1">
      <c r="A50" s="58"/>
      <c r="B50" s="139"/>
      <c r="C50" s="139"/>
      <c r="D50" s="139"/>
      <c r="E50" s="139"/>
      <c r="F50" s="114" t="s">
        <v>313</v>
      </c>
      <c r="G50" s="130" t="s">
        <v>322</v>
      </c>
      <c r="H50" s="191">
        <v>629.0</v>
      </c>
      <c r="I50" s="132">
        <f>K49*420%</f>
        <v>693</v>
      </c>
      <c r="J50" s="184">
        <v>699.0</v>
      </c>
      <c r="K50" s="139"/>
      <c r="L50" s="134">
        <f>K49/J50</f>
        <v>0.2360515021</v>
      </c>
      <c r="M50" s="135">
        <f t="shared" si="1"/>
        <v>1.111287758</v>
      </c>
      <c r="N50" s="134" t="str">
        <f t="shared" si="16"/>
        <v>#REF!</v>
      </c>
      <c r="O50" s="136">
        <f t="shared" si="12"/>
        <v>838.8</v>
      </c>
      <c r="P50" s="137">
        <v>749.0</v>
      </c>
      <c r="Q50" s="138">
        <f t="shared" si="13"/>
        <v>0</v>
      </c>
      <c r="R50" s="114" t="s">
        <v>315</v>
      </c>
    </row>
    <row r="51" ht="24.75" customHeight="1" outlineLevel="1">
      <c r="A51" s="125"/>
      <c r="B51" s="139"/>
      <c r="C51" s="139"/>
      <c r="D51" s="139"/>
      <c r="E51" s="139"/>
      <c r="F51" s="114" t="s">
        <v>313</v>
      </c>
      <c r="G51" s="130" t="s">
        <v>317</v>
      </c>
      <c r="H51" s="192" t="s">
        <v>342</v>
      </c>
      <c r="I51" s="132">
        <f>K49*430%</f>
        <v>709.5</v>
      </c>
      <c r="J51" s="187">
        <v>749.0</v>
      </c>
      <c r="K51" s="139"/>
      <c r="L51" s="151">
        <f>K49/J51</f>
        <v>0.220293725</v>
      </c>
      <c r="M51" s="135" t="str">
        <f t="shared" si="1"/>
        <v>#VALUE!</v>
      </c>
      <c r="N51" s="134"/>
      <c r="O51" s="136">
        <f t="shared" si="12"/>
        <v>898.8</v>
      </c>
      <c r="P51" s="137">
        <v>849.0</v>
      </c>
      <c r="Q51" s="138">
        <f t="shared" si="13"/>
        <v>0</v>
      </c>
      <c r="R51" s="114" t="s">
        <v>315</v>
      </c>
    </row>
    <row r="52" ht="24.75" customHeight="1" outlineLevel="1">
      <c r="A52" s="125"/>
      <c r="B52" s="113"/>
      <c r="C52" s="113"/>
      <c r="D52" s="113"/>
      <c r="E52" s="113"/>
      <c r="F52" s="114" t="s">
        <v>313</v>
      </c>
      <c r="G52" s="130" t="s">
        <v>318</v>
      </c>
      <c r="H52" s="192" t="s">
        <v>342</v>
      </c>
      <c r="I52" s="132">
        <f>K49*440%</f>
        <v>726</v>
      </c>
      <c r="J52" s="188">
        <v>799.0</v>
      </c>
      <c r="K52" s="113"/>
      <c r="L52" s="134">
        <f>K49/J52</f>
        <v>0.2065081352</v>
      </c>
      <c r="M52" s="135" t="str">
        <f t="shared" si="1"/>
        <v>#VALUE!</v>
      </c>
      <c r="N52" s="134" t="str">
        <f t="shared" ref="N52:N54" si="17">H52/#REF!-1</f>
        <v>#REF!</v>
      </c>
      <c r="O52" s="136">
        <f t="shared" si="12"/>
        <v>958.8</v>
      </c>
      <c r="P52" s="137">
        <v>849.0</v>
      </c>
      <c r="Q52" s="138">
        <f t="shared" si="13"/>
        <v>0</v>
      </c>
      <c r="R52" s="114" t="s">
        <v>315</v>
      </c>
    </row>
    <row r="53" ht="24.75" customHeight="1" outlineLevel="1">
      <c r="A53" s="125"/>
      <c r="B53" s="126" t="s">
        <v>127</v>
      </c>
      <c r="C53" s="127" t="s">
        <v>353</v>
      </c>
      <c r="D53" s="180"/>
      <c r="E53" s="129" t="s">
        <v>354</v>
      </c>
      <c r="F53" s="114" t="s">
        <v>313</v>
      </c>
      <c r="G53" s="130" t="s">
        <v>314</v>
      </c>
      <c r="H53" s="190" t="s">
        <v>342</v>
      </c>
      <c r="I53" s="132">
        <f>K53*400%</f>
        <v>680</v>
      </c>
      <c r="J53" s="182">
        <v>649.0</v>
      </c>
      <c r="K53" s="133">
        <v>170.0</v>
      </c>
      <c r="L53" s="134">
        <f>K53/J53</f>
        <v>0.2619414484</v>
      </c>
      <c r="M53" s="135" t="str">
        <f t="shared" si="1"/>
        <v>#VALUE!</v>
      </c>
      <c r="N53" s="134" t="str">
        <f t="shared" si="17"/>
        <v>#REF!</v>
      </c>
      <c r="O53" s="136">
        <f t="shared" si="12"/>
        <v>778.8</v>
      </c>
      <c r="P53" s="137">
        <v>749.0</v>
      </c>
      <c r="Q53" s="138">
        <f t="shared" si="13"/>
        <v>0.2269692924</v>
      </c>
      <c r="R53" s="114" t="s">
        <v>315</v>
      </c>
    </row>
    <row r="54" ht="24.75" customHeight="1" outlineLevel="1">
      <c r="A54" s="58"/>
      <c r="B54" s="139"/>
      <c r="C54" s="139"/>
      <c r="D54" s="139"/>
      <c r="E54" s="139"/>
      <c r="F54" s="114" t="s">
        <v>313</v>
      </c>
      <c r="G54" s="130" t="s">
        <v>322</v>
      </c>
      <c r="H54" s="191" t="s">
        <v>342</v>
      </c>
      <c r="I54" s="132">
        <f>K53*420%</f>
        <v>714</v>
      </c>
      <c r="J54" s="184">
        <v>699.0</v>
      </c>
      <c r="K54" s="139"/>
      <c r="L54" s="134">
        <f>K53/J54</f>
        <v>0.243204578</v>
      </c>
      <c r="M54" s="135" t="str">
        <f t="shared" si="1"/>
        <v>#VALUE!</v>
      </c>
      <c r="N54" s="134" t="str">
        <f t="shared" si="17"/>
        <v>#REF!</v>
      </c>
      <c r="O54" s="136">
        <f t="shared" si="12"/>
        <v>838.8</v>
      </c>
      <c r="P54" s="137">
        <v>749.0</v>
      </c>
      <c r="Q54" s="138">
        <f t="shared" si="13"/>
        <v>0</v>
      </c>
      <c r="R54" s="114" t="s">
        <v>315</v>
      </c>
    </row>
    <row r="55" ht="24.75" customHeight="1" outlineLevel="1">
      <c r="A55" s="141"/>
      <c r="B55" s="139"/>
      <c r="C55" s="139"/>
      <c r="D55" s="139"/>
      <c r="E55" s="139"/>
      <c r="F55" s="114" t="s">
        <v>313</v>
      </c>
      <c r="G55" s="130" t="s">
        <v>317</v>
      </c>
      <c r="H55" s="192">
        <v>699.0</v>
      </c>
      <c r="I55" s="132">
        <f>K53*430%</f>
        <v>731</v>
      </c>
      <c r="J55" s="187">
        <v>749.0</v>
      </c>
      <c r="K55" s="139"/>
      <c r="L55" s="151">
        <f>K53/J55</f>
        <v>0.2269692924</v>
      </c>
      <c r="M55" s="135">
        <f t="shared" si="1"/>
        <v>1.071530758</v>
      </c>
      <c r="N55" s="134"/>
      <c r="O55" s="136">
        <f t="shared" si="12"/>
        <v>898.8</v>
      </c>
      <c r="P55" s="137">
        <v>849.0</v>
      </c>
      <c r="Q55" s="138">
        <f t="shared" si="13"/>
        <v>0</v>
      </c>
      <c r="R55" s="114" t="s">
        <v>315</v>
      </c>
    </row>
    <row r="56" ht="24.75" customHeight="1" outlineLevel="1">
      <c r="A56" s="141"/>
      <c r="B56" s="113"/>
      <c r="C56" s="113"/>
      <c r="D56" s="113"/>
      <c r="E56" s="113"/>
      <c r="F56" s="114" t="s">
        <v>313</v>
      </c>
      <c r="G56" s="130" t="s">
        <v>318</v>
      </c>
      <c r="H56" s="192">
        <v>699.0</v>
      </c>
      <c r="I56" s="132">
        <f>K53*440%</f>
        <v>748</v>
      </c>
      <c r="J56" s="188">
        <v>799.0</v>
      </c>
      <c r="K56" s="113"/>
      <c r="L56" s="134">
        <f>K53/J56</f>
        <v>0.2127659574</v>
      </c>
      <c r="M56" s="135">
        <f t="shared" si="1"/>
        <v>1.143061516</v>
      </c>
      <c r="N56" s="134" t="str">
        <f t="shared" ref="N56:N58" si="18">H56/#REF!-1</f>
        <v>#REF!</v>
      </c>
      <c r="O56" s="136">
        <f t="shared" si="12"/>
        <v>958.8</v>
      </c>
      <c r="P56" s="137">
        <v>849.0</v>
      </c>
      <c r="Q56" s="138">
        <f t="shared" si="13"/>
        <v>0</v>
      </c>
      <c r="R56" s="114" t="s">
        <v>315</v>
      </c>
    </row>
    <row r="57" ht="24.75" customHeight="1" outlineLevel="1">
      <c r="A57" s="125" t="s">
        <v>355</v>
      </c>
      <c r="B57" s="126" t="s">
        <v>128</v>
      </c>
      <c r="C57" s="193" t="s">
        <v>356</v>
      </c>
      <c r="D57" s="168" t="s">
        <v>352</v>
      </c>
      <c r="E57" s="129">
        <v>200.0</v>
      </c>
      <c r="F57" s="114" t="s">
        <v>313</v>
      </c>
      <c r="G57" s="130" t="s">
        <v>314</v>
      </c>
      <c r="H57" s="194">
        <v>599.0</v>
      </c>
      <c r="I57" s="132">
        <f>K57*400%</f>
        <v>760</v>
      </c>
      <c r="J57" s="195">
        <v>749.0</v>
      </c>
      <c r="K57" s="133">
        <v>190.0</v>
      </c>
      <c r="L57" s="134">
        <f>K57/J57</f>
        <v>0.2536715621</v>
      </c>
      <c r="M57" s="135">
        <f t="shared" si="1"/>
        <v>1.250417362</v>
      </c>
      <c r="N57" s="134" t="str">
        <f t="shared" si="18"/>
        <v>#REF!</v>
      </c>
      <c r="O57" s="136">
        <f t="shared" si="12"/>
        <v>898.8</v>
      </c>
      <c r="P57" s="137">
        <v>849.0</v>
      </c>
      <c r="Q57" s="138">
        <f t="shared" si="13"/>
        <v>0.2237926973</v>
      </c>
      <c r="R57" s="114" t="s">
        <v>315</v>
      </c>
    </row>
    <row r="58" ht="24.75" customHeight="1" outlineLevel="1">
      <c r="A58" s="58"/>
      <c r="B58" s="139"/>
      <c r="C58" s="139"/>
      <c r="D58" s="139"/>
      <c r="E58" s="139"/>
      <c r="F58" s="114" t="s">
        <v>313</v>
      </c>
      <c r="G58" s="130" t="s">
        <v>322</v>
      </c>
      <c r="H58" s="196">
        <v>629.0</v>
      </c>
      <c r="I58" s="132">
        <f>K57*420%</f>
        <v>798</v>
      </c>
      <c r="J58" s="197">
        <v>799.0</v>
      </c>
      <c r="K58" s="139"/>
      <c r="L58" s="134">
        <f>K57/J58</f>
        <v>0.2377972466</v>
      </c>
      <c r="M58" s="135">
        <f t="shared" si="1"/>
        <v>1.27027027</v>
      </c>
      <c r="N58" s="134" t="str">
        <f t="shared" si="18"/>
        <v>#REF!</v>
      </c>
      <c r="O58" s="136">
        <f t="shared" si="12"/>
        <v>958.8</v>
      </c>
      <c r="P58" s="137">
        <v>849.0</v>
      </c>
      <c r="Q58" s="138">
        <f t="shared" si="13"/>
        <v>0</v>
      </c>
      <c r="R58" s="114" t="s">
        <v>315</v>
      </c>
    </row>
    <row r="59" ht="24.75" customHeight="1" outlineLevel="1">
      <c r="A59" s="141"/>
      <c r="B59" s="139"/>
      <c r="C59" s="139"/>
      <c r="D59" s="139"/>
      <c r="E59" s="139"/>
      <c r="F59" s="114" t="s">
        <v>313</v>
      </c>
      <c r="G59" s="130" t="s">
        <v>317</v>
      </c>
      <c r="H59" s="194" t="s">
        <v>342</v>
      </c>
      <c r="I59" s="132">
        <f>K57*430%</f>
        <v>817</v>
      </c>
      <c r="J59" s="197">
        <v>799.0</v>
      </c>
      <c r="K59" s="139"/>
      <c r="L59" s="151">
        <f>K57/J59</f>
        <v>0.2377972466</v>
      </c>
      <c r="M59" s="135" t="str">
        <f t="shared" si="1"/>
        <v>#VALUE!</v>
      </c>
      <c r="N59" s="134"/>
      <c r="O59" s="136">
        <f t="shared" si="12"/>
        <v>958.8</v>
      </c>
      <c r="P59" s="137">
        <v>899.0</v>
      </c>
      <c r="Q59" s="138">
        <f t="shared" si="13"/>
        <v>0</v>
      </c>
      <c r="R59" s="114" t="s">
        <v>315</v>
      </c>
    </row>
    <row r="60" ht="24.75" customHeight="1" outlineLevel="1">
      <c r="A60" s="141"/>
      <c r="B60" s="113"/>
      <c r="C60" s="113"/>
      <c r="D60" s="113"/>
      <c r="E60" s="113"/>
      <c r="F60" s="114" t="s">
        <v>313</v>
      </c>
      <c r="G60" s="130" t="s">
        <v>318</v>
      </c>
      <c r="H60" s="194" t="s">
        <v>342</v>
      </c>
      <c r="I60" s="132">
        <f>K57*440%</f>
        <v>836</v>
      </c>
      <c r="J60" s="198">
        <v>849.0</v>
      </c>
      <c r="K60" s="113"/>
      <c r="L60" s="134">
        <f>K57/J60</f>
        <v>0.2237926973</v>
      </c>
      <c r="M60" s="135" t="str">
        <f t="shared" si="1"/>
        <v>#VALUE!</v>
      </c>
      <c r="N60" s="134" t="str">
        <f t="shared" ref="N60:N62" si="19">H60/#REF!-1</f>
        <v>#REF!</v>
      </c>
      <c r="O60" s="136">
        <f t="shared" si="12"/>
        <v>1018.8</v>
      </c>
      <c r="P60" s="137">
        <v>899.0</v>
      </c>
      <c r="Q60" s="138">
        <f t="shared" si="13"/>
        <v>0</v>
      </c>
      <c r="R60" s="114" t="s">
        <v>315</v>
      </c>
    </row>
    <row r="61" ht="24.75" customHeight="1" outlineLevel="1">
      <c r="A61" s="125" t="s">
        <v>357</v>
      </c>
      <c r="B61" s="126" t="s">
        <v>129</v>
      </c>
      <c r="C61" s="127" t="s">
        <v>358</v>
      </c>
      <c r="D61" s="143" t="s">
        <v>359</v>
      </c>
      <c r="E61" s="129">
        <v>250.0</v>
      </c>
      <c r="F61" s="114" t="s">
        <v>313</v>
      </c>
      <c r="G61" s="130" t="s">
        <v>314</v>
      </c>
      <c r="H61" s="190">
        <v>599.0</v>
      </c>
      <c r="I61" s="132">
        <f>K61*400%</f>
        <v>780</v>
      </c>
      <c r="J61" s="195">
        <v>749.0</v>
      </c>
      <c r="K61" s="133">
        <v>195.0</v>
      </c>
      <c r="L61" s="134">
        <f>K61/J61</f>
        <v>0.2603471295</v>
      </c>
      <c r="M61" s="135">
        <f t="shared" si="1"/>
        <v>1.250417362</v>
      </c>
      <c r="N61" s="134" t="str">
        <f t="shared" si="19"/>
        <v>#REF!</v>
      </c>
      <c r="O61" s="136"/>
      <c r="P61" s="137"/>
      <c r="Q61" s="138" t="str">
        <f t="shared" si="13"/>
        <v>#DIV/0!</v>
      </c>
      <c r="R61" s="114" t="s">
        <v>313</v>
      </c>
    </row>
    <row r="62" ht="24.75" customHeight="1" outlineLevel="1">
      <c r="A62" s="58"/>
      <c r="B62" s="139"/>
      <c r="C62" s="139"/>
      <c r="D62" s="139"/>
      <c r="E62" s="139"/>
      <c r="F62" s="114" t="s">
        <v>313</v>
      </c>
      <c r="G62" s="130" t="s">
        <v>322</v>
      </c>
      <c r="H62" s="191">
        <v>629.0</v>
      </c>
      <c r="I62" s="132">
        <f>K61*420%</f>
        <v>819</v>
      </c>
      <c r="J62" s="197">
        <v>799.0</v>
      </c>
      <c r="K62" s="139"/>
      <c r="L62" s="134">
        <f>K61/J62</f>
        <v>0.2440550688</v>
      </c>
      <c r="M62" s="135">
        <f t="shared" si="1"/>
        <v>1.27027027</v>
      </c>
      <c r="N62" s="134" t="str">
        <f t="shared" si="19"/>
        <v>#REF!</v>
      </c>
      <c r="O62" s="136"/>
      <c r="P62" s="137"/>
      <c r="Q62" s="138" t="str">
        <f t="shared" si="13"/>
        <v>#DIV/0!</v>
      </c>
      <c r="R62" s="114" t="s">
        <v>313</v>
      </c>
    </row>
    <row r="63" ht="24.75" customHeight="1" outlineLevel="1">
      <c r="A63" s="141"/>
      <c r="B63" s="139"/>
      <c r="C63" s="139"/>
      <c r="D63" s="139"/>
      <c r="E63" s="139"/>
      <c r="F63" s="114" t="s">
        <v>313</v>
      </c>
      <c r="G63" s="130" t="s">
        <v>317</v>
      </c>
      <c r="H63" s="192">
        <v>699.0</v>
      </c>
      <c r="I63" s="132">
        <f>K61*430%</f>
        <v>838.5</v>
      </c>
      <c r="J63" s="197">
        <v>799.0</v>
      </c>
      <c r="K63" s="139"/>
      <c r="L63" s="151">
        <f>K61/J63</f>
        <v>0.2440550688</v>
      </c>
      <c r="M63" s="135">
        <f t="shared" si="1"/>
        <v>1.143061516</v>
      </c>
      <c r="N63" s="134"/>
      <c r="O63" s="136"/>
      <c r="P63" s="137"/>
      <c r="Q63" s="138" t="str">
        <f t="shared" si="13"/>
        <v>#DIV/0!</v>
      </c>
      <c r="R63" s="114" t="s">
        <v>313</v>
      </c>
    </row>
    <row r="64" ht="24.75" customHeight="1" outlineLevel="1">
      <c r="A64" s="141"/>
      <c r="B64" s="113"/>
      <c r="C64" s="113"/>
      <c r="D64" s="113"/>
      <c r="E64" s="113"/>
      <c r="F64" s="114" t="s">
        <v>313</v>
      </c>
      <c r="G64" s="130" t="s">
        <v>318</v>
      </c>
      <c r="H64" s="192">
        <v>699.0</v>
      </c>
      <c r="I64" s="132">
        <f>K61*440%</f>
        <v>858</v>
      </c>
      <c r="J64" s="198">
        <v>849.0</v>
      </c>
      <c r="K64" s="113"/>
      <c r="L64" s="134">
        <f>K61/J64</f>
        <v>0.2296819788</v>
      </c>
      <c r="M64" s="135">
        <f t="shared" si="1"/>
        <v>1.214592275</v>
      </c>
      <c r="N64" s="134" t="str">
        <f t="shared" ref="N64:N66" si="20">H64/#REF!-1</f>
        <v>#REF!</v>
      </c>
      <c r="O64" s="136"/>
      <c r="P64" s="137"/>
      <c r="Q64" s="138" t="str">
        <f t="shared" si="13"/>
        <v>#DIV/0!</v>
      </c>
      <c r="R64" s="114" t="s">
        <v>313</v>
      </c>
    </row>
    <row r="65" ht="24.75" customHeight="1" outlineLevel="1">
      <c r="A65" s="125" t="s">
        <v>349</v>
      </c>
      <c r="B65" s="126" t="s">
        <v>131</v>
      </c>
      <c r="C65" s="127" t="s">
        <v>360</v>
      </c>
      <c r="D65" s="199"/>
      <c r="E65" s="129">
        <v>200.0</v>
      </c>
      <c r="F65" s="114" t="s">
        <v>313</v>
      </c>
      <c r="G65" s="130" t="s">
        <v>314</v>
      </c>
      <c r="H65" s="190" t="s">
        <v>342</v>
      </c>
      <c r="I65" s="132">
        <f>K65*400%</f>
        <v>780</v>
      </c>
      <c r="J65" s="195">
        <v>749.0</v>
      </c>
      <c r="K65" s="133">
        <v>195.0</v>
      </c>
      <c r="L65" s="134">
        <f>K65/J65</f>
        <v>0.2603471295</v>
      </c>
      <c r="M65" s="135" t="str">
        <f t="shared" si="1"/>
        <v>#VALUE!</v>
      </c>
      <c r="N65" s="134" t="str">
        <f t="shared" si="20"/>
        <v>#REF!</v>
      </c>
      <c r="O65" s="136">
        <f t="shared" ref="O65:O72" si="21">J65+J65*0.2</f>
        <v>898.8</v>
      </c>
      <c r="P65" s="137">
        <v>899.0</v>
      </c>
      <c r="Q65" s="138">
        <f t="shared" si="13"/>
        <v>0.2169076752</v>
      </c>
      <c r="R65" s="114" t="s">
        <v>315</v>
      </c>
    </row>
    <row r="66" ht="24.75" customHeight="1" outlineLevel="1">
      <c r="A66" s="58"/>
      <c r="B66" s="139"/>
      <c r="C66" s="139"/>
      <c r="D66" s="139"/>
      <c r="E66" s="139"/>
      <c r="F66" s="114" t="s">
        <v>313</v>
      </c>
      <c r="G66" s="130" t="s">
        <v>322</v>
      </c>
      <c r="H66" s="191" t="s">
        <v>342</v>
      </c>
      <c r="I66" s="132">
        <f>K65*420%</f>
        <v>819</v>
      </c>
      <c r="J66" s="197">
        <v>799.0</v>
      </c>
      <c r="K66" s="139"/>
      <c r="L66" s="134">
        <f>K65/J66</f>
        <v>0.2440550688</v>
      </c>
      <c r="M66" s="135" t="str">
        <f t="shared" si="1"/>
        <v>#VALUE!</v>
      </c>
      <c r="N66" s="134" t="str">
        <f t="shared" si="20"/>
        <v>#REF!</v>
      </c>
      <c r="O66" s="136">
        <f t="shared" si="21"/>
        <v>958.8</v>
      </c>
      <c r="P66" s="137">
        <v>899.0</v>
      </c>
      <c r="Q66" s="138">
        <f t="shared" si="13"/>
        <v>0</v>
      </c>
      <c r="R66" s="114" t="s">
        <v>315</v>
      </c>
    </row>
    <row r="67" ht="24.75" customHeight="1" outlineLevel="1">
      <c r="A67" s="125"/>
      <c r="B67" s="139"/>
      <c r="C67" s="139"/>
      <c r="D67" s="139"/>
      <c r="E67" s="139"/>
      <c r="F67" s="114" t="s">
        <v>313</v>
      </c>
      <c r="G67" s="130" t="s">
        <v>317</v>
      </c>
      <c r="H67" s="192">
        <v>799.0</v>
      </c>
      <c r="I67" s="132">
        <f>K65*430%</f>
        <v>838.5</v>
      </c>
      <c r="J67" s="197">
        <v>799.0</v>
      </c>
      <c r="K67" s="139"/>
      <c r="L67" s="151">
        <f>K65/J67</f>
        <v>0.2440550688</v>
      </c>
      <c r="M67" s="135">
        <f t="shared" si="1"/>
        <v>1</v>
      </c>
      <c r="N67" s="134"/>
      <c r="O67" s="136">
        <f t="shared" si="21"/>
        <v>958.8</v>
      </c>
      <c r="P67" s="137">
        <v>949.0</v>
      </c>
      <c r="Q67" s="138">
        <f t="shared" si="13"/>
        <v>0</v>
      </c>
      <c r="R67" s="114" t="s">
        <v>315</v>
      </c>
    </row>
    <row r="68" ht="24.75" customHeight="1" outlineLevel="1">
      <c r="A68" s="125"/>
      <c r="B68" s="113"/>
      <c r="C68" s="113"/>
      <c r="D68" s="113"/>
      <c r="E68" s="113"/>
      <c r="F68" s="114" t="s">
        <v>313</v>
      </c>
      <c r="G68" s="130" t="s">
        <v>318</v>
      </c>
      <c r="H68" s="192">
        <v>799.0</v>
      </c>
      <c r="I68" s="132">
        <f>K65*440%</f>
        <v>858</v>
      </c>
      <c r="J68" s="198">
        <v>849.0</v>
      </c>
      <c r="K68" s="113"/>
      <c r="L68" s="134">
        <f>K65/J68</f>
        <v>0.2296819788</v>
      </c>
      <c r="M68" s="135">
        <f t="shared" si="1"/>
        <v>1.062578223</v>
      </c>
      <c r="N68" s="134" t="str">
        <f t="shared" ref="N68:N70" si="22">H68/#REF!-1</f>
        <v>#REF!</v>
      </c>
      <c r="O68" s="136">
        <f t="shared" si="21"/>
        <v>1018.8</v>
      </c>
      <c r="P68" s="137">
        <v>949.0</v>
      </c>
      <c r="Q68" s="138">
        <f t="shared" si="13"/>
        <v>0</v>
      </c>
      <c r="R68" s="114" t="s">
        <v>315</v>
      </c>
    </row>
    <row r="69" ht="24.75" customHeight="1" outlineLevel="1">
      <c r="A69" s="200"/>
      <c r="B69" s="126" t="s">
        <v>132</v>
      </c>
      <c r="C69" s="127" t="s">
        <v>361</v>
      </c>
      <c r="D69" s="201"/>
      <c r="E69" s="163">
        <v>200.0</v>
      </c>
      <c r="F69" s="114" t="s">
        <v>313</v>
      </c>
      <c r="G69" s="130" t="s">
        <v>314</v>
      </c>
      <c r="H69" s="202" t="s">
        <v>342</v>
      </c>
      <c r="I69" s="132">
        <f>K69*400%</f>
        <v>920</v>
      </c>
      <c r="J69" s="195">
        <v>899.0</v>
      </c>
      <c r="K69" s="133">
        <v>230.0</v>
      </c>
      <c r="L69" s="134">
        <f>K69/J69</f>
        <v>0.255839822</v>
      </c>
      <c r="M69" s="135" t="str">
        <f t="shared" si="1"/>
        <v>#VALUE!</v>
      </c>
      <c r="N69" s="134" t="str">
        <f t="shared" si="22"/>
        <v>#REF!</v>
      </c>
      <c r="O69" s="136">
        <f t="shared" si="21"/>
        <v>1078.8</v>
      </c>
      <c r="P69" s="203"/>
      <c r="Q69" s="138" t="str">
        <f t="shared" si="13"/>
        <v>#DIV/0!</v>
      </c>
      <c r="R69" s="114" t="s">
        <v>313</v>
      </c>
    </row>
    <row r="70" ht="24.75" customHeight="1" outlineLevel="1">
      <c r="A70" s="58"/>
      <c r="B70" s="139"/>
      <c r="C70" s="139"/>
      <c r="D70" s="139"/>
      <c r="E70" s="139"/>
      <c r="F70" s="114" t="s">
        <v>313</v>
      </c>
      <c r="G70" s="130" t="s">
        <v>322</v>
      </c>
      <c r="H70" s="204" t="s">
        <v>342</v>
      </c>
      <c r="I70" s="132">
        <f>K69*420%</f>
        <v>966</v>
      </c>
      <c r="J70" s="197">
        <v>899.0</v>
      </c>
      <c r="K70" s="139"/>
      <c r="L70" s="134">
        <f>K69/J70</f>
        <v>0.255839822</v>
      </c>
      <c r="M70" s="135" t="str">
        <f t="shared" si="1"/>
        <v>#VALUE!</v>
      </c>
      <c r="N70" s="134" t="str">
        <f t="shared" si="22"/>
        <v>#REF!</v>
      </c>
      <c r="O70" s="136">
        <f t="shared" si="21"/>
        <v>1078.8</v>
      </c>
      <c r="P70" s="203"/>
      <c r="Q70" s="138" t="str">
        <f t="shared" si="13"/>
        <v>#DIV/0!</v>
      </c>
      <c r="R70" s="114" t="s">
        <v>313</v>
      </c>
    </row>
    <row r="71" ht="24.75" customHeight="1" outlineLevel="1">
      <c r="A71" s="200"/>
      <c r="B71" s="139"/>
      <c r="C71" s="139"/>
      <c r="D71" s="139"/>
      <c r="E71" s="139"/>
      <c r="F71" s="114" t="s">
        <v>313</v>
      </c>
      <c r="G71" s="130" t="s">
        <v>317</v>
      </c>
      <c r="H71" s="205">
        <v>799.0</v>
      </c>
      <c r="I71" s="132">
        <f>K69*430%</f>
        <v>989</v>
      </c>
      <c r="J71" s="198">
        <v>949.0</v>
      </c>
      <c r="K71" s="139"/>
      <c r="L71" s="151">
        <f>K69/J71</f>
        <v>0.2423603793</v>
      </c>
      <c r="M71" s="135">
        <f t="shared" si="1"/>
        <v>1.187734668</v>
      </c>
      <c r="N71" s="134"/>
      <c r="O71" s="136">
        <f t="shared" si="21"/>
        <v>1138.8</v>
      </c>
      <c r="P71" s="203"/>
      <c r="Q71" s="138" t="str">
        <f t="shared" si="13"/>
        <v>#DIV/0!</v>
      </c>
      <c r="R71" s="114" t="s">
        <v>313</v>
      </c>
    </row>
    <row r="72" ht="24.75" customHeight="1" outlineLevel="1">
      <c r="A72" s="200"/>
      <c r="B72" s="113"/>
      <c r="C72" s="113"/>
      <c r="D72" s="113"/>
      <c r="E72" s="113"/>
      <c r="F72" s="114" t="s">
        <v>313</v>
      </c>
      <c r="G72" s="130" t="s">
        <v>318</v>
      </c>
      <c r="H72" s="205">
        <v>799.0</v>
      </c>
      <c r="I72" s="132">
        <f>K69*440%</f>
        <v>1012</v>
      </c>
      <c r="J72" s="198">
        <v>999.0</v>
      </c>
      <c r="K72" s="113"/>
      <c r="L72" s="134">
        <f>K69/J72</f>
        <v>0.2302302302</v>
      </c>
      <c r="M72" s="135">
        <f t="shared" si="1"/>
        <v>1.250312891</v>
      </c>
      <c r="N72" s="134" t="str">
        <f>H72/#REF!-1</f>
        <v>#REF!</v>
      </c>
      <c r="O72" s="136">
        <f t="shared" si="21"/>
        <v>1198.8</v>
      </c>
      <c r="P72" s="203"/>
      <c r="Q72" s="138" t="str">
        <f t="shared" si="13"/>
        <v>#DIV/0!</v>
      </c>
      <c r="R72" s="114" t="s">
        <v>313</v>
      </c>
    </row>
    <row r="73" ht="42.75" customHeight="1">
      <c r="A73" s="206"/>
      <c r="B73" s="207" t="str">
        <f>"Закуски 20% "&amp;COUNTA(B74:B121)&amp;" шт"</f>
        <v>Закуски 20% 12 шт</v>
      </c>
      <c r="C73" s="118"/>
      <c r="D73" s="118"/>
      <c r="E73" s="119"/>
      <c r="F73" s="208"/>
      <c r="G73" s="121"/>
      <c r="H73" s="209"/>
      <c r="I73" s="210"/>
      <c r="J73" s="210"/>
      <c r="K73" s="211"/>
      <c r="L73" s="115">
        <f>AVERAGE(L99:L103)</f>
        <v>0.2066407824</v>
      </c>
      <c r="M73" s="135" t="str">
        <f t="shared" si="1"/>
        <v>#DIV/0!</v>
      </c>
      <c r="N73" s="115"/>
      <c r="O73" s="136"/>
      <c r="P73" s="115"/>
      <c r="Q73" s="138" t="str">
        <f t="shared" si="13"/>
        <v>#DIV/0!</v>
      </c>
      <c r="R73" s="212"/>
    </row>
    <row r="74" ht="24.75" customHeight="1" outlineLevel="1">
      <c r="A74" s="125"/>
      <c r="B74" s="213" t="s">
        <v>133</v>
      </c>
      <c r="C74" s="127" t="s">
        <v>362</v>
      </c>
      <c r="D74" s="180"/>
      <c r="E74" s="129" t="s">
        <v>363</v>
      </c>
      <c r="F74" s="114" t="s">
        <v>313</v>
      </c>
      <c r="G74" s="130" t="s">
        <v>314</v>
      </c>
      <c r="H74" s="214">
        <v>279.0</v>
      </c>
      <c r="I74" s="215">
        <f>K74*440%</f>
        <v>308</v>
      </c>
      <c r="J74" s="216">
        <v>379.0</v>
      </c>
      <c r="K74" s="133">
        <v>70.0</v>
      </c>
      <c r="L74" s="134">
        <f>K74/J74</f>
        <v>0.1846965699</v>
      </c>
      <c r="M74" s="135">
        <f t="shared" si="1"/>
        <v>1.358422939</v>
      </c>
      <c r="N74" s="134" t="str">
        <f t="shared" ref="N74:N75" si="23">H74/#REF!-1</f>
        <v>#REF!</v>
      </c>
      <c r="O74" s="136">
        <f t="shared" ref="O74:O121" si="24">J74+J74*0.2</f>
        <v>454.8</v>
      </c>
      <c r="P74" s="137">
        <v>449.0</v>
      </c>
      <c r="Q74" s="138">
        <f t="shared" si="13"/>
        <v>0.1559020045</v>
      </c>
      <c r="R74" s="114" t="s">
        <v>315</v>
      </c>
    </row>
    <row r="75" ht="24.75" customHeight="1" outlineLevel="1">
      <c r="A75" s="58"/>
      <c r="B75" s="139"/>
      <c r="C75" s="139"/>
      <c r="D75" s="139"/>
      <c r="E75" s="139"/>
      <c r="F75" s="114" t="s">
        <v>313</v>
      </c>
      <c r="G75" s="130" t="s">
        <v>322</v>
      </c>
      <c r="H75" s="217">
        <v>299.0</v>
      </c>
      <c r="I75" s="218">
        <f>K74*460%</f>
        <v>322</v>
      </c>
      <c r="J75" s="219">
        <v>399.0</v>
      </c>
      <c r="K75" s="139"/>
      <c r="L75" s="134">
        <f>K74/J75</f>
        <v>0.1754385965</v>
      </c>
      <c r="M75" s="135">
        <f t="shared" si="1"/>
        <v>1.334448161</v>
      </c>
      <c r="N75" s="134" t="str">
        <f t="shared" si="23"/>
        <v>#REF!</v>
      </c>
      <c r="O75" s="136">
        <f t="shared" si="24"/>
        <v>478.8</v>
      </c>
      <c r="P75" s="137">
        <v>449.0</v>
      </c>
      <c r="Q75" s="138">
        <f t="shared" si="13"/>
        <v>0</v>
      </c>
      <c r="R75" s="114" t="s">
        <v>315</v>
      </c>
    </row>
    <row r="76" ht="24.75" customHeight="1" outlineLevel="1">
      <c r="A76" s="141"/>
      <c r="B76" s="139"/>
      <c r="C76" s="139"/>
      <c r="D76" s="139"/>
      <c r="E76" s="139"/>
      <c r="F76" s="114" t="s">
        <v>313</v>
      </c>
      <c r="G76" s="130" t="s">
        <v>317</v>
      </c>
      <c r="H76" s="220">
        <v>349.0</v>
      </c>
      <c r="I76" s="132">
        <f>K74*470%</f>
        <v>329</v>
      </c>
      <c r="J76" s="221">
        <v>429.0</v>
      </c>
      <c r="K76" s="139"/>
      <c r="L76" s="151">
        <f>K74/J76</f>
        <v>0.1631701632</v>
      </c>
      <c r="M76" s="135">
        <f t="shared" si="1"/>
        <v>1.229226361</v>
      </c>
      <c r="N76" s="134"/>
      <c r="O76" s="136">
        <f t="shared" si="24"/>
        <v>514.8</v>
      </c>
      <c r="P76" s="137">
        <v>499.0</v>
      </c>
      <c r="Q76" s="138">
        <f t="shared" si="13"/>
        <v>0</v>
      </c>
      <c r="R76" s="114" t="s">
        <v>315</v>
      </c>
    </row>
    <row r="77" ht="24.75" customHeight="1" outlineLevel="1">
      <c r="A77" s="141"/>
      <c r="B77" s="113"/>
      <c r="C77" s="113"/>
      <c r="D77" s="113"/>
      <c r="E77" s="113"/>
      <c r="F77" s="114" t="s">
        <v>313</v>
      </c>
      <c r="G77" s="130" t="s">
        <v>318</v>
      </c>
      <c r="H77" s="220">
        <v>349.0</v>
      </c>
      <c r="I77" s="222">
        <f>K74*480%</f>
        <v>336</v>
      </c>
      <c r="J77" s="221">
        <v>449.0</v>
      </c>
      <c r="K77" s="113"/>
      <c r="L77" s="134">
        <f>K74/J77</f>
        <v>0.1559020045</v>
      </c>
      <c r="M77" s="135">
        <f t="shared" si="1"/>
        <v>1.286532951</v>
      </c>
      <c r="N77" s="134" t="str">
        <f t="shared" ref="N77:N79" si="25">H77/#REF!-1</f>
        <v>#REF!</v>
      </c>
      <c r="O77" s="136">
        <f t="shared" si="24"/>
        <v>538.8</v>
      </c>
      <c r="P77" s="137">
        <v>499.0</v>
      </c>
      <c r="Q77" s="138">
        <f t="shared" si="13"/>
        <v>0</v>
      </c>
      <c r="R77" s="114" t="s">
        <v>315</v>
      </c>
    </row>
    <row r="78" ht="24.75" customHeight="1" outlineLevel="1">
      <c r="A78" s="125"/>
      <c r="B78" s="213" t="s">
        <v>135</v>
      </c>
      <c r="C78" s="127" t="s">
        <v>364</v>
      </c>
      <c r="D78" s="180"/>
      <c r="E78" s="129" t="s">
        <v>365</v>
      </c>
      <c r="F78" s="114" t="s">
        <v>313</v>
      </c>
      <c r="G78" s="130" t="s">
        <v>314</v>
      </c>
      <c r="H78" s="223">
        <v>299.0</v>
      </c>
      <c r="I78" s="215">
        <f>K78*440%</f>
        <v>374</v>
      </c>
      <c r="J78" s="216">
        <v>379.0</v>
      </c>
      <c r="K78" s="133">
        <v>85.0</v>
      </c>
      <c r="L78" s="134">
        <f>K78/J78</f>
        <v>0.2242744063</v>
      </c>
      <c r="M78" s="135">
        <f t="shared" si="1"/>
        <v>1.267558528</v>
      </c>
      <c r="N78" s="134" t="str">
        <f t="shared" si="25"/>
        <v>#REF!</v>
      </c>
      <c r="O78" s="136">
        <f t="shared" si="24"/>
        <v>454.8</v>
      </c>
      <c r="P78" s="137">
        <v>449.0</v>
      </c>
      <c r="Q78" s="138">
        <f t="shared" si="13"/>
        <v>0.1893095768</v>
      </c>
      <c r="R78" s="114" t="s">
        <v>315</v>
      </c>
    </row>
    <row r="79" ht="24.75" customHeight="1" outlineLevel="1">
      <c r="A79" s="58"/>
      <c r="B79" s="139"/>
      <c r="C79" s="139"/>
      <c r="D79" s="139"/>
      <c r="E79" s="139"/>
      <c r="F79" s="114" t="s">
        <v>313</v>
      </c>
      <c r="G79" s="130" t="s">
        <v>322</v>
      </c>
      <c r="H79" s="224">
        <v>349.0</v>
      </c>
      <c r="I79" s="218">
        <f>K78*460%</f>
        <v>391</v>
      </c>
      <c r="J79" s="219">
        <v>399.0</v>
      </c>
      <c r="K79" s="139"/>
      <c r="L79" s="134">
        <f>K78/J79</f>
        <v>0.2130325815</v>
      </c>
      <c r="M79" s="135">
        <f t="shared" si="1"/>
        <v>1.143266476</v>
      </c>
      <c r="N79" s="134" t="str">
        <f t="shared" si="25"/>
        <v>#REF!</v>
      </c>
      <c r="O79" s="136">
        <f t="shared" si="24"/>
        <v>478.8</v>
      </c>
      <c r="P79" s="137">
        <v>449.0</v>
      </c>
      <c r="Q79" s="138">
        <f t="shared" si="13"/>
        <v>0</v>
      </c>
      <c r="R79" s="114" t="s">
        <v>315</v>
      </c>
    </row>
    <row r="80" ht="24.75" customHeight="1" outlineLevel="1">
      <c r="A80" s="141"/>
      <c r="B80" s="139"/>
      <c r="C80" s="139"/>
      <c r="D80" s="139"/>
      <c r="E80" s="139"/>
      <c r="F80" s="114" t="s">
        <v>313</v>
      </c>
      <c r="G80" s="130" t="s">
        <v>317</v>
      </c>
      <c r="H80" s="225">
        <v>599.0</v>
      </c>
      <c r="I80" s="132">
        <f>K78*470%</f>
        <v>399.5</v>
      </c>
      <c r="J80" s="221">
        <v>429.0</v>
      </c>
      <c r="K80" s="139"/>
      <c r="L80" s="151">
        <f>K78/J80</f>
        <v>0.1981351981</v>
      </c>
      <c r="M80" s="135">
        <f t="shared" si="1"/>
        <v>0.7161936561</v>
      </c>
      <c r="N80" s="134"/>
      <c r="O80" s="136">
        <f t="shared" si="24"/>
        <v>514.8</v>
      </c>
      <c r="P80" s="137">
        <v>499.0</v>
      </c>
      <c r="Q80" s="138">
        <f t="shared" si="13"/>
        <v>0</v>
      </c>
      <c r="R80" s="114" t="s">
        <v>315</v>
      </c>
    </row>
    <row r="81" ht="24.75" customHeight="1" outlineLevel="1">
      <c r="A81" s="141"/>
      <c r="B81" s="113"/>
      <c r="C81" s="113"/>
      <c r="D81" s="113"/>
      <c r="E81" s="113"/>
      <c r="F81" s="114" t="s">
        <v>313</v>
      </c>
      <c r="G81" s="130" t="s">
        <v>318</v>
      </c>
      <c r="H81" s="225">
        <v>599.0</v>
      </c>
      <c r="I81" s="222">
        <f>K78*480%</f>
        <v>408</v>
      </c>
      <c r="J81" s="221">
        <v>449.0</v>
      </c>
      <c r="K81" s="113"/>
      <c r="L81" s="134">
        <f>K78/J81</f>
        <v>0.1893095768</v>
      </c>
      <c r="M81" s="135">
        <f t="shared" si="1"/>
        <v>0.7495826377</v>
      </c>
      <c r="N81" s="134" t="str">
        <f t="shared" ref="N81:N83" si="26">H81/#REF!-1</f>
        <v>#REF!</v>
      </c>
      <c r="O81" s="136">
        <f t="shared" si="24"/>
        <v>538.8</v>
      </c>
      <c r="P81" s="137">
        <v>499.0</v>
      </c>
      <c r="Q81" s="138">
        <f t="shared" si="13"/>
        <v>0</v>
      </c>
      <c r="R81" s="114" t="s">
        <v>315</v>
      </c>
    </row>
    <row r="82" ht="24.75" customHeight="1" outlineLevel="1">
      <c r="A82" s="125"/>
      <c r="B82" s="213" t="s">
        <v>137</v>
      </c>
      <c r="C82" s="127" t="s">
        <v>366</v>
      </c>
      <c r="D82" s="180"/>
      <c r="E82" s="129" t="s">
        <v>367</v>
      </c>
      <c r="F82" s="114" t="s">
        <v>313</v>
      </c>
      <c r="G82" s="130" t="s">
        <v>314</v>
      </c>
      <c r="H82" s="223">
        <v>299.0</v>
      </c>
      <c r="I82" s="215">
        <f>K82*440%</f>
        <v>378.4</v>
      </c>
      <c r="J82" s="216">
        <v>379.0</v>
      </c>
      <c r="K82" s="133">
        <v>86.0</v>
      </c>
      <c r="L82" s="134">
        <f>K82/J82</f>
        <v>0.2269129288</v>
      </c>
      <c r="M82" s="135">
        <f t="shared" si="1"/>
        <v>1.267558528</v>
      </c>
      <c r="N82" s="134" t="str">
        <f t="shared" si="26"/>
        <v>#REF!</v>
      </c>
      <c r="O82" s="136">
        <f t="shared" si="24"/>
        <v>454.8</v>
      </c>
      <c r="P82" s="137">
        <v>449.0</v>
      </c>
      <c r="Q82" s="138">
        <f t="shared" si="13"/>
        <v>0.1915367483</v>
      </c>
      <c r="R82" s="114" t="s">
        <v>315</v>
      </c>
    </row>
    <row r="83" ht="24.75" customHeight="1" outlineLevel="1">
      <c r="A83" s="58"/>
      <c r="B83" s="139"/>
      <c r="C83" s="139"/>
      <c r="D83" s="139"/>
      <c r="E83" s="139"/>
      <c r="F83" s="114" t="s">
        <v>313</v>
      </c>
      <c r="G83" s="130" t="s">
        <v>322</v>
      </c>
      <c r="H83" s="226">
        <v>349.0</v>
      </c>
      <c r="I83" s="218">
        <f>K82*460%</f>
        <v>395.6</v>
      </c>
      <c r="J83" s="219">
        <v>399.0</v>
      </c>
      <c r="K83" s="139"/>
      <c r="L83" s="134">
        <f>K82/J83</f>
        <v>0.2155388471</v>
      </c>
      <c r="M83" s="135">
        <f t="shared" si="1"/>
        <v>1.143266476</v>
      </c>
      <c r="N83" s="134" t="str">
        <f t="shared" si="26"/>
        <v>#REF!</v>
      </c>
      <c r="O83" s="136">
        <f t="shared" si="24"/>
        <v>478.8</v>
      </c>
      <c r="P83" s="137">
        <v>449.0</v>
      </c>
      <c r="Q83" s="138">
        <f t="shared" si="13"/>
        <v>0</v>
      </c>
      <c r="R83" s="114" t="s">
        <v>315</v>
      </c>
    </row>
    <row r="84" ht="24.75" customHeight="1" outlineLevel="1">
      <c r="A84" s="141"/>
      <c r="B84" s="139"/>
      <c r="C84" s="139"/>
      <c r="D84" s="139"/>
      <c r="E84" s="139"/>
      <c r="F84" s="114" t="s">
        <v>313</v>
      </c>
      <c r="G84" s="130" t="s">
        <v>317</v>
      </c>
      <c r="H84" s="225">
        <v>399.0</v>
      </c>
      <c r="I84" s="132">
        <f>K82*470%</f>
        <v>404.2</v>
      </c>
      <c r="J84" s="221">
        <v>429.0</v>
      </c>
      <c r="K84" s="139"/>
      <c r="L84" s="134">
        <f>K82/J84</f>
        <v>0.2004662005</v>
      </c>
      <c r="M84" s="135">
        <f t="shared" si="1"/>
        <v>1.07518797</v>
      </c>
      <c r="N84" s="134"/>
      <c r="O84" s="136">
        <f t="shared" si="24"/>
        <v>514.8</v>
      </c>
      <c r="P84" s="137">
        <v>499.0</v>
      </c>
      <c r="Q84" s="138">
        <f t="shared" si="13"/>
        <v>0</v>
      </c>
      <c r="R84" s="114" t="s">
        <v>315</v>
      </c>
    </row>
    <row r="85" ht="24.75" customHeight="1" outlineLevel="1">
      <c r="A85" s="141"/>
      <c r="B85" s="113"/>
      <c r="C85" s="113"/>
      <c r="D85" s="113"/>
      <c r="E85" s="113"/>
      <c r="F85" s="114" t="s">
        <v>313</v>
      </c>
      <c r="G85" s="130" t="s">
        <v>318</v>
      </c>
      <c r="H85" s="225">
        <v>399.0</v>
      </c>
      <c r="I85" s="222">
        <f>K82*480%</f>
        <v>412.8</v>
      </c>
      <c r="J85" s="221">
        <v>449.0</v>
      </c>
      <c r="K85" s="113"/>
      <c r="L85" s="134">
        <f>K82/J85</f>
        <v>0.1915367483</v>
      </c>
      <c r="M85" s="135">
        <f t="shared" si="1"/>
        <v>1.125313283</v>
      </c>
      <c r="N85" s="134" t="str">
        <f t="shared" ref="N85:N87" si="27">H85/#REF!-1</f>
        <v>#REF!</v>
      </c>
      <c r="O85" s="136">
        <f t="shared" si="24"/>
        <v>538.8</v>
      </c>
      <c r="P85" s="137">
        <v>499.0</v>
      </c>
      <c r="Q85" s="138">
        <f t="shared" si="13"/>
        <v>0</v>
      </c>
      <c r="R85" s="114" t="s">
        <v>315</v>
      </c>
    </row>
    <row r="86" ht="44.25" customHeight="1" outlineLevel="1">
      <c r="A86" s="125"/>
      <c r="B86" s="213" t="s">
        <v>139</v>
      </c>
      <c r="C86" s="127" t="s">
        <v>368</v>
      </c>
      <c r="D86" s="180"/>
      <c r="E86" s="129" t="s">
        <v>367</v>
      </c>
      <c r="F86" s="114" t="s">
        <v>313</v>
      </c>
      <c r="G86" s="130" t="s">
        <v>314</v>
      </c>
      <c r="H86" s="223">
        <v>299.0</v>
      </c>
      <c r="I86" s="215">
        <f>K86*440%</f>
        <v>378.4</v>
      </c>
      <c r="J86" s="216">
        <v>379.0</v>
      </c>
      <c r="K86" s="133">
        <v>86.0</v>
      </c>
      <c r="L86" s="134">
        <f>K86/J86</f>
        <v>0.2269129288</v>
      </c>
      <c r="M86" s="135">
        <f t="shared" si="1"/>
        <v>1.267558528</v>
      </c>
      <c r="N86" s="134" t="str">
        <f t="shared" si="27"/>
        <v>#REF!</v>
      </c>
      <c r="O86" s="136">
        <f t="shared" si="24"/>
        <v>454.8</v>
      </c>
      <c r="P86" s="137">
        <v>449.0</v>
      </c>
      <c r="Q86" s="138">
        <f t="shared" si="13"/>
        <v>0.1915367483</v>
      </c>
      <c r="R86" s="114" t="s">
        <v>315</v>
      </c>
    </row>
    <row r="87" ht="24.75" customHeight="1" outlineLevel="1">
      <c r="A87" s="58"/>
      <c r="B87" s="139"/>
      <c r="C87" s="139"/>
      <c r="D87" s="139"/>
      <c r="E87" s="139"/>
      <c r="F87" s="114" t="s">
        <v>313</v>
      </c>
      <c r="G87" s="130" t="s">
        <v>322</v>
      </c>
      <c r="H87" s="226">
        <v>349.0</v>
      </c>
      <c r="I87" s="218">
        <f>K86*460%</f>
        <v>395.6</v>
      </c>
      <c r="J87" s="219">
        <v>399.0</v>
      </c>
      <c r="K87" s="139"/>
      <c r="L87" s="134">
        <f>K86/J87</f>
        <v>0.2155388471</v>
      </c>
      <c r="M87" s="135">
        <f t="shared" si="1"/>
        <v>1.143266476</v>
      </c>
      <c r="N87" s="134" t="str">
        <f t="shared" si="27"/>
        <v>#REF!</v>
      </c>
      <c r="O87" s="136">
        <f t="shared" si="24"/>
        <v>478.8</v>
      </c>
      <c r="P87" s="137">
        <v>449.0</v>
      </c>
      <c r="Q87" s="138">
        <f t="shared" si="13"/>
        <v>0</v>
      </c>
      <c r="R87" s="114" t="s">
        <v>315</v>
      </c>
    </row>
    <row r="88" ht="24.75" customHeight="1" outlineLevel="1">
      <c r="A88" s="141"/>
      <c r="B88" s="139"/>
      <c r="C88" s="139"/>
      <c r="D88" s="139"/>
      <c r="E88" s="139"/>
      <c r="F88" s="114" t="s">
        <v>313</v>
      </c>
      <c r="G88" s="130" t="s">
        <v>317</v>
      </c>
      <c r="H88" s="225">
        <v>399.0</v>
      </c>
      <c r="I88" s="132">
        <f>K86*470%</f>
        <v>404.2</v>
      </c>
      <c r="J88" s="221">
        <v>429.0</v>
      </c>
      <c r="K88" s="139"/>
      <c r="L88" s="134">
        <f>K86/J88</f>
        <v>0.2004662005</v>
      </c>
      <c r="M88" s="135">
        <f t="shared" si="1"/>
        <v>1.07518797</v>
      </c>
      <c r="N88" s="134"/>
      <c r="O88" s="136">
        <f t="shared" si="24"/>
        <v>514.8</v>
      </c>
      <c r="P88" s="137">
        <v>499.0</v>
      </c>
      <c r="Q88" s="138">
        <f t="shared" si="13"/>
        <v>0</v>
      </c>
      <c r="R88" s="114" t="s">
        <v>315</v>
      </c>
    </row>
    <row r="89" ht="24.75" customHeight="1" outlineLevel="1">
      <c r="A89" s="141"/>
      <c r="B89" s="113"/>
      <c r="C89" s="113"/>
      <c r="D89" s="113"/>
      <c r="E89" s="113"/>
      <c r="F89" s="114" t="s">
        <v>313</v>
      </c>
      <c r="G89" s="130" t="s">
        <v>318</v>
      </c>
      <c r="H89" s="225">
        <v>399.0</v>
      </c>
      <c r="I89" s="222">
        <f>K86*480%</f>
        <v>412.8</v>
      </c>
      <c r="J89" s="221">
        <v>449.0</v>
      </c>
      <c r="K89" s="113"/>
      <c r="L89" s="134">
        <f>K86/J89</f>
        <v>0.1915367483</v>
      </c>
      <c r="M89" s="135">
        <f t="shared" si="1"/>
        <v>1.125313283</v>
      </c>
      <c r="N89" s="134" t="str">
        <f t="shared" ref="N89:N91" si="28">H89/#REF!-1</f>
        <v>#REF!</v>
      </c>
      <c r="O89" s="136">
        <f t="shared" si="24"/>
        <v>538.8</v>
      </c>
      <c r="P89" s="137">
        <v>499.0</v>
      </c>
      <c r="Q89" s="138">
        <f t="shared" si="13"/>
        <v>0</v>
      </c>
      <c r="R89" s="114" t="s">
        <v>315</v>
      </c>
    </row>
    <row r="90" ht="24.75" customHeight="1" outlineLevel="1">
      <c r="A90" s="125"/>
      <c r="B90" s="213" t="s">
        <v>140</v>
      </c>
      <c r="C90" s="127" t="s">
        <v>369</v>
      </c>
      <c r="D90" s="168" t="s">
        <v>370</v>
      </c>
      <c r="E90" s="129" t="s">
        <v>371</v>
      </c>
      <c r="F90" s="114" t="s">
        <v>313</v>
      </c>
      <c r="G90" s="130" t="s">
        <v>314</v>
      </c>
      <c r="H90" s="227">
        <v>399.0</v>
      </c>
      <c r="I90" s="215">
        <f>K90*440%</f>
        <v>462</v>
      </c>
      <c r="J90" s="148">
        <v>499.0</v>
      </c>
      <c r="K90" s="133">
        <v>105.0</v>
      </c>
      <c r="L90" s="134">
        <f>K90/J90</f>
        <v>0.2104208417</v>
      </c>
      <c r="M90" s="135">
        <f t="shared" si="1"/>
        <v>1.250626566</v>
      </c>
      <c r="N90" s="134" t="str">
        <f t="shared" si="28"/>
        <v>#REF!</v>
      </c>
      <c r="O90" s="136">
        <f t="shared" si="24"/>
        <v>598.8</v>
      </c>
      <c r="P90" s="137">
        <v>549.0</v>
      </c>
      <c r="Q90" s="138">
        <f t="shared" si="13"/>
        <v>0.1912568306</v>
      </c>
      <c r="R90" s="114" t="s">
        <v>315</v>
      </c>
    </row>
    <row r="91" ht="24.75" customHeight="1" outlineLevel="1">
      <c r="A91" s="58"/>
      <c r="B91" s="139"/>
      <c r="C91" s="139"/>
      <c r="D91" s="139"/>
      <c r="E91" s="139"/>
      <c r="F91" s="114" t="s">
        <v>313</v>
      </c>
      <c r="G91" s="130" t="s">
        <v>322</v>
      </c>
      <c r="H91" s="228">
        <v>439.0</v>
      </c>
      <c r="I91" s="218">
        <f>K90*460%</f>
        <v>483</v>
      </c>
      <c r="J91" s="150">
        <v>529.0</v>
      </c>
      <c r="K91" s="139"/>
      <c r="L91" s="134">
        <f>K90/J91</f>
        <v>0.1984877127</v>
      </c>
      <c r="M91" s="135">
        <f t="shared" si="1"/>
        <v>1.20501139</v>
      </c>
      <c r="N91" s="134" t="str">
        <f t="shared" si="28"/>
        <v>#REF!</v>
      </c>
      <c r="O91" s="136">
        <f t="shared" si="24"/>
        <v>634.8</v>
      </c>
      <c r="P91" s="137">
        <v>549.0</v>
      </c>
      <c r="Q91" s="138">
        <f t="shared" si="13"/>
        <v>0</v>
      </c>
      <c r="R91" s="114" t="s">
        <v>315</v>
      </c>
    </row>
    <row r="92" ht="24.75" customHeight="1" outlineLevel="1">
      <c r="A92" s="141"/>
      <c r="B92" s="139"/>
      <c r="C92" s="139"/>
      <c r="D92" s="139"/>
      <c r="E92" s="139"/>
      <c r="F92" s="114" t="s">
        <v>313</v>
      </c>
      <c r="G92" s="130" t="s">
        <v>317</v>
      </c>
      <c r="H92" s="229">
        <v>459.0</v>
      </c>
      <c r="I92" s="132">
        <f>K90*470%</f>
        <v>493.5</v>
      </c>
      <c r="J92" s="153">
        <v>549.0</v>
      </c>
      <c r="K92" s="139"/>
      <c r="L92" s="134">
        <f>K90/J92</f>
        <v>0.1912568306</v>
      </c>
      <c r="M92" s="135">
        <f t="shared" si="1"/>
        <v>1.196078431</v>
      </c>
      <c r="N92" s="134"/>
      <c r="O92" s="136">
        <f t="shared" si="24"/>
        <v>658.8</v>
      </c>
      <c r="P92" s="137">
        <v>599.0</v>
      </c>
      <c r="Q92" s="138">
        <f t="shared" si="13"/>
        <v>0</v>
      </c>
      <c r="R92" s="114" t="s">
        <v>315</v>
      </c>
    </row>
    <row r="93" ht="24.75" customHeight="1" outlineLevel="1">
      <c r="A93" s="141"/>
      <c r="B93" s="113"/>
      <c r="C93" s="113"/>
      <c r="D93" s="113"/>
      <c r="E93" s="113"/>
      <c r="F93" s="114" t="s">
        <v>313</v>
      </c>
      <c r="G93" s="130" t="s">
        <v>318</v>
      </c>
      <c r="H93" s="229">
        <v>459.0</v>
      </c>
      <c r="I93" s="222">
        <f>K90*480%</f>
        <v>504</v>
      </c>
      <c r="J93" s="153">
        <v>559.0</v>
      </c>
      <c r="K93" s="113"/>
      <c r="L93" s="134">
        <f>K90/J93</f>
        <v>0.1878354204</v>
      </c>
      <c r="M93" s="135">
        <f t="shared" si="1"/>
        <v>1.217864924</v>
      </c>
      <c r="N93" s="134" t="str">
        <f t="shared" ref="N93:N95" si="29">H93/#REF!-1</f>
        <v>#REF!</v>
      </c>
      <c r="O93" s="136">
        <f t="shared" si="24"/>
        <v>670.8</v>
      </c>
      <c r="P93" s="137">
        <v>599.0</v>
      </c>
      <c r="Q93" s="138">
        <f t="shared" si="13"/>
        <v>0</v>
      </c>
      <c r="R93" s="114" t="s">
        <v>315</v>
      </c>
    </row>
    <row r="94" ht="44.25" customHeight="1" outlineLevel="1">
      <c r="A94" s="200"/>
      <c r="B94" s="213" t="s">
        <v>142</v>
      </c>
      <c r="C94" s="127" t="s">
        <v>372</v>
      </c>
      <c r="D94" s="201"/>
      <c r="E94" s="163" t="s">
        <v>373</v>
      </c>
      <c r="F94" s="114" t="s">
        <v>313</v>
      </c>
      <c r="G94" s="130" t="s">
        <v>314</v>
      </c>
      <c r="H94" s="202" t="s">
        <v>342</v>
      </c>
      <c r="I94" s="215">
        <f>K94*440%</f>
        <v>462</v>
      </c>
      <c r="J94" s="148">
        <v>499.0</v>
      </c>
      <c r="K94" s="133">
        <v>105.0</v>
      </c>
      <c r="L94" s="134">
        <f>K94/J94</f>
        <v>0.2104208417</v>
      </c>
      <c r="M94" s="135" t="str">
        <f t="shared" si="1"/>
        <v>#VALUE!</v>
      </c>
      <c r="N94" s="134" t="str">
        <f t="shared" si="29"/>
        <v>#REF!</v>
      </c>
      <c r="O94" s="136">
        <f t="shared" si="24"/>
        <v>598.8</v>
      </c>
      <c r="P94" s="137">
        <v>599.0</v>
      </c>
      <c r="Q94" s="138">
        <f t="shared" si="13"/>
        <v>0.1752921536</v>
      </c>
      <c r="R94" s="114" t="s">
        <v>315</v>
      </c>
    </row>
    <row r="95" ht="24.75" customHeight="1" outlineLevel="1">
      <c r="A95" s="58"/>
      <c r="B95" s="139"/>
      <c r="C95" s="139"/>
      <c r="D95" s="139"/>
      <c r="E95" s="139"/>
      <c r="F95" s="114" t="s">
        <v>313</v>
      </c>
      <c r="G95" s="130" t="s">
        <v>322</v>
      </c>
      <c r="H95" s="204" t="s">
        <v>342</v>
      </c>
      <c r="I95" s="218">
        <f>K94*460%</f>
        <v>483</v>
      </c>
      <c r="J95" s="150">
        <v>529.0</v>
      </c>
      <c r="K95" s="139"/>
      <c r="L95" s="134">
        <f>K94/J95</f>
        <v>0.1984877127</v>
      </c>
      <c r="M95" s="135" t="str">
        <f t="shared" si="1"/>
        <v>#VALUE!</v>
      </c>
      <c r="N95" s="134" t="str">
        <f t="shared" si="29"/>
        <v>#REF!</v>
      </c>
      <c r="O95" s="136">
        <f t="shared" si="24"/>
        <v>634.8</v>
      </c>
      <c r="P95" s="137">
        <v>599.0</v>
      </c>
      <c r="Q95" s="138">
        <f t="shared" si="13"/>
        <v>0</v>
      </c>
      <c r="R95" s="114" t="s">
        <v>315</v>
      </c>
    </row>
    <row r="96" ht="24.75" customHeight="1" outlineLevel="1">
      <c r="A96" s="200"/>
      <c r="B96" s="139"/>
      <c r="C96" s="139"/>
      <c r="D96" s="139"/>
      <c r="E96" s="139"/>
      <c r="F96" s="114" t="s">
        <v>313</v>
      </c>
      <c r="G96" s="130" t="s">
        <v>317</v>
      </c>
      <c r="H96" s="205">
        <v>499.0</v>
      </c>
      <c r="I96" s="132">
        <f>K94*470%</f>
        <v>493.5</v>
      </c>
      <c r="J96" s="153">
        <v>549.0</v>
      </c>
      <c r="K96" s="139"/>
      <c r="L96" s="134">
        <f>K94/J96</f>
        <v>0.1912568306</v>
      </c>
      <c r="M96" s="135">
        <f t="shared" si="1"/>
        <v>1.100200401</v>
      </c>
      <c r="N96" s="134"/>
      <c r="O96" s="136">
        <f t="shared" si="24"/>
        <v>658.8</v>
      </c>
      <c r="P96" s="137">
        <v>659.0</v>
      </c>
      <c r="Q96" s="138">
        <f t="shared" si="13"/>
        <v>0</v>
      </c>
      <c r="R96" s="114" t="s">
        <v>315</v>
      </c>
    </row>
    <row r="97" ht="24.75" customHeight="1" outlineLevel="1">
      <c r="A97" s="200"/>
      <c r="B97" s="113"/>
      <c r="C97" s="113"/>
      <c r="D97" s="113"/>
      <c r="E97" s="113"/>
      <c r="F97" s="114" t="s">
        <v>313</v>
      </c>
      <c r="G97" s="130" t="s">
        <v>318</v>
      </c>
      <c r="H97" s="205">
        <v>499.0</v>
      </c>
      <c r="I97" s="222">
        <f>K94*480%</f>
        <v>504</v>
      </c>
      <c r="J97" s="153">
        <v>559.0</v>
      </c>
      <c r="K97" s="113"/>
      <c r="L97" s="134">
        <f>K94/J97</f>
        <v>0.1878354204</v>
      </c>
      <c r="M97" s="135">
        <f t="shared" si="1"/>
        <v>1.120240481</v>
      </c>
      <c r="N97" s="134" t="str">
        <f t="shared" ref="N97:N99" si="30">H97/#REF!-1</f>
        <v>#REF!</v>
      </c>
      <c r="O97" s="136">
        <f t="shared" si="24"/>
        <v>670.8</v>
      </c>
      <c r="P97" s="137">
        <v>659.0</v>
      </c>
      <c r="Q97" s="138">
        <f t="shared" si="13"/>
        <v>0</v>
      </c>
      <c r="R97" s="114" t="s">
        <v>315</v>
      </c>
    </row>
    <row r="98" ht="24.75" customHeight="1" outlineLevel="1">
      <c r="A98" s="230"/>
      <c r="B98" s="213" t="s">
        <v>374</v>
      </c>
      <c r="C98" s="127" t="s">
        <v>375</v>
      </c>
      <c r="D98" s="128"/>
      <c r="E98" s="163">
        <v>250.0</v>
      </c>
      <c r="F98" s="114" t="s">
        <v>315</v>
      </c>
      <c r="G98" s="130" t="s">
        <v>314</v>
      </c>
      <c r="H98" s="231">
        <v>279.0</v>
      </c>
      <c r="I98" s="215">
        <f>K98*440%</f>
        <v>506</v>
      </c>
      <c r="J98" s="148">
        <v>499.0</v>
      </c>
      <c r="K98" s="133">
        <v>115.0</v>
      </c>
      <c r="L98" s="134">
        <f>K98/J98</f>
        <v>0.2304609218</v>
      </c>
      <c r="M98" s="135">
        <f t="shared" si="1"/>
        <v>1.788530466</v>
      </c>
      <c r="N98" s="134" t="str">
        <f t="shared" si="30"/>
        <v>#REF!</v>
      </c>
      <c r="O98" s="136">
        <f t="shared" si="24"/>
        <v>598.8</v>
      </c>
      <c r="P98" s="137">
        <v>599.0</v>
      </c>
      <c r="Q98" s="138">
        <f t="shared" si="13"/>
        <v>0.1919866444</v>
      </c>
      <c r="R98" s="114" t="s">
        <v>315</v>
      </c>
    </row>
    <row r="99" ht="24.75" customHeight="1" outlineLevel="1">
      <c r="B99" s="139"/>
      <c r="C99" s="139"/>
      <c r="D99" s="139"/>
      <c r="E99" s="139"/>
      <c r="F99" s="114" t="s">
        <v>315</v>
      </c>
      <c r="G99" s="130" t="s">
        <v>322</v>
      </c>
      <c r="H99" s="220">
        <v>299.0</v>
      </c>
      <c r="I99" s="218">
        <f>K98*460%</f>
        <v>529</v>
      </c>
      <c r="J99" s="150">
        <v>529.0</v>
      </c>
      <c r="K99" s="139"/>
      <c r="L99" s="134">
        <f>K98/J99</f>
        <v>0.2173913043</v>
      </c>
      <c r="M99" s="135">
        <f t="shared" si="1"/>
        <v>1.769230769</v>
      </c>
      <c r="N99" s="134" t="str">
        <f t="shared" si="30"/>
        <v>#REF!</v>
      </c>
      <c r="O99" s="136">
        <f t="shared" si="24"/>
        <v>634.8</v>
      </c>
      <c r="P99" s="137">
        <v>599.0</v>
      </c>
      <c r="Q99" s="138">
        <f t="shared" si="13"/>
        <v>0</v>
      </c>
      <c r="R99" s="114" t="s">
        <v>315</v>
      </c>
    </row>
    <row r="100" ht="24.75" customHeight="1" outlineLevel="1">
      <c r="A100" s="230"/>
      <c r="B100" s="139"/>
      <c r="C100" s="139"/>
      <c r="D100" s="139"/>
      <c r="E100" s="139"/>
      <c r="F100" s="114" t="s">
        <v>315</v>
      </c>
      <c r="G100" s="130" t="s">
        <v>317</v>
      </c>
      <c r="H100" s="220">
        <v>349.0</v>
      </c>
      <c r="I100" s="132">
        <f>K98*470%</f>
        <v>540.5</v>
      </c>
      <c r="J100" s="153">
        <v>549.0</v>
      </c>
      <c r="K100" s="139"/>
      <c r="L100" s="134">
        <f>K98/J100</f>
        <v>0.2094717668</v>
      </c>
      <c r="M100" s="135">
        <f t="shared" si="1"/>
        <v>1.573065903</v>
      </c>
      <c r="N100" s="134"/>
      <c r="O100" s="136">
        <f t="shared" si="24"/>
        <v>658.8</v>
      </c>
      <c r="P100" s="137">
        <v>659.0</v>
      </c>
      <c r="Q100" s="138">
        <f t="shared" si="13"/>
        <v>0</v>
      </c>
      <c r="R100" s="114" t="s">
        <v>315</v>
      </c>
    </row>
    <row r="101" ht="24.75" customHeight="1" outlineLevel="1">
      <c r="A101" s="230"/>
      <c r="B101" s="113"/>
      <c r="C101" s="113"/>
      <c r="D101" s="113"/>
      <c r="E101" s="113"/>
      <c r="F101" s="114" t="s">
        <v>315</v>
      </c>
      <c r="G101" s="130" t="s">
        <v>318</v>
      </c>
      <c r="H101" s="220">
        <v>349.0</v>
      </c>
      <c r="I101" s="222">
        <f>K98*480%</f>
        <v>552</v>
      </c>
      <c r="J101" s="153">
        <v>559.0</v>
      </c>
      <c r="K101" s="113"/>
      <c r="L101" s="134">
        <f>K98/J101</f>
        <v>0.2057245081</v>
      </c>
      <c r="M101" s="135">
        <f t="shared" si="1"/>
        <v>1.601719198</v>
      </c>
      <c r="N101" s="134" t="str">
        <f t="shared" ref="N101:N103" si="31">H101/#REF!-1</f>
        <v>#REF!</v>
      </c>
      <c r="O101" s="136">
        <f t="shared" si="24"/>
        <v>670.8</v>
      </c>
      <c r="P101" s="137">
        <v>659.0</v>
      </c>
      <c r="Q101" s="138">
        <f t="shared" si="13"/>
        <v>0</v>
      </c>
      <c r="R101" s="114" t="s">
        <v>315</v>
      </c>
    </row>
    <row r="102" ht="24.75" customHeight="1" outlineLevel="1">
      <c r="A102" s="200"/>
      <c r="B102" s="213" t="s">
        <v>144</v>
      </c>
      <c r="C102" s="127" t="s">
        <v>376</v>
      </c>
      <c r="D102" s="232"/>
      <c r="E102" s="163" t="s">
        <v>373</v>
      </c>
      <c r="F102" s="114" t="s">
        <v>315</v>
      </c>
      <c r="G102" s="130" t="s">
        <v>314</v>
      </c>
      <c r="H102" s="202" t="s">
        <v>342</v>
      </c>
      <c r="I102" s="215">
        <f>K102*440%</f>
        <v>572</v>
      </c>
      <c r="J102" s="233">
        <v>649.0</v>
      </c>
      <c r="K102" s="133">
        <v>130.0</v>
      </c>
      <c r="L102" s="234">
        <f>K102/J102</f>
        <v>0.2003081664</v>
      </c>
      <c r="M102" s="135" t="str">
        <f t="shared" si="1"/>
        <v>#VALUE!</v>
      </c>
      <c r="N102" s="134" t="str">
        <f t="shared" si="31"/>
        <v>#REF!</v>
      </c>
      <c r="O102" s="136">
        <f t="shared" si="24"/>
        <v>778.8</v>
      </c>
      <c r="P102" s="203">
        <v>749.0</v>
      </c>
      <c r="Q102" s="138">
        <f t="shared" si="13"/>
        <v>0.173564753</v>
      </c>
      <c r="R102" s="114" t="s">
        <v>315</v>
      </c>
    </row>
    <row r="103" ht="24.75" customHeight="1" outlineLevel="1">
      <c r="A103" s="58"/>
      <c r="B103" s="139"/>
      <c r="C103" s="139"/>
      <c r="D103" s="139"/>
      <c r="E103" s="139"/>
      <c r="F103" s="114" t="s">
        <v>315</v>
      </c>
      <c r="G103" s="130" t="s">
        <v>322</v>
      </c>
      <c r="H103" s="204" t="s">
        <v>342</v>
      </c>
      <c r="I103" s="218">
        <f>K102*460%</f>
        <v>598</v>
      </c>
      <c r="J103" s="235">
        <v>649.0</v>
      </c>
      <c r="K103" s="139"/>
      <c r="L103" s="236">
        <f>K102/J103</f>
        <v>0.2003081664</v>
      </c>
      <c r="M103" s="135" t="str">
        <f t="shared" si="1"/>
        <v>#VALUE!</v>
      </c>
      <c r="N103" s="134" t="str">
        <f t="shared" si="31"/>
        <v>#REF!</v>
      </c>
      <c r="O103" s="136">
        <f t="shared" si="24"/>
        <v>778.8</v>
      </c>
      <c r="P103" s="203">
        <v>749.0</v>
      </c>
      <c r="Q103" s="138">
        <f t="shared" si="13"/>
        <v>0</v>
      </c>
      <c r="R103" s="114" t="s">
        <v>315</v>
      </c>
    </row>
    <row r="104" ht="24.75" customHeight="1" outlineLevel="1">
      <c r="A104" s="200"/>
      <c r="B104" s="139"/>
      <c r="C104" s="139"/>
      <c r="D104" s="139"/>
      <c r="E104" s="139"/>
      <c r="F104" s="114" t="s">
        <v>315</v>
      </c>
      <c r="G104" s="130" t="s">
        <v>317</v>
      </c>
      <c r="H104" s="205">
        <v>499.0</v>
      </c>
      <c r="I104" s="132">
        <f>K102*470%</f>
        <v>611</v>
      </c>
      <c r="J104" s="237">
        <v>699.0</v>
      </c>
      <c r="K104" s="139"/>
      <c r="L104" s="238">
        <f>K102/J104</f>
        <v>0.1859799714</v>
      </c>
      <c r="M104" s="135">
        <f t="shared" si="1"/>
        <v>1.400801603</v>
      </c>
      <c r="N104" s="134"/>
      <c r="O104" s="136">
        <f t="shared" si="24"/>
        <v>838.8</v>
      </c>
      <c r="P104" s="203">
        <v>799.0</v>
      </c>
      <c r="Q104" s="138">
        <f t="shared" si="13"/>
        <v>0</v>
      </c>
      <c r="R104" s="114" t="s">
        <v>315</v>
      </c>
    </row>
    <row r="105" ht="24.75" customHeight="1" outlineLevel="1">
      <c r="A105" s="200"/>
      <c r="B105" s="113"/>
      <c r="C105" s="113"/>
      <c r="D105" s="113"/>
      <c r="E105" s="113"/>
      <c r="F105" s="114" t="s">
        <v>315</v>
      </c>
      <c r="G105" s="130" t="s">
        <v>318</v>
      </c>
      <c r="H105" s="205">
        <v>499.0</v>
      </c>
      <c r="I105" s="222">
        <f>K102*480%</f>
        <v>624</v>
      </c>
      <c r="J105" s="237">
        <v>699.0</v>
      </c>
      <c r="K105" s="113"/>
      <c r="L105" s="239">
        <f>K102/J105</f>
        <v>0.1859799714</v>
      </c>
      <c r="M105" s="135">
        <f t="shared" si="1"/>
        <v>1.400801603</v>
      </c>
      <c r="N105" s="134" t="str">
        <f t="shared" ref="N105:N107" si="32">H105/#REF!-1</f>
        <v>#REF!</v>
      </c>
      <c r="O105" s="136">
        <f t="shared" si="24"/>
        <v>838.8</v>
      </c>
      <c r="P105" s="203">
        <v>799.0</v>
      </c>
      <c r="Q105" s="138">
        <f t="shared" si="13"/>
        <v>0</v>
      </c>
      <c r="R105" s="114" t="s">
        <v>315</v>
      </c>
    </row>
    <row r="106" ht="24.75" customHeight="1" outlineLevel="1">
      <c r="A106" s="125" t="s">
        <v>377</v>
      </c>
      <c r="B106" s="213" t="s">
        <v>145</v>
      </c>
      <c r="C106" s="127" t="s">
        <v>378</v>
      </c>
      <c r="D106" s="168" t="s">
        <v>379</v>
      </c>
      <c r="E106" s="129" t="s">
        <v>380</v>
      </c>
      <c r="F106" s="114" t="s">
        <v>313</v>
      </c>
      <c r="G106" s="130" t="s">
        <v>314</v>
      </c>
      <c r="H106" s="240">
        <v>489.0</v>
      </c>
      <c r="I106" s="215">
        <f>K106*440%</f>
        <v>638</v>
      </c>
      <c r="J106" s="233">
        <v>649.0</v>
      </c>
      <c r="K106" s="133">
        <v>145.0</v>
      </c>
      <c r="L106" s="234">
        <f>K106/J106</f>
        <v>0.2234206471</v>
      </c>
      <c r="M106" s="135">
        <f t="shared" si="1"/>
        <v>1.327198364</v>
      </c>
      <c r="N106" s="134" t="str">
        <f t="shared" si="32"/>
        <v>#REF!</v>
      </c>
      <c r="O106" s="136">
        <f t="shared" si="24"/>
        <v>778.8</v>
      </c>
      <c r="P106" s="203">
        <v>749.0</v>
      </c>
      <c r="Q106" s="138">
        <f t="shared" si="13"/>
        <v>0.1935914553</v>
      </c>
      <c r="R106" s="114" t="s">
        <v>315</v>
      </c>
    </row>
    <row r="107" ht="24.75" customHeight="1" outlineLevel="1">
      <c r="A107" s="58"/>
      <c r="B107" s="139"/>
      <c r="C107" s="139"/>
      <c r="D107" s="139"/>
      <c r="E107" s="139"/>
      <c r="F107" s="114" t="s">
        <v>313</v>
      </c>
      <c r="G107" s="130" t="s">
        <v>322</v>
      </c>
      <c r="H107" s="241">
        <v>499.0</v>
      </c>
      <c r="I107" s="218">
        <f>K106*460%</f>
        <v>667</v>
      </c>
      <c r="J107" s="235">
        <v>649.0</v>
      </c>
      <c r="K107" s="139"/>
      <c r="L107" s="236">
        <f>K106/J107</f>
        <v>0.2234206471</v>
      </c>
      <c r="M107" s="135">
        <f t="shared" si="1"/>
        <v>1.300601202</v>
      </c>
      <c r="N107" s="134" t="str">
        <f t="shared" si="32"/>
        <v>#REF!</v>
      </c>
      <c r="O107" s="136">
        <f t="shared" si="24"/>
        <v>778.8</v>
      </c>
      <c r="P107" s="203">
        <v>749.0</v>
      </c>
      <c r="Q107" s="138">
        <f t="shared" si="13"/>
        <v>0</v>
      </c>
      <c r="R107" s="114" t="s">
        <v>315</v>
      </c>
    </row>
    <row r="108" ht="24.75" customHeight="1" outlineLevel="1">
      <c r="A108" s="141"/>
      <c r="B108" s="139"/>
      <c r="C108" s="139"/>
      <c r="D108" s="139"/>
      <c r="E108" s="139"/>
      <c r="F108" s="114" t="s">
        <v>313</v>
      </c>
      <c r="G108" s="130" t="s">
        <v>317</v>
      </c>
      <c r="H108" s="186">
        <v>599.0</v>
      </c>
      <c r="I108" s="132">
        <f>K106*470%</f>
        <v>681.5</v>
      </c>
      <c r="J108" s="237">
        <v>699.0</v>
      </c>
      <c r="K108" s="139"/>
      <c r="L108" s="238">
        <f>K106/J108</f>
        <v>0.2074391989</v>
      </c>
      <c r="M108" s="135">
        <f t="shared" si="1"/>
        <v>1.166944908</v>
      </c>
      <c r="N108" s="134"/>
      <c r="O108" s="136">
        <f t="shared" si="24"/>
        <v>838.8</v>
      </c>
      <c r="P108" s="203">
        <v>799.0</v>
      </c>
      <c r="Q108" s="138">
        <f t="shared" si="13"/>
        <v>0</v>
      </c>
      <c r="R108" s="114" t="s">
        <v>315</v>
      </c>
    </row>
    <row r="109" ht="24.75" customHeight="1" outlineLevel="1">
      <c r="A109" s="141"/>
      <c r="B109" s="113"/>
      <c r="C109" s="113"/>
      <c r="D109" s="113"/>
      <c r="E109" s="113"/>
      <c r="F109" s="114" t="s">
        <v>313</v>
      </c>
      <c r="G109" s="130" t="s">
        <v>318</v>
      </c>
      <c r="H109" s="186">
        <v>599.0</v>
      </c>
      <c r="I109" s="222">
        <f>K106*480%</f>
        <v>696</v>
      </c>
      <c r="J109" s="237">
        <v>699.0</v>
      </c>
      <c r="K109" s="113"/>
      <c r="L109" s="239">
        <f>K106/J109</f>
        <v>0.2074391989</v>
      </c>
      <c r="M109" s="135">
        <f t="shared" si="1"/>
        <v>1.166944908</v>
      </c>
      <c r="N109" s="134" t="str">
        <f t="shared" ref="N109:N111" si="33">H109/#REF!-1</f>
        <v>#REF!</v>
      </c>
      <c r="O109" s="136">
        <f t="shared" si="24"/>
        <v>838.8</v>
      </c>
      <c r="P109" s="203">
        <v>799.0</v>
      </c>
      <c r="Q109" s="138">
        <f t="shared" si="13"/>
        <v>0</v>
      </c>
      <c r="R109" s="114" t="s">
        <v>315</v>
      </c>
    </row>
    <row r="110" ht="24.75" customHeight="1" outlineLevel="1">
      <c r="A110" s="200"/>
      <c r="B110" s="213" t="s">
        <v>147</v>
      </c>
      <c r="C110" s="127" t="s">
        <v>381</v>
      </c>
      <c r="D110" s="232"/>
      <c r="E110" s="163" t="s">
        <v>367</v>
      </c>
      <c r="F110" s="114" t="s">
        <v>313</v>
      </c>
      <c r="G110" s="130" t="s">
        <v>314</v>
      </c>
      <c r="H110" s="202" t="s">
        <v>342</v>
      </c>
      <c r="I110" s="215">
        <f>K110*440%</f>
        <v>682</v>
      </c>
      <c r="J110" s="242">
        <v>649.0</v>
      </c>
      <c r="K110" s="133">
        <v>155.0</v>
      </c>
      <c r="L110" s="234">
        <f>K110/J110</f>
        <v>0.2388289676</v>
      </c>
      <c r="M110" s="135" t="str">
        <f t="shared" si="1"/>
        <v>#VALUE!</v>
      </c>
      <c r="N110" s="134" t="str">
        <f t="shared" si="33"/>
        <v>#REF!</v>
      </c>
      <c r="O110" s="136">
        <f t="shared" si="24"/>
        <v>778.8</v>
      </c>
      <c r="P110" s="203">
        <v>749.0</v>
      </c>
      <c r="Q110" s="138">
        <f t="shared" si="13"/>
        <v>0.2069425901</v>
      </c>
      <c r="R110" s="114" t="s">
        <v>315</v>
      </c>
    </row>
    <row r="111" ht="24.75" customHeight="1" outlineLevel="1">
      <c r="A111" s="58"/>
      <c r="B111" s="139"/>
      <c r="C111" s="139"/>
      <c r="D111" s="139"/>
      <c r="E111" s="139"/>
      <c r="F111" s="114" t="s">
        <v>313</v>
      </c>
      <c r="G111" s="130" t="s">
        <v>322</v>
      </c>
      <c r="H111" s="204" t="s">
        <v>342</v>
      </c>
      <c r="I111" s="218">
        <f>K110*460%</f>
        <v>713</v>
      </c>
      <c r="J111" s="242">
        <v>649.0</v>
      </c>
      <c r="K111" s="139"/>
      <c r="L111" s="236">
        <f>K110/J111</f>
        <v>0.2388289676</v>
      </c>
      <c r="M111" s="135" t="str">
        <f t="shared" si="1"/>
        <v>#VALUE!</v>
      </c>
      <c r="N111" s="134" t="str">
        <f t="shared" si="33"/>
        <v>#REF!</v>
      </c>
      <c r="O111" s="136">
        <f t="shared" si="24"/>
        <v>778.8</v>
      </c>
      <c r="P111" s="203">
        <v>749.0</v>
      </c>
      <c r="Q111" s="138">
        <f t="shared" si="13"/>
        <v>0</v>
      </c>
      <c r="R111" s="114" t="s">
        <v>315</v>
      </c>
    </row>
    <row r="112" ht="24.75" customHeight="1" outlineLevel="1">
      <c r="A112" s="200"/>
      <c r="B112" s="139"/>
      <c r="C112" s="139"/>
      <c r="D112" s="139"/>
      <c r="E112" s="139"/>
      <c r="F112" s="114" t="s">
        <v>313</v>
      </c>
      <c r="G112" s="130" t="s">
        <v>317</v>
      </c>
      <c r="H112" s="205">
        <v>599.0</v>
      </c>
      <c r="I112" s="132">
        <f>K110*470%</f>
        <v>728.5</v>
      </c>
      <c r="J112" s="243">
        <v>699.0</v>
      </c>
      <c r="K112" s="139"/>
      <c r="L112" s="238">
        <f>K110/J112</f>
        <v>0.2217453505</v>
      </c>
      <c r="M112" s="135">
        <f t="shared" si="1"/>
        <v>1.166944908</v>
      </c>
      <c r="N112" s="134"/>
      <c r="O112" s="136">
        <f t="shared" si="24"/>
        <v>838.8</v>
      </c>
      <c r="P112" s="203">
        <v>799.0</v>
      </c>
      <c r="Q112" s="138">
        <f t="shared" si="13"/>
        <v>0</v>
      </c>
      <c r="R112" s="114" t="s">
        <v>315</v>
      </c>
    </row>
    <row r="113" ht="24.75" customHeight="1" outlineLevel="1">
      <c r="A113" s="200"/>
      <c r="B113" s="113"/>
      <c r="C113" s="113"/>
      <c r="D113" s="113"/>
      <c r="E113" s="113"/>
      <c r="F113" s="114" t="s">
        <v>313</v>
      </c>
      <c r="G113" s="130" t="s">
        <v>318</v>
      </c>
      <c r="H113" s="205">
        <v>599.0</v>
      </c>
      <c r="I113" s="222">
        <f>K110*480%</f>
        <v>744</v>
      </c>
      <c r="J113" s="243">
        <v>699.0</v>
      </c>
      <c r="K113" s="113"/>
      <c r="L113" s="239">
        <f>K110/J113</f>
        <v>0.2217453505</v>
      </c>
      <c r="M113" s="135">
        <f t="shared" si="1"/>
        <v>1.166944908</v>
      </c>
      <c r="N113" s="134" t="str">
        <f t="shared" ref="N113:N115" si="34">H113/#REF!-1</f>
        <v>#REF!</v>
      </c>
      <c r="O113" s="136">
        <f t="shared" si="24"/>
        <v>838.8</v>
      </c>
      <c r="P113" s="203">
        <v>799.0</v>
      </c>
      <c r="Q113" s="138">
        <f t="shared" si="13"/>
        <v>0</v>
      </c>
      <c r="R113" s="114" t="s">
        <v>315</v>
      </c>
    </row>
    <row r="114" ht="24.75" customHeight="1" outlineLevel="1">
      <c r="A114" s="200"/>
      <c r="B114" s="213" t="s">
        <v>148</v>
      </c>
      <c r="C114" s="127" t="s">
        <v>382</v>
      </c>
      <c r="D114" s="244" t="s">
        <v>383</v>
      </c>
      <c r="E114" s="163">
        <v>300.0</v>
      </c>
      <c r="F114" s="114" t="s">
        <v>313</v>
      </c>
      <c r="G114" s="130" t="s">
        <v>314</v>
      </c>
      <c r="H114" s="245">
        <v>599.0</v>
      </c>
      <c r="I114" s="215">
        <f>K114*440%</f>
        <v>792</v>
      </c>
      <c r="J114" s="216">
        <v>799.0</v>
      </c>
      <c r="K114" s="133">
        <v>180.0</v>
      </c>
      <c r="L114" s="234">
        <f>K114/J114</f>
        <v>0.225281602</v>
      </c>
      <c r="M114" s="135">
        <f t="shared" si="1"/>
        <v>1.333889816</v>
      </c>
      <c r="N114" s="134" t="str">
        <f t="shared" si="34"/>
        <v>#REF!</v>
      </c>
      <c r="O114" s="136">
        <f t="shared" si="24"/>
        <v>958.8</v>
      </c>
      <c r="P114" s="246">
        <v>899.0</v>
      </c>
      <c r="Q114" s="138">
        <f t="shared" si="13"/>
        <v>0.2002224694</v>
      </c>
      <c r="R114" s="114" t="s">
        <v>315</v>
      </c>
    </row>
    <row r="115" ht="24.75" customHeight="1" outlineLevel="1">
      <c r="A115" s="58"/>
      <c r="B115" s="139"/>
      <c r="C115" s="139"/>
      <c r="D115" s="139"/>
      <c r="E115" s="139"/>
      <c r="F115" s="114" t="s">
        <v>313</v>
      </c>
      <c r="G115" s="130" t="s">
        <v>322</v>
      </c>
      <c r="H115" s="247">
        <v>649.0</v>
      </c>
      <c r="I115" s="218">
        <f>K114*460%</f>
        <v>828</v>
      </c>
      <c r="J115" s="219">
        <v>829.0</v>
      </c>
      <c r="K115" s="139"/>
      <c r="L115" s="236">
        <f>K114/J115</f>
        <v>0.2171290712</v>
      </c>
      <c r="M115" s="135">
        <f t="shared" si="1"/>
        <v>1.277349769</v>
      </c>
      <c r="N115" s="134" t="str">
        <f t="shared" si="34"/>
        <v>#REF!</v>
      </c>
      <c r="O115" s="136">
        <f t="shared" si="24"/>
        <v>994.8</v>
      </c>
      <c r="P115" s="246">
        <v>899.0</v>
      </c>
      <c r="Q115" s="138">
        <f t="shared" si="13"/>
        <v>0</v>
      </c>
      <c r="R115" s="114" t="s">
        <v>315</v>
      </c>
    </row>
    <row r="116" ht="24.75" customHeight="1" outlineLevel="1">
      <c r="A116" s="248"/>
      <c r="B116" s="139"/>
      <c r="C116" s="139"/>
      <c r="D116" s="139"/>
      <c r="E116" s="139"/>
      <c r="F116" s="114" t="s">
        <v>313</v>
      </c>
      <c r="G116" s="130" t="s">
        <v>317</v>
      </c>
      <c r="H116" s="249">
        <v>699.0</v>
      </c>
      <c r="I116" s="132">
        <f>K114*470%</f>
        <v>846</v>
      </c>
      <c r="J116" s="221">
        <v>849.0</v>
      </c>
      <c r="K116" s="139"/>
      <c r="L116" s="238">
        <f>K114/J116</f>
        <v>0.2120141343</v>
      </c>
      <c r="M116" s="135">
        <f t="shared" si="1"/>
        <v>1.214592275</v>
      </c>
      <c r="N116" s="134"/>
      <c r="O116" s="136">
        <f t="shared" si="24"/>
        <v>1018.8</v>
      </c>
      <c r="P116" s="246">
        <v>949.0</v>
      </c>
      <c r="Q116" s="138">
        <f t="shared" si="13"/>
        <v>0</v>
      </c>
      <c r="R116" s="114" t="s">
        <v>315</v>
      </c>
    </row>
    <row r="117" ht="24.75" customHeight="1" outlineLevel="1">
      <c r="A117" s="248"/>
      <c r="B117" s="113"/>
      <c r="C117" s="113"/>
      <c r="D117" s="113"/>
      <c r="E117" s="113"/>
      <c r="F117" s="114" t="s">
        <v>313</v>
      </c>
      <c r="G117" s="130" t="s">
        <v>318</v>
      </c>
      <c r="H117" s="249">
        <v>699.0</v>
      </c>
      <c r="I117" s="222">
        <f>K114*480%</f>
        <v>864</v>
      </c>
      <c r="J117" s="221">
        <v>869.0</v>
      </c>
      <c r="K117" s="113"/>
      <c r="L117" s="239">
        <f>K114/J117</f>
        <v>0.2071346375</v>
      </c>
      <c r="M117" s="135">
        <f t="shared" si="1"/>
        <v>1.243204578</v>
      </c>
      <c r="N117" s="134" t="str">
        <f t="shared" ref="N117:N119" si="35">H117/#REF!-1</f>
        <v>#REF!</v>
      </c>
      <c r="O117" s="136">
        <f t="shared" si="24"/>
        <v>1042.8</v>
      </c>
      <c r="P117" s="246">
        <v>949.0</v>
      </c>
      <c r="Q117" s="138">
        <f t="shared" si="13"/>
        <v>0</v>
      </c>
      <c r="R117" s="114" t="s">
        <v>315</v>
      </c>
    </row>
    <row r="118" ht="24.75" customHeight="1" outlineLevel="1">
      <c r="A118" s="248"/>
      <c r="B118" s="213" t="s">
        <v>150</v>
      </c>
      <c r="C118" s="127" t="s">
        <v>384</v>
      </c>
      <c r="D118" s="244" t="s">
        <v>383</v>
      </c>
      <c r="E118" s="163">
        <v>300.0</v>
      </c>
      <c r="F118" s="114" t="s">
        <v>315</v>
      </c>
      <c r="G118" s="130" t="s">
        <v>314</v>
      </c>
      <c r="H118" s="245">
        <v>599.0</v>
      </c>
      <c r="I118" s="215">
        <f>K118*440%</f>
        <v>792</v>
      </c>
      <c r="J118" s="216">
        <v>799.0</v>
      </c>
      <c r="K118" s="133">
        <v>180.0</v>
      </c>
      <c r="L118" s="234">
        <f>K118/J118</f>
        <v>0.225281602</v>
      </c>
      <c r="M118" s="135">
        <f t="shared" si="1"/>
        <v>1.333889816</v>
      </c>
      <c r="N118" s="134" t="str">
        <f t="shared" si="35"/>
        <v>#REF!</v>
      </c>
      <c r="O118" s="136">
        <f t="shared" si="24"/>
        <v>958.8</v>
      </c>
      <c r="P118" s="246">
        <v>899.0</v>
      </c>
      <c r="Q118" s="138">
        <f t="shared" si="13"/>
        <v>0.2002224694</v>
      </c>
      <c r="R118" s="114" t="s">
        <v>315</v>
      </c>
    </row>
    <row r="119" ht="24.75" customHeight="1" outlineLevel="1">
      <c r="A119" s="248"/>
      <c r="B119" s="139"/>
      <c r="C119" s="139"/>
      <c r="D119" s="139"/>
      <c r="E119" s="139"/>
      <c r="F119" s="114" t="s">
        <v>315</v>
      </c>
      <c r="G119" s="130" t="s">
        <v>322</v>
      </c>
      <c r="H119" s="247">
        <v>649.0</v>
      </c>
      <c r="I119" s="218">
        <f>K118*460%</f>
        <v>828</v>
      </c>
      <c r="J119" s="219">
        <v>829.0</v>
      </c>
      <c r="K119" s="139"/>
      <c r="L119" s="236">
        <f>K118/J119</f>
        <v>0.2171290712</v>
      </c>
      <c r="M119" s="135">
        <f t="shared" si="1"/>
        <v>1.277349769</v>
      </c>
      <c r="N119" s="134" t="str">
        <f t="shared" si="35"/>
        <v>#REF!</v>
      </c>
      <c r="O119" s="136">
        <f t="shared" si="24"/>
        <v>994.8</v>
      </c>
      <c r="P119" s="246">
        <v>899.0</v>
      </c>
      <c r="Q119" s="138">
        <f t="shared" si="13"/>
        <v>0</v>
      </c>
      <c r="R119" s="114" t="s">
        <v>315</v>
      </c>
    </row>
    <row r="120" ht="24.75" customHeight="1" outlineLevel="1">
      <c r="A120" s="248"/>
      <c r="B120" s="139"/>
      <c r="C120" s="139"/>
      <c r="D120" s="139"/>
      <c r="E120" s="139"/>
      <c r="F120" s="114" t="s">
        <v>315</v>
      </c>
      <c r="G120" s="130" t="s">
        <v>317</v>
      </c>
      <c r="H120" s="249">
        <v>699.0</v>
      </c>
      <c r="I120" s="132">
        <f>K118*470%</f>
        <v>846</v>
      </c>
      <c r="J120" s="221">
        <v>849.0</v>
      </c>
      <c r="K120" s="139"/>
      <c r="L120" s="238">
        <f>K118/J120</f>
        <v>0.2120141343</v>
      </c>
      <c r="M120" s="135">
        <f t="shared" si="1"/>
        <v>1.214592275</v>
      </c>
      <c r="N120" s="134"/>
      <c r="O120" s="136">
        <f t="shared" si="24"/>
        <v>1018.8</v>
      </c>
      <c r="P120" s="246">
        <v>949.0</v>
      </c>
      <c r="Q120" s="138">
        <f t="shared" si="13"/>
        <v>0</v>
      </c>
      <c r="R120" s="114" t="s">
        <v>315</v>
      </c>
    </row>
    <row r="121" ht="24.75" customHeight="1" outlineLevel="1">
      <c r="A121" s="248"/>
      <c r="B121" s="113"/>
      <c r="C121" s="113"/>
      <c r="D121" s="113"/>
      <c r="E121" s="113"/>
      <c r="F121" s="114" t="s">
        <v>315</v>
      </c>
      <c r="G121" s="130" t="s">
        <v>318</v>
      </c>
      <c r="H121" s="249">
        <v>699.0</v>
      </c>
      <c r="I121" s="222">
        <f>K118*480%</f>
        <v>864</v>
      </c>
      <c r="J121" s="221">
        <v>869.0</v>
      </c>
      <c r="K121" s="113"/>
      <c r="L121" s="239">
        <f>K118/J121</f>
        <v>0.2071346375</v>
      </c>
      <c r="M121" s="135">
        <f t="shared" si="1"/>
        <v>1.243204578</v>
      </c>
      <c r="N121" s="134" t="str">
        <f>H121/#REF!-1</f>
        <v>#REF!</v>
      </c>
      <c r="O121" s="136">
        <f t="shared" si="24"/>
        <v>1042.8</v>
      </c>
      <c r="P121" s="246">
        <v>949.0</v>
      </c>
      <c r="Q121" s="138">
        <f t="shared" si="13"/>
        <v>0</v>
      </c>
      <c r="R121" s="114" t="s">
        <v>315</v>
      </c>
    </row>
    <row r="122" ht="38.25" customHeight="1">
      <c r="A122" s="206"/>
      <c r="B122" s="117" t="str">
        <f>"Супы 25% "&amp;COUNTA(B123:B134)&amp;" шт"</f>
        <v>Супы 25% 3 шт</v>
      </c>
      <c r="C122" s="118"/>
      <c r="D122" s="118"/>
      <c r="E122" s="119"/>
      <c r="F122" s="120"/>
      <c r="G122" s="121"/>
      <c r="H122" s="250"/>
      <c r="I122" s="210"/>
      <c r="J122" s="210"/>
      <c r="K122" s="251"/>
      <c r="L122" s="115">
        <f>AVERAGE(L124:L132)</f>
        <v>0.2549368508</v>
      </c>
      <c r="M122" s="135" t="str">
        <f t="shared" si="1"/>
        <v>#DIV/0!</v>
      </c>
      <c r="N122" s="122"/>
      <c r="O122" s="136"/>
      <c r="P122" s="115"/>
      <c r="Q122" s="138"/>
      <c r="R122" s="252"/>
    </row>
    <row r="123" ht="24.75" customHeight="1" outlineLevel="1">
      <c r="A123" s="125" t="s">
        <v>385</v>
      </c>
      <c r="B123" s="126" t="s">
        <v>154</v>
      </c>
      <c r="C123" s="127" t="s">
        <v>386</v>
      </c>
      <c r="D123" s="128"/>
      <c r="E123" s="129" t="s">
        <v>387</v>
      </c>
      <c r="F123" s="114" t="s">
        <v>313</v>
      </c>
      <c r="G123" s="130" t="s">
        <v>314</v>
      </c>
      <c r="H123" s="241">
        <v>499.0</v>
      </c>
      <c r="I123" s="253">
        <f>K123*380%</f>
        <v>494</v>
      </c>
      <c r="J123" s="148">
        <v>599.0</v>
      </c>
      <c r="K123" s="133">
        <v>130.0</v>
      </c>
      <c r="L123" s="234">
        <f>K123/J123</f>
        <v>0.2170283806</v>
      </c>
      <c r="M123" s="135">
        <f t="shared" si="1"/>
        <v>1.200400802</v>
      </c>
      <c r="N123" s="134" t="str">
        <f t="shared" ref="N123:N124" si="36">H123/#REF!-1</f>
        <v>#REF!</v>
      </c>
      <c r="O123" s="136">
        <f t="shared" ref="O123:O134" si="37">J123+J123*0.2</f>
        <v>718.8</v>
      </c>
      <c r="P123" s="137">
        <v>699.0</v>
      </c>
      <c r="Q123" s="138">
        <f t="shared" ref="Q123:Q134" si="38">K123/P123</f>
        <v>0.1859799714</v>
      </c>
      <c r="R123" s="114" t="s">
        <v>315</v>
      </c>
    </row>
    <row r="124" ht="24.75" customHeight="1" outlineLevel="1">
      <c r="A124" s="58"/>
      <c r="B124" s="139"/>
      <c r="C124" s="139"/>
      <c r="D124" s="139"/>
      <c r="E124" s="139"/>
      <c r="F124" s="114" t="s">
        <v>313</v>
      </c>
      <c r="G124" s="130" t="s">
        <v>322</v>
      </c>
      <c r="H124" s="254">
        <v>549.0</v>
      </c>
      <c r="I124" s="255">
        <f>K123*400%</f>
        <v>520</v>
      </c>
      <c r="J124" s="150">
        <v>629.0</v>
      </c>
      <c r="K124" s="139"/>
      <c r="L124" s="236">
        <f>K123/J124</f>
        <v>0.2066772655</v>
      </c>
      <c r="M124" s="135">
        <f t="shared" si="1"/>
        <v>1.14571949</v>
      </c>
      <c r="N124" s="134" t="str">
        <f t="shared" si="36"/>
        <v>#REF!</v>
      </c>
      <c r="O124" s="136">
        <f t="shared" si="37"/>
        <v>754.8</v>
      </c>
      <c r="P124" s="137">
        <v>699.0</v>
      </c>
      <c r="Q124" s="138">
        <f t="shared" si="38"/>
        <v>0</v>
      </c>
      <c r="R124" s="114" t="s">
        <v>315</v>
      </c>
    </row>
    <row r="125" ht="24.75" customHeight="1" outlineLevel="1">
      <c r="A125" s="141"/>
      <c r="B125" s="139"/>
      <c r="C125" s="139"/>
      <c r="D125" s="139"/>
      <c r="E125" s="139"/>
      <c r="F125" s="114" t="s">
        <v>313</v>
      </c>
      <c r="G125" s="130" t="s">
        <v>317</v>
      </c>
      <c r="H125" s="256">
        <v>649.0</v>
      </c>
      <c r="I125" s="132">
        <f>K123*410%</f>
        <v>533</v>
      </c>
      <c r="J125" s="153">
        <v>649.0</v>
      </c>
      <c r="K125" s="139"/>
      <c r="L125" s="238">
        <f>K123/J125</f>
        <v>0.2003081664</v>
      </c>
      <c r="M125" s="135">
        <f t="shared" si="1"/>
        <v>1</v>
      </c>
      <c r="N125" s="134"/>
      <c r="O125" s="136">
        <f t="shared" si="37"/>
        <v>778.8</v>
      </c>
      <c r="P125" s="137">
        <v>799.0</v>
      </c>
      <c r="Q125" s="138">
        <f t="shared" si="38"/>
        <v>0</v>
      </c>
      <c r="R125" s="114" t="s">
        <v>315</v>
      </c>
    </row>
    <row r="126" ht="24.75" customHeight="1" outlineLevel="1">
      <c r="A126" s="141"/>
      <c r="B126" s="113"/>
      <c r="C126" s="113"/>
      <c r="D126" s="113"/>
      <c r="E126" s="113"/>
      <c r="F126" s="114" t="s">
        <v>313</v>
      </c>
      <c r="G126" s="130" t="s">
        <v>318</v>
      </c>
      <c r="H126" s="256">
        <v>649.0</v>
      </c>
      <c r="I126" s="257">
        <f>K123*420%</f>
        <v>546</v>
      </c>
      <c r="J126" s="153">
        <v>699.0</v>
      </c>
      <c r="K126" s="113"/>
      <c r="L126" s="239">
        <f>K123/J126</f>
        <v>0.1859799714</v>
      </c>
      <c r="M126" s="135">
        <f t="shared" si="1"/>
        <v>1.077041602</v>
      </c>
      <c r="N126" s="134" t="str">
        <f t="shared" ref="N126:N128" si="39">H126/#REF!-1</f>
        <v>#REF!</v>
      </c>
      <c r="O126" s="136">
        <f t="shared" si="37"/>
        <v>838.8</v>
      </c>
      <c r="P126" s="137">
        <v>799.0</v>
      </c>
      <c r="Q126" s="138">
        <f t="shared" si="38"/>
        <v>0</v>
      </c>
      <c r="R126" s="114" t="s">
        <v>315</v>
      </c>
    </row>
    <row r="127" ht="24.75" customHeight="1" outlineLevel="1">
      <c r="A127" s="125" t="s">
        <v>388</v>
      </c>
      <c r="B127" s="126" t="s">
        <v>152</v>
      </c>
      <c r="C127" s="127" t="s">
        <v>389</v>
      </c>
      <c r="D127" s="128"/>
      <c r="E127" s="129" t="s">
        <v>387</v>
      </c>
      <c r="F127" s="114" t="s">
        <v>313</v>
      </c>
      <c r="G127" s="130" t="s">
        <v>314</v>
      </c>
      <c r="H127" s="258">
        <v>459.0</v>
      </c>
      <c r="I127" s="253">
        <f>K127*380%</f>
        <v>589</v>
      </c>
      <c r="J127" s="148">
        <v>599.0</v>
      </c>
      <c r="K127" s="133">
        <v>155.0</v>
      </c>
      <c r="L127" s="234">
        <f>K127/J127</f>
        <v>0.2587646077</v>
      </c>
      <c r="M127" s="135">
        <f t="shared" si="1"/>
        <v>1.305010893</v>
      </c>
      <c r="N127" s="134" t="str">
        <f t="shared" si="39"/>
        <v>#REF!</v>
      </c>
      <c r="O127" s="136">
        <f t="shared" si="37"/>
        <v>718.8</v>
      </c>
      <c r="P127" s="137">
        <v>699.0</v>
      </c>
      <c r="Q127" s="138">
        <f t="shared" si="38"/>
        <v>0.2217453505</v>
      </c>
      <c r="R127" s="114" t="s">
        <v>315</v>
      </c>
    </row>
    <row r="128" ht="24.75" customHeight="1" outlineLevel="1">
      <c r="A128" s="58"/>
      <c r="B128" s="139"/>
      <c r="C128" s="139"/>
      <c r="D128" s="139"/>
      <c r="E128" s="139"/>
      <c r="F128" s="114" t="s">
        <v>313</v>
      </c>
      <c r="G128" s="130" t="s">
        <v>322</v>
      </c>
      <c r="H128" s="259">
        <v>499.0</v>
      </c>
      <c r="I128" s="255">
        <f>K127*400%</f>
        <v>620</v>
      </c>
      <c r="J128" s="150">
        <v>629.0</v>
      </c>
      <c r="K128" s="139"/>
      <c r="L128" s="236">
        <f>K127/J128</f>
        <v>0.2464228935</v>
      </c>
      <c r="M128" s="135">
        <f t="shared" si="1"/>
        <v>1.260521042</v>
      </c>
      <c r="N128" s="134" t="str">
        <f t="shared" si="39"/>
        <v>#REF!</v>
      </c>
      <c r="O128" s="136">
        <f t="shared" si="37"/>
        <v>754.8</v>
      </c>
      <c r="P128" s="137">
        <v>699.0</v>
      </c>
      <c r="Q128" s="138">
        <f t="shared" si="38"/>
        <v>0</v>
      </c>
      <c r="R128" s="114" t="s">
        <v>315</v>
      </c>
    </row>
    <row r="129" ht="24.75" customHeight="1" outlineLevel="1">
      <c r="A129" s="141"/>
      <c r="B129" s="139"/>
      <c r="C129" s="139"/>
      <c r="D129" s="139"/>
      <c r="E129" s="139"/>
      <c r="F129" s="114" t="s">
        <v>313</v>
      </c>
      <c r="G129" s="130" t="s">
        <v>317</v>
      </c>
      <c r="H129" s="186">
        <v>749.0</v>
      </c>
      <c r="I129" s="132">
        <f>K127*410%</f>
        <v>635.5</v>
      </c>
      <c r="J129" s="153">
        <v>649.0</v>
      </c>
      <c r="K129" s="139"/>
      <c r="L129" s="238">
        <f>K127/J129</f>
        <v>0.2388289676</v>
      </c>
      <c r="M129" s="135">
        <f t="shared" si="1"/>
        <v>0.8664886515</v>
      </c>
      <c r="N129" s="134"/>
      <c r="O129" s="136">
        <f t="shared" si="37"/>
        <v>778.8</v>
      </c>
      <c r="P129" s="137">
        <v>799.0</v>
      </c>
      <c r="Q129" s="138">
        <f t="shared" si="38"/>
        <v>0</v>
      </c>
      <c r="R129" s="114" t="s">
        <v>315</v>
      </c>
    </row>
    <row r="130" ht="24.75" customHeight="1" outlineLevel="1">
      <c r="A130" s="141"/>
      <c r="B130" s="113"/>
      <c r="C130" s="113"/>
      <c r="D130" s="113"/>
      <c r="E130" s="113"/>
      <c r="F130" s="114" t="s">
        <v>313</v>
      </c>
      <c r="G130" s="130" t="s">
        <v>318</v>
      </c>
      <c r="H130" s="186">
        <v>749.0</v>
      </c>
      <c r="I130" s="257">
        <f>K127*420%</f>
        <v>651</v>
      </c>
      <c r="J130" s="153">
        <v>699.0</v>
      </c>
      <c r="K130" s="113"/>
      <c r="L130" s="239">
        <f>K127/J130</f>
        <v>0.2217453505</v>
      </c>
      <c r="M130" s="135">
        <f t="shared" si="1"/>
        <v>0.9332443258</v>
      </c>
      <c r="N130" s="134" t="str">
        <f t="shared" ref="N130:N132" si="40">H130/#REF!-1</f>
        <v>#REF!</v>
      </c>
      <c r="O130" s="136">
        <f t="shared" si="37"/>
        <v>838.8</v>
      </c>
      <c r="P130" s="137">
        <v>799.0</v>
      </c>
      <c r="Q130" s="138">
        <f t="shared" si="38"/>
        <v>0</v>
      </c>
      <c r="R130" s="114" t="s">
        <v>315</v>
      </c>
    </row>
    <row r="131" ht="24.75" customHeight="1" outlineLevel="1">
      <c r="A131" s="125" t="s">
        <v>390</v>
      </c>
      <c r="B131" s="126" t="s">
        <v>155</v>
      </c>
      <c r="C131" s="127" t="s">
        <v>391</v>
      </c>
      <c r="D131" s="180"/>
      <c r="E131" s="129" t="s">
        <v>387</v>
      </c>
      <c r="F131" s="114" t="s">
        <v>315</v>
      </c>
      <c r="G131" s="130" t="s">
        <v>314</v>
      </c>
      <c r="H131" s="260">
        <v>649.0</v>
      </c>
      <c r="I131" s="253">
        <f>K131*380%</f>
        <v>893</v>
      </c>
      <c r="J131" s="150">
        <v>629.0</v>
      </c>
      <c r="K131" s="133">
        <v>235.0</v>
      </c>
      <c r="L131" s="234">
        <f>K131/J131</f>
        <v>0.373608903</v>
      </c>
      <c r="M131" s="135">
        <f t="shared" si="1"/>
        <v>0.969183359</v>
      </c>
      <c r="N131" s="134" t="str">
        <f t="shared" si="40"/>
        <v>#REF!</v>
      </c>
      <c r="O131" s="136">
        <f t="shared" si="37"/>
        <v>754.8</v>
      </c>
      <c r="P131" s="137">
        <v>749.0</v>
      </c>
      <c r="Q131" s="138">
        <f t="shared" si="38"/>
        <v>0.3137516689</v>
      </c>
      <c r="R131" s="114" t="s">
        <v>315</v>
      </c>
    </row>
    <row r="132" ht="24.75" customHeight="1" outlineLevel="1">
      <c r="A132" s="58"/>
      <c r="B132" s="139"/>
      <c r="C132" s="139"/>
      <c r="D132" s="139"/>
      <c r="E132" s="139"/>
      <c r="F132" s="114" t="s">
        <v>315</v>
      </c>
      <c r="G132" s="130" t="s">
        <v>322</v>
      </c>
      <c r="H132" s="261">
        <v>699.0</v>
      </c>
      <c r="I132" s="255">
        <f>K131*400%</f>
        <v>940</v>
      </c>
      <c r="J132" s="153">
        <v>649.0</v>
      </c>
      <c r="K132" s="139"/>
      <c r="L132" s="236">
        <f>K131/J132</f>
        <v>0.3620955316</v>
      </c>
      <c r="M132" s="135">
        <f t="shared" si="1"/>
        <v>0.9284692418</v>
      </c>
      <c r="N132" s="134" t="str">
        <f t="shared" si="40"/>
        <v>#REF!</v>
      </c>
      <c r="O132" s="136">
        <f t="shared" si="37"/>
        <v>778.8</v>
      </c>
      <c r="P132" s="137">
        <v>749.0</v>
      </c>
      <c r="Q132" s="138">
        <f t="shared" si="38"/>
        <v>0</v>
      </c>
      <c r="R132" s="114" t="s">
        <v>315</v>
      </c>
    </row>
    <row r="133" ht="24.75" customHeight="1" outlineLevel="1">
      <c r="A133" s="125"/>
      <c r="B133" s="139"/>
      <c r="C133" s="139"/>
      <c r="D133" s="139"/>
      <c r="E133" s="139"/>
      <c r="F133" s="114" t="s">
        <v>315</v>
      </c>
      <c r="G133" s="130" t="s">
        <v>317</v>
      </c>
      <c r="H133" s="262">
        <v>749.0</v>
      </c>
      <c r="I133" s="132">
        <f>K131*410%</f>
        <v>963.5</v>
      </c>
      <c r="J133" s="153">
        <v>749.0</v>
      </c>
      <c r="K133" s="139"/>
      <c r="L133" s="238">
        <f>K131/J133</f>
        <v>0.3137516689</v>
      </c>
      <c r="M133" s="135">
        <f t="shared" si="1"/>
        <v>1</v>
      </c>
      <c r="N133" s="134"/>
      <c r="O133" s="136">
        <f t="shared" si="37"/>
        <v>898.8</v>
      </c>
      <c r="P133" s="137">
        <v>849.0</v>
      </c>
      <c r="Q133" s="138">
        <f t="shared" si="38"/>
        <v>0</v>
      </c>
      <c r="R133" s="114" t="s">
        <v>315</v>
      </c>
    </row>
    <row r="134" ht="24.75" customHeight="1" outlineLevel="1">
      <c r="A134" s="125"/>
      <c r="B134" s="113"/>
      <c r="C134" s="113"/>
      <c r="D134" s="113"/>
      <c r="E134" s="113"/>
      <c r="F134" s="114" t="s">
        <v>315</v>
      </c>
      <c r="G134" s="130" t="s">
        <v>318</v>
      </c>
      <c r="H134" s="262">
        <v>749.0</v>
      </c>
      <c r="I134" s="257">
        <f>K131*420%</f>
        <v>987</v>
      </c>
      <c r="J134" s="153">
        <v>799.0</v>
      </c>
      <c r="K134" s="113"/>
      <c r="L134" s="239">
        <f>K131/J134</f>
        <v>0.2941176471</v>
      </c>
      <c r="M134" s="135">
        <f t="shared" si="1"/>
        <v>1.066755674</v>
      </c>
      <c r="N134" s="134" t="str">
        <f>H134/#REF!-1</f>
        <v>#REF!</v>
      </c>
      <c r="O134" s="136">
        <f t="shared" si="37"/>
        <v>958.8</v>
      </c>
      <c r="P134" s="137">
        <v>849.0</v>
      </c>
      <c r="Q134" s="138">
        <f t="shared" si="38"/>
        <v>0</v>
      </c>
      <c r="R134" s="114" t="s">
        <v>315</v>
      </c>
    </row>
    <row r="135" ht="42.75" customHeight="1">
      <c r="A135" s="206"/>
      <c r="B135" s="263" t="str">
        <f>"Паста 25% "&amp;COUNTA(B136:B156)&amp;" шт"</f>
        <v>Паста 25% 6 шт</v>
      </c>
      <c r="C135" s="118"/>
      <c r="D135" s="118"/>
      <c r="E135" s="119"/>
      <c r="F135" s="120"/>
      <c r="G135" s="121"/>
      <c r="H135" s="250"/>
      <c r="I135" s="210"/>
      <c r="J135" s="210"/>
      <c r="K135" s="251"/>
      <c r="L135" s="115">
        <f>AVERAGE(L137:L145)</f>
        <v>0.2281610512</v>
      </c>
      <c r="M135" s="135" t="str">
        <f t="shared" si="1"/>
        <v>#DIV/0!</v>
      </c>
      <c r="N135" s="122"/>
      <c r="O135" s="136"/>
      <c r="P135" s="115"/>
      <c r="Q135" s="138"/>
      <c r="R135" s="252"/>
    </row>
    <row r="136" ht="24.75" customHeight="1" outlineLevel="1">
      <c r="A136" s="125" t="s">
        <v>392</v>
      </c>
      <c r="B136" s="126" t="s">
        <v>167</v>
      </c>
      <c r="C136" s="127" t="s">
        <v>393</v>
      </c>
      <c r="D136" s="168" t="s">
        <v>394</v>
      </c>
      <c r="E136" s="129">
        <v>250.0</v>
      </c>
      <c r="F136" s="114" t="s">
        <v>313</v>
      </c>
      <c r="G136" s="130" t="s">
        <v>314</v>
      </c>
      <c r="H136" s="190">
        <v>479.0</v>
      </c>
      <c r="I136" s="253">
        <f>K136*400%</f>
        <v>560</v>
      </c>
      <c r="J136" s="148">
        <v>559.0</v>
      </c>
      <c r="K136" s="133">
        <v>140.0</v>
      </c>
      <c r="L136" s="234">
        <f>K136/J136</f>
        <v>0.2504472272</v>
      </c>
      <c r="M136" s="135">
        <f t="shared" si="1"/>
        <v>1.167014614</v>
      </c>
      <c r="N136" s="134" t="str">
        <f t="shared" ref="N136:N137" si="41">H136/#REF!-1</f>
        <v>#REF!</v>
      </c>
      <c r="O136" s="136">
        <f t="shared" ref="O136:O147" si="42">J136+J136*0.2</f>
        <v>670.8</v>
      </c>
      <c r="P136" s="137">
        <f t="shared" ref="P136:P139" si="43">J136+100</f>
        <v>659</v>
      </c>
      <c r="Q136" s="138">
        <f t="shared" ref="Q136:Q147" si="44">K136/P136</f>
        <v>0.2124430956</v>
      </c>
      <c r="R136" s="114" t="s">
        <v>315</v>
      </c>
    </row>
    <row r="137" ht="24.75" customHeight="1" outlineLevel="1">
      <c r="A137" s="58"/>
      <c r="B137" s="139"/>
      <c r="C137" s="139"/>
      <c r="D137" s="139"/>
      <c r="E137" s="139"/>
      <c r="F137" s="114" t="s">
        <v>313</v>
      </c>
      <c r="G137" s="130" t="s">
        <v>322</v>
      </c>
      <c r="H137" s="264">
        <v>499.0</v>
      </c>
      <c r="I137" s="255">
        <f>K136*420%</f>
        <v>588</v>
      </c>
      <c r="J137" s="150">
        <v>589.0</v>
      </c>
      <c r="K137" s="139"/>
      <c r="L137" s="236">
        <f>K136/J137</f>
        <v>0.2376910017</v>
      </c>
      <c r="M137" s="135">
        <f t="shared" si="1"/>
        <v>1.180360721</v>
      </c>
      <c r="N137" s="134" t="str">
        <f t="shared" si="41"/>
        <v>#REF!</v>
      </c>
      <c r="O137" s="136">
        <f t="shared" si="42"/>
        <v>706.8</v>
      </c>
      <c r="P137" s="137">
        <f t="shared" si="43"/>
        <v>689</v>
      </c>
      <c r="Q137" s="138">
        <f t="shared" si="44"/>
        <v>0</v>
      </c>
      <c r="R137" s="114" t="s">
        <v>315</v>
      </c>
    </row>
    <row r="138" ht="24.75" customHeight="1" outlineLevel="1">
      <c r="A138" s="141"/>
      <c r="B138" s="139"/>
      <c r="C138" s="139"/>
      <c r="D138" s="139"/>
      <c r="E138" s="139"/>
      <c r="F138" s="114" t="s">
        <v>313</v>
      </c>
      <c r="G138" s="130" t="s">
        <v>317</v>
      </c>
      <c r="H138" s="265">
        <v>599.0</v>
      </c>
      <c r="I138" s="132">
        <f>K136*430%</f>
        <v>602</v>
      </c>
      <c r="J138" s="153">
        <v>649.0</v>
      </c>
      <c r="K138" s="139"/>
      <c r="L138" s="238">
        <f>K136/J138</f>
        <v>0.2157164869</v>
      </c>
      <c r="M138" s="135">
        <f t="shared" si="1"/>
        <v>1.083472454</v>
      </c>
      <c r="N138" s="134"/>
      <c r="O138" s="136">
        <f t="shared" si="42"/>
        <v>778.8</v>
      </c>
      <c r="P138" s="137">
        <f t="shared" si="43"/>
        <v>749</v>
      </c>
      <c r="Q138" s="138">
        <f t="shared" si="44"/>
        <v>0</v>
      </c>
      <c r="R138" s="114" t="s">
        <v>315</v>
      </c>
    </row>
    <row r="139" ht="24.75" customHeight="1" outlineLevel="1">
      <c r="A139" s="141"/>
      <c r="B139" s="113"/>
      <c r="C139" s="113"/>
      <c r="D139" s="113"/>
      <c r="E139" s="113"/>
      <c r="F139" s="114" t="s">
        <v>313</v>
      </c>
      <c r="G139" s="130" t="s">
        <v>318</v>
      </c>
      <c r="H139" s="265">
        <v>599.0</v>
      </c>
      <c r="I139" s="257">
        <f>K136*440%</f>
        <v>616</v>
      </c>
      <c r="J139" s="153">
        <v>699.0</v>
      </c>
      <c r="K139" s="113"/>
      <c r="L139" s="239">
        <f>K136/J139</f>
        <v>0.200286123</v>
      </c>
      <c r="M139" s="135">
        <f t="shared" si="1"/>
        <v>1.166944908</v>
      </c>
      <c r="N139" s="134" t="str">
        <f t="shared" ref="N139:N141" si="45">H139/#REF!-1</f>
        <v>#REF!</v>
      </c>
      <c r="O139" s="136">
        <f t="shared" si="42"/>
        <v>838.8</v>
      </c>
      <c r="P139" s="137">
        <f t="shared" si="43"/>
        <v>799</v>
      </c>
      <c r="Q139" s="138">
        <f t="shared" si="44"/>
        <v>0</v>
      </c>
      <c r="R139" s="114" t="s">
        <v>315</v>
      </c>
    </row>
    <row r="140" ht="24.75" customHeight="1" outlineLevel="1">
      <c r="A140" s="125" t="s">
        <v>392</v>
      </c>
      <c r="B140" s="126" t="s">
        <v>169</v>
      </c>
      <c r="C140" s="127" t="s">
        <v>395</v>
      </c>
      <c r="D140" s="168" t="s">
        <v>396</v>
      </c>
      <c r="E140" s="129">
        <v>300.0</v>
      </c>
      <c r="F140" s="114" t="s">
        <v>313</v>
      </c>
      <c r="G140" s="130" t="s">
        <v>314</v>
      </c>
      <c r="H140" s="266">
        <v>599.0</v>
      </c>
      <c r="I140" s="253">
        <f>K140*400%</f>
        <v>720</v>
      </c>
      <c r="J140" s="148">
        <v>739.0</v>
      </c>
      <c r="K140" s="133">
        <v>180.0</v>
      </c>
      <c r="L140" s="234">
        <f>K140/J140</f>
        <v>0.2435723951</v>
      </c>
      <c r="M140" s="135">
        <f t="shared" si="1"/>
        <v>1.233722871</v>
      </c>
      <c r="N140" s="134" t="str">
        <f t="shared" si="45"/>
        <v>#REF!</v>
      </c>
      <c r="O140" s="136">
        <f t="shared" si="42"/>
        <v>886.8</v>
      </c>
      <c r="P140" s="137">
        <v>799.0</v>
      </c>
      <c r="Q140" s="138">
        <f t="shared" si="44"/>
        <v>0.225281602</v>
      </c>
      <c r="R140" s="114" t="s">
        <v>315</v>
      </c>
    </row>
    <row r="141" ht="24.75" customHeight="1" outlineLevel="1">
      <c r="A141" s="58"/>
      <c r="B141" s="139"/>
      <c r="C141" s="139"/>
      <c r="D141" s="139"/>
      <c r="E141" s="139"/>
      <c r="F141" s="114" t="s">
        <v>313</v>
      </c>
      <c r="G141" s="130" t="s">
        <v>322</v>
      </c>
      <c r="H141" s="267">
        <v>649.0</v>
      </c>
      <c r="I141" s="255">
        <f>K140*420%</f>
        <v>756</v>
      </c>
      <c r="J141" s="150">
        <v>779.0</v>
      </c>
      <c r="K141" s="139"/>
      <c r="L141" s="236">
        <f>K140/J141</f>
        <v>0.2310654685</v>
      </c>
      <c r="M141" s="135">
        <f t="shared" si="1"/>
        <v>1.200308166</v>
      </c>
      <c r="N141" s="134" t="str">
        <f t="shared" si="45"/>
        <v>#REF!</v>
      </c>
      <c r="O141" s="136">
        <f t="shared" si="42"/>
        <v>934.8</v>
      </c>
      <c r="P141" s="137">
        <v>799.0</v>
      </c>
      <c r="Q141" s="138">
        <f t="shared" si="44"/>
        <v>0</v>
      </c>
      <c r="R141" s="114" t="s">
        <v>315</v>
      </c>
    </row>
    <row r="142" ht="24.75" customHeight="1" outlineLevel="1">
      <c r="A142" s="141"/>
      <c r="B142" s="139"/>
      <c r="C142" s="139"/>
      <c r="D142" s="139"/>
      <c r="E142" s="139"/>
      <c r="F142" s="114" t="s">
        <v>313</v>
      </c>
      <c r="G142" s="130" t="s">
        <v>317</v>
      </c>
      <c r="H142" s="265" t="s">
        <v>342</v>
      </c>
      <c r="I142" s="132">
        <f>K140*430%</f>
        <v>774</v>
      </c>
      <c r="J142" s="153">
        <v>799.0</v>
      </c>
      <c r="K142" s="139"/>
      <c r="L142" s="238">
        <f>K140/J142</f>
        <v>0.225281602</v>
      </c>
      <c r="M142" s="135" t="str">
        <f t="shared" si="1"/>
        <v>#VALUE!</v>
      </c>
      <c r="N142" s="134"/>
      <c r="O142" s="136">
        <f t="shared" si="42"/>
        <v>958.8</v>
      </c>
      <c r="P142" s="137">
        <f>J142+100</f>
        <v>899</v>
      </c>
      <c r="Q142" s="138">
        <f t="shared" si="44"/>
        <v>0</v>
      </c>
      <c r="R142" s="114" t="s">
        <v>315</v>
      </c>
    </row>
    <row r="143" ht="24.75" customHeight="1" outlineLevel="1">
      <c r="A143" s="141"/>
      <c r="B143" s="113"/>
      <c r="C143" s="113"/>
      <c r="D143" s="113"/>
      <c r="E143" s="113"/>
      <c r="F143" s="114" t="s">
        <v>313</v>
      </c>
      <c r="G143" s="130" t="s">
        <v>318</v>
      </c>
      <c r="H143" s="265" t="s">
        <v>342</v>
      </c>
      <c r="I143" s="257">
        <f>K140*440%</f>
        <v>792</v>
      </c>
      <c r="J143" s="153">
        <v>849.0</v>
      </c>
      <c r="K143" s="113"/>
      <c r="L143" s="239">
        <f>K140/J143</f>
        <v>0.2120141343</v>
      </c>
      <c r="M143" s="135" t="str">
        <f t="shared" si="1"/>
        <v>#VALUE!</v>
      </c>
      <c r="N143" s="134" t="str">
        <f t="shared" ref="N143:N145" si="46">H143/#REF!-1</f>
        <v>#REF!</v>
      </c>
      <c r="O143" s="136">
        <f t="shared" si="42"/>
        <v>1018.8</v>
      </c>
      <c r="P143" s="137">
        <v>899.0</v>
      </c>
      <c r="Q143" s="138">
        <f t="shared" si="44"/>
        <v>0</v>
      </c>
      <c r="R143" s="114" t="s">
        <v>315</v>
      </c>
    </row>
    <row r="144" ht="24.75" customHeight="1" outlineLevel="1">
      <c r="A144" s="125" t="s">
        <v>392</v>
      </c>
      <c r="B144" s="126" t="s">
        <v>171</v>
      </c>
      <c r="C144" s="127" t="s">
        <v>397</v>
      </c>
      <c r="D144" s="168" t="s">
        <v>398</v>
      </c>
      <c r="E144" s="129">
        <v>250.0</v>
      </c>
      <c r="F144" s="114" t="s">
        <v>313</v>
      </c>
      <c r="G144" s="130" t="s">
        <v>314</v>
      </c>
      <c r="H144" s="266">
        <v>599.0</v>
      </c>
      <c r="I144" s="253">
        <f>K144*400%</f>
        <v>740</v>
      </c>
      <c r="J144" s="148">
        <v>739.0</v>
      </c>
      <c r="K144" s="133">
        <v>185.0</v>
      </c>
      <c r="L144" s="268">
        <f>K144/J144</f>
        <v>0.250338295</v>
      </c>
      <c r="M144" s="135">
        <f t="shared" si="1"/>
        <v>1.233722871</v>
      </c>
      <c r="N144" s="134" t="str">
        <f t="shared" si="46"/>
        <v>#REF!</v>
      </c>
      <c r="O144" s="136">
        <f t="shared" si="42"/>
        <v>886.8</v>
      </c>
      <c r="P144" s="137">
        <f>J144+100</f>
        <v>839</v>
      </c>
      <c r="Q144" s="138">
        <f t="shared" si="44"/>
        <v>0.2205005959</v>
      </c>
      <c r="R144" s="114" t="s">
        <v>315</v>
      </c>
    </row>
    <row r="145" ht="24.75" customHeight="1" outlineLevel="1">
      <c r="A145" s="58"/>
      <c r="B145" s="139"/>
      <c r="C145" s="139"/>
      <c r="D145" s="139"/>
      <c r="E145" s="139"/>
      <c r="F145" s="114" t="s">
        <v>313</v>
      </c>
      <c r="G145" s="130" t="s">
        <v>322</v>
      </c>
      <c r="H145" s="267">
        <v>649.0</v>
      </c>
      <c r="I145" s="255">
        <f>K144*420%</f>
        <v>777</v>
      </c>
      <c r="J145" s="150">
        <v>779.0</v>
      </c>
      <c r="K145" s="139"/>
      <c r="L145" s="269">
        <f>K144/J145</f>
        <v>0.2374839538</v>
      </c>
      <c r="M145" s="135">
        <f t="shared" si="1"/>
        <v>1.200308166</v>
      </c>
      <c r="N145" s="134" t="str">
        <f t="shared" si="46"/>
        <v>#REF!</v>
      </c>
      <c r="O145" s="136">
        <f t="shared" si="42"/>
        <v>934.8</v>
      </c>
      <c r="P145" s="137">
        <v>839.0</v>
      </c>
      <c r="Q145" s="138">
        <f t="shared" si="44"/>
        <v>0</v>
      </c>
      <c r="R145" s="114" t="s">
        <v>315</v>
      </c>
    </row>
    <row r="146" ht="24.75" customHeight="1" outlineLevel="1">
      <c r="A146" s="141"/>
      <c r="B146" s="139"/>
      <c r="C146" s="139"/>
      <c r="D146" s="139"/>
      <c r="E146" s="139"/>
      <c r="F146" s="114" t="s">
        <v>313</v>
      </c>
      <c r="G146" s="130" t="s">
        <v>317</v>
      </c>
      <c r="H146" s="265">
        <v>759.0</v>
      </c>
      <c r="I146" s="132">
        <f>K144*430%</f>
        <v>795.5</v>
      </c>
      <c r="J146" s="153">
        <v>799.0</v>
      </c>
      <c r="K146" s="139"/>
      <c r="L146" s="270">
        <f>K144/J146</f>
        <v>0.2315394243</v>
      </c>
      <c r="M146" s="135">
        <f t="shared" si="1"/>
        <v>1.052700922</v>
      </c>
      <c r="N146" s="134"/>
      <c r="O146" s="136">
        <f t="shared" si="42"/>
        <v>958.8</v>
      </c>
      <c r="P146" s="137">
        <f>J146+100</f>
        <v>899</v>
      </c>
      <c r="Q146" s="138">
        <f t="shared" si="44"/>
        <v>0</v>
      </c>
      <c r="R146" s="114" t="s">
        <v>315</v>
      </c>
    </row>
    <row r="147" ht="24.75" customHeight="1" outlineLevel="1">
      <c r="A147" s="141"/>
      <c r="B147" s="113"/>
      <c r="C147" s="113"/>
      <c r="D147" s="113"/>
      <c r="E147" s="113"/>
      <c r="F147" s="114" t="s">
        <v>313</v>
      </c>
      <c r="G147" s="130" t="s">
        <v>318</v>
      </c>
      <c r="H147" s="265">
        <v>759.0</v>
      </c>
      <c r="I147" s="257">
        <f>K144*440%</f>
        <v>814</v>
      </c>
      <c r="J147" s="153">
        <v>849.0</v>
      </c>
      <c r="K147" s="113"/>
      <c r="L147" s="271">
        <f>K144/J147</f>
        <v>0.2179034158</v>
      </c>
      <c r="M147" s="135">
        <f t="shared" si="1"/>
        <v>1.118577075</v>
      </c>
      <c r="N147" s="134" t="str">
        <f t="shared" ref="N147:N149" si="47">H147/#REF!-1</f>
        <v>#REF!</v>
      </c>
      <c r="O147" s="136">
        <f t="shared" si="42"/>
        <v>1018.8</v>
      </c>
      <c r="P147" s="137">
        <v>899.0</v>
      </c>
      <c r="Q147" s="138">
        <f t="shared" si="44"/>
        <v>0</v>
      </c>
      <c r="R147" s="114" t="s">
        <v>315</v>
      </c>
    </row>
    <row r="148" ht="24.75" customHeight="1" outlineLevel="1">
      <c r="A148" s="125" t="s">
        <v>392</v>
      </c>
      <c r="B148" s="126" t="s">
        <v>173</v>
      </c>
      <c r="C148" s="127" t="s">
        <v>399</v>
      </c>
      <c r="D148" s="168" t="s">
        <v>400</v>
      </c>
      <c r="E148" s="129">
        <v>220.0</v>
      </c>
      <c r="F148" s="114" t="s">
        <v>313</v>
      </c>
      <c r="G148" s="130" t="s">
        <v>314</v>
      </c>
      <c r="H148" s="266">
        <v>599.0</v>
      </c>
      <c r="I148" s="253">
        <f>K148*400%</f>
        <v>900</v>
      </c>
      <c r="J148" s="148">
        <v>899.0</v>
      </c>
      <c r="K148" s="133">
        <v>225.0</v>
      </c>
      <c r="L148" s="268">
        <f>K148/J148</f>
        <v>0.2502780868</v>
      </c>
      <c r="M148" s="135">
        <f t="shared" si="1"/>
        <v>1.500834725</v>
      </c>
      <c r="N148" s="134" t="str">
        <f t="shared" si="47"/>
        <v>#REF!</v>
      </c>
      <c r="O148" s="136"/>
      <c r="P148" s="137"/>
      <c r="Q148" s="138"/>
      <c r="R148" s="114" t="s">
        <v>313</v>
      </c>
    </row>
    <row r="149" ht="24.75" customHeight="1" outlineLevel="1">
      <c r="A149" s="58"/>
      <c r="B149" s="139"/>
      <c r="C149" s="139"/>
      <c r="D149" s="139"/>
      <c r="E149" s="139"/>
      <c r="F149" s="114" t="s">
        <v>313</v>
      </c>
      <c r="G149" s="130" t="s">
        <v>322</v>
      </c>
      <c r="H149" s="267">
        <v>649.0</v>
      </c>
      <c r="I149" s="255">
        <f>K148*420%</f>
        <v>945</v>
      </c>
      <c r="J149" s="150">
        <v>949.0</v>
      </c>
      <c r="K149" s="139"/>
      <c r="L149" s="269">
        <f>K148/J149</f>
        <v>0.2370916754</v>
      </c>
      <c r="M149" s="135">
        <f t="shared" si="1"/>
        <v>1.462249615</v>
      </c>
      <c r="N149" s="134" t="str">
        <f t="shared" si="47"/>
        <v>#REF!</v>
      </c>
      <c r="O149" s="136"/>
      <c r="P149" s="137"/>
      <c r="Q149" s="138"/>
      <c r="R149" s="114" t="s">
        <v>313</v>
      </c>
    </row>
    <row r="150" ht="24.75" customHeight="1" outlineLevel="1">
      <c r="A150" s="141"/>
      <c r="B150" s="139"/>
      <c r="C150" s="139"/>
      <c r="D150" s="139"/>
      <c r="E150" s="139"/>
      <c r="F150" s="114" t="s">
        <v>313</v>
      </c>
      <c r="G150" s="130" t="s">
        <v>317</v>
      </c>
      <c r="H150" s="265">
        <v>759.0</v>
      </c>
      <c r="I150" s="132">
        <f>K148*430%</f>
        <v>967.5</v>
      </c>
      <c r="J150" s="153">
        <v>969.0</v>
      </c>
      <c r="K150" s="139"/>
      <c r="L150" s="270">
        <f>K148/J150</f>
        <v>0.2321981424</v>
      </c>
      <c r="M150" s="135">
        <f t="shared" si="1"/>
        <v>1.276679842</v>
      </c>
      <c r="N150" s="134"/>
      <c r="O150" s="136"/>
      <c r="P150" s="137"/>
      <c r="Q150" s="138"/>
      <c r="R150" s="114" t="s">
        <v>313</v>
      </c>
    </row>
    <row r="151" ht="24.75" customHeight="1" outlineLevel="1">
      <c r="A151" s="141"/>
      <c r="B151" s="113"/>
      <c r="C151" s="113"/>
      <c r="D151" s="113"/>
      <c r="E151" s="113"/>
      <c r="F151" s="114" t="s">
        <v>313</v>
      </c>
      <c r="G151" s="130" t="s">
        <v>318</v>
      </c>
      <c r="H151" s="265">
        <v>759.0</v>
      </c>
      <c r="I151" s="257">
        <f>K148*440%</f>
        <v>990</v>
      </c>
      <c r="J151" s="153">
        <v>989.0</v>
      </c>
      <c r="K151" s="113"/>
      <c r="L151" s="271">
        <f>K148/J151</f>
        <v>0.2275025278</v>
      </c>
      <c r="M151" s="135">
        <f t="shared" si="1"/>
        <v>1.303030303</v>
      </c>
      <c r="N151" s="134" t="str">
        <f>H151/#REF!-1</f>
        <v>#REF!</v>
      </c>
      <c r="O151" s="136"/>
      <c r="P151" s="137"/>
      <c r="Q151" s="138"/>
      <c r="R151" s="114" t="s">
        <v>313</v>
      </c>
    </row>
    <row r="152" ht="42.75" customHeight="1">
      <c r="A152" s="206"/>
      <c r="B152" s="117" t="str">
        <f>"Гарнир 22% "&amp;COUNTA(B153:B168)&amp;" шт"</f>
        <v>Гарнир 22% 4 шт</v>
      </c>
      <c r="C152" s="118"/>
      <c r="D152" s="118"/>
      <c r="E152" s="119"/>
      <c r="F152" s="120"/>
      <c r="G152" s="121"/>
      <c r="H152" s="250"/>
      <c r="I152" s="210"/>
      <c r="J152" s="210"/>
      <c r="K152" s="251"/>
      <c r="L152" s="115">
        <f>AVERAGE(L154:L162)</f>
        <v>0.1928506402</v>
      </c>
      <c r="M152" s="135" t="str">
        <f t="shared" si="1"/>
        <v>#DIV/0!</v>
      </c>
      <c r="N152" s="122"/>
      <c r="O152" s="136"/>
      <c r="P152" s="137">
        <f>J152+100</f>
        <v>100</v>
      </c>
      <c r="Q152" s="138"/>
      <c r="R152" s="252"/>
    </row>
    <row r="153" ht="24.75" customHeight="1" outlineLevel="1">
      <c r="A153" s="125" t="s">
        <v>392</v>
      </c>
      <c r="B153" s="126" t="s">
        <v>401</v>
      </c>
      <c r="C153" s="127" t="s">
        <v>402</v>
      </c>
      <c r="D153" s="180"/>
      <c r="E153" s="129">
        <v>200.0</v>
      </c>
      <c r="F153" s="114" t="s">
        <v>313</v>
      </c>
      <c r="G153" s="130" t="s">
        <v>314</v>
      </c>
      <c r="H153" s="266">
        <v>599.0</v>
      </c>
      <c r="I153" s="253">
        <f>K153*440%</f>
        <v>330</v>
      </c>
      <c r="J153" s="148">
        <v>469.0</v>
      </c>
      <c r="K153" s="133">
        <v>75.0</v>
      </c>
      <c r="L153" s="268">
        <f>K153/J153</f>
        <v>0.1599147122</v>
      </c>
      <c r="M153" s="135">
        <f t="shared" si="1"/>
        <v>0.7829716194</v>
      </c>
      <c r="N153" s="134" t="str">
        <f t="shared" ref="N153:N154" si="48">H153/#REF!-1</f>
        <v>#REF!</v>
      </c>
      <c r="O153" s="136">
        <f t="shared" ref="O153:O168" si="49">J153+J153*0.2</f>
        <v>562.8</v>
      </c>
      <c r="P153" s="137">
        <v>499.0</v>
      </c>
      <c r="Q153" s="138">
        <f t="shared" ref="Q153:Q168" si="50">K153/P153</f>
        <v>0.1503006012</v>
      </c>
      <c r="R153" s="114" t="s">
        <v>315</v>
      </c>
    </row>
    <row r="154" ht="24.75" customHeight="1" outlineLevel="1">
      <c r="A154" s="58"/>
      <c r="B154" s="139"/>
      <c r="C154" s="139"/>
      <c r="D154" s="139"/>
      <c r="E154" s="139"/>
      <c r="F154" s="114" t="s">
        <v>313</v>
      </c>
      <c r="G154" s="130" t="s">
        <v>322</v>
      </c>
      <c r="H154" s="267">
        <v>649.0</v>
      </c>
      <c r="I154" s="255">
        <f>K153*460%</f>
        <v>345</v>
      </c>
      <c r="J154" s="150">
        <v>489.0</v>
      </c>
      <c r="K154" s="139"/>
      <c r="L154" s="269">
        <f>K153/J154</f>
        <v>0.1533742331</v>
      </c>
      <c r="M154" s="135">
        <f t="shared" si="1"/>
        <v>0.7534668721</v>
      </c>
      <c r="N154" s="134" t="str">
        <f t="shared" si="48"/>
        <v>#REF!</v>
      </c>
      <c r="O154" s="136">
        <f t="shared" si="49"/>
        <v>586.8</v>
      </c>
      <c r="P154" s="137">
        <v>499.0</v>
      </c>
      <c r="Q154" s="138">
        <f t="shared" si="50"/>
        <v>0</v>
      </c>
      <c r="R154" s="114" t="s">
        <v>315</v>
      </c>
    </row>
    <row r="155" ht="24.75" customHeight="1" outlineLevel="1">
      <c r="A155" s="141"/>
      <c r="B155" s="139"/>
      <c r="C155" s="139"/>
      <c r="D155" s="139"/>
      <c r="E155" s="139"/>
      <c r="F155" s="114" t="s">
        <v>313</v>
      </c>
      <c r="G155" s="130" t="s">
        <v>317</v>
      </c>
      <c r="H155" s="265">
        <v>399.0</v>
      </c>
      <c r="I155" s="132">
        <f>K153*470%</f>
        <v>352.5</v>
      </c>
      <c r="J155" s="153">
        <v>499.0</v>
      </c>
      <c r="K155" s="139"/>
      <c r="L155" s="270">
        <f>K153/J155</f>
        <v>0.1503006012</v>
      </c>
      <c r="M155" s="135">
        <f t="shared" si="1"/>
        <v>1.250626566</v>
      </c>
      <c r="N155" s="134"/>
      <c r="O155" s="136">
        <f t="shared" si="49"/>
        <v>598.8</v>
      </c>
      <c r="P155" s="137">
        <v>549.0</v>
      </c>
      <c r="Q155" s="138">
        <f t="shared" si="50"/>
        <v>0</v>
      </c>
      <c r="R155" s="114" t="s">
        <v>315</v>
      </c>
    </row>
    <row r="156" ht="24.75" customHeight="1" outlineLevel="1">
      <c r="A156" s="141"/>
      <c r="B156" s="113"/>
      <c r="C156" s="113"/>
      <c r="D156" s="113"/>
      <c r="E156" s="113"/>
      <c r="F156" s="114" t="s">
        <v>313</v>
      </c>
      <c r="G156" s="130" t="s">
        <v>318</v>
      </c>
      <c r="H156" s="265">
        <v>399.0</v>
      </c>
      <c r="I156" s="257">
        <f>K153*480%</f>
        <v>360</v>
      </c>
      <c r="J156" s="153">
        <v>499.0</v>
      </c>
      <c r="K156" s="113"/>
      <c r="L156" s="271">
        <f>K153/J156</f>
        <v>0.1503006012</v>
      </c>
      <c r="M156" s="135">
        <f t="shared" si="1"/>
        <v>1.250626566</v>
      </c>
      <c r="N156" s="134" t="str">
        <f t="shared" ref="N156:N158" si="51">H156/#REF!-1</f>
        <v>#REF!</v>
      </c>
      <c r="O156" s="136">
        <f t="shared" si="49"/>
        <v>598.8</v>
      </c>
      <c r="P156" s="137">
        <v>549.0</v>
      </c>
      <c r="Q156" s="138">
        <f t="shared" si="50"/>
        <v>0</v>
      </c>
      <c r="R156" s="114" t="s">
        <v>315</v>
      </c>
    </row>
    <row r="157" ht="24.75" customHeight="1" outlineLevel="1">
      <c r="A157" s="125" t="s">
        <v>392</v>
      </c>
      <c r="B157" s="126" t="s">
        <v>403</v>
      </c>
      <c r="C157" s="127" t="s">
        <v>404</v>
      </c>
      <c r="D157" s="180"/>
      <c r="E157" s="129">
        <v>150.0</v>
      </c>
      <c r="F157" s="114" t="s">
        <v>313</v>
      </c>
      <c r="G157" s="130" t="s">
        <v>314</v>
      </c>
      <c r="H157" s="266">
        <v>599.0</v>
      </c>
      <c r="I157" s="253">
        <f>K157*440%</f>
        <v>453.2</v>
      </c>
      <c r="J157" s="148">
        <v>469.0</v>
      </c>
      <c r="K157" s="133">
        <v>103.0</v>
      </c>
      <c r="L157" s="268">
        <f>K157/J157</f>
        <v>0.2196162047</v>
      </c>
      <c r="M157" s="135">
        <f t="shared" si="1"/>
        <v>0.7829716194</v>
      </c>
      <c r="N157" s="134" t="str">
        <f t="shared" si="51"/>
        <v>#REF!</v>
      </c>
      <c r="O157" s="136">
        <f t="shared" si="49"/>
        <v>562.8</v>
      </c>
      <c r="P157" s="137">
        <v>499.0</v>
      </c>
      <c r="Q157" s="138">
        <f t="shared" si="50"/>
        <v>0.2064128257</v>
      </c>
      <c r="R157" s="114" t="s">
        <v>315</v>
      </c>
    </row>
    <row r="158" ht="24.75" customHeight="1" outlineLevel="1">
      <c r="A158" s="58"/>
      <c r="B158" s="139"/>
      <c r="C158" s="139"/>
      <c r="D158" s="139"/>
      <c r="E158" s="139"/>
      <c r="F158" s="114" t="s">
        <v>313</v>
      </c>
      <c r="G158" s="130" t="s">
        <v>322</v>
      </c>
      <c r="H158" s="267">
        <v>649.0</v>
      </c>
      <c r="I158" s="255">
        <f>K157*460%</f>
        <v>473.8</v>
      </c>
      <c r="J158" s="150">
        <v>489.0</v>
      </c>
      <c r="K158" s="139"/>
      <c r="L158" s="269">
        <f>K157/J158</f>
        <v>0.2106339468</v>
      </c>
      <c r="M158" s="135">
        <f t="shared" si="1"/>
        <v>0.7534668721</v>
      </c>
      <c r="N158" s="134" t="str">
        <f t="shared" si="51"/>
        <v>#REF!</v>
      </c>
      <c r="O158" s="136">
        <f t="shared" si="49"/>
        <v>586.8</v>
      </c>
      <c r="P158" s="137">
        <v>499.0</v>
      </c>
      <c r="Q158" s="138">
        <f t="shared" si="50"/>
        <v>0</v>
      </c>
      <c r="R158" s="114" t="s">
        <v>315</v>
      </c>
    </row>
    <row r="159" ht="24.75" customHeight="1" outlineLevel="1">
      <c r="A159" s="141"/>
      <c r="B159" s="139"/>
      <c r="C159" s="139"/>
      <c r="D159" s="139"/>
      <c r="E159" s="139"/>
      <c r="F159" s="114" t="s">
        <v>313</v>
      </c>
      <c r="G159" s="130" t="s">
        <v>317</v>
      </c>
      <c r="H159" s="265">
        <v>399.0</v>
      </c>
      <c r="I159" s="132">
        <f>K157*470%</f>
        <v>484.1</v>
      </c>
      <c r="J159" s="153">
        <v>499.0</v>
      </c>
      <c r="K159" s="139"/>
      <c r="L159" s="270">
        <f>K157/J159</f>
        <v>0.2064128257</v>
      </c>
      <c r="M159" s="135">
        <f t="shared" si="1"/>
        <v>1.250626566</v>
      </c>
      <c r="N159" s="134"/>
      <c r="O159" s="136">
        <f t="shared" si="49"/>
        <v>598.8</v>
      </c>
      <c r="P159" s="137">
        <v>549.0</v>
      </c>
      <c r="Q159" s="138">
        <f t="shared" si="50"/>
        <v>0</v>
      </c>
      <c r="R159" s="114" t="s">
        <v>315</v>
      </c>
    </row>
    <row r="160" ht="24.75" customHeight="1" outlineLevel="1">
      <c r="A160" s="141"/>
      <c r="B160" s="113"/>
      <c r="C160" s="113"/>
      <c r="D160" s="113"/>
      <c r="E160" s="113"/>
      <c r="F160" s="114" t="s">
        <v>313</v>
      </c>
      <c r="G160" s="130" t="s">
        <v>318</v>
      </c>
      <c r="H160" s="265">
        <v>399.0</v>
      </c>
      <c r="I160" s="257">
        <f>K157*480%</f>
        <v>494.4</v>
      </c>
      <c r="J160" s="153">
        <v>499.0</v>
      </c>
      <c r="K160" s="113"/>
      <c r="L160" s="271">
        <f>K157/J160</f>
        <v>0.2064128257</v>
      </c>
      <c r="M160" s="135">
        <f t="shared" si="1"/>
        <v>1.250626566</v>
      </c>
      <c r="N160" s="134" t="str">
        <f t="shared" ref="N160:N162" si="52">H160/#REF!-1</f>
        <v>#REF!</v>
      </c>
      <c r="O160" s="136">
        <f t="shared" si="49"/>
        <v>598.8</v>
      </c>
      <c r="P160" s="137">
        <v>549.0</v>
      </c>
      <c r="Q160" s="138">
        <f t="shared" si="50"/>
        <v>0</v>
      </c>
      <c r="R160" s="114" t="s">
        <v>315</v>
      </c>
    </row>
    <row r="161" ht="24.75" customHeight="1" outlineLevel="1">
      <c r="A161" s="125" t="s">
        <v>392</v>
      </c>
      <c r="B161" s="126" t="s">
        <v>405</v>
      </c>
      <c r="C161" s="127" t="s">
        <v>406</v>
      </c>
      <c r="D161" s="180"/>
      <c r="E161" s="129">
        <v>200.0</v>
      </c>
      <c r="F161" s="114" t="s">
        <v>313</v>
      </c>
      <c r="G161" s="130" t="s">
        <v>314</v>
      </c>
      <c r="H161" s="266">
        <v>599.0</v>
      </c>
      <c r="I161" s="253">
        <f>K161*440%</f>
        <v>462</v>
      </c>
      <c r="J161" s="148">
        <v>469.0</v>
      </c>
      <c r="K161" s="133">
        <v>105.0</v>
      </c>
      <c r="L161" s="268">
        <f>K161/J161</f>
        <v>0.223880597</v>
      </c>
      <c r="M161" s="135">
        <f t="shared" si="1"/>
        <v>0.7829716194</v>
      </c>
      <c r="N161" s="134" t="str">
        <f t="shared" si="52"/>
        <v>#REF!</v>
      </c>
      <c r="O161" s="136">
        <f t="shared" si="49"/>
        <v>562.8</v>
      </c>
      <c r="P161" s="137">
        <v>499.0</v>
      </c>
      <c r="Q161" s="138">
        <f t="shared" si="50"/>
        <v>0.2104208417</v>
      </c>
      <c r="R161" s="114" t="s">
        <v>315</v>
      </c>
    </row>
    <row r="162" ht="24.75" customHeight="1" outlineLevel="1">
      <c r="A162" s="58"/>
      <c r="B162" s="139"/>
      <c r="C162" s="139"/>
      <c r="D162" s="139"/>
      <c r="E162" s="139"/>
      <c r="F162" s="114" t="s">
        <v>313</v>
      </c>
      <c r="G162" s="130" t="s">
        <v>322</v>
      </c>
      <c r="H162" s="267">
        <v>649.0</v>
      </c>
      <c r="I162" s="255">
        <f>K161*460%</f>
        <v>483</v>
      </c>
      <c r="J162" s="150">
        <v>489.0</v>
      </c>
      <c r="K162" s="139"/>
      <c r="L162" s="269">
        <f>K161/J162</f>
        <v>0.2147239264</v>
      </c>
      <c r="M162" s="135">
        <f t="shared" si="1"/>
        <v>0.7534668721</v>
      </c>
      <c r="N162" s="134" t="str">
        <f t="shared" si="52"/>
        <v>#REF!</v>
      </c>
      <c r="O162" s="136">
        <f t="shared" si="49"/>
        <v>586.8</v>
      </c>
      <c r="P162" s="137">
        <v>499.0</v>
      </c>
      <c r="Q162" s="138">
        <f t="shared" si="50"/>
        <v>0</v>
      </c>
      <c r="R162" s="114" t="s">
        <v>315</v>
      </c>
    </row>
    <row r="163" ht="24.75" customHeight="1" outlineLevel="1">
      <c r="A163" s="141"/>
      <c r="B163" s="139"/>
      <c r="C163" s="139"/>
      <c r="D163" s="139"/>
      <c r="E163" s="139"/>
      <c r="F163" s="114" t="s">
        <v>313</v>
      </c>
      <c r="G163" s="130" t="s">
        <v>317</v>
      </c>
      <c r="H163" s="265">
        <v>399.0</v>
      </c>
      <c r="I163" s="132">
        <f>K161*470%</f>
        <v>493.5</v>
      </c>
      <c r="J163" s="153">
        <v>499.0</v>
      </c>
      <c r="K163" s="139"/>
      <c r="L163" s="270">
        <f>K161/J163</f>
        <v>0.2104208417</v>
      </c>
      <c r="M163" s="135">
        <f t="shared" si="1"/>
        <v>1.250626566</v>
      </c>
      <c r="N163" s="134"/>
      <c r="O163" s="136">
        <f t="shared" si="49"/>
        <v>598.8</v>
      </c>
      <c r="P163" s="137">
        <v>549.0</v>
      </c>
      <c r="Q163" s="138">
        <f t="shared" si="50"/>
        <v>0</v>
      </c>
      <c r="R163" s="114" t="s">
        <v>315</v>
      </c>
    </row>
    <row r="164" ht="24.75" customHeight="1" outlineLevel="1">
      <c r="A164" s="141"/>
      <c r="B164" s="113"/>
      <c r="C164" s="113"/>
      <c r="D164" s="113"/>
      <c r="E164" s="113"/>
      <c r="F164" s="114" t="s">
        <v>313</v>
      </c>
      <c r="G164" s="130" t="s">
        <v>318</v>
      </c>
      <c r="H164" s="265">
        <v>399.0</v>
      </c>
      <c r="I164" s="257">
        <f>K161*480%</f>
        <v>504</v>
      </c>
      <c r="J164" s="153">
        <v>499.0</v>
      </c>
      <c r="K164" s="113"/>
      <c r="L164" s="271">
        <f>K161/J164</f>
        <v>0.2104208417</v>
      </c>
      <c r="M164" s="135">
        <f t="shared" si="1"/>
        <v>1.250626566</v>
      </c>
      <c r="N164" s="134" t="str">
        <f t="shared" ref="N164:N166" si="53">H164/#REF!-1</f>
        <v>#REF!</v>
      </c>
      <c r="O164" s="136">
        <f t="shared" si="49"/>
        <v>598.8</v>
      </c>
      <c r="P164" s="137">
        <v>549.0</v>
      </c>
      <c r="Q164" s="138">
        <f t="shared" si="50"/>
        <v>0</v>
      </c>
      <c r="R164" s="114" t="s">
        <v>315</v>
      </c>
    </row>
    <row r="165" ht="24.75" customHeight="1" outlineLevel="1">
      <c r="A165" s="125" t="s">
        <v>392</v>
      </c>
      <c r="B165" s="126" t="s">
        <v>407</v>
      </c>
      <c r="C165" s="127" t="s">
        <v>408</v>
      </c>
      <c r="D165" s="180"/>
      <c r="E165" s="129" t="s">
        <v>125</v>
      </c>
      <c r="F165" s="272" t="s">
        <v>313</v>
      </c>
      <c r="G165" s="130" t="s">
        <v>314</v>
      </c>
      <c r="H165" s="266">
        <v>599.0</v>
      </c>
      <c r="I165" s="253">
        <f>K165*440%</f>
        <v>594</v>
      </c>
      <c r="J165" s="148">
        <v>469.0</v>
      </c>
      <c r="K165" s="133">
        <v>135.0</v>
      </c>
      <c r="L165" s="268">
        <f>K165/J165</f>
        <v>0.2878464819</v>
      </c>
      <c r="M165" s="135">
        <f t="shared" si="1"/>
        <v>0.7829716194</v>
      </c>
      <c r="N165" s="134" t="str">
        <f t="shared" si="53"/>
        <v>#REF!</v>
      </c>
      <c r="O165" s="136">
        <f t="shared" si="49"/>
        <v>562.8</v>
      </c>
      <c r="P165" s="137">
        <v>499.0</v>
      </c>
      <c r="Q165" s="138">
        <f t="shared" si="50"/>
        <v>0.2705410822</v>
      </c>
      <c r="R165" s="114" t="s">
        <v>315</v>
      </c>
    </row>
    <row r="166" ht="24.75" customHeight="1" outlineLevel="1">
      <c r="A166" s="58"/>
      <c r="B166" s="139"/>
      <c r="C166" s="139"/>
      <c r="D166" s="139"/>
      <c r="E166" s="139"/>
      <c r="F166" s="272" t="s">
        <v>313</v>
      </c>
      <c r="G166" s="130" t="s">
        <v>322</v>
      </c>
      <c r="H166" s="267">
        <v>649.0</v>
      </c>
      <c r="I166" s="255">
        <f>K165*460%</f>
        <v>621</v>
      </c>
      <c r="J166" s="150">
        <v>489.0</v>
      </c>
      <c r="K166" s="139"/>
      <c r="L166" s="269">
        <f>K165/J166</f>
        <v>0.2760736196</v>
      </c>
      <c r="M166" s="135">
        <f t="shared" si="1"/>
        <v>0.7534668721</v>
      </c>
      <c r="N166" s="134" t="str">
        <f t="shared" si="53"/>
        <v>#REF!</v>
      </c>
      <c r="O166" s="136">
        <f t="shared" si="49"/>
        <v>586.8</v>
      </c>
      <c r="P166" s="137">
        <v>499.0</v>
      </c>
      <c r="Q166" s="138">
        <f t="shared" si="50"/>
        <v>0</v>
      </c>
      <c r="R166" s="114" t="s">
        <v>315</v>
      </c>
    </row>
    <row r="167" ht="24.75" customHeight="1" outlineLevel="1">
      <c r="A167" s="141"/>
      <c r="B167" s="139"/>
      <c r="C167" s="139"/>
      <c r="D167" s="139"/>
      <c r="E167" s="139"/>
      <c r="F167" s="272" t="s">
        <v>313</v>
      </c>
      <c r="G167" s="130" t="s">
        <v>317</v>
      </c>
      <c r="H167" s="265">
        <v>399.0</v>
      </c>
      <c r="I167" s="132">
        <f>K165*470%</f>
        <v>634.5</v>
      </c>
      <c r="J167" s="153">
        <v>499.0</v>
      </c>
      <c r="K167" s="139"/>
      <c r="L167" s="270">
        <f>K165/J167</f>
        <v>0.2705410822</v>
      </c>
      <c r="M167" s="135">
        <f t="shared" si="1"/>
        <v>1.250626566</v>
      </c>
      <c r="N167" s="134"/>
      <c r="O167" s="136">
        <f t="shared" si="49"/>
        <v>598.8</v>
      </c>
      <c r="P167" s="137">
        <v>549.0</v>
      </c>
      <c r="Q167" s="138">
        <f t="shared" si="50"/>
        <v>0</v>
      </c>
      <c r="R167" s="114" t="s">
        <v>315</v>
      </c>
    </row>
    <row r="168" ht="24.75" customHeight="1" outlineLevel="1">
      <c r="A168" s="141"/>
      <c r="B168" s="113"/>
      <c r="C168" s="113"/>
      <c r="D168" s="113"/>
      <c r="E168" s="113"/>
      <c r="F168" s="272" t="s">
        <v>313</v>
      </c>
      <c r="G168" s="130" t="s">
        <v>318</v>
      </c>
      <c r="H168" s="265">
        <v>399.0</v>
      </c>
      <c r="I168" s="257">
        <f>K165*480%</f>
        <v>648</v>
      </c>
      <c r="J168" s="153">
        <v>499.0</v>
      </c>
      <c r="K168" s="113"/>
      <c r="L168" s="271">
        <f>K165/J168</f>
        <v>0.2705410822</v>
      </c>
      <c r="M168" s="135">
        <f t="shared" si="1"/>
        <v>1.250626566</v>
      </c>
      <c r="N168" s="134" t="str">
        <f>H168/#REF!-1</f>
        <v>#REF!</v>
      </c>
      <c r="O168" s="136">
        <f t="shared" si="49"/>
        <v>598.8</v>
      </c>
      <c r="P168" s="137">
        <v>549.0</v>
      </c>
      <c r="Q168" s="138">
        <f t="shared" si="50"/>
        <v>0</v>
      </c>
      <c r="R168" s="114" t="s">
        <v>315</v>
      </c>
    </row>
    <row r="169" ht="39.75" customHeight="1">
      <c r="A169" s="206"/>
      <c r="B169" s="273" t="str">
        <f>"Горячее 25% "&amp;COUNTA(B170:B197)&amp;" шт"</f>
        <v>Горячее 25% 7 шт</v>
      </c>
      <c r="C169" s="274"/>
      <c r="D169" s="274"/>
      <c r="E169" s="275"/>
      <c r="F169" s="276"/>
      <c r="G169" s="121"/>
      <c r="H169" s="250"/>
      <c r="I169" s="210"/>
      <c r="J169" s="210"/>
      <c r="K169" s="251"/>
      <c r="L169" s="115">
        <f>AVERAGE(L170:L197)</f>
        <v>0.280184263</v>
      </c>
      <c r="M169" s="135" t="str">
        <f t="shared" si="1"/>
        <v>#DIV/0!</v>
      </c>
      <c r="N169" s="122"/>
      <c r="O169" s="136"/>
      <c r="P169" s="137">
        <f>J169+100</f>
        <v>100</v>
      </c>
      <c r="Q169" s="138"/>
      <c r="R169" s="122"/>
    </row>
    <row r="170" ht="24.75" customHeight="1" outlineLevel="1">
      <c r="A170" s="277"/>
      <c r="B170" s="146" t="s">
        <v>157</v>
      </c>
      <c r="C170" s="278" t="s">
        <v>409</v>
      </c>
      <c r="D170" s="279"/>
      <c r="E170" s="280" t="s">
        <v>410</v>
      </c>
      <c r="F170" s="281" t="s">
        <v>315</v>
      </c>
      <c r="G170" s="130" t="s">
        <v>314</v>
      </c>
      <c r="H170" s="282">
        <v>699.0</v>
      </c>
      <c r="I170" s="253">
        <f>K170*380%</f>
        <v>760</v>
      </c>
      <c r="J170" s="148">
        <v>759.0</v>
      </c>
      <c r="K170" s="133">
        <v>200.0</v>
      </c>
      <c r="L170" s="268">
        <f>K170/J170</f>
        <v>0.2635046113</v>
      </c>
      <c r="M170" s="135">
        <f t="shared" si="1"/>
        <v>1.08583691</v>
      </c>
      <c r="N170" s="134" t="str">
        <f t="shared" ref="N170:N171" si="54">H170/#REF!-1</f>
        <v>#REF!</v>
      </c>
      <c r="O170" s="136">
        <f t="shared" ref="O170:O177" si="55">J170+J170*0.2</f>
        <v>910.8</v>
      </c>
      <c r="P170" s="137">
        <v>899.0</v>
      </c>
      <c r="Q170" s="138">
        <f t="shared" ref="Q170:Q177" si="56">K170/P170</f>
        <v>0.2224694105</v>
      </c>
      <c r="R170" s="114" t="s">
        <v>315</v>
      </c>
    </row>
    <row r="171" ht="24.75" customHeight="1" outlineLevel="1">
      <c r="A171" s="58"/>
      <c r="C171" s="283"/>
      <c r="D171" s="283"/>
      <c r="E171" s="284"/>
      <c r="F171" s="281" t="s">
        <v>315</v>
      </c>
      <c r="G171" s="130" t="s">
        <v>322</v>
      </c>
      <c r="H171" s="285">
        <v>749.0</v>
      </c>
      <c r="I171" s="255">
        <f>K170*400%</f>
        <v>800</v>
      </c>
      <c r="J171" s="150">
        <v>799.0</v>
      </c>
      <c r="K171" s="139"/>
      <c r="L171" s="269">
        <f>K170/J171</f>
        <v>0.2503128911</v>
      </c>
      <c r="M171" s="135">
        <f t="shared" si="1"/>
        <v>1.066755674</v>
      </c>
      <c r="N171" s="134" t="str">
        <f t="shared" si="54"/>
        <v>#REF!</v>
      </c>
      <c r="O171" s="136">
        <f t="shared" si="55"/>
        <v>958.8</v>
      </c>
      <c r="P171" s="137">
        <v>899.0</v>
      </c>
      <c r="Q171" s="138">
        <f t="shared" si="56"/>
        <v>0</v>
      </c>
      <c r="R171" s="114" t="s">
        <v>315</v>
      </c>
    </row>
    <row r="172" ht="24.75" customHeight="1" outlineLevel="1">
      <c r="A172" s="286"/>
      <c r="C172" s="283"/>
      <c r="D172" s="283"/>
      <c r="E172" s="284"/>
      <c r="F172" s="281" t="s">
        <v>315</v>
      </c>
      <c r="G172" s="130" t="s">
        <v>317</v>
      </c>
      <c r="H172" s="287" t="s">
        <v>342</v>
      </c>
      <c r="I172" s="132">
        <f>K170*410%</f>
        <v>820</v>
      </c>
      <c r="J172" s="153">
        <v>849.0</v>
      </c>
      <c r="K172" s="139"/>
      <c r="L172" s="270">
        <f>K170/J172</f>
        <v>0.2355712603</v>
      </c>
      <c r="M172" s="135" t="str">
        <f t="shared" si="1"/>
        <v>#VALUE!</v>
      </c>
      <c r="N172" s="134"/>
      <c r="O172" s="136">
        <f t="shared" si="55"/>
        <v>1018.8</v>
      </c>
      <c r="P172" s="137">
        <f t="shared" ref="P172:P173" si="57">J172+100</f>
        <v>949</v>
      </c>
      <c r="Q172" s="138">
        <f t="shared" si="56"/>
        <v>0</v>
      </c>
      <c r="R172" s="114" t="s">
        <v>315</v>
      </c>
    </row>
    <row r="173" ht="24.75" customHeight="1" outlineLevel="1">
      <c r="A173" s="286"/>
      <c r="B173" s="58"/>
      <c r="C173" s="288"/>
      <c r="D173" s="288"/>
      <c r="E173" s="289"/>
      <c r="F173" s="281" t="s">
        <v>315</v>
      </c>
      <c r="G173" s="130" t="s">
        <v>318</v>
      </c>
      <c r="H173" s="287" t="s">
        <v>342</v>
      </c>
      <c r="I173" s="257">
        <f>K170*420%</f>
        <v>840</v>
      </c>
      <c r="J173" s="153">
        <v>849.0</v>
      </c>
      <c r="K173" s="113"/>
      <c r="L173" s="271">
        <f>K170/J173</f>
        <v>0.2355712603</v>
      </c>
      <c r="M173" s="135" t="str">
        <f t="shared" si="1"/>
        <v>#VALUE!</v>
      </c>
      <c r="N173" s="134" t="str">
        <f t="shared" ref="N173:N175" si="58">H173/#REF!-1</f>
        <v>#REF!</v>
      </c>
      <c r="O173" s="136">
        <f t="shared" si="55"/>
        <v>1018.8</v>
      </c>
      <c r="P173" s="137">
        <f t="shared" si="57"/>
        <v>949</v>
      </c>
      <c r="Q173" s="138">
        <f t="shared" si="56"/>
        <v>0</v>
      </c>
      <c r="R173" s="114" t="s">
        <v>315</v>
      </c>
    </row>
    <row r="174" ht="24.75" customHeight="1" outlineLevel="1">
      <c r="A174" s="125" t="s">
        <v>411</v>
      </c>
      <c r="B174" s="146" t="s">
        <v>159</v>
      </c>
      <c r="C174" s="278" t="s">
        <v>412</v>
      </c>
      <c r="D174" s="168" t="s">
        <v>413</v>
      </c>
      <c r="E174" s="290">
        <v>300.0</v>
      </c>
      <c r="F174" s="272" t="s">
        <v>313</v>
      </c>
      <c r="G174" s="130" t="s">
        <v>314</v>
      </c>
      <c r="H174" s="291">
        <v>749.0</v>
      </c>
      <c r="I174" s="253">
        <f>K174*380%</f>
        <v>874</v>
      </c>
      <c r="J174" s="148">
        <v>879.0</v>
      </c>
      <c r="K174" s="133">
        <v>230.0</v>
      </c>
      <c r="L174" s="268">
        <f>K174/J174</f>
        <v>0.2616609784</v>
      </c>
      <c r="M174" s="135">
        <f t="shared" si="1"/>
        <v>1.173564753</v>
      </c>
      <c r="N174" s="134" t="str">
        <f t="shared" si="58"/>
        <v>#REF!</v>
      </c>
      <c r="O174" s="136">
        <f t="shared" si="55"/>
        <v>1054.8</v>
      </c>
      <c r="P174" s="137">
        <v>999.0</v>
      </c>
      <c r="Q174" s="138">
        <f t="shared" si="56"/>
        <v>0.2302302302</v>
      </c>
      <c r="R174" s="114" t="s">
        <v>315</v>
      </c>
    </row>
    <row r="175" ht="24.75" customHeight="1" outlineLevel="1">
      <c r="A175" s="58"/>
      <c r="C175" s="283"/>
      <c r="D175" s="139"/>
      <c r="F175" s="272" t="s">
        <v>313</v>
      </c>
      <c r="G175" s="130" t="s">
        <v>322</v>
      </c>
      <c r="H175" s="292">
        <v>799.0</v>
      </c>
      <c r="I175" s="255">
        <f>K174*400%</f>
        <v>920</v>
      </c>
      <c r="J175" s="150">
        <v>899.0</v>
      </c>
      <c r="K175" s="139"/>
      <c r="L175" s="269">
        <f>K174/J175</f>
        <v>0.255839822</v>
      </c>
      <c r="M175" s="135">
        <f t="shared" si="1"/>
        <v>1.125156446</v>
      </c>
      <c r="N175" s="134" t="str">
        <f t="shared" si="58"/>
        <v>#REF!</v>
      </c>
      <c r="O175" s="136">
        <f t="shared" si="55"/>
        <v>1078.8</v>
      </c>
      <c r="P175" s="137">
        <f>J175+100</f>
        <v>999</v>
      </c>
      <c r="Q175" s="138">
        <f t="shared" si="56"/>
        <v>0</v>
      </c>
      <c r="R175" s="114" t="s">
        <v>315</v>
      </c>
    </row>
    <row r="176" ht="24.75" customHeight="1" outlineLevel="1">
      <c r="A176" s="141"/>
      <c r="C176" s="283"/>
      <c r="D176" s="139"/>
      <c r="F176" s="272" t="s">
        <v>313</v>
      </c>
      <c r="G176" s="130" t="s">
        <v>317</v>
      </c>
      <c r="H176" s="293">
        <v>959.0</v>
      </c>
      <c r="I176" s="132">
        <f>K174*410%</f>
        <v>943</v>
      </c>
      <c r="J176" s="153">
        <v>949.0</v>
      </c>
      <c r="K176" s="139"/>
      <c r="L176" s="270">
        <f>K174/J176</f>
        <v>0.2423603793</v>
      </c>
      <c r="M176" s="135">
        <f t="shared" si="1"/>
        <v>0.9895724713</v>
      </c>
      <c r="N176" s="134"/>
      <c r="O176" s="136">
        <f t="shared" si="55"/>
        <v>1138.8</v>
      </c>
      <c r="P176" s="137">
        <v>1049.0</v>
      </c>
      <c r="Q176" s="138">
        <f t="shared" si="56"/>
        <v>0</v>
      </c>
      <c r="R176" s="114" t="s">
        <v>315</v>
      </c>
    </row>
    <row r="177" ht="24.75" customHeight="1" outlineLevel="1">
      <c r="A177" s="141"/>
      <c r="B177" s="58"/>
      <c r="C177" s="288"/>
      <c r="D177" s="113"/>
      <c r="E177" s="58"/>
      <c r="F177" s="272" t="s">
        <v>313</v>
      </c>
      <c r="G177" s="130" t="s">
        <v>318</v>
      </c>
      <c r="H177" s="293">
        <v>959.0</v>
      </c>
      <c r="I177" s="257">
        <f>K174*420%</f>
        <v>966</v>
      </c>
      <c r="J177" s="153">
        <v>969.0</v>
      </c>
      <c r="K177" s="113"/>
      <c r="L177" s="271">
        <f>K174/J177</f>
        <v>0.2373581011</v>
      </c>
      <c r="M177" s="135">
        <f t="shared" si="1"/>
        <v>1.010427529</v>
      </c>
      <c r="N177" s="134" t="str">
        <f t="shared" ref="N177:N179" si="59">H177/#REF!-1</f>
        <v>#REF!</v>
      </c>
      <c r="O177" s="136">
        <f t="shared" si="55"/>
        <v>1162.8</v>
      </c>
      <c r="P177" s="137">
        <v>1049.0</v>
      </c>
      <c r="Q177" s="138">
        <f t="shared" si="56"/>
        <v>0</v>
      </c>
      <c r="R177" s="114" t="s">
        <v>315</v>
      </c>
    </row>
    <row r="178" ht="24.75" customHeight="1" outlineLevel="1">
      <c r="A178" s="294"/>
      <c r="B178" s="295" t="s">
        <v>162</v>
      </c>
      <c r="C178" s="296" t="s">
        <v>414</v>
      </c>
      <c r="D178" s="297"/>
      <c r="E178" s="298" t="s">
        <v>415</v>
      </c>
      <c r="F178" s="299" t="s">
        <v>315</v>
      </c>
      <c r="G178" s="300" t="s">
        <v>314</v>
      </c>
      <c r="H178" s="301" t="s">
        <v>342</v>
      </c>
      <c r="I178" s="302">
        <f>K178*380%</f>
        <v>1998.8</v>
      </c>
      <c r="J178" s="303">
        <v>1159.0</v>
      </c>
      <c r="K178" s="304">
        <v>526.0</v>
      </c>
      <c r="L178" s="305">
        <f>K178/J178</f>
        <v>0.4538395168</v>
      </c>
      <c r="M178" s="306" t="str">
        <f t="shared" si="1"/>
        <v>#VALUE!</v>
      </c>
      <c r="N178" s="189" t="str">
        <f t="shared" si="59"/>
        <v>#REF!</v>
      </c>
      <c r="O178" s="307"/>
      <c r="P178" s="308"/>
      <c r="Q178" s="309"/>
      <c r="R178" s="310" t="s">
        <v>313</v>
      </c>
    </row>
    <row r="179" ht="24.75" customHeight="1" outlineLevel="1">
      <c r="A179" s="58"/>
      <c r="C179" s="283"/>
      <c r="D179" s="139"/>
      <c r="F179" s="299" t="s">
        <v>315</v>
      </c>
      <c r="G179" s="300" t="s">
        <v>322</v>
      </c>
      <c r="H179" s="311" t="s">
        <v>342</v>
      </c>
      <c r="I179" s="302">
        <f>K178*400%</f>
        <v>2104</v>
      </c>
      <c r="J179" s="312">
        <v>1249.0</v>
      </c>
      <c r="K179" s="139"/>
      <c r="L179" s="305">
        <f>K178/J179</f>
        <v>0.4211369095</v>
      </c>
      <c r="M179" s="306" t="str">
        <f t="shared" si="1"/>
        <v>#VALUE!</v>
      </c>
      <c r="N179" s="189" t="str">
        <f t="shared" si="59"/>
        <v>#REF!</v>
      </c>
      <c r="O179" s="307"/>
      <c r="P179" s="308"/>
      <c r="Q179" s="309"/>
      <c r="R179" s="310" t="s">
        <v>313</v>
      </c>
    </row>
    <row r="180" ht="24.75" customHeight="1" outlineLevel="1">
      <c r="A180" s="313"/>
      <c r="C180" s="283"/>
      <c r="D180" s="139"/>
      <c r="F180" s="299" t="s">
        <v>315</v>
      </c>
      <c r="G180" s="300" t="s">
        <v>317</v>
      </c>
      <c r="H180" s="301" t="s">
        <v>342</v>
      </c>
      <c r="I180" s="314">
        <f>K178*410%</f>
        <v>2156.6</v>
      </c>
      <c r="J180" s="303">
        <v>1249.0</v>
      </c>
      <c r="K180" s="139"/>
      <c r="L180" s="305">
        <f>K178/J180</f>
        <v>0.4211369095</v>
      </c>
      <c r="M180" s="306" t="str">
        <f t="shared" si="1"/>
        <v>#VALUE!</v>
      </c>
      <c r="N180" s="189"/>
      <c r="O180" s="307"/>
      <c r="P180" s="308"/>
      <c r="Q180" s="309"/>
      <c r="R180" s="310" t="s">
        <v>313</v>
      </c>
    </row>
    <row r="181" ht="24.75" customHeight="1" outlineLevel="1">
      <c r="A181" s="313"/>
      <c r="B181" s="58"/>
      <c r="C181" s="288"/>
      <c r="D181" s="113"/>
      <c r="E181" s="58"/>
      <c r="F181" s="299" t="s">
        <v>315</v>
      </c>
      <c r="G181" s="300" t="s">
        <v>318</v>
      </c>
      <c r="H181" s="301" t="s">
        <v>342</v>
      </c>
      <c r="I181" s="302">
        <f>K178*420%</f>
        <v>2209.2</v>
      </c>
      <c r="J181" s="303">
        <v>1299.0</v>
      </c>
      <c r="K181" s="113"/>
      <c r="L181" s="305">
        <f>K178/J181</f>
        <v>0.4049268668</v>
      </c>
      <c r="M181" s="306" t="str">
        <f t="shared" si="1"/>
        <v>#VALUE!</v>
      </c>
      <c r="N181" s="189" t="str">
        <f t="shared" ref="N181:N183" si="60">H181/#REF!-1</f>
        <v>#REF!</v>
      </c>
      <c r="O181" s="307"/>
      <c r="P181" s="308"/>
      <c r="Q181" s="309"/>
      <c r="R181" s="310" t="s">
        <v>313</v>
      </c>
    </row>
    <row r="182" ht="24.75" customHeight="1" outlineLevel="1">
      <c r="A182" s="315" t="s">
        <v>416</v>
      </c>
      <c r="B182" s="316" t="s">
        <v>160</v>
      </c>
      <c r="C182" s="317" t="s">
        <v>417</v>
      </c>
      <c r="D182" s="318"/>
      <c r="E182" s="319" t="s">
        <v>418</v>
      </c>
      <c r="F182" s="320" t="s">
        <v>313</v>
      </c>
      <c r="G182" s="321" t="s">
        <v>314</v>
      </c>
      <c r="H182" s="322" t="s">
        <v>342</v>
      </c>
      <c r="I182" s="323">
        <f>K182*380%</f>
        <v>1045</v>
      </c>
      <c r="J182" s="324">
        <v>1099.0</v>
      </c>
      <c r="K182" s="325">
        <v>275.0</v>
      </c>
      <c r="L182" s="326">
        <f>K182/J182</f>
        <v>0.2502274795</v>
      </c>
      <c r="M182" s="327" t="str">
        <f t="shared" si="1"/>
        <v>#VALUE!</v>
      </c>
      <c r="N182" s="328" t="str">
        <f t="shared" si="60"/>
        <v>#REF!</v>
      </c>
      <c r="O182" s="329"/>
      <c r="P182" s="330"/>
      <c r="Q182" s="331"/>
      <c r="R182" s="332" t="s">
        <v>313</v>
      </c>
    </row>
    <row r="183" ht="24.75" customHeight="1" outlineLevel="1">
      <c r="A183" s="58"/>
      <c r="C183" s="283"/>
      <c r="D183" s="283"/>
      <c r="F183" s="320" t="s">
        <v>313</v>
      </c>
      <c r="G183" s="321" t="s">
        <v>322</v>
      </c>
      <c r="H183" s="333" t="s">
        <v>342</v>
      </c>
      <c r="I183" s="323">
        <f>K182*400%</f>
        <v>1100</v>
      </c>
      <c r="J183" s="324">
        <v>1159.0</v>
      </c>
      <c r="K183" s="139"/>
      <c r="L183" s="326">
        <f>K182/J183</f>
        <v>0.2372735116</v>
      </c>
      <c r="M183" s="327" t="str">
        <f t="shared" si="1"/>
        <v>#VALUE!</v>
      </c>
      <c r="N183" s="328" t="str">
        <f t="shared" si="60"/>
        <v>#REF!</v>
      </c>
      <c r="O183" s="329"/>
      <c r="P183" s="330"/>
      <c r="Q183" s="331"/>
      <c r="R183" s="332" t="s">
        <v>313</v>
      </c>
    </row>
    <row r="184" ht="24.75" customHeight="1" outlineLevel="1">
      <c r="A184" s="334"/>
      <c r="C184" s="283"/>
      <c r="D184" s="283"/>
      <c r="F184" s="320" t="s">
        <v>313</v>
      </c>
      <c r="G184" s="321" t="s">
        <v>317</v>
      </c>
      <c r="H184" s="322" t="s">
        <v>342</v>
      </c>
      <c r="I184" s="335">
        <f>K182*410%</f>
        <v>1127.5</v>
      </c>
      <c r="J184" s="324">
        <v>1259.0</v>
      </c>
      <c r="K184" s="139"/>
      <c r="L184" s="326">
        <f>K182/J184</f>
        <v>0.2184273233</v>
      </c>
      <c r="M184" s="327" t="str">
        <f t="shared" si="1"/>
        <v>#VALUE!</v>
      </c>
      <c r="N184" s="328"/>
      <c r="O184" s="329"/>
      <c r="P184" s="330"/>
      <c r="Q184" s="331"/>
      <c r="R184" s="332" t="s">
        <v>313</v>
      </c>
    </row>
    <row r="185" ht="24.75" customHeight="1" outlineLevel="1">
      <c r="A185" s="334"/>
      <c r="B185" s="58"/>
      <c r="C185" s="288"/>
      <c r="D185" s="288"/>
      <c r="E185" s="58"/>
      <c r="F185" s="320" t="s">
        <v>313</v>
      </c>
      <c r="G185" s="321" t="s">
        <v>318</v>
      </c>
      <c r="H185" s="322" t="s">
        <v>342</v>
      </c>
      <c r="I185" s="323">
        <f>K182*420%</f>
        <v>1155</v>
      </c>
      <c r="J185" s="324">
        <v>1299.0</v>
      </c>
      <c r="K185" s="113"/>
      <c r="L185" s="326">
        <f>K182/J185</f>
        <v>0.2117013087</v>
      </c>
      <c r="M185" s="327" t="str">
        <f t="shared" si="1"/>
        <v>#VALUE!</v>
      </c>
      <c r="N185" s="328" t="str">
        <f t="shared" ref="N185:N187" si="61">H185/#REF!-1</f>
        <v>#REF!</v>
      </c>
      <c r="O185" s="329"/>
      <c r="P185" s="330"/>
      <c r="Q185" s="331"/>
      <c r="R185" s="332" t="s">
        <v>313</v>
      </c>
    </row>
    <row r="186" ht="24.75" customHeight="1" outlineLevel="1">
      <c r="A186" s="336"/>
      <c r="B186" s="316" t="s">
        <v>419</v>
      </c>
      <c r="C186" s="337" t="s">
        <v>420</v>
      </c>
      <c r="D186" s="338"/>
      <c r="E186" s="339">
        <v>250.0</v>
      </c>
      <c r="F186" s="340" t="s">
        <v>313</v>
      </c>
      <c r="G186" s="321" t="s">
        <v>314</v>
      </c>
      <c r="H186" s="341">
        <v>699.0</v>
      </c>
      <c r="I186" s="323">
        <f>K186*380%</f>
        <v>779</v>
      </c>
      <c r="J186" s="148">
        <v>879.0</v>
      </c>
      <c r="K186" s="325">
        <v>205.0</v>
      </c>
      <c r="L186" s="326">
        <f>K186/J186</f>
        <v>0.2332195677</v>
      </c>
      <c r="M186" s="327">
        <f t="shared" si="1"/>
        <v>1.25751073</v>
      </c>
      <c r="N186" s="328" t="str">
        <f t="shared" si="61"/>
        <v>#REF!</v>
      </c>
      <c r="O186" s="329">
        <f t="shared" ref="O186:O197" si="62">J186+J186*0.2</f>
        <v>1054.8</v>
      </c>
      <c r="P186" s="330">
        <f t="shared" ref="P186:P187" si="63">J186+100</f>
        <v>979</v>
      </c>
      <c r="Q186" s="331">
        <f t="shared" ref="Q186:Q197" si="64">K186/P186</f>
        <v>0.2093973442</v>
      </c>
      <c r="R186" s="332" t="s">
        <v>315</v>
      </c>
    </row>
    <row r="187" ht="24.75" customHeight="1" outlineLevel="1">
      <c r="A187" s="58"/>
      <c r="C187" s="283"/>
      <c r="D187" s="283"/>
      <c r="E187" s="284"/>
      <c r="F187" s="340" t="s">
        <v>313</v>
      </c>
      <c r="G187" s="321" t="s">
        <v>322</v>
      </c>
      <c r="H187" s="342">
        <v>749.0</v>
      </c>
      <c r="I187" s="323">
        <f>K186*400%</f>
        <v>820</v>
      </c>
      <c r="J187" s="150">
        <v>899.0</v>
      </c>
      <c r="K187" s="139"/>
      <c r="L187" s="326">
        <f>K186/J187</f>
        <v>0.2280311457</v>
      </c>
      <c r="M187" s="327">
        <f t="shared" si="1"/>
        <v>1.200267023</v>
      </c>
      <c r="N187" s="328" t="str">
        <f t="shared" si="61"/>
        <v>#REF!</v>
      </c>
      <c r="O187" s="329">
        <f t="shared" si="62"/>
        <v>1078.8</v>
      </c>
      <c r="P187" s="330">
        <f t="shared" si="63"/>
        <v>999</v>
      </c>
      <c r="Q187" s="331">
        <f t="shared" si="64"/>
        <v>0</v>
      </c>
      <c r="R187" s="332" t="s">
        <v>315</v>
      </c>
    </row>
    <row r="188" ht="24.75" customHeight="1" outlineLevel="1">
      <c r="A188" s="343"/>
      <c r="C188" s="283"/>
      <c r="D188" s="283"/>
      <c r="E188" s="284"/>
      <c r="F188" s="340" t="s">
        <v>313</v>
      </c>
      <c r="G188" s="321" t="s">
        <v>317</v>
      </c>
      <c r="H188" s="344" t="s">
        <v>342</v>
      </c>
      <c r="I188" s="335">
        <f>K186*410%</f>
        <v>840.5</v>
      </c>
      <c r="J188" s="153">
        <v>949.0</v>
      </c>
      <c r="K188" s="139"/>
      <c r="L188" s="326">
        <f>K186/J188</f>
        <v>0.2160168599</v>
      </c>
      <c r="M188" s="327" t="str">
        <f t="shared" si="1"/>
        <v>#VALUE!</v>
      </c>
      <c r="N188" s="328"/>
      <c r="O188" s="329">
        <f t="shared" si="62"/>
        <v>1138.8</v>
      </c>
      <c r="P188" s="330">
        <v>1059.0</v>
      </c>
      <c r="Q188" s="331">
        <f t="shared" si="64"/>
        <v>0</v>
      </c>
      <c r="R188" s="332" t="s">
        <v>315</v>
      </c>
    </row>
    <row r="189" ht="24.75" customHeight="1" outlineLevel="1">
      <c r="A189" s="343"/>
      <c r="B189" s="58"/>
      <c r="C189" s="288"/>
      <c r="D189" s="288"/>
      <c r="E189" s="289"/>
      <c r="F189" s="340" t="s">
        <v>313</v>
      </c>
      <c r="G189" s="321" t="s">
        <v>318</v>
      </c>
      <c r="H189" s="344" t="s">
        <v>342</v>
      </c>
      <c r="I189" s="323">
        <f>K186*420%</f>
        <v>861</v>
      </c>
      <c r="J189" s="153">
        <v>969.0</v>
      </c>
      <c r="K189" s="113"/>
      <c r="L189" s="326">
        <f>K186/J189</f>
        <v>0.2115583075</v>
      </c>
      <c r="M189" s="327" t="str">
        <f t="shared" si="1"/>
        <v>#VALUE!</v>
      </c>
      <c r="N189" s="328" t="str">
        <f t="shared" ref="N189:N191" si="65">H189/#REF!-1</f>
        <v>#REF!</v>
      </c>
      <c r="O189" s="329">
        <f t="shared" si="62"/>
        <v>1162.8</v>
      </c>
      <c r="P189" s="330">
        <v>1099.0</v>
      </c>
      <c r="Q189" s="331">
        <f t="shared" si="64"/>
        <v>0</v>
      </c>
      <c r="R189" s="332" t="s">
        <v>315</v>
      </c>
    </row>
    <row r="190" ht="24.75" customHeight="1" outlineLevel="1">
      <c r="A190" s="336"/>
      <c r="B190" s="316" t="s">
        <v>421</v>
      </c>
      <c r="C190" s="337" t="s">
        <v>422</v>
      </c>
      <c r="D190" s="338"/>
      <c r="E190" s="339">
        <v>250.0</v>
      </c>
      <c r="F190" s="340" t="s">
        <v>313</v>
      </c>
      <c r="G190" s="321" t="s">
        <v>314</v>
      </c>
      <c r="H190" s="341">
        <v>699.0</v>
      </c>
      <c r="I190" s="323">
        <f>K190*380%</f>
        <v>870.2</v>
      </c>
      <c r="J190" s="324">
        <v>729.0</v>
      </c>
      <c r="K190" s="325">
        <v>229.0</v>
      </c>
      <c r="L190" s="326">
        <f>K190/J190</f>
        <v>0.3141289438</v>
      </c>
      <c r="M190" s="327">
        <f t="shared" si="1"/>
        <v>1.042918455</v>
      </c>
      <c r="N190" s="328" t="str">
        <f t="shared" si="65"/>
        <v>#REF!</v>
      </c>
      <c r="O190" s="329">
        <f t="shared" si="62"/>
        <v>874.8</v>
      </c>
      <c r="P190" s="330">
        <f t="shared" ref="P190:P197" si="66">J190+100</f>
        <v>829</v>
      </c>
      <c r="Q190" s="331">
        <f t="shared" si="64"/>
        <v>0.2762364294</v>
      </c>
      <c r="R190" s="332" t="s">
        <v>315</v>
      </c>
    </row>
    <row r="191" ht="24.75" customHeight="1" outlineLevel="1">
      <c r="A191" s="58"/>
      <c r="C191" s="283"/>
      <c r="D191" s="283"/>
      <c r="E191" s="284"/>
      <c r="F191" s="340" t="s">
        <v>313</v>
      </c>
      <c r="G191" s="321" t="s">
        <v>322</v>
      </c>
      <c r="H191" s="342">
        <v>749.0</v>
      </c>
      <c r="I191" s="323">
        <f>K190*400%</f>
        <v>916</v>
      </c>
      <c r="J191" s="324">
        <v>749.0</v>
      </c>
      <c r="K191" s="139"/>
      <c r="L191" s="326">
        <f>K190/J191</f>
        <v>0.305740988</v>
      </c>
      <c r="M191" s="327">
        <f t="shared" si="1"/>
        <v>1</v>
      </c>
      <c r="N191" s="328" t="str">
        <f t="shared" si="65"/>
        <v>#REF!</v>
      </c>
      <c r="O191" s="329">
        <f t="shared" si="62"/>
        <v>898.8</v>
      </c>
      <c r="P191" s="330">
        <f t="shared" si="66"/>
        <v>849</v>
      </c>
      <c r="Q191" s="331">
        <f t="shared" si="64"/>
        <v>0</v>
      </c>
      <c r="R191" s="332" t="s">
        <v>315</v>
      </c>
    </row>
    <row r="192" ht="24.75" customHeight="1" outlineLevel="1">
      <c r="A192" s="343"/>
      <c r="C192" s="283"/>
      <c r="D192" s="283"/>
      <c r="E192" s="284"/>
      <c r="F192" s="340" t="s">
        <v>313</v>
      </c>
      <c r="G192" s="321" t="s">
        <v>317</v>
      </c>
      <c r="H192" s="344" t="s">
        <v>342</v>
      </c>
      <c r="I192" s="335">
        <f>K190*410%</f>
        <v>938.9</v>
      </c>
      <c r="J192" s="324">
        <v>769.0</v>
      </c>
      <c r="K192" s="139"/>
      <c r="L192" s="326">
        <f>K190/J192</f>
        <v>0.2977893368</v>
      </c>
      <c r="M192" s="327" t="str">
        <f t="shared" si="1"/>
        <v>#VALUE!</v>
      </c>
      <c r="N192" s="328"/>
      <c r="O192" s="329">
        <f t="shared" si="62"/>
        <v>922.8</v>
      </c>
      <c r="P192" s="330">
        <f t="shared" si="66"/>
        <v>869</v>
      </c>
      <c r="Q192" s="331">
        <f t="shared" si="64"/>
        <v>0</v>
      </c>
      <c r="R192" s="332" t="s">
        <v>315</v>
      </c>
    </row>
    <row r="193" ht="24.75" customHeight="1" outlineLevel="1">
      <c r="A193" s="343"/>
      <c r="B193" s="58"/>
      <c r="C193" s="288"/>
      <c r="D193" s="288"/>
      <c r="E193" s="289"/>
      <c r="F193" s="340" t="s">
        <v>313</v>
      </c>
      <c r="G193" s="321" t="s">
        <v>318</v>
      </c>
      <c r="H193" s="344" t="s">
        <v>342</v>
      </c>
      <c r="I193" s="323">
        <f>K190*420%</f>
        <v>961.8</v>
      </c>
      <c r="J193" s="324">
        <v>799.0</v>
      </c>
      <c r="K193" s="113"/>
      <c r="L193" s="326">
        <f>K190/J193</f>
        <v>0.2866082603</v>
      </c>
      <c r="M193" s="327" t="str">
        <f t="shared" si="1"/>
        <v>#VALUE!</v>
      </c>
      <c r="N193" s="328" t="str">
        <f t="shared" ref="N193:N195" si="67">H193/#REF!-1</f>
        <v>#REF!</v>
      </c>
      <c r="O193" s="329">
        <f t="shared" si="62"/>
        <v>958.8</v>
      </c>
      <c r="P193" s="330">
        <f t="shared" si="66"/>
        <v>899</v>
      </c>
      <c r="Q193" s="331">
        <f t="shared" si="64"/>
        <v>0</v>
      </c>
      <c r="R193" s="332" t="s">
        <v>315</v>
      </c>
    </row>
    <row r="194" ht="24.75" customHeight="1" outlineLevel="1">
      <c r="A194" s="315" t="s">
        <v>392</v>
      </c>
      <c r="B194" s="316" t="s">
        <v>423</v>
      </c>
      <c r="C194" s="337" t="s">
        <v>424</v>
      </c>
      <c r="D194" s="345"/>
      <c r="E194" s="319" t="s">
        <v>425</v>
      </c>
      <c r="F194" s="320" t="s">
        <v>313</v>
      </c>
      <c r="G194" s="321" t="s">
        <v>314</v>
      </c>
      <c r="H194" s="322">
        <v>1199.0</v>
      </c>
      <c r="I194" s="323">
        <f>K194*380%</f>
        <v>1615</v>
      </c>
      <c r="J194" s="324">
        <v>1399.0</v>
      </c>
      <c r="K194" s="325">
        <v>425.0</v>
      </c>
      <c r="L194" s="326">
        <f>K194/J194</f>
        <v>0.3037884203</v>
      </c>
      <c r="M194" s="327">
        <f t="shared" si="1"/>
        <v>1.166805671</v>
      </c>
      <c r="N194" s="328" t="str">
        <f t="shared" si="67"/>
        <v>#REF!</v>
      </c>
      <c r="O194" s="329">
        <f t="shared" si="62"/>
        <v>1678.8</v>
      </c>
      <c r="P194" s="330">
        <f t="shared" si="66"/>
        <v>1499</v>
      </c>
      <c r="Q194" s="331">
        <f t="shared" si="64"/>
        <v>0.2835223482</v>
      </c>
      <c r="R194" s="332" t="s">
        <v>315</v>
      </c>
    </row>
    <row r="195" ht="24.75" customHeight="1" outlineLevel="1">
      <c r="A195" s="58"/>
      <c r="C195" s="283"/>
      <c r="D195" s="139"/>
      <c r="F195" s="320" t="s">
        <v>313</v>
      </c>
      <c r="G195" s="321" t="s">
        <v>322</v>
      </c>
      <c r="H195" s="333">
        <v>1299.0</v>
      </c>
      <c r="I195" s="323">
        <f>K194*400%</f>
        <v>1700</v>
      </c>
      <c r="J195" s="324">
        <v>1459.0</v>
      </c>
      <c r="K195" s="139"/>
      <c r="L195" s="326">
        <f>K194/J195</f>
        <v>0.2912954078</v>
      </c>
      <c r="M195" s="327">
        <f t="shared" si="1"/>
        <v>1.123171671</v>
      </c>
      <c r="N195" s="328" t="str">
        <f t="shared" si="67"/>
        <v>#REF!</v>
      </c>
      <c r="O195" s="329">
        <f t="shared" si="62"/>
        <v>1750.8</v>
      </c>
      <c r="P195" s="330">
        <f t="shared" si="66"/>
        <v>1559</v>
      </c>
      <c r="Q195" s="331">
        <f t="shared" si="64"/>
        <v>0</v>
      </c>
      <c r="R195" s="332" t="s">
        <v>315</v>
      </c>
    </row>
    <row r="196" ht="24.75" customHeight="1" outlineLevel="1">
      <c r="A196" s="334"/>
      <c r="C196" s="283"/>
      <c r="D196" s="139"/>
      <c r="F196" s="320" t="s">
        <v>313</v>
      </c>
      <c r="G196" s="321" t="s">
        <v>317</v>
      </c>
      <c r="H196" s="322" t="s">
        <v>342</v>
      </c>
      <c r="I196" s="335">
        <f>K194*410%</f>
        <v>1742.5</v>
      </c>
      <c r="J196" s="324">
        <v>1499.0</v>
      </c>
      <c r="K196" s="139"/>
      <c r="L196" s="326">
        <f>K194/J196</f>
        <v>0.2835223482</v>
      </c>
      <c r="M196" s="327" t="str">
        <f t="shared" si="1"/>
        <v>#VALUE!</v>
      </c>
      <c r="N196" s="328"/>
      <c r="O196" s="329">
        <f t="shared" si="62"/>
        <v>1798.8</v>
      </c>
      <c r="P196" s="330">
        <f t="shared" si="66"/>
        <v>1599</v>
      </c>
      <c r="Q196" s="331">
        <f t="shared" si="64"/>
        <v>0</v>
      </c>
      <c r="R196" s="332" t="s">
        <v>315</v>
      </c>
    </row>
    <row r="197" ht="24.75" customHeight="1" outlineLevel="1">
      <c r="A197" s="334"/>
      <c r="B197" s="58"/>
      <c r="C197" s="288"/>
      <c r="D197" s="113"/>
      <c r="E197" s="58"/>
      <c r="F197" s="320" t="s">
        <v>313</v>
      </c>
      <c r="G197" s="321" t="s">
        <v>318</v>
      </c>
      <c r="H197" s="322" t="s">
        <v>342</v>
      </c>
      <c r="I197" s="323">
        <f>K194*420%</f>
        <v>1785</v>
      </c>
      <c r="J197" s="324">
        <v>1559.0</v>
      </c>
      <c r="K197" s="113"/>
      <c r="L197" s="326">
        <f>K194/J197</f>
        <v>0.2726106479</v>
      </c>
      <c r="M197" s="327" t="str">
        <f t="shared" si="1"/>
        <v>#VALUE!</v>
      </c>
      <c r="N197" s="328" t="str">
        <f>H197/#REF!-1</f>
        <v>#REF!</v>
      </c>
      <c r="O197" s="329">
        <f t="shared" si="62"/>
        <v>1870.8</v>
      </c>
      <c r="P197" s="330">
        <f t="shared" si="66"/>
        <v>1659</v>
      </c>
      <c r="Q197" s="331">
        <f t="shared" si="64"/>
        <v>0</v>
      </c>
      <c r="R197" s="332" t="s">
        <v>315</v>
      </c>
    </row>
    <row r="198" ht="39.75" customHeight="1">
      <c r="A198" s="346"/>
      <c r="B198" s="347" t="str">
        <f>"Бургеры 27% "&amp;COUNTA(B219:B230)&amp;" шт"</f>
        <v>Бургеры 27% 3 шт</v>
      </c>
      <c r="C198" s="348"/>
      <c r="D198" s="349"/>
      <c r="E198" s="350"/>
      <c r="F198" s="350"/>
      <c r="G198" s="121"/>
      <c r="H198" s="176"/>
      <c r="I198" s="132"/>
      <c r="J198" s="132"/>
      <c r="K198" s="251"/>
      <c r="L198" s="115">
        <f>AVERAGE(L219:L244)</f>
        <v>0.2617792177</v>
      </c>
      <c r="M198" s="135" t="str">
        <f t="shared" si="1"/>
        <v>#DIV/0!</v>
      </c>
      <c r="N198" s="122"/>
      <c r="O198" s="136"/>
      <c r="P198" s="137"/>
      <c r="Q198" s="138"/>
      <c r="R198" s="177"/>
    </row>
    <row r="199" ht="24.75" customHeight="1" outlineLevel="1">
      <c r="A199" s="315" t="s">
        <v>426</v>
      </c>
      <c r="B199" s="351" t="s">
        <v>427</v>
      </c>
      <c r="C199" s="337" t="s">
        <v>428</v>
      </c>
      <c r="D199" s="345"/>
      <c r="E199" s="319" t="s">
        <v>387</v>
      </c>
      <c r="F199" s="320" t="s">
        <v>313</v>
      </c>
      <c r="G199" s="321" t="s">
        <v>314</v>
      </c>
      <c r="H199" s="322">
        <v>699.0</v>
      </c>
      <c r="I199" s="323">
        <f>K199*360%</f>
        <v>918</v>
      </c>
      <c r="J199" s="324">
        <v>799.0</v>
      </c>
      <c r="K199" s="325">
        <v>255.0</v>
      </c>
      <c r="L199" s="326">
        <f>K199/J199</f>
        <v>0.3191489362</v>
      </c>
      <c r="M199" s="327">
        <f t="shared" si="1"/>
        <v>1.143061516</v>
      </c>
      <c r="N199" s="328" t="str">
        <f t="shared" ref="N199:N200" si="68">H199/#REF!-1</f>
        <v>#REF!</v>
      </c>
      <c r="O199" s="329">
        <f t="shared" ref="O199:O214" si="69">J199+J199*0.2</f>
        <v>958.8</v>
      </c>
      <c r="P199" s="330">
        <f t="shared" ref="P199:P214" si="70">J199+100</f>
        <v>899</v>
      </c>
      <c r="Q199" s="331">
        <f t="shared" ref="Q199:Q214" si="71">K199/P199</f>
        <v>0.2836484983</v>
      </c>
      <c r="R199" s="332" t="s">
        <v>315</v>
      </c>
    </row>
    <row r="200" ht="24.75" customHeight="1" outlineLevel="1">
      <c r="A200" s="58"/>
      <c r="C200" s="283"/>
      <c r="D200" s="139"/>
      <c r="F200" s="320" t="s">
        <v>313</v>
      </c>
      <c r="G200" s="321" t="s">
        <v>322</v>
      </c>
      <c r="H200" s="333">
        <v>749.0</v>
      </c>
      <c r="I200" s="323">
        <f>K199*380%</f>
        <v>969</v>
      </c>
      <c r="J200" s="324">
        <v>839.0</v>
      </c>
      <c r="K200" s="139"/>
      <c r="L200" s="326">
        <f>K199/J200</f>
        <v>0.3039332539</v>
      </c>
      <c r="M200" s="327">
        <f t="shared" si="1"/>
        <v>1.120160214</v>
      </c>
      <c r="N200" s="328" t="str">
        <f t="shared" si="68"/>
        <v>#REF!</v>
      </c>
      <c r="O200" s="329">
        <f t="shared" si="69"/>
        <v>1006.8</v>
      </c>
      <c r="P200" s="330">
        <f t="shared" si="70"/>
        <v>939</v>
      </c>
      <c r="Q200" s="331">
        <f t="shared" si="71"/>
        <v>0</v>
      </c>
      <c r="R200" s="332" t="s">
        <v>315</v>
      </c>
    </row>
    <row r="201" ht="24.75" customHeight="1" outlineLevel="1">
      <c r="A201" s="334"/>
      <c r="C201" s="283"/>
      <c r="D201" s="139"/>
      <c r="F201" s="320" t="s">
        <v>313</v>
      </c>
      <c r="G201" s="321" t="s">
        <v>317</v>
      </c>
      <c r="H201" s="322">
        <v>899.0</v>
      </c>
      <c r="I201" s="335">
        <f>K199*390%</f>
        <v>994.5</v>
      </c>
      <c r="J201" s="324">
        <v>869.0</v>
      </c>
      <c r="K201" s="139"/>
      <c r="L201" s="326">
        <f>K199/J201</f>
        <v>0.2934407365</v>
      </c>
      <c r="M201" s="327">
        <f t="shared" si="1"/>
        <v>0.9666295884</v>
      </c>
      <c r="N201" s="328"/>
      <c r="O201" s="329">
        <f t="shared" si="69"/>
        <v>1042.8</v>
      </c>
      <c r="P201" s="330">
        <f t="shared" si="70"/>
        <v>969</v>
      </c>
      <c r="Q201" s="331">
        <f t="shared" si="71"/>
        <v>0</v>
      </c>
      <c r="R201" s="332" t="s">
        <v>315</v>
      </c>
    </row>
    <row r="202" ht="24.75" customHeight="1" outlineLevel="1">
      <c r="A202" s="334"/>
      <c r="B202" s="58"/>
      <c r="C202" s="288"/>
      <c r="D202" s="113"/>
      <c r="E202" s="58"/>
      <c r="F202" s="320" t="s">
        <v>313</v>
      </c>
      <c r="G202" s="321" t="s">
        <v>318</v>
      </c>
      <c r="H202" s="322">
        <v>899.0</v>
      </c>
      <c r="I202" s="323">
        <f>K199*400%</f>
        <v>1020</v>
      </c>
      <c r="J202" s="324">
        <v>899.0</v>
      </c>
      <c r="K202" s="113"/>
      <c r="L202" s="326">
        <f>K199/J202</f>
        <v>0.2836484983</v>
      </c>
      <c r="M202" s="327">
        <f t="shared" si="1"/>
        <v>1</v>
      </c>
      <c r="N202" s="328" t="str">
        <f t="shared" ref="N202:N204" si="72">H202/#REF!-1</f>
        <v>#REF!</v>
      </c>
      <c r="O202" s="329">
        <f t="shared" si="69"/>
        <v>1078.8</v>
      </c>
      <c r="P202" s="330">
        <f t="shared" si="70"/>
        <v>999</v>
      </c>
      <c r="Q202" s="331">
        <f t="shared" si="71"/>
        <v>0</v>
      </c>
      <c r="R202" s="332" t="s">
        <v>315</v>
      </c>
    </row>
    <row r="203" ht="24.75" customHeight="1" outlineLevel="1">
      <c r="A203" s="315" t="s">
        <v>429</v>
      </c>
      <c r="B203" s="351" t="s">
        <v>430</v>
      </c>
      <c r="C203" s="337" t="s">
        <v>431</v>
      </c>
      <c r="D203" s="345"/>
      <c r="E203" s="319" t="s">
        <v>387</v>
      </c>
      <c r="F203" s="320" t="s">
        <v>313</v>
      </c>
      <c r="G203" s="321" t="s">
        <v>314</v>
      </c>
      <c r="H203" s="322" t="s">
        <v>342</v>
      </c>
      <c r="I203" s="323">
        <f>K203*360%</f>
        <v>730.8</v>
      </c>
      <c r="J203" s="324">
        <v>799.0</v>
      </c>
      <c r="K203" s="325">
        <v>203.0</v>
      </c>
      <c r="L203" s="326">
        <f>K203/J203</f>
        <v>0.2540675845</v>
      </c>
      <c r="M203" s="327" t="str">
        <f t="shared" si="1"/>
        <v>#VALUE!</v>
      </c>
      <c r="N203" s="328" t="str">
        <f t="shared" si="72"/>
        <v>#REF!</v>
      </c>
      <c r="O203" s="329">
        <f t="shared" si="69"/>
        <v>958.8</v>
      </c>
      <c r="P203" s="330">
        <f t="shared" si="70"/>
        <v>899</v>
      </c>
      <c r="Q203" s="331">
        <f t="shared" si="71"/>
        <v>0.2258064516</v>
      </c>
      <c r="R203" s="332" t="s">
        <v>315</v>
      </c>
    </row>
    <row r="204" ht="24.75" customHeight="1" outlineLevel="1">
      <c r="A204" s="58"/>
      <c r="C204" s="283"/>
      <c r="D204" s="139"/>
      <c r="F204" s="320" t="s">
        <v>313</v>
      </c>
      <c r="G204" s="321" t="s">
        <v>322</v>
      </c>
      <c r="H204" s="333" t="s">
        <v>342</v>
      </c>
      <c r="I204" s="323">
        <f>K203*380%</f>
        <v>771.4</v>
      </c>
      <c r="J204" s="324">
        <v>839.0</v>
      </c>
      <c r="K204" s="139"/>
      <c r="L204" s="326">
        <f>K203/J204</f>
        <v>0.241954708</v>
      </c>
      <c r="M204" s="327" t="str">
        <f t="shared" si="1"/>
        <v>#VALUE!</v>
      </c>
      <c r="N204" s="328" t="str">
        <f t="shared" si="72"/>
        <v>#REF!</v>
      </c>
      <c r="O204" s="329">
        <f t="shared" si="69"/>
        <v>1006.8</v>
      </c>
      <c r="P204" s="330">
        <f t="shared" si="70"/>
        <v>939</v>
      </c>
      <c r="Q204" s="331">
        <f t="shared" si="71"/>
        <v>0</v>
      </c>
      <c r="R204" s="332" t="s">
        <v>315</v>
      </c>
    </row>
    <row r="205" ht="24.75" customHeight="1" outlineLevel="1">
      <c r="A205" s="334"/>
      <c r="C205" s="283"/>
      <c r="D205" s="139"/>
      <c r="F205" s="320" t="s">
        <v>313</v>
      </c>
      <c r="G205" s="321" t="s">
        <v>317</v>
      </c>
      <c r="H205" s="322" t="s">
        <v>342</v>
      </c>
      <c r="I205" s="335">
        <f>K203*390%</f>
        <v>791.7</v>
      </c>
      <c r="J205" s="324">
        <v>869.0</v>
      </c>
      <c r="K205" s="139"/>
      <c r="L205" s="326">
        <f>K203/J205</f>
        <v>0.2336018412</v>
      </c>
      <c r="M205" s="327" t="str">
        <f t="shared" si="1"/>
        <v>#VALUE!</v>
      </c>
      <c r="N205" s="328"/>
      <c r="O205" s="329">
        <f t="shared" si="69"/>
        <v>1042.8</v>
      </c>
      <c r="P205" s="330">
        <f t="shared" si="70"/>
        <v>969</v>
      </c>
      <c r="Q205" s="331">
        <f t="shared" si="71"/>
        <v>0</v>
      </c>
      <c r="R205" s="332" t="s">
        <v>315</v>
      </c>
    </row>
    <row r="206" ht="24.75" customHeight="1" outlineLevel="1">
      <c r="A206" s="334"/>
      <c r="B206" s="58"/>
      <c r="C206" s="288"/>
      <c r="D206" s="113"/>
      <c r="E206" s="58"/>
      <c r="F206" s="320" t="s">
        <v>313</v>
      </c>
      <c r="G206" s="321" t="s">
        <v>318</v>
      </c>
      <c r="H206" s="322" t="s">
        <v>342</v>
      </c>
      <c r="I206" s="323">
        <f>K203*400%</f>
        <v>812</v>
      </c>
      <c r="J206" s="324">
        <v>899.0</v>
      </c>
      <c r="K206" s="113"/>
      <c r="L206" s="326">
        <f>K203/J206</f>
        <v>0.2258064516</v>
      </c>
      <c r="M206" s="327" t="str">
        <f t="shared" si="1"/>
        <v>#VALUE!</v>
      </c>
      <c r="N206" s="328" t="str">
        <f t="shared" ref="N206:N208" si="73">H206/#REF!-1</f>
        <v>#REF!</v>
      </c>
      <c r="O206" s="329">
        <f t="shared" si="69"/>
        <v>1078.8</v>
      </c>
      <c r="P206" s="330">
        <f t="shared" si="70"/>
        <v>999</v>
      </c>
      <c r="Q206" s="331">
        <f t="shared" si="71"/>
        <v>0</v>
      </c>
      <c r="R206" s="332" t="s">
        <v>315</v>
      </c>
    </row>
    <row r="207" ht="24.75" customHeight="1" outlineLevel="1">
      <c r="A207" s="315" t="s">
        <v>432</v>
      </c>
      <c r="B207" s="351" t="s">
        <v>190</v>
      </c>
      <c r="C207" s="337" t="s">
        <v>433</v>
      </c>
      <c r="D207" s="345"/>
      <c r="E207" s="319" t="s">
        <v>387</v>
      </c>
      <c r="F207" s="320" t="s">
        <v>313</v>
      </c>
      <c r="G207" s="321" t="s">
        <v>314</v>
      </c>
      <c r="H207" s="322">
        <v>699.0</v>
      </c>
      <c r="I207" s="323">
        <f>K207*360%</f>
        <v>846</v>
      </c>
      <c r="J207" s="352">
        <v>799.0</v>
      </c>
      <c r="K207" s="325">
        <v>235.0</v>
      </c>
      <c r="L207" s="326">
        <f>K207/J207</f>
        <v>0.2941176471</v>
      </c>
      <c r="M207" s="327">
        <f t="shared" si="1"/>
        <v>1.143061516</v>
      </c>
      <c r="N207" s="328" t="str">
        <f t="shared" si="73"/>
        <v>#REF!</v>
      </c>
      <c r="O207" s="329">
        <f t="shared" si="69"/>
        <v>958.8</v>
      </c>
      <c r="P207" s="330">
        <f t="shared" si="70"/>
        <v>899</v>
      </c>
      <c r="Q207" s="331">
        <f t="shared" si="71"/>
        <v>0.2614015573</v>
      </c>
      <c r="R207" s="332" t="s">
        <v>315</v>
      </c>
    </row>
    <row r="208" ht="24.75" customHeight="1" outlineLevel="1">
      <c r="A208" s="58"/>
      <c r="C208" s="283"/>
      <c r="D208" s="139"/>
      <c r="F208" s="320" t="s">
        <v>313</v>
      </c>
      <c r="G208" s="321" t="s">
        <v>322</v>
      </c>
      <c r="H208" s="333">
        <v>749.0</v>
      </c>
      <c r="I208" s="323">
        <f>K207*380%</f>
        <v>893</v>
      </c>
      <c r="J208" s="324">
        <v>839.0</v>
      </c>
      <c r="K208" s="139"/>
      <c r="L208" s="326">
        <f>K207/J208</f>
        <v>0.2800953516</v>
      </c>
      <c r="M208" s="327">
        <f t="shared" si="1"/>
        <v>1.120160214</v>
      </c>
      <c r="N208" s="328" t="str">
        <f t="shared" si="73"/>
        <v>#REF!</v>
      </c>
      <c r="O208" s="329">
        <f t="shared" si="69"/>
        <v>1006.8</v>
      </c>
      <c r="P208" s="330">
        <f t="shared" si="70"/>
        <v>939</v>
      </c>
      <c r="Q208" s="331">
        <f t="shared" si="71"/>
        <v>0</v>
      </c>
      <c r="R208" s="332" t="s">
        <v>315</v>
      </c>
    </row>
    <row r="209" ht="24.75" customHeight="1" outlineLevel="1">
      <c r="A209" s="315"/>
      <c r="C209" s="283"/>
      <c r="D209" s="139"/>
      <c r="F209" s="320" t="s">
        <v>313</v>
      </c>
      <c r="G209" s="321" t="s">
        <v>317</v>
      </c>
      <c r="H209" s="322">
        <v>899.0</v>
      </c>
      <c r="I209" s="335">
        <f>K207*390%</f>
        <v>916.5</v>
      </c>
      <c r="J209" s="352">
        <v>869.0</v>
      </c>
      <c r="K209" s="139"/>
      <c r="L209" s="326">
        <f>K207/J209</f>
        <v>0.2704257768</v>
      </c>
      <c r="M209" s="327">
        <f t="shared" si="1"/>
        <v>0.9666295884</v>
      </c>
      <c r="N209" s="328"/>
      <c r="O209" s="329">
        <f t="shared" si="69"/>
        <v>1042.8</v>
      </c>
      <c r="P209" s="330">
        <f t="shared" si="70"/>
        <v>969</v>
      </c>
      <c r="Q209" s="331">
        <f t="shared" si="71"/>
        <v>0</v>
      </c>
      <c r="R209" s="332" t="s">
        <v>315</v>
      </c>
    </row>
    <row r="210" ht="24.75" customHeight="1" outlineLevel="1">
      <c r="A210" s="315"/>
      <c r="B210" s="58"/>
      <c r="C210" s="288"/>
      <c r="D210" s="113"/>
      <c r="E210" s="58"/>
      <c r="F210" s="320" t="s">
        <v>313</v>
      </c>
      <c r="G210" s="321" t="s">
        <v>318</v>
      </c>
      <c r="H210" s="322">
        <v>899.0</v>
      </c>
      <c r="I210" s="323">
        <f>K207*400%</f>
        <v>940</v>
      </c>
      <c r="J210" s="352">
        <v>899.0</v>
      </c>
      <c r="K210" s="113"/>
      <c r="L210" s="326">
        <f>K207/J210</f>
        <v>0.2614015573</v>
      </c>
      <c r="M210" s="327">
        <f t="shared" si="1"/>
        <v>1</v>
      </c>
      <c r="N210" s="328" t="str">
        <f t="shared" ref="N210:N212" si="74">H210/#REF!-1</f>
        <v>#REF!</v>
      </c>
      <c r="O210" s="329">
        <f t="shared" si="69"/>
        <v>1078.8</v>
      </c>
      <c r="P210" s="330">
        <f t="shared" si="70"/>
        <v>999</v>
      </c>
      <c r="Q210" s="331">
        <f t="shared" si="71"/>
        <v>0</v>
      </c>
      <c r="R210" s="332" t="s">
        <v>315</v>
      </c>
    </row>
    <row r="211" ht="24.75" customHeight="1" outlineLevel="1">
      <c r="A211" s="315" t="s">
        <v>429</v>
      </c>
      <c r="B211" s="351" t="s">
        <v>434</v>
      </c>
      <c r="C211" s="337" t="s">
        <v>435</v>
      </c>
      <c r="D211" s="345"/>
      <c r="E211" s="319" t="s">
        <v>387</v>
      </c>
      <c r="F211" s="340" t="s">
        <v>315</v>
      </c>
      <c r="G211" s="321" t="s">
        <v>314</v>
      </c>
      <c r="H211" s="322" t="s">
        <v>342</v>
      </c>
      <c r="I211" s="323">
        <f>K211*360%</f>
        <v>712.8</v>
      </c>
      <c r="J211" s="353">
        <v>799.0</v>
      </c>
      <c r="K211" s="325">
        <v>198.0</v>
      </c>
      <c r="L211" s="326">
        <f>K211/J211</f>
        <v>0.2478097622</v>
      </c>
      <c r="M211" s="327" t="str">
        <f t="shared" si="1"/>
        <v>#VALUE!</v>
      </c>
      <c r="N211" s="328" t="str">
        <f t="shared" si="74"/>
        <v>#REF!</v>
      </c>
      <c r="O211" s="329">
        <f t="shared" si="69"/>
        <v>958.8</v>
      </c>
      <c r="P211" s="330">
        <f t="shared" si="70"/>
        <v>899</v>
      </c>
      <c r="Q211" s="331">
        <f t="shared" si="71"/>
        <v>0.2202447164</v>
      </c>
      <c r="R211" s="332" t="s">
        <v>315</v>
      </c>
    </row>
    <row r="212" ht="24.75" customHeight="1" outlineLevel="1">
      <c r="A212" s="58"/>
      <c r="C212" s="283"/>
      <c r="D212" s="139"/>
      <c r="F212" s="340" t="s">
        <v>315</v>
      </c>
      <c r="G212" s="321" t="s">
        <v>322</v>
      </c>
      <c r="H212" s="333" t="s">
        <v>342</v>
      </c>
      <c r="I212" s="323">
        <f>K211*380%</f>
        <v>752.4</v>
      </c>
      <c r="J212" s="324">
        <v>839.0</v>
      </c>
      <c r="K212" s="139"/>
      <c r="L212" s="326">
        <f>K211/J212</f>
        <v>0.2359952324</v>
      </c>
      <c r="M212" s="327" t="str">
        <f t="shared" si="1"/>
        <v>#VALUE!</v>
      </c>
      <c r="N212" s="328" t="str">
        <f t="shared" si="74"/>
        <v>#REF!</v>
      </c>
      <c r="O212" s="329">
        <f t="shared" si="69"/>
        <v>1006.8</v>
      </c>
      <c r="P212" s="330">
        <f t="shared" si="70"/>
        <v>939</v>
      </c>
      <c r="Q212" s="331">
        <f t="shared" si="71"/>
        <v>0</v>
      </c>
      <c r="R212" s="332" t="s">
        <v>315</v>
      </c>
    </row>
    <row r="213" ht="24.75" customHeight="1" outlineLevel="1">
      <c r="A213" s="334"/>
      <c r="C213" s="283"/>
      <c r="D213" s="139"/>
      <c r="F213" s="340" t="s">
        <v>315</v>
      </c>
      <c r="G213" s="321" t="s">
        <v>317</v>
      </c>
      <c r="H213" s="322" t="s">
        <v>342</v>
      </c>
      <c r="I213" s="335">
        <f>K211*390%</f>
        <v>772.2</v>
      </c>
      <c r="J213" s="354">
        <v>869.0</v>
      </c>
      <c r="K213" s="139"/>
      <c r="L213" s="326">
        <f>K211/J213</f>
        <v>0.2278481013</v>
      </c>
      <c r="M213" s="327" t="str">
        <f t="shared" si="1"/>
        <v>#VALUE!</v>
      </c>
      <c r="N213" s="328"/>
      <c r="O213" s="329">
        <f t="shared" si="69"/>
        <v>1042.8</v>
      </c>
      <c r="P213" s="330">
        <f t="shared" si="70"/>
        <v>969</v>
      </c>
      <c r="Q213" s="331">
        <f t="shared" si="71"/>
        <v>0</v>
      </c>
      <c r="R213" s="332" t="s">
        <v>315</v>
      </c>
    </row>
    <row r="214" ht="24.75" customHeight="1" outlineLevel="1">
      <c r="A214" s="334"/>
      <c r="B214" s="58"/>
      <c r="C214" s="288"/>
      <c r="D214" s="113"/>
      <c r="E214" s="58"/>
      <c r="F214" s="340" t="s">
        <v>315</v>
      </c>
      <c r="G214" s="321" t="s">
        <v>318</v>
      </c>
      <c r="H214" s="322" t="s">
        <v>342</v>
      </c>
      <c r="I214" s="323">
        <f>K211*400%</f>
        <v>792</v>
      </c>
      <c r="J214" s="355">
        <v>899.0</v>
      </c>
      <c r="K214" s="113"/>
      <c r="L214" s="326">
        <f>K211/J214</f>
        <v>0.2202447164</v>
      </c>
      <c r="M214" s="327" t="str">
        <f t="shared" si="1"/>
        <v>#VALUE!</v>
      </c>
      <c r="N214" s="328" t="str">
        <f t="shared" ref="N214:N216" si="75">H214/#REF!-1</f>
        <v>#REF!</v>
      </c>
      <c r="O214" s="329">
        <f t="shared" si="69"/>
        <v>1078.8</v>
      </c>
      <c r="P214" s="330">
        <f t="shared" si="70"/>
        <v>999</v>
      </c>
      <c r="Q214" s="331">
        <f t="shared" si="71"/>
        <v>0</v>
      </c>
      <c r="R214" s="332" t="s">
        <v>315</v>
      </c>
    </row>
    <row r="215" ht="24.75" customHeight="1" outlineLevel="1">
      <c r="A215" s="315"/>
      <c r="B215" s="356" t="s">
        <v>192</v>
      </c>
      <c r="C215" s="337" t="s">
        <v>436</v>
      </c>
      <c r="D215" s="345" t="s">
        <v>437</v>
      </c>
      <c r="E215" s="319" t="s">
        <v>438</v>
      </c>
      <c r="F215" s="320" t="s">
        <v>313</v>
      </c>
      <c r="G215" s="321" t="s">
        <v>314</v>
      </c>
      <c r="H215" s="322" t="s">
        <v>342</v>
      </c>
      <c r="I215" s="323">
        <f>K215*360%</f>
        <v>2167.2</v>
      </c>
      <c r="J215" s="324">
        <v>1449.0</v>
      </c>
      <c r="K215" s="325">
        <v>602.0</v>
      </c>
      <c r="L215" s="326">
        <f>K215/J215</f>
        <v>0.4154589372</v>
      </c>
      <c r="M215" s="327" t="str">
        <f t="shared" si="1"/>
        <v>#VALUE!</v>
      </c>
      <c r="N215" s="328" t="str">
        <f t="shared" si="75"/>
        <v>#REF!</v>
      </c>
      <c r="O215" s="329"/>
      <c r="P215" s="330"/>
      <c r="Q215" s="331"/>
      <c r="R215" s="332" t="s">
        <v>313</v>
      </c>
    </row>
    <row r="216" ht="24.75" customHeight="1" outlineLevel="1">
      <c r="A216" s="58"/>
      <c r="B216" s="283"/>
      <c r="C216" s="283"/>
      <c r="D216" s="139"/>
      <c r="F216" s="320" t="s">
        <v>313</v>
      </c>
      <c r="G216" s="321" t="s">
        <v>322</v>
      </c>
      <c r="H216" s="333" t="s">
        <v>342</v>
      </c>
      <c r="I216" s="323">
        <f>K215*380%</f>
        <v>2287.6</v>
      </c>
      <c r="J216" s="324">
        <v>1499.0</v>
      </c>
      <c r="K216" s="139"/>
      <c r="L216" s="326">
        <f>K215/J216</f>
        <v>0.4016010674</v>
      </c>
      <c r="M216" s="327" t="str">
        <f t="shared" si="1"/>
        <v>#VALUE!</v>
      </c>
      <c r="N216" s="328" t="str">
        <f t="shared" si="75"/>
        <v>#REF!</v>
      </c>
      <c r="O216" s="329"/>
      <c r="P216" s="330"/>
      <c r="Q216" s="331"/>
      <c r="R216" s="332" t="s">
        <v>313</v>
      </c>
    </row>
    <row r="217" ht="24.75" customHeight="1" outlineLevel="1">
      <c r="A217" s="334"/>
      <c r="B217" s="283"/>
      <c r="C217" s="283"/>
      <c r="D217" s="139"/>
      <c r="F217" s="320" t="s">
        <v>313</v>
      </c>
      <c r="G217" s="321" t="s">
        <v>317</v>
      </c>
      <c r="H217" s="322" t="s">
        <v>342</v>
      </c>
      <c r="I217" s="335">
        <f>K215*390%</f>
        <v>2347.8</v>
      </c>
      <c r="J217" s="324">
        <v>1549.0</v>
      </c>
      <c r="K217" s="139"/>
      <c r="L217" s="326">
        <f>K215/J217</f>
        <v>0.3886378309</v>
      </c>
      <c r="M217" s="327" t="str">
        <f t="shared" si="1"/>
        <v>#VALUE!</v>
      </c>
      <c r="N217" s="328"/>
      <c r="O217" s="329"/>
      <c r="P217" s="330"/>
      <c r="Q217" s="331"/>
      <c r="R217" s="332" t="s">
        <v>313</v>
      </c>
    </row>
    <row r="218" ht="24.75" customHeight="1" outlineLevel="1">
      <c r="A218" s="334"/>
      <c r="B218" s="288"/>
      <c r="C218" s="288"/>
      <c r="D218" s="113"/>
      <c r="E218" s="58"/>
      <c r="F218" s="320" t="s">
        <v>313</v>
      </c>
      <c r="G218" s="321" t="s">
        <v>318</v>
      </c>
      <c r="H218" s="322" t="s">
        <v>342</v>
      </c>
      <c r="I218" s="323">
        <f>K215*400%</f>
        <v>2408</v>
      </c>
      <c r="J218" s="324">
        <v>1599.0</v>
      </c>
      <c r="K218" s="113"/>
      <c r="L218" s="326">
        <f>K215/J218</f>
        <v>0.3764853033</v>
      </c>
      <c r="M218" s="327" t="str">
        <f t="shared" si="1"/>
        <v>#VALUE!</v>
      </c>
      <c r="N218" s="328" t="str">
        <f t="shared" ref="N218:N220" si="76">H218/#REF!-1</f>
        <v>#REF!</v>
      </c>
      <c r="O218" s="329"/>
      <c r="P218" s="330"/>
      <c r="Q218" s="331"/>
      <c r="R218" s="332" t="s">
        <v>313</v>
      </c>
    </row>
    <row r="219" ht="24.75" customHeight="1" outlineLevel="1">
      <c r="A219" s="294" t="s">
        <v>426</v>
      </c>
      <c r="B219" s="357" t="s">
        <v>187</v>
      </c>
      <c r="C219" s="358" t="s">
        <v>439</v>
      </c>
      <c r="D219" s="297" t="s">
        <v>437</v>
      </c>
      <c r="E219" s="298" t="s">
        <v>387</v>
      </c>
      <c r="F219" s="359" t="s">
        <v>313</v>
      </c>
      <c r="G219" s="300" t="s">
        <v>314</v>
      </c>
      <c r="H219" s="301">
        <v>699.0</v>
      </c>
      <c r="I219" s="302">
        <f>K219*360%</f>
        <v>792</v>
      </c>
      <c r="J219" s="303">
        <v>849.0</v>
      </c>
      <c r="K219" s="304">
        <v>220.0</v>
      </c>
      <c r="L219" s="305">
        <f>K219/J219</f>
        <v>0.2591283863</v>
      </c>
      <c r="M219" s="306">
        <f t="shared" si="1"/>
        <v>1.214592275</v>
      </c>
      <c r="N219" s="189" t="str">
        <f t="shared" si="76"/>
        <v>#REF!</v>
      </c>
      <c r="O219" s="307">
        <f t="shared" ref="O219:O226" si="77">J219+J219*0.2</f>
        <v>1018.8</v>
      </c>
      <c r="P219" s="308">
        <v>949.0</v>
      </c>
      <c r="Q219" s="309">
        <f t="shared" ref="Q219:Q226" si="78">K219/P219</f>
        <v>0.2318229715</v>
      </c>
      <c r="R219" s="310" t="s">
        <v>315</v>
      </c>
    </row>
    <row r="220" ht="24.75" customHeight="1" outlineLevel="1">
      <c r="A220" s="58"/>
      <c r="C220" s="283"/>
      <c r="D220" s="139"/>
      <c r="F220" s="359" t="s">
        <v>313</v>
      </c>
      <c r="G220" s="300" t="s">
        <v>322</v>
      </c>
      <c r="H220" s="311">
        <v>749.0</v>
      </c>
      <c r="I220" s="302">
        <f>K219*380%</f>
        <v>836</v>
      </c>
      <c r="J220" s="303">
        <v>899.0</v>
      </c>
      <c r="K220" s="139"/>
      <c r="L220" s="305">
        <f>K219/J220</f>
        <v>0.2447163515</v>
      </c>
      <c r="M220" s="306">
        <f t="shared" si="1"/>
        <v>1.200267023</v>
      </c>
      <c r="N220" s="189" t="str">
        <f t="shared" si="76"/>
        <v>#REF!</v>
      </c>
      <c r="O220" s="307">
        <f t="shared" si="77"/>
        <v>1078.8</v>
      </c>
      <c r="P220" s="308">
        <v>949.0</v>
      </c>
      <c r="Q220" s="309">
        <f t="shared" si="78"/>
        <v>0</v>
      </c>
      <c r="R220" s="310" t="s">
        <v>315</v>
      </c>
    </row>
    <row r="221" ht="24.75" customHeight="1" outlineLevel="1">
      <c r="A221" s="313"/>
      <c r="C221" s="283"/>
      <c r="D221" s="139"/>
      <c r="F221" s="359" t="s">
        <v>313</v>
      </c>
      <c r="G221" s="300" t="s">
        <v>317</v>
      </c>
      <c r="H221" s="301">
        <v>899.0</v>
      </c>
      <c r="I221" s="314">
        <f>K219*390%</f>
        <v>858</v>
      </c>
      <c r="J221" s="303">
        <v>899.0</v>
      </c>
      <c r="K221" s="139"/>
      <c r="L221" s="305">
        <f>K219/J221</f>
        <v>0.2447163515</v>
      </c>
      <c r="M221" s="306">
        <f t="shared" si="1"/>
        <v>1</v>
      </c>
      <c r="N221" s="189"/>
      <c r="O221" s="307">
        <f t="shared" si="77"/>
        <v>1078.8</v>
      </c>
      <c r="P221" s="308">
        <v>999.0</v>
      </c>
      <c r="Q221" s="309">
        <f t="shared" si="78"/>
        <v>0</v>
      </c>
      <c r="R221" s="310" t="s">
        <v>315</v>
      </c>
    </row>
    <row r="222" ht="24.75" customHeight="1" outlineLevel="1">
      <c r="A222" s="313"/>
      <c r="B222" s="58"/>
      <c r="C222" s="288"/>
      <c r="D222" s="113"/>
      <c r="E222" s="58"/>
      <c r="F222" s="359" t="s">
        <v>313</v>
      </c>
      <c r="G222" s="300" t="s">
        <v>318</v>
      </c>
      <c r="H222" s="301">
        <v>899.0</v>
      </c>
      <c r="I222" s="302">
        <f>K219*400%</f>
        <v>880</v>
      </c>
      <c r="J222" s="303">
        <v>939.0</v>
      </c>
      <c r="K222" s="113"/>
      <c r="L222" s="305">
        <f>K219/J222</f>
        <v>0.2342917998</v>
      </c>
      <c r="M222" s="306">
        <f t="shared" si="1"/>
        <v>1.044493882</v>
      </c>
      <c r="N222" s="189" t="str">
        <f t="shared" ref="N222:N224" si="79">H222/#REF!-1</f>
        <v>#REF!</v>
      </c>
      <c r="O222" s="307">
        <f t="shared" si="77"/>
        <v>1126.8</v>
      </c>
      <c r="P222" s="308">
        <v>999.0</v>
      </c>
      <c r="Q222" s="309">
        <f t="shared" si="78"/>
        <v>0</v>
      </c>
      <c r="R222" s="310" t="s">
        <v>315</v>
      </c>
    </row>
    <row r="223" ht="24.75" customHeight="1" outlineLevel="1">
      <c r="A223" s="294" t="s">
        <v>429</v>
      </c>
      <c r="B223" s="357" t="s">
        <v>189</v>
      </c>
      <c r="C223" s="358" t="s">
        <v>440</v>
      </c>
      <c r="D223" s="297" t="s">
        <v>441</v>
      </c>
      <c r="E223" s="298" t="s">
        <v>387</v>
      </c>
      <c r="F223" s="359" t="s">
        <v>313</v>
      </c>
      <c r="G223" s="300" t="s">
        <v>314</v>
      </c>
      <c r="H223" s="301" t="s">
        <v>342</v>
      </c>
      <c r="I223" s="302">
        <f>K223*360%</f>
        <v>828</v>
      </c>
      <c r="J223" s="303">
        <v>849.0</v>
      </c>
      <c r="K223" s="304">
        <v>230.0</v>
      </c>
      <c r="L223" s="305">
        <f>K223/J223</f>
        <v>0.2709069494</v>
      </c>
      <c r="M223" s="306" t="str">
        <f t="shared" si="1"/>
        <v>#VALUE!</v>
      </c>
      <c r="N223" s="189" t="str">
        <f t="shared" si="79"/>
        <v>#REF!</v>
      </c>
      <c r="O223" s="307">
        <f t="shared" si="77"/>
        <v>1018.8</v>
      </c>
      <c r="P223" s="308">
        <v>949.0</v>
      </c>
      <c r="Q223" s="309">
        <f t="shared" si="78"/>
        <v>0.2423603793</v>
      </c>
      <c r="R223" s="310" t="s">
        <v>315</v>
      </c>
    </row>
    <row r="224" ht="24.75" customHeight="1" outlineLevel="1">
      <c r="A224" s="58"/>
      <c r="C224" s="283"/>
      <c r="D224" s="139"/>
      <c r="F224" s="359" t="s">
        <v>313</v>
      </c>
      <c r="G224" s="300" t="s">
        <v>322</v>
      </c>
      <c r="H224" s="311" t="s">
        <v>342</v>
      </c>
      <c r="I224" s="302">
        <f>K223*380%</f>
        <v>874</v>
      </c>
      <c r="J224" s="303">
        <v>899.0</v>
      </c>
      <c r="K224" s="139"/>
      <c r="L224" s="305">
        <f>K223/J224</f>
        <v>0.255839822</v>
      </c>
      <c r="M224" s="306" t="str">
        <f t="shared" si="1"/>
        <v>#VALUE!</v>
      </c>
      <c r="N224" s="189" t="str">
        <f t="shared" si="79"/>
        <v>#REF!</v>
      </c>
      <c r="O224" s="307">
        <f t="shared" si="77"/>
        <v>1078.8</v>
      </c>
      <c r="P224" s="308">
        <v>949.0</v>
      </c>
      <c r="Q224" s="309">
        <f t="shared" si="78"/>
        <v>0</v>
      </c>
      <c r="R224" s="310" t="s">
        <v>315</v>
      </c>
    </row>
    <row r="225" ht="24.75" customHeight="1" outlineLevel="1">
      <c r="A225" s="313"/>
      <c r="C225" s="283"/>
      <c r="D225" s="139"/>
      <c r="F225" s="359" t="s">
        <v>313</v>
      </c>
      <c r="G225" s="300" t="s">
        <v>317</v>
      </c>
      <c r="H225" s="301" t="s">
        <v>342</v>
      </c>
      <c r="I225" s="314">
        <f>K223*390%</f>
        <v>897</v>
      </c>
      <c r="J225" s="303">
        <v>899.0</v>
      </c>
      <c r="K225" s="139"/>
      <c r="L225" s="305">
        <f>K223/J225</f>
        <v>0.255839822</v>
      </c>
      <c r="M225" s="306" t="str">
        <f t="shared" si="1"/>
        <v>#VALUE!</v>
      </c>
      <c r="N225" s="189"/>
      <c r="O225" s="307">
        <f t="shared" si="77"/>
        <v>1078.8</v>
      </c>
      <c r="P225" s="308">
        <v>999.0</v>
      </c>
      <c r="Q225" s="309">
        <f t="shared" si="78"/>
        <v>0</v>
      </c>
      <c r="R225" s="310" t="s">
        <v>315</v>
      </c>
    </row>
    <row r="226" ht="24.75" customHeight="1" outlineLevel="1">
      <c r="A226" s="313"/>
      <c r="B226" s="58"/>
      <c r="C226" s="288"/>
      <c r="D226" s="113"/>
      <c r="E226" s="58"/>
      <c r="F226" s="359" t="s">
        <v>313</v>
      </c>
      <c r="G226" s="300" t="s">
        <v>318</v>
      </c>
      <c r="H226" s="301" t="s">
        <v>342</v>
      </c>
      <c r="I226" s="302">
        <f>K223*400%</f>
        <v>920</v>
      </c>
      <c r="J226" s="303">
        <v>939.0</v>
      </c>
      <c r="K226" s="113"/>
      <c r="L226" s="305">
        <f>K223/J226</f>
        <v>0.2449414271</v>
      </c>
      <c r="M226" s="306" t="str">
        <f t="shared" si="1"/>
        <v>#VALUE!</v>
      </c>
      <c r="N226" s="189" t="str">
        <f t="shared" ref="N226:N228" si="80">H226/#REF!-1</f>
        <v>#REF!</v>
      </c>
      <c r="O226" s="307">
        <f t="shared" si="77"/>
        <v>1126.8</v>
      </c>
      <c r="P226" s="308">
        <v>999.0</v>
      </c>
      <c r="Q226" s="309">
        <f t="shared" si="78"/>
        <v>0</v>
      </c>
      <c r="R226" s="310" t="s">
        <v>315</v>
      </c>
    </row>
    <row r="227" ht="24.75" customHeight="1" outlineLevel="1">
      <c r="A227" s="294" t="s">
        <v>432</v>
      </c>
      <c r="B227" s="357" t="s">
        <v>191</v>
      </c>
      <c r="C227" s="358" t="s">
        <v>442</v>
      </c>
      <c r="D227" s="297" t="s">
        <v>437</v>
      </c>
      <c r="E227" s="298" t="s">
        <v>387</v>
      </c>
      <c r="F227" s="299" t="s">
        <v>315</v>
      </c>
      <c r="G227" s="300" t="s">
        <v>314</v>
      </c>
      <c r="H227" s="301" t="s">
        <v>342</v>
      </c>
      <c r="I227" s="302">
        <f>K227*360%</f>
        <v>864</v>
      </c>
      <c r="J227" s="303">
        <v>849.0</v>
      </c>
      <c r="K227" s="304">
        <v>240.0</v>
      </c>
      <c r="L227" s="305">
        <f>K227/J227</f>
        <v>0.2826855124</v>
      </c>
      <c r="M227" s="306" t="str">
        <f t="shared" si="1"/>
        <v>#VALUE!</v>
      </c>
      <c r="N227" s="189" t="str">
        <f t="shared" si="80"/>
        <v>#REF!</v>
      </c>
      <c r="O227" s="307"/>
      <c r="P227" s="308"/>
      <c r="Q227" s="309"/>
      <c r="R227" s="310" t="s">
        <v>313</v>
      </c>
    </row>
    <row r="228" ht="24.75" customHeight="1" outlineLevel="1">
      <c r="C228" s="283"/>
      <c r="D228" s="139"/>
      <c r="F228" s="299" t="s">
        <v>315</v>
      </c>
      <c r="G228" s="300" t="s">
        <v>322</v>
      </c>
      <c r="H228" s="301" t="s">
        <v>342</v>
      </c>
      <c r="I228" s="302">
        <f>K227*380%</f>
        <v>912</v>
      </c>
      <c r="J228" s="303">
        <v>899.0</v>
      </c>
      <c r="K228" s="139"/>
      <c r="L228" s="305">
        <f>K227/J228</f>
        <v>0.2669632925</v>
      </c>
      <c r="M228" s="306" t="str">
        <f t="shared" si="1"/>
        <v>#VALUE!</v>
      </c>
      <c r="N228" s="189" t="str">
        <f t="shared" si="80"/>
        <v>#REF!</v>
      </c>
      <c r="O228" s="307"/>
      <c r="P228" s="308"/>
      <c r="Q228" s="309"/>
      <c r="R228" s="310" t="s">
        <v>313</v>
      </c>
    </row>
    <row r="229" ht="24.75" customHeight="1" outlineLevel="1">
      <c r="C229" s="283"/>
      <c r="D229" s="139"/>
      <c r="F229" s="299" t="s">
        <v>315</v>
      </c>
      <c r="G229" s="300" t="s">
        <v>317</v>
      </c>
      <c r="H229" s="301" t="s">
        <v>342</v>
      </c>
      <c r="I229" s="314">
        <f>K227*390%</f>
        <v>936</v>
      </c>
      <c r="J229" s="360">
        <v>899.0</v>
      </c>
      <c r="K229" s="139"/>
      <c r="L229" s="305">
        <f>K227/J229</f>
        <v>0.2669632925</v>
      </c>
      <c r="M229" s="306" t="str">
        <f t="shared" si="1"/>
        <v>#VALUE!</v>
      </c>
      <c r="N229" s="189"/>
      <c r="O229" s="307"/>
      <c r="P229" s="308"/>
      <c r="Q229" s="309"/>
      <c r="R229" s="310" t="s">
        <v>313</v>
      </c>
    </row>
    <row r="230" ht="24.75" customHeight="1" outlineLevel="1">
      <c r="A230" s="58"/>
      <c r="B230" s="58"/>
      <c r="C230" s="288"/>
      <c r="D230" s="113"/>
      <c r="E230" s="58"/>
      <c r="F230" s="299" t="s">
        <v>315</v>
      </c>
      <c r="G230" s="300" t="s">
        <v>318</v>
      </c>
      <c r="H230" s="311" t="s">
        <v>342</v>
      </c>
      <c r="I230" s="302">
        <f>K227*400%</f>
        <v>960</v>
      </c>
      <c r="J230" s="360">
        <v>939.0</v>
      </c>
      <c r="K230" s="113"/>
      <c r="L230" s="305">
        <f>K227/J230</f>
        <v>0.2555910543</v>
      </c>
      <c r="M230" s="306" t="str">
        <f t="shared" si="1"/>
        <v>#VALUE!</v>
      </c>
      <c r="N230" s="189" t="str">
        <f>H230/#REF!-1</f>
        <v>#REF!</v>
      </c>
      <c r="O230" s="307"/>
      <c r="P230" s="308"/>
      <c r="Q230" s="309"/>
      <c r="R230" s="310" t="s">
        <v>313</v>
      </c>
    </row>
    <row r="231" ht="40.5" customHeight="1">
      <c r="A231" s="112"/>
      <c r="B231" s="120" t="str">
        <f>"Гриль 27% "&amp;COUNTA(B232:B255)&amp;" шт"</f>
        <v>Гриль 27% 6 шт</v>
      </c>
      <c r="C231" s="361"/>
      <c r="D231" s="120"/>
      <c r="E231" s="362"/>
      <c r="F231" s="362"/>
      <c r="G231" s="121"/>
      <c r="H231" s="250"/>
      <c r="I231" s="210"/>
      <c r="J231" s="210"/>
      <c r="K231" s="251"/>
      <c r="L231" s="115">
        <f>AVERAGE(L233:L255)</f>
        <v>0.2697041259</v>
      </c>
      <c r="M231" s="135" t="str">
        <f t="shared" si="1"/>
        <v>#DIV/0!</v>
      </c>
      <c r="N231" s="122"/>
      <c r="O231" s="136"/>
      <c r="P231" s="137"/>
      <c r="Q231" s="138"/>
      <c r="R231" s="177"/>
    </row>
    <row r="232" ht="24.75" customHeight="1" outlineLevel="1">
      <c r="A232" s="336"/>
      <c r="B232" s="363" t="s">
        <v>176</v>
      </c>
      <c r="C232" s="364" t="s">
        <v>443</v>
      </c>
      <c r="D232" s="365" t="s">
        <v>444</v>
      </c>
      <c r="E232" s="366">
        <v>250.0</v>
      </c>
      <c r="F232" s="320" t="s">
        <v>313</v>
      </c>
      <c r="G232" s="321" t="s">
        <v>314</v>
      </c>
      <c r="H232" s="341">
        <v>459.0</v>
      </c>
      <c r="I232" s="323">
        <f>K232*380%</f>
        <v>779</v>
      </c>
      <c r="J232" s="324">
        <v>699.0</v>
      </c>
      <c r="K232" s="325">
        <v>205.0</v>
      </c>
      <c r="L232" s="326">
        <f>K232/J232</f>
        <v>0.2932761087</v>
      </c>
      <c r="M232" s="327">
        <f t="shared" si="1"/>
        <v>1.522875817</v>
      </c>
      <c r="N232" s="328" t="str">
        <f t="shared" ref="N232:N233" si="81">H232/#REF!-1</f>
        <v>#REF!</v>
      </c>
      <c r="O232" s="329">
        <f t="shared" ref="O232:O259" si="82">J232+J232*0.2</f>
        <v>838.8</v>
      </c>
      <c r="P232" s="330">
        <f t="shared" ref="P232:P255" si="83">J232+100</f>
        <v>799</v>
      </c>
      <c r="Q232" s="331">
        <f t="shared" ref="Q232:Q259" si="84">K232/P232</f>
        <v>0.2565707134</v>
      </c>
      <c r="R232" s="332" t="s">
        <v>315</v>
      </c>
    </row>
    <row r="233" ht="24.75" customHeight="1" outlineLevel="1">
      <c r="A233" s="58"/>
      <c r="B233" s="139"/>
      <c r="C233" s="139"/>
      <c r="D233" s="139"/>
      <c r="E233" s="139"/>
      <c r="F233" s="320" t="s">
        <v>313</v>
      </c>
      <c r="G233" s="321" t="s">
        <v>322</v>
      </c>
      <c r="H233" s="342">
        <v>499.0</v>
      </c>
      <c r="I233" s="323">
        <f>K232*400%</f>
        <v>820</v>
      </c>
      <c r="J233" s="324">
        <v>729.0</v>
      </c>
      <c r="K233" s="139"/>
      <c r="L233" s="326">
        <f>K232/J233</f>
        <v>0.2812071331</v>
      </c>
      <c r="M233" s="327">
        <f t="shared" si="1"/>
        <v>1.460921844</v>
      </c>
      <c r="N233" s="328" t="str">
        <f t="shared" si="81"/>
        <v>#REF!</v>
      </c>
      <c r="O233" s="329">
        <f t="shared" si="82"/>
        <v>874.8</v>
      </c>
      <c r="P233" s="330">
        <f t="shared" si="83"/>
        <v>829</v>
      </c>
      <c r="Q233" s="331">
        <f t="shared" si="84"/>
        <v>0</v>
      </c>
      <c r="R233" s="332" t="s">
        <v>315</v>
      </c>
    </row>
    <row r="234" ht="24.75" customHeight="1" outlineLevel="1">
      <c r="A234" s="343"/>
      <c r="B234" s="139"/>
      <c r="C234" s="139"/>
      <c r="D234" s="139"/>
      <c r="E234" s="139"/>
      <c r="F234" s="320" t="s">
        <v>313</v>
      </c>
      <c r="G234" s="321" t="s">
        <v>317</v>
      </c>
      <c r="H234" s="344">
        <v>899.0</v>
      </c>
      <c r="I234" s="335">
        <f>K232*410%</f>
        <v>840.5</v>
      </c>
      <c r="J234" s="324">
        <v>749.0</v>
      </c>
      <c r="K234" s="139"/>
      <c r="L234" s="326">
        <f>K232/J234</f>
        <v>0.2736982644</v>
      </c>
      <c r="M234" s="327">
        <f t="shared" si="1"/>
        <v>0.8331479422</v>
      </c>
      <c r="N234" s="328"/>
      <c r="O234" s="329">
        <f t="shared" si="82"/>
        <v>898.8</v>
      </c>
      <c r="P234" s="330">
        <f t="shared" si="83"/>
        <v>849</v>
      </c>
      <c r="Q234" s="331">
        <f t="shared" si="84"/>
        <v>0</v>
      </c>
      <c r="R234" s="332" t="s">
        <v>315</v>
      </c>
    </row>
    <row r="235" ht="24.75" customHeight="1" outlineLevel="1">
      <c r="A235" s="343"/>
      <c r="B235" s="113"/>
      <c r="C235" s="113"/>
      <c r="D235" s="113"/>
      <c r="E235" s="113"/>
      <c r="F235" s="320" t="s">
        <v>313</v>
      </c>
      <c r="G235" s="321" t="s">
        <v>318</v>
      </c>
      <c r="H235" s="344">
        <v>899.0</v>
      </c>
      <c r="I235" s="323">
        <f>K232*420%</f>
        <v>861</v>
      </c>
      <c r="J235" s="324">
        <v>799.0</v>
      </c>
      <c r="K235" s="113"/>
      <c r="L235" s="326">
        <f>K232/J235</f>
        <v>0.2565707134</v>
      </c>
      <c r="M235" s="327">
        <f t="shared" si="1"/>
        <v>0.8887652948</v>
      </c>
      <c r="N235" s="328" t="str">
        <f t="shared" ref="N235:N237" si="85">H235/#REF!-1</f>
        <v>#REF!</v>
      </c>
      <c r="O235" s="329">
        <f t="shared" si="82"/>
        <v>958.8</v>
      </c>
      <c r="P235" s="330">
        <f t="shared" si="83"/>
        <v>899</v>
      </c>
      <c r="Q235" s="331">
        <f t="shared" si="84"/>
        <v>0</v>
      </c>
      <c r="R235" s="332" t="s">
        <v>315</v>
      </c>
    </row>
    <row r="236" ht="24.75" customHeight="1" outlineLevel="1">
      <c r="A236" s="336"/>
      <c r="B236" s="363" t="s">
        <v>178</v>
      </c>
      <c r="C236" s="364" t="s">
        <v>445</v>
      </c>
      <c r="D236" s="365" t="s">
        <v>444</v>
      </c>
      <c r="E236" s="366">
        <v>250.0</v>
      </c>
      <c r="F236" s="320" t="s">
        <v>313</v>
      </c>
      <c r="G236" s="321" t="s">
        <v>314</v>
      </c>
      <c r="H236" s="341">
        <v>549.0</v>
      </c>
      <c r="I236" s="323">
        <f>K236*380%</f>
        <v>589</v>
      </c>
      <c r="J236" s="324">
        <v>599.0</v>
      </c>
      <c r="K236" s="325">
        <v>155.0</v>
      </c>
      <c r="L236" s="326">
        <f>K236/J236</f>
        <v>0.2587646077</v>
      </c>
      <c r="M236" s="327">
        <f t="shared" si="1"/>
        <v>1.091074681</v>
      </c>
      <c r="N236" s="328" t="str">
        <f t="shared" si="85"/>
        <v>#REF!</v>
      </c>
      <c r="O236" s="329">
        <f t="shared" si="82"/>
        <v>718.8</v>
      </c>
      <c r="P236" s="330">
        <f t="shared" si="83"/>
        <v>699</v>
      </c>
      <c r="Q236" s="331">
        <f t="shared" si="84"/>
        <v>0.2217453505</v>
      </c>
      <c r="R236" s="332" t="s">
        <v>315</v>
      </c>
    </row>
    <row r="237" ht="24.75" customHeight="1" outlineLevel="1">
      <c r="A237" s="58"/>
      <c r="B237" s="139"/>
      <c r="C237" s="139"/>
      <c r="D237" s="139"/>
      <c r="E237" s="139"/>
      <c r="F237" s="320" t="s">
        <v>313</v>
      </c>
      <c r="G237" s="321" t="s">
        <v>322</v>
      </c>
      <c r="H237" s="342">
        <v>589.0</v>
      </c>
      <c r="I237" s="323">
        <f>K236*400%</f>
        <v>620</v>
      </c>
      <c r="J237" s="324">
        <v>629.0</v>
      </c>
      <c r="K237" s="139"/>
      <c r="L237" s="326">
        <f>K236/J237</f>
        <v>0.2464228935</v>
      </c>
      <c r="M237" s="327">
        <f t="shared" si="1"/>
        <v>1.067911715</v>
      </c>
      <c r="N237" s="328" t="str">
        <f t="shared" si="85"/>
        <v>#REF!</v>
      </c>
      <c r="O237" s="329">
        <f t="shared" si="82"/>
        <v>754.8</v>
      </c>
      <c r="P237" s="330">
        <f t="shared" si="83"/>
        <v>729</v>
      </c>
      <c r="Q237" s="331">
        <f t="shared" si="84"/>
        <v>0</v>
      </c>
      <c r="R237" s="332" t="s">
        <v>315</v>
      </c>
    </row>
    <row r="238" ht="24.75" customHeight="1" outlineLevel="1">
      <c r="A238" s="343"/>
      <c r="B238" s="139"/>
      <c r="C238" s="139"/>
      <c r="D238" s="139"/>
      <c r="E238" s="139"/>
      <c r="F238" s="320" t="s">
        <v>313</v>
      </c>
      <c r="G238" s="321" t="s">
        <v>317</v>
      </c>
      <c r="H238" s="344">
        <v>799.0</v>
      </c>
      <c r="I238" s="335">
        <f>K236*410%</f>
        <v>635.5</v>
      </c>
      <c r="J238" s="324">
        <v>649.0</v>
      </c>
      <c r="K238" s="139"/>
      <c r="L238" s="326">
        <f>K236/J238</f>
        <v>0.2388289676</v>
      </c>
      <c r="M238" s="327">
        <f t="shared" si="1"/>
        <v>0.8122653317</v>
      </c>
      <c r="N238" s="328"/>
      <c r="O238" s="329">
        <f t="shared" si="82"/>
        <v>778.8</v>
      </c>
      <c r="P238" s="330">
        <f t="shared" si="83"/>
        <v>749</v>
      </c>
      <c r="Q238" s="331">
        <f t="shared" si="84"/>
        <v>0</v>
      </c>
      <c r="R238" s="332" t="s">
        <v>315</v>
      </c>
    </row>
    <row r="239" ht="24.75" customHeight="1" outlineLevel="1">
      <c r="A239" s="343"/>
      <c r="B239" s="113"/>
      <c r="C239" s="113"/>
      <c r="D239" s="113"/>
      <c r="E239" s="113"/>
      <c r="F239" s="320" t="s">
        <v>313</v>
      </c>
      <c r="G239" s="321" t="s">
        <v>318</v>
      </c>
      <c r="H239" s="344">
        <v>799.0</v>
      </c>
      <c r="I239" s="323">
        <f>K236*420%</f>
        <v>651</v>
      </c>
      <c r="J239" s="324">
        <v>699.0</v>
      </c>
      <c r="K239" s="113"/>
      <c r="L239" s="326">
        <f>K236/J239</f>
        <v>0.2217453505</v>
      </c>
      <c r="M239" s="327">
        <f t="shared" si="1"/>
        <v>0.8748435544</v>
      </c>
      <c r="N239" s="328" t="str">
        <f t="shared" ref="N239:N241" si="86">H239/#REF!-1</f>
        <v>#REF!</v>
      </c>
      <c r="O239" s="329">
        <f t="shared" si="82"/>
        <v>838.8</v>
      </c>
      <c r="P239" s="330">
        <f t="shared" si="83"/>
        <v>799</v>
      </c>
      <c r="Q239" s="331">
        <f t="shared" si="84"/>
        <v>0</v>
      </c>
      <c r="R239" s="332" t="s">
        <v>315</v>
      </c>
    </row>
    <row r="240" ht="24.75" customHeight="1" outlineLevel="1">
      <c r="A240" s="336"/>
      <c r="B240" s="363" t="s">
        <v>181</v>
      </c>
      <c r="C240" s="364" t="s">
        <v>446</v>
      </c>
      <c r="D240" s="365" t="s">
        <v>447</v>
      </c>
      <c r="E240" s="366">
        <v>250.0</v>
      </c>
      <c r="F240" s="320" t="s">
        <v>313</v>
      </c>
      <c r="G240" s="321" t="s">
        <v>314</v>
      </c>
      <c r="H240" s="344">
        <v>479.0</v>
      </c>
      <c r="I240" s="323">
        <f>K240*380%</f>
        <v>756.2</v>
      </c>
      <c r="J240" s="324">
        <v>679.0</v>
      </c>
      <c r="K240" s="325">
        <v>199.0</v>
      </c>
      <c r="L240" s="326">
        <f>K240/J240</f>
        <v>0.293078056</v>
      </c>
      <c r="M240" s="327">
        <f t="shared" si="1"/>
        <v>1.417536534</v>
      </c>
      <c r="N240" s="328" t="str">
        <f t="shared" si="86"/>
        <v>#REF!</v>
      </c>
      <c r="O240" s="329">
        <f t="shared" si="82"/>
        <v>814.8</v>
      </c>
      <c r="P240" s="330">
        <f t="shared" si="83"/>
        <v>779</v>
      </c>
      <c r="Q240" s="331">
        <f t="shared" si="84"/>
        <v>0.2554557125</v>
      </c>
      <c r="R240" s="332" t="s">
        <v>315</v>
      </c>
    </row>
    <row r="241" ht="24.75" customHeight="1" outlineLevel="1">
      <c r="A241" s="58"/>
      <c r="B241" s="139"/>
      <c r="C241" s="139"/>
      <c r="D241" s="139"/>
      <c r="E241" s="139"/>
      <c r="F241" s="320" t="s">
        <v>313</v>
      </c>
      <c r="G241" s="321" t="s">
        <v>322</v>
      </c>
      <c r="H241" s="342">
        <v>749.0</v>
      </c>
      <c r="I241" s="323">
        <f>K240*400%</f>
        <v>796</v>
      </c>
      <c r="J241" s="324">
        <v>699.0</v>
      </c>
      <c r="K241" s="139"/>
      <c r="L241" s="326">
        <f>K240/J241</f>
        <v>0.2846924177</v>
      </c>
      <c r="M241" s="327">
        <f t="shared" si="1"/>
        <v>0.9332443258</v>
      </c>
      <c r="N241" s="328" t="str">
        <f t="shared" si="86"/>
        <v>#REF!</v>
      </c>
      <c r="O241" s="329">
        <f t="shared" si="82"/>
        <v>838.8</v>
      </c>
      <c r="P241" s="330">
        <f t="shared" si="83"/>
        <v>799</v>
      </c>
      <c r="Q241" s="331">
        <f t="shared" si="84"/>
        <v>0</v>
      </c>
      <c r="R241" s="332" t="s">
        <v>315</v>
      </c>
    </row>
    <row r="242" ht="24.75" customHeight="1" outlineLevel="1">
      <c r="A242" s="343"/>
      <c r="B242" s="139"/>
      <c r="C242" s="139"/>
      <c r="D242" s="139"/>
      <c r="E242" s="139"/>
      <c r="F242" s="320" t="s">
        <v>313</v>
      </c>
      <c r="G242" s="321" t="s">
        <v>317</v>
      </c>
      <c r="H242" s="344">
        <v>799.0</v>
      </c>
      <c r="I242" s="335">
        <f>K240*410%</f>
        <v>815.9</v>
      </c>
      <c r="J242" s="324">
        <v>729.0</v>
      </c>
      <c r="K242" s="139"/>
      <c r="L242" s="326">
        <f>K240/J242</f>
        <v>0.2729766804</v>
      </c>
      <c r="M242" s="327">
        <f t="shared" si="1"/>
        <v>0.9123904881</v>
      </c>
      <c r="N242" s="328"/>
      <c r="O242" s="329">
        <f t="shared" si="82"/>
        <v>874.8</v>
      </c>
      <c r="P242" s="330">
        <f t="shared" si="83"/>
        <v>829</v>
      </c>
      <c r="Q242" s="331">
        <f t="shared" si="84"/>
        <v>0</v>
      </c>
      <c r="R242" s="332" t="s">
        <v>315</v>
      </c>
    </row>
    <row r="243" ht="24.75" customHeight="1" outlineLevel="1">
      <c r="A243" s="343"/>
      <c r="B243" s="113"/>
      <c r="C243" s="113"/>
      <c r="D243" s="113"/>
      <c r="E243" s="113"/>
      <c r="F243" s="320" t="s">
        <v>313</v>
      </c>
      <c r="G243" s="321" t="s">
        <v>318</v>
      </c>
      <c r="H243" s="344">
        <v>799.0</v>
      </c>
      <c r="I243" s="323">
        <f>K240*420%</f>
        <v>835.8</v>
      </c>
      <c r="J243" s="324">
        <v>749.0</v>
      </c>
      <c r="K243" s="113"/>
      <c r="L243" s="326">
        <f>K240/J243</f>
        <v>0.2656875834</v>
      </c>
      <c r="M243" s="327">
        <f t="shared" si="1"/>
        <v>0.9374217772</v>
      </c>
      <c r="N243" s="328" t="str">
        <f t="shared" ref="N243:N245" si="87">H243/#REF!-1</f>
        <v>#REF!</v>
      </c>
      <c r="O243" s="329">
        <f t="shared" si="82"/>
        <v>898.8</v>
      </c>
      <c r="P243" s="330">
        <f t="shared" si="83"/>
        <v>849</v>
      </c>
      <c r="Q243" s="331">
        <f t="shared" si="84"/>
        <v>0</v>
      </c>
      <c r="R243" s="332" t="s">
        <v>315</v>
      </c>
    </row>
    <row r="244" ht="24.75" customHeight="1" outlineLevel="1">
      <c r="A244" s="315"/>
      <c r="B244" s="356" t="s">
        <v>179</v>
      </c>
      <c r="C244" s="337" t="s">
        <v>448</v>
      </c>
      <c r="D244" s="318" t="s">
        <v>449</v>
      </c>
      <c r="E244" s="367">
        <v>400.0</v>
      </c>
      <c r="F244" s="340" t="s">
        <v>313</v>
      </c>
      <c r="G244" s="321" t="s">
        <v>314</v>
      </c>
      <c r="H244" s="322" t="s">
        <v>342</v>
      </c>
      <c r="I244" s="323">
        <f>K244*360%</f>
        <v>720</v>
      </c>
      <c r="J244" s="324">
        <v>749.0</v>
      </c>
      <c r="K244" s="325">
        <v>200.0</v>
      </c>
      <c r="L244" s="326">
        <f>K244/J244</f>
        <v>0.2670226969</v>
      </c>
      <c r="M244" s="327" t="str">
        <f t="shared" si="1"/>
        <v>#VALUE!</v>
      </c>
      <c r="N244" s="328" t="str">
        <f t="shared" si="87"/>
        <v>#REF!</v>
      </c>
      <c r="O244" s="329">
        <f t="shared" si="82"/>
        <v>898.8</v>
      </c>
      <c r="P244" s="330">
        <f t="shared" si="83"/>
        <v>849</v>
      </c>
      <c r="Q244" s="331">
        <f t="shared" si="84"/>
        <v>0.2355712603</v>
      </c>
      <c r="R244" s="332" t="s">
        <v>315</v>
      </c>
    </row>
    <row r="245" ht="24.75" customHeight="1" outlineLevel="1">
      <c r="A245" s="315"/>
      <c r="B245" s="283"/>
      <c r="C245" s="283"/>
      <c r="D245" s="283"/>
      <c r="E245" s="284"/>
      <c r="F245" s="340" t="s">
        <v>313</v>
      </c>
      <c r="G245" s="321" t="s">
        <v>322</v>
      </c>
      <c r="H245" s="322" t="s">
        <v>342</v>
      </c>
      <c r="I245" s="323">
        <f>K244*380%</f>
        <v>760</v>
      </c>
      <c r="J245" s="324">
        <v>769.0</v>
      </c>
      <c r="K245" s="139"/>
      <c r="L245" s="326">
        <f>K244/J245</f>
        <v>0.2600780234</v>
      </c>
      <c r="M245" s="327" t="str">
        <f t="shared" si="1"/>
        <v>#VALUE!</v>
      </c>
      <c r="N245" s="328" t="str">
        <f t="shared" si="87"/>
        <v>#REF!</v>
      </c>
      <c r="O245" s="329">
        <f t="shared" si="82"/>
        <v>922.8</v>
      </c>
      <c r="P245" s="330">
        <f t="shared" si="83"/>
        <v>869</v>
      </c>
      <c r="Q245" s="331">
        <f t="shared" si="84"/>
        <v>0</v>
      </c>
      <c r="R245" s="332" t="s">
        <v>315</v>
      </c>
    </row>
    <row r="246" ht="24.75" customHeight="1" outlineLevel="1">
      <c r="A246" s="315"/>
      <c r="B246" s="283"/>
      <c r="C246" s="283"/>
      <c r="D246" s="283"/>
      <c r="E246" s="284"/>
      <c r="F246" s="340" t="s">
        <v>313</v>
      </c>
      <c r="G246" s="321" t="s">
        <v>317</v>
      </c>
      <c r="H246" s="322" t="s">
        <v>342</v>
      </c>
      <c r="I246" s="335">
        <f>K244*390%</f>
        <v>780</v>
      </c>
      <c r="J246" s="324">
        <v>789.0</v>
      </c>
      <c r="K246" s="139"/>
      <c r="L246" s="326">
        <f>K244/J246</f>
        <v>0.2534854246</v>
      </c>
      <c r="M246" s="327" t="str">
        <f t="shared" si="1"/>
        <v>#VALUE!</v>
      </c>
      <c r="N246" s="328"/>
      <c r="O246" s="329">
        <f t="shared" si="82"/>
        <v>946.8</v>
      </c>
      <c r="P246" s="330">
        <f t="shared" si="83"/>
        <v>889</v>
      </c>
      <c r="Q246" s="331">
        <f t="shared" si="84"/>
        <v>0</v>
      </c>
      <c r="R246" s="332" t="s">
        <v>315</v>
      </c>
    </row>
    <row r="247" ht="24.75" customHeight="1" outlineLevel="1">
      <c r="A247" s="315"/>
      <c r="B247" s="288"/>
      <c r="C247" s="288"/>
      <c r="D247" s="288"/>
      <c r="E247" s="289"/>
      <c r="F247" s="340" t="s">
        <v>313</v>
      </c>
      <c r="G247" s="321" t="s">
        <v>318</v>
      </c>
      <c r="H247" s="322" t="s">
        <v>342</v>
      </c>
      <c r="I247" s="323">
        <f>K244*400%</f>
        <v>800</v>
      </c>
      <c r="J247" s="324">
        <v>799.0</v>
      </c>
      <c r="K247" s="113"/>
      <c r="L247" s="326">
        <f>K244/J247</f>
        <v>0.2503128911</v>
      </c>
      <c r="M247" s="327" t="str">
        <f t="shared" si="1"/>
        <v>#VALUE!</v>
      </c>
      <c r="N247" s="328" t="str">
        <f t="shared" ref="N247:N249" si="88">H247/#REF!-1</f>
        <v>#REF!</v>
      </c>
      <c r="O247" s="329">
        <f t="shared" si="82"/>
        <v>958.8</v>
      </c>
      <c r="P247" s="330">
        <f t="shared" si="83"/>
        <v>899</v>
      </c>
      <c r="Q247" s="331">
        <f t="shared" si="84"/>
        <v>0</v>
      </c>
      <c r="R247" s="332" t="s">
        <v>315</v>
      </c>
    </row>
    <row r="248" ht="24.75" customHeight="1" outlineLevel="1">
      <c r="A248" s="336"/>
      <c r="B248" s="363" t="s">
        <v>183</v>
      </c>
      <c r="C248" s="364" t="s">
        <v>450</v>
      </c>
      <c r="D248" s="365" t="s">
        <v>451</v>
      </c>
      <c r="E248" s="368">
        <v>350.0</v>
      </c>
      <c r="F248" s="320" t="s">
        <v>313</v>
      </c>
      <c r="G248" s="321" t="s">
        <v>314</v>
      </c>
      <c r="H248" s="344">
        <v>749.0</v>
      </c>
      <c r="I248" s="323">
        <f>K248*380%</f>
        <v>969</v>
      </c>
      <c r="J248" s="324">
        <v>859.0</v>
      </c>
      <c r="K248" s="325">
        <v>255.0</v>
      </c>
      <c r="L248" s="326">
        <f>K248/J248</f>
        <v>0.2968568102</v>
      </c>
      <c r="M248" s="327">
        <f t="shared" si="1"/>
        <v>1.146862483</v>
      </c>
      <c r="N248" s="328" t="str">
        <f t="shared" si="88"/>
        <v>#REF!</v>
      </c>
      <c r="O248" s="329">
        <f t="shared" si="82"/>
        <v>1030.8</v>
      </c>
      <c r="P248" s="330">
        <f t="shared" si="83"/>
        <v>959</v>
      </c>
      <c r="Q248" s="331">
        <f t="shared" si="84"/>
        <v>0.2659019812</v>
      </c>
      <c r="R248" s="332" t="s">
        <v>315</v>
      </c>
    </row>
    <row r="249" ht="24.75" customHeight="1" outlineLevel="1">
      <c r="A249" s="336"/>
      <c r="B249" s="139"/>
      <c r="C249" s="139"/>
      <c r="D249" s="139"/>
      <c r="E249" s="139"/>
      <c r="F249" s="320" t="s">
        <v>313</v>
      </c>
      <c r="G249" s="321" t="s">
        <v>322</v>
      </c>
      <c r="H249" s="344">
        <v>799.0</v>
      </c>
      <c r="I249" s="323">
        <f>K248*400%</f>
        <v>1020</v>
      </c>
      <c r="J249" s="324">
        <v>879.0</v>
      </c>
      <c r="K249" s="139"/>
      <c r="L249" s="326">
        <f>K248/J249</f>
        <v>0.2901023891</v>
      </c>
      <c r="M249" s="327">
        <f t="shared" si="1"/>
        <v>1.100125156</v>
      </c>
      <c r="N249" s="328" t="str">
        <f t="shared" si="88"/>
        <v>#REF!</v>
      </c>
      <c r="O249" s="329">
        <f t="shared" si="82"/>
        <v>1054.8</v>
      </c>
      <c r="P249" s="330">
        <f t="shared" si="83"/>
        <v>979</v>
      </c>
      <c r="Q249" s="331">
        <f t="shared" si="84"/>
        <v>0</v>
      </c>
      <c r="R249" s="332" t="s">
        <v>315</v>
      </c>
    </row>
    <row r="250" ht="24.75" customHeight="1" outlineLevel="1">
      <c r="A250" s="336"/>
      <c r="B250" s="139"/>
      <c r="C250" s="139"/>
      <c r="D250" s="139"/>
      <c r="E250" s="139"/>
      <c r="F250" s="320" t="s">
        <v>313</v>
      </c>
      <c r="G250" s="321" t="s">
        <v>317</v>
      </c>
      <c r="H250" s="344">
        <v>999.0</v>
      </c>
      <c r="I250" s="335">
        <f>K248*410%</f>
        <v>1045.5</v>
      </c>
      <c r="J250" s="324">
        <v>899.0</v>
      </c>
      <c r="K250" s="139"/>
      <c r="L250" s="326">
        <f>K248/J250</f>
        <v>0.2836484983</v>
      </c>
      <c r="M250" s="327">
        <f t="shared" si="1"/>
        <v>0.8998998999</v>
      </c>
      <c r="N250" s="328"/>
      <c r="O250" s="329">
        <f t="shared" si="82"/>
        <v>1078.8</v>
      </c>
      <c r="P250" s="330">
        <f t="shared" si="83"/>
        <v>999</v>
      </c>
      <c r="Q250" s="331">
        <f t="shared" si="84"/>
        <v>0</v>
      </c>
      <c r="R250" s="332" t="s">
        <v>315</v>
      </c>
    </row>
    <row r="251" ht="24.75" customHeight="1" outlineLevel="1">
      <c r="A251" s="336"/>
      <c r="B251" s="113"/>
      <c r="C251" s="113"/>
      <c r="D251" s="113"/>
      <c r="E251" s="113"/>
      <c r="F251" s="320" t="s">
        <v>313</v>
      </c>
      <c r="G251" s="321" t="s">
        <v>318</v>
      </c>
      <c r="H251" s="344">
        <v>999.0</v>
      </c>
      <c r="I251" s="323">
        <f>K248*420%</f>
        <v>1071</v>
      </c>
      <c r="J251" s="324">
        <v>949.0</v>
      </c>
      <c r="K251" s="113"/>
      <c r="L251" s="326">
        <f>K248/J251</f>
        <v>0.2687038988</v>
      </c>
      <c r="M251" s="327">
        <f t="shared" si="1"/>
        <v>0.9499499499</v>
      </c>
      <c r="N251" s="328" t="str">
        <f t="shared" ref="N251:N253" si="89">H251/#REF!-1</f>
        <v>#REF!</v>
      </c>
      <c r="O251" s="329">
        <f t="shared" si="82"/>
        <v>1138.8</v>
      </c>
      <c r="P251" s="330">
        <f t="shared" si="83"/>
        <v>1049</v>
      </c>
      <c r="Q251" s="331">
        <f t="shared" si="84"/>
        <v>0</v>
      </c>
      <c r="R251" s="332" t="s">
        <v>315</v>
      </c>
    </row>
    <row r="252" ht="24.75" customHeight="1" outlineLevel="1">
      <c r="A252" s="336"/>
      <c r="B252" s="363" t="s">
        <v>185</v>
      </c>
      <c r="C252" s="364" t="s">
        <v>452</v>
      </c>
      <c r="D252" s="365" t="s">
        <v>451</v>
      </c>
      <c r="E252" s="368">
        <v>350.0</v>
      </c>
      <c r="F252" s="340" t="s">
        <v>315</v>
      </c>
      <c r="G252" s="321" t="s">
        <v>314</v>
      </c>
      <c r="H252" s="344">
        <v>749.0</v>
      </c>
      <c r="I252" s="323">
        <f>K252*380%</f>
        <v>969</v>
      </c>
      <c r="J252" s="324">
        <v>859.0</v>
      </c>
      <c r="K252" s="325">
        <v>255.0</v>
      </c>
      <c r="L252" s="326">
        <f>K252/J252</f>
        <v>0.2968568102</v>
      </c>
      <c r="M252" s="327">
        <f t="shared" si="1"/>
        <v>1.146862483</v>
      </c>
      <c r="N252" s="328" t="str">
        <f t="shared" si="89"/>
        <v>#REF!</v>
      </c>
      <c r="O252" s="329">
        <f t="shared" si="82"/>
        <v>1030.8</v>
      </c>
      <c r="P252" s="330">
        <f t="shared" si="83"/>
        <v>959</v>
      </c>
      <c r="Q252" s="331">
        <f t="shared" si="84"/>
        <v>0.2659019812</v>
      </c>
      <c r="R252" s="332" t="s">
        <v>315</v>
      </c>
    </row>
    <row r="253" ht="24.75" customHeight="1" outlineLevel="1">
      <c r="A253" s="336"/>
      <c r="B253" s="139"/>
      <c r="C253" s="139"/>
      <c r="D253" s="139"/>
      <c r="E253" s="139"/>
      <c r="F253" s="340" t="s">
        <v>315</v>
      </c>
      <c r="G253" s="321" t="s">
        <v>322</v>
      </c>
      <c r="H253" s="344">
        <v>799.0</v>
      </c>
      <c r="I253" s="323">
        <f>K252*400%</f>
        <v>1020</v>
      </c>
      <c r="J253" s="324">
        <v>879.0</v>
      </c>
      <c r="K253" s="139"/>
      <c r="L253" s="326">
        <f>K252/J253</f>
        <v>0.2901023891</v>
      </c>
      <c r="M253" s="327">
        <f t="shared" si="1"/>
        <v>1.100125156</v>
      </c>
      <c r="N253" s="328" t="str">
        <f t="shared" si="89"/>
        <v>#REF!</v>
      </c>
      <c r="O253" s="329">
        <f t="shared" si="82"/>
        <v>1054.8</v>
      </c>
      <c r="P253" s="330">
        <f t="shared" si="83"/>
        <v>979</v>
      </c>
      <c r="Q253" s="331">
        <f t="shared" si="84"/>
        <v>0</v>
      </c>
      <c r="R253" s="332" t="s">
        <v>315</v>
      </c>
    </row>
    <row r="254" ht="24.75" customHeight="1" outlineLevel="1">
      <c r="A254" s="336"/>
      <c r="B254" s="139"/>
      <c r="C254" s="139"/>
      <c r="D254" s="139"/>
      <c r="E254" s="139"/>
      <c r="F254" s="340" t="s">
        <v>315</v>
      </c>
      <c r="G254" s="321" t="s">
        <v>317</v>
      </c>
      <c r="H254" s="344">
        <v>999.0</v>
      </c>
      <c r="I254" s="335">
        <f>K252*410%</f>
        <v>1045.5</v>
      </c>
      <c r="J254" s="324">
        <v>899.0</v>
      </c>
      <c r="K254" s="139"/>
      <c r="L254" s="326">
        <f>K252/J254</f>
        <v>0.2836484983</v>
      </c>
      <c r="M254" s="327">
        <f t="shared" si="1"/>
        <v>0.8998998999</v>
      </c>
      <c r="N254" s="328"/>
      <c r="O254" s="329">
        <f t="shared" si="82"/>
        <v>1078.8</v>
      </c>
      <c r="P254" s="330">
        <f t="shared" si="83"/>
        <v>999</v>
      </c>
      <c r="Q254" s="331">
        <f t="shared" si="84"/>
        <v>0</v>
      </c>
      <c r="R254" s="332" t="s">
        <v>315</v>
      </c>
    </row>
    <row r="255" ht="24.75" customHeight="1" outlineLevel="1">
      <c r="A255" s="336"/>
      <c r="B255" s="113"/>
      <c r="C255" s="113"/>
      <c r="D255" s="113"/>
      <c r="E255" s="113"/>
      <c r="F255" s="340" t="s">
        <v>315</v>
      </c>
      <c r="G255" s="321" t="s">
        <v>318</v>
      </c>
      <c r="H255" s="344">
        <v>999.0</v>
      </c>
      <c r="I255" s="323">
        <f>K252*420%</f>
        <v>1071</v>
      </c>
      <c r="J255" s="324">
        <v>949.0</v>
      </c>
      <c r="K255" s="113"/>
      <c r="L255" s="326">
        <f>K252/J255</f>
        <v>0.2687038988</v>
      </c>
      <c r="M255" s="327">
        <f t="shared" si="1"/>
        <v>0.9499499499</v>
      </c>
      <c r="N255" s="328" t="str">
        <f t="shared" ref="N255:N257" si="90">H255/#REF!-1</f>
        <v>#REF!</v>
      </c>
      <c r="O255" s="329">
        <f t="shared" si="82"/>
        <v>1138.8</v>
      </c>
      <c r="P255" s="330">
        <f t="shared" si="83"/>
        <v>1049</v>
      </c>
      <c r="Q255" s="331">
        <f t="shared" si="84"/>
        <v>0</v>
      </c>
      <c r="R255" s="332" t="s">
        <v>315</v>
      </c>
    </row>
    <row r="256" ht="24.75" customHeight="1" outlineLevel="1">
      <c r="A256" s="369"/>
      <c r="B256" s="370" t="s">
        <v>182</v>
      </c>
      <c r="C256" s="371" t="s">
        <v>453</v>
      </c>
      <c r="D256" s="372" t="s">
        <v>454</v>
      </c>
      <c r="E256" s="373" t="s">
        <v>455</v>
      </c>
      <c r="F256" s="359" t="s">
        <v>313</v>
      </c>
      <c r="G256" s="300" t="s">
        <v>314</v>
      </c>
      <c r="H256" s="374" t="s">
        <v>342</v>
      </c>
      <c r="I256" s="302">
        <f>K256*380%</f>
        <v>912</v>
      </c>
      <c r="J256" s="303">
        <v>919.0</v>
      </c>
      <c r="K256" s="304">
        <v>240.0</v>
      </c>
      <c r="L256" s="305">
        <f>K256/J256</f>
        <v>0.2611534276</v>
      </c>
      <c r="M256" s="306" t="str">
        <f t="shared" si="1"/>
        <v>#VALUE!</v>
      </c>
      <c r="N256" s="189" t="str">
        <f t="shared" si="90"/>
        <v>#REF!</v>
      </c>
      <c r="O256" s="307">
        <f t="shared" si="82"/>
        <v>1102.8</v>
      </c>
      <c r="P256" s="308">
        <v>999.0</v>
      </c>
      <c r="Q256" s="309">
        <f t="shared" si="84"/>
        <v>0.2402402402</v>
      </c>
      <c r="R256" s="310" t="s">
        <v>315</v>
      </c>
    </row>
    <row r="257" ht="24.75" customHeight="1" outlineLevel="1">
      <c r="A257" s="369"/>
      <c r="B257" s="139"/>
      <c r="C257" s="139"/>
      <c r="D257" s="139"/>
      <c r="E257" s="139"/>
      <c r="F257" s="359" t="s">
        <v>313</v>
      </c>
      <c r="G257" s="300" t="s">
        <v>322</v>
      </c>
      <c r="H257" s="374" t="s">
        <v>342</v>
      </c>
      <c r="I257" s="302">
        <f>K256*400%</f>
        <v>960</v>
      </c>
      <c r="J257" s="303">
        <v>959.0</v>
      </c>
      <c r="K257" s="139"/>
      <c r="L257" s="305">
        <f>K256/J257</f>
        <v>0.2502606882</v>
      </c>
      <c r="M257" s="306" t="str">
        <f t="shared" si="1"/>
        <v>#VALUE!</v>
      </c>
      <c r="N257" s="189" t="str">
        <f t="shared" si="90"/>
        <v>#REF!</v>
      </c>
      <c r="O257" s="307">
        <f t="shared" si="82"/>
        <v>1150.8</v>
      </c>
      <c r="P257" s="308">
        <v>999.0</v>
      </c>
      <c r="Q257" s="309">
        <f t="shared" si="84"/>
        <v>0</v>
      </c>
      <c r="R257" s="310" t="s">
        <v>315</v>
      </c>
    </row>
    <row r="258" ht="24.75" customHeight="1" outlineLevel="1">
      <c r="A258" s="369"/>
      <c r="B258" s="139"/>
      <c r="C258" s="139"/>
      <c r="D258" s="139"/>
      <c r="E258" s="139"/>
      <c r="F258" s="359" t="s">
        <v>313</v>
      </c>
      <c r="G258" s="300" t="s">
        <v>317</v>
      </c>
      <c r="H258" s="374">
        <v>849.0</v>
      </c>
      <c r="I258" s="314">
        <f>K256*410%</f>
        <v>984</v>
      </c>
      <c r="J258" s="303">
        <v>989.0</v>
      </c>
      <c r="K258" s="139"/>
      <c r="L258" s="305">
        <f>K256/J258</f>
        <v>0.242669363</v>
      </c>
      <c r="M258" s="306">
        <f t="shared" si="1"/>
        <v>1.164899882</v>
      </c>
      <c r="N258" s="189"/>
      <c r="O258" s="307">
        <f t="shared" si="82"/>
        <v>1186.8</v>
      </c>
      <c r="P258" s="308">
        <v>1099.0</v>
      </c>
      <c r="Q258" s="309">
        <f t="shared" si="84"/>
        <v>0</v>
      </c>
      <c r="R258" s="310" t="s">
        <v>315</v>
      </c>
    </row>
    <row r="259" ht="24.75" customHeight="1" outlineLevel="1">
      <c r="A259" s="369"/>
      <c r="B259" s="113"/>
      <c r="C259" s="113"/>
      <c r="D259" s="113"/>
      <c r="E259" s="113"/>
      <c r="F259" s="359" t="s">
        <v>313</v>
      </c>
      <c r="G259" s="300" t="s">
        <v>318</v>
      </c>
      <c r="H259" s="374">
        <v>849.0</v>
      </c>
      <c r="I259" s="302">
        <f>K256*420%</f>
        <v>1008</v>
      </c>
      <c r="J259" s="303">
        <v>999.0</v>
      </c>
      <c r="K259" s="113"/>
      <c r="L259" s="305">
        <f>K256/J259</f>
        <v>0.2402402402</v>
      </c>
      <c r="M259" s="306">
        <f t="shared" si="1"/>
        <v>1.176678445</v>
      </c>
      <c r="N259" s="189" t="str">
        <f>H259/#REF!-1</f>
        <v>#REF!</v>
      </c>
      <c r="O259" s="307">
        <f t="shared" si="82"/>
        <v>1198.8</v>
      </c>
      <c r="P259" s="308">
        <v>1099.0</v>
      </c>
      <c r="Q259" s="309">
        <f t="shared" si="84"/>
        <v>0</v>
      </c>
      <c r="R259" s="310" t="s">
        <v>315</v>
      </c>
    </row>
    <row r="260" ht="44.25" customHeight="1">
      <c r="A260" s="112"/>
      <c r="B260" s="117" t="str">
        <f>"Пицца 25% "&amp;COUNTA(B261:B296)&amp;" шт"</f>
        <v>Пицца 25% 9 шт</v>
      </c>
      <c r="C260" s="118"/>
      <c r="D260" s="118"/>
      <c r="E260" s="119"/>
      <c r="F260" s="120"/>
      <c r="G260" s="121"/>
      <c r="H260" s="250"/>
      <c r="I260" s="210"/>
      <c r="J260" s="210"/>
      <c r="K260" s="251"/>
      <c r="L260" s="115">
        <f>AVERAGE(L261:L296)</f>
        <v>0.2359689598</v>
      </c>
      <c r="M260" s="135" t="str">
        <f t="shared" si="1"/>
        <v>#DIV/0!</v>
      </c>
      <c r="N260" s="122"/>
      <c r="O260" s="136"/>
      <c r="P260" s="137"/>
      <c r="Q260" s="138"/>
      <c r="R260" s="177"/>
    </row>
    <row r="261" ht="24.75" customHeight="1" outlineLevel="1">
      <c r="A261" s="125" t="s">
        <v>456</v>
      </c>
      <c r="B261" s="126" t="s">
        <v>195</v>
      </c>
      <c r="C261" s="127" t="s">
        <v>457</v>
      </c>
      <c r="D261" s="180"/>
      <c r="E261" s="129">
        <v>400.0</v>
      </c>
      <c r="F261" s="272" t="s">
        <v>313</v>
      </c>
      <c r="G261" s="130" t="s">
        <v>314</v>
      </c>
      <c r="H261" s="291">
        <v>749.0</v>
      </c>
      <c r="I261" s="148">
        <v>809.0</v>
      </c>
      <c r="J261" s="375">
        <v>899.0</v>
      </c>
      <c r="K261" s="133">
        <v>158.0</v>
      </c>
      <c r="L261" s="268">
        <f>K261/J261</f>
        <v>0.1757508343</v>
      </c>
      <c r="M261" s="135">
        <f t="shared" si="1"/>
        <v>1.200267023</v>
      </c>
      <c r="N261" s="134" t="str">
        <f t="shared" ref="N261:N262" si="91">H261/#REF!-1</f>
        <v>#REF!</v>
      </c>
      <c r="O261" s="136">
        <f t="shared" ref="O261:O296" si="92">J261+J261*0.2</f>
        <v>1078.8</v>
      </c>
      <c r="P261" s="137">
        <v>999.0</v>
      </c>
      <c r="Q261" s="138">
        <f t="shared" ref="Q261:Q296" si="93">K261/P261</f>
        <v>0.1581581582</v>
      </c>
      <c r="R261" s="114" t="s">
        <v>315</v>
      </c>
    </row>
    <row r="262" ht="24.75" customHeight="1" outlineLevel="1">
      <c r="A262" s="58"/>
      <c r="B262" s="139"/>
      <c r="C262" s="139"/>
      <c r="D262" s="139"/>
      <c r="E262" s="139"/>
      <c r="F262" s="272" t="s">
        <v>313</v>
      </c>
      <c r="G262" s="130" t="s">
        <v>322</v>
      </c>
      <c r="H262" s="292">
        <v>799.0</v>
      </c>
      <c r="I262" s="376">
        <v>829.0</v>
      </c>
      <c r="J262" s="377">
        <v>899.0</v>
      </c>
      <c r="K262" s="139"/>
      <c r="L262" s="269">
        <f>K261/J262</f>
        <v>0.1757508343</v>
      </c>
      <c r="M262" s="135">
        <f t="shared" si="1"/>
        <v>1.125156446</v>
      </c>
      <c r="N262" s="134" t="str">
        <f t="shared" si="91"/>
        <v>#REF!</v>
      </c>
      <c r="O262" s="136">
        <f t="shared" si="92"/>
        <v>1078.8</v>
      </c>
      <c r="P262" s="137">
        <v>999.0</v>
      </c>
      <c r="Q262" s="138">
        <f t="shared" si="93"/>
        <v>0</v>
      </c>
      <c r="R262" s="114" t="s">
        <v>315</v>
      </c>
    </row>
    <row r="263" ht="24.75" customHeight="1" outlineLevel="1">
      <c r="A263" s="141"/>
      <c r="B263" s="139"/>
      <c r="C263" s="139"/>
      <c r="D263" s="139"/>
      <c r="E263" s="139"/>
      <c r="F263" s="272" t="s">
        <v>313</v>
      </c>
      <c r="G263" s="130" t="s">
        <v>317</v>
      </c>
      <c r="H263" s="293">
        <v>899.0</v>
      </c>
      <c r="I263" s="378">
        <v>859.0</v>
      </c>
      <c r="J263" s="377">
        <v>999.0</v>
      </c>
      <c r="K263" s="139"/>
      <c r="L263" s="270">
        <f>K261/J263</f>
        <v>0.1581581582</v>
      </c>
      <c r="M263" s="135">
        <f t="shared" si="1"/>
        <v>1.111234705</v>
      </c>
      <c r="N263" s="134"/>
      <c r="O263" s="136">
        <f t="shared" si="92"/>
        <v>1198.8</v>
      </c>
      <c r="P263" s="137">
        <v>1099.0</v>
      </c>
      <c r="Q263" s="138">
        <f t="shared" si="93"/>
        <v>0</v>
      </c>
      <c r="R263" s="114" t="s">
        <v>315</v>
      </c>
    </row>
    <row r="264" ht="24.75" customHeight="1" outlineLevel="1">
      <c r="A264" s="141"/>
      <c r="B264" s="113"/>
      <c r="C264" s="113"/>
      <c r="D264" s="113"/>
      <c r="E264" s="113"/>
      <c r="F264" s="272" t="s">
        <v>313</v>
      </c>
      <c r="G264" s="130" t="s">
        <v>318</v>
      </c>
      <c r="H264" s="293">
        <v>899.0</v>
      </c>
      <c r="I264" s="379">
        <v>879.0</v>
      </c>
      <c r="J264" s="380">
        <v>999.0</v>
      </c>
      <c r="K264" s="113"/>
      <c r="L264" s="271">
        <f>K261/J264</f>
        <v>0.1581581582</v>
      </c>
      <c r="M264" s="135">
        <f t="shared" si="1"/>
        <v>1.111234705</v>
      </c>
      <c r="N264" s="134" t="str">
        <f t="shared" ref="N264:N266" si="94">H264/#REF!-1</f>
        <v>#REF!</v>
      </c>
      <c r="O264" s="136">
        <f t="shared" si="92"/>
        <v>1198.8</v>
      </c>
      <c r="P264" s="137">
        <v>1099.0</v>
      </c>
      <c r="Q264" s="138">
        <f t="shared" si="93"/>
        <v>0</v>
      </c>
      <c r="R264" s="114" t="s">
        <v>315</v>
      </c>
    </row>
    <row r="265" ht="24.75" customHeight="1" outlineLevel="1">
      <c r="A265" s="381" t="s">
        <v>458</v>
      </c>
      <c r="B265" s="126" t="s">
        <v>197</v>
      </c>
      <c r="C265" s="127" t="s">
        <v>459</v>
      </c>
      <c r="D265" s="180"/>
      <c r="E265" s="163">
        <v>500.0</v>
      </c>
      <c r="F265" s="272" t="s">
        <v>313</v>
      </c>
      <c r="G265" s="130" t="s">
        <v>314</v>
      </c>
      <c r="H265" s="382">
        <v>799.0</v>
      </c>
      <c r="I265" s="148">
        <v>829.0</v>
      </c>
      <c r="J265" s="375">
        <v>899.0</v>
      </c>
      <c r="K265" s="133">
        <v>165.0</v>
      </c>
      <c r="L265" s="268">
        <f>K265/J265</f>
        <v>0.1835372636</v>
      </c>
      <c r="M265" s="135">
        <f t="shared" si="1"/>
        <v>1.125156446</v>
      </c>
      <c r="N265" s="134" t="str">
        <f t="shared" si="94"/>
        <v>#REF!</v>
      </c>
      <c r="O265" s="136">
        <f t="shared" si="92"/>
        <v>1078.8</v>
      </c>
      <c r="P265" s="137">
        <v>999.0</v>
      </c>
      <c r="Q265" s="138">
        <f t="shared" si="93"/>
        <v>0.1651651652</v>
      </c>
      <c r="R265" s="114" t="s">
        <v>315</v>
      </c>
    </row>
    <row r="266" ht="24.75" customHeight="1" outlineLevel="1">
      <c r="A266" s="58"/>
      <c r="B266" s="139"/>
      <c r="C266" s="139"/>
      <c r="D266" s="139"/>
      <c r="E266" s="139"/>
      <c r="F266" s="272" t="s">
        <v>313</v>
      </c>
      <c r="G266" s="130" t="s">
        <v>322</v>
      </c>
      <c r="H266" s="383">
        <v>849.0</v>
      </c>
      <c r="I266" s="150">
        <v>859.0</v>
      </c>
      <c r="J266" s="377">
        <v>899.0</v>
      </c>
      <c r="K266" s="139"/>
      <c r="L266" s="269">
        <f>K265/J266</f>
        <v>0.1835372636</v>
      </c>
      <c r="M266" s="135">
        <f t="shared" si="1"/>
        <v>1.058892815</v>
      </c>
      <c r="N266" s="134" t="str">
        <f t="shared" si="94"/>
        <v>#REF!</v>
      </c>
      <c r="O266" s="136">
        <f t="shared" si="92"/>
        <v>1078.8</v>
      </c>
      <c r="P266" s="137">
        <v>999.0</v>
      </c>
      <c r="Q266" s="138">
        <f t="shared" si="93"/>
        <v>0</v>
      </c>
      <c r="R266" s="114" t="s">
        <v>315</v>
      </c>
    </row>
    <row r="267" ht="24.75" customHeight="1" outlineLevel="1">
      <c r="A267" s="384"/>
      <c r="B267" s="139"/>
      <c r="C267" s="139"/>
      <c r="D267" s="139"/>
      <c r="E267" s="139"/>
      <c r="F267" s="272" t="s">
        <v>313</v>
      </c>
      <c r="G267" s="130" t="s">
        <v>317</v>
      </c>
      <c r="H267" s="385">
        <v>999.0</v>
      </c>
      <c r="I267" s="153">
        <v>879.0</v>
      </c>
      <c r="J267" s="377">
        <v>999.0</v>
      </c>
      <c r="K267" s="139"/>
      <c r="L267" s="270">
        <f>K265/J267</f>
        <v>0.1651651652</v>
      </c>
      <c r="M267" s="135">
        <f t="shared" si="1"/>
        <v>1</v>
      </c>
      <c r="N267" s="134"/>
      <c r="O267" s="136">
        <f t="shared" si="92"/>
        <v>1198.8</v>
      </c>
      <c r="P267" s="137">
        <v>1099.0</v>
      </c>
      <c r="Q267" s="138">
        <f t="shared" si="93"/>
        <v>0</v>
      </c>
      <c r="R267" s="114" t="s">
        <v>315</v>
      </c>
    </row>
    <row r="268" ht="24.75" customHeight="1" outlineLevel="1">
      <c r="A268" s="384"/>
      <c r="B268" s="113"/>
      <c r="C268" s="113"/>
      <c r="D268" s="113"/>
      <c r="E268" s="113"/>
      <c r="F268" s="272" t="s">
        <v>313</v>
      </c>
      <c r="G268" s="130" t="s">
        <v>318</v>
      </c>
      <c r="H268" s="385">
        <v>999.0</v>
      </c>
      <c r="I268" s="153">
        <v>899.0</v>
      </c>
      <c r="J268" s="380">
        <v>999.0</v>
      </c>
      <c r="K268" s="113"/>
      <c r="L268" s="271">
        <f>K265/J268</f>
        <v>0.1651651652</v>
      </c>
      <c r="M268" s="135">
        <f t="shared" si="1"/>
        <v>1</v>
      </c>
      <c r="N268" s="134" t="str">
        <f t="shared" ref="N268:N270" si="95">H268/#REF!-1</f>
        <v>#REF!</v>
      </c>
      <c r="O268" s="136">
        <f t="shared" si="92"/>
        <v>1198.8</v>
      </c>
      <c r="P268" s="137">
        <v>1099.0</v>
      </c>
      <c r="Q268" s="138">
        <f t="shared" si="93"/>
        <v>0</v>
      </c>
      <c r="R268" s="114" t="s">
        <v>315</v>
      </c>
    </row>
    <row r="269" ht="24.75" customHeight="1" outlineLevel="1">
      <c r="A269" s="125" t="s">
        <v>460</v>
      </c>
      <c r="B269" s="146" t="s">
        <v>198</v>
      </c>
      <c r="C269" s="127" t="s">
        <v>461</v>
      </c>
      <c r="D269" s="180"/>
      <c r="E269" s="386">
        <v>550.0</v>
      </c>
      <c r="F269" s="272" t="s">
        <v>313</v>
      </c>
      <c r="G269" s="130" t="s">
        <v>314</v>
      </c>
      <c r="H269" s="382">
        <v>799.0</v>
      </c>
      <c r="I269" s="148">
        <v>949.0</v>
      </c>
      <c r="J269" s="375">
        <v>999.0</v>
      </c>
      <c r="K269" s="133">
        <v>224.0</v>
      </c>
      <c r="L269" s="268">
        <f>K269/J269</f>
        <v>0.2242242242</v>
      </c>
      <c r="M269" s="135">
        <f t="shared" si="1"/>
        <v>1.250312891</v>
      </c>
      <c r="N269" s="134" t="str">
        <f t="shared" si="95"/>
        <v>#REF!</v>
      </c>
      <c r="O269" s="136">
        <f t="shared" si="92"/>
        <v>1198.8</v>
      </c>
      <c r="P269" s="137">
        <v>1099.0</v>
      </c>
      <c r="Q269" s="138">
        <f t="shared" si="93"/>
        <v>0.2038216561</v>
      </c>
      <c r="R269" s="114" t="s">
        <v>315</v>
      </c>
    </row>
    <row r="270" ht="24.75" customHeight="1" outlineLevel="1">
      <c r="A270" s="58"/>
      <c r="C270" s="139"/>
      <c r="D270" s="139"/>
      <c r="F270" s="272" t="s">
        <v>313</v>
      </c>
      <c r="G270" s="130" t="s">
        <v>322</v>
      </c>
      <c r="H270" s="383">
        <v>849.0</v>
      </c>
      <c r="I270" s="150">
        <v>969.0</v>
      </c>
      <c r="J270" s="377">
        <v>999.0</v>
      </c>
      <c r="K270" s="139"/>
      <c r="L270" s="269">
        <f>K269/J270</f>
        <v>0.2242242242</v>
      </c>
      <c r="M270" s="135">
        <f t="shared" si="1"/>
        <v>1.176678445</v>
      </c>
      <c r="N270" s="134" t="str">
        <f t="shared" si="95"/>
        <v>#REF!</v>
      </c>
      <c r="O270" s="136">
        <f t="shared" si="92"/>
        <v>1198.8</v>
      </c>
      <c r="P270" s="137">
        <v>1099.0</v>
      </c>
      <c r="Q270" s="138">
        <f t="shared" si="93"/>
        <v>0</v>
      </c>
      <c r="R270" s="114" t="s">
        <v>315</v>
      </c>
    </row>
    <row r="271" ht="24.75" customHeight="1" outlineLevel="1">
      <c r="A271" s="141"/>
      <c r="C271" s="139"/>
      <c r="D271" s="139"/>
      <c r="F271" s="272" t="s">
        <v>313</v>
      </c>
      <c r="G271" s="130" t="s">
        <v>317</v>
      </c>
      <c r="H271" s="385">
        <v>999.0</v>
      </c>
      <c r="I271" s="153">
        <v>979.0</v>
      </c>
      <c r="J271" s="377">
        <v>1099.0</v>
      </c>
      <c r="K271" s="139"/>
      <c r="L271" s="270">
        <f>K269/J271</f>
        <v>0.2038216561</v>
      </c>
      <c r="M271" s="135">
        <f t="shared" si="1"/>
        <v>1.1001001</v>
      </c>
      <c r="N271" s="134"/>
      <c r="O271" s="136">
        <f t="shared" si="92"/>
        <v>1318.8</v>
      </c>
      <c r="P271" s="137">
        <v>1299.0</v>
      </c>
      <c r="Q271" s="138">
        <f t="shared" si="93"/>
        <v>0</v>
      </c>
      <c r="R271" s="114" t="s">
        <v>315</v>
      </c>
    </row>
    <row r="272" ht="24.75" customHeight="1" outlineLevel="1">
      <c r="A272" s="141"/>
      <c r="B272" s="58"/>
      <c r="C272" s="113"/>
      <c r="D272" s="113"/>
      <c r="E272" s="58"/>
      <c r="F272" s="272" t="s">
        <v>313</v>
      </c>
      <c r="G272" s="130" t="s">
        <v>318</v>
      </c>
      <c r="H272" s="385">
        <v>999.0</v>
      </c>
      <c r="I272" s="153">
        <v>999.0</v>
      </c>
      <c r="J272" s="387">
        <v>1199.0</v>
      </c>
      <c r="K272" s="113"/>
      <c r="L272" s="271">
        <f>K269/J272</f>
        <v>0.186822352</v>
      </c>
      <c r="M272" s="135">
        <f t="shared" si="1"/>
        <v>1.2002002</v>
      </c>
      <c r="N272" s="134" t="str">
        <f t="shared" ref="N272:N274" si="96">H272/#REF!-1</f>
        <v>#REF!</v>
      </c>
      <c r="O272" s="136">
        <f t="shared" si="92"/>
        <v>1438.8</v>
      </c>
      <c r="P272" s="137">
        <v>1299.0</v>
      </c>
      <c r="Q272" s="138">
        <f t="shared" si="93"/>
        <v>0</v>
      </c>
      <c r="R272" s="114" t="s">
        <v>315</v>
      </c>
    </row>
    <row r="273" ht="24.75" customHeight="1" outlineLevel="1">
      <c r="A273" s="125"/>
      <c r="B273" s="126" t="s">
        <v>199</v>
      </c>
      <c r="C273" s="127" t="s">
        <v>462</v>
      </c>
      <c r="D273" s="168" t="s">
        <v>463</v>
      </c>
      <c r="E273" s="290">
        <v>550.0</v>
      </c>
      <c r="F273" s="272" t="s">
        <v>313</v>
      </c>
      <c r="G273" s="130" t="s">
        <v>314</v>
      </c>
      <c r="H273" s="382">
        <v>799.0</v>
      </c>
      <c r="I273" s="148">
        <v>949.0</v>
      </c>
      <c r="J273" s="388">
        <v>899.0</v>
      </c>
      <c r="K273" s="133">
        <v>220.0</v>
      </c>
      <c r="L273" s="268">
        <f>K273/J273</f>
        <v>0.2447163515</v>
      </c>
      <c r="M273" s="135">
        <f t="shared" si="1"/>
        <v>1.125156446</v>
      </c>
      <c r="N273" s="134" t="str">
        <f t="shared" si="96"/>
        <v>#REF!</v>
      </c>
      <c r="O273" s="136">
        <f t="shared" si="92"/>
        <v>1078.8</v>
      </c>
      <c r="P273" s="137">
        <v>999.0</v>
      </c>
      <c r="Q273" s="138">
        <f t="shared" si="93"/>
        <v>0.2202202202</v>
      </c>
      <c r="R273" s="114" t="s">
        <v>315</v>
      </c>
    </row>
    <row r="274" ht="24.75" customHeight="1" outlineLevel="1">
      <c r="A274" s="58"/>
      <c r="B274" s="139"/>
      <c r="C274" s="139"/>
      <c r="D274" s="139"/>
      <c r="F274" s="272" t="s">
        <v>313</v>
      </c>
      <c r="G274" s="130" t="s">
        <v>322</v>
      </c>
      <c r="H274" s="383">
        <v>849.0</v>
      </c>
      <c r="I274" s="150">
        <v>969.0</v>
      </c>
      <c r="J274" s="388">
        <v>899.0</v>
      </c>
      <c r="K274" s="139"/>
      <c r="L274" s="269">
        <f>K273/J274</f>
        <v>0.2447163515</v>
      </c>
      <c r="M274" s="135">
        <f t="shared" si="1"/>
        <v>1.058892815</v>
      </c>
      <c r="N274" s="134" t="str">
        <f t="shared" si="96"/>
        <v>#REF!</v>
      </c>
      <c r="O274" s="136">
        <f t="shared" si="92"/>
        <v>1078.8</v>
      </c>
      <c r="P274" s="137">
        <v>999.0</v>
      </c>
      <c r="Q274" s="138">
        <f t="shared" si="93"/>
        <v>0</v>
      </c>
      <c r="R274" s="114" t="s">
        <v>315</v>
      </c>
    </row>
    <row r="275" ht="24.75" customHeight="1" outlineLevel="1">
      <c r="A275" s="141"/>
      <c r="B275" s="139"/>
      <c r="C275" s="139"/>
      <c r="D275" s="139"/>
      <c r="F275" s="272" t="s">
        <v>313</v>
      </c>
      <c r="G275" s="130" t="s">
        <v>317</v>
      </c>
      <c r="H275" s="385">
        <v>999.0</v>
      </c>
      <c r="I275" s="153">
        <v>979.0</v>
      </c>
      <c r="J275" s="377">
        <v>999.0</v>
      </c>
      <c r="K275" s="139"/>
      <c r="L275" s="270">
        <f>K273/J275</f>
        <v>0.2202202202</v>
      </c>
      <c r="M275" s="135">
        <f t="shared" si="1"/>
        <v>1</v>
      </c>
      <c r="N275" s="134"/>
      <c r="O275" s="136">
        <f t="shared" si="92"/>
        <v>1198.8</v>
      </c>
      <c r="P275" s="137">
        <v>1099.0</v>
      </c>
      <c r="Q275" s="138">
        <f t="shared" si="93"/>
        <v>0</v>
      </c>
      <c r="R275" s="114" t="s">
        <v>315</v>
      </c>
    </row>
    <row r="276" ht="24.75" customHeight="1" outlineLevel="1">
      <c r="A276" s="141"/>
      <c r="B276" s="113"/>
      <c r="C276" s="113"/>
      <c r="D276" s="113"/>
      <c r="E276" s="58"/>
      <c r="F276" s="272" t="s">
        <v>313</v>
      </c>
      <c r="G276" s="130" t="s">
        <v>318</v>
      </c>
      <c r="H276" s="385">
        <v>999.0</v>
      </c>
      <c r="I276" s="153">
        <v>999.0</v>
      </c>
      <c r="J276" s="380">
        <v>999.0</v>
      </c>
      <c r="K276" s="113"/>
      <c r="L276" s="271">
        <f>K273/J276</f>
        <v>0.2202202202</v>
      </c>
      <c r="M276" s="135">
        <f t="shared" si="1"/>
        <v>1</v>
      </c>
      <c r="N276" s="134" t="str">
        <f t="shared" ref="N276:N278" si="97">H276/#REF!-1</f>
        <v>#REF!</v>
      </c>
      <c r="O276" s="136">
        <f t="shared" si="92"/>
        <v>1198.8</v>
      </c>
      <c r="P276" s="137">
        <v>1099.0</v>
      </c>
      <c r="Q276" s="138">
        <f t="shared" si="93"/>
        <v>0</v>
      </c>
      <c r="R276" s="114" t="s">
        <v>315</v>
      </c>
    </row>
    <row r="277" ht="24.75" customHeight="1" outlineLevel="1">
      <c r="A277" s="125" t="s">
        <v>464</v>
      </c>
      <c r="B277" s="126" t="s">
        <v>200</v>
      </c>
      <c r="C277" s="127" t="s">
        <v>465</v>
      </c>
      <c r="D277" s="180"/>
      <c r="E277" s="129">
        <v>550.0</v>
      </c>
      <c r="F277" s="272" t="s">
        <v>313</v>
      </c>
      <c r="G277" s="130" t="s">
        <v>314</v>
      </c>
      <c r="H277" s="382">
        <v>799.0</v>
      </c>
      <c r="I277" s="148">
        <v>949.0</v>
      </c>
      <c r="J277" s="375">
        <v>999.0</v>
      </c>
      <c r="K277" s="133">
        <v>265.0</v>
      </c>
      <c r="L277" s="268">
        <f>K277/J277</f>
        <v>0.2652652653</v>
      </c>
      <c r="M277" s="135">
        <f t="shared" si="1"/>
        <v>1.250312891</v>
      </c>
      <c r="N277" s="134" t="str">
        <f t="shared" si="97"/>
        <v>#REF!</v>
      </c>
      <c r="O277" s="136">
        <f t="shared" si="92"/>
        <v>1198.8</v>
      </c>
      <c r="P277" s="137">
        <v>1099.0</v>
      </c>
      <c r="Q277" s="138">
        <f t="shared" si="93"/>
        <v>0.2411282985</v>
      </c>
      <c r="R277" s="114" t="s">
        <v>315</v>
      </c>
    </row>
    <row r="278" ht="24.75" customHeight="1" outlineLevel="1">
      <c r="A278" s="58"/>
      <c r="B278" s="139"/>
      <c r="C278" s="139"/>
      <c r="D278" s="139"/>
      <c r="E278" s="139"/>
      <c r="F278" s="272" t="s">
        <v>313</v>
      </c>
      <c r="G278" s="130" t="s">
        <v>322</v>
      </c>
      <c r="H278" s="383">
        <v>849.0</v>
      </c>
      <c r="I278" s="150">
        <v>969.0</v>
      </c>
      <c r="J278" s="377">
        <v>999.0</v>
      </c>
      <c r="K278" s="139"/>
      <c r="L278" s="269">
        <f>K277/J278</f>
        <v>0.2652652653</v>
      </c>
      <c r="M278" s="135">
        <f t="shared" si="1"/>
        <v>1.176678445</v>
      </c>
      <c r="N278" s="134" t="str">
        <f t="shared" si="97"/>
        <v>#REF!</v>
      </c>
      <c r="O278" s="136">
        <f t="shared" si="92"/>
        <v>1198.8</v>
      </c>
      <c r="P278" s="137">
        <v>1099.0</v>
      </c>
      <c r="Q278" s="138">
        <f t="shared" si="93"/>
        <v>0</v>
      </c>
      <c r="R278" s="114" t="s">
        <v>315</v>
      </c>
    </row>
    <row r="279" ht="24.75" customHeight="1" outlineLevel="1">
      <c r="A279" s="141"/>
      <c r="B279" s="139"/>
      <c r="C279" s="139"/>
      <c r="D279" s="139"/>
      <c r="E279" s="139"/>
      <c r="F279" s="272" t="s">
        <v>313</v>
      </c>
      <c r="G279" s="130" t="s">
        <v>317</v>
      </c>
      <c r="H279" s="385">
        <v>999.0</v>
      </c>
      <c r="I279" s="153">
        <v>979.0</v>
      </c>
      <c r="J279" s="377">
        <v>1099.0</v>
      </c>
      <c r="K279" s="139"/>
      <c r="L279" s="270">
        <f>K277/J279</f>
        <v>0.2411282985</v>
      </c>
      <c r="M279" s="135">
        <f t="shared" si="1"/>
        <v>1.1001001</v>
      </c>
      <c r="N279" s="134"/>
      <c r="O279" s="136">
        <f t="shared" si="92"/>
        <v>1318.8</v>
      </c>
      <c r="P279" s="137">
        <v>1299.0</v>
      </c>
      <c r="Q279" s="138">
        <f t="shared" si="93"/>
        <v>0</v>
      </c>
      <c r="R279" s="114" t="s">
        <v>315</v>
      </c>
    </row>
    <row r="280" ht="24.75" customHeight="1" outlineLevel="1">
      <c r="A280" s="141"/>
      <c r="B280" s="113"/>
      <c r="C280" s="113"/>
      <c r="D280" s="113"/>
      <c r="E280" s="113"/>
      <c r="F280" s="272" t="s">
        <v>313</v>
      </c>
      <c r="G280" s="130" t="s">
        <v>318</v>
      </c>
      <c r="H280" s="385">
        <v>999.0</v>
      </c>
      <c r="I280" s="153">
        <v>999.0</v>
      </c>
      <c r="J280" s="387">
        <v>1199.0</v>
      </c>
      <c r="K280" s="113"/>
      <c r="L280" s="271">
        <f>K277/J280</f>
        <v>0.2210175146</v>
      </c>
      <c r="M280" s="135">
        <f t="shared" si="1"/>
        <v>1.2002002</v>
      </c>
      <c r="N280" s="134" t="str">
        <f>H280/#REF!-1</f>
        <v>#REF!</v>
      </c>
      <c r="O280" s="136">
        <f t="shared" si="92"/>
        <v>1438.8</v>
      </c>
      <c r="P280" s="137">
        <v>1299.0</v>
      </c>
      <c r="Q280" s="138">
        <f t="shared" si="93"/>
        <v>0</v>
      </c>
      <c r="R280" s="114" t="s">
        <v>315</v>
      </c>
    </row>
    <row r="281" ht="24.75" customHeight="1" outlineLevel="1">
      <c r="A281" s="125"/>
      <c r="B281" s="126" t="s">
        <v>201</v>
      </c>
      <c r="C281" s="127" t="s">
        <v>466</v>
      </c>
      <c r="D281" s="180"/>
      <c r="E281" s="129" t="s">
        <v>467</v>
      </c>
      <c r="F281" s="272" t="s">
        <v>313</v>
      </c>
      <c r="G281" s="130" t="s">
        <v>314</v>
      </c>
      <c r="H281" s="385">
        <v>799.0</v>
      </c>
      <c r="I281" s="148">
        <v>949.0</v>
      </c>
      <c r="J281" s="375">
        <v>999.0</v>
      </c>
      <c r="K281" s="133">
        <v>285.0</v>
      </c>
      <c r="L281" s="268">
        <f>K281/J281</f>
        <v>0.2852852853</v>
      </c>
      <c r="M281" s="135">
        <f t="shared" si="1"/>
        <v>1.250312891</v>
      </c>
      <c r="N281" s="134"/>
      <c r="O281" s="136">
        <f t="shared" si="92"/>
        <v>1198.8</v>
      </c>
      <c r="P281" s="137">
        <v>1099.0</v>
      </c>
      <c r="Q281" s="138">
        <f t="shared" si="93"/>
        <v>0.2593266606</v>
      </c>
      <c r="R281" s="114" t="s">
        <v>315</v>
      </c>
    </row>
    <row r="282" ht="24.75" customHeight="1" outlineLevel="1">
      <c r="A282" s="125"/>
      <c r="B282" s="139"/>
      <c r="C282" s="139"/>
      <c r="D282" s="139"/>
      <c r="E282" s="139"/>
      <c r="F282" s="272" t="s">
        <v>313</v>
      </c>
      <c r="G282" s="130" t="s">
        <v>322</v>
      </c>
      <c r="H282" s="385">
        <v>849.0</v>
      </c>
      <c r="I282" s="150">
        <v>969.0</v>
      </c>
      <c r="J282" s="377">
        <v>999.0</v>
      </c>
      <c r="K282" s="139"/>
      <c r="L282" s="269">
        <f>K281/J282</f>
        <v>0.2852852853</v>
      </c>
      <c r="M282" s="135">
        <f t="shared" si="1"/>
        <v>1.176678445</v>
      </c>
      <c r="N282" s="134"/>
      <c r="O282" s="136">
        <f t="shared" si="92"/>
        <v>1198.8</v>
      </c>
      <c r="P282" s="137">
        <v>1099.0</v>
      </c>
      <c r="Q282" s="138">
        <f t="shared" si="93"/>
        <v>0</v>
      </c>
      <c r="R282" s="114" t="s">
        <v>315</v>
      </c>
    </row>
    <row r="283" ht="24.75" customHeight="1" outlineLevel="1">
      <c r="A283" s="125"/>
      <c r="B283" s="139"/>
      <c r="C283" s="139"/>
      <c r="D283" s="139"/>
      <c r="E283" s="139"/>
      <c r="F283" s="272" t="s">
        <v>313</v>
      </c>
      <c r="G283" s="130" t="s">
        <v>317</v>
      </c>
      <c r="H283" s="385">
        <v>999.0</v>
      </c>
      <c r="I283" s="153">
        <v>979.0</v>
      </c>
      <c r="J283" s="377">
        <v>1099.0</v>
      </c>
      <c r="K283" s="139"/>
      <c r="L283" s="270">
        <f>K281/J283</f>
        <v>0.2593266606</v>
      </c>
      <c r="M283" s="135">
        <f t="shared" si="1"/>
        <v>1.1001001</v>
      </c>
      <c r="N283" s="134"/>
      <c r="O283" s="136">
        <f t="shared" si="92"/>
        <v>1318.8</v>
      </c>
      <c r="P283" s="137">
        <v>1299.0</v>
      </c>
      <c r="Q283" s="138">
        <f t="shared" si="93"/>
        <v>0</v>
      </c>
      <c r="R283" s="114" t="s">
        <v>315</v>
      </c>
    </row>
    <row r="284" ht="24.75" customHeight="1" outlineLevel="1">
      <c r="A284" s="125"/>
      <c r="B284" s="113"/>
      <c r="C284" s="113"/>
      <c r="D284" s="113"/>
      <c r="E284" s="113"/>
      <c r="F284" s="272" t="s">
        <v>313</v>
      </c>
      <c r="G284" s="130" t="s">
        <v>318</v>
      </c>
      <c r="H284" s="385">
        <v>999.0</v>
      </c>
      <c r="I284" s="153">
        <v>999.0</v>
      </c>
      <c r="J284" s="387">
        <v>1199.0</v>
      </c>
      <c r="K284" s="113"/>
      <c r="L284" s="271">
        <f>K281/J284</f>
        <v>0.2376980817</v>
      </c>
      <c r="M284" s="135">
        <f t="shared" si="1"/>
        <v>1.2002002</v>
      </c>
      <c r="N284" s="134"/>
      <c r="O284" s="136">
        <f t="shared" si="92"/>
        <v>1438.8</v>
      </c>
      <c r="P284" s="137">
        <v>1299.0</v>
      </c>
      <c r="Q284" s="138">
        <f t="shared" si="93"/>
        <v>0</v>
      </c>
      <c r="R284" s="114" t="s">
        <v>315</v>
      </c>
    </row>
    <row r="285" ht="24.75" customHeight="1" outlineLevel="1">
      <c r="A285" s="125" t="s">
        <v>468</v>
      </c>
      <c r="B285" s="126" t="s">
        <v>202</v>
      </c>
      <c r="C285" s="127" t="s">
        <v>469</v>
      </c>
      <c r="D285" s="180"/>
      <c r="E285" s="290">
        <v>550.0</v>
      </c>
      <c r="F285" s="281" t="s">
        <v>315</v>
      </c>
      <c r="G285" s="130" t="s">
        <v>314</v>
      </c>
      <c r="H285" s="382">
        <v>799.0</v>
      </c>
      <c r="I285" s="375">
        <v>959.0</v>
      </c>
      <c r="J285" s="380">
        <v>999.0</v>
      </c>
      <c r="K285" s="133">
        <v>265.0</v>
      </c>
      <c r="L285" s="268">
        <f>K285/J285</f>
        <v>0.2652652653</v>
      </c>
      <c r="M285" s="135">
        <f t="shared" si="1"/>
        <v>1.250312891</v>
      </c>
      <c r="N285" s="134" t="str">
        <f t="shared" ref="N285:N286" si="98">H285/#REF!-1</f>
        <v>#REF!</v>
      </c>
      <c r="O285" s="136">
        <f t="shared" si="92"/>
        <v>1198.8</v>
      </c>
      <c r="P285" s="137">
        <v>1099.0</v>
      </c>
      <c r="Q285" s="138">
        <f t="shared" si="93"/>
        <v>0.2411282985</v>
      </c>
      <c r="R285" s="114" t="s">
        <v>315</v>
      </c>
    </row>
    <row r="286" ht="24.75" customHeight="1" outlineLevel="1">
      <c r="A286" s="58"/>
      <c r="B286" s="139"/>
      <c r="C286" s="139"/>
      <c r="D286" s="139"/>
      <c r="F286" s="281" t="s">
        <v>315</v>
      </c>
      <c r="G286" s="130" t="s">
        <v>322</v>
      </c>
      <c r="H286" s="383">
        <v>849.0</v>
      </c>
      <c r="I286" s="377">
        <v>979.0</v>
      </c>
      <c r="J286" s="380">
        <v>999.0</v>
      </c>
      <c r="K286" s="139"/>
      <c r="L286" s="269">
        <f>K285/J286</f>
        <v>0.2652652653</v>
      </c>
      <c r="M286" s="135">
        <f t="shared" si="1"/>
        <v>1.176678445</v>
      </c>
      <c r="N286" s="134" t="str">
        <f t="shared" si="98"/>
        <v>#REF!</v>
      </c>
      <c r="O286" s="136">
        <f t="shared" si="92"/>
        <v>1198.8</v>
      </c>
      <c r="P286" s="137">
        <v>1099.0</v>
      </c>
      <c r="Q286" s="138">
        <f t="shared" si="93"/>
        <v>0</v>
      </c>
      <c r="R286" s="114" t="s">
        <v>315</v>
      </c>
    </row>
    <row r="287" ht="24.75" customHeight="1" outlineLevel="1">
      <c r="A287" s="141"/>
      <c r="B287" s="139"/>
      <c r="C287" s="139"/>
      <c r="D287" s="139"/>
      <c r="F287" s="281" t="s">
        <v>315</v>
      </c>
      <c r="G287" s="130" t="s">
        <v>317</v>
      </c>
      <c r="H287" s="385">
        <v>999.0</v>
      </c>
      <c r="I287" s="377">
        <v>989.0</v>
      </c>
      <c r="J287" s="389">
        <v>1099.0</v>
      </c>
      <c r="K287" s="139"/>
      <c r="L287" s="270">
        <f>K285/J287</f>
        <v>0.2411282985</v>
      </c>
      <c r="M287" s="135">
        <f t="shared" si="1"/>
        <v>1.1001001</v>
      </c>
      <c r="N287" s="134"/>
      <c r="O287" s="136">
        <f t="shared" si="92"/>
        <v>1318.8</v>
      </c>
      <c r="P287" s="137">
        <v>1299.0</v>
      </c>
      <c r="Q287" s="138">
        <f t="shared" si="93"/>
        <v>0</v>
      </c>
      <c r="R287" s="114" t="s">
        <v>315</v>
      </c>
    </row>
    <row r="288" ht="24.75" customHeight="1" outlineLevel="1">
      <c r="A288" s="141"/>
      <c r="B288" s="113"/>
      <c r="C288" s="113"/>
      <c r="D288" s="113"/>
      <c r="E288" s="58"/>
      <c r="F288" s="281" t="s">
        <v>315</v>
      </c>
      <c r="G288" s="130" t="s">
        <v>318</v>
      </c>
      <c r="H288" s="385">
        <v>999.0</v>
      </c>
      <c r="I288" s="387">
        <v>1019.0</v>
      </c>
      <c r="J288" s="390">
        <v>1199.0</v>
      </c>
      <c r="K288" s="113"/>
      <c r="L288" s="271">
        <f>K285/J288</f>
        <v>0.2210175146</v>
      </c>
      <c r="M288" s="135">
        <f t="shared" si="1"/>
        <v>1.2002002</v>
      </c>
      <c r="N288" s="134" t="str">
        <f t="shared" ref="N288:N290" si="99">H288/#REF!-1</f>
        <v>#REF!</v>
      </c>
      <c r="O288" s="136">
        <f t="shared" si="92"/>
        <v>1438.8</v>
      </c>
      <c r="P288" s="137">
        <v>1299.0</v>
      </c>
      <c r="Q288" s="138">
        <f t="shared" si="93"/>
        <v>0</v>
      </c>
      <c r="R288" s="114" t="s">
        <v>315</v>
      </c>
    </row>
    <row r="289" ht="24.75" customHeight="1" outlineLevel="1">
      <c r="A289" s="125"/>
      <c r="B289" s="126" t="s">
        <v>203</v>
      </c>
      <c r="C289" s="127" t="s">
        <v>470</v>
      </c>
      <c r="D289" s="180"/>
      <c r="E289" s="290">
        <v>500.0</v>
      </c>
      <c r="F289" s="272" t="s">
        <v>313</v>
      </c>
      <c r="G289" s="130" t="s">
        <v>314</v>
      </c>
      <c r="H289" s="382">
        <v>799.0</v>
      </c>
      <c r="I289" s="375">
        <v>959.0</v>
      </c>
      <c r="J289" s="380">
        <v>999.0</v>
      </c>
      <c r="K289" s="133">
        <v>295.0</v>
      </c>
      <c r="L289" s="268">
        <f>K289/J289</f>
        <v>0.2952952953</v>
      </c>
      <c r="M289" s="135">
        <f t="shared" si="1"/>
        <v>1.250312891</v>
      </c>
      <c r="N289" s="134" t="str">
        <f t="shared" si="99"/>
        <v>#REF!</v>
      </c>
      <c r="O289" s="136">
        <f t="shared" si="92"/>
        <v>1198.8</v>
      </c>
      <c r="P289" s="137">
        <v>1199.0</v>
      </c>
      <c r="Q289" s="138">
        <f t="shared" si="93"/>
        <v>0.2460383653</v>
      </c>
      <c r="R289" s="114" t="s">
        <v>315</v>
      </c>
    </row>
    <row r="290" ht="24.75" customHeight="1" outlineLevel="1">
      <c r="A290" s="58"/>
      <c r="B290" s="139"/>
      <c r="C290" s="139"/>
      <c r="D290" s="139"/>
      <c r="F290" s="272" t="s">
        <v>313</v>
      </c>
      <c r="G290" s="130" t="s">
        <v>322</v>
      </c>
      <c r="H290" s="383">
        <v>849.0</v>
      </c>
      <c r="I290" s="377">
        <v>979.0</v>
      </c>
      <c r="J290" s="380">
        <v>999.0</v>
      </c>
      <c r="K290" s="139"/>
      <c r="L290" s="269">
        <f>K289/J290</f>
        <v>0.2952952953</v>
      </c>
      <c r="M290" s="135">
        <f t="shared" si="1"/>
        <v>1.176678445</v>
      </c>
      <c r="N290" s="134" t="str">
        <f t="shared" si="99"/>
        <v>#REF!</v>
      </c>
      <c r="O290" s="136">
        <f t="shared" si="92"/>
        <v>1198.8</v>
      </c>
      <c r="P290" s="137">
        <v>1199.0</v>
      </c>
      <c r="Q290" s="138">
        <f t="shared" si="93"/>
        <v>0</v>
      </c>
      <c r="R290" s="114" t="s">
        <v>315</v>
      </c>
    </row>
    <row r="291" ht="24.75" customHeight="1" outlineLevel="1">
      <c r="A291" s="141"/>
      <c r="B291" s="139"/>
      <c r="C291" s="139"/>
      <c r="D291" s="139"/>
      <c r="F291" s="272" t="s">
        <v>313</v>
      </c>
      <c r="G291" s="130" t="s">
        <v>317</v>
      </c>
      <c r="H291" s="385">
        <v>999.0</v>
      </c>
      <c r="I291" s="377">
        <v>989.0</v>
      </c>
      <c r="J291" s="391">
        <v>1199.0</v>
      </c>
      <c r="K291" s="139"/>
      <c r="L291" s="270">
        <f>K289/J291</f>
        <v>0.2460383653</v>
      </c>
      <c r="M291" s="135">
        <f t="shared" si="1"/>
        <v>1.2002002</v>
      </c>
      <c r="N291" s="134"/>
      <c r="O291" s="136">
        <f t="shared" si="92"/>
        <v>1438.8</v>
      </c>
      <c r="P291" s="137">
        <v>1399.0</v>
      </c>
      <c r="Q291" s="138">
        <f t="shared" si="93"/>
        <v>0</v>
      </c>
      <c r="R291" s="114" t="s">
        <v>315</v>
      </c>
    </row>
    <row r="292" ht="24.75" customHeight="1" outlineLevel="1">
      <c r="A292" s="141"/>
      <c r="B292" s="113"/>
      <c r="C292" s="113"/>
      <c r="D292" s="113"/>
      <c r="E292" s="58"/>
      <c r="F292" s="272" t="s">
        <v>313</v>
      </c>
      <c r="G292" s="130" t="s">
        <v>318</v>
      </c>
      <c r="H292" s="385">
        <v>999.0</v>
      </c>
      <c r="I292" s="387">
        <v>1019.0</v>
      </c>
      <c r="J292" s="392">
        <v>1299.0</v>
      </c>
      <c r="K292" s="113"/>
      <c r="L292" s="271">
        <f>K289/J292</f>
        <v>0.2270977675</v>
      </c>
      <c r="M292" s="135">
        <f t="shared" si="1"/>
        <v>1.3003003</v>
      </c>
      <c r="N292" s="134" t="str">
        <f t="shared" ref="N292:N294" si="100">H292/#REF!-1</f>
        <v>#REF!</v>
      </c>
      <c r="O292" s="136">
        <f t="shared" si="92"/>
        <v>1558.8</v>
      </c>
      <c r="P292" s="137">
        <v>1399.0</v>
      </c>
      <c r="Q292" s="138">
        <f t="shared" si="93"/>
        <v>0</v>
      </c>
      <c r="R292" s="114" t="s">
        <v>315</v>
      </c>
    </row>
    <row r="293" ht="24.75" customHeight="1" outlineLevel="1">
      <c r="A293" s="151" t="str">
        <f t="shared" ref="A293:A294" si="101">#REF!/#REF!</f>
        <v>#REF!</v>
      </c>
      <c r="B293" s="126" t="s">
        <v>204</v>
      </c>
      <c r="C293" s="127" t="s">
        <v>471</v>
      </c>
      <c r="D293" s="168" t="s">
        <v>472</v>
      </c>
      <c r="E293" s="129">
        <v>550.0</v>
      </c>
      <c r="F293" s="272" t="s">
        <v>313</v>
      </c>
      <c r="G293" s="130" t="s">
        <v>314</v>
      </c>
      <c r="H293" s="385" t="s">
        <v>342</v>
      </c>
      <c r="I293" s="375">
        <v>959.0</v>
      </c>
      <c r="J293" s="380">
        <v>999.0</v>
      </c>
      <c r="K293" s="133">
        <v>345.0</v>
      </c>
      <c r="L293" s="268">
        <f>K293/J293</f>
        <v>0.3453453453</v>
      </c>
      <c r="M293" s="135" t="str">
        <f t="shared" si="1"/>
        <v>#VALUE!</v>
      </c>
      <c r="N293" s="134" t="str">
        <f t="shared" si="100"/>
        <v>#REF!</v>
      </c>
      <c r="O293" s="136">
        <f t="shared" si="92"/>
        <v>1198.8</v>
      </c>
      <c r="P293" s="137">
        <v>1199.0</v>
      </c>
      <c r="Q293" s="138">
        <f t="shared" si="93"/>
        <v>0.2877397832</v>
      </c>
      <c r="R293" s="114" t="s">
        <v>315</v>
      </c>
    </row>
    <row r="294" ht="24.75" customHeight="1" outlineLevel="1">
      <c r="A294" s="151" t="str">
        <f t="shared" si="101"/>
        <v>#REF!</v>
      </c>
      <c r="B294" s="139"/>
      <c r="C294" s="139"/>
      <c r="D294" s="139"/>
      <c r="E294" s="139"/>
      <c r="F294" s="272" t="s">
        <v>313</v>
      </c>
      <c r="G294" s="130" t="s">
        <v>322</v>
      </c>
      <c r="H294" s="385" t="s">
        <v>342</v>
      </c>
      <c r="I294" s="377">
        <v>979.0</v>
      </c>
      <c r="J294" s="380">
        <v>999.0</v>
      </c>
      <c r="K294" s="139"/>
      <c r="L294" s="269">
        <f>K293/J294</f>
        <v>0.3453453453</v>
      </c>
      <c r="M294" s="135" t="str">
        <f t="shared" si="1"/>
        <v>#VALUE!</v>
      </c>
      <c r="N294" s="134" t="str">
        <f t="shared" si="100"/>
        <v>#REF!</v>
      </c>
      <c r="O294" s="136">
        <f t="shared" si="92"/>
        <v>1198.8</v>
      </c>
      <c r="P294" s="137">
        <v>1199.0</v>
      </c>
      <c r="Q294" s="138">
        <f t="shared" si="93"/>
        <v>0</v>
      </c>
      <c r="R294" s="114" t="s">
        <v>315</v>
      </c>
    </row>
    <row r="295" ht="24.75" customHeight="1" outlineLevel="1">
      <c r="A295" s="125"/>
      <c r="B295" s="139"/>
      <c r="C295" s="139"/>
      <c r="D295" s="139"/>
      <c r="E295" s="139"/>
      <c r="F295" s="272" t="s">
        <v>313</v>
      </c>
      <c r="G295" s="130" t="s">
        <v>317</v>
      </c>
      <c r="H295" s="385">
        <v>999.0</v>
      </c>
      <c r="I295" s="377">
        <v>989.0</v>
      </c>
      <c r="J295" s="391">
        <v>1199.0</v>
      </c>
      <c r="K295" s="139"/>
      <c r="L295" s="270">
        <f>K293/J295</f>
        <v>0.2877397832</v>
      </c>
      <c r="M295" s="135">
        <f t="shared" si="1"/>
        <v>1.2002002</v>
      </c>
      <c r="N295" s="134"/>
      <c r="O295" s="136">
        <f t="shared" si="92"/>
        <v>1438.8</v>
      </c>
      <c r="P295" s="137">
        <v>1399.0</v>
      </c>
      <c r="Q295" s="138">
        <f t="shared" si="93"/>
        <v>0</v>
      </c>
      <c r="R295" s="114" t="s">
        <v>315</v>
      </c>
    </row>
    <row r="296" ht="24.75" customHeight="1" outlineLevel="1">
      <c r="A296" s="125"/>
      <c r="B296" s="113"/>
      <c r="C296" s="113"/>
      <c r="D296" s="113"/>
      <c r="E296" s="113"/>
      <c r="F296" s="272" t="s">
        <v>313</v>
      </c>
      <c r="G296" s="130" t="s">
        <v>318</v>
      </c>
      <c r="H296" s="385">
        <v>999.0</v>
      </c>
      <c r="I296" s="387">
        <v>1019.0</v>
      </c>
      <c r="J296" s="392">
        <v>1299.0</v>
      </c>
      <c r="K296" s="113"/>
      <c r="L296" s="271">
        <f>K293/J296</f>
        <v>0.2655889145</v>
      </c>
      <c r="M296" s="135">
        <f t="shared" si="1"/>
        <v>1.3003003</v>
      </c>
      <c r="N296" s="134" t="str">
        <f>H296/#REF!-1</f>
        <v>#REF!</v>
      </c>
      <c r="O296" s="136">
        <f t="shared" si="92"/>
        <v>1558.8</v>
      </c>
      <c r="P296" s="137">
        <v>1399.0</v>
      </c>
      <c r="Q296" s="138">
        <f t="shared" si="93"/>
        <v>0</v>
      </c>
      <c r="R296" s="114" t="s">
        <v>315</v>
      </c>
    </row>
    <row r="297" ht="46.5" customHeight="1">
      <c r="A297" s="206"/>
      <c r="B297" s="120" t="str">
        <f>"Десерты 25% "&amp;COUNTA(B298:B315)&amp;" шт"</f>
        <v>Десерты 25% 6 шт</v>
      </c>
      <c r="C297" s="212"/>
      <c r="D297" s="393"/>
      <c r="E297" s="394"/>
      <c r="F297" s="394"/>
      <c r="G297" s="121"/>
      <c r="H297" s="250"/>
      <c r="I297" s="210"/>
      <c r="J297" s="210"/>
      <c r="K297" s="251"/>
      <c r="L297" s="115">
        <f>AVERAGE(L299:L313)</f>
        <v>0.2454582948</v>
      </c>
      <c r="M297" s="135" t="str">
        <f t="shared" si="1"/>
        <v>#DIV/0!</v>
      </c>
      <c r="N297" s="122"/>
      <c r="O297" s="136"/>
      <c r="P297" s="115"/>
      <c r="Q297" s="138"/>
      <c r="R297" s="177"/>
    </row>
    <row r="298" ht="27.0" customHeight="1" outlineLevel="1">
      <c r="A298" s="125" t="s">
        <v>473</v>
      </c>
      <c r="B298" s="126" t="s">
        <v>210</v>
      </c>
      <c r="C298" s="104" t="s">
        <v>474</v>
      </c>
      <c r="D298" s="128"/>
      <c r="E298" s="129">
        <v>150.0</v>
      </c>
      <c r="F298" s="272" t="s">
        <v>313</v>
      </c>
      <c r="G298" s="130" t="s">
        <v>314</v>
      </c>
      <c r="H298" s="226">
        <v>349.0</v>
      </c>
      <c r="I298" s="253">
        <f>K298*400%</f>
        <v>500</v>
      </c>
      <c r="J298" s="148">
        <v>519.0</v>
      </c>
      <c r="K298" s="133">
        <v>125.0</v>
      </c>
      <c r="L298" s="268">
        <f>K298/J298</f>
        <v>0.2408477842</v>
      </c>
      <c r="M298" s="135">
        <f t="shared" si="1"/>
        <v>1.487106017</v>
      </c>
      <c r="N298" s="134" t="str">
        <f t="shared" ref="N298:N299" si="102">H298/#REF!-1</f>
        <v>#REF!</v>
      </c>
      <c r="O298" s="136">
        <f t="shared" ref="O298:O305" si="103">J298+J298*0.2</f>
        <v>622.8</v>
      </c>
      <c r="P298" s="137">
        <v>599.0</v>
      </c>
      <c r="Q298" s="138">
        <f t="shared" ref="Q298:Q315" si="104">K298/P298</f>
        <v>0.2086811352</v>
      </c>
      <c r="R298" s="114" t="s">
        <v>315</v>
      </c>
    </row>
    <row r="299" ht="27.0" customHeight="1" outlineLevel="1">
      <c r="A299" s="58"/>
      <c r="B299" s="139"/>
      <c r="C299" s="139"/>
      <c r="D299" s="139"/>
      <c r="E299" s="139"/>
      <c r="F299" s="272" t="s">
        <v>313</v>
      </c>
      <c r="G299" s="130" t="s">
        <v>322</v>
      </c>
      <c r="H299" s="224">
        <v>349.0</v>
      </c>
      <c r="I299" s="255">
        <f>K298*420%</f>
        <v>525</v>
      </c>
      <c r="J299" s="150">
        <v>549.0</v>
      </c>
      <c r="K299" s="139"/>
      <c r="L299" s="269">
        <f>K298/J299</f>
        <v>0.2276867031</v>
      </c>
      <c r="M299" s="135">
        <f t="shared" si="1"/>
        <v>1.573065903</v>
      </c>
      <c r="N299" s="134" t="str">
        <f t="shared" si="102"/>
        <v>#REF!</v>
      </c>
      <c r="O299" s="136">
        <f t="shared" si="103"/>
        <v>658.8</v>
      </c>
      <c r="P299" s="137">
        <v>599.0</v>
      </c>
      <c r="Q299" s="138">
        <f t="shared" si="104"/>
        <v>0</v>
      </c>
      <c r="R299" s="114" t="s">
        <v>315</v>
      </c>
    </row>
    <row r="300" ht="27.0" customHeight="1" outlineLevel="1">
      <c r="A300" s="141"/>
      <c r="B300" s="139"/>
      <c r="C300" s="139"/>
      <c r="D300" s="139"/>
      <c r="E300" s="139"/>
      <c r="F300" s="272" t="s">
        <v>313</v>
      </c>
      <c r="G300" s="130" t="s">
        <v>317</v>
      </c>
      <c r="H300" s="225" t="s">
        <v>342</v>
      </c>
      <c r="I300" s="257">
        <f>K298*430%</f>
        <v>537.5</v>
      </c>
      <c r="J300" s="153">
        <v>559.0</v>
      </c>
      <c r="K300" s="139"/>
      <c r="L300" s="270">
        <f>K298/J300</f>
        <v>0.2236135957</v>
      </c>
      <c r="M300" s="135" t="str">
        <f t="shared" si="1"/>
        <v>#VALUE!</v>
      </c>
      <c r="N300" s="134"/>
      <c r="O300" s="136">
        <f t="shared" si="103"/>
        <v>670.8</v>
      </c>
      <c r="P300" s="137">
        <v>599.0</v>
      </c>
      <c r="Q300" s="138">
        <f t="shared" si="104"/>
        <v>0</v>
      </c>
      <c r="R300" s="114" t="s">
        <v>315</v>
      </c>
    </row>
    <row r="301" ht="27.0" customHeight="1" outlineLevel="1">
      <c r="A301" s="141"/>
      <c r="B301" s="113"/>
      <c r="C301" s="113"/>
      <c r="D301" s="113"/>
      <c r="E301" s="113"/>
      <c r="F301" s="272" t="s">
        <v>313</v>
      </c>
      <c r="G301" s="130" t="s">
        <v>318</v>
      </c>
      <c r="H301" s="225" t="s">
        <v>342</v>
      </c>
      <c r="I301" s="257">
        <f>K298*440%</f>
        <v>550</v>
      </c>
      <c r="J301" s="153">
        <v>579.0</v>
      </c>
      <c r="K301" s="113"/>
      <c r="L301" s="271">
        <f>K298/J301</f>
        <v>0.2158894646</v>
      </c>
      <c r="M301" s="135" t="str">
        <f t="shared" si="1"/>
        <v>#VALUE!</v>
      </c>
      <c r="N301" s="134" t="str">
        <f t="shared" ref="N301:N303" si="105">H301/#REF!-1</f>
        <v>#REF!</v>
      </c>
      <c r="O301" s="136">
        <f t="shared" si="103"/>
        <v>694.8</v>
      </c>
      <c r="P301" s="137">
        <v>599.0</v>
      </c>
      <c r="Q301" s="138">
        <f t="shared" si="104"/>
        <v>0</v>
      </c>
      <c r="R301" s="114" t="s">
        <v>315</v>
      </c>
    </row>
    <row r="302" ht="27.0" customHeight="1" outlineLevel="1">
      <c r="A302" s="125" t="s">
        <v>475</v>
      </c>
      <c r="B302" s="126" t="s">
        <v>211</v>
      </c>
      <c r="C302" s="104" t="s">
        <v>476</v>
      </c>
      <c r="D302" s="128"/>
      <c r="E302" s="290">
        <v>180.0</v>
      </c>
      <c r="F302" s="272" t="s">
        <v>313</v>
      </c>
      <c r="G302" s="130" t="s">
        <v>314</v>
      </c>
      <c r="H302" s="226">
        <v>349.0</v>
      </c>
      <c r="I302" s="253">
        <f>K302*400%</f>
        <v>500</v>
      </c>
      <c r="J302" s="148">
        <v>519.0</v>
      </c>
      <c r="K302" s="133">
        <v>125.0</v>
      </c>
      <c r="L302" s="268">
        <f>K302/J302</f>
        <v>0.2408477842</v>
      </c>
      <c r="M302" s="135">
        <f t="shared" si="1"/>
        <v>1.487106017</v>
      </c>
      <c r="N302" s="134" t="str">
        <f t="shared" si="105"/>
        <v>#REF!</v>
      </c>
      <c r="O302" s="136">
        <f t="shared" si="103"/>
        <v>622.8</v>
      </c>
      <c r="P302" s="137">
        <v>599.0</v>
      </c>
      <c r="Q302" s="138">
        <f t="shared" si="104"/>
        <v>0.2086811352</v>
      </c>
      <c r="R302" s="114" t="s">
        <v>315</v>
      </c>
    </row>
    <row r="303" ht="27.0" customHeight="1" outlineLevel="1">
      <c r="A303" s="58"/>
      <c r="B303" s="139"/>
      <c r="C303" s="139"/>
      <c r="D303" s="139"/>
      <c r="F303" s="272" t="s">
        <v>313</v>
      </c>
      <c r="G303" s="130" t="s">
        <v>322</v>
      </c>
      <c r="H303" s="224">
        <v>349.0</v>
      </c>
      <c r="I303" s="255">
        <f>K302*420%</f>
        <v>525</v>
      </c>
      <c r="J303" s="150">
        <v>549.0</v>
      </c>
      <c r="K303" s="139"/>
      <c r="L303" s="269">
        <f>K302/J303</f>
        <v>0.2276867031</v>
      </c>
      <c r="M303" s="135">
        <f t="shared" si="1"/>
        <v>1.573065903</v>
      </c>
      <c r="N303" s="134" t="str">
        <f t="shared" si="105"/>
        <v>#REF!</v>
      </c>
      <c r="O303" s="136">
        <f t="shared" si="103"/>
        <v>658.8</v>
      </c>
      <c r="P303" s="137">
        <v>599.0</v>
      </c>
      <c r="Q303" s="138">
        <f t="shared" si="104"/>
        <v>0</v>
      </c>
      <c r="R303" s="114" t="s">
        <v>315</v>
      </c>
    </row>
    <row r="304" ht="27.0" customHeight="1" outlineLevel="1">
      <c r="A304" s="125"/>
      <c r="B304" s="139"/>
      <c r="C304" s="139"/>
      <c r="D304" s="139"/>
      <c r="F304" s="272" t="s">
        <v>313</v>
      </c>
      <c r="G304" s="130" t="s">
        <v>317</v>
      </c>
      <c r="H304" s="225" t="s">
        <v>342</v>
      </c>
      <c r="I304" s="257">
        <f>K302*430%</f>
        <v>537.5</v>
      </c>
      <c r="J304" s="153">
        <v>559.0</v>
      </c>
      <c r="K304" s="139"/>
      <c r="L304" s="270">
        <f>K302/J304</f>
        <v>0.2236135957</v>
      </c>
      <c r="M304" s="135" t="str">
        <f t="shared" si="1"/>
        <v>#VALUE!</v>
      </c>
      <c r="N304" s="134"/>
      <c r="O304" s="136">
        <f t="shared" si="103"/>
        <v>670.8</v>
      </c>
      <c r="P304" s="137">
        <v>599.0</v>
      </c>
      <c r="Q304" s="138">
        <f t="shared" si="104"/>
        <v>0</v>
      </c>
      <c r="R304" s="114" t="s">
        <v>315</v>
      </c>
    </row>
    <row r="305" ht="27.0" customHeight="1" outlineLevel="1">
      <c r="A305" s="125"/>
      <c r="B305" s="113"/>
      <c r="C305" s="113"/>
      <c r="D305" s="113"/>
      <c r="E305" s="58"/>
      <c r="F305" s="272" t="s">
        <v>313</v>
      </c>
      <c r="G305" s="130" t="s">
        <v>318</v>
      </c>
      <c r="H305" s="225" t="s">
        <v>342</v>
      </c>
      <c r="I305" s="257">
        <f>K302*440%</f>
        <v>550</v>
      </c>
      <c r="J305" s="153">
        <v>579.0</v>
      </c>
      <c r="K305" s="113"/>
      <c r="L305" s="271">
        <f>K302/J305</f>
        <v>0.2158894646</v>
      </c>
      <c r="M305" s="135" t="str">
        <f t="shared" si="1"/>
        <v>#VALUE!</v>
      </c>
      <c r="N305" s="134" t="str">
        <f t="shared" ref="N305:N308" si="106">H305/#REF!-1</f>
        <v>#REF!</v>
      </c>
      <c r="O305" s="136">
        <f t="shared" si="103"/>
        <v>694.8</v>
      </c>
      <c r="P305" s="137">
        <v>599.0</v>
      </c>
      <c r="Q305" s="138">
        <f t="shared" si="104"/>
        <v>0</v>
      </c>
      <c r="R305" s="114" t="s">
        <v>315</v>
      </c>
    </row>
    <row r="306" ht="27.0" customHeight="1" outlineLevel="1">
      <c r="A306" s="125"/>
      <c r="B306" s="126" t="s">
        <v>206</v>
      </c>
      <c r="C306" s="395" t="s">
        <v>477</v>
      </c>
      <c r="D306" s="128"/>
      <c r="E306" s="129">
        <v>200.0</v>
      </c>
      <c r="F306" s="272" t="s">
        <v>313</v>
      </c>
      <c r="G306" s="130" t="s">
        <v>314</v>
      </c>
      <c r="H306" s="227">
        <v>399.0</v>
      </c>
      <c r="I306" s="253">
        <f>K306*400%</f>
        <v>620</v>
      </c>
      <c r="J306" s="148">
        <v>519.0</v>
      </c>
      <c r="K306" s="133">
        <v>155.0</v>
      </c>
      <c r="L306" s="396">
        <f>K306/J306</f>
        <v>0.2986512524</v>
      </c>
      <c r="M306" s="135">
        <f t="shared" si="1"/>
        <v>1.30075188</v>
      </c>
      <c r="N306" s="134" t="str">
        <f t="shared" si="106"/>
        <v>#REF!</v>
      </c>
      <c r="O306" s="136"/>
      <c r="P306" s="137"/>
      <c r="Q306" s="138" t="str">
        <f t="shared" si="104"/>
        <v>#DIV/0!</v>
      </c>
      <c r="R306" s="114" t="s">
        <v>313</v>
      </c>
    </row>
    <row r="307" ht="27.0" customHeight="1" outlineLevel="1">
      <c r="B307" s="113"/>
      <c r="C307" s="113"/>
      <c r="D307" s="113"/>
      <c r="E307" s="113"/>
      <c r="F307" s="272" t="s">
        <v>313</v>
      </c>
      <c r="G307" s="130" t="s">
        <v>322</v>
      </c>
      <c r="H307" s="397">
        <v>399.0</v>
      </c>
      <c r="I307" s="255">
        <f>K306*420%</f>
        <v>651</v>
      </c>
      <c r="J307" s="150">
        <v>549.0</v>
      </c>
      <c r="K307" s="113"/>
      <c r="L307" s="398">
        <f>K306/J307</f>
        <v>0.2823315118</v>
      </c>
      <c r="M307" s="135">
        <f t="shared" si="1"/>
        <v>1.37593985</v>
      </c>
      <c r="N307" s="134" t="str">
        <f t="shared" si="106"/>
        <v>#REF!</v>
      </c>
      <c r="O307" s="136"/>
      <c r="P307" s="137"/>
      <c r="Q307" s="138" t="str">
        <f t="shared" si="104"/>
        <v>#DIV/0!</v>
      </c>
      <c r="R307" s="114" t="s">
        <v>313</v>
      </c>
    </row>
    <row r="308" ht="33.0" customHeight="1" outlineLevel="1">
      <c r="A308" s="125"/>
      <c r="B308" s="126" t="s">
        <v>216</v>
      </c>
      <c r="C308" s="127" t="s">
        <v>478</v>
      </c>
      <c r="D308" s="128"/>
      <c r="E308" s="129">
        <v>150.0</v>
      </c>
      <c r="F308" s="272" t="s">
        <v>313</v>
      </c>
      <c r="G308" s="130" t="s">
        <v>317</v>
      </c>
      <c r="H308" s="399">
        <v>549.0</v>
      </c>
      <c r="I308" s="253">
        <f>K308*400%</f>
        <v>520</v>
      </c>
      <c r="J308" s="153">
        <v>559.0</v>
      </c>
      <c r="K308" s="251">
        <v>130.0</v>
      </c>
      <c r="L308" s="400">
        <f>K306/J308</f>
        <v>0.2772808587</v>
      </c>
      <c r="M308" s="135">
        <f t="shared" si="1"/>
        <v>1.018214936</v>
      </c>
      <c r="N308" s="134" t="str">
        <f t="shared" si="106"/>
        <v>#REF!</v>
      </c>
      <c r="O308" s="136">
        <f t="shared" ref="O308:O311" si="107">J308+J308*0.2</f>
        <v>670.8</v>
      </c>
      <c r="P308" s="137">
        <v>599.0</v>
      </c>
      <c r="Q308" s="138">
        <f t="shared" si="104"/>
        <v>0.2170283806</v>
      </c>
      <c r="R308" s="114" t="s">
        <v>315</v>
      </c>
    </row>
    <row r="309" ht="33.0" customHeight="1" outlineLevel="1">
      <c r="A309" s="125"/>
      <c r="B309" s="113"/>
      <c r="C309" s="113"/>
      <c r="D309" s="113"/>
      <c r="E309" s="113"/>
      <c r="F309" s="272" t="s">
        <v>313</v>
      </c>
      <c r="G309" s="130" t="s">
        <v>318</v>
      </c>
      <c r="H309" s="399">
        <v>549.0</v>
      </c>
      <c r="I309" s="255">
        <f>K308*420%</f>
        <v>546</v>
      </c>
      <c r="J309" s="153">
        <v>579.0</v>
      </c>
      <c r="K309" s="251"/>
      <c r="L309" s="270">
        <f>K306/J309</f>
        <v>0.2677029361</v>
      </c>
      <c r="M309" s="135">
        <f t="shared" si="1"/>
        <v>1.054644809</v>
      </c>
      <c r="N309" s="134"/>
      <c r="O309" s="136">
        <f t="shared" si="107"/>
        <v>694.8</v>
      </c>
      <c r="P309" s="137">
        <v>599.0</v>
      </c>
      <c r="Q309" s="138">
        <f t="shared" si="104"/>
        <v>0</v>
      </c>
      <c r="R309" s="114" t="s">
        <v>315</v>
      </c>
    </row>
    <row r="310" ht="33.0" customHeight="1" outlineLevel="1">
      <c r="A310" s="125"/>
      <c r="B310" s="126" t="s">
        <v>214</v>
      </c>
      <c r="C310" s="127" t="s">
        <v>479</v>
      </c>
      <c r="D310" s="128"/>
      <c r="E310" s="129">
        <v>120.0</v>
      </c>
      <c r="F310" s="272" t="s">
        <v>313</v>
      </c>
      <c r="G310" s="130" t="s">
        <v>317</v>
      </c>
      <c r="H310" s="399">
        <v>549.0</v>
      </c>
      <c r="I310" s="253">
        <f>K310*400%</f>
        <v>540</v>
      </c>
      <c r="J310" s="153">
        <v>559.0</v>
      </c>
      <c r="K310" s="133">
        <v>135.0</v>
      </c>
      <c r="L310" s="396">
        <f>K310/J310</f>
        <v>0.2415026834</v>
      </c>
      <c r="M310" s="135">
        <f t="shared" si="1"/>
        <v>1.018214936</v>
      </c>
      <c r="N310" s="134" t="str">
        <f>H310/#REF!-1</f>
        <v>#REF!</v>
      </c>
      <c r="O310" s="136">
        <f t="shared" si="107"/>
        <v>670.8</v>
      </c>
      <c r="P310" s="137">
        <v>599.0</v>
      </c>
      <c r="Q310" s="138">
        <f t="shared" si="104"/>
        <v>0.225375626</v>
      </c>
      <c r="R310" s="114" t="s">
        <v>315</v>
      </c>
    </row>
    <row r="311" ht="33.0" customHeight="1" outlineLevel="1">
      <c r="A311" s="125"/>
      <c r="B311" s="113"/>
      <c r="C311" s="113"/>
      <c r="D311" s="113"/>
      <c r="E311" s="113"/>
      <c r="F311" s="272" t="s">
        <v>313</v>
      </c>
      <c r="G311" s="130" t="s">
        <v>318</v>
      </c>
      <c r="H311" s="399">
        <v>549.0</v>
      </c>
      <c r="I311" s="255">
        <f>K310*420%</f>
        <v>567</v>
      </c>
      <c r="J311" s="153">
        <v>579.0</v>
      </c>
      <c r="K311" s="113"/>
      <c r="L311" s="398">
        <f>K310/J311</f>
        <v>0.2331606218</v>
      </c>
      <c r="M311" s="135">
        <f t="shared" si="1"/>
        <v>1.054644809</v>
      </c>
      <c r="N311" s="134"/>
      <c r="O311" s="136">
        <f t="shared" si="107"/>
        <v>694.8</v>
      </c>
      <c r="P311" s="137">
        <v>599.0</v>
      </c>
      <c r="Q311" s="138">
        <f t="shared" si="104"/>
        <v>0</v>
      </c>
      <c r="R311" s="114" t="s">
        <v>315</v>
      </c>
    </row>
    <row r="312" ht="27.0" customHeight="1" outlineLevel="1">
      <c r="A312" s="125"/>
      <c r="B312" s="126" t="s">
        <v>213</v>
      </c>
      <c r="C312" s="127" t="s">
        <v>480</v>
      </c>
      <c r="D312" s="143" t="s">
        <v>481</v>
      </c>
      <c r="E312" s="129">
        <v>250.0</v>
      </c>
      <c r="F312" s="272" t="s">
        <v>313</v>
      </c>
      <c r="G312" s="130" t="s">
        <v>314</v>
      </c>
      <c r="H312" s="227">
        <v>399.0</v>
      </c>
      <c r="I312" s="253">
        <f>K312*400%</f>
        <v>520</v>
      </c>
      <c r="J312" s="148">
        <v>519.0</v>
      </c>
      <c r="K312" s="133">
        <v>130.0</v>
      </c>
      <c r="L312" s="400">
        <f>K310/J312</f>
        <v>0.2601156069</v>
      </c>
      <c r="M312" s="135">
        <f t="shared" si="1"/>
        <v>1.30075188</v>
      </c>
      <c r="N312" s="134" t="str">
        <f t="shared" ref="N312:N313" si="108">H312/#REF!-1</f>
        <v>#REF!</v>
      </c>
      <c r="O312" s="136"/>
      <c r="P312" s="137"/>
      <c r="Q312" s="138" t="str">
        <f t="shared" si="104"/>
        <v>#DIV/0!</v>
      </c>
      <c r="R312" s="114" t="s">
        <v>313</v>
      </c>
    </row>
    <row r="313" ht="27.0" customHeight="1" outlineLevel="1">
      <c r="A313" s="58"/>
      <c r="B313" s="139"/>
      <c r="C313" s="139"/>
      <c r="D313" s="139"/>
      <c r="E313" s="139"/>
      <c r="F313" s="272" t="s">
        <v>313</v>
      </c>
      <c r="G313" s="130" t="s">
        <v>322</v>
      </c>
      <c r="H313" s="397">
        <v>399.0</v>
      </c>
      <c r="I313" s="255">
        <f>K312*420%</f>
        <v>546</v>
      </c>
      <c r="J313" s="150">
        <v>549.0</v>
      </c>
      <c r="K313" s="139"/>
      <c r="L313" s="270">
        <f>K310/J313</f>
        <v>0.2459016393</v>
      </c>
      <c r="M313" s="135">
        <f t="shared" si="1"/>
        <v>1.37593985</v>
      </c>
      <c r="N313" s="134" t="str">
        <f t="shared" si="108"/>
        <v>#REF!</v>
      </c>
      <c r="O313" s="136"/>
      <c r="P313" s="137"/>
      <c r="Q313" s="138" t="str">
        <f t="shared" si="104"/>
        <v>#DIV/0!</v>
      </c>
      <c r="R313" s="114" t="s">
        <v>313</v>
      </c>
    </row>
    <row r="314" ht="27.0" customHeight="1" outlineLevel="1">
      <c r="A314" s="141"/>
      <c r="B314" s="139"/>
      <c r="C314" s="139"/>
      <c r="D314" s="139"/>
      <c r="E314" s="139"/>
      <c r="F314" s="272" t="s">
        <v>313</v>
      </c>
      <c r="G314" s="130" t="s">
        <v>317</v>
      </c>
      <c r="H314" s="399" t="s">
        <v>342</v>
      </c>
      <c r="I314" s="257">
        <f>K312*430%</f>
        <v>559</v>
      </c>
      <c r="J314" s="153">
        <v>559.0</v>
      </c>
      <c r="K314" s="139"/>
      <c r="L314" s="151">
        <f>K312/J314</f>
        <v>0.2325581395</v>
      </c>
      <c r="M314" s="135" t="str">
        <f t="shared" si="1"/>
        <v>#VALUE!</v>
      </c>
      <c r="N314" s="134"/>
      <c r="O314" s="136"/>
      <c r="P314" s="137"/>
      <c r="Q314" s="138" t="str">
        <f t="shared" si="104"/>
        <v>#DIV/0!</v>
      </c>
      <c r="R314" s="114" t="s">
        <v>313</v>
      </c>
    </row>
    <row r="315" ht="27.0" customHeight="1" outlineLevel="1">
      <c r="A315" s="141"/>
      <c r="B315" s="113"/>
      <c r="C315" s="113"/>
      <c r="D315" s="113"/>
      <c r="E315" s="113"/>
      <c r="F315" s="272" t="s">
        <v>313</v>
      </c>
      <c r="G315" s="130" t="s">
        <v>318</v>
      </c>
      <c r="H315" s="399" t="s">
        <v>342</v>
      </c>
      <c r="I315" s="257">
        <f>K312*440%</f>
        <v>572</v>
      </c>
      <c r="J315" s="153">
        <v>579.0</v>
      </c>
      <c r="K315" s="113"/>
      <c r="L315" s="134">
        <f>K312/J315</f>
        <v>0.2245250432</v>
      </c>
      <c r="M315" s="135" t="str">
        <f t="shared" si="1"/>
        <v>#VALUE!</v>
      </c>
      <c r="N315" s="134" t="str">
        <f>H315/#REF!-1</f>
        <v>#REF!</v>
      </c>
      <c r="O315" s="136"/>
      <c r="P315" s="137"/>
      <c r="Q315" s="138" t="str">
        <f t="shared" si="104"/>
        <v>#DIV/0!</v>
      </c>
      <c r="R315" s="114" t="s">
        <v>313</v>
      </c>
    </row>
    <row r="316" ht="44.25" customHeight="1">
      <c r="A316" s="206"/>
      <c r="B316" s="120" t="str">
        <f>"Соусы, допы и хлеб "&amp;COUNTA(B317:B408)&amp;" шт"</f>
        <v>Соусы, допы и хлеб 23 шт</v>
      </c>
      <c r="C316" s="401"/>
      <c r="D316" s="402"/>
      <c r="E316" s="403"/>
      <c r="F316" s="403"/>
      <c r="G316" s="121"/>
      <c r="H316" s="250"/>
      <c r="I316" s="132"/>
      <c r="J316" s="132"/>
      <c r="K316" s="404"/>
      <c r="L316" s="122">
        <f>AVERAGE(L317:L432)</f>
        <v>0.2470294241</v>
      </c>
      <c r="M316" s="135" t="str">
        <f t="shared" si="1"/>
        <v>#DIV/0!</v>
      </c>
      <c r="N316" s="122"/>
      <c r="O316" s="136"/>
      <c r="P316" s="115"/>
      <c r="Q316" s="138"/>
      <c r="R316" s="122"/>
    </row>
    <row r="317" ht="18.75" customHeight="1" outlineLevel="1">
      <c r="A317" s="125"/>
      <c r="B317" s="104" t="s">
        <v>218</v>
      </c>
      <c r="C317" s="405"/>
      <c r="D317" s="406"/>
      <c r="E317" s="407">
        <v>50.0</v>
      </c>
      <c r="F317" s="408"/>
      <c r="G317" s="130" t="s">
        <v>314</v>
      </c>
      <c r="H317" s="409">
        <v>79.0</v>
      </c>
      <c r="I317" s="132"/>
      <c r="J317" s="132">
        <v>99.0</v>
      </c>
      <c r="K317" s="133">
        <v>25.0</v>
      </c>
      <c r="L317" s="134">
        <f>K317/J317</f>
        <v>0.2525252525</v>
      </c>
      <c r="M317" s="135">
        <f t="shared" si="1"/>
        <v>1.253164557</v>
      </c>
      <c r="N317" s="134" t="str">
        <f t="shared" ref="N317:N318" si="109">H317/#REF!-1</f>
        <v>#REF!</v>
      </c>
      <c r="O317" s="136">
        <f t="shared" ref="O317:O432" si="110">J317+J317*0.2</f>
        <v>118.8</v>
      </c>
      <c r="P317" s="137">
        <v>119.0</v>
      </c>
      <c r="Q317" s="138">
        <f t="shared" ref="Q317:Q432" si="111">K317/P317</f>
        <v>0.2100840336</v>
      </c>
      <c r="R317" s="114" t="s">
        <v>315</v>
      </c>
    </row>
    <row r="318" ht="18.75" customHeight="1" outlineLevel="1">
      <c r="A318" s="58"/>
      <c r="B318" s="139"/>
      <c r="C318" s="139"/>
      <c r="D318" s="406"/>
      <c r="E318" s="139"/>
      <c r="F318" s="408"/>
      <c r="G318" s="130" t="s">
        <v>322</v>
      </c>
      <c r="H318" s="410">
        <v>79.0</v>
      </c>
      <c r="I318" s="132"/>
      <c r="J318" s="132">
        <v>99.0</v>
      </c>
      <c r="K318" s="139"/>
      <c r="L318" s="134">
        <f>K317/J318</f>
        <v>0.2525252525</v>
      </c>
      <c r="M318" s="135">
        <f t="shared" si="1"/>
        <v>1.253164557</v>
      </c>
      <c r="N318" s="134" t="str">
        <f t="shared" si="109"/>
        <v>#REF!</v>
      </c>
      <c r="O318" s="136">
        <f t="shared" si="110"/>
        <v>118.8</v>
      </c>
      <c r="P318" s="137">
        <v>119.0</v>
      </c>
      <c r="Q318" s="138">
        <f t="shared" si="111"/>
        <v>0</v>
      </c>
      <c r="R318" s="114" t="s">
        <v>315</v>
      </c>
    </row>
    <row r="319" ht="18.75" customHeight="1" outlineLevel="1">
      <c r="A319" s="141"/>
      <c r="B319" s="139"/>
      <c r="C319" s="139"/>
      <c r="D319" s="406"/>
      <c r="E319" s="139"/>
      <c r="F319" s="408"/>
      <c r="G319" s="130" t="s">
        <v>317</v>
      </c>
      <c r="H319" s="409"/>
      <c r="I319" s="132"/>
      <c r="J319" s="132">
        <v>99.0</v>
      </c>
      <c r="K319" s="139"/>
      <c r="L319" s="134">
        <f>K317/J319</f>
        <v>0.2525252525</v>
      </c>
      <c r="M319" s="135" t="str">
        <f t="shared" si="1"/>
        <v>#DIV/0!</v>
      </c>
      <c r="N319" s="134"/>
      <c r="O319" s="136">
        <f t="shared" si="110"/>
        <v>118.8</v>
      </c>
      <c r="P319" s="137">
        <v>119.0</v>
      </c>
      <c r="Q319" s="138">
        <f t="shared" si="111"/>
        <v>0</v>
      </c>
      <c r="R319" s="114" t="s">
        <v>315</v>
      </c>
    </row>
    <row r="320" ht="18.75" customHeight="1" outlineLevel="1">
      <c r="A320" s="141"/>
      <c r="B320" s="113"/>
      <c r="C320" s="113"/>
      <c r="D320" s="406"/>
      <c r="E320" s="113"/>
      <c r="F320" s="408"/>
      <c r="G320" s="130" t="s">
        <v>318</v>
      </c>
      <c r="H320" s="409"/>
      <c r="I320" s="132"/>
      <c r="J320" s="132">
        <v>99.0</v>
      </c>
      <c r="K320" s="113"/>
      <c r="L320" s="134">
        <f>K317/J320</f>
        <v>0.2525252525</v>
      </c>
      <c r="M320" s="135" t="str">
        <f t="shared" si="1"/>
        <v>#DIV/0!</v>
      </c>
      <c r="N320" s="134" t="str">
        <f t="shared" ref="N320:N322" si="112">H320/#REF!-1</f>
        <v>#REF!</v>
      </c>
      <c r="O320" s="136">
        <f t="shared" si="110"/>
        <v>118.8</v>
      </c>
      <c r="P320" s="137">
        <v>119.0</v>
      </c>
      <c r="Q320" s="138">
        <f t="shared" si="111"/>
        <v>0</v>
      </c>
      <c r="R320" s="114" t="s">
        <v>315</v>
      </c>
    </row>
    <row r="321" ht="18.75" customHeight="1" outlineLevel="1">
      <c r="A321" s="141"/>
      <c r="B321" s="104" t="s">
        <v>240</v>
      </c>
      <c r="C321" s="405"/>
      <c r="D321" s="406"/>
      <c r="E321" s="407">
        <v>50.0</v>
      </c>
      <c r="F321" s="408"/>
      <c r="G321" s="130" t="s">
        <v>314</v>
      </c>
      <c r="H321" s="409"/>
      <c r="I321" s="132"/>
      <c r="J321" s="132">
        <v>99.0</v>
      </c>
      <c r="K321" s="133">
        <v>70.0</v>
      </c>
      <c r="L321" s="134">
        <f>K321/J321</f>
        <v>0.7070707071</v>
      </c>
      <c r="M321" s="135" t="str">
        <f t="shared" si="1"/>
        <v>#DIV/0!</v>
      </c>
      <c r="N321" s="134" t="str">
        <f t="shared" si="112"/>
        <v>#REF!</v>
      </c>
      <c r="O321" s="136">
        <f t="shared" si="110"/>
        <v>118.8</v>
      </c>
      <c r="P321" s="137">
        <v>119.0</v>
      </c>
      <c r="Q321" s="138">
        <f t="shared" si="111"/>
        <v>0.5882352941</v>
      </c>
      <c r="R321" s="114" t="s">
        <v>315</v>
      </c>
    </row>
    <row r="322" ht="18.75" customHeight="1" outlineLevel="1">
      <c r="A322" s="141"/>
      <c r="B322" s="139"/>
      <c r="C322" s="139"/>
      <c r="D322" s="406"/>
      <c r="E322" s="139"/>
      <c r="F322" s="408"/>
      <c r="G322" s="130" t="s">
        <v>322</v>
      </c>
      <c r="H322" s="409"/>
      <c r="I322" s="132"/>
      <c r="J322" s="132">
        <v>99.0</v>
      </c>
      <c r="K322" s="139"/>
      <c r="L322" s="134">
        <f>K321/J322</f>
        <v>0.7070707071</v>
      </c>
      <c r="M322" s="135" t="str">
        <f t="shared" si="1"/>
        <v>#DIV/0!</v>
      </c>
      <c r="N322" s="134" t="str">
        <f t="shared" si="112"/>
        <v>#REF!</v>
      </c>
      <c r="O322" s="136">
        <f t="shared" si="110"/>
        <v>118.8</v>
      </c>
      <c r="P322" s="137">
        <v>119.0</v>
      </c>
      <c r="Q322" s="138">
        <f t="shared" si="111"/>
        <v>0</v>
      </c>
      <c r="R322" s="114" t="s">
        <v>315</v>
      </c>
    </row>
    <row r="323" ht="18.75" customHeight="1" outlineLevel="1">
      <c r="A323" s="141"/>
      <c r="B323" s="139"/>
      <c r="C323" s="139"/>
      <c r="D323" s="406"/>
      <c r="E323" s="139"/>
      <c r="F323" s="408"/>
      <c r="G323" s="130" t="s">
        <v>317</v>
      </c>
      <c r="H323" s="409"/>
      <c r="I323" s="132"/>
      <c r="J323" s="132">
        <v>99.0</v>
      </c>
      <c r="K323" s="139"/>
      <c r="L323" s="134">
        <f>K321/J323</f>
        <v>0.7070707071</v>
      </c>
      <c r="M323" s="135" t="str">
        <f t="shared" si="1"/>
        <v>#DIV/0!</v>
      </c>
      <c r="N323" s="134"/>
      <c r="O323" s="136">
        <f t="shared" si="110"/>
        <v>118.8</v>
      </c>
      <c r="P323" s="137">
        <v>119.0</v>
      </c>
      <c r="Q323" s="138">
        <f t="shared" si="111"/>
        <v>0</v>
      </c>
      <c r="R323" s="114" t="s">
        <v>315</v>
      </c>
    </row>
    <row r="324" ht="18.75" customHeight="1" outlineLevel="1">
      <c r="A324" s="141"/>
      <c r="B324" s="113"/>
      <c r="C324" s="113"/>
      <c r="D324" s="406"/>
      <c r="E324" s="113"/>
      <c r="F324" s="408"/>
      <c r="G324" s="130" t="s">
        <v>318</v>
      </c>
      <c r="H324" s="409"/>
      <c r="I324" s="132"/>
      <c r="J324" s="132">
        <v>99.0</v>
      </c>
      <c r="K324" s="113"/>
      <c r="L324" s="134">
        <f>K321/J324</f>
        <v>0.7070707071</v>
      </c>
      <c r="M324" s="135" t="str">
        <f t="shared" si="1"/>
        <v>#DIV/0!</v>
      </c>
      <c r="N324" s="134" t="str">
        <f t="shared" ref="N324:N326" si="113">H324/#REF!-1</f>
        <v>#REF!</v>
      </c>
      <c r="O324" s="136">
        <f t="shared" si="110"/>
        <v>118.8</v>
      </c>
      <c r="P324" s="137">
        <v>119.0</v>
      </c>
      <c r="Q324" s="138">
        <f t="shared" si="111"/>
        <v>0</v>
      </c>
      <c r="R324" s="114" t="s">
        <v>315</v>
      </c>
    </row>
    <row r="325" ht="18.75" customHeight="1" outlineLevel="1">
      <c r="A325" s="141"/>
      <c r="B325" s="104" t="s">
        <v>482</v>
      </c>
      <c r="C325" s="405"/>
      <c r="D325" s="406"/>
      <c r="E325" s="407">
        <v>30.0</v>
      </c>
      <c r="F325" s="408"/>
      <c r="G325" s="130" t="s">
        <v>314</v>
      </c>
      <c r="H325" s="409"/>
      <c r="I325" s="132"/>
      <c r="J325" s="132">
        <v>99.0</v>
      </c>
      <c r="K325" s="133">
        <v>23.0</v>
      </c>
      <c r="L325" s="134">
        <f>K325/J325</f>
        <v>0.2323232323</v>
      </c>
      <c r="M325" s="135" t="str">
        <f t="shared" si="1"/>
        <v>#DIV/0!</v>
      </c>
      <c r="N325" s="134" t="str">
        <f t="shared" si="113"/>
        <v>#REF!</v>
      </c>
      <c r="O325" s="136">
        <f t="shared" si="110"/>
        <v>118.8</v>
      </c>
      <c r="P325" s="137">
        <v>119.0</v>
      </c>
      <c r="Q325" s="138">
        <f t="shared" si="111"/>
        <v>0.1932773109</v>
      </c>
      <c r="R325" s="114" t="s">
        <v>315</v>
      </c>
    </row>
    <row r="326" ht="18.75" customHeight="1" outlineLevel="1">
      <c r="A326" s="141"/>
      <c r="B326" s="139"/>
      <c r="C326" s="139"/>
      <c r="D326" s="406"/>
      <c r="E326" s="139"/>
      <c r="F326" s="408"/>
      <c r="G326" s="130" t="s">
        <v>322</v>
      </c>
      <c r="H326" s="409"/>
      <c r="I326" s="132"/>
      <c r="J326" s="132">
        <v>99.0</v>
      </c>
      <c r="K326" s="139"/>
      <c r="L326" s="134">
        <f>K325/J326</f>
        <v>0.2323232323</v>
      </c>
      <c r="M326" s="135" t="str">
        <f t="shared" si="1"/>
        <v>#DIV/0!</v>
      </c>
      <c r="N326" s="134" t="str">
        <f t="shared" si="113"/>
        <v>#REF!</v>
      </c>
      <c r="O326" s="136">
        <f t="shared" si="110"/>
        <v>118.8</v>
      </c>
      <c r="P326" s="137">
        <v>119.0</v>
      </c>
      <c r="Q326" s="138">
        <f t="shared" si="111"/>
        <v>0</v>
      </c>
      <c r="R326" s="114" t="s">
        <v>315</v>
      </c>
    </row>
    <row r="327" ht="18.75" customHeight="1" outlineLevel="1">
      <c r="A327" s="141"/>
      <c r="B327" s="139"/>
      <c r="C327" s="139"/>
      <c r="D327" s="406"/>
      <c r="E327" s="139"/>
      <c r="F327" s="408"/>
      <c r="G327" s="130" t="s">
        <v>317</v>
      </c>
      <c r="H327" s="409"/>
      <c r="I327" s="132"/>
      <c r="J327" s="132">
        <v>99.0</v>
      </c>
      <c r="K327" s="139"/>
      <c r="L327" s="411">
        <f>K325/J327</f>
        <v>0.2323232323</v>
      </c>
      <c r="M327" s="135" t="str">
        <f t="shared" si="1"/>
        <v>#DIV/0!</v>
      </c>
      <c r="N327" s="134"/>
      <c r="O327" s="136">
        <f t="shared" si="110"/>
        <v>118.8</v>
      </c>
      <c r="P327" s="137">
        <v>119.0</v>
      </c>
      <c r="Q327" s="138">
        <f t="shared" si="111"/>
        <v>0</v>
      </c>
      <c r="R327" s="114" t="s">
        <v>315</v>
      </c>
    </row>
    <row r="328" ht="18.75" customHeight="1" outlineLevel="1">
      <c r="A328" s="141"/>
      <c r="B328" s="113"/>
      <c r="C328" s="113"/>
      <c r="D328" s="406"/>
      <c r="E328" s="113"/>
      <c r="F328" s="408"/>
      <c r="G328" s="130" t="s">
        <v>318</v>
      </c>
      <c r="H328" s="409"/>
      <c r="I328" s="132"/>
      <c r="J328" s="132">
        <v>99.0</v>
      </c>
      <c r="K328" s="113"/>
      <c r="L328" s="134">
        <f>K325/J328</f>
        <v>0.2323232323</v>
      </c>
      <c r="M328" s="135" t="str">
        <f t="shared" si="1"/>
        <v>#DIV/0!</v>
      </c>
      <c r="N328" s="134" t="str">
        <f t="shared" ref="N328:N330" si="114">H328/#REF!-1</f>
        <v>#REF!</v>
      </c>
      <c r="O328" s="136">
        <f t="shared" si="110"/>
        <v>118.8</v>
      </c>
      <c r="P328" s="137">
        <v>119.0</v>
      </c>
      <c r="Q328" s="138">
        <f t="shared" si="111"/>
        <v>0</v>
      </c>
      <c r="R328" s="114" t="s">
        <v>315</v>
      </c>
    </row>
    <row r="329" ht="18.75" customHeight="1" outlineLevel="1">
      <c r="A329" s="141"/>
      <c r="B329" s="104" t="s">
        <v>241</v>
      </c>
      <c r="C329" s="405"/>
      <c r="D329" s="406"/>
      <c r="E329" s="407">
        <v>50.0</v>
      </c>
      <c r="F329" s="408"/>
      <c r="G329" s="130" t="s">
        <v>314</v>
      </c>
      <c r="H329" s="409"/>
      <c r="I329" s="132"/>
      <c r="J329" s="132">
        <v>99.0</v>
      </c>
      <c r="K329" s="133">
        <v>42.0</v>
      </c>
      <c r="L329" s="134">
        <f>K329/J329</f>
        <v>0.4242424242</v>
      </c>
      <c r="M329" s="135" t="str">
        <f t="shared" si="1"/>
        <v>#DIV/0!</v>
      </c>
      <c r="N329" s="134" t="str">
        <f t="shared" si="114"/>
        <v>#REF!</v>
      </c>
      <c r="O329" s="136">
        <f t="shared" si="110"/>
        <v>118.8</v>
      </c>
      <c r="P329" s="137">
        <v>119.0</v>
      </c>
      <c r="Q329" s="138">
        <f t="shared" si="111"/>
        <v>0.3529411765</v>
      </c>
      <c r="R329" s="114" t="s">
        <v>315</v>
      </c>
    </row>
    <row r="330" ht="18.75" customHeight="1" outlineLevel="1">
      <c r="A330" s="141"/>
      <c r="B330" s="139"/>
      <c r="C330" s="139"/>
      <c r="D330" s="406"/>
      <c r="E330" s="139"/>
      <c r="F330" s="408"/>
      <c r="G330" s="130" t="s">
        <v>322</v>
      </c>
      <c r="H330" s="409"/>
      <c r="I330" s="132"/>
      <c r="J330" s="132">
        <v>99.0</v>
      </c>
      <c r="K330" s="139"/>
      <c r="L330" s="134">
        <f>K329/J330</f>
        <v>0.4242424242</v>
      </c>
      <c r="M330" s="135" t="str">
        <f t="shared" si="1"/>
        <v>#DIV/0!</v>
      </c>
      <c r="N330" s="134" t="str">
        <f t="shared" si="114"/>
        <v>#REF!</v>
      </c>
      <c r="O330" s="136">
        <f t="shared" si="110"/>
        <v>118.8</v>
      </c>
      <c r="P330" s="137">
        <v>119.0</v>
      </c>
      <c r="Q330" s="138">
        <f t="shared" si="111"/>
        <v>0</v>
      </c>
      <c r="R330" s="114" t="s">
        <v>315</v>
      </c>
    </row>
    <row r="331" ht="18.75" customHeight="1" outlineLevel="1">
      <c r="A331" s="141"/>
      <c r="B331" s="139"/>
      <c r="C331" s="139"/>
      <c r="D331" s="406"/>
      <c r="E331" s="139"/>
      <c r="F331" s="408"/>
      <c r="G331" s="130" t="s">
        <v>317</v>
      </c>
      <c r="H331" s="409"/>
      <c r="I331" s="132"/>
      <c r="J331" s="132">
        <v>99.0</v>
      </c>
      <c r="K331" s="139"/>
      <c r="L331" s="411">
        <f>K329/J331</f>
        <v>0.4242424242</v>
      </c>
      <c r="M331" s="135" t="str">
        <f t="shared" si="1"/>
        <v>#DIV/0!</v>
      </c>
      <c r="N331" s="134"/>
      <c r="O331" s="136">
        <f t="shared" si="110"/>
        <v>118.8</v>
      </c>
      <c r="P331" s="137">
        <v>119.0</v>
      </c>
      <c r="Q331" s="138">
        <f t="shared" si="111"/>
        <v>0</v>
      </c>
      <c r="R331" s="114" t="s">
        <v>315</v>
      </c>
    </row>
    <row r="332" ht="18.75" customHeight="1" outlineLevel="1">
      <c r="A332" s="141"/>
      <c r="B332" s="113"/>
      <c r="C332" s="113"/>
      <c r="D332" s="406"/>
      <c r="E332" s="113"/>
      <c r="F332" s="408"/>
      <c r="G332" s="130" t="s">
        <v>318</v>
      </c>
      <c r="H332" s="409"/>
      <c r="I332" s="132"/>
      <c r="J332" s="132">
        <v>99.0</v>
      </c>
      <c r="K332" s="113"/>
      <c r="L332" s="134">
        <f>K329/J332</f>
        <v>0.4242424242</v>
      </c>
      <c r="M332" s="135" t="str">
        <f t="shared" si="1"/>
        <v>#DIV/0!</v>
      </c>
      <c r="N332" s="134" t="str">
        <f t="shared" ref="N332:N334" si="115">H332/#REF!-1</f>
        <v>#REF!</v>
      </c>
      <c r="O332" s="136">
        <f t="shared" si="110"/>
        <v>118.8</v>
      </c>
      <c r="P332" s="137">
        <v>119.0</v>
      </c>
      <c r="Q332" s="138">
        <f t="shared" si="111"/>
        <v>0</v>
      </c>
      <c r="R332" s="114" t="s">
        <v>315</v>
      </c>
    </row>
    <row r="333" ht="18.75" customHeight="1" outlineLevel="1">
      <c r="A333" s="125"/>
      <c r="B333" s="104" t="s">
        <v>483</v>
      </c>
      <c r="C333" s="405"/>
      <c r="D333" s="406"/>
      <c r="E333" s="407">
        <v>30.0</v>
      </c>
      <c r="F333" s="408"/>
      <c r="G333" s="130" t="s">
        <v>314</v>
      </c>
      <c r="H333" s="409">
        <v>79.0</v>
      </c>
      <c r="I333" s="132"/>
      <c r="J333" s="132">
        <v>99.0</v>
      </c>
      <c r="K333" s="133">
        <v>23.0</v>
      </c>
      <c r="L333" s="134">
        <f>K333/J333</f>
        <v>0.2323232323</v>
      </c>
      <c r="M333" s="135">
        <f t="shared" si="1"/>
        <v>1.253164557</v>
      </c>
      <c r="N333" s="134" t="str">
        <f t="shared" si="115"/>
        <v>#REF!</v>
      </c>
      <c r="O333" s="136">
        <f t="shared" si="110"/>
        <v>118.8</v>
      </c>
      <c r="P333" s="137">
        <v>119.0</v>
      </c>
      <c r="Q333" s="138">
        <f t="shared" si="111"/>
        <v>0.1932773109</v>
      </c>
      <c r="R333" s="114" t="s">
        <v>315</v>
      </c>
    </row>
    <row r="334" ht="18.75" customHeight="1" outlineLevel="1">
      <c r="A334" s="58"/>
      <c r="B334" s="139"/>
      <c r="C334" s="139"/>
      <c r="D334" s="406"/>
      <c r="E334" s="139"/>
      <c r="F334" s="408"/>
      <c r="G334" s="130" t="s">
        <v>322</v>
      </c>
      <c r="H334" s="410">
        <v>79.0</v>
      </c>
      <c r="I334" s="132"/>
      <c r="J334" s="132">
        <v>99.0</v>
      </c>
      <c r="K334" s="139"/>
      <c r="L334" s="134">
        <f>K333/J334</f>
        <v>0.2323232323</v>
      </c>
      <c r="M334" s="135">
        <f t="shared" si="1"/>
        <v>1.253164557</v>
      </c>
      <c r="N334" s="134" t="str">
        <f t="shared" si="115"/>
        <v>#REF!</v>
      </c>
      <c r="O334" s="136">
        <f t="shared" si="110"/>
        <v>118.8</v>
      </c>
      <c r="P334" s="137">
        <v>119.0</v>
      </c>
      <c r="Q334" s="138">
        <f t="shared" si="111"/>
        <v>0</v>
      </c>
      <c r="R334" s="114" t="s">
        <v>315</v>
      </c>
    </row>
    <row r="335" ht="18.75" customHeight="1" outlineLevel="1">
      <c r="A335" s="141"/>
      <c r="B335" s="139"/>
      <c r="C335" s="139"/>
      <c r="D335" s="406"/>
      <c r="E335" s="139"/>
      <c r="F335" s="408"/>
      <c r="G335" s="130" t="s">
        <v>317</v>
      </c>
      <c r="H335" s="409"/>
      <c r="I335" s="132"/>
      <c r="J335" s="132">
        <v>99.0</v>
      </c>
      <c r="K335" s="139"/>
      <c r="L335" s="411">
        <f>K333/J335</f>
        <v>0.2323232323</v>
      </c>
      <c r="M335" s="135" t="str">
        <f t="shared" si="1"/>
        <v>#DIV/0!</v>
      </c>
      <c r="N335" s="134"/>
      <c r="O335" s="136">
        <f t="shared" si="110"/>
        <v>118.8</v>
      </c>
      <c r="P335" s="137">
        <v>119.0</v>
      </c>
      <c r="Q335" s="138">
        <f t="shared" si="111"/>
        <v>0</v>
      </c>
      <c r="R335" s="114" t="s">
        <v>315</v>
      </c>
    </row>
    <row r="336" ht="18.75" customHeight="1" outlineLevel="1">
      <c r="A336" s="141"/>
      <c r="B336" s="113"/>
      <c r="C336" s="113"/>
      <c r="D336" s="406"/>
      <c r="E336" s="113"/>
      <c r="F336" s="408"/>
      <c r="G336" s="130" t="s">
        <v>318</v>
      </c>
      <c r="H336" s="409"/>
      <c r="I336" s="132"/>
      <c r="J336" s="132">
        <v>99.0</v>
      </c>
      <c r="K336" s="113"/>
      <c r="L336" s="134">
        <f>K333/J336</f>
        <v>0.2323232323</v>
      </c>
      <c r="M336" s="135" t="str">
        <f t="shared" si="1"/>
        <v>#DIV/0!</v>
      </c>
      <c r="N336" s="134" t="str">
        <f t="shared" ref="N336:N338" si="116">H336/#REF!-1</f>
        <v>#REF!</v>
      </c>
      <c r="O336" s="136">
        <f t="shared" si="110"/>
        <v>118.8</v>
      </c>
      <c r="P336" s="137">
        <v>119.0</v>
      </c>
      <c r="Q336" s="138">
        <f t="shared" si="111"/>
        <v>0</v>
      </c>
      <c r="R336" s="114" t="s">
        <v>315</v>
      </c>
    </row>
    <row r="337" ht="18.75" customHeight="1" outlineLevel="1">
      <c r="A337" s="125"/>
      <c r="B337" s="104" t="s">
        <v>228</v>
      </c>
      <c r="C337" s="405"/>
      <c r="D337" s="406"/>
      <c r="E337" s="407">
        <v>30.0</v>
      </c>
      <c r="F337" s="408"/>
      <c r="G337" s="130" t="s">
        <v>314</v>
      </c>
      <c r="H337" s="409">
        <v>79.0</v>
      </c>
      <c r="I337" s="132"/>
      <c r="J337" s="132">
        <v>99.0</v>
      </c>
      <c r="K337" s="133">
        <v>21.0</v>
      </c>
      <c r="L337" s="134">
        <f>K337/J337</f>
        <v>0.2121212121</v>
      </c>
      <c r="M337" s="135">
        <f t="shared" si="1"/>
        <v>1.253164557</v>
      </c>
      <c r="N337" s="134" t="str">
        <f t="shared" si="116"/>
        <v>#REF!</v>
      </c>
      <c r="O337" s="136">
        <f t="shared" si="110"/>
        <v>118.8</v>
      </c>
      <c r="P337" s="137">
        <v>119.0</v>
      </c>
      <c r="Q337" s="138">
        <f t="shared" si="111"/>
        <v>0.1764705882</v>
      </c>
      <c r="R337" s="114" t="s">
        <v>315</v>
      </c>
    </row>
    <row r="338" ht="18.75" customHeight="1" outlineLevel="1">
      <c r="A338" s="58"/>
      <c r="B338" s="139"/>
      <c r="C338" s="139"/>
      <c r="D338" s="406"/>
      <c r="E338" s="139"/>
      <c r="F338" s="408"/>
      <c r="G338" s="130" t="s">
        <v>322</v>
      </c>
      <c r="H338" s="410">
        <v>79.0</v>
      </c>
      <c r="I338" s="132"/>
      <c r="J338" s="132">
        <v>99.0</v>
      </c>
      <c r="K338" s="139"/>
      <c r="L338" s="134">
        <f>K337/J338</f>
        <v>0.2121212121</v>
      </c>
      <c r="M338" s="135">
        <f t="shared" si="1"/>
        <v>1.253164557</v>
      </c>
      <c r="N338" s="134" t="str">
        <f t="shared" si="116"/>
        <v>#REF!</v>
      </c>
      <c r="O338" s="136">
        <f t="shared" si="110"/>
        <v>118.8</v>
      </c>
      <c r="P338" s="137">
        <v>119.0</v>
      </c>
      <c r="Q338" s="138">
        <f t="shared" si="111"/>
        <v>0</v>
      </c>
      <c r="R338" s="114" t="s">
        <v>315</v>
      </c>
    </row>
    <row r="339" ht="18.75" customHeight="1" outlineLevel="1">
      <c r="A339" s="141"/>
      <c r="B339" s="139"/>
      <c r="C339" s="139"/>
      <c r="D339" s="406"/>
      <c r="E339" s="139"/>
      <c r="F339" s="408"/>
      <c r="G339" s="130" t="s">
        <v>317</v>
      </c>
      <c r="H339" s="409"/>
      <c r="I339" s="132"/>
      <c r="J339" s="132">
        <v>99.0</v>
      </c>
      <c r="K339" s="139"/>
      <c r="L339" s="411">
        <f>K337/J339</f>
        <v>0.2121212121</v>
      </c>
      <c r="M339" s="135" t="str">
        <f t="shared" si="1"/>
        <v>#DIV/0!</v>
      </c>
      <c r="N339" s="134"/>
      <c r="O339" s="136">
        <f t="shared" si="110"/>
        <v>118.8</v>
      </c>
      <c r="P339" s="137">
        <v>119.0</v>
      </c>
      <c r="Q339" s="138">
        <f t="shared" si="111"/>
        <v>0</v>
      </c>
      <c r="R339" s="114" t="s">
        <v>315</v>
      </c>
    </row>
    <row r="340" ht="18.75" customHeight="1" outlineLevel="1">
      <c r="A340" s="141"/>
      <c r="B340" s="113"/>
      <c r="C340" s="113"/>
      <c r="D340" s="406"/>
      <c r="E340" s="113"/>
      <c r="F340" s="408"/>
      <c r="G340" s="130" t="s">
        <v>318</v>
      </c>
      <c r="H340" s="409"/>
      <c r="I340" s="132"/>
      <c r="J340" s="132">
        <v>99.0</v>
      </c>
      <c r="K340" s="113"/>
      <c r="L340" s="134">
        <f>K337/J340</f>
        <v>0.2121212121</v>
      </c>
      <c r="M340" s="135" t="str">
        <f t="shared" si="1"/>
        <v>#DIV/0!</v>
      </c>
      <c r="N340" s="134" t="str">
        <f t="shared" ref="N340:N342" si="117">H340/#REF!-1</f>
        <v>#REF!</v>
      </c>
      <c r="O340" s="136">
        <f t="shared" si="110"/>
        <v>118.8</v>
      </c>
      <c r="P340" s="137">
        <v>119.0</v>
      </c>
      <c r="Q340" s="138">
        <f t="shared" si="111"/>
        <v>0</v>
      </c>
      <c r="R340" s="114" t="s">
        <v>315</v>
      </c>
    </row>
    <row r="341" ht="18.75" customHeight="1" outlineLevel="1">
      <c r="A341" s="125"/>
      <c r="B341" s="104" t="s">
        <v>232</v>
      </c>
      <c r="C341" s="405"/>
      <c r="D341" s="406"/>
      <c r="E341" s="407">
        <v>15.0</v>
      </c>
      <c r="F341" s="408"/>
      <c r="G341" s="130" t="s">
        <v>314</v>
      </c>
      <c r="H341" s="409">
        <v>79.0</v>
      </c>
      <c r="I341" s="132"/>
      <c r="J341" s="132">
        <v>99.0</v>
      </c>
      <c r="K341" s="133">
        <v>10.0</v>
      </c>
      <c r="L341" s="412">
        <f>K341/J341</f>
        <v>0.101010101</v>
      </c>
      <c r="M341" s="135">
        <f t="shared" si="1"/>
        <v>1.253164557</v>
      </c>
      <c r="N341" s="134" t="str">
        <f t="shared" si="117"/>
        <v>#REF!</v>
      </c>
      <c r="O341" s="136">
        <f t="shared" si="110"/>
        <v>118.8</v>
      </c>
      <c r="P341" s="137">
        <v>119.0</v>
      </c>
      <c r="Q341" s="138">
        <f t="shared" si="111"/>
        <v>0.08403361345</v>
      </c>
      <c r="R341" s="114" t="s">
        <v>315</v>
      </c>
    </row>
    <row r="342" ht="18.75" customHeight="1" outlineLevel="1">
      <c r="A342" s="58"/>
      <c r="B342" s="139"/>
      <c r="C342" s="139"/>
      <c r="D342" s="406"/>
      <c r="E342" s="139"/>
      <c r="F342" s="408"/>
      <c r="G342" s="130" t="s">
        <v>322</v>
      </c>
      <c r="H342" s="410">
        <v>79.0</v>
      </c>
      <c r="I342" s="132"/>
      <c r="J342" s="132">
        <v>99.0</v>
      </c>
      <c r="K342" s="139"/>
      <c r="L342" s="412">
        <f>K341/J342</f>
        <v>0.101010101</v>
      </c>
      <c r="M342" s="135">
        <f t="shared" si="1"/>
        <v>1.253164557</v>
      </c>
      <c r="N342" s="134" t="str">
        <f t="shared" si="117"/>
        <v>#REF!</v>
      </c>
      <c r="O342" s="136">
        <f t="shared" si="110"/>
        <v>118.8</v>
      </c>
      <c r="P342" s="137">
        <v>119.0</v>
      </c>
      <c r="Q342" s="138">
        <f t="shared" si="111"/>
        <v>0</v>
      </c>
      <c r="R342" s="114" t="s">
        <v>315</v>
      </c>
    </row>
    <row r="343" ht="18.75" customHeight="1" outlineLevel="1">
      <c r="A343" s="141"/>
      <c r="B343" s="139"/>
      <c r="C343" s="139"/>
      <c r="D343" s="406"/>
      <c r="E343" s="139"/>
      <c r="F343" s="408"/>
      <c r="G343" s="130" t="s">
        <v>317</v>
      </c>
      <c r="H343" s="409"/>
      <c r="I343" s="132"/>
      <c r="J343" s="132">
        <v>99.0</v>
      </c>
      <c r="K343" s="139"/>
      <c r="L343" s="411">
        <f>K341/J343</f>
        <v>0.101010101</v>
      </c>
      <c r="M343" s="135" t="str">
        <f t="shared" si="1"/>
        <v>#DIV/0!</v>
      </c>
      <c r="N343" s="134"/>
      <c r="O343" s="136">
        <f t="shared" si="110"/>
        <v>118.8</v>
      </c>
      <c r="P343" s="137">
        <v>119.0</v>
      </c>
      <c r="Q343" s="138">
        <f t="shared" si="111"/>
        <v>0</v>
      </c>
      <c r="R343" s="114" t="s">
        <v>315</v>
      </c>
    </row>
    <row r="344" ht="18.75" customHeight="1" outlineLevel="1">
      <c r="A344" s="141"/>
      <c r="B344" s="113"/>
      <c r="C344" s="113"/>
      <c r="D344" s="406"/>
      <c r="E344" s="113"/>
      <c r="F344" s="408"/>
      <c r="G344" s="130" t="s">
        <v>318</v>
      </c>
      <c r="H344" s="409"/>
      <c r="I344" s="132"/>
      <c r="J344" s="132">
        <v>99.0</v>
      </c>
      <c r="K344" s="113"/>
      <c r="L344" s="412">
        <f>K341/J344</f>
        <v>0.101010101</v>
      </c>
      <c r="M344" s="135" t="str">
        <f t="shared" si="1"/>
        <v>#DIV/0!</v>
      </c>
      <c r="N344" s="134" t="str">
        <f t="shared" ref="N344:N346" si="118">H344/#REF!-1</f>
        <v>#REF!</v>
      </c>
      <c r="O344" s="136">
        <f t="shared" si="110"/>
        <v>118.8</v>
      </c>
      <c r="P344" s="137">
        <v>119.0</v>
      </c>
      <c r="Q344" s="138">
        <f t="shared" si="111"/>
        <v>0</v>
      </c>
      <c r="R344" s="114" t="s">
        <v>315</v>
      </c>
    </row>
    <row r="345" ht="18.75" customHeight="1" outlineLevel="1">
      <c r="A345" s="125"/>
      <c r="B345" s="104" t="s">
        <v>484</v>
      </c>
      <c r="C345" s="405"/>
      <c r="D345" s="406"/>
      <c r="E345" s="407">
        <v>30.0</v>
      </c>
      <c r="F345" s="408"/>
      <c r="G345" s="130" t="s">
        <v>314</v>
      </c>
      <c r="H345" s="409">
        <v>79.0</v>
      </c>
      <c r="I345" s="132"/>
      <c r="J345" s="132">
        <v>99.0</v>
      </c>
      <c r="K345" s="133">
        <v>23.0</v>
      </c>
      <c r="L345" s="412">
        <f>K345/J345</f>
        <v>0.2323232323</v>
      </c>
      <c r="M345" s="135">
        <f t="shared" si="1"/>
        <v>1.253164557</v>
      </c>
      <c r="N345" s="134" t="str">
        <f t="shared" si="118"/>
        <v>#REF!</v>
      </c>
      <c r="O345" s="136">
        <f t="shared" si="110"/>
        <v>118.8</v>
      </c>
      <c r="P345" s="137">
        <v>119.0</v>
      </c>
      <c r="Q345" s="138">
        <f t="shared" si="111"/>
        <v>0.1932773109</v>
      </c>
      <c r="R345" s="114" t="s">
        <v>315</v>
      </c>
    </row>
    <row r="346" ht="18.75" customHeight="1" outlineLevel="1">
      <c r="A346" s="58"/>
      <c r="B346" s="139"/>
      <c r="C346" s="139"/>
      <c r="D346" s="406"/>
      <c r="E346" s="139"/>
      <c r="F346" s="408"/>
      <c r="G346" s="130" t="s">
        <v>322</v>
      </c>
      <c r="H346" s="410">
        <v>79.0</v>
      </c>
      <c r="I346" s="132"/>
      <c r="J346" s="132">
        <v>99.0</v>
      </c>
      <c r="K346" s="139"/>
      <c r="L346" s="412">
        <f>K345/J346</f>
        <v>0.2323232323</v>
      </c>
      <c r="M346" s="135">
        <f t="shared" si="1"/>
        <v>1.253164557</v>
      </c>
      <c r="N346" s="134" t="str">
        <f t="shared" si="118"/>
        <v>#REF!</v>
      </c>
      <c r="O346" s="136">
        <f t="shared" si="110"/>
        <v>118.8</v>
      </c>
      <c r="P346" s="137">
        <v>119.0</v>
      </c>
      <c r="Q346" s="138">
        <f t="shared" si="111"/>
        <v>0</v>
      </c>
      <c r="R346" s="114" t="s">
        <v>315</v>
      </c>
    </row>
    <row r="347" ht="18.75" customHeight="1" outlineLevel="1">
      <c r="A347" s="141"/>
      <c r="B347" s="139"/>
      <c r="C347" s="139"/>
      <c r="D347" s="406"/>
      <c r="E347" s="139"/>
      <c r="F347" s="408"/>
      <c r="G347" s="130" t="s">
        <v>317</v>
      </c>
      <c r="H347" s="409"/>
      <c r="I347" s="132"/>
      <c r="J347" s="132">
        <v>99.0</v>
      </c>
      <c r="K347" s="139"/>
      <c r="L347" s="411">
        <f>K345/J347</f>
        <v>0.2323232323</v>
      </c>
      <c r="M347" s="135" t="str">
        <f t="shared" si="1"/>
        <v>#DIV/0!</v>
      </c>
      <c r="N347" s="134"/>
      <c r="O347" s="136">
        <f t="shared" si="110"/>
        <v>118.8</v>
      </c>
      <c r="P347" s="137">
        <v>119.0</v>
      </c>
      <c r="Q347" s="138">
        <f t="shared" si="111"/>
        <v>0</v>
      </c>
      <c r="R347" s="114" t="s">
        <v>315</v>
      </c>
    </row>
    <row r="348" ht="18.75" customHeight="1" outlineLevel="1">
      <c r="A348" s="141"/>
      <c r="B348" s="113"/>
      <c r="C348" s="113"/>
      <c r="D348" s="406"/>
      <c r="E348" s="113"/>
      <c r="F348" s="408"/>
      <c r="G348" s="130" t="s">
        <v>318</v>
      </c>
      <c r="H348" s="409"/>
      <c r="I348" s="132"/>
      <c r="J348" s="132">
        <v>99.0</v>
      </c>
      <c r="K348" s="113"/>
      <c r="L348" s="412">
        <f>K345/J348</f>
        <v>0.2323232323</v>
      </c>
      <c r="M348" s="135" t="str">
        <f t="shared" si="1"/>
        <v>#DIV/0!</v>
      </c>
      <c r="N348" s="134" t="str">
        <f t="shared" ref="N348:N350" si="119">H348/#REF!-1</f>
        <v>#REF!</v>
      </c>
      <c r="O348" s="136">
        <f t="shared" si="110"/>
        <v>118.8</v>
      </c>
      <c r="P348" s="137">
        <v>119.0</v>
      </c>
      <c r="Q348" s="138">
        <f t="shared" si="111"/>
        <v>0</v>
      </c>
      <c r="R348" s="114" t="s">
        <v>315</v>
      </c>
    </row>
    <row r="349" ht="18.75" customHeight="1" outlineLevel="1">
      <c r="A349" s="277"/>
      <c r="B349" s="413" t="s">
        <v>485</v>
      </c>
      <c r="C349" s="414"/>
      <c r="D349" s="415"/>
      <c r="E349" s="416">
        <v>30.0</v>
      </c>
      <c r="F349" s="417"/>
      <c r="G349" s="130" t="s">
        <v>314</v>
      </c>
      <c r="H349" s="418">
        <v>79.0</v>
      </c>
      <c r="I349" s="132"/>
      <c r="J349" s="132">
        <v>99.0</v>
      </c>
      <c r="K349" s="419">
        <v>42.0</v>
      </c>
      <c r="L349" s="412">
        <f>K349/J349</f>
        <v>0.4242424242</v>
      </c>
      <c r="M349" s="135">
        <f t="shared" si="1"/>
        <v>1.253164557</v>
      </c>
      <c r="N349" s="134" t="str">
        <f t="shared" si="119"/>
        <v>#REF!</v>
      </c>
      <c r="O349" s="136">
        <f t="shared" si="110"/>
        <v>118.8</v>
      </c>
      <c r="P349" s="137">
        <v>119.0</v>
      </c>
      <c r="Q349" s="138">
        <f t="shared" si="111"/>
        <v>0.3529411765</v>
      </c>
      <c r="R349" s="114" t="s">
        <v>315</v>
      </c>
    </row>
    <row r="350" ht="18.75" customHeight="1" outlineLevel="1">
      <c r="A350" s="58"/>
      <c r="B350" s="139"/>
      <c r="C350" s="139"/>
      <c r="D350" s="415"/>
      <c r="E350" s="139"/>
      <c r="F350" s="417"/>
      <c r="G350" s="130" t="s">
        <v>322</v>
      </c>
      <c r="H350" s="418">
        <v>79.0</v>
      </c>
      <c r="I350" s="132"/>
      <c r="J350" s="132">
        <v>99.0</v>
      </c>
      <c r="K350" s="139"/>
      <c r="L350" s="412">
        <f>K349/J350</f>
        <v>0.4242424242</v>
      </c>
      <c r="M350" s="135">
        <f t="shared" si="1"/>
        <v>1.253164557</v>
      </c>
      <c r="N350" s="134" t="str">
        <f t="shared" si="119"/>
        <v>#REF!</v>
      </c>
      <c r="O350" s="136">
        <f t="shared" si="110"/>
        <v>118.8</v>
      </c>
      <c r="P350" s="137">
        <v>119.0</v>
      </c>
      <c r="Q350" s="138">
        <f t="shared" si="111"/>
        <v>0</v>
      </c>
      <c r="R350" s="114" t="s">
        <v>315</v>
      </c>
    </row>
    <row r="351" ht="18.75" customHeight="1" outlineLevel="1">
      <c r="A351" s="286"/>
      <c r="B351" s="139"/>
      <c r="C351" s="139"/>
      <c r="D351" s="415"/>
      <c r="E351" s="139"/>
      <c r="F351" s="417"/>
      <c r="G351" s="130" t="s">
        <v>317</v>
      </c>
      <c r="H351" s="418"/>
      <c r="I351" s="132"/>
      <c r="J351" s="132">
        <v>99.0</v>
      </c>
      <c r="K351" s="139"/>
      <c r="L351" s="411">
        <f>K349/J351</f>
        <v>0.4242424242</v>
      </c>
      <c r="M351" s="135" t="str">
        <f t="shared" si="1"/>
        <v>#DIV/0!</v>
      </c>
      <c r="N351" s="134"/>
      <c r="O351" s="136">
        <f t="shared" si="110"/>
        <v>118.8</v>
      </c>
      <c r="P351" s="137">
        <v>119.0</v>
      </c>
      <c r="Q351" s="138">
        <f t="shared" si="111"/>
        <v>0</v>
      </c>
      <c r="R351" s="114" t="s">
        <v>315</v>
      </c>
    </row>
    <row r="352" ht="18.75" customHeight="1" outlineLevel="1">
      <c r="A352" s="286"/>
      <c r="B352" s="113"/>
      <c r="C352" s="113"/>
      <c r="D352" s="415"/>
      <c r="E352" s="113"/>
      <c r="F352" s="417"/>
      <c r="G352" s="130" t="s">
        <v>318</v>
      </c>
      <c r="H352" s="418"/>
      <c r="I352" s="132"/>
      <c r="J352" s="132">
        <v>99.0</v>
      </c>
      <c r="K352" s="113"/>
      <c r="L352" s="412">
        <f>K349/J352</f>
        <v>0.4242424242</v>
      </c>
      <c r="M352" s="135" t="str">
        <f t="shared" si="1"/>
        <v>#DIV/0!</v>
      </c>
      <c r="N352" s="134" t="str">
        <f t="shared" ref="N352:N354" si="120">H352/#REF!-1</f>
        <v>#REF!</v>
      </c>
      <c r="O352" s="136">
        <f t="shared" si="110"/>
        <v>118.8</v>
      </c>
      <c r="P352" s="137">
        <v>119.0</v>
      </c>
      <c r="Q352" s="138">
        <f t="shared" si="111"/>
        <v>0</v>
      </c>
      <c r="R352" s="114" t="s">
        <v>315</v>
      </c>
    </row>
    <row r="353" ht="18.75" customHeight="1" outlineLevel="1">
      <c r="A353" s="277"/>
      <c r="B353" s="413" t="s">
        <v>242</v>
      </c>
      <c r="C353" s="414"/>
      <c r="D353" s="415"/>
      <c r="E353" s="416">
        <v>30.0</v>
      </c>
      <c r="F353" s="417"/>
      <c r="G353" s="130" t="s">
        <v>314</v>
      </c>
      <c r="H353" s="418">
        <v>79.0</v>
      </c>
      <c r="I353" s="132"/>
      <c r="J353" s="132">
        <v>99.0</v>
      </c>
      <c r="K353" s="419">
        <v>47.0</v>
      </c>
      <c r="L353" s="412">
        <f>K353/J353</f>
        <v>0.4747474747</v>
      </c>
      <c r="M353" s="135">
        <f t="shared" si="1"/>
        <v>1.253164557</v>
      </c>
      <c r="N353" s="134" t="str">
        <f t="shared" si="120"/>
        <v>#REF!</v>
      </c>
      <c r="O353" s="136">
        <f t="shared" si="110"/>
        <v>118.8</v>
      </c>
      <c r="P353" s="137">
        <v>119.0</v>
      </c>
      <c r="Q353" s="138">
        <f t="shared" si="111"/>
        <v>0.3949579832</v>
      </c>
      <c r="R353" s="114" t="s">
        <v>315</v>
      </c>
    </row>
    <row r="354" ht="18.75" customHeight="1" outlineLevel="1">
      <c r="A354" s="58"/>
      <c r="B354" s="139"/>
      <c r="C354" s="139"/>
      <c r="D354" s="415"/>
      <c r="E354" s="139"/>
      <c r="F354" s="417"/>
      <c r="G354" s="130" t="s">
        <v>322</v>
      </c>
      <c r="H354" s="418">
        <v>79.0</v>
      </c>
      <c r="I354" s="132"/>
      <c r="J354" s="132">
        <v>99.0</v>
      </c>
      <c r="K354" s="139"/>
      <c r="L354" s="412">
        <f>K353/J354</f>
        <v>0.4747474747</v>
      </c>
      <c r="M354" s="135">
        <f t="shared" si="1"/>
        <v>1.253164557</v>
      </c>
      <c r="N354" s="134" t="str">
        <f t="shared" si="120"/>
        <v>#REF!</v>
      </c>
      <c r="O354" s="136">
        <f t="shared" si="110"/>
        <v>118.8</v>
      </c>
      <c r="P354" s="137">
        <v>119.0</v>
      </c>
      <c r="Q354" s="138">
        <f t="shared" si="111"/>
        <v>0</v>
      </c>
      <c r="R354" s="114" t="s">
        <v>315</v>
      </c>
    </row>
    <row r="355" ht="18.75" customHeight="1" outlineLevel="1">
      <c r="A355" s="286"/>
      <c r="B355" s="139"/>
      <c r="C355" s="139"/>
      <c r="D355" s="415"/>
      <c r="E355" s="139"/>
      <c r="F355" s="417"/>
      <c r="G355" s="130" t="s">
        <v>317</v>
      </c>
      <c r="H355" s="418"/>
      <c r="I355" s="132"/>
      <c r="J355" s="132">
        <v>99.0</v>
      </c>
      <c r="K355" s="139"/>
      <c r="L355" s="411">
        <f>K353/J355</f>
        <v>0.4747474747</v>
      </c>
      <c r="M355" s="135" t="str">
        <f t="shared" si="1"/>
        <v>#DIV/0!</v>
      </c>
      <c r="N355" s="134"/>
      <c r="O355" s="136">
        <f t="shared" si="110"/>
        <v>118.8</v>
      </c>
      <c r="P355" s="137">
        <v>119.0</v>
      </c>
      <c r="Q355" s="138">
        <f t="shared" si="111"/>
        <v>0</v>
      </c>
      <c r="R355" s="114" t="s">
        <v>315</v>
      </c>
    </row>
    <row r="356" ht="18.75" customHeight="1" outlineLevel="1">
      <c r="A356" s="286"/>
      <c r="B356" s="113"/>
      <c r="C356" s="113"/>
      <c r="D356" s="415"/>
      <c r="E356" s="113"/>
      <c r="F356" s="417"/>
      <c r="G356" s="130" t="s">
        <v>318</v>
      </c>
      <c r="H356" s="418"/>
      <c r="I356" s="132"/>
      <c r="J356" s="132">
        <v>99.0</v>
      </c>
      <c r="K356" s="113"/>
      <c r="L356" s="412">
        <f>K353/J356</f>
        <v>0.4747474747</v>
      </c>
      <c r="M356" s="135" t="str">
        <f t="shared" si="1"/>
        <v>#DIV/0!</v>
      </c>
      <c r="N356" s="134" t="str">
        <f t="shared" ref="N356:N358" si="121">H356/#REF!-1</f>
        <v>#REF!</v>
      </c>
      <c r="O356" s="136">
        <f t="shared" si="110"/>
        <v>118.8</v>
      </c>
      <c r="P356" s="137">
        <v>119.0</v>
      </c>
      <c r="Q356" s="138">
        <f t="shared" si="111"/>
        <v>0</v>
      </c>
      <c r="R356" s="114" t="s">
        <v>315</v>
      </c>
    </row>
    <row r="357" ht="18.75" customHeight="1" outlineLevel="1">
      <c r="A357" s="277"/>
      <c r="B357" s="413" t="s">
        <v>486</v>
      </c>
      <c r="C357" s="414"/>
      <c r="D357" s="415"/>
      <c r="E357" s="416">
        <v>30.0</v>
      </c>
      <c r="F357" s="417"/>
      <c r="G357" s="130" t="s">
        <v>314</v>
      </c>
      <c r="H357" s="418">
        <v>79.0</v>
      </c>
      <c r="I357" s="132"/>
      <c r="J357" s="132">
        <v>99.0</v>
      </c>
      <c r="K357" s="419">
        <v>15.0</v>
      </c>
      <c r="L357" s="412">
        <f>K357/J357</f>
        <v>0.1515151515</v>
      </c>
      <c r="M357" s="135">
        <f t="shared" si="1"/>
        <v>1.253164557</v>
      </c>
      <c r="N357" s="134" t="str">
        <f t="shared" si="121"/>
        <v>#REF!</v>
      </c>
      <c r="O357" s="136">
        <f t="shared" si="110"/>
        <v>118.8</v>
      </c>
      <c r="P357" s="137">
        <v>119.0</v>
      </c>
      <c r="Q357" s="138">
        <f t="shared" si="111"/>
        <v>0.1260504202</v>
      </c>
      <c r="R357" s="114" t="s">
        <v>315</v>
      </c>
    </row>
    <row r="358" ht="18.75" customHeight="1" outlineLevel="1">
      <c r="A358" s="58"/>
      <c r="B358" s="139"/>
      <c r="C358" s="139"/>
      <c r="D358" s="415"/>
      <c r="E358" s="139"/>
      <c r="F358" s="417"/>
      <c r="G358" s="130" t="s">
        <v>322</v>
      </c>
      <c r="H358" s="418">
        <v>79.0</v>
      </c>
      <c r="I358" s="132"/>
      <c r="J358" s="132">
        <v>99.0</v>
      </c>
      <c r="K358" s="139"/>
      <c r="L358" s="412">
        <f>K357/J358</f>
        <v>0.1515151515</v>
      </c>
      <c r="M358" s="135">
        <f t="shared" si="1"/>
        <v>1.253164557</v>
      </c>
      <c r="N358" s="134" t="str">
        <f t="shared" si="121"/>
        <v>#REF!</v>
      </c>
      <c r="O358" s="136">
        <f t="shared" si="110"/>
        <v>118.8</v>
      </c>
      <c r="P358" s="137">
        <v>119.0</v>
      </c>
      <c r="Q358" s="138">
        <f t="shared" si="111"/>
        <v>0</v>
      </c>
      <c r="R358" s="114" t="s">
        <v>315</v>
      </c>
    </row>
    <row r="359" ht="18.75" customHeight="1" outlineLevel="1">
      <c r="A359" s="286"/>
      <c r="B359" s="139"/>
      <c r="C359" s="139"/>
      <c r="D359" s="415"/>
      <c r="E359" s="139"/>
      <c r="F359" s="417"/>
      <c r="G359" s="130" t="s">
        <v>317</v>
      </c>
      <c r="H359" s="418"/>
      <c r="I359" s="132"/>
      <c r="J359" s="132">
        <v>99.0</v>
      </c>
      <c r="K359" s="139"/>
      <c r="L359" s="411">
        <f>K357/J359</f>
        <v>0.1515151515</v>
      </c>
      <c r="M359" s="135" t="str">
        <f t="shared" si="1"/>
        <v>#DIV/0!</v>
      </c>
      <c r="N359" s="134"/>
      <c r="O359" s="136">
        <f t="shared" si="110"/>
        <v>118.8</v>
      </c>
      <c r="P359" s="137">
        <v>119.0</v>
      </c>
      <c r="Q359" s="138">
        <f t="shared" si="111"/>
        <v>0</v>
      </c>
      <c r="R359" s="114" t="s">
        <v>315</v>
      </c>
    </row>
    <row r="360" ht="18.75" customHeight="1" outlineLevel="1">
      <c r="A360" s="286"/>
      <c r="B360" s="113"/>
      <c r="C360" s="113"/>
      <c r="D360" s="415"/>
      <c r="E360" s="113"/>
      <c r="F360" s="417"/>
      <c r="G360" s="130" t="s">
        <v>318</v>
      </c>
      <c r="H360" s="418"/>
      <c r="I360" s="132"/>
      <c r="J360" s="132">
        <v>99.0</v>
      </c>
      <c r="K360" s="113"/>
      <c r="L360" s="412">
        <f>K357/J360</f>
        <v>0.1515151515</v>
      </c>
      <c r="M360" s="135" t="str">
        <f t="shared" si="1"/>
        <v>#DIV/0!</v>
      </c>
      <c r="N360" s="134" t="str">
        <f t="shared" ref="N360:N362" si="122">H360/#REF!-1</f>
        <v>#REF!</v>
      </c>
      <c r="O360" s="136">
        <f t="shared" si="110"/>
        <v>118.8</v>
      </c>
      <c r="P360" s="137">
        <v>119.0</v>
      </c>
      <c r="Q360" s="138">
        <f t="shared" si="111"/>
        <v>0</v>
      </c>
      <c r="R360" s="114" t="s">
        <v>315</v>
      </c>
    </row>
    <row r="361" ht="18.75" customHeight="1" outlineLevel="1">
      <c r="A361" s="277"/>
      <c r="B361" s="413" t="s">
        <v>487</v>
      </c>
      <c r="C361" s="414"/>
      <c r="D361" s="415"/>
      <c r="E361" s="416">
        <v>30.0</v>
      </c>
      <c r="F361" s="417"/>
      <c r="G361" s="130" t="s">
        <v>314</v>
      </c>
      <c r="H361" s="418">
        <v>79.0</v>
      </c>
      <c r="I361" s="132"/>
      <c r="J361" s="132">
        <v>99.0</v>
      </c>
      <c r="K361" s="419">
        <v>26.0</v>
      </c>
      <c r="L361" s="412">
        <f>K361/J361</f>
        <v>0.2626262626</v>
      </c>
      <c r="M361" s="135">
        <f t="shared" si="1"/>
        <v>1.253164557</v>
      </c>
      <c r="N361" s="134" t="str">
        <f t="shared" si="122"/>
        <v>#REF!</v>
      </c>
      <c r="O361" s="136">
        <f t="shared" si="110"/>
        <v>118.8</v>
      </c>
      <c r="P361" s="137">
        <v>119.0</v>
      </c>
      <c r="Q361" s="138">
        <f t="shared" si="111"/>
        <v>0.218487395</v>
      </c>
      <c r="R361" s="114" t="s">
        <v>315</v>
      </c>
    </row>
    <row r="362" ht="18.75" customHeight="1" outlineLevel="1">
      <c r="A362" s="58"/>
      <c r="B362" s="139"/>
      <c r="C362" s="139"/>
      <c r="D362" s="415"/>
      <c r="E362" s="139"/>
      <c r="F362" s="417"/>
      <c r="G362" s="130" t="s">
        <v>322</v>
      </c>
      <c r="H362" s="418">
        <v>79.0</v>
      </c>
      <c r="I362" s="132"/>
      <c r="J362" s="132">
        <v>99.0</v>
      </c>
      <c r="K362" s="139"/>
      <c r="L362" s="412">
        <f>K361/J362</f>
        <v>0.2626262626</v>
      </c>
      <c r="M362" s="135">
        <f t="shared" si="1"/>
        <v>1.253164557</v>
      </c>
      <c r="N362" s="134" t="str">
        <f t="shared" si="122"/>
        <v>#REF!</v>
      </c>
      <c r="O362" s="136">
        <f t="shared" si="110"/>
        <v>118.8</v>
      </c>
      <c r="P362" s="137">
        <v>119.0</v>
      </c>
      <c r="Q362" s="138">
        <f t="shared" si="111"/>
        <v>0</v>
      </c>
      <c r="R362" s="114" t="s">
        <v>315</v>
      </c>
    </row>
    <row r="363" ht="18.75" customHeight="1" outlineLevel="1">
      <c r="A363" s="286"/>
      <c r="B363" s="139"/>
      <c r="C363" s="139"/>
      <c r="D363" s="415"/>
      <c r="E363" s="139"/>
      <c r="F363" s="417"/>
      <c r="G363" s="130" t="s">
        <v>317</v>
      </c>
      <c r="H363" s="418"/>
      <c r="I363" s="132"/>
      <c r="J363" s="132">
        <v>99.0</v>
      </c>
      <c r="K363" s="139"/>
      <c r="L363" s="411">
        <f>K361/J363</f>
        <v>0.2626262626</v>
      </c>
      <c r="M363" s="135" t="str">
        <f t="shared" si="1"/>
        <v>#DIV/0!</v>
      </c>
      <c r="N363" s="134"/>
      <c r="O363" s="136">
        <f t="shared" si="110"/>
        <v>118.8</v>
      </c>
      <c r="P363" s="137">
        <v>119.0</v>
      </c>
      <c r="Q363" s="138">
        <f t="shared" si="111"/>
        <v>0</v>
      </c>
      <c r="R363" s="114" t="s">
        <v>315</v>
      </c>
    </row>
    <row r="364" ht="18.75" customHeight="1" outlineLevel="1">
      <c r="A364" s="286"/>
      <c r="B364" s="113"/>
      <c r="C364" s="113"/>
      <c r="D364" s="415"/>
      <c r="E364" s="113"/>
      <c r="F364" s="417"/>
      <c r="G364" s="130" t="s">
        <v>318</v>
      </c>
      <c r="H364" s="418"/>
      <c r="I364" s="132"/>
      <c r="J364" s="132">
        <v>99.0</v>
      </c>
      <c r="K364" s="113"/>
      <c r="L364" s="412">
        <f>K361/J364</f>
        <v>0.2626262626</v>
      </c>
      <c r="M364" s="135" t="str">
        <f t="shared" si="1"/>
        <v>#DIV/0!</v>
      </c>
      <c r="N364" s="134" t="str">
        <f t="shared" ref="N364:N366" si="123">H364/#REF!-1</f>
        <v>#REF!</v>
      </c>
      <c r="O364" s="136">
        <f t="shared" si="110"/>
        <v>118.8</v>
      </c>
      <c r="P364" s="137">
        <v>119.0</v>
      </c>
      <c r="Q364" s="138">
        <f t="shared" si="111"/>
        <v>0</v>
      </c>
      <c r="R364" s="114" t="s">
        <v>315</v>
      </c>
    </row>
    <row r="365" ht="18.75" customHeight="1" outlineLevel="1">
      <c r="A365" s="230"/>
      <c r="B365" s="104" t="s">
        <v>488</v>
      </c>
      <c r="C365" s="405"/>
      <c r="D365" s="406"/>
      <c r="E365" s="407">
        <v>30.0</v>
      </c>
      <c r="F365" s="408"/>
      <c r="G365" s="130" t="s">
        <v>314</v>
      </c>
      <c r="H365" s="418">
        <v>79.0</v>
      </c>
      <c r="I365" s="132"/>
      <c r="J365" s="132">
        <v>99.0</v>
      </c>
      <c r="K365" s="133">
        <v>15.0</v>
      </c>
      <c r="L365" s="412">
        <f>K365/J365</f>
        <v>0.1515151515</v>
      </c>
      <c r="M365" s="135">
        <f t="shared" si="1"/>
        <v>1.253164557</v>
      </c>
      <c r="N365" s="134" t="str">
        <f t="shared" si="123"/>
        <v>#REF!</v>
      </c>
      <c r="O365" s="136">
        <f t="shared" si="110"/>
        <v>118.8</v>
      </c>
      <c r="P365" s="137">
        <v>119.0</v>
      </c>
      <c r="Q365" s="138">
        <f t="shared" si="111"/>
        <v>0.1260504202</v>
      </c>
      <c r="R365" s="114" t="s">
        <v>315</v>
      </c>
    </row>
    <row r="366" ht="18.75" customHeight="1" outlineLevel="1">
      <c r="A366" s="58"/>
      <c r="B366" s="139"/>
      <c r="C366" s="139"/>
      <c r="D366" s="406"/>
      <c r="E366" s="139"/>
      <c r="F366" s="408"/>
      <c r="G366" s="130" t="s">
        <v>322</v>
      </c>
      <c r="H366" s="418">
        <v>79.0</v>
      </c>
      <c r="I366" s="132"/>
      <c r="J366" s="132">
        <v>99.0</v>
      </c>
      <c r="K366" s="139"/>
      <c r="L366" s="412">
        <f>K365/J366</f>
        <v>0.1515151515</v>
      </c>
      <c r="M366" s="135">
        <f t="shared" si="1"/>
        <v>1.253164557</v>
      </c>
      <c r="N366" s="134" t="str">
        <f t="shared" si="123"/>
        <v>#REF!</v>
      </c>
      <c r="O366" s="136">
        <f t="shared" si="110"/>
        <v>118.8</v>
      </c>
      <c r="P366" s="137">
        <v>119.0</v>
      </c>
      <c r="Q366" s="138">
        <f t="shared" si="111"/>
        <v>0</v>
      </c>
      <c r="R366" s="114" t="s">
        <v>315</v>
      </c>
    </row>
    <row r="367" ht="18.75" customHeight="1" outlineLevel="1">
      <c r="A367" s="420"/>
      <c r="B367" s="139"/>
      <c r="C367" s="139"/>
      <c r="D367" s="406"/>
      <c r="E367" s="139"/>
      <c r="F367" s="408"/>
      <c r="G367" s="130" t="s">
        <v>317</v>
      </c>
      <c r="H367" s="418"/>
      <c r="I367" s="132"/>
      <c r="J367" s="132">
        <v>99.0</v>
      </c>
      <c r="K367" s="139"/>
      <c r="L367" s="411">
        <f>K365/J367</f>
        <v>0.1515151515</v>
      </c>
      <c r="M367" s="135" t="str">
        <f t="shared" si="1"/>
        <v>#DIV/0!</v>
      </c>
      <c r="N367" s="134"/>
      <c r="O367" s="136">
        <f t="shared" si="110"/>
        <v>118.8</v>
      </c>
      <c r="P367" s="137">
        <v>119.0</v>
      </c>
      <c r="Q367" s="138">
        <f t="shared" si="111"/>
        <v>0</v>
      </c>
      <c r="R367" s="114" t="s">
        <v>315</v>
      </c>
    </row>
    <row r="368" ht="18.75" customHeight="1" outlineLevel="1">
      <c r="A368" s="420"/>
      <c r="B368" s="113"/>
      <c r="C368" s="113"/>
      <c r="D368" s="406"/>
      <c r="E368" s="113"/>
      <c r="F368" s="408"/>
      <c r="G368" s="130" t="s">
        <v>318</v>
      </c>
      <c r="H368" s="418"/>
      <c r="I368" s="132"/>
      <c r="J368" s="132">
        <v>99.0</v>
      </c>
      <c r="K368" s="113"/>
      <c r="L368" s="412">
        <f>K365/J368</f>
        <v>0.1515151515</v>
      </c>
      <c r="M368" s="135" t="str">
        <f t="shared" si="1"/>
        <v>#DIV/0!</v>
      </c>
      <c r="N368" s="134" t="str">
        <f t="shared" ref="N368:N370" si="124">H368/#REF!-1</f>
        <v>#REF!</v>
      </c>
      <c r="O368" s="136">
        <f t="shared" si="110"/>
        <v>118.8</v>
      </c>
      <c r="P368" s="137">
        <v>119.0</v>
      </c>
      <c r="Q368" s="138">
        <f t="shared" si="111"/>
        <v>0</v>
      </c>
      <c r="R368" s="114" t="s">
        <v>315</v>
      </c>
    </row>
    <row r="369" ht="18.75" customHeight="1" outlineLevel="1">
      <c r="A369" s="125"/>
      <c r="B369" s="104" t="s">
        <v>489</v>
      </c>
      <c r="C369" s="405"/>
      <c r="D369" s="406"/>
      <c r="E369" s="407">
        <v>30.0</v>
      </c>
      <c r="F369" s="408"/>
      <c r="G369" s="130" t="s">
        <v>314</v>
      </c>
      <c r="H369" s="418">
        <v>79.0</v>
      </c>
      <c r="I369" s="132"/>
      <c r="J369" s="132">
        <v>99.0</v>
      </c>
      <c r="K369" s="133">
        <v>14.0</v>
      </c>
      <c r="L369" s="412">
        <f>K369/J369</f>
        <v>0.1414141414</v>
      </c>
      <c r="M369" s="135">
        <f t="shared" si="1"/>
        <v>1.253164557</v>
      </c>
      <c r="N369" s="134" t="str">
        <f t="shared" si="124"/>
        <v>#REF!</v>
      </c>
      <c r="O369" s="136">
        <f t="shared" si="110"/>
        <v>118.8</v>
      </c>
      <c r="P369" s="137">
        <v>119.0</v>
      </c>
      <c r="Q369" s="138">
        <f t="shared" si="111"/>
        <v>0.1176470588</v>
      </c>
      <c r="R369" s="114" t="s">
        <v>315</v>
      </c>
    </row>
    <row r="370" ht="18.75" customHeight="1" outlineLevel="1">
      <c r="A370" s="58"/>
      <c r="B370" s="139"/>
      <c r="C370" s="139"/>
      <c r="D370" s="406"/>
      <c r="E370" s="139"/>
      <c r="F370" s="408"/>
      <c r="G370" s="130" t="s">
        <v>322</v>
      </c>
      <c r="H370" s="418">
        <v>79.0</v>
      </c>
      <c r="I370" s="132"/>
      <c r="J370" s="132">
        <v>99.0</v>
      </c>
      <c r="K370" s="139"/>
      <c r="L370" s="412">
        <f>K369/J370</f>
        <v>0.1414141414</v>
      </c>
      <c r="M370" s="135">
        <f t="shared" si="1"/>
        <v>1.253164557</v>
      </c>
      <c r="N370" s="134" t="str">
        <f t="shared" si="124"/>
        <v>#REF!</v>
      </c>
      <c r="O370" s="136">
        <f t="shared" si="110"/>
        <v>118.8</v>
      </c>
      <c r="P370" s="137">
        <v>119.0</v>
      </c>
      <c r="Q370" s="138">
        <f t="shared" si="111"/>
        <v>0</v>
      </c>
      <c r="R370" s="114" t="s">
        <v>315</v>
      </c>
    </row>
    <row r="371" ht="18.75" customHeight="1" outlineLevel="1">
      <c r="A371" s="141"/>
      <c r="B371" s="139"/>
      <c r="C371" s="139"/>
      <c r="D371" s="406"/>
      <c r="E371" s="139"/>
      <c r="F371" s="408"/>
      <c r="G371" s="130" t="s">
        <v>317</v>
      </c>
      <c r="H371" s="418"/>
      <c r="I371" s="132"/>
      <c r="J371" s="132">
        <v>99.0</v>
      </c>
      <c r="K371" s="139"/>
      <c r="L371" s="411">
        <f>K369/J371</f>
        <v>0.1414141414</v>
      </c>
      <c r="M371" s="135" t="str">
        <f t="shared" si="1"/>
        <v>#DIV/0!</v>
      </c>
      <c r="N371" s="134"/>
      <c r="O371" s="136">
        <f t="shared" si="110"/>
        <v>118.8</v>
      </c>
      <c r="P371" s="137">
        <v>119.0</v>
      </c>
      <c r="Q371" s="138">
        <f t="shared" si="111"/>
        <v>0</v>
      </c>
      <c r="R371" s="114" t="s">
        <v>315</v>
      </c>
    </row>
    <row r="372" ht="18.75" customHeight="1" outlineLevel="1">
      <c r="A372" s="141"/>
      <c r="B372" s="113"/>
      <c r="C372" s="113"/>
      <c r="D372" s="406"/>
      <c r="E372" s="113"/>
      <c r="F372" s="408"/>
      <c r="G372" s="130" t="s">
        <v>318</v>
      </c>
      <c r="H372" s="418"/>
      <c r="I372" s="132"/>
      <c r="J372" s="132">
        <v>99.0</v>
      </c>
      <c r="K372" s="113"/>
      <c r="L372" s="412">
        <f>K369/J372</f>
        <v>0.1414141414</v>
      </c>
      <c r="M372" s="135" t="str">
        <f t="shared" si="1"/>
        <v>#DIV/0!</v>
      </c>
      <c r="N372" s="134" t="str">
        <f t="shared" ref="N372:N374" si="125">H372/#REF!-1</f>
        <v>#REF!</v>
      </c>
      <c r="O372" s="136">
        <f t="shared" si="110"/>
        <v>118.8</v>
      </c>
      <c r="P372" s="137">
        <v>119.0</v>
      </c>
      <c r="Q372" s="138">
        <f t="shared" si="111"/>
        <v>0</v>
      </c>
      <c r="R372" s="114" t="s">
        <v>315</v>
      </c>
    </row>
    <row r="373" ht="18.75" customHeight="1" outlineLevel="1">
      <c r="A373" s="230"/>
      <c r="B373" s="104" t="s">
        <v>490</v>
      </c>
      <c r="C373" s="405"/>
      <c r="D373" s="406"/>
      <c r="E373" s="407">
        <v>30.0</v>
      </c>
      <c r="F373" s="408"/>
      <c r="G373" s="130" t="s">
        <v>314</v>
      </c>
      <c r="H373" s="418">
        <v>79.0</v>
      </c>
      <c r="I373" s="132"/>
      <c r="J373" s="132">
        <v>99.0</v>
      </c>
      <c r="K373" s="133">
        <v>15.0</v>
      </c>
      <c r="L373" s="412">
        <f>K373/J373</f>
        <v>0.1515151515</v>
      </c>
      <c r="M373" s="135">
        <f t="shared" si="1"/>
        <v>1.253164557</v>
      </c>
      <c r="N373" s="134" t="str">
        <f t="shared" si="125"/>
        <v>#REF!</v>
      </c>
      <c r="O373" s="136">
        <f t="shared" si="110"/>
        <v>118.8</v>
      </c>
      <c r="P373" s="137">
        <v>119.0</v>
      </c>
      <c r="Q373" s="138">
        <f t="shared" si="111"/>
        <v>0.1260504202</v>
      </c>
      <c r="R373" s="114" t="s">
        <v>315</v>
      </c>
    </row>
    <row r="374" ht="18.75" customHeight="1" outlineLevel="1">
      <c r="A374" s="58"/>
      <c r="B374" s="139"/>
      <c r="C374" s="139"/>
      <c r="D374" s="406"/>
      <c r="E374" s="139"/>
      <c r="F374" s="408"/>
      <c r="G374" s="130" t="s">
        <v>322</v>
      </c>
      <c r="H374" s="418">
        <v>79.0</v>
      </c>
      <c r="I374" s="132"/>
      <c r="J374" s="132">
        <v>99.0</v>
      </c>
      <c r="K374" s="139"/>
      <c r="L374" s="412">
        <f>K373/J374</f>
        <v>0.1515151515</v>
      </c>
      <c r="M374" s="135">
        <f t="shared" si="1"/>
        <v>1.253164557</v>
      </c>
      <c r="N374" s="134" t="str">
        <f t="shared" si="125"/>
        <v>#REF!</v>
      </c>
      <c r="O374" s="136">
        <f t="shared" si="110"/>
        <v>118.8</v>
      </c>
      <c r="P374" s="137">
        <v>119.0</v>
      </c>
      <c r="Q374" s="138">
        <f t="shared" si="111"/>
        <v>0</v>
      </c>
      <c r="R374" s="114" t="s">
        <v>315</v>
      </c>
    </row>
    <row r="375" ht="18.75" customHeight="1" outlineLevel="1">
      <c r="A375" s="420"/>
      <c r="B375" s="139"/>
      <c r="C375" s="139"/>
      <c r="D375" s="406"/>
      <c r="E375" s="139"/>
      <c r="F375" s="408"/>
      <c r="G375" s="130" t="s">
        <v>317</v>
      </c>
      <c r="H375" s="418"/>
      <c r="I375" s="132"/>
      <c r="J375" s="132">
        <v>99.0</v>
      </c>
      <c r="K375" s="139"/>
      <c r="L375" s="411">
        <f>K373/J375</f>
        <v>0.1515151515</v>
      </c>
      <c r="M375" s="135" t="str">
        <f t="shared" si="1"/>
        <v>#DIV/0!</v>
      </c>
      <c r="N375" s="134"/>
      <c r="O375" s="136">
        <f t="shared" si="110"/>
        <v>118.8</v>
      </c>
      <c r="P375" s="137">
        <v>119.0</v>
      </c>
      <c r="Q375" s="138">
        <f t="shared" si="111"/>
        <v>0</v>
      </c>
      <c r="R375" s="114" t="s">
        <v>315</v>
      </c>
    </row>
    <row r="376" ht="18.75" customHeight="1" outlineLevel="1">
      <c r="A376" s="420"/>
      <c r="B376" s="113"/>
      <c r="C376" s="113"/>
      <c r="D376" s="406"/>
      <c r="E376" s="113"/>
      <c r="F376" s="408"/>
      <c r="G376" s="130" t="s">
        <v>318</v>
      </c>
      <c r="H376" s="418"/>
      <c r="I376" s="132"/>
      <c r="J376" s="132">
        <v>99.0</v>
      </c>
      <c r="K376" s="113"/>
      <c r="L376" s="412">
        <f>K373/J376</f>
        <v>0.1515151515</v>
      </c>
      <c r="M376" s="135" t="str">
        <f t="shared" si="1"/>
        <v>#DIV/0!</v>
      </c>
      <c r="N376" s="134" t="str">
        <f t="shared" ref="N376:N378" si="126">H376/#REF!-1</f>
        <v>#REF!</v>
      </c>
      <c r="O376" s="136">
        <f t="shared" si="110"/>
        <v>118.8</v>
      </c>
      <c r="P376" s="137">
        <v>119.0</v>
      </c>
      <c r="Q376" s="138">
        <f t="shared" si="111"/>
        <v>0</v>
      </c>
      <c r="R376" s="114" t="s">
        <v>315</v>
      </c>
    </row>
    <row r="377" ht="18.75" customHeight="1" outlineLevel="1">
      <c r="A377" s="420"/>
      <c r="B377" s="104" t="s">
        <v>251</v>
      </c>
      <c r="C377" s="405"/>
      <c r="D377" s="406"/>
      <c r="E377" s="407">
        <v>30.0</v>
      </c>
      <c r="F377" s="408"/>
      <c r="G377" s="130" t="s">
        <v>314</v>
      </c>
      <c r="H377" s="418"/>
      <c r="I377" s="132"/>
      <c r="J377" s="132">
        <v>99.0</v>
      </c>
      <c r="K377" s="133">
        <v>24.0</v>
      </c>
      <c r="L377" s="412">
        <f>K377/J377</f>
        <v>0.2424242424</v>
      </c>
      <c r="M377" s="135" t="str">
        <f t="shared" si="1"/>
        <v>#DIV/0!</v>
      </c>
      <c r="N377" s="134" t="str">
        <f t="shared" si="126"/>
        <v>#REF!</v>
      </c>
      <c r="O377" s="136">
        <f t="shared" si="110"/>
        <v>118.8</v>
      </c>
      <c r="P377" s="137">
        <v>119.0</v>
      </c>
      <c r="Q377" s="138">
        <f t="shared" si="111"/>
        <v>0.2016806723</v>
      </c>
      <c r="R377" s="114" t="s">
        <v>315</v>
      </c>
    </row>
    <row r="378" ht="18.75" customHeight="1" outlineLevel="1">
      <c r="A378" s="420"/>
      <c r="B378" s="139"/>
      <c r="C378" s="139"/>
      <c r="D378" s="406"/>
      <c r="E378" s="139"/>
      <c r="F378" s="408"/>
      <c r="G378" s="130" t="s">
        <v>322</v>
      </c>
      <c r="H378" s="418"/>
      <c r="I378" s="132"/>
      <c r="J378" s="132">
        <v>99.0</v>
      </c>
      <c r="K378" s="139"/>
      <c r="L378" s="412">
        <f>K377/J378</f>
        <v>0.2424242424</v>
      </c>
      <c r="M378" s="135" t="str">
        <f t="shared" si="1"/>
        <v>#DIV/0!</v>
      </c>
      <c r="N378" s="134" t="str">
        <f t="shared" si="126"/>
        <v>#REF!</v>
      </c>
      <c r="O378" s="136">
        <f t="shared" si="110"/>
        <v>118.8</v>
      </c>
      <c r="P378" s="137">
        <v>119.0</v>
      </c>
      <c r="Q378" s="138">
        <f t="shared" si="111"/>
        <v>0</v>
      </c>
      <c r="R378" s="114" t="s">
        <v>315</v>
      </c>
    </row>
    <row r="379" ht="18.75" customHeight="1" outlineLevel="1">
      <c r="A379" s="420"/>
      <c r="B379" s="139"/>
      <c r="C379" s="139"/>
      <c r="D379" s="406"/>
      <c r="E379" s="139"/>
      <c r="F379" s="408"/>
      <c r="G379" s="130" t="s">
        <v>317</v>
      </c>
      <c r="H379" s="418"/>
      <c r="I379" s="132"/>
      <c r="J379" s="132">
        <v>99.0</v>
      </c>
      <c r="K379" s="139"/>
      <c r="L379" s="411">
        <f>K377/J379</f>
        <v>0.2424242424</v>
      </c>
      <c r="M379" s="135" t="str">
        <f t="shared" si="1"/>
        <v>#DIV/0!</v>
      </c>
      <c r="N379" s="134"/>
      <c r="O379" s="136">
        <f t="shared" si="110"/>
        <v>118.8</v>
      </c>
      <c r="P379" s="137">
        <v>119.0</v>
      </c>
      <c r="Q379" s="138">
        <f t="shared" si="111"/>
        <v>0</v>
      </c>
      <c r="R379" s="114" t="s">
        <v>315</v>
      </c>
    </row>
    <row r="380" ht="18.75" customHeight="1" outlineLevel="1">
      <c r="A380" s="420"/>
      <c r="B380" s="113"/>
      <c r="C380" s="113"/>
      <c r="D380" s="406"/>
      <c r="E380" s="113"/>
      <c r="F380" s="408"/>
      <c r="G380" s="130" t="s">
        <v>318</v>
      </c>
      <c r="H380" s="418"/>
      <c r="I380" s="132"/>
      <c r="J380" s="132">
        <v>99.0</v>
      </c>
      <c r="K380" s="113"/>
      <c r="L380" s="412">
        <f>K377/J380</f>
        <v>0.2424242424</v>
      </c>
      <c r="M380" s="135" t="str">
        <f t="shared" si="1"/>
        <v>#DIV/0!</v>
      </c>
      <c r="N380" s="134" t="str">
        <f t="shared" ref="N380:N382" si="127">H380/#REF!-1</f>
        <v>#REF!</v>
      </c>
      <c r="O380" s="136">
        <f t="shared" si="110"/>
        <v>118.8</v>
      </c>
      <c r="P380" s="137">
        <v>119.0</v>
      </c>
      <c r="Q380" s="138">
        <f t="shared" si="111"/>
        <v>0</v>
      </c>
      <c r="R380" s="114" t="s">
        <v>315</v>
      </c>
    </row>
    <row r="381" ht="18.75" customHeight="1" outlineLevel="1">
      <c r="A381" s="125"/>
      <c r="B381" s="104" t="s">
        <v>491</v>
      </c>
      <c r="C381" s="405"/>
      <c r="D381" s="406"/>
      <c r="E381" s="407">
        <v>30.0</v>
      </c>
      <c r="F381" s="408"/>
      <c r="G381" s="130" t="s">
        <v>314</v>
      </c>
      <c r="H381" s="418">
        <v>79.0</v>
      </c>
      <c r="I381" s="132"/>
      <c r="J381" s="132">
        <v>99.0</v>
      </c>
      <c r="K381" s="133">
        <v>13.0</v>
      </c>
      <c r="L381" s="412">
        <f>K381/J381</f>
        <v>0.1313131313</v>
      </c>
      <c r="M381" s="135">
        <f t="shared" si="1"/>
        <v>1.253164557</v>
      </c>
      <c r="N381" s="134" t="str">
        <f t="shared" si="127"/>
        <v>#REF!</v>
      </c>
      <c r="O381" s="136">
        <f t="shared" si="110"/>
        <v>118.8</v>
      </c>
      <c r="P381" s="137">
        <v>119.0</v>
      </c>
      <c r="Q381" s="138">
        <f t="shared" si="111"/>
        <v>0.1092436975</v>
      </c>
      <c r="R381" s="114" t="s">
        <v>315</v>
      </c>
    </row>
    <row r="382" ht="18.75" customHeight="1" outlineLevel="1">
      <c r="A382" s="58"/>
      <c r="B382" s="139"/>
      <c r="C382" s="139"/>
      <c r="D382" s="406"/>
      <c r="E382" s="139"/>
      <c r="F382" s="408"/>
      <c r="G382" s="130" t="s">
        <v>322</v>
      </c>
      <c r="H382" s="418">
        <v>79.0</v>
      </c>
      <c r="I382" s="132"/>
      <c r="J382" s="132">
        <v>99.0</v>
      </c>
      <c r="K382" s="139"/>
      <c r="L382" s="412">
        <f>K381/J382</f>
        <v>0.1313131313</v>
      </c>
      <c r="M382" s="135">
        <f t="shared" si="1"/>
        <v>1.253164557</v>
      </c>
      <c r="N382" s="134" t="str">
        <f t="shared" si="127"/>
        <v>#REF!</v>
      </c>
      <c r="O382" s="136">
        <f t="shared" si="110"/>
        <v>118.8</v>
      </c>
      <c r="P382" s="137">
        <v>119.0</v>
      </c>
      <c r="Q382" s="138">
        <f t="shared" si="111"/>
        <v>0</v>
      </c>
      <c r="R382" s="114" t="s">
        <v>315</v>
      </c>
    </row>
    <row r="383" ht="18.75" customHeight="1" outlineLevel="1">
      <c r="A383" s="141"/>
      <c r="B383" s="139"/>
      <c r="C383" s="139"/>
      <c r="D383" s="406"/>
      <c r="E383" s="139"/>
      <c r="F383" s="408"/>
      <c r="G383" s="130" t="s">
        <v>317</v>
      </c>
      <c r="H383" s="418"/>
      <c r="I383" s="132"/>
      <c r="J383" s="132">
        <v>99.0</v>
      </c>
      <c r="K383" s="139"/>
      <c r="L383" s="411">
        <f>K381/J383</f>
        <v>0.1313131313</v>
      </c>
      <c r="M383" s="135" t="str">
        <f t="shared" si="1"/>
        <v>#DIV/0!</v>
      </c>
      <c r="N383" s="134"/>
      <c r="O383" s="136">
        <f t="shared" si="110"/>
        <v>118.8</v>
      </c>
      <c r="P383" s="137">
        <v>119.0</v>
      </c>
      <c r="Q383" s="138">
        <f t="shared" si="111"/>
        <v>0</v>
      </c>
      <c r="R383" s="114" t="s">
        <v>315</v>
      </c>
    </row>
    <row r="384" ht="18.75" customHeight="1" outlineLevel="1">
      <c r="A384" s="141"/>
      <c r="B384" s="113"/>
      <c r="C384" s="113"/>
      <c r="D384" s="406"/>
      <c r="E384" s="113"/>
      <c r="F384" s="408"/>
      <c r="G384" s="130" t="s">
        <v>318</v>
      </c>
      <c r="H384" s="418"/>
      <c r="I384" s="132"/>
      <c r="J384" s="132">
        <v>99.0</v>
      </c>
      <c r="K384" s="113"/>
      <c r="L384" s="412">
        <f>K381/J384</f>
        <v>0.1313131313</v>
      </c>
      <c r="M384" s="135" t="str">
        <f t="shared" si="1"/>
        <v>#DIV/0!</v>
      </c>
      <c r="N384" s="134" t="str">
        <f t="shared" ref="N384:N386" si="128">H384/#REF!-1</f>
        <v>#REF!</v>
      </c>
      <c r="O384" s="136">
        <f t="shared" si="110"/>
        <v>118.8</v>
      </c>
      <c r="P384" s="137">
        <v>119.0</v>
      </c>
      <c r="Q384" s="138">
        <f t="shared" si="111"/>
        <v>0</v>
      </c>
      <c r="R384" s="114" t="s">
        <v>315</v>
      </c>
    </row>
    <row r="385" ht="18.75" customHeight="1" outlineLevel="1">
      <c r="A385" s="230"/>
      <c r="B385" s="104" t="s">
        <v>492</v>
      </c>
      <c r="C385" s="405"/>
      <c r="D385" s="406"/>
      <c r="E385" s="407">
        <v>30.0</v>
      </c>
      <c r="F385" s="408"/>
      <c r="G385" s="130" t="s">
        <v>314</v>
      </c>
      <c r="H385" s="418">
        <v>79.0</v>
      </c>
      <c r="I385" s="132"/>
      <c r="J385" s="132">
        <v>99.0</v>
      </c>
      <c r="K385" s="133">
        <v>17.0</v>
      </c>
      <c r="L385" s="412">
        <f>K385/J385</f>
        <v>0.1717171717</v>
      </c>
      <c r="M385" s="135">
        <f t="shared" si="1"/>
        <v>1.253164557</v>
      </c>
      <c r="N385" s="134" t="str">
        <f t="shared" si="128"/>
        <v>#REF!</v>
      </c>
      <c r="O385" s="136">
        <f t="shared" si="110"/>
        <v>118.8</v>
      </c>
      <c r="P385" s="137">
        <v>119.0</v>
      </c>
      <c r="Q385" s="138">
        <f t="shared" si="111"/>
        <v>0.1428571429</v>
      </c>
      <c r="R385" s="114" t="s">
        <v>315</v>
      </c>
    </row>
    <row r="386" ht="18.75" customHeight="1" outlineLevel="1">
      <c r="A386" s="58"/>
      <c r="B386" s="139"/>
      <c r="C386" s="139"/>
      <c r="D386" s="406"/>
      <c r="E386" s="139"/>
      <c r="F386" s="408"/>
      <c r="G386" s="130" t="s">
        <v>322</v>
      </c>
      <c r="H386" s="418">
        <v>79.0</v>
      </c>
      <c r="I386" s="132"/>
      <c r="J386" s="132">
        <v>99.0</v>
      </c>
      <c r="K386" s="139"/>
      <c r="L386" s="412">
        <f>K385/J386</f>
        <v>0.1717171717</v>
      </c>
      <c r="M386" s="135">
        <f t="shared" si="1"/>
        <v>1.253164557</v>
      </c>
      <c r="N386" s="134" t="str">
        <f t="shared" si="128"/>
        <v>#REF!</v>
      </c>
      <c r="O386" s="136">
        <f t="shared" si="110"/>
        <v>118.8</v>
      </c>
      <c r="P386" s="137">
        <v>119.0</v>
      </c>
      <c r="Q386" s="138">
        <f t="shared" si="111"/>
        <v>0</v>
      </c>
      <c r="R386" s="114" t="s">
        <v>315</v>
      </c>
    </row>
    <row r="387" ht="18.75" customHeight="1" outlineLevel="1">
      <c r="A387" s="420"/>
      <c r="B387" s="139"/>
      <c r="C387" s="139"/>
      <c r="D387" s="406"/>
      <c r="E387" s="139"/>
      <c r="F387" s="408"/>
      <c r="G387" s="130" t="s">
        <v>317</v>
      </c>
      <c r="H387" s="418"/>
      <c r="I387" s="132"/>
      <c r="J387" s="132">
        <v>99.0</v>
      </c>
      <c r="K387" s="139"/>
      <c r="L387" s="411">
        <f>K385/J387</f>
        <v>0.1717171717</v>
      </c>
      <c r="M387" s="135" t="str">
        <f t="shared" si="1"/>
        <v>#DIV/0!</v>
      </c>
      <c r="N387" s="134"/>
      <c r="O387" s="136">
        <f t="shared" si="110"/>
        <v>118.8</v>
      </c>
      <c r="P387" s="137">
        <v>119.0</v>
      </c>
      <c r="Q387" s="138">
        <f t="shared" si="111"/>
        <v>0</v>
      </c>
      <c r="R387" s="114" t="s">
        <v>315</v>
      </c>
    </row>
    <row r="388" ht="18.75" customHeight="1" outlineLevel="1">
      <c r="A388" s="420"/>
      <c r="B388" s="113"/>
      <c r="C388" s="113"/>
      <c r="D388" s="406"/>
      <c r="E388" s="113"/>
      <c r="F388" s="408"/>
      <c r="G388" s="130" t="s">
        <v>318</v>
      </c>
      <c r="H388" s="418"/>
      <c r="I388" s="132"/>
      <c r="J388" s="132">
        <v>99.0</v>
      </c>
      <c r="K388" s="113"/>
      <c r="L388" s="412">
        <f>K385/J388</f>
        <v>0.1717171717</v>
      </c>
      <c r="M388" s="135" t="str">
        <f t="shared" si="1"/>
        <v>#DIV/0!</v>
      </c>
      <c r="N388" s="134" t="str">
        <f t="shared" ref="N388:N390" si="129">H388/#REF!-1</f>
        <v>#REF!</v>
      </c>
      <c r="O388" s="136">
        <f t="shared" si="110"/>
        <v>118.8</v>
      </c>
      <c r="P388" s="137">
        <v>119.0</v>
      </c>
      <c r="Q388" s="138">
        <f t="shared" si="111"/>
        <v>0</v>
      </c>
      <c r="R388" s="114" t="s">
        <v>315</v>
      </c>
    </row>
    <row r="389" ht="18.75" customHeight="1" outlineLevel="1">
      <c r="A389" s="230"/>
      <c r="B389" s="104" t="s">
        <v>493</v>
      </c>
      <c r="C389" s="405"/>
      <c r="D389" s="406"/>
      <c r="E389" s="407">
        <v>30.0</v>
      </c>
      <c r="F389" s="408"/>
      <c r="G389" s="130" t="s">
        <v>314</v>
      </c>
      <c r="H389" s="418">
        <v>79.0</v>
      </c>
      <c r="I389" s="132"/>
      <c r="J389" s="132">
        <v>99.0</v>
      </c>
      <c r="K389" s="133">
        <v>14.0</v>
      </c>
      <c r="L389" s="412">
        <f>K389/J389</f>
        <v>0.1414141414</v>
      </c>
      <c r="M389" s="135">
        <f t="shared" si="1"/>
        <v>1.253164557</v>
      </c>
      <c r="N389" s="134" t="str">
        <f t="shared" si="129"/>
        <v>#REF!</v>
      </c>
      <c r="O389" s="136">
        <f t="shared" si="110"/>
        <v>118.8</v>
      </c>
      <c r="P389" s="137">
        <v>119.0</v>
      </c>
      <c r="Q389" s="138">
        <f t="shared" si="111"/>
        <v>0.1176470588</v>
      </c>
      <c r="R389" s="114" t="s">
        <v>315</v>
      </c>
    </row>
    <row r="390" ht="18.75" customHeight="1" outlineLevel="1">
      <c r="A390" s="58"/>
      <c r="B390" s="139"/>
      <c r="C390" s="139"/>
      <c r="D390" s="406"/>
      <c r="E390" s="139"/>
      <c r="F390" s="408"/>
      <c r="G390" s="130" t="s">
        <v>322</v>
      </c>
      <c r="H390" s="418">
        <v>79.0</v>
      </c>
      <c r="I390" s="132"/>
      <c r="J390" s="132">
        <v>99.0</v>
      </c>
      <c r="K390" s="139"/>
      <c r="L390" s="412">
        <f>K389/J390</f>
        <v>0.1414141414</v>
      </c>
      <c r="M390" s="135">
        <f t="shared" si="1"/>
        <v>1.253164557</v>
      </c>
      <c r="N390" s="134" t="str">
        <f t="shared" si="129"/>
        <v>#REF!</v>
      </c>
      <c r="O390" s="136">
        <f t="shared" si="110"/>
        <v>118.8</v>
      </c>
      <c r="P390" s="137">
        <v>119.0</v>
      </c>
      <c r="Q390" s="138">
        <f t="shared" si="111"/>
        <v>0</v>
      </c>
      <c r="R390" s="114" t="s">
        <v>315</v>
      </c>
    </row>
    <row r="391" ht="18.75" customHeight="1" outlineLevel="1">
      <c r="A391" s="420"/>
      <c r="B391" s="139"/>
      <c r="C391" s="139"/>
      <c r="D391" s="406"/>
      <c r="E391" s="139"/>
      <c r="F391" s="408"/>
      <c r="G391" s="130" t="s">
        <v>317</v>
      </c>
      <c r="H391" s="418"/>
      <c r="I391" s="132"/>
      <c r="J391" s="132">
        <v>99.0</v>
      </c>
      <c r="K391" s="139"/>
      <c r="L391" s="411">
        <f>K389/J391</f>
        <v>0.1414141414</v>
      </c>
      <c r="M391" s="135" t="str">
        <f t="shared" si="1"/>
        <v>#DIV/0!</v>
      </c>
      <c r="N391" s="134"/>
      <c r="O391" s="136">
        <f t="shared" si="110"/>
        <v>118.8</v>
      </c>
      <c r="P391" s="137">
        <v>119.0</v>
      </c>
      <c r="Q391" s="138">
        <f t="shared" si="111"/>
        <v>0</v>
      </c>
      <c r="R391" s="114" t="s">
        <v>315</v>
      </c>
    </row>
    <row r="392" ht="18.75" customHeight="1" outlineLevel="1">
      <c r="A392" s="420"/>
      <c r="B392" s="113"/>
      <c r="C392" s="113"/>
      <c r="D392" s="406"/>
      <c r="E392" s="113"/>
      <c r="F392" s="408"/>
      <c r="G392" s="130" t="s">
        <v>318</v>
      </c>
      <c r="H392" s="418"/>
      <c r="I392" s="132"/>
      <c r="J392" s="132">
        <v>99.0</v>
      </c>
      <c r="K392" s="113"/>
      <c r="L392" s="412">
        <f>K389/J392</f>
        <v>0.1414141414</v>
      </c>
      <c r="M392" s="135" t="str">
        <f t="shared" si="1"/>
        <v>#DIV/0!</v>
      </c>
      <c r="N392" s="134" t="str">
        <f t="shared" ref="N392:N394" si="130">H392/#REF!-1</f>
        <v>#REF!</v>
      </c>
      <c r="O392" s="136">
        <f t="shared" si="110"/>
        <v>118.8</v>
      </c>
      <c r="P392" s="137">
        <v>119.0</v>
      </c>
      <c r="Q392" s="138">
        <f t="shared" si="111"/>
        <v>0</v>
      </c>
      <c r="R392" s="114" t="s">
        <v>315</v>
      </c>
    </row>
    <row r="393" ht="18.75" customHeight="1" outlineLevel="1">
      <c r="A393" s="125"/>
      <c r="B393" s="104" t="s">
        <v>494</v>
      </c>
      <c r="C393" s="405"/>
      <c r="D393" s="406"/>
      <c r="E393" s="407">
        <v>30.0</v>
      </c>
      <c r="F393" s="408"/>
      <c r="G393" s="130" t="s">
        <v>314</v>
      </c>
      <c r="H393" s="418">
        <v>79.0</v>
      </c>
      <c r="I393" s="132"/>
      <c r="J393" s="132">
        <v>99.0</v>
      </c>
      <c r="K393" s="133">
        <v>12.0</v>
      </c>
      <c r="L393" s="412">
        <f>K393/J393</f>
        <v>0.1212121212</v>
      </c>
      <c r="M393" s="135">
        <f t="shared" si="1"/>
        <v>1.253164557</v>
      </c>
      <c r="N393" s="134" t="str">
        <f t="shared" si="130"/>
        <v>#REF!</v>
      </c>
      <c r="O393" s="136">
        <f t="shared" si="110"/>
        <v>118.8</v>
      </c>
      <c r="P393" s="137">
        <v>119.0</v>
      </c>
      <c r="Q393" s="138">
        <f t="shared" si="111"/>
        <v>0.1008403361</v>
      </c>
      <c r="R393" s="114" t="s">
        <v>315</v>
      </c>
    </row>
    <row r="394" ht="18.75" customHeight="1" outlineLevel="1">
      <c r="A394" s="58"/>
      <c r="B394" s="139"/>
      <c r="C394" s="139"/>
      <c r="D394" s="406"/>
      <c r="E394" s="139"/>
      <c r="F394" s="408"/>
      <c r="G394" s="130" t="s">
        <v>322</v>
      </c>
      <c r="H394" s="418">
        <v>79.0</v>
      </c>
      <c r="I394" s="132"/>
      <c r="J394" s="132">
        <v>99.0</v>
      </c>
      <c r="K394" s="139"/>
      <c r="L394" s="412">
        <f>K393/J394</f>
        <v>0.1212121212</v>
      </c>
      <c r="M394" s="135">
        <f t="shared" si="1"/>
        <v>1.253164557</v>
      </c>
      <c r="N394" s="134" t="str">
        <f t="shared" si="130"/>
        <v>#REF!</v>
      </c>
      <c r="O394" s="136">
        <f t="shared" si="110"/>
        <v>118.8</v>
      </c>
      <c r="P394" s="137">
        <v>119.0</v>
      </c>
      <c r="Q394" s="138">
        <f t="shared" si="111"/>
        <v>0</v>
      </c>
      <c r="R394" s="114" t="s">
        <v>315</v>
      </c>
    </row>
    <row r="395" ht="18.75" customHeight="1" outlineLevel="1">
      <c r="A395" s="141"/>
      <c r="B395" s="139"/>
      <c r="C395" s="139"/>
      <c r="D395" s="406"/>
      <c r="E395" s="139"/>
      <c r="F395" s="408"/>
      <c r="G395" s="130" t="s">
        <v>317</v>
      </c>
      <c r="H395" s="418"/>
      <c r="I395" s="132"/>
      <c r="J395" s="132">
        <v>99.0</v>
      </c>
      <c r="K395" s="139"/>
      <c r="L395" s="411">
        <f>K393/J395</f>
        <v>0.1212121212</v>
      </c>
      <c r="M395" s="135" t="str">
        <f t="shared" si="1"/>
        <v>#DIV/0!</v>
      </c>
      <c r="N395" s="134"/>
      <c r="O395" s="136">
        <f t="shared" si="110"/>
        <v>118.8</v>
      </c>
      <c r="P395" s="137">
        <v>119.0</v>
      </c>
      <c r="Q395" s="138">
        <f t="shared" si="111"/>
        <v>0</v>
      </c>
      <c r="R395" s="114" t="s">
        <v>315</v>
      </c>
    </row>
    <row r="396" ht="18.75" customHeight="1" outlineLevel="1">
      <c r="A396" s="141"/>
      <c r="B396" s="113"/>
      <c r="C396" s="113"/>
      <c r="D396" s="406"/>
      <c r="E396" s="113"/>
      <c r="F396" s="408"/>
      <c r="G396" s="130" t="s">
        <v>318</v>
      </c>
      <c r="H396" s="418"/>
      <c r="I396" s="132"/>
      <c r="J396" s="132">
        <v>99.0</v>
      </c>
      <c r="K396" s="113"/>
      <c r="L396" s="412">
        <f>K393/J396</f>
        <v>0.1212121212</v>
      </c>
      <c r="M396" s="135" t="str">
        <f t="shared" si="1"/>
        <v>#DIV/0!</v>
      </c>
      <c r="N396" s="134" t="str">
        <f t="shared" ref="N396:N398" si="131">H396/#REF!-1</f>
        <v>#REF!</v>
      </c>
      <c r="O396" s="136">
        <f t="shared" si="110"/>
        <v>118.8</v>
      </c>
      <c r="P396" s="137">
        <v>119.0</v>
      </c>
      <c r="Q396" s="138">
        <f t="shared" si="111"/>
        <v>0</v>
      </c>
      <c r="R396" s="114" t="s">
        <v>315</v>
      </c>
    </row>
    <row r="397" ht="18.75" customHeight="1" outlineLevel="1">
      <c r="A397" s="125"/>
      <c r="B397" s="104" t="s">
        <v>495</v>
      </c>
      <c r="C397" s="405"/>
      <c r="D397" s="406"/>
      <c r="E397" s="407">
        <v>30.0</v>
      </c>
      <c r="F397" s="408"/>
      <c r="G397" s="130" t="s">
        <v>314</v>
      </c>
      <c r="H397" s="418">
        <v>79.0</v>
      </c>
      <c r="I397" s="132"/>
      <c r="J397" s="132">
        <v>99.0</v>
      </c>
      <c r="K397" s="133">
        <v>10.0</v>
      </c>
      <c r="L397" s="412">
        <f>K397/J397</f>
        <v>0.101010101</v>
      </c>
      <c r="M397" s="135">
        <f t="shared" si="1"/>
        <v>1.253164557</v>
      </c>
      <c r="N397" s="134" t="str">
        <f t="shared" si="131"/>
        <v>#REF!</v>
      </c>
      <c r="O397" s="136">
        <f t="shared" si="110"/>
        <v>118.8</v>
      </c>
      <c r="P397" s="137">
        <v>119.0</v>
      </c>
      <c r="Q397" s="138">
        <f t="shared" si="111"/>
        <v>0.08403361345</v>
      </c>
      <c r="R397" s="114" t="s">
        <v>315</v>
      </c>
    </row>
    <row r="398" ht="18.75" customHeight="1" outlineLevel="1">
      <c r="A398" s="58"/>
      <c r="B398" s="139"/>
      <c r="C398" s="139"/>
      <c r="D398" s="406"/>
      <c r="E398" s="139"/>
      <c r="F398" s="408"/>
      <c r="G398" s="130" t="s">
        <v>322</v>
      </c>
      <c r="H398" s="418">
        <v>79.0</v>
      </c>
      <c r="I398" s="132"/>
      <c r="J398" s="132">
        <v>99.0</v>
      </c>
      <c r="K398" s="139"/>
      <c r="L398" s="412">
        <f>K397/J398</f>
        <v>0.101010101</v>
      </c>
      <c r="M398" s="135">
        <f t="shared" si="1"/>
        <v>1.253164557</v>
      </c>
      <c r="N398" s="134" t="str">
        <f t="shared" si="131"/>
        <v>#REF!</v>
      </c>
      <c r="O398" s="136">
        <f t="shared" si="110"/>
        <v>118.8</v>
      </c>
      <c r="P398" s="137">
        <v>119.0</v>
      </c>
      <c r="Q398" s="138">
        <f t="shared" si="111"/>
        <v>0</v>
      </c>
      <c r="R398" s="114" t="s">
        <v>315</v>
      </c>
    </row>
    <row r="399" ht="18.75" customHeight="1" outlineLevel="1">
      <c r="A399" s="141"/>
      <c r="B399" s="139"/>
      <c r="C399" s="139"/>
      <c r="D399" s="406"/>
      <c r="E399" s="139"/>
      <c r="F399" s="408"/>
      <c r="G399" s="130" t="s">
        <v>317</v>
      </c>
      <c r="H399" s="418"/>
      <c r="I399" s="132"/>
      <c r="J399" s="132">
        <v>99.0</v>
      </c>
      <c r="K399" s="139"/>
      <c r="L399" s="411">
        <f>K397/J399</f>
        <v>0.101010101</v>
      </c>
      <c r="M399" s="135" t="str">
        <f t="shared" si="1"/>
        <v>#DIV/0!</v>
      </c>
      <c r="N399" s="134"/>
      <c r="O399" s="136">
        <f t="shared" si="110"/>
        <v>118.8</v>
      </c>
      <c r="P399" s="137">
        <v>119.0</v>
      </c>
      <c r="Q399" s="138">
        <f t="shared" si="111"/>
        <v>0</v>
      </c>
      <c r="R399" s="114" t="s">
        <v>315</v>
      </c>
    </row>
    <row r="400" ht="18.75" customHeight="1" outlineLevel="1">
      <c r="A400" s="141"/>
      <c r="B400" s="113"/>
      <c r="C400" s="113"/>
      <c r="D400" s="406"/>
      <c r="E400" s="113"/>
      <c r="F400" s="408"/>
      <c r="G400" s="130" t="s">
        <v>318</v>
      </c>
      <c r="H400" s="418"/>
      <c r="I400" s="132"/>
      <c r="J400" s="132">
        <v>99.0</v>
      </c>
      <c r="K400" s="113"/>
      <c r="L400" s="412">
        <f>K397/J400</f>
        <v>0.101010101</v>
      </c>
      <c r="M400" s="135" t="str">
        <f t="shared" si="1"/>
        <v>#DIV/0!</v>
      </c>
      <c r="N400" s="134" t="str">
        <f t="shared" ref="N400:N402" si="132">H400/#REF!-1</f>
        <v>#REF!</v>
      </c>
      <c r="O400" s="136">
        <f t="shared" si="110"/>
        <v>118.8</v>
      </c>
      <c r="P400" s="137">
        <v>119.0</v>
      </c>
      <c r="Q400" s="138">
        <f t="shared" si="111"/>
        <v>0</v>
      </c>
      <c r="R400" s="114" t="s">
        <v>315</v>
      </c>
    </row>
    <row r="401" ht="18.75" customHeight="1" outlineLevel="1">
      <c r="A401" s="125"/>
      <c r="B401" s="104" t="s">
        <v>247</v>
      </c>
      <c r="C401" s="405"/>
      <c r="D401" s="406"/>
      <c r="E401" s="407">
        <v>30.0</v>
      </c>
      <c r="F401" s="408"/>
      <c r="G401" s="130" t="s">
        <v>314</v>
      </c>
      <c r="H401" s="418">
        <v>79.0</v>
      </c>
      <c r="I401" s="132"/>
      <c r="J401" s="132">
        <v>99.0</v>
      </c>
      <c r="K401" s="133">
        <v>20.0</v>
      </c>
      <c r="L401" s="412">
        <f>K401/J401</f>
        <v>0.202020202</v>
      </c>
      <c r="M401" s="135">
        <f t="shared" si="1"/>
        <v>1.253164557</v>
      </c>
      <c r="N401" s="134" t="str">
        <f t="shared" si="132"/>
        <v>#REF!</v>
      </c>
      <c r="O401" s="136">
        <f t="shared" si="110"/>
        <v>118.8</v>
      </c>
      <c r="P401" s="137">
        <v>119.0</v>
      </c>
      <c r="Q401" s="138">
        <f t="shared" si="111"/>
        <v>0.1680672269</v>
      </c>
      <c r="R401" s="114" t="s">
        <v>315</v>
      </c>
    </row>
    <row r="402" ht="18.75" customHeight="1" outlineLevel="1">
      <c r="A402" s="58"/>
      <c r="B402" s="139"/>
      <c r="C402" s="139"/>
      <c r="D402" s="406"/>
      <c r="E402" s="139"/>
      <c r="F402" s="408"/>
      <c r="G402" s="130" t="s">
        <v>322</v>
      </c>
      <c r="H402" s="418">
        <v>79.0</v>
      </c>
      <c r="I402" s="132"/>
      <c r="J402" s="132">
        <v>99.0</v>
      </c>
      <c r="K402" s="139"/>
      <c r="L402" s="412">
        <f>K401/J402</f>
        <v>0.202020202</v>
      </c>
      <c r="M402" s="135">
        <f t="shared" si="1"/>
        <v>1.253164557</v>
      </c>
      <c r="N402" s="134" t="str">
        <f t="shared" si="132"/>
        <v>#REF!</v>
      </c>
      <c r="O402" s="136">
        <f t="shared" si="110"/>
        <v>118.8</v>
      </c>
      <c r="P402" s="137">
        <v>119.0</v>
      </c>
      <c r="Q402" s="138">
        <f t="shared" si="111"/>
        <v>0</v>
      </c>
      <c r="R402" s="114" t="s">
        <v>315</v>
      </c>
    </row>
    <row r="403" ht="18.75" customHeight="1" outlineLevel="1">
      <c r="A403" s="141"/>
      <c r="B403" s="139"/>
      <c r="C403" s="139"/>
      <c r="D403" s="406"/>
      <c r="E403" s="139"/>
      <c r="F403" s="408"/>
      <c r="G403" s="130" t="s">
        <v>317</v>
      </c>
      <c r="H403" s="418"/>
      <c r="I403" s="132"/>
      <c r="J403" s="132">
        <v>99.0</v>
      </c>
      <c r="K403" s="139"/>
      <c r="L403" s="411">
        <f>K401/J403</f>
        <v>0.202020202</v>
      </c>
      <c r="M403" s="135" t="str">
        <f t="shared" si="1"/>
        <v>#DIV/0!</v>
      </c>
      <c r="N403" s="134"/>
      <c r="O403" s="136">
        <f t="shared" si="110"/>
        <v>118.8</v>
      </c>
      <c r="P403" s="137">
        <v>119.0</v>
      </c>
      <c r="Q403" s="138">
        <f t="shared" si="111"/>
        <v>0</v>
      </c>
      <c r="R403" s="114" t="s">
        <v>315</v>
      </c>
    </row>
    <row r="404" ht="18.75" customHeight="1" outlineLevel="1">
      <c r="A404" s="141"/>
      <c r="B404" s="113"/>
      <c r="C404" s="113"/>
      <c r="D404" s="406"/>
      <c r="E404" s="113"/>
      <c r="F404" s="408"/>
      <c r="G404" s="130" t="s">
        <v>318</v>
      </c>
      <c r="H404" s="418"/>
      <c r="I404" s="132"/>
      <c r="J404" s="132">
        <v>99.0</v>
      </c>
      <c r="K404" s="113"/>
      <c r="L404" s="412">
        <f>K401/J404</f>
        <v>0.202020202</v>
      </c>
      <c r="M404" s="135" t="str">
        <f t="shared" si="1"/>
        <v>#DIV/0!</v>
      </c>
      <c r="N404" s="134" t="str">
        <f t="shared" ref="N404:N406" si="133">H404/#REF!-1</f>
        <v>#REF!</v>
      </c>
      <c r="O404" s="136">
        <f t="shared" si="110"/>
        <v>118.8</v>
      </c>
      <c r="P404" s="137">
        <v>119.0</v>
      </c>
      <c r="Q404" s="138">
        <f t="shared" si="111"/>
        <v>0</v>
      </c>
      <c r="R404" s="114" t="s">
        <v>315</v>
      </c>
    </row>
    <row r="405" ht="18.75" customHeight="1" outlineLevel="1">
      <c r="A405" s="125"/>
      <c r="B405" s="104" t="s">
        <v>496</v>
      </c>
      <c r="C405" s="405"/>
      <c r="D405" s="406"/>
      <c r="E405" s="407">
        <v>30.0</v>
      </c>
      <c r="F405" s="408"/>
      <c r="G405" s="130" t="s">
        <v>314</v>
      </c>
      <c r="H405" s="418">
        <v>79.0</v>
      </c>
      <c r="I405" s="132"/>
      <c r="J405" s="132">
        <v>99.0</v>
      </c>
      <c r="K405" s="133">
        <v>17.0</v>
      </c>
      <c r="L405" s="412">
        <f>K405/J405</f>
        <v>0.1717171717</v>
      </c>
      <c r="M405" s="135">
        <f t="shared" si="1"/>
        <v>1.253164557</v>
      </c>
      <c r="N405" s="134" t="str">
        <f t="shared" si="133"/>
        <v>#REF!</v>
      </c>
      <c r="O405" s="136">
        <f t="shared" si="110"/>
        <v>118.8</v>
      </c>
      <c r="P405" s="137">
        <v>119.0</v>
      </c>
      <c r="Q405" s="138">
        <f t="shared" si="111"/>
        <v>0.1428571429</v>
      </c>
      <c r="R405" s="114" t="s">
        <v>315</v>
      </c>
    </row>
    <row r="406" ht="18.75" customHeight="1" outlineLevel="1">
      <c r="A406" s="58"/>
      <c r="B406" s="139"/>
      <c r="C406" s="139"/>
      <c r="D406" s="406"/>
      <c r="E406" s="139"/>
      <c r="F406" s="408"/>
      <c r="G406" s="130" t="s">
        <v>322</v>
      </c>
      <c r="H406" s="418">
        <v>79.0</v>
      </c>
      <c r="I406" s="132"/>
      <c r="J406" s="132">
        <v>99.0</v>
      </c>
      <c r="K406" s="139"/>
      <c r="L406" s="412">
        <f>K405/J406</f>
        <v>0.1717171717</v>
      </c>
      <c r="M406" s="135">
        <f t="shared" si="1"/>
        <v>1.253164557</v>
      </c>
      <c r="N406" s="134" t="str">
        <f t="shared" si="133"/>
        <v>#REF!</v>
      </c>
      <c r="O406" s="136">
        <f t="shared" si="110"/>
        <v>118.8</v>
      </c>
      <c r="P406" s="137">
        <v>119.0</v>
      </c>
      <c r="Q406" s="138">
        <f t="shared" si="111"/>
        <v>0</v>
      </c>
      <c r="R406" s="114" t="s">
        <v>315</v>
      </c>
    </row>
    <row r="407" ht="18.75" customHeight="1" outlineLevel="1">
      <c r="A407" s="141"/>
      <c r="B407" s="139"/>
      <c r="C407" s="139"/>
      <c r="D407" s="406"/>
      <c r="E407" s="139"/>
      <c r="F407" s="408"/>
      <c r="G407" s="130" t="s">
        <v>317</v>
      </c>
      <c r="H407" s="418"/>
      <c r="I407" s="132"/>
      <c r="J407" s="132">
        <v>99.0</v>
      </c>
      <c r="K407" s="139"/>
      <c r="L407" s="411">
        <f>K405/J407</f>
        <v>0.1717171717</v>
      </c>
      <c r="M407" s="135" t="str">
        <f t="shared" si="1"/>
        <v>#DIV/0!</v>
      </c>
      <c r="N407" s="134"/>
      <c r="O407" s="136">
        <f t="shared" si="110"/>
        <v>118.8</v>
      </c>
      <c r="P407" s="137">
        <v>119.0</v>
      </c>
      <c r="Q407" s="138">
        <f t="shared" si="111"/>
        <v>0</v>
      </c>
      <c r="R407" s="114" t="s">
        <v>315</v>
      </c>
    </row>
    <row r="408" ht="18.75" customHeight="1" outlineLevel="1">
      <c r="A408" s="141"/>
      <c r="B408" s="113"/>
      <c r="C408" s="113"/>
      <c r="D408" s="406"/>
      <c r="E408" s="113"/>
      <c r="F408" s="408"/>
      <c r="G408" s="130" t="s">
        <v>318</v>
      </c>
      <c r="H408" s="418"/>
      <c r="I408" s="132"/>
      <c r="J408" s="132">
        <v>99.0</v>
      </c>
      <c r="K408" s="113"/>
      <c r="L408" s="412">
        <f>K405/J408</f>
        <v>0.1717171717</v>
      </c>
      <c r="M408" s="135" t="str">
        <f t="shared" si="1"/>
        <v>#DIV/0!</v>
      </c>
      <c r="N408" s="134" t="str">
        <f t="shared" ref="N408:N410" si="134">H408/#REF!-1</f>
        <v>#REF!</v>
      </c>
      <c r="O408" s="136">
        <f t="shared" si="110"/>
        <v>118.8</v>
      </c>
      <c r="P408" s="137">
        <v>119.0</v>
      </c>
      <c r="Q408" s="138">
        <f t="shared" si="111"/>
        <v>0</v>
      </c>
      <c r="R408" s="114" t="s">
        <v>315</v>
      </c>
    </row>
    <row r="409" ht="18.75" customHeight="1" outlineLevel="1">
      <c r="A409" s="125"/>
      <c r="B409" s="104" t="s">
        <v>246</v>
      </c>
      <c r="C409" s="405"/>
      <c r="D409" s="406"/>
      <c r="E409" s="407">
        <v>30.0</v>
      </c>
      <c r="F409" s="408"/>
      <c r="G409" s="130" t="s">
        <v>314</v>
      </c>
      <c r="H409" s="418"/>
      <c r="I409" s="132"/>
      <c r="J409" s="132">
        <v>99.0</v>
      </c>
      <c r="K409" s="133">
        <v>22.0</v>
      </c>
      <c r="L409" s="412">
        <f>K409/J409</f>
        <v>0.2222222222</v>
      </c>
      <c r="M409" s="135" t="str">
        <f t="shared" si="1"/>
        <v>#DIV/0!</v>
      </c>
      <c r="N409" s="134" t="str">
        <f t="shared" si="134"/>
        <v>#REF!</v>
      </c>
      <c r="O409" s="136">
        <f t="shared" si="110"/>
        <v>118.8</v>
      </c>
      <c r="P409" s="137">
        <v>119.0</v>
      </c>
      <c r="Q409" s="138">
        <f t="shared" si="111"/>
        <v>0.1848739496</v>
      </c>
      <c r="R409" s="114" t="s">
        <v>315</v>
      </c>
    </row>
    <row r="410" ht="18.75" customHeight="1" outlineLevel="1">
      <c r="A410" s="125"/>
      <c r="B410" s="139"/>
      <c r="C410" s="139"/>
      <c r="D410" s="406"/>
      <c r="E410" s="139"/>
      <c r="F410" s="408"/>
      <c r="G410" s="130" t="s">
        <v>322</v>
      </c>
      <c r="H410" s="418"/>
      <c r="I410" s="132"/>
      <c r="J410" s="132">
        <v>99.0</v>
      </c>
      <c r="K410" s="139"/>
      <c r="L410" s="412">
        <f>K409/J410</f>
        <v>0.2222222222</v>
      </c>
      <c r="M410" s="135" t="str">
        <f t="shared" si="1"/>
        <v>#DIV/0!</v>
      </c>
      <c r="N410" s="134" t="str">
        <f t="shared" si="134"/>
        <v>#REF!</v>
      </c>
      <c r="O410" s="136">
        <f t="shared" si="110"/>
        <v>118.8</v>
      </c>
      <c r="P410" s="137">
        <v>119.0</v>
      </c>
      <c r="Q410" s="138">
        <f t="shared" si="111"/>
        <v>0</v>
      </c>
      <c r="R410" s="114" t="s">
        <v>315</v>
      </c>
    </row>
    <row r="411" ht="18.75" customHeight="1" outlineLevel="1">
      <c r="A411" s="125"/>
      <c r="B411" s="139"/>
      <c r="C411" s="139"/>
      <c r="D411" s="406"/>
      <c r="E411" s="139"/>
      <c r="F411" s="408"/>
      <c r="G411" s="130" t="s">
        <v>317</v>
      </c>
      <c r="H411" s="418"/>
      <c r="I411" s="132"/>
      <c r="J411" s="132">
        <v>99.0</v>
      </c>
      <c r="K411" s="139"/>
      <c r="L411" s="411">
        <f>K409/J411</f>
        <v>0.2222222222</v>
      </c>
      <c r="M411" s="135" t="str">
        <f t="shared" si="1"/>
        <v>#DIV/0!</v>
      </c>
      <c r="N411" s="134"/>
      <c r="O411" s="136">
        <f t="shared" si="110"/>
        <v>118.8</v>
      </c>
      <c r="P411" s="137">
        <v>119.0</v>
      </c>
      <c r="Q411" s="138">
        <f t="shared" si="111"/>
        <v>0</v>
      </c>
      <c r="R411" s="114" t="s">
        <v>315</v>
      </c>
    </row>
    <row r="412" ht="18.75" customHeight="1" outlineLevel="1">
      <c r="A412" s="125"/>
      <c r="B412" s="113"/>
      <c r="C412" s="113"/>
      <c r="D412" s="406"/>
      <c r="E412" s="113"/>
      <c r="F412" s="408"/>
      <c r="G412" s="130" t="s">
        <v>318</v>
      </c>
      <c r="H412" s="418"/>
      <c r="I412" s="132"/>
      <c r="J412" s="132">
        <v>99.0</v>
      </c>
      <c r="K412" s="113"/>
      <c r="L412" s="412">
        <f>K409/J412</f>
        <v>0.2222222222</v>
      </c>
      <c r="M412" s="135" t="str">
        <f t="shared" si="1"/>
        <v>#DIV/0!</v>
      </c>
      <c r="N412" s="134" t="str">
        <f t="shared" ref="N412:N414" si="135">H412/#REF!-1</f>
        <v>#REF!</v>
      </c>
      <c r="O412" s="136">
        <f t="shared" si="110"/>
        <v>118.8</v>
      </c>
      <c r="P412" s="137">
        <v>119.0</v>
      </c>
      <c r="Q412" s="138">
        <f t="shared" si="111"/>
        <v>0</v>
      </c>
      <c r="R412" s="114" t="s">
        <v>315</v>
      </c>
    </row>
    <row r="413" ht="18.75" customHeight="1" outlineLevel="1">
      <c r="A413" s="125"/>
      <c r="B413" s="104" t="s">
        <v>245</v>
      </c>
      <c r="C413" s="405"/>
      <c r="D413" s="406"/>
      <c r="E413" s="407" t="s">
        <v>239</v>
      </c>
      <c r="F413" s="408"/>
      <c r="G413" s="130" t="s">
        <v>314</v>
      </c>
      <c r="H413" s="418"/>
      <c r="I413" s="132"/>
      <c r="J413" s="132">
        <v>99.0</v>
      </c>
      <c r="K413" s="133">
        <v>19.0</v>
      </c>
      <c r="L413" s="412">
        <f>K413/J413</f>
        <v>0.1919191919</v>
      </c>
      <c r="M413" s="135" t="str">
        <f t="shared" si="1"/>
        <v>#DIV/0!</v>
      </c>
      <c r="N413" s="134" t="str">
        <f t="shared" si="135"/>
        <v>#REF!</v>
      </c>
      <c r="O413" s="136">
        <f t="shared" si="110"/>
        <v>118.8</v>
      </c>
      <c r="P413" s="137">
        <v>119.0</v>
      </c>
      <c r="Q413" s="138">
        <f t="shared" si="111"/>
        <v>0.1596638655</v>
      </c>
      <c r="R413" s="114" t="s">
        <v>315</v>
      </c>
    </row>
    <row r="414" ht="18.75" customHeight="1" outlineLevel="1">
      <c r="A414" s="125"/>
      <c r="B414" s="139"/>
      <c r="C414" s="139"/>
      <c r="D414" s="406"/>
      <c r="E414" s="139"/>
      <c r="F414" s="408"/>
      <c r="G414" s="130" t="s">
        <v>322</v>
      </c>
      <c r="H414" s="418"/>
      <c r="I414" s="132"/>
      <c r="J414" s="132">
        <v>99.0</v>
      </c>
      <c r="K414" s="139"/>
      <c r="L414" s="412">
        <f>K413/J414</f>
        <v>0.1919191919</v>
      </c>
      <c r="M414" s="135" t="str">
        <f t="shared" si="1"/>
        <v>#DIV/0!</v>
      </c>
      <c r="N414" s="134" t="str">
        <f t="shared" si="135"/>
        <v>#REF!</v>
      </c>
      <c r="O414" s="136">
        <f t="shared" si="110"/>
        <v>118.8</v>
      </c>
      <c r="P414" s="137">
        <v>119.0</v>
      </c>
      <c r="Q414" s="138">
        <f t="shared" si="111"/>
        <v>0</v>
      </c>
      <c r="R414" s="114" t="s">
        <v>315</v>
      </c>
    </row>
    <row r="415" ht="18.75" customHeight="1" outlineLevel="1">
      <c r="A415" s="125"/>
      <c r="B415" s="139"/>
      <c r="C415" s="139"/>
      <c r="D415" s="406"/>
      <c r="E415" s="139"/>
      <c r="F415" s="408"/>
      <c r="G415" s="130" t="s">
        <v>317</v>
      </c>
      <c r="H415" s="418"/>
      <c r="I415" s="132"/>
      <c r="J415" s="132">
        <v>99.0</v>
      </c>
      <c r="K415" s="139"/>
      <c r="L415" s="411">
        <f>K413/J415</f>
        <v>0.1919191919</v>
      </c>
      <c r="M415" s="135" t="str">
        <f t="shared" si="1"/>
        <v>#DIV/0!</v>
      </c>
      <c r="N415" s="134"/>
      <c r="O415" s="136">
        <f t="shared" si="110"/>
        <v>118.8</v>
      </c>
      <c r="P415" s="137">
        <v>119.0</v>
      </c>
      <c r="Q415" s="138">
        <f t="shared" si="111"/>
        <v>0</v>
      </c>
      <c r="R415" s="114" t="s">
        <v>315</v>
      </c>
    </row>
    <row r="416" ht="18.75" customHeight="1" outlineLevel="1">
      <c r="A416" s="125"/>
      <c r="B416" s="113"/>
      <c r="C416" s="113"/>
      <c r="D416" s="406"/>
      <c r="E416" s="113"/>
      <c r="F416" s="408"/>
      <c r="G416" s="130" t="s">
        <v>318</v>
      </c>
      <c r="H416" s="418"/>
      <c r="I416" s="132"/>
      <c r="J416" s="132">
        <v>99.0</v>
      </c>
      <c r="K416" s="113"/>
      <c r="L416" s="412">
        <f>K413/J416</f>
        <v>0.1919191919</v>
      </c>
      <c r="M416" s="135" t="str">
        <f t="shared" si="1"/>
        <v>#DIV/0!</v>
      </c>
      <c r="N416" s="134" t="str">
        <f t="shared" ref="N416:N418" si="136">H416/#REF!-1</f>
        <v>#REF!</v>
      </c>
      <c r="O416" s="136">
        <f t="shared" si="110"/>
        <v>118.8</v>
      </c>
      <c r="P416" s="137">
        <v>119.0</v>
      </c>
      <c r="Q416" s="138">
        <f t="shared" si="111"/>
        <v>0</v>
      </c>
      <c r="R416" s="114" t="s">
        <v>315</v>
      </c>
    </row>
    <row r="417" ht="18.75" customHeight="1" outlineLevel="1">
      <c r="A417" s="125"/>
      <c r="B417" s="104" t="s">
        <v>243</v>
      </c>
      <c r="C417" s="405"/>
      <c r="D417" s="406"/>
      <c r="E417" s="407">
        <v>30.0</v>
      </c>
      <c r="F417" s="408"/>
      <c r="G417" s="130" t="s">
        <v>314</v>
      </c>
      <c r="H417" s="418"/>
      <c r="I417" s="132"/>
      <c r="J417" s="132">
        <v>99.0</v>
      </c>
      <c r="K417" s="133">
        <v>72.0</v>
      </c>
      <c r="L417" s="412">
        <f>K417/J417</f>
        <v>0.7272727273</v>
      </c>
      <c r="M417" s="135" t="str">
        <f t="shared" si="1"/>
        <v>#DIV/0!</v>
      </c>
      <c r="N417" s="134" t="str">
        <f t="shared" si="136"/>
        <v>#REF!</v>
      </c>
      <c r="O417" s="136">
        <f t="shared" si="110"/>
        <v>118.8</v>
      </c>
      <c r="P417" s="137">
        <v>119.0</v>
      </c>
      <c r="Q417" s="138">
        <f t="shared" si="111"/>
        <v>0.6050420168</v>
      </c>
      <c r="R417" s="114" t="s">
        <v>315</v>
      </c>
    </row>
    <row r="418" ht="18.75" customHeight="1" outlineLevel="1">
      <c r="A418" s="125"/>
      <c r="B418" s="139"/>
      <c r="C418" s="139"/>
      <c r="D418" s="406"/>
      <c r="E418" s="139"/>
      <c r="F418" s="408"/>
      <c r="G418" s="130" t="s">
        <v>322</v>
      </c>
      <c r="H418" s="418"/>
      <c r="I418" s="132"/>
      <c r="J418" s="132">
        <v>99.0</v>
      </c>
      <c r="K418" s="139"/>
      <c r="L418" s="412">
        <f>K417/J418</f>
        <v>0.7272727273</v>
      </c>
      <c r="M418" s="135" t="str">
        <f t="shared" si="1"/>
        <v>#DIV/0!</v>
      </c>
      <c r="N418" s="134" t="str">
        <f t="shared" si="136"/>
        <v>#REF!</v>
      </c>
      <c r="O418" s="136">
        <f t="shared" si="110"/>
        <v>118.8</v>
      </c>
      <c r="P418" s="137">
        <v>119.0</v>
      </c>
      <c r="Q418" s="138">
        <f t="shared" si="111"/>
        <v>0</v>
      </c>
      <c r="R418" s="114" t="s">
        <v>315</v>
      </c>
    </row>
    <row r="419" ht="18.75" customHeight="1" outlineLevel="1">
      <c r="A419" s="125"/>
      <c r="B419" s="139"/>
      <c r="C419" s="139"/>
      <c r="D419" s="406"/>
      <c r="E419" s="139"/>
      <c r="F419" s="408"/>
      <c r="G419" s="130" t="s">
        <v>317</v>
      </c>
      <c r="H419" s="418"/>
      <c r="I419" s="132"/>
      <c r="J419" s="132">
        <v>99.0</v>
      </c>
      <c r="K419" s="139"/>
      <c r="L419" s="411">
        <f>K417/J419</f>
        <v>0.7272727273</v>
      </c>
      <c r="M419" s="135" t="str">
        <f t="shared" si="1"/>
        <v>#DIV/0!</v>
      </c>
      <c r="N419" s="134"/>
      <c r="O419" s="136">
        <f t="shared" si="110"/>
        <v>118.8</v>
      </c>
      <c r="P419" s="137">
        <v>119.0</v>
      </c>
      <c r="Q419" s="138">
        <f t="shared" si="111"/>
        <v>0</v>
      </c>
      <c r="R419" s="114" t="s">
        <v>315</v>
      </c>
    </row>
    <row r="420" ht="18.75" customHeight="1" outlineLevel="1">
      <c r="A420" s="125"/>
      <c r="B420" s="113"/>
      <c r="C420" s="113"/>
      <c r="D420" s="406"/>
      <c r="E420" s="113"/>
      <c r="F420" s="408"/>
      <c r="G420" s="130" t="s">
        <v>318</v>
      </c>
      <c r="H420" s="418"/>
      <c r="I420" s="132"/>
      <c r="J420" s="132">
        <v>99.0</v>
      </c>
      <c r="K420" s="113"/>
      <c r="L420" s="412">
        <f>K417/J420</f>
        <v>0.7272727273</v>
      </c>
      <c r="M420" s="135" t="str">
        <f t="shared" si="1"/>
        <v>#DIV/0!</v>
      </c>
      <c r="N420" s="134" t="str">
        <f t="shared" ref="N420:N422" si="137">H420/#REF!-1</f>
        <v>#REF!</v>
      </c>
      <c r="O420" s="136">
        <f t="shared" si="110"/>
        <v>118.8</v>
      </c>
      <c r="P420" s="137">
        <v>119.0</v>
      </c>
      <c r="Q420" s="138">
        <f t="shared" si="111"/>
        <v>0</v>
      </c>
      <c r="R420" s="114" t="s">
        <v>315</v>
      </c>
    </row>
    <row r="421" ht="18.75" customHeight="1" outlineLevel="1">
      <c r="A421" s="125"/>
      <c r="B421" s="104" t="s">
        <v>497</v>
      </c>
      <c r="C421" s="405"/>
      <c r="D421" s="406"/>
      <c r="E421" s="407">
        <v>30.0</v>
      </c>
      <c r="F421" s="408"/>
      <c r="G421" s="130" t="s">
        <v>314</v>
      </c>
      <c r="H421" s="418"/>
      <c r="I421" s="132"/>
      <c r="J421" s="132">
        <v>99.0</v>
      </c>
      <c r="K421" s="133">
        <v>10.0</v>
      </c>
      <c r="L421" s="412">
        <f>K421/J421</f>
        <v>0.101010101</v>
      </c>
      <c r="M421" s="135" t="str">
        <f t="shared" si="1"/>
        <v>#DIV/0!</v>
      </c>
      <c r="N421" s="134" t="str">
        <f t="shared" si="137"/>
        <v>#REF!</v>
      </c>
      <c r="O421" s="136">
        <f t="shared" si="110"/>
        <v>118.8</v>
      </c>
      <c r="P421" s="137">
        <v>119.0</v>
      </c>
      <c r="Q421" s="138">
        <f t="shared" si="111"/>
        <v>0.08403361345</v>
      </c>
      <c r="R421" s="114" t="s">
        <v>315</v>
      </c>
    </row>
    <row r="422" ht="18.75" customHeight="1" outlineLevel="1">
      <c r="A422" s="125"/>
      <c r="B422" s="139"/>
      <c r="C422" s="139"/>
      <c r="D422" s="406"/>
      <c r="E422" s="139"/>
      <c r="F422" s="408"/>
      <c r="G422" s="130" t="s">
        <v>322</v>
      </c>
      <c r="H422" s="418"/>
      <c r="I422" s="132"/>
      <c r="J422" s="132">
        <v>99.0</v>
      </c>
      <c r="K422" s="139"/>
      <c r="L422" s="412">
        <f>K421/J422</f>
        <v>0.101010101</v>
      </c>
      <c r="M422" s="135" t="str">
        <f t="shared" si="1"/>
        <v>#DIV/0!</v>
      </c>
      <c r="N422" s="134" t="str">
        <f t="shared" si="137"/>
        <v>#REF!</v>
      </c>
      <c r="O422" s="136">
        <f t="shared" si="110"/>
        <v>118.8</v>
      </c>
      <c r="P422" s="137">
        <v>119.0</v>
      </c>
      <c r="Q422" s="138">
        <f t="shared" si="111"/>
        <v>0</v>
      </c>
      <c r="R422" s="114" t="s">
        <v>315</v>
      </c>
    </row>
    <row r="423" ht="18.75" customHeight="1" outlineLevel="1">
      <c r="A423" s="125"/>
      <c r="B423" s="139"/>
      <c r="C423" s="139"/>
      <c r="D423" s="406"/>
      <c r="E423" s="139"/>
      <c r="F423" s="408"/>
      <c r="G423" s="130" t="s">
        <v>317</v>
      </c>
      <c r="H423" s="418"/>
      <c r="I423" s="132"/>
      <c r="J423" s="132">
        <v>99.0</v>
      </c>
      <c r="K423" s="139"/>
      <c r="L423" s="411">
        <f>K421/J423</f>
        <v>0.101010101</v>
      </c>
      <c r="M423" s="135" t="str">
        <f t="shared" si="1"/>
        <v>#DIV/0!</v>
      </c>
      <c r="N423" s="134"/>
      <c r="O423" s="136">
        <f t="shared" si="110"/>
        <v>118.8</v>
      </c>
      <c r="P423" s="137">
        <v>119.0</v>
      </c>
      <c r="Q423" s="138">
        <f t="shared" si="111"/>
        <v>0</v>
      </c>
      <c r="R423" s="114" t="s">
        <v>315</v>
      </c>
    </row>
    <row r="424" ht="18.75" customHeight="1" outlineLevel="1">
      <c r="A424" s="125"/>
      <c r="B424" s="113"/>
      <c r="C424" s="113"/>
      <c r="D424" s="406"/>
      <c r="E424" s="113"/>
      <c r="F424" s="408"/>
      <c r="G424" s="130" t="s">
        <v>318</v>
      </c>
      <c r="H424" s="418"/>
      <c r="I424" s="132"/>
      <c r="J424" s="132">
        <v>99.0</v>
      </c>
      <c r="K424" s="113"/>
      <c r="L424" s="412">
        <f>K421/J424</f>
        <v>0.101010101</v>
      </c>
      <c r="M424" s="135" t="str">
        <f t="shared" si="1"/>
        <v>#DIV/0!</v>
      </c>
      <c r="N424" s="134" t="str">
        <f t="shared" ref="N424:N426" si="138">H424/#REF!-1</f>
        <v>#REF!</v>
      </c>
      <c r="O424" s="136">
        <f t="shared" si="110"/>
        <v>118.8</v>
      </c>
      <c r="P424" s="137">
        <v>119.0</v>
      </c>
      <c r="Q424" s="138">
        <f t="shared" si="111"/>
        <v>0</v>
      </c>
      <c r="R424" s="114" t="s">
        <v>315</v>
      </c>
    </row>
    <row r="425" ht="18.75" customHeight="1" outlineLevel="1">
      <c r="A425" s="125"/>
      <c r="B425" s="104" t="s">
        <v>244</v>
      </c>
      <c r="C425" s="405"/>
      <c r="D425" s="406"/>
      <c r="E425" s="407">
        <v>30.0</v>
      </c>
      <c r="F425" s="408"/>
      <c r="G425" s="130" t="s">
        <v>314</v>
      </c>
      <c r="H425" s="418"/>
      <c r="I425" s="132"/>
      <c r="J425" s="132">
        <v>99.0</v>
      </c>
      <c r="K425" s="133">
        <v>15.0</v>
      </c>
      <c r="L425" s="412">
        <f>K425/J425</f>
        <v>0.1515151515</v>
      </c>
      <c r="M425" s="135" t="str">
        <f t="shared" si="1"/>
        <v>#DIV/0!</v>
      </c>
      <c r="N425" s="134" t="str">
        <f t="shared" si="138"/>
        <v>#REF!</v>
      </c>
      <c r="O425" s="136">
        <f t="shared" si="110"/>
        <v>118.8</v>
      </c>
      <c r="P425" s="137">
        <v>119.0</v>
      </c>
      <c r="Q425" s="138">
        <f t="shared" si="111"/>
        <v>0.1260504202</v>
      </c>
      <c r="R425" s="114" t="s">
        <v>315</v>
      </c>
    </row>
    <row r="426" ht="18.75" customHeight="1" outlineLevel="1">
      <c r="A426" s="125"/>
      <c r="B426" s="139"/>
      <c r="C426" s="139"/>
      <c r="D426" s="406"/>
      <c r="E426" s="139"/>
      <c r="F426" s="408"/>
      <c r="G426" s="130" t="s">
        <v>322</v>
      </c>
      <c r="H426" s="418"/>
      <c r="I426" s="132"/>
      <c r="J426" s="132">
        <v>99.0</v>
      </c>
      <c r="K426" s="139"/>
      <c r="L426" s="412">
        <f>K425/J426</f>
        <v>0.1515151515</v>
      </c>
      <c r="M426" s="135" t="str">
        <f t="shared" si="1"/>
        <v>#DIV/0!</v>
      </c>
      <c r="N426" s="134" t="str">
        <f t="shared" si="138"/>
        <v>#REF!</v>
      </c>
      <c r="O426" s="136">
        <f t="shared" si="110"/>
        <v>118.8</v>
      </c>
      <c r="P426" s="137">
        <v>119.0</v>
      </c>
      <c r="Q426" s="138">
        <f t="shared" si="111"/>
        <v>0</v>
      </c>
      <c r="R426" s="114" t="s">
        <v>315</v>
      </c>
    </row>
    <row r="427" ht="18.75" customHeight="1" outlineLevel="1">
      <c r="A427" s="125"/>
      <c r="B427" s="139"/>
      <c r="C427" s="139"/>
      <c r="D427" s="406"/>
      <c r="E427" s="139"/>
      <c r="F427" s="408"/>
      <c r="G427" s="130" t="s">
        <v>317</v>
      </c>
      <c r="H427" s="418"/>
      <c r="I427" s="132"/>
      <c r="J427" s="132">
        <v>99.0</v>
      </c>
      <c r="K427" s="139"/>
      <c r="L427" s="411">
        <f>K425/J427</f>
        <v>0.1515151515</v>
      </c>
      <c r="M427" s="135" t="str">
        <f t="shared" si="1"/>
        <v>#DIV/0!</v>
      </c>
      <c r="N427" s="134"/>
      <c r="O427" s="136">
        <f t="shared" si="110"/>
        <v>118.8</v>
      </c>
      <c r="P427" s="137">
        <v>119.0</v>
      </c>
      <c r="Q427" s="138">
        <f t="shared" si="111"/>
        <v>0</v>
      </c>
      <c r="R427" s="114" t="s">
        <v>315</v>
      </c>
    </row>
    <row r="428" ht="18.75" customHeight="1" outlineLevel="1">
      <c r="A428" s="125"/>
      <c r="B428" s="113"/>
      <c r="C428" s="113"/>
      <c r="D428" s="406"/>
      <c r="E428" s="113"/>
      <c r="F428" s="408"/>
      <c r="G428" s="130" t="s">
        <v>318</v>
      </c>
      <c r="H428" s="418"/>
      <c r="I428" s="132"/>
      <c r="J428" s="132">
        <v>99.0</v>
      </c>
      <c r="K428" s="113"/>
      <c r="L428" s="412">
        <f>K425/J428</f>
        <v>0.1515151515</v>
      </c>
      <c r="M428" s="135" t="str">
        <f t="shared" si="1"/>
        <v>#DIV/0!</v>
      </c>
      <c r="N428" s="134" t="str">
        <f t="shared" ref="N428:N430" si="139">H428/#REF!-1</f>
        <v>#REF!</v>
      </c>
      <c r="O428" s="136">
        <f t="shared" si="110"/>
        <v>118.8</v>
      </c>
      <c r="P428" s="137">
        <v>119.0</v>
      </c>
      <c r="Q428" s="138">
        <f t="shared" si="111"/>
        <v>0</v>
      </c>
      <c r="R428" s="114" t="s">
        <v>315</v>
      </c>
    </row>
    <row r="429" ht="18.75" customHeight="1" outlineLevel="1">
      <c r="A429" s="125"/>
      <c r="B429" s="104" t="s">
        <v>275</v>
      </c>
      <c r="C429" s="405"/>
      <c r="D429" s="406"/>
      <c r="E429" s="407">
        <v>150.0</v>
      </c>
      <c r="F429" s="408"/>
      <c r="G429" s="130" t="s">
        <v>314</v>
      </c>
      <c r="H429" s="418"/>
      <c r="I429" s="132"/>
      <c r="J429" s="132">
        <v>149.0</v>
      </c>
      <c r="K429" s="133">
        <v>50.0</v>
      </c>
      <c r="L429" s="412">
        <f>K429/J429</f>
        <v>0.3355704698</v>
      </c>
      <c r="M429" s="135" t="str">
        <f t="shared" si="1"/>
        <v>#DIV/0!</v>
      </c>
      <c r="N429" s="134" t="str">
        <f t="shared" si="139"/>
        <v>#REF!</v>
      </c>
      <c r="O429" s="136">
        <f t="shared" si="110"/>
        <v>178.8</v>
      </c>
      <c r="P429" s="137">
        <v>169.0</v>
      </c>
      <c r="Q429" s="138">
        <f t="shared" si="111"/>
        <v>0.2958579882</v>
      </c>
      <c r="R429" s="114" t="s">
        <v>315</v>
      </c>
    </row>
    <row r="430" ht="18.75" customHeight="1" outlineLevel="1">
      <c r="A430" s="125"/>
      <c r="B430" s="139"/>
      <c r="C430" s="139"/>
      <c r="D430" s="406"/>
      <c r="E430" s="139"/>
      <c r="F430" s="408"/>
      <c r="G430" s="130" t="s">
        <v>322</v>
      </c>
      <c r="H430" s="418"/>
      <c r="I430" s="132"/>
      <c r="J430" s="132">
        <v>149.0</v>
      </c>
      <c r="K430" s="139"/>
      <c r="L430" s="412">
        <f>K429/J430</f>
        <v>0.3355704698</v>
      </c>
      <c r="M430" s="135" t="str">
        <f t="shared" si="1"/>
        <v>#DIV/0!</v>
      </c>
      <c r="N430" s="134" t="str">
        <f t="shared" si="139"/>
        <v>#REF!</v>
      </c>
      <c r="O430" s="136">
        <f t="shared" si="110"/>
        <v>178.8</v>
      </c>
      <c r="P430" s="137">
        <v>169.0</v>
      </c>
      <c r="Q430" s="138">
        <f t="shared" si="111"/>
        <v>0</v>
      </c>
      <c r="R430" s="114" t="s">
        <v>315</v>
      </c>
    </row>
    <row r="431" ht="18.75" customHeight="1" outlineLevel="1">
      <c r="A431" s="125"/>
      <c r="B431" s="139"/>
      <c r="C431" s="139"/>
      <c r="D431" s="406"/>
      <c r="E431" s="139"/>
      <c r="F431" s="408"/>
      <c r="G431" s="130" t="s">
        <v>317</v>
      </c>
      <c r="H431" s="418"/>
      <c r="I431" s="132"/>
      <c r="J431" s="132">
        <v>149.0</v>
      </c>
      <c r="K431" s="139"/>
      <c r="L431" s="411">
        <f>K429/J431</f>
        <v>0.3355704698</v>
      </c>
      <c r="M431" s="135" t="str">
        <f t="shared" si="1"/>
        <v>#DIV/0!</v>
      </c>
      <c r="N431" s="134"/>
      <c r="O431" s="136">
        <f t="shared" si="110"/>
        <v>178.8</v>
      </c>
      <c r="P431" s="137">
        <v>169.0</v>
      </c>
      <c r="Q431" s="138">
        <f t="shared" si="111"/>
        <v>0</v>
      </c>
      <c r="R431" s="114" t="s">
        <v>315</v>
      </c>
    </row>
    <row r="432" ht="18.75" customHeight="1" outlineLevel="1">
      <c r="A432" s="125"/>
      <c r="B432" s="113"/>
      <c r="C432" s="113"/>
      <c r="D432" s="406"/>
      <c r="E432" s="113"/>
      <c r="F432" s="408"/>
      <c r="G432" s="130" t="s">
        <v>318</v>
      </c>
      <c r="H432" s="418"/>
      <c r="I432" s="132"/>
      <c r="J432" s="132">
        <v>149.0</v>
      </c>
      <c r="K432" s="113"/>
      <c r="L432" s="412">
        <f>K429/J432</f>
        <v>0.3355704698</v>
      </c>
      <c r="M432" s="135" t="str">
        <f t="shared" si="1"/>
        <v>#DIV/0!</v>
      </c>
      <c r="N432" s="134" t="str">
        <f>H432/#REF!-1</f>
        <v>#REF!</v>
      </c>
      <c r="O432" s="136">
        <f t="shared" si="110"/>
        <v>178.8</v>
      </c>
      <c r="P432" s="137">
        <v>169.0</v>
      </c>
      <c r="Q432" s="138">
        <f t="shared" si="111"/>
        <v>0</v>
      </c>
      <c r="R432" s="114" t="s">
        <v>315</v>
      </c>
    </row>
    <row r="433" ht="42.75" customHeight="1">
      <c r="A433" s="112"/>
      <c r="B433" s="120" t="str">
        <f>"Детское меню 27% "&amp;COUNTA(B434:B457)&amp;" шт"</f>
        <v>Детское меню 27% 6 шт</v>
      </c>
      <c r="C433" s="401"/>
      <c r="D433" s="402"/>
      <c r="E433" s="403"/>
      <c r="F433" s="403"/>
      <c r="G433" s="121"/>
      <c r="H433" s="250"/>
      <c r="I433" s="132"/>
      <c r="J433" s="132"/>
      <c r="K433" s="404"/>
      <c r="L433" s="122">
        <f>AVERAGE(L434:L457)</f>
        <v>0.2618364822</v>
      </c>
      <c r="M433" s="121"/>
      <c r="N433" s="121"/>
      <c r="O433" s="136"/>
      <c r="P433" s="421"/>
      <c r="Q433" s="138"/>
      <c r="R433" s="121"/>
    </row>
    <row r="434" ht="23.25" customHeight="1" outlineLevel="1">
      <c r="A434" s="125"/>
      <c r="B434" s="126" t="s">
        <v>280</v>
      </c>
      <c r="C434" s="104" t="s">
        <v>498</v>
      </c>
      <c r="D434" s="128"/>
      <c r="E434" s="129">
        <v>150.0</v>
      </c>
      <c r="F434" s="272" t="s">
        <v>313</v>
      </c>
      <c r="G434" s="130" t="s">
        <v>314</v>
      </c>
      <c r="H434" s="409">
        <v>299.0</v>
      </c>
      <c r="I434" s="253">
        <f>K434*360%</f>
        <v>259.2</v>
      </c>
      <c r="J434" s="148">
        <v>259.0</v>
      </c>
      <c r="K434" s="133">
        <v>72.0</v>
      </c>
      <c r="L434" s="134">
        <f>K434/I434</f>
        <v>0.2777777778</v>
      </c>
      <c r="M434" s="135">
        <f t="shared" ref="M434:M457" si="140">I434/H434</f>
        <v>0.8668896321</v>
      </c>
      <c r="N434" s="134" t="str">
        <f t="shared" ref="N434:N435" si="141">H434/#REF!-1</f>
        <v>#REF!</v>
      </c>
      <c r="O434" s="136">
        <f t="shared" ref="O434:O457" si="142">J434+J434*0.2</f>
        <v>310.8</v>
      </c>
      <c r="P434" s="137">
        <v>349.0</v>
      </c>
      <c r="Q434" s="138">
        <f t="shared" ref="Q434:Q457" si="143">K434/P434</f>
        <v>0.2063037249</v>
      </c>
      <c r="R434" s="114" t="s">
        <v>315</v>
      </c>
    </row>
    <row r="435" ht="23.25" customHeight="1" outlineLevel="1">
      <c r="A435" s="58"/>
      <c r="B435" s="139"/>
      <c r="C435" s="139"/>
      <c r="D435" s="139"/>
      <c r="E435" s="139"/>
      <c r="F435" s="272" t="s">
        <v>313</v>
      </c>
      <c r="G435" s="130" t="s">
        <v>322</v>
      </c>
      <c r="H435" s="410">
        <v>299.0</v>
      </c>
      <c r="I435" s="255">
        <f>K434*380%</f>
        <v>273.6</v>
      </c>
      <c r="J435" s="150">
        <v>279.0</v>
      </c>
      <c r="K435" s="139"/>
      <c r="L435" s="134">
        <f>K434/I435</f>
        <v>0.2631578947</v>
      </c>
      <c r="M435" s="135">
        <f t="shared" si="140"/>
        <v>0.9150501672</v>
      </c>
      <c r="N435" s="134" t="str">
        <f t="shared" si="141"/>
        <v>#REF!</v>
      </c>
      <c r="O435" s="136">
        <f t="shared" si="142"/>
        <v>334.8</v>
      </c>
      <c r="P435" s="137">
        <v>349.0</v>
      </c>
      <c r="Q435" s="138">
        <f t="shared" si="143"/>
        <v>0</v>
      </c>
      <c r="R435" s="114" t="s">
        <v>315</v>
      </c>
    </row>
    <row r="436" ht="23.25" customHeight="1" outlineLevel="1">
      <c r="A436" s="141"/>
      <c r="B436" s="139"/>
      <c r="C436" s="139"/>
      <c r="D436" s="139"/>
      <c r="E436" s="139"/>
      <c r="F436" s="272" t="s">
        <v>313</v>
      </c>
      <c r="G436" s="130" t="s">
        <v>317</v>
      </c>
      <c r="H436" s="409"/>
      <c r="I436" s="257">
        <f>K434*390%</f>
        <v>280.8</v>
      </c>
      <c r="J436" s="153">
        <v>289.0</v>
      </c>
      <c r="K436" s="139"/>
      <c r="L436" s="134">
        <f>K434/I436</f>
        <v>0.2564102564</v>
      </c>
      <c r="M436" s="135" t="str">
        <f t="shared" si="140"/>
        <v>#DIV/0!</v>
      </c>
      <c r="N436" s="134"/>
      <c r="O436" s="136">
        <f t="shared" si="142"/>
        <v>346.8</v>
      </c>
      <c r="P436" s="137">
        <v>399.0</v>
      </c>
      <c r="Q436" s="138">
        <f t="shared" si="143"/>
        <v>0</v>
      </c>
      <c r="R436" s="114" t="s">
        <v>315</v>
      </c>
    </row>
    <row r="437" ht="23.25" customHeight="1" outlineLevel="1">
      <c r="A437" s="141"/>
      <c r="B437" s="113"/>
      <c r="C437" s="113"/>
      <c r="D437" s="113"/>
      <c r="E437" s="113"/>
      <c r="F437" s="272" t="s">
        <v>313</v>
      </c>
      <c r="G437" s="130" t="s">
        <v>318</v>
      </c>
      <c r="H437" s="409"/>
      <c r="I437" s="257">
        <f>K434*400%</f>
        <v>288</v>
      </c>
      <c r="J437" s="153">
        <v>299.0</v>
      </c>
      <c r="K437" s="113"/>
      <c r="L437" s="134">
        <f>K434/I437</f>
        <v>0.25</v>
      </c>
      <c r="M437" s="135" t="str">
        <f t="shared" si="140"/>
        <v>#DIV/0!</v>
      </c>
      <c r="N437" s="134" t="str">
        <f t="shared" ref="N437:N439" si="144">H437/#REF!-1</f>
        <v>#REF!</v>
      </c>
      <c r="O437" s="136">
        <f t="shared" si="142"/>
        <v>358.8</v>
      </c>
      <c r="P437" s="137">
        <v>399.0</v>
      </c>
      <c r="Q437" s="138">
        <f t="shared" si="143"/>
        <v>0</v>
      </c>
      <c r="R437" s="114" t="s">
        <v>315</v>
      </c>
    </row>
    <row r="438" ht="23.25" customHeight="1" outlineLevel="1">
      <c r="A438" s="125" t="s">
        <v>499</v>
      </c>
      <c r="B438" s="126" t="s">
        <v>285</v>
      </c>
      <c r="C438" s="104" t="s">
        <v>500</v>
      </c>
      <c r="D438" s="180"/>
      <c r="E438" s="129">
        <v>250.0</v>
      </c>
      <c r="F438" s="272" t="s">
        <v>313</v>
      </c>
      <c r="G438" s="130" t="s">
        <v>314</v>
      </c>
      <c r="H438" s="409">
        <v>299.0</v>
      </c>
      <c r="I438" s="253">
        <f>K438*360%</f>
        <v>208.8</v>
      </c>
      <c r="J438" s="148">
        <v>259.0</v>
      </c>
      <c r="K438" s="133">
        <v>58.0</v>
      </c>
      <c r="L438" s="134">
        <f>K438/I438</f>
        <v>0.2777777778</v>
      </c>
      <c r="M438" s="135">
        <f t="shared" si="140"/>
        <v>0.6983277592</v>
      </c>
      <c r="N438" s="134" t="str">
        <f t="shared" si="144"/>
        <v>#REF!</v>
      </c>
      <c r="O438" s="136">
        <f t="shared" si="142"/>
        <v>310.8</v>
      </c>
      <c r="P438" s="137">
        <v>349.0</v>
      </c>
      <c r="Q438" s="138">
        <f t="shared" si="143"/>
        <v>0.1661891117</v>
      </c>
      <c r="R438" s="114" t="s">
        <v>315</v>
      </c>
    </row>
    <row r="439" ht="23.25" customHeight="1" outlineLevel="1">
      <c r="A439" s="58"/>
      <c r="B439" s="139"/>
      <c r="C439" s="139"/>
      <c r="D439" s="139"/>
      <c r="E439" s="139"/>
      <c r="F439" s="272" t="s">
        <v>313</v>
      </c>
      <c r="G439" s="130" t="s">
        <v>322</v>
      </c>
      <c r="H439" s="410">
        <v>299.0</v>
      </c>
      <c r="I439" s="255">
        <f>K438*380%</f>
        <v>220.4</v>
      </c>
      <c r="J439" s="150">
        <v>279.0</v>
      </c>
      <c r="K439" s="139"/>
      <c r="L439" s="134">
        <f>K438/I439</f>
        <v>0.2631578947</v>
      </c>
      <c r="M439" s="135">
        <f t="shared" si="140"/>
        <v>0.7371237458</v>
      </c>
      <c r="N439" s="134" t="str">
        <f t="shared" si="144"/>
        <v>#REF!</v>
      </c>
      <c r="O439" s="136">
        <f t="shared" si="142"/>
        <v>334.8</v>
      </c>
      <c r="P439" s="137">
        <v>349.0</v>
      </c>
      <c r="Q439" s="138">
        <f t="shared" si="143"/>
        <v>0</v>
      </c>
      <c r="R439" s="114" t="s">
        <v>315</v>
      </c>
    </row>
    <row r="440" ht="23.25" customHeight="1" outlineLevel="1">
      <c r="A440" s="141"/>
      <c r="B440" s="139"/>
      <c r="C440" s="139"/>
      <c r="D440" s="139"/>
      <c r="E440" s="139"/>
      <c r="F440" s="272" t="s">
        <v>313</v>
      </c>
      <c r="G440" s="130" t="s">
        <v>317</v>
      </c>
      <c r="H440" s="409"/>
      <c r="I440" s="257">
        <f>K438*390%</f>
        <v>226.2</v>
      </c>
      <c r="J440" s="153">
        <v>289.0</v>
      </c>
      <c r="K440" s="139"/>
      <c r="L440" s="134">
        <f>K438/I440</f>
        <v>0.2564102564</v>
      </c>
      <c r="M440" s="135" t="str">
        <f t="shared" si="140"/>
        <v>#DIV/0!</v>
      </c>
      <c r="N440" s="134"/>
      <c r="O440" s="136">
        <f t="shared" si="142"/>
        <v>346.8</v>
      </c>
      <c r="P440" s="137">
        <v>399.0</v>
      </c>
      <c r="Q440" s="138">
        <f t="shared" si="143"/>
        <v>0</v>
      </c>
      <c r="R440" s="114" t="s">
        <v>315</v>
      </c>
    </row>
    <row r="441" ht="23.25" customHeight="1" outlineLevel="1">
      <c r="A441" s="141"/>
      <c r="B441" s="113"/>
      <c r="C441" s="113"/>
      <c r="D441" s="113"/>
      <c r="E441" s="113"/>
      <c r="F441" s="272" t="s">
        <v>313</v>
      </c>
      <c r="G441" s="130" t="s">
        <v>318</v>
      </c>
      <c r="H441" s="409"/>
      <c r="I441" s="257">
        <f>K438*400%</f>
        <v>232</v>
      </c>
      <c r="J441" s="153">
        <v>299.0</v>
      </c>
      <c r="K441" s="113"/>
      <c r="L441" s="134">
        <f>K438/I441</f>
        <v>0.25</v>
      </c>
      <c r="M441" s="135" t="str">
        <f t="shared" si="140"/>
        <v>#DIV/0!</v>
      </c>
      <c r="N441" s="134" t="str">
        <f t="shared" ref="N441:N443" si="145">H441/#REF!-1</f>
        <v>#REF!</v>
      </c>
      <c r="O441" s="136">
        <f t="shared" si="142"/>
        <v>358.8</v>
      </c>
      <c r="P441" s="137">
        <v>399.0</v>
      </c>
      <c r="Q441" s="138">
        <f t="shared" si="143"/>
        <v>0</v>
      </c>
      <c r="R441" s="114" t="s">
        <v>315</v>
      </c>
    </row>
    <row r="442" ht="23.25" customHeight="1" outlineLevel="1">
      <c r="A442" s="125" t="s">
        <v>501</v>
      </c>
      <c r="B442" s="126" t="s">
        <v>502</v>
      </c>
      <c r="C442" s="104" t="s">
        <v>503</v>
      </c>
      <c r="D442" s="180"/>
      <c r="E442" s="129" t="s">
        <v>504</v>
      </c>
      <c r="F442" s="272" t="s">
        <v>313</v>
      </c>
      <c r="G442" s="130" t="s">
        <v>314</v>
      </c>
      <c r="H442" s="409">
        <v>399.0</v>
      </c>
      <c r="I442" s="253">
        <f>K442*360%</f>
        <v>525.6</v>
      </c>
      <c r="J442" s="148">
        <v>529.0</v>
      </c>
      <c r="K442" s="133">
        <v>146.0</v>
      </c>
      <c r="L442" s="422">
        <f>K442/I442</f>
        <v>0.2777777778</v>
      </c>
      <c r="M442" s="135">
        <f t="shared" si="140"/>
        <v>1.317293233</v>
      </c>
      <c r="N442" s="134" t="str">
        <f t="shared" si="145"/>
        <v>#REF!</v>
      </c>
      <c r="O442" s="136">
        <f t="shared" si="142"/>
        <v>634.8</v>
      </c>
      <c r="P442" s="137">
        <v>599.0</v>
      </c>
      <c r="Q442" s="138">
        <f t="shared" si="143"/>
        <v>0.2437395659</v>
      </c>
      <c r="R442" s="114" t="s">
        <v>315</v>
      </c>
    </row>
    <row r="443" ht="23.25" customHeight="1" outlineLevel="1">
      <c r="A443" s="58"/>
      <c r="B443" s="139"/>
      <c r="C443" s="139"/>
      <c r="D443" s="139"/>
      <c r="E443" s="139"/>
      <c r="F443" s="272" t="s">
        <v>313</v>
      </c>
      <c r="G443" s="130" t="s">
        <v>322</v>
      </c>
      <c r="H443" s="410">
        <v>399.0</v>
      </c>
      <c r="I443" s="255">
        <f>K442*380%</f>
        <v>554.8</v>
      </c>
      <c r="J443" s="150">
        <v>559.0</v>
      </c>
      <c r="K443" s="139"/>
      <c r="L443" s="423">
        <f>K442/I443</f>
        <v>0.2631578947</v>
      </c>
      <c r="M443" s="135">
        <f t="shared" si="140"/>
        <v>1.39047619</v>
      </c>
      <c r="N443" s="134" t="str">
        <f t="shared" si="145"/>
        <v>#REF!</v>
      </c>
      <c r="O443" s="136">
        <f t="shared" si="142"/>
        <v>670.8</v>
      </c>
      <c r="P443" s="137">
        <v>599.0</v>
      </c>
      <c r="Q443" s="138">
        <f t="shared" si="143"/>
        <v>0</v>
      </c>
      <c r="R443" s="114" t="s">
        <v>315</v>
      </c>
    </row>
    <row r="444" ht="23.25" customHeight="1" outlineLevel="1">
      <c r="A444" s="141"/>
      <c r="B444" s="139"/>
      <c r="C444" s="139"/>
      <c r="D444" s="139"/>
      <c r="E444" s="139"/>
      <c r="F444" s="272" t="s">
        <v>313</v>
      </c>
      <c r="G444" s="130" t="s">
        <v>317</v>
      </c>
      <c r="H444" s="409"/>
      <c r="I444" s="257">
        <f>K442*390%</f>
        <v>569.4</v>
      </c>
      <c r="J444" s="153">
        <v>569.0</v>
      </c>
      <c r="K444" s="139"/>
      <c r="L444" s="424">
        <f>K442/I444</f>
        <v>0.2564102564</v>
      </c>
      <c r="M444" s="151" t="str">
        <f t="shared" si="140"/>
        <v>#DIV/0!</v>
      </c>
      <c r="N444" s="134"/>
      <c r="O444" s="136">
        <f t="shared" si="142"/>
        <v>682.8</v>
      </c>
      <c r="P444" s="137">
        <v>699.0</v>
      </c>
      <c r="Q444" s="138">
        <f t="shared" si="143"/>
        <v>0</v>
      </c>
      <c r="R444" s="114" t="s">
        <v>315</v>
      </c>
    </row>
    <row r="445" ht="23.25" customHeight="1" outlineLevel="1">
      <c r="A445" s="141"/>
      <c r="B445" s="113"/>
      <c r="C445" s="113"/>
      <c r="D445" s="113"/>
      <c r="E445" s="113"/>
      <c r="F445" s="272" t="s">
        <v>313</v>
      </c>
      <c r="G445" s="130" t="s">
        <v>318</v>
      </c>
      <c r="H445" s="409"/>
      <c r="I445" s="257">
        <f>K442*400%</f>
        <v>584</v>
      </c>
      <c r="J445" s="153">
        <v>589.0</v>
      </c>
      <c r="K445" s="113"/>
      <c r="L445" s="151">
        <f>K442/I445</f>
        <v>0.25</v>
      </c>
      <c r="M445" s="135" t="str">
        <f t="shared" si="140"/>
        <v>#DIV/0!</v>
      </c>
      <c r="N445" s="134" t="str">
        <f t="shared" ref="N445:N447" si="146">H445/#REF!-1</f>
        <v>#REF!</v>
      </c>
      <c r="O445" s="136">
        <f t="shared" si="142"/>
        <v>706.8</v>
      </c>
      <c r="P445" s="137">
        <v>699.0</v>
      </c>
      <c r="Q445" s="138">
        <f t="shared" si="143"/>
        <v>0</v>
      </c>
      <c r="R445" s="114" t="s">
        <v>315</v>
      </c>
    </row>
    <row r="446" ht="23.25" customHeight="1" outlineLevel="1">
      <c r="A446" s="125" t="s">
        <v>505</v>
      </c>
      <c r="B446" s="126" t="s">
        <v>286</v>
      </c>
      <c r="C446" s="104" t="s">
        <v>506</v>
      </c>
      <c r="D446" s="180"/>
      <c r="E446" s="129" t="s">
        <v>504</v>
      </c>
      <c r="F446" s="272" t="s">
        <v>313</v>
      </c>
      <c r="G446" s="130" t="s">
        <v>314</v>
      </c>
      <c r="H446" s="409">
        <v>399.0</v>
      </c>
      <c r="I446" s="253">
        <f>K446*360%</f>
        <v>594</v>
      </c>
      <c r="J446" s="148">
        <v>529.0</v>
      </c>
      <c r="K446" s="133">
        <v>165.0</v>
      </c>
      <c r="L446" s="422">
        <f>K446/I446</f>
        <v>0.2777777778</v>
      </c>
      <c r="M446" s="135">
        <f t="shared" si="140"/>
        <v>1.488721805</v>
      </c>
      <c r="N446" s="134" t="str">
        <f t="shared" si="146"/>
        <v>#REF!</v>
      </c>
      <c r="O446" s="136">
        <f t="shared" si="142"/>
        <v>634.8</v>
      </c>
      <c r="P446" s="137">
        <v>599.0</v>
      </c>
      <c r="Q446" s="138">
        <f t="shared" si="143"/>
        <v>0.2754590985</v>
      </c>
      <c r="R446" s="114" t="s">
        <v>315</v>
      </c>
    </row>
    <row r="447" ht="23.25" customHeight="1" outlineLevel="1">
      <c r="A447" s="58"/>
      <c r="B447" s="139"/>
      <c r="C447" s="139"/>
      <c r="D447" s="139"/>
      <c r="E447" s="139"/>
      <c r="F447" s="272" t="s">
        <v>313</v>
      </c>
      <c r="G447" s="130" t="s">
        <v>322</v>
      </c>
      <c r="H447" s="410">
        <v>399.0</v>
      </c>
      <c r="I447" s="255">
        <f>K446*380%</f>
        <v>627</v>
      </c>
      <c r="J447" s="150">
        <v>559.0</v>
      </c>
      <c r="K447" s="139"/>
      <c r="L447" s="423">
        <f>K446/I447</f>
        <v>0.2631578947</v>
      </c>
      <c r="M447" s="135">
        <f t="shared" si="140"/>
        <v>1.571428571</v>
      </c>
      <c r="N447" s="134" t="str">
        <f t="shared" si="146"/>
        <v>#REF!</v>
      </c>
      <c r="O447" s="136">
        <f t="shared" si="142"/>
        <v>670.8</v>
      </c>
      <c r="P447" s="137">
        <v>599.0</v>
      </c>
      <c r="Q447" s="138">
        <f t="shared" si="143"/>
        <v>0</v>
      </c>
      <c r="R447" s="114" t="s">
        <v>315</v>
      </c>
    </row>
    <row r="448" ht="23.25" customHeight="1" outlineLevel="1">
      <c r="A448" s="141"/>
      <c r="B448" s="139"/>
      <c r="C448" s="139"/>
      <c r="D448" s="139"/>
      <c r="E448" s="139"/>
      <c r="F448" s="272" t="s">
        <v>313</v>
      </c>
      <c r="G448" s="130" t="s">
        <v>317</v>
      </c>
      <c r="H448" s="409"/>
      <c r="I448" s="257">
        <f>K446*390%</f>
        <v>643.5</v>
      </c>
      <c r="J448" s="153">
        <v>569.0</v>
      </c>
      <c r="K448" s="139"/>
      <c r="L448" s="424">
        <f>K446/I448</f>
        <v>0.2564102564</v>
      </c>
      <c r="M448" s="151" t="str">
        <f t="shared" si="140"/>
        <v>#DIV/0!</v>
      </c>
      <c r="N448" s="134"/>
      <c r="O448" s="136">
        <f t="shared" si="142"/>
        <v>682.8</v>
      </c>
      <c r="P448" s="137">
        <v>699.0</v>
      </c>
      <c r="Q448" s="138">
        <f t="shared" si="143"/>
        <v>0</v>
      </c>
      <c r="R448" s="114" t="s">
        <v>315</v>
      </c>
    </row>
    <row r="449" ht="23.25" customHeight="1" outlineLevel="1">
      <c r="A449" s="141"/>
      <c r="B449" s="113"/>
      <c r="C449" s="113"/>
      <c r="D449" s="113"/>
      <c r="E449" s="113"/>
      <c r="F449" s="272" t="s">
        <v>313</v>
      </c>
      <c r="G449" s="130" t="s">
        <v>318</v>
      </c>
      <c r="H449" s="409"/>
      <c r="I449" s="257">
        <f>K446*400%</f>
        <v>660</v>
      </c>
      <c r="J449" s="153">
        <v>589.0</v>
      </c>
      <c r="K449" s="113"/>
      <c r="L449" s="151">
        <f>K446/I449</f>
        <v>0.25</v>
      </c>
      <c r="M449" s="135" t="str">
        <f t="shared" si="140"/>
        <v>#DIV/0!</v>
      </c>
      <c r="N449" s="134" t="str">
        <f t="shared" ref="N449:N451" si="147">H449/#REF!-1</f>
        <v>#REF!</v>
      </c>
      <c r="O449" s="136">
        <f t="shared" si="142"/>
        <v>706.8</v>
      </c>
      <c r="P449" s="137">
        <v>699.0</v>
      </c>
      <c r="Q449" s="138">
        <f t="shared" si="143"/>
        <v>0</v>
      </c>
      <c r="R449" s="114" t="s">
        <v>315</v>
      </c>
    </row>
    <row r="450" ht="23.25" customHeight="1" outlineLevel="1">
      <c r="A450" s="125"/>
      <c r="B450" s="126" t="s">
        <v>291</v>
      </c>
      <c r="C450" s="425" t="s">
        <v>507</v>
      </c>
      <c r="D450" s="180"/>
      <c r="E450" s="129">
        <v>250.0</v>
      </c>
      <c r="F450" s="272" t="s">
        <v>313</v>
      </c>
      <c r="G450" s="130" t="s">
        <v>314</v>
      </c>
      <c r="H450" s="409">
        <v>399.0</v>
      </c>
      <c r="I450" s="253">
        <f>K450*360%</f>
        <v>424.8</v>
      </c>
      <c r="J450" s="426">
        <v>429.0</v>
      </c>
      <c r="K450" s="133">
        <v>118.0</v>
      </c>
      <c r="L450" s="422">
        <f>K450/I450</f>
        <v>0.2777777778</v>
      </c>
      <c r="M450" s="135">
        <f t="shared" si="140"/>
        <v>1.064661654</v>
      </c>
      <c r="N450" s="134" t="str">
        <f t="shared" si="147"/>
        <v>#REF!</v>
      </c>
      <c r="O450" s="136">
        <f t="shared" si="142"/>
        <v>514.8</v>
      </c>
      <c r="P450" s="137">
        <v>499.0</v>
      </c>
      <c r="Q450" s="138">
        <f t="shared" si="143"/>
        <v>0.2364729459</v>
      </c>
      <c r="R450" s="114" t="s">
        <v>315</v>
      </c>
    </row>
    <row r="451" ht="23.25" customHeight="1" outlineLevel="1">
      <c r="A451" s="58"/>
      <c r="B451" s="139"/>
      <c r="C451" s="139"/>
      <c r="D451" s="139"/>
      <c r="E451" s="139"/>
      <c r="F451" s="272" t="s">
        <v>313</v>
      </c>
      <c r="G451" s="130" t="s">
        <v>322</v>
      </c>
      <c r="H451" s="410">
        <v>399.0</v>
      </c>
      <c r="I451" s="255">
        <f>K450*380%</f>
        <v>448.4</v>
      </c>
      <c r="J451" s="427">
        <v>449.0</v>
      </c>
      <c r="K451" s="139"/>
      <c r="L451" s="423">
        <f>K450/I451</f>
        <v>0.2631578947</v>
      </c>
      <c r="M451" s="135">
        <f t="shared" si="140"/>
        <v>1.123809524</v>
      </c>
      <c r="N451" s="134" t="str">
        <f t="shared" si="147"/>
        <v>#REF!</v>
      </c>
      <c r="O451" s="136">
        <f t="shared" si="142"/>
        <v>538.8</v>
      </c>
      <c r="P451" s="137">
        <v>499.0</v>
      </c>
      <c r="Q451" s="138">
        <f t="shared" si="143"/>
        <v>0</v>
      </c>
      <c r="R451" s="114" t="s">
        <v>315</v>
      </c>
    </row>
    <row r="452" ht="23.25" customHeight="1" outlineLevel="1">
      <c r="A452" s="141"/>
      <c r="B452" s="139"/>
      <c r="C452" s="139"/>
      <c r="D452" s="139"/>
      <c r="E452" s="139"/>
      <c r="F452" s="272" t="s">
        <v>313</v>
      </c>
      <c r="G452" s="130" t="s">
        <v>317</v>
      </c>
      <c r="H452" s="409"/>
      <c r="I452" s="257">
        <f>K450*390%</f>
        <v>460.2</v>
      </c>
      <c r="J452" s="428">
        <v>459.0</v>
      </c>
      <c r="K452" s="139"/>
      <c r="L452" s="424">
        <f>K450/I452</f>
        <v>0.2564102564</v>
      </c>
      <c r="M452" s="151" t="str">
        <f t="shared" si="140"/>
        <v>#DIV/0!</v>
      </c>
      <c r="N452" s="134"/>
      <c r="O452" s="136">
        <f t="shared" si="142"/>
        <v>550.8</v>
      </c>
      <c r="P452" s="137">
        <v>549.0</v>
      </c>
      <c r="Q452" s="138">
        <f t="shared" si="143"/>
        <v>0</v>
      </c>
      <c r="R452" s="114" t="s">
        <v>315</v>
      </c>
    </row>
    <row r="453" ht="23.25" customHeight="1" outlineLevel="1">
      <c r="A453" s="141"/>
      <c r="B453" s="113"/>
      <c r="C453" s="113"/>
      <c r="D453" s="113"/>
      <c r="E453" s="113"/>
      <c r="F453" s="272" t="s">
        <v>313</v>
      </c>
      <c r="G453" s="130" t="s">
        <v>318</v>
      </c>
      <c r="H453" s="409"/>
      <c r="I453" s="257">
        <f>K450*400%</f>
        <v>472</v>
      </c>
      <c r="J453" s="428">
        <v>479.0</v>
      </c>
      <c r="K453" s="113"/>
      <c r="L453" s="151">
        <f>K450/I453</f>
        <v>0.25</v>
      </c>
      <c r="M453" s="135" t="str">
        <f t="shared" si="140"/>
        <v>#DIV/0!</v>
      </c>
      <c r="N453" s="134" t="str">
        <f t="shared" ref="N453:N455" si="148">H453/#REF!-1</f>
        <v>#REF!</v>
      </c>
      <c r="O453" s="136">
        <f t="shared" si="142"/>
        <v>574.8</v>
      </c>
      <c r="P453" s="137">
        <v>549.0</v>
      </c>
      <c r="Q453" s="138">
        <f t="shared" si="143"/>
        <v>0</v>
      </c>
      <c r="R453" s="114" t="s">
        <v>315</v>
      </c>
    </row>
    <row r="454" ht="23.25" customHeight="1" outlineLevel="1">
      <c r="A454" s="277"/>
      <c r="B454" s="126" t="s">
        <v>508</v>
      </c>
      <c r="C454" s="429" t="s">
        <v>509</v>
      </c>
      <c r="D454" s="430"/>
      <c r="E454" s="431">
        <v>250.0</v>
      </c>
      <c r="F454" s="272" t="s">
        <v>313</v>
      </c>
      <c r="G454" s="130" t="s">
        <v>314</v>
      </c>
      <c r="H454" s="432">
        <v>399.0</v>
      </c>
      <c r="I454" s="253">
        <f>K454*360%</f>
        <v>468</v>
      </c>
      <c r="J454" s="148">
        <v>519.0</v>
      </c>
      <c r="K454" s="133">
        <v>130.0</v>
      </c>
      <c r="L454" s="422">
        <f>K454/I454</f>
        <v>0.2777777778</v>
      </c>
      <c r="M454" s="135">
        <f t="shared" si="140"/>
        <v>1.172932331</v>
      </c>
      <c r="N454" s="433" t="str">
        <f t="shared" si="148"/>
        <v>#REF!</v>
      </c>
      <c r="O454" s="136">
        <f t="shared" si="142"/>
        <v>622.8</v>
      </c>
      <c r="P454" s="434"/>
      <c r="Q454" s="138" t="str">
        <f t="shared" si="143"/>
        <v>#DIV/0!</v>
      </c>
      <c r="R454" s="435" t="s">
        <v>313</v>
      </c>
    </row>
    <row r="455" ht="23.25" customHeight="1" outlineLevel="1">
      <c r="A455" s="58"/>
      <c r="B455" s="139"/>
      <c r="C455" s="139"/>
      <c r="D455" s="139"/>
      <c r="E455" s="139"/>
      <c r="F455" s="272" t="s">
        <v>313</v>
      </c>
      <c r="G455" s="130" t="s">
        <v>322</v>
      </c>
      <c r="H455" s="436">
        <v>399.0</v>
      </c>
      <c r="I455" s="255">
        <f>K454*380%</f>
        <v>494</v>
      </c>
      <c r="J455" s="150">
        <v>549.0</v>
      </c>
      <c r="K455" s="139"/>
      <c r="L455" s="423">
        <f>K454/I455</f>
        <v>0.2631578947</v>
      </c>
      <c r="M455" s="135">
        <f t="shared" si="140"/>
        <v>1.238095238</v>
      </c>
      <c r="N455" s="433" t="str">
        <f t="shared" si="148"/>
        <v>#REF!</v>
      </c>
      <c r="O455" s="136">
        <f t="shared" si="142"/>
        <v>658.8</v>
      </c>
      <c r="P455" s="434"/>
      <c r="Q455" s="138" t="str">
        <f t="shared" si="143"/>
        <v>#DIV/0!</v>
      </c>
      <c r="R455" s="435" t="s">
        <v>313</v>
      </c>
    </row>
    <row r="456" ht="23.25" customHeight="1" outlineLevel="1">
      <c r="A456" s="277"/>
      <c r="B456" s="139"/>
      <c r="C456" s="139"/>
      <c r="D456" s="139"/>
      <c r="E456" s="139"/>
      <c r="F456" s="272" t="s">
        <v>313</v>
      </c>
      <c r="G456" s="130" t="s">
        <v>317</v>
      </c>
      <c r="H456" s="432"/>
      <c r="I456" s="257">
        <f>K454*390%</f>
        <v>507</v>
      </c>
      <c r="J456" s="153">
        <v>559.0</v>
      </c>
      <c r="K456" s="139"/>
      <c r="L456" s="424">
        <f>K454/I456</f>
        <v>0.2564102564</v>
      </c>
      <c r="M456" s="151" t="str">
        <f t="shared" si="140"/>
        <v>#DIV/0!</v>
      </c>
      <c r="N456" s="433"/>
      <c r="O456" s="136">
        <f t="shared" si="142"/>
        <v>670.8</v>
      </c>
      <c r="P456" s="434"/>
      <c r="Q456" s="138" t="str">
        <f t="shared" si="143"/>
        <v>#DIV/0!</v>
      </c>
      <c r="R456" s="435" t="s">
        <v>313</v>
      </c>
    </row>
    <row r="457" ht="23.25" customHeight="1" outlineLevel="1">
      <c r="A457" s="277"/>
      <c r="B457" s="113"/>
      <c r="C457" s="113"/>
      <c r="D457" s="113"/>
      <c r="E457" s="113"/>
      <c r="F457" s="272" t="s">
        <v>313</v>
      </c>
      <c r="G457" s="130" t="s">
        <v>318</v>
      </c>
      <c r="H457" s="432"/>
      <c r="I457" s="257">
        <f>K454*400%</f>
        <v>520</v>
      </c>
      <c r="J457" s="153">
        <v>579.0</v>
      </c>
      <c r="K457" s="113"/>
      <c r="L457" s="151">
        <f>K454/I457</f>
        <v>0.25</v>
      </c>
      <c r="M457" s="135" t="str">
        <f t="shared" si="140"/>
        <v>#DIV/0!</v>
      </c>
      <c r="N457" s="433" t="str">
        <f>H457/#REF!-1</f>
        <v>#REF!</v>
      </c>
      <c r="O457" s="136">
        <f t="shared" si="142"/>
        <v>694.8</v>
      </c>
      <c r="P457" s="434"/>
      <c r="Q457" s="138" t="str">
        <f t="shared" si="143"/>
        <v>#DIV/0!</v>
      </c>
      <c r="R457" s="435" t="s">
        <v>313</v>
      </c>
    </row>
    <row r="458" ht="34.5" customHeight="1">
      <c r="A458" s="206"/>
      <c r="B458" s="120" t="str">
        <f>"Меню фуршетно банкетное "&amp;COUNTA(#REF!)&amp;" шт"</f>
        <v>Меню фуршетно банкетное 1 шт</v>
      </c>
      <c r="C458" s="401"/>
      <c r="D458" s="402"/>
      <c r="E458" s="403"/>
      <c r="F458" s="403"/>
      <c r="G458" s="121"/>
      <c r="H458" s="437"/>
      <c r="I458" s="438"/>
      <c r="J458" s="438"/>
      <c r="K458" s="121"/>
      <c r="L458" s="439" t="str">
        <f>AVERAGE(#REF!)</f>
        <v>#REF!</v>
      </c>
      <c r="M458" s="440"/>
      <c r="N458" s="122"/>
      <c r="O458" s="136"/>
      <c r="P458" s="441"/>
      <c r="Q458" s="123"/>
      <c r="R458" s="177"/>
    </row>
  </sheetData>
  <autoFilter ref="$G$1:$G$458"/>
  <mergeCells count="645">
    <mergeCell ref="B20:B23"/>
    <mergeCell ref="C20:C23"/>
    <mergeCell ref="D20:D23"/>
    <mergeCell ref="E20:E23"/>
    <mergeCell ref="K20:K23"/>
    <mergeCell ref="A24:A25"/>
    <mergeCell ref="B24:B27"/>
    <mergeCell ref="C24:C27"/>
    <mergeCell ref="D24:D27"/>
    <mergeCell ref="E24:E27"/>
    <mergeCell ref="K24:K27"/>
    <mergeCell ref="A28:A29"/>
    <mergeCell ref="J1:J2"/>
    <mergeCell ref="K1:K2"/>
    <mergeCell ref="M1:M2"/>
    <mergeCell ref="N1:N2"/>
    <mergeCell ref="P1:P2"/>
    <mergeCell ref="R1:R2"/>
    <mergeCell ref="C1:C2"/>
    <mergeCell ref="D1:D2"/>
    <mergeCell ref="E1:E2"/>
    <mergeCell ref="F1:F2"/>
    <mergeCell ref="H1:H2"/>
    <mergeCell ref="I1:I2"/>
    <mergeCell ref="B3:E3"/>
    <mergeCell ref="B1:B2"/>
    <mergeCell ref="A4:A5"/>
    <mergeCell ref="C4:C7"/>
    <mergeCell ref="D4:D7"/>
    <mergeCell ref="E4:E7"/>
    <mergeCell ref="K4:K7"/>
    <mergeCell ref="A8:A9"/>
    <mergeCell ref="K8:K11"/>
    <mergeCell ref="C12:C15"/>
    <mergeCell ref="D12:D15"/>
    <mergeCell ref="K12:K15"/>
    <mergeCell ref="K16:K19"/>
    <mergeCell ref="B4:B7"/>
    <mergeCell ref="B8:B11"/>
    <mergeCell ref="C8:C11"/>
    <mergeCell ref="D8:D11"/>
    <mergeCell ref="E8:E11"/>
    <mergeCell ref="B12:B15"/>
    <mergeCell ref="E12:E15"/>
    <mergeCell ref="A12:A13"/>
    <mergeCell ref="A16:A17"/>
    <mergeCell ref="B16:B19"/>
    <mergeCell ref="C16:C19"/>
    <mergeCell ref="D16:D19"/>
    <mergeCell ref="E16:E19"/>
    <mergeCell ref="A20:A21"/>
    <mergeCell ref="K28:K31"/>
    <mergeCell ref="K32:K35"/>
    <mergeCell ref="B53:B56"/>
    <mergeCell ref="C53:C56"/>
    <mergeCell ref="D53:D56"/>
    <mergeCell ref="E53:E56"/>
    <mergeCell ref="K53:K56"/>
    <mergeCell ref="A57:A58"/>
    <mergeCell ref="B57:B60"/>
    <mergeCell ref="C57:C60"/>
    <mergeCell ref="D57:D60"/>
    <mergeCell ref="E57:E60"/>
    <mergeCell ref="K57:K60"/>
    <mergeCell ref="A61:A62"/>
    <mergeCell ref="B78:B81"/>
    <mergeCell ref="B82:B85"/>
    <mergeCell ref="C82:C85"/>
    <mergeCell ref="D82:D85"/>
    <mergeCell ref="E82:E85"/>
    <mergeCell ref="B86:B89"/>
    <mergeCell ref="E86:E89"/>
    <mergeCell ref="A86:A87"/>
    <mergeCell ref="A90:A91"/>
    <mergeCell ref="B90:B93"/>
    <mergeCell ref="C90:C93"/>
    <mergeCell ref="D90:D93"/>
    <mergeCell ref="E90:E93"/>
    <mergeCell ref="A94:A95"/>
    <mergeCell ref="D98:D101"/>
    <mergeCell ref="E98:E101"/>
    <mergeCell ref="B94:B97"/>
    <mergeCell ref="C94:C97"/>
    <mergeCell ref="D94:D97"/>
    <mergeCell ref="E94:E97"/>
    <mergeCell ref="A98:A99"/>
    <mergeCell ref="C98:C101"/>
    <mergeCell ref="A102:A103"/>
    <mergeCell ref="C106:C109"/>
    <mergeCell ref="D106:D109"/>
    <mergeCell ref="B98:B101"/>
    <mergeCell ref="B102:B105"/>
    <mergeCell ref="C102:C105"/>
    <mergeCell ref="D102:D105"/>
    <mergeCell ref="E102:E105"/>
    <mergeCell ref="B106:B109"/>
    <mergeCell ref="E106:E109"/>
    <mergeCell ref="E118:E121"/>
    <mergeCell ref="B122:E122"/>
    <mergeCell ref="B114:B117"/>
    <mergeCell ref="C114:C117"/>
    <mergeCell ref="D114:D117"/>
    <mergeCell ref="E114:E117"/>
    <mergeCell ref="B118:B121"/>
    <mergeCell ref="C118:C121"/>
    <mergeCell ref="D118:D121"/>
    <mergeCell ref="C65:C68"/>
    <mergeCell ref="D65:D68"/>
    <mergeCell ref="B61:B64"/>
    <mergeCell ref="C61:C64"/>
    <mergeCell ref="D61:D64"/>
    <mergeCell ref="E61:E64"/>
    <mergeCell ref="A65:A66"/>
    <mergeCell ref="E65:E68"/>
    <mergeCell ref="A69:A70"/>
    <mergeCell ref="B65:B68"/>
    <mergeCell ref="B69:B72"/>
    <mergeCell ref="C69:C72"/>
    <mergeCell ref="D69:D72"/>
    <mergeCell ref="E69:E72"/>
    <mergeCell ref="B73:E73"/>
    <mergeCell ref="A74:A75"/>
    <mergeCell ref="D78:D81"/>
    <mergeCell ref="E78:E81"/>
    <mergeCell ref="B74:B77"/>
    <mergeCell ref="C74:C77"/>
    <mergeCell ref="D74:D77"/>
    <mergeCell ref="E74:E77"/>
    <mergeCell ref="A78:A79"/>
    <mergeCell ref="C78:C81"/>
    <mergeCell ref="A82:A83"/>
    <mergeCell ref="C86:C89"/>
    <mergeCell ref="D86:D89"/>
    <mergeCell ref="A106:A107"/>
    <mergeCell ref="A110:A111"/>
    <mergeCell ref="B110:B113"/>
    <mergeCell ref="C110:C113"/>
    <mergeCell ref="D110:D113"/>
    <mergeCell ref="E110:E113"/>
    <mergeCell ref="A114:A115"/>
    <mergeCell ref="C45:C48"/>
    <mergeCell ref="D45:D48"/>
    <mergeCell ref="K45:K48"/>
    <mergeCell ref="K49:K52"/>
    <mergeCell ref="A45:A46"/>
    <mergeCell ref="A49:A50"/>
    <mergeCell ref="B49:B52"/>
    <mergeCell ref="C49:C52"/>
    <mergeCell ref="D49:D52"/>
    <mergeCell ref="E49:E52"/>
    <mergeCell ref="A53:A54"/>
    <mergeCell ref="C153:C156"/>
    <mergeCell ref="D153:D156"/>
    <mergeCell ref="B148:B151"/>
    <mergeCell ref="C148:C151"/>
    <mergeCell ref="D148:D151"/>
    <mergeCell ref="E148:E151"/>
    <mergeCell ref="B152:E152"/>
    <mergeCell ref="B153:B156"/>
    <mergeCell ref="E153:E156"/>
    <mergeCell ref="D165:D168"/>
    <mergeCell ref="E165:E168"/>
    <mergeCell ref="B169:E169"/>
    <mergeCell ref="B170:B173"/>
    <mergeCell ref="C170:C173"/>
    <mergeCell ref="D170:D173"/>
    <mergeCell ref="E170:E173"/>
    <mergeCell ref="A170:A171"/>
    <mergeCell ref="A174:A175"/>
    <mergeCell ref="B174:B177"/>
    <mergeCell ref="C174:C177"/>
    <mergeCell ref="D174:D177"/>
    <mergeCell ref="E174:E177"/>
    <mergeCell ref="A178:A179"/>
    <mergeCell ref="C32:C35"/>
    <mergeCell ref="D32:D35"/>
    <mergeCell ref="B28:B31"/>
    <mergeCell ref="C28:C31"/>
    <mergeCell ref="D28:D31"/>
    <mergeCell ref="E28:E31"/>
    <mergeCell ref="B32:B35"/>
    <mergeCell ref="E32:E35"/>
    <mergeCell ref="B36:E36"/>
    <mergeCell ref="A32:A33"/>
    <mergeCell ref="A37:A38"/>
    <mergeCell ref="C37:C40"/>
    <mergeCell ref="D37:D40"/>
    <mergeCell ref="E37:E40"/>
    <mergeCell ref="K37:K40"/>
    <mergeCell ref="A41:A42"/>
    <mergeCell ref="K41:K44"/>
    <mergeCell ref="B37:B40"/>
    <mergeCell ref="B41:B44"/>
    <mergeCell ref="C41:C44"/>
    <mergeCell ref="D41:D44"/>
    <mergeCell ref="E41:E44"/>
    <mergeCell ref="B45:B48"/>
    <mergeCell ref="E45:E48"/>
    <mergeCell ref="K61:K64"/>
    <mergeCell ref="K65:K68"/>
    <mergeCell ref="K69:K72"/>
    <mergeCell ref="K74:K77"/>
    <mergeCell ref="K78:K81"/>
    <mergeCell ref="K82:K85"/>
    <mergeCell ref="K86:K89"/>
    <mergeCell ref="K90:K93"/>
    <mergeCell ref="K94:K97"/>
    <mergeCell ref="K98:K101"/>
    <mergeCell ref="K102:K105"/>
    <mergeCell ref="K106:K109"/>
    <mergeCell ref="K110:K113"/>
    <mergeCell ref="K114:K117"/>
    <mergeCell ref="K118:K121"/>
    <mergeCell ref="K123:K126"/>
    <mergeCell ref="K127:K130"/>
    <mergeCell ref="K131:K134"/>
    <mergeCell ref="K136:K139"/>
    <mergeCell ref="K140:K143"/>
    <mergeCell ref="K144:K147"/>
    <mergeCell ref="D182:D185"/>
    <mergeCell ref="E182:E185"/>
    <mergeCell ref="B178:B181"/>
    <mergeCell ref="C178:C181"/>
    <mergeCell ref="D178:D181"/>
    <mergeCell ref="E178:E181"/>
    <mergeCell ref="A182:A183"/>
    <mergeCell ref="C182:C185"/>
    <mergeCell ref="A186:A187"/>
    <mergeCell ref="K349:K352"/>
    <mergeCell ref="K353:K356"/>
    <mergeCell ref="K357:K360"/>
    <mergeCell ref="K361:K364"/>
    <mergeCell ref="K365:K368"/>
    <mergeCell ref="K369:K372"/>
    <mergeCell ref="K373:K376"/>
    <mergeCell ref="K377:K380"/>
    <mergeCell ref="K381:K384"/>
    <mergeCell ref="K385:K388"/>
    <mergeCell ref="K389:K392"/>
    <mergeCell ref="K393:K396"/>
    <mergeCell ref="K397:K400"/>
    <mergeCell ref="K401:K404"/>
    <mergeCell ref="K434:K437"/>
    <mergeCell ref="K438:K441"/>
    <mergeCell ref="K442:K445"/>
    <mergeCell ref="K446:K449"/>
    <mergeCell ref="K450:K453"/>
    <mergeCell ref="K454:K457"/>
    <mergeCell ref="K405:K408"/>
    <mergeCell ref="K409:K412"/>
    <mergeCell ref="K413:K416"/>
    <mergeCell ref="K417:K420"/>
    <mergeCell ref="K421:K424"/>
    <mergeCell ref="K425:K428"/>
    <mergeCell ref="K429:K432"/>
    <mergeCell ref="K148:K151"/>
    <mergeCell ref="K153:K156"/>
    <mergeCell ref="K157:K160"/>
    <mergeCell ref="K161:K164"/>
    <mergeCell ref="K165:K168"/>
    <mergeCell ref="K170:K173"/>
    <mergeCell ref="K174:K177"/>
    <mergeCell ref="K178:K181"/>
    <mergeCell ref="K182:K185"/>
    <mergeCell ref="K186:K189"/>
    <mergeCell ref="K190:K193"/>
    <mergeCell ref="K194:K197"/>
    <mergeCell ref="K199:K202"/>
    <mergeCell ref="K203:K206"/>
    <mergeCell ref="K207:K210"/>
    <mergeCell ref="K211:K214"/>
    <mergeCell ref="K215:K218"/>
    <mergeCell ref="K219:K222"/>
    <mergeCell ref="K223:K226"/>
    <mergeCell ref="K227:K230"/>
    <mergeCell ref="K232:K235"/>
    <mergeCell ref="K236:K239"/>
    <mergeCell ref="K240:K243"/>
    <mergeCell ref="K244:K247"/>
    <mergeCell ref="K248:K251"/>
    <mergeCell ref="K252:K255"/>
    <mergeCell ref="K256:K259"/>
    <mergeCell ref="K261:K264"/>
    <mergeCell ref="K265:K268"/>
    <mergeCell ref="K269:K272"/>
    <mergeCell ref="K273:K276"/>
    <mergeCell ref="K277:K280"/>
    <mergeCell ref="K281:K284"/>
    <mergeCell ref="K285:K288"/>
    <mergeCell ref="K289:K292"/>
    <mergeCell ref="K293:K296"/>
    <mergeCell ref="K298:K301"/>
    <mergeCell ref="K302:K305"/>
    <mergeCell ref="K306:K307"/>
    <mergeCell ref="K310:K311"/>
    <mergeCell ref="K312:K315"/>
    <mergeCell ref="K317:K320"/>
    <mergeCell ref="K321:K324"/>
    <mergeCell ref="K325:K328"/>
    <mergeCell ref="K329:K332"/>
    <mergeCell ref="K333:K336"/>
    <mergeCell ref="K337:K340"/>
    <mergeCell ref="K341:K344"/>
    <mergeCell ref="K345:K348"/>
    <mergeCell ref="A153:A154"/>
    <mergeCell ref="A157:A158"/>
    <mergeCell ref="B157:B160"/>
    <mergeCell ref="C157:C160"/>
    <mergeCell ref="D157:D160"/>
    <mergeCell ref="E157:E160"/>
    <mergeCell ref="A161:A162"/>
    <mergeCell ref="B161:B164"/>
    <mergeCell ref="C161:C164"/>
    <mergeCell ref="D161:D164"/>
    <mergeCell ref="E161:E164"/>
    <mergeCell ref="A165:A166"/>
    <mergeCell ref="B165:B168"/>
    <mergeCell ref="C165:C168"/>
    <mergeCell ref="C190:C193"/>
    <mergeCell ref="D190:D193"/>
    <mergeCell ref="B182:B185"/>
    <mergeCell ref="B186:B189"/>
    <mergeCell ref="C186:C189"/>
    <mergeCell ref="D186:D189"/>
    <mergeCell ref="E186:E189"/>
    <mergeCell ref="B190:B193"/>
    <mergeCell ref="E190:E193"/>
    <mergeCell ref="A190:A191"/>
    <mergeCell ref="A194:A195"/>
    <mergeCell ref="C194:C197"/>
    <mergeCell ref="D194:D197"/>
    <mergeCell ref="E194:E197"/>
    <mergeCell ref="B198:C198"/>
    <mergeCell ref="A199:A200"/>
    <mergeCell ref="B194:B197"/>
    <mergeCell ref="B199:B202"/>
    <mergeCell ref="C199:C202"/>
    <mergeCell ref="D199:D202"/>
    <mergeCell ref="E199:E202"/>
    <mergeCell ref="A203:A204"/>
    <mergeCell ref="B203:B206"/>
    <mergeCell ref="E203:E206"/>
    <mergeCell ref="C203:C206"/>
    <mergeCell ref="D203:D206"/>
    <mergeCell ref="A207:A208"/>
    <mergeCell ref="C207:C210"/>
    <mergeCell ref="D207:D210"/>
    <mergeCell ref="E207:E210"/>
    <mergeCell ref="A211:A212"/>
    <mergeCell ref="B207:B210"/>
    <mergeCell ref="B211:B214"/>
    <mergeCell ref="C211:C214"/>
    <mergeCell ref="D211:D214"/>
    <mergeCell ref="E211:E214"/>
    <mergeCell ref="A215:A216"/>
    <mergeCell ref="B215:B218"/>
    <mergeCell ref="E215:E218"/>
    <mergeCell ref="C215:C218"/>
    <mergeCell ref="D215:D218"/>
    <mergeCell ref="A219:A220"/>
    <mergeCell ref="C219:C222"/>
    <mergeCell ref="D219:D222"/>
    <mergeCell ref="E219:E222"/>
    <mergeCell ref="A223:A224"/>
    <mergeCell ref="B219:B222"/>
    <mergeCell ref="B223:B226"/>
    <mergeCell ref="C223:C226"/>
    <mergeCell ref="D223:D226"/>
    <mergeCell ref="E223:E226"/>
    <mergeCell ref="A227:A230"/>
    <mergeCell ref="B227:B230"/>
    <mergeCell ref="E227:E230"/>
    <mergeCell ref="C248:C251"/>
    <mergeCell ref="D248:D251"/>
    <mergeCell ref="C240:C243"/>
    <mergeCell ref="D240:D243"/>
    <mergeCell ref="B244:B247"/>
    <mergeCell ref="C244:C247"/>
    <mergeCell ref="D244:D247"/>
    <mergeCell ref="E244:E247"/>
    <mergeCell ref="E248:E251"/>
    <mergeCell ref="D256:D259"/>
    <mergeCell ref="E256:E259"/>
    <mergeCell ref="B248:B251"/>
    <mergeCell ref="B252:B255"/>
    <mergeCell ref="C252:C255"/>
    <mergeCell ref="D252:D255"/>
    <mergeCell ref="E252:E255"/>
    <mergeCell ref="C256:C259"/>
    <mergeCell ref="B260:E260"/>
    <mergeCell ref="B337:B340"/>
    <mergeCell ref="B341:B344"/>
    <mergeCell ref="C341:C344"/>
    <mergeCell ref="B345:B348"/>
    <mergeCell ref="C345:C348"/>
    <mergeCell ref="B349:B352"/>
    <mergeCell ref="C349:C352"/>
    <mergeCell ref="B353:B356"/>
    <mergeCell ref="C353:C356"/>
    <mergeCell ref="B357:B360"/>
    <mergeCell ref="C357:C360"/>
    <mergeCell ref="B361:B364"/>
    <mergeCell ref="C361:C364"/>
    <mergeCell ref="C365:C368"/>
    <mergeCell ref="B365:B368"/>
    <mergeCell ref="B369:B372"/>
    <mergeCell ref="B373:B376"/>
    <mergeCell ref="B377:B380"/>
    <mergeCell ref="B381:B384"/>
    <mergeCell ref="B385:B388"/>
    <mergeCell ref="B389:B392"/>
    <mergeCell ref="B393:B396"/>
    <mergeCell ref="B397:B400"/>
    <mergeCell ref="B401:B404"/>
    <mergeCell ref="B405:B408"/>
    <mergeCell ref="B409:B412"/>
    <mergeCell ref="B413:B416"/>
    <mergeCell ref="B417:B420"/>
    <mergeCell ref="B450:B453"/>
    <mergeCell ref="B454:B457"/>
    <mergeCell ref="B421:B424"/>
    <mergeCell ref="B425:B428"/>
    <mergeCell ref="B429:B432"/>
    <mergeCell ref="B434:B437"/>
    <mergeCell ref="B438:B441"/>
    <mergeCell ref="B442:B445"/>
    <mergeCell ref="B446:B449"/>
    <mergeCell ref="A401:A402"/>
    <mergeCell ref="A405:A406"/>
    <mergeCell ref="A369:A370"/>
    <mergeCell ref="A373:A374"/>
    <mergeCell ref="A381:A382"/>
    <mergeCell ref="A385:A386"/>
    <mergeCell ref="A389:A390"/>
    <mergeCell ref="A393:A394"/>
    <mergeCell ref="A397:A398"/>
    <mergeCell ref="C425:C428"/>
    <mergeCell ref="C429:C432"/>
    <mergeCell ref="C434:C437"/>
    <mergeCell ref="C438:C441"/>
    <mergeCell ref="C442:C445"/>
    <mergeCell ref="C446:C449"/>
    <mergeCell ref="C450:C453"/>
    <mergeCell ref="C454:C457"/>
    <mergeCell ref="C397:C400"/>
    <mergeCell ref="C401:C404"/>
    <mergeCell ref="C405:C408"/>
    <mergeCell ref="C409:C412"/>
    <mergeCell ref="C413:C416"/>
    <mergeCell ref="C417:C420"/>
    <mergeCell ref="C421:C424"/>
    <mergeCell ref="A434:A435"/>
    <mergeCell ref="A438:A439"/>
    <mergeCell ref="A442:A443"/>
    <mergeCell ref="A446:A447"/>
    <mergeCell ref="A450:A451"/>
    <mergeCell ref="A454:A455"/>
    <mergeCell ref="A341:A342"/>
    <mergeCell ref="A345:A346"/>
    <mergeCell ref="A349:A350"/>
    <mergeCell ref="A353:A354"/>
    <mergeCell ref="A357:A358"/>
    <mergeCell ref="A361:A362"/>
    <mergeCell ref="A365:A366"/>
    <mergeCell ref="B325:B328"/>
    <mergeCell ref="C325:C328"/>
    <mergeCell ref="E325:E328"/>
    <mergeCell ref="B329:B332"/>
    <mergeCell ref="C329:C332"/>
    <mergeCell ref="E329:E332"/>
    <mergeCell ref="A333:A334"/>
    <mergeCell ref="B333:B336"/>
    <mergeCell ref="C333:C336"/>
    <mergeCell ref="E333:E336"/>
    <mergeCell ref="A337:A338"/>
    <mergeCell ref="C337:C340"/>
    <mergeCell ref="E337:E340"/>
    <mergeCell ref="E341:E344"/>
    <mergeCell ref="E345:E348"/>
    <mergeCell ref="E349:E352"/>
    <mergeCell ref="E353:E356"/>
    <mergeCell ref="E357:E360"/>
    <mergeCell ref="E361:E364"/>
    <mergeCell ref="E365:E368"/>
    <mergeCell ref="E369:E372"/>
    <mergeCell ref="C369:C372"/>
    <mergeCell ref="C373:C376"/>
    <mergeCell ref="C377:C380"/>
    <mergeCell ref="C381:C384"/>
    <mergeCell ref="C385:C388"/>
    <mergeCell ref="C389:C392"/>
    <mergeCell ref="C393:C396"/>
    <mergeCell ref="E373:E376"/>
    <mergeCell ref="E377:E380"/>
    <mergeCell ref="E381:E384"/>
    <mergeCell ref="E385:E388"/>
    <mergeCell ref="E389:E392"/>
    <mergeCell ref="E393:E396"/>
    <mergeCell ref="E397:E400"/>
    <mergeCell ref="E401:E404"/>
    <mergeCell ref="E405:E408"/>
    <mergeCell ref="E409:E412"/>
    <mergeCell ref="E413:E416"/>
    <mergeCell ref="E417:E420"/>
    <mergeCell ref="E421:E424"/>
    <mergeCell ref="E425:E428"/>
    <mergeCell ref="D446:D449"/>
    <mergeCell ref="E446:E449"/>
    <mergeCell ref="D450:D453"/>
    <mergeCell ref="E450:E453"/>
    <mergeCell ref="D454:D457"/>
    <mergeCell ref="E454:E457"/>
    <mergeCell ref="E429:E432"/>
    <mergeCell ref="D434:D437"/>
    <mergeCell ref="E434:E437"/>
    <mergeCell ref="D438:D441"/>
    <mergeCell ref="E438:E441"/>
    <mergeCell ref="D442:D445"/>
    <mergeCell ref="E442:E445"/>
    <mergeCell ref="C227:C230"/>
    <mergeCell ref="D227:D230"/>
    <mergeCell ref="A232:A233"/>
    <mergeCell ref="C232:C235"/>
    <mergeCell ref="D232:D235"/>
    <mergeCell ref="E232:E235"/>
    <mergeCell ref="A236:A237"/>
    <mergeCell ref="B232:B235"/>
    <mergeCell ref="B236:B239"/>
    <mergeCell ref="C236:C239"/>
    <mergeCell ref="D236:D239"/>
    <mergeCell ref="E236:E239"/>
    <mergeCell ref="A240:A241"/>
    <mergeCell ref="B240:B243"/>
    <mergeCell ref="E240:E243"/>
    <mergeCell ref="B256:B259"/>
    <mergeCell ref="A261:A262"/>
    <mergeCell ref="B261:B264"/>
    <mergeCell ref="C261:C264"/>
    <mergeCell ref="D261:D264"/>
    <mergeCell ref="E261:E264"/>
    <mergeCell ref="A265:A266"/>
    <mergeCell ref="B265:B268"/>
    <mergeCell ref="C265:C268"/>
    <mergeCell ref="D265:D268"/>
    <mergeCell ref="E265:E268"/>
    <mergeCell ref="A269:A270"/>
    <mergeCell ref="B269:B272"/>
    <mergeCell ref="C269:C272"/>
    <mergeCell ref="D269:D272"/>
    <mergeCell ref="E269:E272"/>
    <mergeCell ref="A273:A274"/>
    <mergeCell ref="C273:C276"/>
    <mergeCell ref="D273:D276"/>
    <mergeCell ref="E273:E276"/>
    <mergeCell ref="A277:A278"/>
    <mergeCell ref="B273:B276"/>
    <mergeCell ref="B277:B280"/>
    <mergeCell ref="C277:C280"/>
    <mergeCell ref="D277:D280"/>
    <mergeCell ref="E277:E280"/>
    <mergeCell ref="B281:B284"/>
    <mergeCell ref="C281:C284"/>
    <mergeCell ref="D281:D284"/>
    <mergeCell ref="E281:E284"/>
    <mergeCell ref="A285:A286"/>
    <mergeCell ref="C285:C288"/>
    <mergeCell ref="D285:D288"/>
    <mergeCell ref="E285:E288"/>
    <mergeCell ref="A289:A290"/>
    <mergeCell ref="B285:B288"/>
    <mergeCell ref="B289:B292"/>
    <mergeCell ref="C289:C292"/>
    <mergeCell ref="D289:D292"/>
    <mergeCell ref="E289:E292"/>
    <mergeCell ref="B293:B296"/>
    <mergeCell ref="C293:C296"/>
    <mergeCell ref="D293:D296"/>
    <mergeCell ref="E293:E296"/>
    <mergeCell ref="A298:A299"/>
    <mergeCell ref="C298:C301"/>
    <mergeCell ref="D298:D301"/>
    <mergeCell ref="E298:E301"/>
    <mergeCell ref="A302:A303"/>
    <mergeCell ref="B298:B301"/>
    <mergeCell ref="B302:B305"/>
    <mergeCell ref="C302:C305"/>
    <mergeCell ref="D302:D305"/>
    <mergeCell ref="E302:E305"/>
    <mergeCell ref="A306:A307"/>
    <mergeCell ref="B306:B307"/>
    <mergeCell ref="E306:E307"/>
    <mergeCell ref="C306:C307"/>
    <mergeCell ref="D306:D307"/>
    <mergeCell ref="B308:B309"/>
    <mergeCell ref="C308:C309"/>
    <mergeCell ref="D308:D309"/>
    <mergeCell ref="E308:E309"/>
    <mergeCell ref="B310:B311"/>
    <mergeCell ref="E310:E311"/>
    <mergeCell ref="C310:C311"/>
    <mergeCell ref="D310:D311"/>
    <mergeCell ref="A312:A313"/>
    <mergeCell ref="C312:C315"/>
    <mergeCell ref="D312:D315"/>
    <mergeCell ref="E312:E315"/>
    <mergeCell ref="A317:A318"/>
    <mergeCell ref="C127:C130"/>
    <mergeCell ref="D127:D130"/>
    <mergeCell ref="A123:A124"/>
    <mergeCell ref="B123:B126"/>
    <mergeCell ref="C123:C126"/>
    <mergeCell ref="D123:D126"/>
    <mergeCell ref="E123:E126"/>
    <mergeCell ref="B127:B130"/>
    <mergeCell ref="E127:E130"/>
    <mergeCell ref="A127:A128"/>
    <mergeCell ref="A131:A132"/>
    <mergeCell ref="C131:C134"/>
    <mergeCell ref="D131:D134"/>
    <mergeCell ref="E131:E134"/>
    <mergeCell ref="B135:E135"/>
    <mergeCell ref="A136:A137"/>
    <mergeCell ref="C140:C143"/>
    <mergeCell ref="D140:D143"/>
    <mergeCell ref="B131:B134"/>
    <mergeCell ref="B136:B139"/>
    <mergeCell ref="C136:C139"/>
    <mergeCell ref="D136:D139"/>
    <mergeCell ref="E136:E139"/>
    <mergeCell ref="B140:B143"/>
    <mergeCell ref="E140:E143"/>
    <mergeCell ref="A140:A141"/>
    <mergeCell ref="A144:A145"/>
    <mergeCell ref="B144:B147"/>
    <mergeCell ref="C144:C147"/>
    <mergeCell ref="D144:D147"/>
    <mergeCell ref="E144:E147"/>
    <mergeCell ref="A148:A149"/>
    <mergeCell ref="B312:B315"/>
    <mergeCell ref="B317:B320"/>
    <mergeCell ref="C317:C320"/>
    <mergeCell ref="E317:E320"/>
    <mergeCell ref="B321:B324"/>
    <mergeCell ref="C321:C324"/>
    <mergeCell ref="E321:E324"/>
  </mergeCells>
  <conditionalFormatting sqref="L1:L458">
    <cfRule type="colorScale" priority="1">
      <colorScale>
        <cfvo type="min"/>
        <cfvo type="percentile" val="50"/>
        <cfvo type="max"/>
        <color rgb="FF57BB8A"/>
        <color rgb="FFFFFFFF"/>
        <color rgb="FFE67C73"/>
      </colorScale>
    </cfRule>
  </conditionalFormatting>
  <conditionalFormatting sqref="L3:N457 O3:O458 P3:R457">
    <cfRule type="containsText" dxfId="0" priority="2" operator="containsText" text="нет">
      <formula>NOT(ISERROR(SEARCH(("нет"),(L3))))</formula>
    </cfRule>
  </conditionalFormatting>
  <conditionalFormatting sqref="G3 H3:J315 M3:M432 F4:F35 L4:L31 R4:R72 O12:Q15 E13:E15 O28:O31 P28:P35 Q28:Q31 L33:L35 G36 F37:F72 L38:L40 L42:L44 L46:L48 L50:L52 L54:L56 L58:L60 L62:L64 L66:L68 L70:L72 G73 F74:F121 R74:R121 L75:L77 L79:L81 L83:L85 L87:L89 L91:L93 L95:L97 L99:L101 L103:L105 L107:L109 L111:L113 L115:L117 L119:L121 G122 F123:F134 R123:R134 L124:L126 L128:L130 L132:L134 G135 F136:F165 R136:R168 L137:L139 L141:L143 L145:L147 L149:L151 G152:G153 L154:L168 G169 R170:R432 L171:L173 L175:L177 L179:L181 L183:L185 L187:L189 L191:L193 L195:L197 G198 L200:L202 L204:L206 L208:L210 L212:L214 L216:L218 L220:L222 L224:L226 L228:L230 G231 L233:L235 L237:L239 L241:L243 L245:L247 L249:L255 L257:L259 G260 L262:L264 L266:L268 L270:L272 L274:L276 L278:L296 G297 L298:L305 L313:L315 G316 H349:H364 G433 I434:J449 M434:M457 R434:R458 I452 H454:J457 G458">
    <cfRule type="colorScale" priority="3">
      <colorScale>
        <cfvo type="min"/>
        <cfvo type="max"/>
        <color rgb="FFFFFFFF"/>
        <color rgb="FFE67C73"/>
      </colorScale>
    </cfRule>
  </conditionalFormatting>
  <conditionalFormatting sqref="G1:G458">
    <cfRule type="colorScale" priority="4">
      <colorScale>
        <cfvo type="min"/>
        <cfvo type="max"/>
        <color rgb="FFFFFFFF"/>
        <color rgb="FF57BB8A"/>
      </colorScale>
    </cfRule>
  </conditionalFormatting>
  <conditionalFormatting sqref="F1:F458">
    <cfRule type="containsText" dxfId="1" priority="5" operator="containsText" text="да">
      <formula>NOT(ISERROR(SEARCH(("да"),(F1))))</formula>
    </cfRule>
  </conditionalFormatting>
  <dataValidations>
    <dataValidation type="list" allowBlank="1" showErrorMessage="1" sqref="F4:F35 R4:R35 F37:F72 R37:R72 F74:F121 R74:R121 F123:F134 R123:R134 F136:F151 R136:R151 F153:F168 R153:R168 F170:F197 R170:R197 F199:F230 R199:R230 F232:F259 R232:R259 F261:F296 R261:R296 F298:F315 R298:R315 R317:R432 F434:F457 R434:R457">
      <formula1>"да,нет"</formula1>
    </dataValidation>
    <dataValidation type="list" allowBlank="1" showErrorMessage="1" sqref="G6 G10 G14 G18 G22 G26 G30 G34 G39 G43 G47 G51 G55 G59 G63 G67 G71 G76 G80 G84 G88 G92 G96 G100 G104 G108 G112 G116 G120 G125 G129 G133 G138 G142 G146 G150 G155 G159 G163 G167 G172 G176 G180 G184 G188 G192 G196 G201 G205 G209 G213 G217 G221 G225 G229 G234 G238 G242 G246 G250 G254 G258 G263 G267 G271 G275 G279 G283 G287 G291 G295 G300 G304 G314 G319 G323 G327 G331 G335 G339 G343 G347 G351 G355 G359 G363 G367 G371 G375 G379 G383 G387 G391 G395 G399 G403 G407 G411 G415 G419 G423 G427 G431 G436 G440 G444 G448 G452 G456">
      <formula1>"Город,Москва,Сургут//Самара,Тюмень/Ижевск/Югра,Питер"</formula1>
    </dataValidation>
    <dataValidation type="list" allowBlank="1" showErrorMessage="1" sqref="G4:G5 G7:G9 G11:G13 G15:G17 G19:G21 G23:G25 G27:G29 G31:G33 G35 G37:G38 G40:G42 G44:G46 G48:G50 G52:G54 G56:G58 G60:G62 G64:G66 G68:G70 G72 G74:G75 G77:G79 G81:G83 G85:G87 G89:G91 G93:G95 G97:G99 G101:G103 G105:G107 G109:G111 G113:G115 G117:G119 G121 G123:G124 G126:G128 G130:G132 G134 G136:G137 G139:G141 G143:G145 G147:G149 G151 G153:G154 G156:G158 G160:G162 G164:G166 G168 G170:G171 G173:G175 G177:G179 G181:G183 G185:G187 G189:G191 G193:G195 G197 G199:G200 G202:G204 G206:G208 G210:G212 G214:G216 G218:G220 G222:G224 G226:G228 G230 G232:G233 G235:G237 G239:G241 G243:G245 G247:G249 G251:G253 G255:G257 G259 G261:G262 G264:G266 G268:G270 G272:G274 G276:G278 G280:G282 G284:G286 G288:G290 G292:G294 G296 G298:G299 G301:G303 G305:G313 G315 G317:G318 G320:G322 G324:G326 G328:G330 G332:G334 G336:G338 G340:G342 G344:G346 G348:G350 G352:G354 G356:G358 G360:G362 G364:G366 G368:G370 G372:G374 G376:G378 G380:G382 G384:G386 G388:G390 G392:G394 G396:G398 G400:G402 G404:G406 G408:G410 G412:G414 G416:G418 G420:G422 G424:G426 G428:G430 G432 G434:G435 G437:G439 G441:G443 G445:G447 G449:G451 G453:G455 G457">
      <formula1>"Город,Москва,Сургут/Самара,Тюмень/Ижевск/Югра,Питер"</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outlineLevelRow="1"/>
  <cols>
    <col customWidth="1" hidden="1" min="1" max="1" width="32.0"/>
    <col customWidth="1" min="2" max="2" width="25.86"/>
    <col customWidth="1" min="3" max="3" width="26.71"/>
    <col customWidth="1" min="4" max="5" width="9.0"/>
    <col customWidth="1" min="6" max="6" width="21.29"/>
    <col customWidth="1" hidden="1" min="7" max="7" width="10.57"/>
    <col customWidth="1" min="8" max="8" width="13.71"/>
    <col customWidth="1" min="9" max="9" width="10.14"/>
    <col customWidth="1" hidden="1" min="10" max="10" width="10.14"/>
    <col customWidth="1" min="11" max="11" width="9.71"/>
  </cols>
  <sheetData>
    <row r="1" ht="22.5" customHeight="1">
      <c r="A1" s="103" t="s">
        <v>295</v>
      </c>
      <c r="B1" s="104" t="s">
        <v>510</v>
      </c>
      <c r="C1" s="104" t="s">
        <v>511</v>
      </c>
      <c r="D1" s="106" t="s">
        <v>299</v>
      </c>
      <c r="E1" s="442" t="s">
        <v>300</v>
      </c>
      <c r="F1" s="107" t="s">
        <v>512</v>
      </c>
      <c r="G1" s="109" t="s">
        <v>302</v>
      </c>
      <c r="H1" s="443" t="s">
        <v>513</v>
      </c>
      <c r="I1" s="108" t="s">
        <v>304</v>
      </c>
      <c r="J1" s="444" t="s">
        <v>514</v>
      </c>
      <c r="K1" s="110" t="s">
        <v>305</v>
      </c>
    </row>
    <row r="2" ht="26.25" customHeight="1">
      <c r="A2" s="112"/>
      <c r="B2" s="113"/>
      <c r="C2" s="113"/>
      <c r="D2" s="113"/>
      <c r="E2" s="113"/>
      <c r="F2" s="114"/>
      <c r="G2" s="113"/>
      <c r="H2" s="113"/>
      <c r="I2" s="113"/>
      <c r="J2" s="122"/>
      <c r="K2" s="115">
        <f>AVERAGE(K3:K215)</f>
        <v>0.2252152591</v>
      </c>
    </row>
    <row r="3" ht="42.0" customHeight="1">
      <c r="A3" s="174"/>
      <c r="B3" s="175" t="str">
        <f>"Салаты|Закуски 25% "&amp;COUNTA(B4:B19)&amp;" шт"</f>
        <v>Салаты|Закуски 25% 4 шт</v>
      </c>
      <c r="C3" s="58"/>
      <c r="D3" s="58"/>
      <c r="E3" s="175"/>
      <c r="F3" s="445"/>
      <c r="G3" s="176"/>
      <c r="H3" s="446"/>
      <c r="I3" s="177"/>
      <c r="J3" s="122"/>
      <c r="K3" s="115">
        <f>AVERAGE(K13:K19)</f>
        <v>0.2351217443</v>
      </c>
    </row>
    <row r="4" ht="24.75" customHeight="1" outlineLevel="1">
      <c r="A4" s="125" t="s">
        <v>345</v>
      </c>
      <c r="B4" s="126" t="s">
        <v>122</v>
      </c>
      <c r="C4" s="127" t="s">
        <v>346</v>
      </c>
      <c r="D4" s="129" t="s">
        <v>348</v>
      </c>
      <c r="E4" s="272" t="s">
        <v>313</v>
      </c>
      <c r="F4" s="130" t="s">
        <v>314</v>
      </c>
      <c r="G4" s="132">
        <f>I4*400%</f>
        <v>560</v>
      </c>
      <c r="H4" s="447">
        <v>599.0</v>
      </c>
      <c r="I4" s="133">
        <v>140.0</v>
      </c>
      <c r="J4" s="133"/>
      <c r="K4" s="189">
        <f>I4/G4</f>
        <v>0.25</v>
      </c>
    </row>
    <row r="5" ht="40.5" customHeight="1" outlineLevel="1">
      <c r="A5" s="58"/>
      <c r="B5" s="139"/>
      <c r="C5" s="139"/>
      <c r="D5" s="139"/>
      <c r="E5" s="272" t="s">
        <v>313</v>
      </c>
      <c r="F5" s="130" t="s">
        <v>322</v>
      </c>
      <c r="G5" s="132">
        <f>I4*420%</f>
        <v>588</v>
      </c>
      <c r="H5" s="448">
        <v>649.0</v>
      </c>
      <c r="I5" s="139"/>
      <c r="J5" s="139"/>
      <c r="K5" s="189">
        <f>I4/G5</f>
        <v>0.2380952381</v>
      </c>
    </row>
    <row r="6" ht="24.75" customHeight="1" outlineLevel="1">
      <c r="A6" s="141"/>
      <c r="B6" s="139"/>
      <c r="C6" s="139"/>
      <c r="D6" s="139"/>
      <c r="E6" s="272" t="s">
        <v>313</v>
      </c>
      <c r="F6" s="130" t="s">
        <v>317</v>
      </c>
      <c r="G6" s="132">
        <f>I4*430%</f>
        <v>602</v>
      </c>
      <c r="H6" s="449">
        <v>699.0</v>
      </c>
      <c r="I6" s="139"/>
      <c r="J6" s="139"/>
      <c r="K6" s="450">
        <f>I4/G6</f>
        <v>0.2325581395</v>
      </c>
    </row>
    <row r="7" ht="24.75" customHeight="1" outlineLevel="1">
      <c r="A7" s="141"/>
      <c r="B7" s="113"/>
      <c r="C7" s="113"/>
      <c r="D7" s="113"/>
      <c r="E7" s="272" t="s">
        <v>313</v>
      </c>
      <c r="F7" s="130" t="s">
        <v>318</v>
      </c>
      <c r="G7" s="132">
        <f>I4*440%</f>
        <v>616</v>
      </c>
      <c r="H7" s="354">
        <v>749.0</v>
      </c>
      <c r="I7" s="113"/>
      <c r="J7" s="113"/>
      <c r="K7" s="134">
        <f>I4/G7</f>
        <v>0.2272727273</v>
      </c>
    </row>
    <row r="8" ht="24.75" customHeight="1" outlineLevel="1">
      <c r="A8" s="125" t="s">
        <v>349</v>
      </c>
      <c r="B8" s="126" t="s">
        <v>124</v>
      </c>
      <c r="C8" s="127" t="s">
        <v>351</v>
      </c>
      <c r="D8" s="129">
        <v>200.0</v>
      </c>
      <c r="E8" s="272" t="s">
        <v>313</v>
      </c>
      <c r="F8" s="130" t="s">
        <v>314</v>
      </c>
      <c r="G8" s="132">
        <f>I8*400%</f>
        <v>660</v>
      </c>
      <c r="H8" s="448">
        <v>649.0</v>
      </c>
      <c r="I8" s="133">
        <v>165.0</v>
      </c>
      <c r="J8" s="133"/>
      <c r="K8" s="134">
        <f>I8/G8</f>
        <v>0.25</v>
      </c>
    </row>
    <row r="9" ht="24.75" customHeight="1" outlineLevel="1">
      <c r="A9" s="58"/>
      <c r="B9" s="139"/>
      <c r="C9" s="139"/>
      <c r="D9" s="139"/>
      <c r="E9" s="272" t="s">
        <v>313</v>
      </c>
      <c r="F9" s="130" t="s">
        <v>322</v>
      </c>
      <c r="G9" s="132">
        <f>I8*420%</f>
        <v>693</v>
      </c>
      <c r="H9" s="449">
        <v>699.0</v>
      </c>
      <c r="I9" s="139"/>
      <c r="J9" s="139"/>
      <c r="K9" s="134">
        <f>I8/G9</f>
        <v>0.2380952381</v>
      </c>
    </row>
    <row r="10" ht="24.75" customHeight="1" outlineLevel="1">
      <c r="A10" s="125"/>
      <c r="B10" s="139"/>
      <c r="C10" s="139"/>
      <c r="D10" s="139"/>
      <c r="E10" s="272" t="s">
        <v>313</v>
      </c>
      <c r="F10" s="130" t="s">
        <v>317</v>
      </c>
      <c r="G10" s="132">
        <f>I8*430%</f>
        <v>709.5</v>
      </c>
      <c r="H10" s="354">
        <v>749.0</v>
      </c>
      <c r="I10" s="139"/>
      <c r="J10" s="139"/>
      <c r="K10" s="450">
        <f>I8/G10</f>
        <v>0.2325581395</v>
      </c>
    </row>
    <row r="11" ht="24.75" customHeight="1" outlineLevel="1">
      <c r="A11" s="125"/>
      <c r="B11" s="113"/>
      <c r="C11" s="113"/>
      <c r="D11" s="113"/>
      <c r="E11" s="272" t="s">
        <v>313</v>
      </c>
      <c r="F11" s="130" t="s">
        <v>318</v>
      </c>
      <c r="G11" s="132">
        <f>I8*440%</f>
        <v>726</v>
      </c>
      <c r="H11" s="451">
        <v>799.0</v>
      </c>
      <c r="I11" s="113"/>
      <c r="J11" s="113"/>
      <c r="K11" s="134">
        <f>I8/G11</f>
        <v>0.2272727273</v>
      </c>
    </row>
    <row r="12" ht="24.75" customHeight="1" outlineLevel="1">
      <c r="A12" s="125"/>
      <c r="B12" s="126" t="s">
        <v>127</v>
      </c>
      <c r="C12" s="127" t="s">
        <v>353</v>
      </c>
      <c r="D12" s="129" t="s">
        <v>354</v>
      </c>
      <c r="E12" s="272" t="s">
        <v>313</v>
      </c>
      <c r="F12" s="130" t="s">
        <v>314</v>
      </c>
      <c r="G12" s="132">
        <f>I12*400%</f>
        <v>680</v>
      </c>
      <c r="H12" s="448">
        <v>649.0</v>
      </c>
      <c r="I12" s="133">
        <v>170.0</v>
      </c>
      <c r="J12" s="133"/>
      <c r="K12" s="134">
        <f>I12/G12</f>
        <v>0.25</v>
      </c>
    </row>
    <row r="13" ht="24.75" customHeight="1" outlineLevel="1">
      <c r="A13" s="58"/>
      <c r="B13" s="139"/>
      <c r="C13" s="139"/>
      <c r="D13" s="139"/>
      <c r="E13" s="272" t="s">
        <v>313</v>
      </c>
      <c r="F13" s="130" t="s">
        <v>322</v>
      </c>
      <c r="G13" s="132">
        <f>I12*420%</f>
        <v>714</v>
      </c>
      <c r="H13" s="449">
        <v>699.0</v>
      </c>
      <c r="I13" s="139"/>
      <c r="J13" s="139"/>
      <c r="K13" s="134">
        <f>I12/G13</f>
        <v>0.2380952381</v>
      </c>
    </row>
    <row r="14" ht="24.75" customHeight="1" outlineLevel="1">
      <c r="A14" s="141"/>
      <c r="B14" s="139"/>
      <c r="C14" s="139"/>
      <c r="D14" s="139"/>
      <c r="E14" s="272" t="s">
        <v>313</v>
      </c>
      <c r="F14" s="130" t="s">
        <v>317</v>
      </c>
      <c r="G14" s="132">
        <f>I12*430%</f>
        <v>731</v>
      </c>
      <c r="H14" s="354">
        <v>749.0</v>
      </c>
      <c r="I14" s="139"/>
      <c r="J14" s="139"/>
      <c r="K14" s="450">
        <f>I12/G14</f>
        <v>0.2325581395</v>
      </c>
    </row>
    <row r="15" ht="24.75" customHeight="1" outlineLevel="1">
      <c r="A15" s="141"/>
      <c r="B15" s="113"/>
      <c r="C15" s="113"/>
      <c r="D15" s="113"/>
      <c r="E15" s="272" t="s">
        <v>313</v>
      </c>
      <c r="F15" s="130" t="s">
        <v>318</v>
      </c>
      <c r="G15" s="132">
        <f>I12*440%</f>
        <v>748</v>
      </c>
      <c r="H15" s="451">
        <v>799.0</v>
      </c>
      <c r="I15" s="113"/>
      <c r="J15" s="113"/>
      <c r="K15" s="134">
        <f>I12/G15</f>
        <v>0.2272727273</v>
      </c>
    </row>
    <row r="16" ht="24.75" customHeight="1" outlineLevel="1">
      <c r="A16" s="125" t="s">
        <v>355</v>
      </c>
      <c r="B16" s="126" t="s">
        <v>128</v>
      </c>
      <c r="C16" s="193" t="s">
        <v>356</v>
      </c>
      <c r="D16" s="129">
        <v>200.0</v>
      </c>
      <c r="E16" s="272" t="s">
        <v>313</v>
      </c>
      <c r="F16" s="130" t="s">
        <v>314</v>
      </c>
      <c r="G16" s="132">
        <f>I16*400%</f>
        <v>760</v>
      </c>
      <c r="H16" s="354">
        <v>749.0</v>
      </c>
      <c r="I16" s="133">
        <v>190.0</v>
      </c>
      <c r="J16" s="133"/>
      <c r="K16" s="134">
        <f>I16/G16</f>
        <v>0.25</v>
      </c>
    </row>
    <row r="17" ht="41.25" customHeight="1" outlineLevel="1">
      <c r="A17" s="58"/>
      <c r="B17" s="139"/>
      <c r="C17" s="139"/>
      <c r="D17" s="139"/>
      <c r="E17" s="272" t="s">
        <v>313</v>
      </c>
      <c r="F17" s="130" t="s">
        <v>322</v>
      </c>
      <c r="G17" s="132">
        <f>I16*420%</f>
        <v>798</v>
      </c>
      <c r="H17" s="451">
        <v>799.0</v>
      </c>
      <c r="I17" s="139"/>
      <c r="J17" s="139"/>
      <c r="K17" s="134">
        <f>I16/G17</f>
        <v>0.2380952381</v>
      </c>
    </row>
    <row r="18" ht="24.75" customHeight="1" outlineLevel="1">
      <c r="A18" s="141"/>
      <c r="B18" s="139"/>
      <c r="C18" s="139"/>
      <c r="D18" s="139"/>
      <c r="E18" s="272" t="s">
        <v>313</v>
      </c>
      <c r="F18" s="130" t="s">
        <v>317</v>
      </c>
      <c r="G18" s="132">
        <f>I16*430%</f>
        <v>817</v>
      </c>
      <c r="H18" s="451">
        <v>799.0</v>
      </c>
      <c r="I18" s="139"/>
      <c r="J18" s="139"/>
      <c r="K18" s="450">
        <f>I16/G18</f>
        <v>0.2325581395</v>
      </c>
    </row>
    <row r="19" ht="24.75" customHeight="1" outlineLevel="1">
      <c r="A19" s="141"/>
      <c r="B19" s="113"/>
      <c r="C19" s="113"/>
      <c r="D19" s="113"/>
      <c r="E19" s="272" t="s">
        <v>313</v>
      </c>
      <c r="F19" s="130" t="s">
        <v>318</v>
      </c>
      <c r="G19" s="132">
        <f>I16*440%</f>
        <v>836</v>
      </c>
      <c r="H19" s="452">
        <v>849.0</v>
      </c>
      <c r="I19" s="113"/>
      <c r="J19" s="113"/>
      <c r="K19" s="134">
        <f>I16/G19</f>
        <v>0.2272727273</v>
      </c>
    </row>
    <row r="20" ht="42.75" customHeight="1">
      <c r="A20" s="206"/>
      <c r="B20" s="207" t="str">
        <f>"Фритюр 20% "&amp;COUNTA(B21:B60)&amp;" шт"</f>
        <v>Фритюр 20% 10 шт</v>
      </c>
      <c r="C20" s="118"/>
      <c r="D20" s="119"/>
      <c r="E20" s="208"/>
      <c r="F20" s="453"/>
      <c r="G20" s="210"/>
      <c r="H20" s="210"/>
      <c r="I20" s="211"/>
      <c r="J20" s="115"/>
      <c r="K20" s="115">
        <f>AVERAGE(K46:K48)</f>
        <v>0.2128301984</v>
      </c>
    </row>
    <row r="21" ht="24.75" customHeight="1" outlineLevel="1">
      <c r="A21" s="125"/>
      <c r="B21" s="213" t="s">
        <v>133</v>
      </c>
      <c r="C21" s="454" t="s">
        <v>362</v>
      </c>
      <c r="D21" s="129" t="s">
        <v>363</v>
      </c>
      <c r="E21" s="272" t="s">
        <v>313</v>
      </c>
      <c r="F21" s="130" t="s">
        <v>314</v>
      </c>
      <c r="G21" s="455">
        <f>I21*440%</f>
        <v>308</v>
      </c>
      <c r="H21" s="456">
        <v>379.0</v>
      </c>
      <c r="I21" s="133">
        <v>70.0</v>
      </c>
      <c r="J21" s="133"/>
      <c r="K21" s="134">
        <f>I21/G21</f>
        <v>0.2272727273</v>
      </c>
    </row>
    <row r="22" ht="24.75" customHeight="1" outlineLevel="1">
      <c r="A22" s="58"/>
      <c r="B22" s="139"/>
      <c r="C22" s="139"/>
      <c r="D22" s="139"/>
      <c r="E22" s="272" t="s">
        <v>313</v>
      </c>
      <c r="F22" s="130" t="s">
        <v>322</v>
      </c>
      <c r="G22" s="457">
        <f>I21*460%</f>
        <v>322</v>
      </c>
      <c r="H22" s="458">
        <v>399.0</v>
      </c>
      <c r="I22" s="139"/>
      <c r="J22" s="139"/>
      <c r="K22" s="134">
        <f>I21/G22</f>
        <v>0.2173913043</v>
      </c>
    </row>
    <row r="23" ht="24.75" customHeight="1" outlineLevel="1">
      <c r="A23" s="141"/>
      <c r="B23" s="139"/>
      <c r="C23" s="139"/>
      <c r="D23" s="139"/>
      <c r="E23" s="272" t="s">
        <v>313</v>
      </c>
      <c r="F23" s="130" t="s">
        <v>317</v>
      </c>
      <c r="G23" s="132">
        <f>I21*470%</f>
        <v>329</v>
      </c>
      <c r="H23" s="459">
        <v>429.0</v>
      </c>
      <c r="I23" s="139"/>
      <c r="J23" s="139"/>
      <c r="K23" s="450">
        <f>I21/G23</f>
        <v>0.2127659574</v>
      </c>
    </row>
    <row r="24" ht="24.75" customHeight="1" outlineLevel="1">
      <c r="A24" s="141"/>
      <c r="B24" s="113"/>
      <c r="C24" s="113"/>
      <c r="D24" s="113"/>
      <c r="E24" s="272" t="s">
        <v>313</v>
      </c>
      <c r="F24" s="130" t="s">
        <v>318</v>
      </c>
      <c r="G24" s="460">
        <f>I21*480%</f>
        <v>336</v>
      </c>
      <c r="H24" s="461">
        <v>449.0</v>
      </c>
      <c r="I24" s="113"/>
      <c r="J24" s="113"/>
      <c r="K24" s="134">
        <f>I21/G24</f>
        <v>0.2083333333</v>
      </c>
    </row>
    <row r="25" ht="24.75" customHeight="1" outlineLevel="1">
      <c r="A25" s="125"/>
      <c r="B25" s="213" t="s">
        <v>135</v>
      </c>
      <c r="C25" s="454" t="s">
        <v>364</v>
      </c>
      <c r="D25" s="129" t="s">
        <v>365</v>
      </c>
      <c r="E25" s="272" t="s">
        <v>313</v>
      </c>
      <c r="F25" s="130" t="s">
        <v>314</v>
      </c>
      <c r="G25" s="455">
        <f>I25*440%</f>
        <v>374</v>
      </c>
      <c r="H25" s="456">
        <v>379.0</v>
      </c>
      <c r="I25" s="133">
        <v>85.0</v>
      </c>
      <c r="J25" s="133"/>
      <c r="K25" s="134">
        <f>I25/G25</f>
        <v>0.2272727273</v>
      </c>
    </row>
    <row r="26" ht="24.75" customHeight="1" outlineLevel="1">
      <c r="A26" s="58"/>
      <c r="B26" s="139"/>
      <c r="C26" s="139"/>
      <c r="D26" s="139"/>
      <c r="E26" s="272" t="s">
        <v>313</v>
      </c>
      <c r="F26" s="130" t="s">
        <v>322</v>
      </c>
      <c r="G26" s="457">
        <f>I25*460%</f>
        <v>391</v>
      </c>
      <c r="H26" s="458">
        <v>399.0</v>
      </c>
      <c r="I26" s="139"/>
      <c r="J26" s="139"/>
      <c r="K26" s="134">
        <f>I25/G26</f>
        <v>0.2173913043</v>
      </c>
    </row>
    <row r="27" ht="24.75" customHeight="1" outlineLevel="1">
      <c r="A27" s="141"/>
      <c r="B27" s="139"/>
      <c r="C27" s="139"/>
      <c r="D27" s="139"/>
      <c r="E27" s="272" t="s">
        <v>313</v>
      </c>
      <c r="F27" s="130" t="s">
        <v>317</v>
      </c>
      <c r="G27" s="132">
        <f>I25*470%</f>
        <v>399.5</v>
      </c>
      <c r="H27" s="459">
        <v>429.0</v>
      </c>
      <c r="I27" s="139"/>
      <c r="J27" s="139"/>
      <c r="K27" s="450">
        <f>I25/G27</f>
        <v>0.2127659574</v>
      </c>
    </row>
    <row r="28" ht="24.75" customHeight="1" outlineLevel="1">
      <c r="A28" s="141"/>
      <c r="B28" s="113"/>
      <c r="C28" s="113"/>
      <c r="D28" s="113"/>
      <c r="E28" s="272" t="s">
        <v>313</v>
      </c>
      <c r="F28" s="130" t="s">
        <v>318</v>
      </c>
      <c r="G28" s="460">
        <f>I25*480%</f>
        <v>408</v>
      </c>
      <c r="H28" s="461">
        <v>449.0</v>
      </c>
      <c r="I28" s="113"/>
      <c r="J28" s="113"/>
      <c r="K28" s="134">
        <f>I25/G28</f>
        <v>0.2083333333</v>
      </c>
    </row>
    <row r="29" ht="24.75" customHeight="1" outlineLevel="1">
      <c r="A29" s="125"/>
      <c r="B29" s="213" t="s">
        <v>137</v>
      </c>
      <c r="C29" s="454" t="s">
        <v>366</v>
      </c>
      <c r="D29" s="462" t="s">
        <v>367</v>
      </c>
      <c r="E29" s="272" t="s">
        <v>313</v>
      </c>
      <c r="F29" s="130" t="s">
        <v>314</v>
      </c>
      <c r="G29" s="455">
        <f>I29*440%</f>
        <v>378.4</v>
      </c>
      <c r="H29" s="456">
        <v>379.0</v>
      </c>
      <c r="I29" s="133">
        <v>86.0</v>
      </c>
      <c r="J29" s="133"/>
      <c r="K29" s="134">
        <f>I29/G29</f>
        <v>0.2272727273</v>
      </c>
    </row>
    <row r="30" ht="24.75" customHeight="1" outlineLevel="1">
      <c r="A30" s="58"/>
      <c r="B30" s="139"/>
      <c r="C30" s="139"/>
      <c r="D30" s="139"/>
      <c r="E30" s="272" t="s">
        <v>313</v>
      </c>
      <c r="F30" s="130" t="s">
        <v>322</v>
      </c>
      <c r="G30" s="457">
        <f>I29*460%</f>
        <v>395.6</v>
      </c>
      <c r="H30" s="458">
        <v>399.0</v>
      </c>
      <c r="I30" s="139"/>
      <c r="J30" s="139"/>
      <c r="K30" s="134">
        <f>I29/G30</f>
        <v>0.2173913043</v>
      </c>
    </row>
    <row r="31" ht="24.75" customHeight="1" outlineLevel="1">
      <c r="A31" s="141"/>
      <c r="B31" s="139"/>
      <c r="C31" s="139"/>
      <c r="D31" s="139"/>
      <c r="E31" s="272" t="s">
        <v>313</v>
      </c>
      <c r="F31" s="130" t="s">
        <v>317</v>
      </c>
      <c r="G31" s="132">
        <f>I29*470%</f>
        <v>404.2</v>
      </c>
      <c r="H31" s="459">
        <v>429.0</v>
      </c>
      <c r="I31" s="139"/>
      <c r="J31" s="139"/>
      <c r="K31" s="450">
        <f>I29/G31</f>
        <v>0.2127659574</v>
      </c>
    </row>
    <row r="32" ht="24.75" customHeight="1" outlineLevel="1">
      <c r="A32" s="141"/>
      <c r="B32" s="113"/>
      <c r="C32" s="113"/>
      <c r="D32" s="113"/>
      <c r="E32" s="272" t="s">
        <v>313</v>
      </c>
      <c r="F32" s="130" t="s">
        <v>318</v>
      </c>
      <c r="G32" s="460">
        <f>I29*480%</f>
        <v>412.8</v>
      </c>
      <c r="H32" s="461">
        <v>449.0</v>
      </c>
      <c r="I32" s="113"/>
      <c r="J32" s="113"/>
      <c r="K32" s="134">
        <f>I29/G32</f>
        <v>0.2083333333</v>
      </c>
    </row>
    <row r="33" ht="24.75" customHeight="1" outlineLevel="1">
      <c r="A33" s="125"/>
      <c r="B33" s="213" t="s">
        <v>139</v>
      </c>
      <c r="C33" s="454" t="s">
        <v>368</v>
      </c>
      <c r="D33" s="462" t="s">
        <v>367</v>
      </c>
      <c r="E33" s="272" t="s">
        <v>313</v>
      </c>
      <c r="F33" s="130" t="s">
        <v>314</v>
      </c>
      <c r="G33" s="455">
        <f>I33*440%</f>
        <v>378.4</v>
      </c>
      <c r="H33" s="456">
        <v>379.0</v>
      </c>
      <c r="I33" s="133">
        <v>86.0</v>
      </c>
      <c r="J33" s="133"/>
      <c r="K33" s="134">
        <f>I33/G33</f>
        <v>0.2272727273</v>
      </c>
    </row>
    <row r="34" ht="40.5" customHeight="1" outlineLevel="1">
      <c r="A34" s="58"/>
      <c r="B34" s="139"/>
      <c r="C34" s="139"/>
      <c r="D34" s="139"/>
      <c r="E34" s="272" t="s">
        <v>313</v>
      </c>
      <c r="F34" s="130" t="s">
        <v>322</v>
      </c>
      <c r="G34" s="457">
        <f>I33*460%</f>
        <v>395.6</v>
      </c>
      <c r="H34" s="458">
        <v>399.0</v>
      </c>
      <c r="I34" s="139"/>
      <c r="J34" s="139"/>
      <c r="K34" s="134">
        <f>I33/G34</f>
        <v>0.2173913043</v>
      </c>
    </row>
    <row r="35" ht="24.75" customHeight="1" outlineLevel="1">
      <c r="A35" s="141"/>
      <c r="B35" s="139"/>
      <c r="C35" s="139"/>
      <c r="D35" s="139"/>
      <c r="E35" s="272" t="s">
        <v>313</v>
      </c>
      <c r="F35" s="130" t="s">
        <v>317</v>
      </c>
      <c r="G35" s="132">
        <f>I33*470%</f>
        <v>404.2</v>
      </c>
      <c r="H35" s="459">
        <v>429.0</v>
      </c>
      <c r="I35" s="139"/>
      <c r="J35" s="139"/>
      <c r="K35" s="450">
        <f>I33/G35</f>
        <v>0.2127659574</v>
      </c>
    </row>
    <row r="36" ht="24.75" customHeight="1" outlineLevel="1">
      <c r="A36" s="141"/>
      <c r="B36" s="113"/>
      <c r="C36" s="113"/>
      <c r="D36" s="113"/>
      <c r="E36" s="272" t="s">
        <v>313</v>
      </c>
      <c r="F36" s="130" t="s">
        <v>318</v>
      </c>
      <c r="G36" s="460">
        <f>I33*480%</f>
        <v>412.8</v>
      </c>
      <c r="H36" s="461">
        <v>449.0</v>
      </c>
      <c r="I36" s="113"/>
      <c r="J36" s="113"/>
      <c r="K36" s="134">
        <f>I33/G36</f>
        <v>0.2083333333</v>
      </c>
    </row>
    <row r="37" ht="24.75" customHeight="1" outlineLevel="1">
      <c r="A37" s="125"/>
      <c r="B37" s="213" t="s">
        <v>140</v>
      </c>
      <c r="C37" s="454" t="s">
        <v>369</v>
      </c>
      <c r="D37" s="129" t="s">
        <v>371</v>
      </c>
      <c r="E37" s="272" t="s">
        <v>313</v>
      </c>
      <c r="F37" s="130" t="s">
        <v>314</v>
      </c>
      <c r="G37" s="455">
        <f>I37*440%</f>
        <v>462</v>
      </c>
      <c r="H37" s="215">
        <v>499.0</v>
      </c>
      <c r="I37" s="133">
        <v>105.0</v>
      </c>
      <c r="J37" s="133"/>
      <c r="K37" s="134">
        <f>I37/G37</f>
        <v>0.2272727273</v>
      </c>
    </row>
    <row r="38" ht="24.75" customHeight="1" outlineLevel="1">
      <c r="A38" s="58"/>
      <c r="B38" s="139"/>
      <c r="C38" s="139"/>
      <c r="D38" s="139"/>
      <c r="E38" s="272" t="s">
        <v>313</v>
      </c>
      <c r="F38" s="130" t="s">
        <v>322</v>
      </c>
      <c r="G38" s="457">
        <f>I37*460%</f>
        <v>483</v>
      </c>
      <c r="H38" s="218">
        <v>529.0</v>
      </c>
      <c r="I38" s="139"/>
      <c r="J38" s="139"/>
      <c r="K38" s="134">
        <f>I37/G38</f>
        <v>0.2173913043</v>
      </c>
    </row>
    <row r="39" ht="24.75" customHeight="1" outlineLevel="1">
      <c r="A39" s="141"/>
      <c r="B39" s="139"/>
      <c r="C39" s="139"/>
      <c r="D39" s="139"/>
      <c r="E39" s="272" t="s">
        <v>313</v>
      </c>
      <c r="F39" s="130" t="s">
        <v>317</v>
      </c>
      <c r="G39" s="132">
        <f>I37*470%</f>
        <v>493.5</v>
      </c>
      <c r="H39" s="222">
        <v>549.0</v>
      </c>
      <c r="I39" s="139"/>
      <c r="J39" s="139"/>
      <c r="K39" s="450">
        <f>I37/G39</f>
        <v>0.2127659574</v>
      </c>
    </row>
    <row r="40" ht="24.75" customHeight="1" outlineLevel="1">
      <c r="A40" s="141"/>
      <c r="B40" s="113"/>
      <c r="C40" s="113"/>
      <c r="D40" s="113"/>
      <c r="E40" s="272" t="s">
        <v>313</v>
      </c>
      <c r="F40" s="130" t="s">
        <v>318</v>
      </c>
      <c r="G40" s="460">
        <f>I37*480%</f>
        <v>504</v>
      </c>
      <c r="H40" s="463">
        <v>559.0</v>
      </c>
      <c r="I40" s="113"/>
      <c r="J40" s="113"/>
      <c r="K40" s="134">
        <f>I37/G40</f>
        <v>0.2083333333</v>
      </c>
    </row>
    <row r="41" ht="24.75" customHeight="1" outlineLevel="1">
      <c r="A41" s="200"/>
      <c r="B41" s="213" t="s">
        <v>515</v>
      </c>
      <c r="C41" s="454" t="s">
        <v>372</v>
      </c>
      <c r="D41" s="163" t="s">
        <v>373</v>
      </c>
      <c r="E41" s="272" t="s">
        <v>313</v>
      </c>
      <c r="F41" s="130" t="s">
        <v>314</v>
      </c>
      <c r="G41" s="455">
        <f>I41*440%</f>
        <v>462</v>
      </c>
      <c r="H41" s="215">
        <v>499.0</v>
      </c>
      <c r="I41" s="133">
        <v>105.0</v>
      </c>
      <c r="J41" s="464"/>
      <c r="K41" s="134">
        <f>I41/G41</f>
        <v>0.2272727273</v>
      </c>
    </row>
    <row r="42" ht="24.75" customHeight="1" outlineLevel="1">
      <c r="A42" s="58"/>
      <c r="B42" s="139"/>
      <c r="C42" s="139"/>
      <c r="D42" s="139"/>
      <c r="E42" s="272" t="s">
        <v>313</v>
      </c>
      <c r="F42" s="130" t="s">
        <v>322</v>
      </c>
      <c r="G42" s="457">
        <f>I41*460%</f>
        <v>483</v>
      </c>
      <c r="H42" s="218">
        <v>529.0</v>
      </c>
      <c r="I42" s="139"/>
      <c r="J42" s="139"/>
      <c r="K42" s="134">
        <f>I41/G42</f>
        <v>0.2173913043</v>
      </c>
    </row>
    <row r="43" ht="24.75" customHeight="1" outlineLevel="1">
      <c r="A43" s="200"/>
      <c r="B43" s="139"/>
      <c r="C43" s="139"/>
      <c r="D43" s="139"/>
      <c r="E43" s="272" t="s">
        <v>313</v>
      </c>
      <c r="F43" s="130" t="s">
        <v>317</v>
      </c>
      <c r="G43" s="132">
        <f>I41*470%</f>
        <v>493.5</v>
      </c>
      <c r="H43" s="222">
        <v>549.0</v>
      </c>
      <c r="I43" s="139"/>
      <c r="J43" s="139"/>
      <c r="K43" s="450">
        <f>I41/G43</f>
        <v>0.2127659574</v>
      </c>
    </row>
    <row r="44" ht="24.75" customHeight="1" outlineLevel="1">
      <c r="A44" s="200"/>
      <c r="B44" s="113"/>
      <c r="C44" s="113"/>
      <c r="D44" s="113"/>
      <c r="E44" s="272" t="s">
        <v>313</v>
      </c>
      <c r="F44" s="130" t="s">
        <v>318</v>
      </c>
      <c r="G44" s="460">
        <f>I41*480%</f>
        <v>504</v>
      </c>
      <c r="H44" s="463">
        <v>559.0</v>
      </c>
      <c r="I44" s="113"/>
      <c r="J44" s="113"/>
      <c r="K44" s="134">
        <f>I41/G44</f>
        <v>0.2083333333</v>
      </c>
    </row>
    <row r="45" ht="24.75" customHeight="1" outlineLevel="1">
      <c r="A45" s="230"/>
      <c r="B45" s="213" t="s">
        <v>374</v>
      </c>
      <c r="C45" s="127" t="s">
        <v>375</v>
      </c>
      <c r="D45" s="163">
        <v>250.0</v>
      </c>
      <c r="E45" s="281" t="s">
        <v>315</v>
      </c>
      <c r="F45" s="130" t="s">
        <v>314</v>
      </c>
      <c r="G45" s="455">
        <f>I45*440%</f>
        <v>506</v>
      </c>
      <c r="H45" s="215">
        <v>499.0</v>
      </c>
      <c r="I45" s="133">
        <v>115.0</v>
      </c>
      <c r="J45" s="133"/>
      <c r="K45" s="134">
        <f>I45/G45</f>
        <v>0.2272727273</v>
      </c>
    </row>
    <row r="46" ht="24.75" customHeight="1" outlineLevel="1">
      <c r="B46" s="139"/>
      <c r="C46" s="139"/>
      <c r="D46" s="139"/>
      <c r="E46" s="281" t="s">
        <v>315</v>
      </c>
      <c r="F46" s="130" t="s">
        <v>322</v>
      </c>
      <c r="G46" s="457">
        <f>I45*460%</f>
        <v>529</v>
      </c>
      <c r="H46" s="218">
        <v>529.0</v>
      </c>
      <c r="I46" s="139"/>
      <c r="J46" s="139"/>
      <c r="K46" s="134">
        <f>I45/G46</f>
        <v>0.2173913043</v>
      </c>
    </row>
    <row r="47" ht="24.75" customHeight="1" outlineLevel="1">
      <c r="A47" s="230"/>
      <c r="B47" s="139"/>
      <c r="C47" s="139"/>
      <c r="D47" s="139"/>
      <c r="E47" s="281" t="s">
        <v>315</v>
      </c>
      <c r="F47" s="130" t="s">
        <v>317</v>
      </c>
      <c r="G47" s="132">
        <f>I45*470%</f>
        <v>540.5</v>
      </c>
      <c r="H47" s="222">
        <v>549.0</v>
      </c>
      <c r="I47" s="139"/>
      <c r="J47" s="139"/>
      <c r="K47" s="450">
        <f>I45/G47</f>
        <v>0.2127659574</v>
      </c>
    </row>
    <row r="48" ht="24.75" customHeight="1" outlineLevel="1">
      <c r="A48" s="230"/>
      <c r="B48" s="113"/>
      <c r="C48" s="113"/>
      <c r="D48" s="113"/>
      <c r="E48" s="281" t="s">
        <v>315</v>
      </c>
      <c r="F48" s="130" t="s">
        <v>318</v>
      </c>
      <c r="G48" s="460">
        <f>I45*480%</f>
        <v>552</v>
      </c>
      <c r="H48" s="463">
        <v>559.0</v>
      </c>
      <c r="I48" s="113"/>
      <c r="J48" s="113"/>
      <c r="K48" s="134">
        <f>I45/G48</f>
        <v>0.2083333333</v>
      </c>
    </row>
    <row r="49" ht="24.75" customHeight="1" outlineLevel="1">
      <c r="A49" s="125" t="s">
        <v>377</v>
      </c>
      <c r="B49" s="213" t="s">
        <v>145</v>
      </c>
      <c r="C49" s="454" t="s">
        <v>378</v>
      </c>
      <c r="D49" s="129" t="s">
        <v>380</v>
      </c>
      <c r="E49" s="272" t="s">
        <v>313</v>
      </c>
      <c r="F49" s="130" t="s">
        <v>314</v>
      </c>
      <c r="G49" s="455">
        <f>I49*440%</f>
        <v>638</v>
      </c>
      <c r="H49" s="448">
        <v>649.0</v>
      </c>
      <c r="I49" s="133">
        <v>145.0</v>
      </c>
      <c r="J49" s="133"/>
      <c r="K49" s="134">
        <f>I49/G49</f>
        <v>0.2272727273</v>
      </c>
    </row>
    <row r="50" ht="24.75" customHeight="1" outlineLevel="1">
      <c r="A50" s="58"/>
      <c r="B50" s="139"/>
      <c r="C50" s="139"/>
      <c r="D50" s="139"/>
      <c r="E50" s="272" t="s">
        <v>313</v>
      </c>
      <c r="F50" s="130" t="s">
        <v>322</v>
      </c>
      <c r="G50" s="457">
        <f>I49*460%</f>
        <v>667</v>
      </c>
      <c r="H50" s="448">
        <v>649.0</v>
      </c>
      <c r="I50" s="139"/>
      <c r="J50" s="139"/>
      <c r="K50" s="134">
        <f>I49/G50</f>
        <v>0.2173913043</v>
      </c>
    </row>
    <row r="51" ht="24.75" customHeight="1" outlineLevel="1">
      <c r="A51" s="141"/>
      <c r="B51" s="139"/>
      <c r="C51" s="139"/>
      <c r="D51" s="139"/>
      <c r="E51" s="272" t="s">
        <v>313</v>
      </c>
      <c r="F51" s="130" t="s">
        <v>317</v>
      </c>
      <c r="G51" s="132">
        <f>I49*470%</f>
        <v>681.5</v>
      </c>
      <c r="H51" s="449">
        <v>699.0</v>
      </c>
      <c r="I51" s="139"/>
      <c r="J51" s="139"/>
      <c r="K51" s="450">
        <f>I49/G51</f>
        <v>0.2127659574</v>
      </c>
    </row>
    <row r="52" ht="24.75" customHeight="1" outlineLevel="1">
      <c r="A52" s="141"/>
      <c r="B52" s="113"/>
      <c r="C52" s="113"/>
      <c r="D52" s="113"/>
      <c r="E52" s="272" t="s">
        <v>313</v>
      </c>
      <c r="F52" s="130" t="s">
        <v>318</v>
      </c>
      <c r="G52" s="460">
        <f>I49*480%</f>
        <v>696</v>
      </c>
      <c r="H52" s="449">
        <v>699.0</v>
      </c>
      <c r="I52" s="113"/>
      <c r="J52" s="113"/>
      <c r="K52" s="134">
        <f>I49/G52</f>
        <v>0.2083333333</v>
      </c>
    </row>
    <row r="53" ht="24.75" customHeight="1" outlineLevel="1">
      <c r="A53" s="200"/>
      <c r="B53" s="213" t="s">
        <v>148</v>
      </c>
      <c r="C53" s="127" t="s">
        <v>382</v>
      </c>
      <c r="D53" s="163" t="s">
        <v>418</v>
      </c>
      <c r="E53" s="272" t="s">
        <v>313</v>
      </c>
      <c r="F53" s="130" t="s">
        <v>314</v>
      </c>
      <c r="G53" s="455">
        <f>I53*440%</f>
        <v>792</v>
      </c>
      <c r="H53" s="451">
        <v>799.0</v>
      </c>
      <c r="I53" s="133">
        <v>180.0</v>
      </c>
      <c r="J53" s="465"/>
      <c r="K53" s="134">
        <f>I53/G53</f>
        <v>0.2272727273</v>
      </c>
    </row>
    <row r="54" ht="38.25" customHeight="1" outlineLevel="1">
      <c r="A54" s="58"/>
      <c r="B54" s="139"/>
      <c r="C54" s="139"/>
      <c r="D54" s="139"/>
      <c r="E54" s="272" t="s">
        <v>313</v>
      </c>
      <c r="F54" s="130" t="s">
        <v>322</v>
      </c>
      <c r="G54" s="457">
        <f>I53*460%</f>
        <v>828</v>
      </c>
      <c r="H54" s="376">
        <v>829.0</v>
      </c>
      <c r="I54" s="139"/>
      <c r="J54" s="139"/>
      <c r="K54" s="134">
        <f>I53/G54</f>
        <v>0.2173913043</v>
      </c>
    </row>
    <row r="55" ht="24.75" customHeight="1" outlineLevel="1">
      <c r="A55" s="248"/>
      <c r="B55" s="139"/>
      <c r="C55" s="139"/>
      <c r="D55" s="139"/>
      <c r="E55" s="272" t="s">
        <v>313</v>
      </c>
      <c r="F55" s="130" t="s">
        <v>317</v>
      </c>
      <c r="G55" s="132">
        <f>I53*470%</f>
        <v>846</v>
      </c>
      <c r="H55" s="452">
        <v>849.0</v>
      </c>
      <c r="I55" s="139"/>
      <c r="J55" s="139"/>
      <c r="K55" s="450">
        <f>I53/G55</f>
        <v>0.2127659574</v>
      </c>
    </row>
    <row r="56" ht="24.75" customHeight="1" outlineLevel="1">
      <c r="A56" s="248"/>
      <c r="B56" s="113"/>
      <c r="C56" s="113"/>
      <c r="D56" s="113"/>
      <c r="E56" s="272" t="s">
        <v>313</v>
      </c>
      <c r="F56" s="130" t="s">
        <v>318</v>
      </c>
      <c r="G56" s="460">
        <f>I53*480%</f>
        <v>864</v>
      </c>
      <c r="H56" s="378">
        <v>869.0</v>
      </c>
      <c r="I56" s="113"/>
      <c r="J56" s="113"/>
      <c r="K56" s="134">
        <f>I53/G56</f>
        <v>0.2083333333</v>
      </c>
    </row>
    <row r="57" ht="24.75" customHeight="1" outlineLevel="1">
      <c r="A57" s="248"/>
      <c r="B57" s="213" t="s">
        <v>150</v>
      </c>
      <c r="C57" s="127" t="s">
        <v>384</v>
      </c>
      <c r="D57" s="163" t="s">
        <v>418</v>
      </c>
      <c r="E57" s="281" t="s">
        <v>315</v>
      </c>
      <c r="F57" s="130" t="s">
        <v>314</v>
      </c>
      <c r="G57" s="455">
        <f>I57*440%</f>
        <v>792</v>
      </c>
      <c r="H57" s="451">
        <v>799.0</v>
      </c>
      <c r="I57" s="133">
        <v>180.0</v>
      </c>
      <c r="J57" s="465"/>
      <c r="K57" s="134">
        <f>I57/G57</f>
        <v>0.2272727273</v>
      </c>
    </row>
    <row r="58" ht="45.0" customHeight="1" outlineLevel="1">
      <c r="A58" s="248"/>
      <c r="B58" s="139"/>
      <c r="C58" s="139"/>
      <c r="D58" s="139"/>
      <c r="E58" s="281" t="s">
        <v>315</v>
      </c>
      <c r="F58" s="130" t="s">
        <v>322</v>
      </c>
      <c r="G58" s="457">
        <f>I57*460%</f>
        <v>828</v>
      </c>
      <c r="H58" s="376">
        <v>829.0</v>
      </c>
      <c r="I58" s="139"/>
      <c r="J58" s="139"/>
      <c r="K58" s="134">
        <f>I57/G58</f>
        <v>0.2173913043</v>
      </c>
    </row>
    <row r="59" ht="24.75" customHeight="1" outlineLevel="1">
      <c r="A59" s="248"/>
      <c r="B59" s="139"/>
      <c r="C59" s="139"/>
      <c r="D59" s="139"/>
      <c r="E59" s="281" t="s">
        <v>315</v>
      </c>
      <c r="F59" s="130" t="s">
        <v>317</v>
      </c>
      <c r="G59" s="132">
        <f>I57*470%</f>
        <v>846</v>
      </c>
      <c r="H59" s="452">
        <v>849.0</v>
      </c>
      <c r="I59" s="139"/>
      <c r="J59" s="139"/>
      <c r="K59" s="450">
        <f>I57/G59</f>
        <v>0.2127659574</v>
      </c>
    </row>
    <row r="60" ht="24.75" customHeight="1" outlineLevel="1">
      <c r="A60" s="248"/>
      <c r="B60" s="113"/>
      <c r="C60" s="113"/>
      <c r="D60" s="113"/>
      <c r="E60" s="281" t="s">
        <v>315</v>
      </c>
      <c r="F60" s="130" t="s">
        <v>318</v>
      </c>
      <c r="G60" s="460">
        <f>I57*480%</f>
        <v>864</v>
      </c>
      <c r="H60" s="378">
        <v>869.0</v>
      </c>
      <c r="I60" s="113"/>
      <c r="J60" s="113"/>
      <c r="K60" s="134">
        <f>I57/G60</f>
        <v>0.2083333333</v>
      </c>
    </row>
    <row r="61" ht="42.75" customHeight="1">
      <c r="A61" s="206"/>
      <c r="B61" s="117" t="str">
        <f>"Паста 25% "&amp;COUNTA(B62:B73)&amp;" шт"</f>
        <v>Паста 25% 3 шт</v>
      </c>
      <c r="C61" s="118"/>
      <c r="D61" s="119"/>
      <c r="E61" s="120"/>
      <c r="F61" s="445"/>
      <c r="G61" s="210"/>
      <c r="H61" s="210"/>
      <c r="I61" s="251"/>
      <c r="J61" s="177"/>
      <c r="K61" s="115">
        <f>AVERAGE(K63:K71)</f>
        <v>0.237105272</v>
      </c>
    </row>
    <row r="62" ht="24.75" customHeight="1" outlineLevel="1">
      <c r="A62" s="125" t="s">
        <v>392</v>
      </c>
      <c r="B62" s="466" t="s">
        <v>167</v>
      </c>
      <c r="C62" s="127" t="s">
        <v>393</v>
      </c>
      <c r="D62" s="129">
        <v>250.0</v>
      </c>
      <c r="E62" s="272" t="s">
        <v>313</v>
      </c>
      <c r="F62" s="130" t="s">
        <v>314</v>
      </c>
      <c r="G62" s="467">
        <f>I62*400%</f>
        <v>560</v>
      </c>
      <c r="H62" s="463">
        <v>559.0</v>
      </c>
      <c r="I62" s="133">
        <v>140.0</v>
      </c>
      <c r="J62" s="133"/>
      <c r="K62" s="134">
        <f>I62/G62</f>
        <v>0.25</v>
      </c>
    </row>
    <row r="63" ht="24.75" customHeight="1" outlineLevel="1">
      <c r="A63" s="58"/>
      <c r="B63" s="139"/>
      <c r="C63" s="139"/>
      <c r="D63" s="139"/>
      <c r="E63" s="272" t="s">
        <v>313</v>
      </c>
      <c r="F63" s="130" t="s">
        <v>322</v>
      </c>
      <c r="G63" s="468">
        <f>I62*420%</f>
        <v>588</v>
      </c>
      <c r="H63" s="469">
        <v>589.0</v>
      </c>
      <c r="I63" s="139"/>
      <c r="J63" s="139"/>
      <c r="K63" s="134">
        <f>I62/G63</f>
        <v>0.2380952381</v>
      </c>
    </row>
    <row r="64" ht="24.75" customHeight="1" outlineLevel="1">
      <c r="A64" s="141"/>
      <c r="B64" s="139"/>
      <c r="C64" s="139"/>
      <c r="D64" s="139"/>
      <c r="E64" s="272" t="s">
        <v>313</v>
      </c>
      <c r="F64" s="130" t="s">
        <v>317</v>
      </c>
      <c r="G64" s="132">
        <f>I62*430%</f>
        <v>602</v>
      </c>
      <c r="H64" s="448">
        <v>649.0</v>
      </c>
      <c r="I64" s="139"/>
      <c r="J64" s="139"/>
      <c r="K64" s="450">
        <f>I62/G64</f>
        <v>0.2325581395</v>
      </c>
    </row>
    <row r="65" ht="24.75" customHeight="1" outlineLevel="1">
      <c r="A65" s="141"/>
      <c r="B65" s="113"/>
      <c r="C65" s="113"/>
      <c r="D65" s="113"/>
      <c r="E65" s="272" t="s">
        <v>313</v>
      </c>
      <c r="F65" s="130" t="s">
        <v>318</v>
      </c>
      <c r="G65" s="470">
        <f>I62*440%</f>
        <v>616</v>
      </c>
      <c r="H65" s="449">
        <v>699.0</v>
      </c>
      <c r="I65" s="113"/>
      <c r="J65" s="113"/>
      <c r="K65" s="134">
        <f>I62/G65</f>
        <v>0.2272727273</v>
      </c>
    </row>
    <row r="66" ht="24.75" customHeight="1" outlineLevel="1">
      <c r="A66" s="125" t="s">
        <v>392</v>
      </c>
      <c r="B66" s="466" t="s">
        <v>516</v>
      </c>
      <c r="C66" s="127" t="s">
        <v>517</v>
      </c>
      <c r="D66" s="129">
        <v>300.0</v>
      </c>
      <c r="E66" s="281" t="s">
        <v>313</v>
      </c>
      <c r="F66" s="130" t="s">
        <v>314</v>
      </c>
      <c r="G66" s="467">
        <f>I66*400%</f>
        <v>720</v>
      </c>
      <c r="H66" s="354">
        <v>739.0</v>
      </c>
      <c r="I66" s="133">
        <v>180.0</v>
      </c>
      <c r="J66" s="133"/>
      <c r="K66" s="134">
        <f>I66/G66</f>
        <v>0.25</v>
      </c>
    </row>
    <row r="67" ht="24.75" customHeight="1" outlineLevel="1">
      <c r="A67" s="58"/>
      <c r="B67" s="139"/>
      <c r="C67" s="139"/>
      <c r="D67" s="139"/>
      <c r="E67" s="272" t="s">
        <v>313</v>
      </c>
      <c r="F67" s="130" t="s">
        <v>322</v>
      </c>
      <c r="G67" s="468">
        <f>I66*420%</f>
        <v>756</v>
      </c>
      <c r="H67" s="471">
        <v>779.0</v>
      </c>
      <c r="I67" s="139"/>
      <c r="J67" s="139"/>
      <c r="K67" s="134">
        <f>I66/G67</f>
        <v>0.2380952381</v>
      </c>
    </row>
    <row r="68" ht="24.75" customHeight="1" outlineLevel="1">
      <c r="A68" s="141"/>
      <c r="B68" s="139"/>
      <c r="C68" s="139"/>
      <c r="D68" s="139"/>
      <c r="E68" s="272" t="s">
        <v>313</v>
      </c>
      <c r="F68" s="130" t="s">
        <v>317</v>
      </c>
      <c r="G68" s="132">
        <f>I66*430%</f>
        <v>774</v>
      </c>
      <c r="H68" s="451">
        <v>799.0</v>
      </c>
      <c r="I68" s="139"/>
      <c r="J68" s="139"/>
      <c r="K68" s="450">
        <f>I66/G68</f>
        <v>0.2325581395</v>
      </c>
    </row>
    <row r="69" ht="24.75" customHeight="1" outlineLevel="1">
      <c r="A69" s="141"/>
      <c r="B69" s="113"/>
      <c r="C69" s="113"/>
      <c r="D69" s="113"/>
      <c r="E69" s="272" t="s">
        <v>313</v>
      </c>
      <c r="F69" s="130" t="s">
        <v>318</v>
      </c>
      <c r="G69" s="470">
        <f>I66*440%</f>
        <v>792</v>
      </c>
      <c r="H69" s="452">
        <v>849.0</v>
      </c>
      <c r="I69" s="113"/>
      <c r="J69" s="113"/>
      <c r="K69" s="134">
        <f>I66/G69</f>
        <v>0.2272727273</v>
      </c>
    </row>
    <row r="70" ht="24.75" customHeight="1" outlineLevel="1">
      <c r="A70" s="125" t="s">
        <v>392</v>
      </c>
      <c r="B70" s="466" t="s">
        <v>171</v>
      </c>
      <c r="C70" s="127" t="s">
        <v>397</v>
      </c>
      <c r="D70" s="129">
        <v>250.0</v>
      </c>
      <c r="E70" s="272" t="s">
        <v>313</v>
      </c>
      <c r="F70" s="130" t="s">
        <v>314</v>
      </c>
      <c r="G70" s="467">
        <f>I70*400%</f>
        <v>740</v>
      </c>
      <c r="H70" s="354">
        <v>739.0</v>
      </c>
      <c r="I70" s="133">
        <v>185.0</v>
      </c>
      <c r="J70" s="133"/>
      <c r="K70" s="134">
        <f>I70/G70</f>
        <v>0.25</v>
      </c>
    </row>
    <row r="71" ht="51.0" customHeight="1" outlineLevel="1">
      <c r="A71" s="58"/>
      <c r="B71" s="139"/>
      <c r="C71" s="139"/>
      <c r="D71" s="139"/>
      <c r="E71" s="272" t="s">
        <v>313</v>
      </c>
      <c r="F71" s="130" t="s">
        <v>322</v>
      </c>
      <c r="G71" s="468">
        <f>I70*420%</f>
        <v>777</v>
      </c>
      <c r="H71" s="471">
        <v>779.0</v>
      </c>
      <c r="I71" s="139"/>
      <c r="J71" s="139"/>
      <c r="K71" s="134">
        <f>I70/G71</f>
        <v>0.2380952381</v>
      </c>
    </row>
    <row r="72" ht="24.75" customHeight="1" outlineLevel="1">
      <c r="A72" s="141"/>
      <c r="B72" s="139"/>
      <c r="C72" s="139"/>
      <c r="D72" s="139"/>
      <c r="E72" s="272" t="s">
        <v>313</v>
      </c>
      <c r="F72" s="130" t="s">
        <v>317</v>
      </c>
      <c r="G72" s="132">
        <f>I70*430%</f>
        <v>795.5</v>
      </c>
      <c r="H72" s="451">
        <v>799.0</v>
      </c>
      <c r="I72" s="139"/>
      <c r="J72" s="139"/>
      <c r="K72" s="450">
        <f>I70/G72</f>
        <v>0.2325581395</v>
      </c>
    </row>
    <row r="73" ht="24.75" customHeight="1" outlineLevel="1">
      <c r="A73" s="141"/>
      <c r="B73" s="113"/>
      <c r="C73" s="113"/>
      <c r="D73" s="113"/>
      <c r="E73" s="272" t="s">
        <v>313</v>
      </c>
      <c r="F73" s="130" t="s">
        <v>318</v>
      </c>
      <c r="G73" s="470">
        <f>I70*440%</f>
        <v>814</v>
      </c>
      <c r="H73" s="452">
        <v>849.0</v>
      </c>
      <c r="I73" s="113"/>
      <c r="J73" s="113"/>
      <c r="K73" s="134">
        <f>I70/G73</f>
        <v>0.2272727273</v>
      </c>
    </row>
    <row r="74" ht="40.5" customHeight="1">
      <c r="A74" s="206"/>
      <c r="B74" s="117" t="str">
        <f>"Гарнир 22% "&amp;COUNTA(B75:B86)&amp;" шт"</f>
        <v>Гарнир 22% 3 шт</v>
      </c>
      <c r="C74" s="118"/>
      <c r="D74" s="119"/>
      <c r="E74" s="120"/>
      <c r="F74" s="445"/>
      <c r="G74" s="210"/>
      <c r="H74" s="210"/>
      <c r="I74" s="251"/>
      <c r="J74" s="122"/>
      <c r="K74" s="115">
        <f>AVERAGE(K80:K86)</f>
        <v>0.2148934168</v>
      </c>
    </row>
    <row r="75" ht="24.75" customHeight="1" outlineLevel="1">
      <c r="A75" s="125" t="s">
        <v>392</v>
      </c>
      <c r="B75" s="466" t="s">
        <v>401</v>
      </c>
      <c r="C75" s="127" t="s">
        <v>402</v>
      </c>
      <c r="D75" s="129">
        <v>200.0</v>
      </c>
      <c r="E75" s="272" t="s">
        <v>313</v>
      </c>
      <c r="F75" s="130" t="s">
        <v>314</v>
      </c>
      <c r="G75" s="467">
        <f>I75*440%</f>
        <v>330</v>
      </c>
      <c r="H75" s="472">
        <v>469.0</v>
      </c>
      <c r="I75" s="133">
        <v>75.0</v>
      </c>
      <c r="J75" s="133"/>
      <c r="K75" s="134">
        <f>I75/G75</f>
        <v>0.2272727273</v>
      </c>
    </row>
    <row r="76" ht="24.75" customHeight="1" outlineLevel="1">
      <c r="A76" s="58"/>
      <c r="B76" s="139"/>
      <c r="C76" s="139"/>
      <c r="D76" s="139"/>
      <c r="E76" s="272" t="s">
        <v>313</v>
      </c>
      <c r="F76" s="130" t="s">
        <v>322</v>
      </c>
      <c r="G76" s="468">
        <f>I75*460%</f>
        <v>345</v>
      </c>
      <c r="H76" s="473">
        <v>489.0</v>
      </c>
      <c r="I76" s="139"/>
      <c r="J76" s="139"/>
      <c r="K76" s="134">
        <f>I75/G76</f>
        <v>0.2173913043</v>
      </c>
    </row>
    <row r="77" ht="24.75" customHeight="1" outlineLevel="1">
      <c r="A77" s="141"/>
      <c r="B77" s="139"/>
      <c r="C77" s="139"/>
      <c r="D77" s="139"/>
      <c r="E77" s="272" t="s">
        <v>313</v>
      </c>
      <c r="F77" s="130" t="s">
        <v>317</v>
      </c>
      <c r="G77" s="132">
        <f>I75*470%</f>
        <v>352.5</v>
      </c>
      <c r="H77" s="215">
        <v>499.0</v>
      </c>
      <c r="I77" s="139"/>
      <c r="J77" s="139"/>
      <c r="K77" s="450">
        <f>I75/G77</f>
        <v>0.2127659574</v>
      </c>
    </row>
    <row r="78" ht="24.75" customHeight="1" outlineLevel="1">
      <c r="A78" s="141"/>
      <c r="B78" s="113"/>
      <c r="C78" s="113"/>
      <c r="D78" s="113"/>
      <c r="E78" s="272" t="s">
        <v>313</v>
      </c>
      <c r="F78" s="130" t="s">
        <v>318</v>
      </c>
      <c r="G78" s="470">
        <f>I75*480%</f>
        <v>360</v>
      </c>
      <c r="H78" s="215">
        <v>499.0</v>
      </c>
      <c r="I78" s="113"/>
      <c r="J78" s="113"/>
      <c r="K78" s="134">
        <f>I75/G78</f>
        <v>0.2083333333</v>
      </c>
    </row>
    <row r="79" ht="24.75" customHeight="1" outlineLevel="1">
      <c r="A79" s="125" t="s">
        <v>392</v>
      </c>
      <c r="B79" s="466" t="s">
        <v>403</v>
      </c>
      <c r="C79" s="127" t="s">
        <v>404</v>
      </c>
      <c r="D79" s="129">
        <v>150.0</v>
      </c>
      <c r="E79" s="272" t="s">
        <v>313</v>
      </c>
      <c r="F79" s="130" t="s">
        <v>314</v>
      </c>
      <c r="G79" s="467">
        <f>I79*440%</f>
        <v>453.2</v>
      </c>
      <c r="H79" s="472">
        <v>469.0</v>
      </c>
      <c r="I79" s="133">
        <v>103.0</v>
      </c>
      <c r="J79" s="133"/>
      <c r="K79" s="134">
        <f>I79/G79</f>
        <v>0.2272727273</v>
      </c>
    </row>
    <row r="80" ht="42.75" customHeight="1" outlineLevel="1">
      <c r="A80" s="58"/>
      <c r="B80" s="139"/>
      <c r="C80" s="139"/>
      <c r="D80" s="139"/>
      <c r="E80" s="272" t="s">
        <v>313</v>
      </c>
      <c r="F80" s="130" t="s">
        <v>322</v>
      </c>
      <c r="G80" s="468">
        <f>I79*460%</f>
        <v>473.8</v>
      </c>
      <c r="H80" s="473">
        <v>489.0</v>
      </c>
      <c r="I80" s="139"/>
      <c r="J80" s="139"/>
      <c r="K80" s="134">
        <f>I79/G80</f>
        <v>0.2173913043</v>
      </c>
    </row>
    <row r="81" ht="24.75" customHeight="1" outlineLevel="1">
      <c r="A81" s="141"/>
      <c r="B81" s="139"/>
      <c r="C81" s="139"/>
      <c r="D81" s="139"/>
      <c r="E81" s="272" t="s">
        <v>313</v>
      </c>
      <c r="F81" s="130" t="s">
        <v>317</v>
      </c>
      <c r="G81" s="132">
        <f>I79*470%</f>
        <v>484.1</v>
      </c>
      <c r="H81" s="215">
        <v>499.0</v>
      </c>
      <c r="I81" s="139"/>
      <c r="J81" s="139"/>
      <c r="K81" s="450">
        <f>I79/G81</f>
        <v>0.2127659574</v>
      </c>
    </row>
    <row r="82" ht="24.75" customHeight="1" outlineLevel="1">
      <c r="A82" s="141"/>
      <c r="B82" s="113"/>
      <c r="C82" s="113"/>
      <c r="D82" s="113"/>
      <c r="E82" s="272" t="s">
        <v>313</v>
      </c>
      <c r="F82" s="130" t="s">
        <v>318</v>
      </c>
      <c r="G82" s="470">
        <f>I79*480%</f>
        <v>494.4</v>
      </c>
      <c r="H82" s="215">
        <v>499.0</v>
      </c>
      <c r="I82" s="113"/>
      <c r="J82" s="113"/>
      <c r="K82" s="134">
        <f>I79/G82</f>
        <v>0.2083333333</v>
      </c>
    </row>
    <row r="83" ht="24.75" customHeight="1" outlineLevel="1">
      <c r="A83" s="125" t="s">
        <v>392</v>
      </c>
      <c r="B83" s="466" t="s">
        <v>405</v>
      </c>
      <c r="C83" s="127" t="s">
        <v>406</v>
      </c>
      <c r="D83" s="129">
        <v>200.0</v>
      </c>
      <c r="E83" s="272" t="s">
        <v>313</v>
      </c>
      <c r="F83" s="130" t="s">
        <v>314</v>
      </c>
      <c r="G83" s="467">
        <f>I83*440%</f>
        <v>462</v>
      </c>
      <c r="H83" s="472">
        <v>469.0</v>
      </c>
      <c r="I83" s="133">
        <v>105.0</v>
      </c>
      <c r="J83" s="133"/>
      <c r="K83" s="134">
        <f>I83/G83</f>
        <v>0.2272727273</v>
      </c>
    </row>
    <row r="84" ht="24.75" customHeight="1" outlineLevel="1">
      <c r="A84" s="58"/>
      <c r="B84" s="139"/>
      <c r="C84" s="139"/>
      <c r="D84" s="139"/>
      <c r="E84" s="272" t="s">
        <v>313</v>
      </c>
      <c r="F84" s="130" t="s">
        <v>322</v>
      </c>
      <c r="G84" s="468">
        <f>I83*460%</f>
        <v>483</v>
      </c>
      <c r="H84" s="473">
        <v>489.0</v>
      </c>
      <c r="I84" s="139"/>
      <c r="J84" s="139"/>
      <c r="K84" s="134">
        <f>I83/G84</f>
        <v>0.2173913043</v>
      </c>
    </row>
    <row r="85" ht="24.75" customHeight="1" outlineLevel="1">
      <c r="A85" s="141"/>
      <c r="B85" s="139"/>
      <c r="C85" s="139"/>
      <c r="D85" s="139"/>
      <c r="E85" s="272" t="s">
        <v>313</v>
      </c>
      <c r="F85" s="130" t="s">
        <v>317</v>
      </c>
      <c r="G85" s="132">
        <f>I83*470%</f>
        <v>493.5</v>
      </c>
      <c r="H85" s="215">
        <v>499.0</v>
      </c>
      <c r="I85" s="139"/>
      <c r="J85" s="139"/>
      <c r="K85" s="450">
        <f>I83/G85</f>
        <v>0.2127659574</v>
      </c>
    </row>
    <row r="86" ht="24.75" customHeight="1" outlineLevel="1">
      <c r="A86" s="141"/>
      <c r="B86" s="113"/>
      <c r="C86" s="113"/>
      <c r="D86" s="113"/>
      <c r="E86" s="272" t="s">
        <v>313</v>
      </c>
      <c r="F86" s="130" t="s">
        <v>318</v>
      </c>
      <c r="G86" s="470">
        <f>I83*480%</f>
        <v>504</v>
      </c>
      <c r="H86" s="215">
        <v>499.0</v>
      </c>
      <c r="I86" s="113"/>
      <c r="J86" s="113"/>
      <c r="K86" s="134">
        <f>I83/G86</f>
        <v>0.2083333333</v>
      </c>
    </row>
    <row r="87" ht="39.75" customHeight="1">
      <c r="A87" s="346"/>
      <c r="B87" s="273" t="str">
        <f>"Бургеры 27% "&amp;COUNTA(B88:B101)&amp;" шт"</f>
        <v>Бургеры 27% 4 шт</v>
      </c>
      <c r="C87" s="275"/>
      <c r="D87" s="350"/>
      <c r="E87" s="350"/>
      <c r="F87" s="445"/>
      <c r="G87" s="132"/>
      <c r="H87" s="132"/>
      <c r="I87" s="251"/>
      <c r="J87" s="122"/>
      <c r="K87" s="115">
        <f>AVERAGE(K88:K103)</f>
        <v>0.2620962597</v>
      </c>
    </row>
    <row r="88" ht="24.75" customHeight="1" outlineLevel="1">
      <c r="A88" s="125" t="s">
        <v>426</v>
      </c>
      <c r="B88" s="474" t="s">
        <v>427</v>
      </c>
      <c r="C88" s="278" t="s">
        <v>428</v>
      </c>
      <c r="D88" s="290" t="s">
        <v>387</v>
      </c>
      <c r="E88" s="272" t="s">
        <v>313</v>
      </c>
      <c r="F88" s="130" t="s">
        <v>314</v>
      </c>
      <c r="G88" s="467">
        <f>I88*360%</f>
        <v>918</v>
      </c>
      <c r="H88" s="353">
        <v>799.0</v>
      </c>
      <c r="I88" s="133">
        <v>255.0</v>
      </c>
      <c r="J88" s="133"/>
      <c r="K88" s="134">
        <f>I88/H88</f>
        <v>0.3191489362</v>
      </c>
    </row>
    <row r="89" ht="24.75" customHeight="1" outlineLevel="1">
      <c r="A89" s="58"/>
      <c r="C89" s="283"/>
      <c r="E89" s="272" t="s">
        <v>313</v>
      </c>
      <c r="F89" s="130" t="s">
        <v>322</v>
      </c>
      <c r="G89" s="468">
        <f>I88*380%</f>
        <v>969</v>
      </c>
      <c r="H89" s="324">
        <v>839.0</v>
      </c>
      <c r="I89" s="139"/>
      <c r="J89" s="139"/>
      <c r="K89" s="134">
        <f>I88/H89</f>
        <v>0.3039332539</v>
      </c>
    </row>
    <row r="90" ht="24.75" customHeight="1" outlineLevel="1">
      <c r="A90" s="141"/>
      <c r="C90" s="283"/>
      <c r="E90" s="272" t="s">
        <v>313</v>
      </c>
      <c r="F90" s="130" t="s">
        <v>317</v>
      </c>
      <c r="G90" s="132">
        <f>I88*390%</f>
        <v>994.5</v>
      </c>
      <c r="H90" s="354">
        <v>869.0</v>
      </c>
      <c r="I90" s="139"/>
      <c r="J90" s="139"/>
      <c r="K90" s="450">
        <f>I88/H90</f>
        <v>0.2934407365</v>
      </c>
    </row>
    <row r="91" ht="24.75" customHeight="1" outlineLevel="1">
      <c r="A91" s="141"/>
      <c r="B91" s="58"/>
      <c r="C91" s="288"/>
      <c r="D91" s="58"/>
      <c r="E91" s="272" t="s">
        <v>313</v>
      </c>
      <c r="F91" s="130" t="s">
        <v>318</v>
      </c>
      <c r="G91" s="470">
        <f>I88*400%</f>
        <v>1020</v>
      </c>
      <c r="H91" s="355">
        <v>899.0</v>
      </c>
      <c r="I91" s="113"/>
      <c r="J91" s="113"/>
      <c r="K91" s="134">
        <f>I88/H91</f>
        <v>0.2836484983</v>
      </c>
    </row>
    <row r="92" ht="24.75" customHeight="1" outlineLevel="1">
      <c r="A92" s="125" t="s">
        <v>429</v>
      </c>
      <c r="B92" s="474" t="s">
        <v>430</v>
      </c>
      <c r="C92" s="278" t="s">
        <v>431</v>
      </c>
      <c r="D92" s="290" t="s">
        <v>387</v>
      </c>
      <c r="E92" s="272" t="s">
        <v>313</v>
      </c>
      <c r="F92" s="130" t="s">
        <v>314</v>
      </c>
      <c r="G92" s="467">
        <f>I92*360%</f>
        <v>730.8</v>
      </c>
      <c r="H92" s="353">
        <v>799.0</v>
      </c>
      <c r="I92" s="133">
        <v>203.0</v>
      </c>
      <c r="J92" s="133"/>
      <c r="K92" s="134">
        <f>I92/H92</f>
        <v>0.2540675845</v>
      </c>
    </row>
    <row r="93" ht="24.75" customHeight="1" outlineLevel="1">
      <c r="A93" s="58"/>
      <c r="C93" s="283"/>
      <c r="E93" s="272" t="s">
        <v>313</v>
      </c>
      <c r="F93" s="130" t="s">
        <v>322</v>
      </c>
      <c r="G93" s="468">
        <f>I92*380%</f>
        <v>771.4</v>
      </c>
      <c r="H93" s="324">
        <v>839.0</v>
      </c>
      <c r="I93" s="139"/>
      <c r="J93" s="139"/>
      <c r="K93" s="134">
        <f>I92/H93</f>
        <v>0.241954708</v>
      </c>
    </row>
    <row r="94" ht="24.75" customHeight="1" outlineLevel="1">
      <c r="A94" s="141"/>
      <c r="C94" s="283"/>
      <c r="E94" s="272" t="s">
        <v>313</v>
      </c>
      <c r="F94" s="130" t="s">
        <v>317</v>
      </c>
      <c r="G94" s="132">
        <f>I92*390%</f>
        <v>791.7</v>
      </c>
      <c r="H94" s="354">
        <v>869.0</v>
      </c>
      <c r="I94" s="139"/>
      <c r="J94" s="139"/>
      <c r="K94" s="450">
        <f>I92/H94</f>
        <v>0.2336018412</v>
      </c>
    </row>
    <row r="95" ht="24.75" customHeight="1" outlineLevel="1">
      <c r="A95" s="141"/>
      <c r="B95" s="58"/>
      <c r="C95" s="288"/>
      <c r="D95" s="58"/>
      <c r="E95" s="272" t="s">
        <v>313</v>
      </c>
      <c r="F95" s="130" t="s">
        <v>318</v>
      </c>
      <c r="G95" s="470">
        <f>I92*400%</f>
        <v>812</v>
      </c>
      <c r="H95" s="355">
        <v>899.0</v>
      </c>
      <c r="I95" s="113"/>
      <c r="J95" s="113"/>
      <c r="K95" s="134">
        <f>I92/H95</f>
        <v>0.2258064516</v>
      </c>
    </row>
    <row r="96" ht="24.75" customHeight="1" outlineLevel="1">
      <c r="A96" s="141"/>
      <c r="B96" s="474" t="s">
        <v>190</v>
      </c>
      <c r="C96" s="278" t="s">
        <v>433</v>
      </c>
      <c r="D96" s="290" t="s">
        <v>387</v>
      </c>
      <c r="E96" s="272" t="s">
        <v>313</v>
      </c>
      <c r="F96" s="130" t="s">
        <v>314</v>
      </c>
      <c r="G96" s="467"/>
      <c r="H96" s="353">
        <v>799.0</v>
      </c>
      <c r="I96" s="133">
        <v>235.0</v>
      </c>
      <c r="J96" s="251"/>
      <c r="K96" s="475">
        <f>I96/H96</f>
        <v>0.2941176471</v>
      </c>
    </row>
    <row r="97" ht="24.75" customHeight="1" outlineLevel="1">
      <c r="A97" s="141"/>
      <c r="C97" s="283"/>
      <c r="E97" s="272" t="s">
        <v>313</v>
      </c>
      <c r="F97" s="130" t="s">
        <v>322</v>
      </c>
      <c r="G97" s="467"/>
      <c r="H97" s="324">
        <v>839.0</v>
      </c>
      <c r="I97" s="139"/>
      <c r="J97" s="251"/>
      <c r="K97" s="476">
        <f>I96/H97</f>
        <v>0.2800953516</v>
      </c>
    </row>
    <row r="98" ht="24.75" customHeight="1" outlineLevel="1">
      <c r="A98" s="141"/>
      <c r="C98" s="283"/>
      <c r="E98" s="272" t="s">
        <v>313</v>
      </c>
      <c r="F98" s="130" t="s">
        <v>317</v>
      </c>
      <c r="G98" s="467"/>
      <c r="H98" s="354">
        <v>869.0</v>
      </c>
      <c r="I98" s="139"/>
      <c r="J98" s="251"/>
      <c r="K98" s="477">
        <f>I96/H98</f>
        <v>0.2704257768</v>
      </c>
    </row>
    <row r="99" ht="24.75" customHeight="1" outlineLevel="1">
      <c r="A99" s="141"/>
      <c r="B99" s="58"/>
      <c r="C99" s="288"/>
      <c r="D99" s="58"/>
      <c r="E99" s="272" t="s">
        <v>313</v>
      </c>
      <c r="F99" s="130" t="s">
        <v>318</v>
      </c>
      <c r="G99" s="467"/>
      <c r="H99" s="355">
        <v>899.0</v>
      </c>
      <c r="I99" s="113"/>
      <c r="J99" s="251"/>
      <c r="K99" s="478">
        <f>I96/H99</f>
        <v>0.2614015573</v>
      </c>
    </row>
    <row r="100" ht="24.75" customHeight="1" outlineLevel="1">
      <c r="A100" s="125" t="s">
        <v>432</v>
      </c>
      <c r="B100" s="474" t="s">
        <v>434</v>
      </c>
      <c r="C100" s="278" t="s">
        <v>435</v>
      </c>
      <c r="D100" s="290" t="s">
        <v>387</v>
      </c>
      <c r="E100" s="281" t="s">
        <v>315</v>
      </c>
      <c r="F100" s="130" t="s">
        <v>314</v>
      </c>
      <c r="G100" s="467">
        <f>I100*360%</f>
        <v>712.8</v>
      </c>
      <c r="H100" s="353">
        <v>799.0</v>
      </c>
      <c r="I100" s="133">
        <v>198.0</v>
      </c>
      <c r="J100" s="133"/>
      <c r="K100" s="475">
        <f>I100/H100</f>
        <v>0.2478097622</v>
      </c>
    </row>
    <row r="101" ht="24.75" customHeight="1" outlineLevel="1">
      <c r="A101" s="58"/>
      <c r="C101" s="283"/>
      <c r="E101" s="281" t="s">
        <v>315</v>
      </c>
      <c r="F101" s="130" t="s">
        <v>322</v>
      </c>
      <c r="G101" s="468">
        <f>I100*380%</f>
        <v>752.4</v>
      </c>
      <c r="H101" s="324">
        <v>839.0</v>
      </c>
      <c r="I101" s="139"/>
      <c r="J101" s="139"/>
      <c r="K101" s="476">
        <f>I100/H101</f>
        <v>0.2359952324</v>
      </c>
    </row>
    <row r="102" ht="24.75" customHeight="1" outlineLevel="1">
      <c r="A102" s="125"/>
      <c r="C102" s="283"/>
      <c r="E102" s="281" t="s">
        <v>315</v>
      </c>
      <c r="F102" s="130" t="s">
        <v>317</v>
      </c>
      <c r="G102" s="132">
        <f>I100*390%</f>
        <v>772.2</v>
      </c>
      <c r="H102" s="354">
        <v>869.0</v>
      </c>
      <c r="I102" s="139"/>
      <c r="J102" s="139"/>
      <c r="K102" s="477">
        <f>I100/H102</f>
        <v>0.2278481013</v>
      </c>
    </row>
    <row r="103" ht="24.75" customHeight="1" outlineLevel="1">
      <c r="A103" s="125"/>
      <c r="B103" s="58"/>
      <c r="C103" s="288"/>
      <c r="D103" s="58"/>
      <c r="E103" s="281" t="s">
        <v>315</v>
      </c>
      <c r="F103" s="130" t="s">
        <v>318</v>
      </c>
      <c r="G103" s="470">
        <f>I100*400%</f>
        <v>792</v>
      </c>
      <c r="H103" s="355">
        <v>899.0</v>
      </c>
      <c r="I103" s="113"/>
      <c r="J103" s="113"/>
      <c r="K103" s="478">
        <f>I100/H103</f>
        <v>0.2202447164</v>
      </c>
    </row>
    <row r="104" ht="40.5" customHeight="1">
      <c r="A104" s="112"/>
      <c r="B104" s="479" t="str">
        <f>"Горячее 27% "&amp;COUNTA(B105:B132)&amp;" шт"</f>
        <v>Горячее 27% 7 шт</v>
      </c>
      <c r="C104" s="480"/>
      <c r="D104" s="362"/>
      <c r="E104" s="362"/>
      <c r="F104" s="481"/>
      <c r="G104" s="210"/>
      <c r="H104" s="210"/>
      <c r="I104" s="251"/>
      <c r="J104" s="122"/>
      <c r="K104" s="115">
        <f>AVERAGE(K114:K130)</f>
        <v>0.274426519</v>
      </c>
    </row>
    <row r="105" ht="24.75" customHeight="1" outlineLevel="1">
      <c r="A105" s="277"/>
      <c r="B105" s="146" t="s">
        <v>421</v>
      </c>
      <c r="C105" s="278" t="s">
        <v>422</v>
      </c>
      <c r="D105" s="280">
        <v>250.0</v>
      </c>
      <c r="E105" s="272" t="s">
        <v>313</v>
      </c>
      <c r="F105" s="130" t="s">
        <v>314</v>
      </c>
      <c r="G105" s="467"/>
      <c r="H105" s="324">
        <v>729.0</v>
      </c>
      <c r="I105" s="133">
        <v>229.0</v>
      </c>
      <c r="J105" s="482"/>
      <c r="K105" s="475">
        <f>I105/H105</f>
        <v>0.3141289438</v>
      </c>
    </row>
    <row r="106" ht="24.75" customHeight="1" outlineLevel="1">
      <c r="A106" s="277"/>
      <c r="C106" s="283"/>
      <c r="D106" s="284"/>
      <c r="E106" s="272" t="s">
        <v>313</v>
      </c>
      <c r="F106" s="130" t="s">
        <v>322</v>
      </c>
      <c r="G106" s="467"/>
      <c r="H106" s="324">
        <v>749.0</v>
      </c>
      <c r="I106" s="139"/>
      <c r="J106" s="482"/>
      <c r="K106" s="476">
        <f>I105/H106</f>
        <v>0.305740988</v>
      </c>
    </row>
    <row r="107" ht="24.75" customHeight="1" outlineLevel="1">
      <c r="A107" s="277"/>
      <c r="C107" s="283"/>
      <c r="D107" s="284"/>
      <c r="E107" s="272" t="s">
        <v>313</v>
      </c>
      <c r="F107" s="130" t="s">
        <v>317</v>
      </c>
      <c r="G107" s="467"/>
      <c r="H107" s="324">
        <v>769.0</v>
      </c>
      <c r="I107" s="139"/>
      <c r="J107" s="482"/>
      <c r="K107" s="477">
        <f>I105/H107</f>
        <v>0.2977893368</v>
      </c>
    </row>
    <row r="108" ht="24.75" customHeight="1" outlineLevel="1">
      <c r="A108" s="277"/>
      <c r="B108" s="58"/>
      <c r="C108" s="288"/>
      <c r="D108" s="289"/>
      <c r="E108" s="272" t="s">
        <v>313</v>
      </c>
      <c r="F108" s="130" t="s">
        <v>318</v>
      </c>
      <c r="G108" s="467"/>
      <c r="H108" s="324">
        <v>799.0</v>
      </c>
      <c r="I108" s="113"/>
      <c r="J108" s="482"/>
      <c r="K108" s="478">
        <f>I105/H108</f>
        <v>0.2866082603</v>
      </c>
    </row>
    <row r="109" ht="24.75" customHeight="1" outlineLevel="1">
      <c r="A109" s="277"/>
      <c r="B109" s="483" t="s">
        <v>157</v>
      </c>
      <c r="C109" s="484" t="s">
        <v>409</v>
      </c>
      <c r="D109" s="485" t="s">
        <v>410</v>
      </c>
      <c r="E109" s="281" t="s">
        <v>315</v>
      </c>
      <c r="F109" s="130" t="s">
        <v>314</v>
      </c>
      <c r="G109" s="467">
        <f>I109*380%</f>
        <v>760</v>
      </c>
      <c r="H109" s="355">
        <v>759.0</v>
      </c>
      <c r="I109" s="133">
        <v>200.0</v>
      </c>
      <c r="J109" s="464"/>
      <c r="K109" s="475">
        <f>I109/H109</f>
        <v>0.2635046113</v>
      </c>
    </row>
    <row r="110" ht="34.5" customHeight="1" outlineLevel="1">
      <c r="A110" s="58"/>
      <c r="C110" s="283"/>
      <c r="D110" s="284"/>
      <c r="E110" s="281" t="s">
        <v>315</v>
      </c>
      <c r="F110" s="130" t="s">
        <v>322</v>
      </c>
      <c r="G110" s="468">
        <f>I109*400%</f>
        <v>800</v>
      </c>
      <c r="H110" s="451">
        <v>799.0</v>
      </c>
      <c r="I110" s="139"/>
      <c r="J110" s="139"/>
      <c r="K110" s="476">
        <f>I109/H110</f>
        <v>0.2503128911</v>
      </c>
    </row>
    <row r="111" ht="24.75" customHeight="1" outlineLevel="1">
      <c r="A111" s="286"/>
      <c r="C111" s="283"/>
      <c r="D111" s="284"/>
      <c r="E111" s="281" t="s">
        <v>315</v>
      </c>
      <c r="F111" s="130" t="s">
        <v>317</v>
      </c>
      <c r="G111" s="132">
        <f>I109*410%</f>
        <v>820</v>
      </c>
      <c r="H111" s="452">
        <v>849.0</v>
      </c>
      <c r="I111" s="139"/>
      <c r="J111" s="139"/>
      <c r="K111" s="477">
        <f>I109/H111</f>
        <v>0.2355712603</v>
      </c>
    </row>
    <row r="112" ht="24.75" customHeight="1" outlineLevel="1">
      <c r="A112" s="286"/>
      <c r="B112" s="58"/>
      <c r="C112" s="288"/>
      <c r="D112" s="289"/>
      <c r="E112" s="281" t="s">
        <v>315</v>
      </c>
      <c r="F112" s="130" t="s">
        <v>318</v>
      </c>
      <c r="G112" s="470">
        <f>I109*420%</f>
        <v>840</v>
      </c>
      <c r="H112" s="452">
        <v>849.0</v>
      </c>
      <c r="I112" s="113"/>
      <c r="J112" s="113"/>
      <c r="K112" s="478">
        <f>I109/H112</f>
        <v>0.2355712603</v>
      </c>
    </row>
    <row r="113" ht="24.75" customHeight="1" outlineLevel="1">
      <c r="A113" s="277"/>
      <c r="B113" s="466" t="s">
        <v>176</v>
      </c>
      <c r="C113" s="454" t="s">
        <v>443</v>
      </c>
      <c r="D113" s="486" t="s">
        <v>518</v>
      </c>
      <c r="E113" s="272" t="s">
        <v>313</v>
      </c>
      <c r="F113" s="130" t="s">
        <v>314</v>
      </c>
      <c r="G113" s="467">
        <f>I113*380%</f>
        <v>836</v>
      </c>
      <c r="H113" s="324">
        <v>699.0</v>
      </c>
      <c r="I113" s="133">
        <v>220.0</v>
      </c>
      <c r="J113" s="464"/>
      <c r="K113" s="475">
        <f>I113/H113</f>
        <v>0.3147353362</v>
      </c>
    </row>
    <row r="114" ht="24.75" customHeight="1" outlineLevel="1">
      <c r="A114" s="58"/>
      <c r="B114" s="139"/>
      <c r="C114" s="139"/>
      <c r="D114" s="139"/>
      <c r="E114" s="272" t="s">
        <v>313</v>
      </c>
      <c r="F114" s="130" t="s">
        <v>322</v>
      </c>
      <c r="G114" s="468">
        <f>I113*400%</f>
        <v>880</v>
      </c>
      <c r="H114" s="324">
        <v>729.0</v>
      </c>
      <c r="I114" s="139"/>
      <c r="J114" s="139"/>
      <c r="K114" s="476">
        <f>I113/H114</f>
        <v>0.3017832647</v>
      </c>
    </row>
    <row r="115" ht="24.75" customHeight="1" outlineLevel="1">
      <c r="A115" s="286"/>
      <c r="B115" s="139"/>
      <c r="C115" s="139"/>
      <c r="D115" s="139"/>
      <c r="E115" s="272" t="s">
        <v>313</v>
      </c>
      <c r="F115" s="130" t="s">
        <v>317</v>
      </c>
      <c r="G115" s="132">
        <f>I113*410%</f>
        <v>902</v>
      </c>
      <c r="H115" s="324">
        <v>749.0</v>
      </c>
      <c r="I115" s="139"/>
      <c r="J115" s="139"/>
      <c r="K115" s="477">
        <f>I113/H115</f>
        <v>0.2937249666</v>
      </c>
    </row>
    <row r="116" ht="24.75" customHeight="1" outlineLevel="1">
      <c r="A116" s="286"/>
      <c r="B116" s="113"/>
      <c r="C116" s="113"/>
      <c r="D116" s="113"/>
      <c r="E116" s="272" t="s">
        <v>313</v>
      </c>
      <c r="F116" s="130" t="s">
        <v>318</v>
      </c>
      <c r="G116" s="470">
        <f>I113*420%</f>
        <v>924</v>
      </c>
      <c r="H116" s="324">
        <v>799.0</v>
      </c>
      <c r="I116" s="113"/>
      <c r="J116" s="113"/>
      <c r="K116" s="478">
        <f>I113/H116</f>
        <v>0.2753441802</v>
      </c>
    </row>
    <row r="117" ht="24.75" customHeight="1" outlineLevel="1">
      <c r="A117" s="277"/>
      <c r="B117" s="466" t="s">
        <v>519</v>
      </c>
      <c r="C117" s="454" t="s">
        <v>445</v>
      </c>
      <c r="D117" s="486" t="s">
        <v>518</v>
      </c>
      <c r="E117" s="272" t="s">
        <v>313</v>
      </c>
      <c r="F117" s="130" t="s">
        <v>314</v>
      </c>
      <c r="G117" s="467">
        <f>I117*380%</f>
        <v>646</v>
      </c>
      <c r="H117" s="324">
        <v>599.0</v>
      </c>
      <c r="I117" s="133">
        <v>170.0</v>
      </c>
      <c r="J117" s="464"/>
      <c r="K117" s="475">
        <f>I117/H117</f>
        <v>0.2838063439</v>
      </c>
    </row>
    <row r="118" ht="39.0" customHeight="1" outlineLevel="1">
      <c r="A118" s="58"/>
      <c r="B118" s="139"/>
      <c r="C118" s="139"/>
      <c r="D118" s="139"/>
      <c r="E118" s="272" t="s">
        <v>313</v>
      </c>
      <c r="F118" s="130" t="s">
        <v>322</v>
      </c>
      <c r="G118" s="468">
        <f>I117*400%</f>
        <v>680</v>
      </c>
      <c r="H118" s="324">
        <v>629.0</v>
      </c>
      <c r="I118" s="139"/>
      <c r="J118" s="139"/>
      <c r="K118" s="476">
        <f>I117/H118</f>
        <v>0.2702702703</v>
      </c>
    </row>
    <row r="119" ht="24.75" customHeight="1" outlineLevel="1">
      <c r="A119" s="286"/>
      <c r="B119" s="139"/>
      <c r="C119" s="139"/>
      <c r="D119" s="139"/>
      <c r="E119" s="272" t="s">
        <v>313</v>
      </c>
      <c r="F119" s="130" t="s">
        <v>317</v>
      </c>
      <c r="G119" s="132">
        <f>I117*410%</f>
        <v>697</v>
      </c>
      <c r="H119" s="324">
        <v>649.0</v>
      </c>
      <c r="I119" s="139"/>
      <c r="J119" s="139"/>
      <c r="K119" s="477">
        <f>I117/H119</f>
        <v>0.2619414484</v>
      </c>
    </row>
    <row r="120" ht="24.75" customHeight="1" outlineLevel="1">
      <c r="A120" s="286"/>
      <c r="B120" s="113"/>
      <c r="C120" s="113"/>
      <c r="D120" s="113"/>
      <c r="E120" s="272" t="s">
        <v>313</v>
      </c>
      <c r="F120" s="130" t="s">
        <v>318</v>
      </c>
      <c r="G120" s="470">
        <f>I117*420%</f>
        <v>714</v>
      </c>
      <c r="H120" s="324">
        <v>699.0</v>
      </c>
      <c r="I120" s="113"/>
      <c r="J120" s="113"/>
      <c r="K120" s="478">
        <f>I117/H120</f>
        <v>0.243204578</v>
      </c>
    </row>
    <row r="121" ht="24.75" customHeight="1" outlineLevel="1">
      <c r="A121" s="277"/>
      <c r="B121" s="126" t="s">
        <v>181</v>
      </c>
      <c r="C121" s="454" t="s">
        <v>446</v>
      </c>
      <c r="D121" s="486" t="s">
        <v>518</v>
      </c>
      <c r="E121" s="272" t="s">
        <v>313</v>
      </c>
      <c r="F121" s="130" t="s">
        <v>314</v>
      </c>
      <c r="G121" s="467">
        <f>I121*380%</f>
        <v>798</v>
      </c>
      <c r="H121" s="324">
        <v>679.0</v>
      </c>
      <c r="I121" s="133">
        <v>210.0</v>
      </c>
      <c r="J121" s="464"/>
      <c r="K121" s="475">
        <f>I121/H121</f>
        <v>0.3092783505</v>
      </c>
    </row>
    <row r="122" ht="24.75" customHeight="1" outlineLevel="1">
      <c r="A122" s="58"/>
      <c r="B122" s="139"/>
      <c r="C122" s="139"/>
      <c r="D122" s="139"/>
      <c r="E122" s="272" t="s">
        <v>313</v>
      </c>
      <c r="F122" s="130" t="s">
        <v>322</v>
      </c>
      <c r="G122" s="468">
        <f>I121*400%</f>
        <v>840</v>
      </c>
      <c r="H122" s="324">
        <v>699.0</v>
      </c>
      <c r="I122" s="139"/>
      <c r="J122" s="139"/>
      <c r="K122" s="476">
        <f>I121/H122</f>
        <v>0.3004291845</v>
      </c>
    </row>
    <row r="123" ht="24.75" customHeight="1" outlineLevel="1">
      <c r="A123" s="286"/>
      <c r="B123" s="139"/>
      <c r="C123" s="139"/>
      <c r="D123" s="139"/>
      <c r="E123" s="272" t="s">
        <v>313</v>
      </c>
      <c r="F123" s="130" t="s">
        <v>317</v>
      </c>
      <c r="G123" s="132">
        <f>I121*410%</f>
        <v>861</v>
      </c>
      <c r="H123" s="324">
        <v>729.0</v>
      </c>
      <c r="I123" s="139"/>
      <c r="J123" s="139"/>
      <c r="K123" s="477">
        <f>I121/H123</f>
        <v>0.2880658436</v>
      </c>
    </row>
    <row r="124" ht="24.75" customHeight="1" outlineLevel="1">
      <c r="A124" s="286"/>
      <c r="B124" s="113"/>
      <c r="C124" s="113"/>
      <c r="D124" s="113"/>
      <c r="E124" s="272" t="s">
        <v>313</v>
      </c>
      <c r="F124" s="130" t="s">
        <v>318</v>
      </c>
      <c r="G124" s="470">
        <f>I121*420%</f>
        <v>882</v>
      </c>
      <c r="H124" s="324">
        <v>749.0</v>
      </c>
      <c r="I124" s="113"/>
      <c r="J124" s="113"/>
      <c r="K124" s="478">
        <f>I121/H124</f>
        <v>0.2803738318</v>
      </c>
    </row>
    <row r="125" ht="24.75" customHeight="1" outlineLevel="1">
      <c r="A125" s="277"/>
      <c r="B125" s="466" t="s">
        <v>183</v>
      </c>
      <c r="C125" s="127" t="s">
        <v>520</v>
      </c>
      <c r="D125" s="431">
        <v>350.0</v>
      </c>
      <c r="E125" s="272" t="s">
        <v>313</v>
      </c>
      <c r="F125" s="130" t="s">
        <v>314</v>
      </c>
      <c r="G125" s="467">
        <f>I125*380%</f>
        <v>874</v>
      </c>
      <c r="H125" s="324">
        <v>859.0</v>
      </c>
      <c r="I125" s="133">
        <v>230.0</v>
      </c>
      <c r="J125" s="464"/>
      <c r="K125" s="475">
        <f>I125/H125</f>
        <v>0.2677532014</v>
      </c>
    </row>
    <row r="126" ht="34.5" customHeight="1" outlineLevel="1">
      <c r="A126" s="277"/>
      <c r="B126" s="139"/>
      <c r="C126" s="139"/>
      <c r="D126" s="139"/>
      <c r="E126" s="272" t="s">
        <v>313</v>
      </c>
      <c r="F126" s="130" t="s">
        <v>322</v>
      </c>
      <c r="G126" s="468">
        <f>I125*400%</f>
        <v>920</v>
      </c>
      <c r="H126" s="324">
        <v>879.0</v>
      </c>
      <c r="I126" s="139"/>
      <c r="J126" s="139"/>
      <c r="K126" s="476">
        <f>I125/H126</f>
        <v>0.2616609784</v>
      </c>
    </row>
    <row r="127" ht="24.75" customHeight="1" outlineLevel="1">
      <c r="A127" s="277"/>
      <c r="B127" s="139"/>
      <c r="C127" s="139"/>
      <c r="D127" s="139"/>
      <c r="E127" s="272" t="s">
        <v>313</v>
      </c>
      <c r="F127" s="130" t="s">
        <v>317</v>
      </c>
      <c r="G127" s="132">
        <f>I125*410%</f>
        <v>943</v>
      </c>
      <c r="H127" s="324">
        <v>899.0</v>
      </c>
      <c r="I127" s="139"/>
      <c r="J127" s="139"/>
      <c r="K127" s="477">
        <f>I125/H127</f>
        <v>0.255839822</v>
      </c>
    </row>
    <row r="128" ht="24.75" customHeight="1" outlineLevel="1">
      <c r="A128" s="277"/>
      <c r="B128" s="113"/>
      <c r="C128" s="113"/>
      <c r="D128" s="113"/>
      <c r="E128" s="272" t="s">
        <v>313</v>
      </c>
      <c r="F128" s="130" t="s">
        <v>318</v>
      </c>
      <c r="G128" s="470">
        <f>I125*420%</f>
        <v>966</v>
      </c>
      <c r="H128" s="324">
        <v>949.0</v>
      </c>
      <c r="I128" s="113"/>
      <c r="J128" s="113"/>
      <c r="K128" s="478">
        <f>I125/H128</f>
        <v>0.2423603793</v>
      </c>
    </row>
    <row r="129" ht="24.75" customHeight="1" outlineLevel="1">
      <c r="A129" s="277"/>
      <c r="B129" s="466" t="s">
        <v>185</v>
      </c>
      <c r="C129" s="127" t="s">
        <v>452</v>
      </c>
      <c r="D129" s="431">
        <v>350.0</v>
      </c>
      <c r="E129" s="281" t="s">
        <v>315</v>
      </c>
      <c r="F129" s="130" t="s">
        <v>314</v>
      </c>
      <c r="G129" s="467">
        <f>I129*380%</f>
        <v>874</v>
      </c>
      <c r="H129" s="324">
        <v>859.0</v>
      </c>
      <c r="I129" s="133">
        <v>230.0</v>
      </c>
      <c r="J129" s="464"/>
      <c r="K129" s="475">
        <f>I129/H129</f>
        <v>0.2677532014</v>
      </c>
    </row>
    <row r="130" ht="44.25" customHeight="1" outlineLevel="1">
      <c r="A130" s="277"/>
      <c r="B130" s="139"/>
      <c r="C130" s="139"/>
      <c r="D130" s="139"/>
      <c r="E130" s="281" t="s">
        <v>315</v>
      </c>
      <c r="F130" s="130" t="s">
        <v>322</v>
      </c>
      <c r="G130" s="468">
        <f>I129*400%</f>
        <v>920</v>
      </c>
      <c r="H130" s="324">
        <v>879.0</v>
      </c>
      <c r="I130" s="139"/>
      <c r="J130" s="139"/>
      <c r="K130" s="476">
        <f>I129/H130</f>
        <v>0.2616609784</v>
      </c>
    </row>
    <row r="131" ht="24.75" customHeight="1" outlineLevel="1">
      <c r="A131" s="277"/>
      <c r="B131" s="139"/>
      <c r="C131" s="139"/>
      <c r="D131" s="139"/>
      <c r="E131" s="281" t="s">
        <v>315</v>
      </c>
      <c r="F131" s="130" t="s">
        <v>317</v>
      </c>
      <c r="G131" s="132">
        <f>I129*410%</f>
        <v>943</v>
      </c>
      <c r="H131" s="324">
        <v>899.0</v>
      </c>
      <c r="I131" s="139"/>
      <c r="J131" s="139"/>
      <c r="K131" s="477">
        <f>I129/H131</f>
        <v>0.255839822</v>
      </c>
    </row>
    <row r="132" ht="24.75" customHeight="1" outlineLevel="1">
      <c r="A132" s="277"/>
      <c r="B132" s="113"/>
      <c r="C132" s="113"/>
      <c r="D132" s="113"/>
      <c r="E132" s="281" t="s">
        <v>315</v>
      </c>
      <c r="F132" s="130" t="s">
        <v>318</v>
      </c>
      <c r="G132" s="470">
        <f>I129*420%</f>
        <v>966</v>
      </c>
      <c r="H132" s="324">
        <v>949.0</v>
      </c>
      <c r="I132" s="113"/>
      <c r="J132" s="113"/>
      <c r="K132" s="478">
        <f>I129/H132</f>
        <v>0.2423603793</v>
      </c>
    </row>
    <row r="133" ht="44.25" customHeight="1">
      <c r="A133" s="112"/>
      <c r="B133" s="117" t="str">
        <f>"Пицца 22% "&amp;COUNTA(B134:B153)&amp;" шт"</f>
        <v>Пицца 22% 5 шт</v>
      </c>
      <c r="C133" s="118"/>
      <c r="D133" s="119"/>
      <c r="E133" s="120"/>
      <c r="F133" s="481"/>
      <c r="G133" s="210"/>
      <c r="H133" s="210"/>
      <c r="I133" s="251"/>
      <c r="J133" s="122"/>
      <c r="K133" s="115">
        <f>AVERAGE(K139:K153)</f>
        <v>0.2308258844</v>
      </c>
    </row>
    <row r="134" ht="24.75" customHeight="1" outlineLevel="1">
      <c r="A134" s="125" t="s">
        <v>456</v>
      </c>
      <c r="B134" s="466" t="s">
        <v>195</v>
      </c>
      <c r="C134" s="127" t="s">
        <v>457</v>
      </c>
      <c r="D134" s="129">
        <v>400.0</v>
      </c>
      <c r="E134" s="272" t="s">
        <v>313</v>
      </c>
      <c r="F134" s="130" t="s">
        <v>314</v>
      </c>
      <c r="G134" s="487">
        <v>809.0</v>
      </c>
      <c r="H134" s="388">
        <v>899.0</v>
      </c>
      <c r="I134" s="133">
        <v>158.0</v>
      </c>
      <c r="J134" s="133"/>
      <c r="K134" s="134">
        <f>I134/G134</f>
        <v>0.195302843</v>
      </c>
    </row>
    <row r="135" ht="24.75" customHeight="1" outlineLevel="1">
      <c r="A135" s="58"/>
      <c r="B135" s="139"/>
      <c r="C135" s="139"/>
      <c r="D135" s="139"/>
      <c r="E135" s="272" t="s">
        <v>313</v>
      </c>
      <c r="F135" s="130" t="s">
        <v>322</v>
      </c>
      <c r="G135" s="488">
        <v>829.0</v>
      </c>
      <c r="H135" s="388">
        <v>899.0</v>
      </c>
      <c r="I135" s="139"/>
      <c r="J135" s="139"/>
      <c r="K135" s="134">
        <f>I134/G135</f>
        <v>0.1905910736</v>
      </c>
    </row>
    <row r="136" ht="24.75" customHeight="1" outlineLevel="1">
      <c r="A136" s="141"/>
      <c r="B136" s="139"/>
      <c r="C136" s="139"/>
      <c r="D136" s="139"/>
      <c r="E136" s="272" t="s">
        <v>313</v>
      </c>
      <c r="F136" s="130" t="s">
        <v>317</v>
      </c>
      <c r="G136" s="489">
        <v>859.0</v>
      </c>
      <c r="H136" s="380">
        <v>999.0</v>
      </c>
      <c r="I136" s="139"/>
      <c r="J136" s="139"/>
      <c r="K136" s="450">
        <f>I134/G136</f>
        <v>0.1839348079</v>
      </c>
    </row>
    <row r="137" ht="24.75" customHeight="1" outlineLevel="1">
      <c r="A137" s="141"/>
      <c r="B137" s="113"/>
      <c r="C137" s="113"/>
      <c r="D137" s="113"/>
      <c r="E137" s="272" t="s">
        <v>313</v>
      </c>
      <c r="F137" s="130" t="s">
        <v>318</v>
      </c>
      <c r="G137" s="490">
        <v>879.0</v>
      </c>
      <c r="H137" s="380">
        <v>999.0</v>
      </c>
      <c r="I137" s="113"/>
      <c r="J137" s="113"/>
      <c r="K137" s="134">
        <f>I134/G137</f>
        <v>0.1797497156</v>
      </c>
    </row>
    <row r="138" ht="24.75" customHeight="1" outlineLevel="1">
      <c r="A138" s="381" t="s">
        <v>458</v>
      </c>
      <c r="B138" s="466" t="s">
        <v>197</v>
      </c>
      <c r="C138" s="127" t="s">
        <v>459</v>
      </c>
      <c r="D138" s="163">
        <v>500.0</v>
      </c>
      <c r="E138" s="272" t="s">
        <v>313</v>
      </c>
      <c r="F138" s="130" t="s">
        <v>314</v>
      </c>
      <c r="G138" s="487">
        <v>829.0</v>
      </c>
      <c r="H138" s="388">
        <v>899.0</v>
      </c>
      <c r="I138" s="133">
        <v>165.0</v>
      </c>
      <c r="J138" s="133"/>
      <c r="K138" s="134">
        <f>I138/G138</f>
        <v>0.1990349819</v>
      </c>
    </row>
    <row r="139" ht="24.75" customHeight="1" outlineLevel="1">
      <c r="A139" s="58"/>
      <c r="B139" s="139"/>
      <c r="C139" s="139"/>
      <c r="D139" s="139"/>
      <c r="E139" s="272" t="s">
        <v>313</v>
      </c>
      <c r="F139" s="130" t="s">
        <v>322</v>
      </c>
      <c r="G139" s="491">
        <v>859.0</v>
      </c>
      <c r="H139" s="388">
        <v>899.0</v>
      </c>
      <c r="I139" s="139"/>
      <c r="J139" s="139"/>
      <c r="K139" s="134">
        <f>I138/G139</f>
        <v>0.1920838184</v>
      </c>
    </row>
    <row r="140" ht="24.75" customHeight="1" outlineLevel="1">
      <c r="A140" s="384"/>
      <c r="B140" s="139"/>
      <c r="C140" s="139"/>
      <c r="D140" s="139"/>
      <c r="E140" s="272" t="s">
        <v>313</v>
      </c>
      <c r="F140" s="130" t="s">
        <v>317</v>
      </c>
      <c r="G140" s="492">
        <v>879.0</v>
      </c>
      <c r="H140" s="380">
        <v>999.0</v>
      </c>
      <c r="I140" s="139"/>
      <c r="J140" s="139"/>
      <c r="K140" s="450">
        <f>I138/G140</f>
        <v>0.1877133106</v>
      </c>
    </row>
    <row r="141" ht="24.75" customHeight="1" outlineLevel="1">
      <c r="A141" s="384"/>
      <c r="B141" s="113"/>
      <c r="C141" s="113"/>
      <c r="D141" s="113"/>
      <c r="E141" s="272" t="s">
        <v>313</v>
      </c>
      <c r="F141" s="130" t="s">
        <v>318</v>
      </c>
      <c r="G141" s="492">
        <v>899.0</v>
      </c>
      <c r="H141" s="380">
        <v>999.0</v>
      </c>
      <c r="I141" s="113"/>
      <c r="J141" s="113"/>
      <c r="K141" s="134">
        <f>I138/G141</f>
        <v>0.1835372636</v>
      </c>
    </row>
    <row r="142" ht="24.75" customHeight="1" outlineLevel="1">
      <c r="A142" s="125" t="s">
        <v>460</v>
      </c>
      <c r="B142" s="483" t="s">
        <v>198</v>
      </c>
      <c r="C142" s="127" t="s">
        <v>461</v>
      </c>
      <c r="D142" s="386">
        <v>550.0</v>
      </c>
      <c r="E142" s="272" t="s">
        <v>313</v>
      </c>
      <c r="F142" s="130" t="s">
        <v>314</v>
      </c>
      <c r="G142" s="487">
        <v>949.0</v>
      </c>
      <c r="H142" s="380">
        <v>999.0</v>
      </c>
      <c r="I142" s="133">
        <v>224.0</v>
      </c>
      <c r="J142" s="133"/>
      <c r="K142" s="134">
        <f>I142/G142</f>
        <v>0.2360379347</v>
      </c>
    </row>
    <row r="143" ht="24.75" customHeight="1" outlineLevel="1">
      <c r="A143" s="58"/>
      <c r="C143" s="139"/>
      <c r="E143" s="272" t="s">
        <v>313</v>
      </c>
      <c r="F143" s="130" t="s">
        <v>322</v>
      </c>
      <c r="G143" s="491">
        <v>969.0</v>
      </c>
      <c r="H143" s="380">
        <v>999.0</v>
      </c>
      <c r="I143" s="139"/>
      <c r="J143" s="139"/>
      <c r="K143" s="134">
        <f>I142/G143</f>
        <v>0.2311661507</v>
      </c>
    </row>
    <row r="144" ht="24.75" customHeight="1" outlineLevel="1">
      <c r="A144" s="141"/>
      <c r="C144" s="139"/>
      <c r="E144" s="272" t="s">
        <v>313</v>
      </c>
      <c r="F144" s="130" t="s">
        <v>317</v>
      </c>
      <c r="G144" s="492">
        <v>979.0</v>
      </c>
      <c r="H144" s="389">
        <v>1099.0</v>
      </c>
      <c r="I144" s="139"/>
      <c r="J144" s="139"/>
      <c r="K144" s="450">
        <f>I142/G144</f>
        <v>0.228804903</v>
      </c>
    </row>
    <row r="145" ht="24.75" customHeight="1" outlineLevel="1">
      <c r="A145" s="141"/>
      <c r="B145" s="58"/>
      <c r="C145" s="113"/>
      <c r="D145" s="58"/>
      <c r="E145" s="272" t="s">
        <v>313</v>
      </c>
      <c r="F145" s="130" t="s">
        <v>318</v>
      </c>
      <c r="G145" s="492">
        <v>999.0</v>
      </c>
      <c r="H145" s="390">
        <v>1199.0</v>
      </c>
      <c r="I145" s="113"/>
      <c r="J145" s="113"/>
      <c r="K145" s="134">
        <f>I142/G145</f>
        <v>0.2242242242</v>
      </c>
    </row>
    <row r="146" ht="24.75" customHeight="1" outlineLevel="1">
      <c r="A146" s="125"/>
      <c r="B146" s="466" t="s">
        <v>200</v>
      </c>
      <c r="C146" s="127" t="s">
        <v>462</v>
      </c>
      <c r="D146" s="290">
        <v>550.0</v>
      </c>
      <c r="E146" s="272" t="s">
        <v>313</v>
      </c>
      <c r="F146" s="130" t="s">
        <v>314</v>
      </c>
      <c r="G146" s="487">
        <v>949.0</v>
      </c>
      <c r="H146" s="388">
        <v>899.0</v>
      </c>
      <c r="I146" s="133">
        <v>220.0</v>
      </c>
      <c r="J146" s="133"/>
      <c r="K146" s="134">
        <f>I146/G146</f>
        <v>0.2318229715</v>
      </c>
    </row>
    <row r="147" ht="24.75" customHeight="1" outlineLevel="1">
      <c r="A147" s="58"/>
      <c r="B147" s="139"/>
      <c r="C147" s="139"/>
      <c r="E147" s="272" t="s">
        <v>313</v>
      </c>
      <c r="F147" s="130" t="s">
        <v>322</v>
      </c>
      <c r="G147" s="491">
        <v>969.0</v>
      </c>
      <c r="H147" s="388">
        <v>899.0</v>
      </c>
      <c r="I147" s="139"/>
      <c r="J147" s="139"/>
      <c r="K147" s="134">
        <f>I146/G147</f>
        <v>0.2270381837</v>
      </c>
    </row>
    <row r="148" ht="24.75" customHeight="1" outlineLevel="1">
      <c r="A148" s="141"/>
      <c r="B148" s="139"/>
      <c r="C148" s="139"/>
      <c r="E148" s="272" t="s">
        <v>313</v>
      </c>
      <c r="F148" s="130" t="s">
        <v>317</v>
      </c>
      <c r="G148" s="492">
        <v>979.0</v>
      </c>
      <c r="H148" s="380">
        <v>999.0</v>
      </c>
      <c r="I148" s="139"/>
      <c r="J148" s="139"/>
      <c r="K148" s="450">
        <f>I146/G148</f>
        <v>0.2247191011</v>
      </c>
    </row>
    <row r="149" ht="24.75" customHeight="1" outlineLevel="1">
      <c r="A149" s="141"/>
      <c r="B149" s="113"/>
      <c r="C149" s="113"/>
      <c r="D149" s="58"/>
      <c r="E149" s="272" t="s">
        <v>313</v>
      </c>
      <c r="F149" s="130" t="s">
        <v>318</v>
      </c>
      <c r="G149" s="492">
        <v>999.0</v>
      </c>
      <c r="H149" s="380">
        <v>999.0</v>
      </c>
      <c r="I149" s="113"/>
      <c r="J149" s="113"/>
      <c r="K149" s="134">
        <f>I146/G149</f>
        <v>0.2202202202</v>
      </c>
    </row>
    <row r="150" ht="24.75" customHeight="1" outlineLevel="1">
      <c r="A150" s="125" t="s">
        <v>468</v>
      </c>
      <c r="B150" s="466" t="s">
        <v>202</v>
      </c>
      <c r="C150" s="127" t="s">
        <v>521</v>
      </c>
      <c r="D150" s="290">
        <v>550.0</v>
      </c>
      <c r="E150" s="272" t="s">
        <v>313</v>
      </c>
      <c r="F150" s="130" t="s">
        <v>314</v>
      </c>
      <c r="G150" s="493">
        <v>959.0</v>
      </c>
      <c r="H150" s="380">
        <v>999.0</v>
      </c>
      <c r="I150" s="133">
        <v>265.0</v>
      </c>
      <c r="J150" s="133"/>
      <c r="K150" s="134">
        <f>I150/G150</f>
        <v>0.2763295099</v>
      </c>
    </row>
    <row r="151" ht="24.75" customHeight="1" outlineLevel="1">
      <c r="A151" s="58"/>
      <c r="B151" s="139"/>
      <c r="C151" s="139"/>
      <c r="E151" s="272" t="s">
        <v>313</v>
      </c>
      <c r="F151" s="130" t="s">
        <v>322</v>
      </c>
      <c r="G151" s="494">
        <v>979.0</v>
      </c>
      <c r="H151" s="380">
        <v>999.0</v>
      </c>
      <c r="I151" s="139"/>
      <c r="J151" s="139"/>
      <c r="K151" s="134">
        <f>I150/G151</f>
        <v>0.2706843718</v>
      </c>
    </row>
    <row r="152" ht="24.75" customHeight="1" outlineLevel="1">
      <c r="A152" s="141"/>
      <c r="B152" s="139"/>
      <c r="C152" s="139"/>
      <c r="E152" s="272" t="s">
        <v>313</v>
      </c>
      <c r="F152" s="130" t="s">
        <v>317</v>
      </c>
      <c r="G152" s="494">
        <v>989.0</v>
      </c>
      <c r="H152" s="389">
        <v>1099.0</v>
      </c>
      <c r="I152" s="139"/>
      <c r="J152" s="139"/>
      <c r="K152" s="450">
        <f>I150/G152</f>
        <v>0.2679474216</v>
      </c>
    </row>
    <row r="153" ht="24.75" customHeight="1" outlineLevel="1">
      <c r="A153" s="141"/>
      <c r="B153" s="113"/>
      <c r="C153" s="113"/>
      <c r="D153" s="58"/>
      <c r="E153" s="272" t="s">
        <v>313</v>
      </c>
      <c r="F153" s="130" t="s">
        <v>318</v>
      </c>
      <c r="G153" s="495">
        <v>1019.0</v>
      </c>
      <c r="H153" s="390">
        <v>1199.0</v>
      </c>
      <c r="I153" s="113"/>
      <c r="J153" s="113"/>
      <c r="K153" s="134">
        <f>I150/G153</f>
        <v>0.2600588813</v>
      </c>
    </row>
    <row r="154" ht="46.5" customHeight="1">
      <c r="A154" s="206"/>
      <c r="B154" s="120" t="str">
        <f>"Десерты 25% "&amp;COUNTA(B155:B170)&amp;" шт"</f>
        <v>Десерты 25% 5 шт</v>
      </c>
      <c r="C154" s="212"/>
      <c r="D154" s="394"/>
      <c r="E154" s="394"/>
      <c r="F154" s="445"/>
      <c r="G154" s="210"/>
      <c r="H154" s="210"/>
      <c r="I154" s="251"/>
      <c r="J154" s="122"/>
      <c r="K154" s="115">
        <f>AVERAGE(K156:K168)</f>
        <v>0.2392413788</v>
      </c>
    </row>
    <row r="155" ht="27.0" customHeight="1" outlineLevel="1">
      <c r="A155" s="125" t="s">
        <v>473</v>
      </c>
      <c r="B155" s="466" t="s">
        <v>210</v>
      </c>
      <c r="C155" s="104" t="s">
        <v>474</v>
      </c>
      <c r="D155" s="129">
        <v>150.0</v>
      </c>
      <c r="E155" s="272" t="s">
        <v>313</v>
      </c>
      <c r="F155" s="130" t="s">
        <v>314</v>
      </c>
      <c r="G155" s="467">
        <f>I155*400%</f>
        <v>500</v>
      </c>
      <c r="H155" s="218">
        <v>519.0</v>
      </c>
      <c r="I155" s="133">
        <v>125.0</v>
      </c>
      <c r="J155" s="133"/>
      <c r="K155" s="134">
        <f>I155/G155</f>
        <v>0.25</v>
      </c>
    </row>
    <row r="156" ht="27.0" customHeight="1" outlineLevel="1">
      <c r="A156" s="58"/>
      <c r="B156" s="139"/>
      <c r="C156" s="139"/>
      <c r="D156" s="139"/>
      <c r="E156" s="272" t="s">
        <v>313</v>
      </c>
      <c r="F156" s="130" t="s">
        <v>322</v>
      </c>
      <c r="G156" s="468">
        <f>I155*420%</f>
        <v>525</v>
      </c>
      <c r="H156" s="222">
        <v>549.0</v>
      </c>
      <c r="I156" s="139"/>
      <c r="J156" s="139"/>
      <c r="K156" s="134">
        <f>I155/G156</f>
        <v>0.2380952381</v>
      </c>
    </row>
    <row r="157" ht="27.0" customHeight="1" outlineLevel="1">
      <c r="A157" s="141"/>
      <c r="B157" s="139"/>
      <c r="C157" s="139"/>
      <c r="D157" s="139"/>
      <c r="E157" s="272" t="s">
        <v>313</v>
      </c>
      <c r="F157" s="130" t="s">
        <v>317</v>
      </c>
      <c r="G157" s="470">
        <f>I155*430%</f>
        <v>537.5</v>
      </c>
      <c r="H157" s="463">
        <v>559.0</v>
      </c>
      <c r="I157" s="139"/>
      <c r="J157" s="139"/>
      <c r="K157" s="450">
        <f>I155/G157</f>
        <v>0.2325581395</v>
      </c>
    </row>
    <row r="158" ht="27.0" customHeight="1" outlineLevel="1">
      <c r="A158" s="141"/>
      <c r="B158" s="113"/>
      <c r="C158" s="113"/>
      <c r="D158" s="113"/>
      <c r="E158" s="272" t="s">
        <v>313</v>
      </c>
      <c r="F158" s="130" t="s">
        <v>318</v>
      </c>
      <c r="G158" s="470">
        <f>I155*440%</f>
        <v>550</v>
      </c>
      <c r="H158" s="496">
        <v>579.0</v>
      </c>
      <c r="I158" s="113"/>
      <c r="J158" s="113"/>
      <c r="K158" s="134">
        <f>I155/G158</f>
        <v>0.2272727273</v>
      </c>
    </row>
    <row r="159" ht="27.0" customHeight="1" outlineLevel="1">
      <c r="A159" s="125" t="s">
        <v>475</v>
      </c>
      <c r="B159" s="466" t="s">
        <v>211</v>
      </c>
      <c r="C159" s="104" t="s">
        <v>476</v>
      </c>
      <c r="D159" s="290">
        <v>180.0</v>
      </c>
      <c r="E159" s="272" t="s">
        <v>313</v>
      </c>
      <c r="F159" s="130" t="s">
        <v>314</v>
      </c>
      <c r="G159" s="467">
        <f>I159*400%</f>
        <v>500</v>
      </c>
      <c r="H159" s="218">
        <v>519.0</v>
      </c>
      <c r="I159" s="133">
        <v>125.0</v>
      </c>
      <c r="J159" s="133"/>
      <c r="K159" s="134">
        <f>I159/G159</f>
        <v>0.25</v>
      </c>
    </row>
    <row r="160" ht="27.0" customHeight="1" outlineLevel="1">
      <c r="A160" s="58"/>
      <c r="B160" s="139"/>
      <c r="C160" s="139"/>
      <c r="E160" s="272" t="s">
        <v>313</v>
      </c>
      <c r="F160" s="130" t="s">
        <v>322</v>
      </c>
      <c r="G160" s="468">
        <f>I159*420%</f>
        <v>525</v>
      </c>
      <c r="H160" s="222">
        <v>549.0</v>
      </c>
      <c r="I160" s="139"/>
      <c r="J160" s="139"/>
      <c r="K160" s="134">
        <f>I159/G160</f>
        <v>0.2380952381</v>
      </c>
    </row>
    <row r="161" ht="27.0" customHeight="1" outlineLevel="1">
      <c r="A161" s="125"/>
      <c r="B161" s="139"/>
      <c r="C161" s="139"/>
      <c r="E161" s="272" t="s">
        <v>313</v>
      </c>
      <c r="F161" s="130" t="s">
        <v>317</v>
      </c>
      <c r="G161" s="470">
        <f>I159*430%</f>
        <v>537.5</v>
      </c>
      <c r="H161" s="463">
        <v>559.0</v>
      </c>
      <c r="I161" s="139"/>
      <c r="J161" s="139"/>
      <c r="K161" s="450">
        <f>I159/G161</f>
        <v>0.2325581395</v>
      </c>
    </row>
    <row r="162" ht="27.0" customHeight="1" outlineLevel="1">
      <c r="A162" s="125"/>
      <c r="B162" s="113"/>
      <c r="C162" s="113"/>
      <c r="D162" s="58"/>
      <c r="E162" s="272" t="s">
        <v>313</v>
      </c>
      <c r="F162" s="130" t="s">
        <v>318</v>
      </c>
      <c r="G162" s="470">
        <f>I159*440%</f>
        <v>550</v>
      </c>
      <c r="H162" s="496">
        <v>579.0</v>
      </c>
      <c r="I162" s="113"/>
      <c r="J162" s="113"/>
      <c r="K162" s="134">
        <f>I159/G162</f>
        <v>0.2272727273</v>
      </c>
    </row>
    <row r="163" ht="33.0" customHeight="1" outlineLevel="1">
      <c r="A163" s="125"/>
      <c r="B163" s="466" t="s">
        <v>216</v>
      </c>
      <c r="C163" s="127" t="s">
        <v>478</v>
      </c>
      <c r="D163" s="129">
        <v>150.0</v>
      </c>
      <c r="E163" s="272" t="s">
        <v>313</v>
      </c>
      <c r="F163" s="130" t="s">
        <v>317</v>
      </c>
      <c r="G163" s="467">
        <f>I163*400%</f>
        <v>520</v>
      </c>
      <c r="H163" s="463">
        <v>559.0</v>
      </c>
      <c r="I163" s="251">
        <v>130.0</v>
      </c>
      <c r="J163" s="251"/>
      <c r="K163" s="134">
        <f>I163/G163</f>
        <v>0.25</v>
      </c>
    </row>
    <row r="164" ht="33.0" customHeight="1" outlineLevel="1">
      <c r="A164" s="125"/>
      <c r="B164" s="113"/>
      <c r="C164" s="113"/>
      <c r="D164" s="113"/>
      <c r="E164" s="272" t="s">
        <v>313</v>
      </c>
      <c r="F164" s="130" t="s">
        <v>318</v>
      </c>
      <c r="G164" s="468">
        <f>I163*420%</f>
        <v>546</v>
      </c>
      <c r="H164" s="496">
        <v>579.0</v>
      </c>
      <c r="I164" s="251"/>
      <c r="J164" s="251"/>
      <c r="K164" s="134">
        <f>I163/G164</f>
        <v>0.2380952381</v>
      </c>
    </row>
    <row r="165" ht="33.0" customHeight="1" outlineLevel="1">
      <c r="A165" s="125"/>
      <c r="B165" s="466" t="s">
        <v>214</v>
      </c>
      <c r="C165" s="127" t="s">
        <v>479</v>
      </c>
      <c r="D165" s="129">
        <v>120.0</v>
      </c>
      <c r="E165" s="272" t="s">
        <v>313</v>
      </c>
      <c r="F165" s="130" t="s">
        <v>317</v>
      </c>
      <c r="G165" s="467">
        <f>I165*400%</f>
        <v>540</v>
      </c>
      <c r="H165" s="463">
        <v>559.0</v>
      </c>
      <c r="I165" s="133">
        <v>135.0</v>
      </c>
      <c r="J165" s="251"/>
      <c r="K165" s="134">
        <f>I165/G165</f>
        <v>0.25</v>
      </c>
    </row>
    <row r="166" ht="33.0" customHeight="1" outlineLevel="1">
      <c r="A166" s="125"/>
      <c r="B166" s="113"/>
      <c r="C166" s="113"/>
      <c r="D166" s="113"/>
      <c r="E166" s="272" t="s">
        <v>313</v>
      </c>
      <c r="F166" s="130" t="s">
        <v>318</v>
      </c>
      <c r="G166" s="468">
        <f>I165*420%</f>
        <v>567</v>
      </c>
      <c r="H166" s="496">
        <v>579.0</v>
      </c>
      <c r="I166" s="113"/>
      <c r="J166" s="251"/>
      <c r="K166" s="134">
        <f>I165/G166</f>
        <v>0.2380952381</v>
      </c>
    </row>
    <row r="167" ht="27.0" customHeight="1" outlineLevel="1">
      <c r="A167" s="125"/>
      <c r="B167" s="466" t="s">
        <v>213</v>
      </c>
      <c r="C167" s="127" t="s">
        <v>522</v>
      </c>
      <c r="D167" s="129">
        <v>250.0</v>
      </c>
      <c r="E167" s="272" t="s">
        <v>313</v>
      </c>
      <c r="F167" s="130" t="s">
        <v>314</v>
      </c>
      <c r="G167" s="467">
        <f>I167*400%</f>
        <v>520</v>
      </c>
      <c r="H167" s="218">
        <v>519.0</v>
      </c>
      <c r="I167" s="133">
        <v>130.0</v>
      </c>
      <c r="J167" s="133"/>
      <c r="K167" s="134">
        <f>I167/G167</f>
        <v>0.25</v>
      </c>
    </row>
    <row r="168" ht="27.0" customHeight="1" outlineLevel="1">
      <c r="A168" s="58"/>
      <c r="B168" s="139"/>
      <c r="C168" s="139"/>
      <c r="D168" s="139"/>
      <c r="E168" s="272" t="s">
        <v>313</v>
      </c>
      <c r="F168" s="130" t="s">
        <v>322</v>
      </c>
      <c r="G168" s="468">
        <f>I167*420%</f>
        <v>546</v>
      </c>
      <c r="H168" s="222">
        <v>549.0</v>
      </c>
      <c r="I168" s="139"/>
      <c r="J168" s="139"/>
      <c r="K168" s="134">
        <f>I167/G168</f>
        <v>0.2380952381</v>
      </c>
    </row>
    <row r="169" ht="27.0" customHeight="1" outlineLevel="1">
      <c r="A169" s="141"/>
      <c r="B169" s="139"/>
      <c r="C169" s="139"/>
      <c r="D169" s="139"/>
      <c r="E169" s="272" t="s">
        <v>313</v>
      </c>
      <c r="F169" s="130" t="s">
        <v>317</v>
      </c>
      <c r="G169" s="470">
        <f>I167*430%</f>
        <v>559</v>
      </c>
      <c r="H169" s="463">
        <v>559.0</v>
      </c>
      <c r="I169" s="139"/>
      <c r="J169" s="139"/>
      <c r="K169" s="450">
        <f>I167/G169</f>
        <v>0.2325581395</v>
      </c>
    </row>
    <row r="170" ht="27.0" customHeight="1" outlineLevel="1">
      <c r="A170" s="141"/>
      <c r="B170" s="113"/>
      <c r="C170" s="113"/>
      <c r="D170" s="113"/>
      <c r="E170" s="272" t="s">
        <v>313</v>
      </c>
      <c r="F170" s="130" t="s">
        <v>318</v>
      </c>
      <c r="G170" s="470">
        <f>I167*440%</f>
        <v>572</v>
      </c>
      <c r="H170" s="496">
        <v>579.0</v>
      </c>
      <c r="I170" s="113"/>
      <c r="J170" s="113"/>
      <c r="K170" s="134">
        <f>I167/G170</f>
        <v>0.2272727273</v>
      </c>
    </row>
    <row r="171" ht="44.25" customHeight="1">
      <c r="A171" s="206"/>
      <c r="B171" s="120" t="str">
        <f>"Соусы, допы и хлеб "&amp;COUNTA(B172:B215)&amp;" шт"</f>
        <v>Соусы, допы и хлеб 11 шт</v>
      </c>
      <c r="C171" s="401"/>
      <c r="D171" s="403"/>
      <c r="E171" s="403"/>
      <c r="F171" s="445"/>
      <c r="G171" s="132"/>
      <c r="H171" s="132"/>
      <c r="I171" s="404"/>
      <c r="J171" s="122"/>
      <c r="K171" s="122">
        <f>AVERAGE(K172:K215)</f>
        <v>0.1795995341</v>
      </c>
    </row>
    <row r="172" ht="18.75" customHeight="1" outlineLevel="1">
      <c r="A172" s="277"/>
      <c r="B172" s="413" t="s">
        <v>487</v>
      </c>
      <c r="C172" s="414"/>
      <c r="D172" s="416">
        <v>30.0</v>
      </c>
      <c r="E172" s="417"/>
      <c r="F172" s="130" t="s">
        <v>314</v>
      </c>
      <c r="G172" s="132"/>
      <c r="H172" s="132">
        <v>99.0</v>
      </c>
      <c r="I172" s="419">
        <v>26.0</v>
      </c>
      <c r="J172" s="133"/>
      <c r="K172" s="497">
        <f>I172/H172</f>
        <v>0.2626262626</v>
      </c>
    </row>
    <row r="173" ht="18.75" customHeight="1" outlineLevel="1">
      <c r="A173" s="58"/>
      <c r="B173" s="139"/>
      <c r="C173" s="139"/>
      <c r="D173" s="139"/>
      <c r="E173" s="417"/>
      <c r="F173" s="130" t="s">
        <v>322</v>
      </c>
      <c r="G173" s="132"/>
      <c r="H173" s="132">
        <v>99.0</v>
      </c>
      <c r="I173" s="139"/>
      <c r="J173" s="139"/>
      <c r="K173" s="497">
        <f>I172/H173</f>
        <v>0.2626262626</v>
      </c>
    </row>
    <row r="174" ht="18.75" customHeight="1" outlineLevel="1">
      <c r="A174" s="286"/>
      <c r="B174" s="139"/>
      <c r="C174" s="139"/>
      <c r="D174" s="139"/>
      <c r="E174" s="417"/>
      <c r="F174" s="130" t="s">
        <v>317</v>
      </c>
      <c r="G174" s="132"/>
      <c r="H174" s="132">
        <v>99.0</v>
      </c>
      <c r="I174" s="139"/>
      <c r="J174" s="139"/>
      <c r="K174" s="498">
        <f>I172/H174</f>
        <v>0.2626262626</v>
      </c>
    </row>
    <row r="175" ht="18.75" customHeight="1" outlineLevel="1">
      <c r="A175" s="286"/>
      <c r="B175" s="113"/>
      <c r="C175" s="113"/>
      <c r="D175" s="113"/>
      <c r="E175" s="417"/>
      <c r="F175" s="130" t="s">
        <v>318</v>
      </c>
      <c r="G175" s="132"/>
      <c r="H175" s="132">
        <v>99.0</v>
      </c>
      <c r="I175" s="113"/>
      <c r="J175" s="113"/>
      <c r="K175" s="497">
        <f>I172/H175</f>
        <v>0.2626262626</v>
      </c>
    </row>
    <row r="176" ht="18.75" customHeight="1" outlineLevel="1">
      <c r="A176" s="125"/>
      <c r="B176" s="104" t="s">
        <v>489</v>
      </c>
      <c r="C176" s="405"/>
      <c r="D176" s="407">
        <v>30.0</v>
      </c>
      <c r="E176" s="408"/>
      <c r="F176" s="130" t="s">
        <v>314</v>
      </c>
      <c r="G176" s="132"/>
      <c r="H176" s="132">
        <v>99.0</v>
      </c>
      <c r="I176" s="133">
        <v>14.0</v>
      </c>
      <c r="J176" s="133"/>
      <c r="K176" s="497">
        <f>I176/H176</f>
        <v>0.1414141414</v>
      </c>
    </row>
    <row r="177" ht="18.75" customHeight="1" outlineLevel="1">
      <c r="A177" s="58"/>
      <c r="B177" s="139"/>
      <c r="C177" s="139"/>
      <c r="D177" s="139"/>
      <c r="E177" s="408"/>
      <c r="F177" s="130" t="s">
        <v>322</v>
      </c>
      <c r="G177" s="132"/>
      <c r="H177" s="132">
        <v>99.0</v>
      </c>
      <c r="I177" s="139"/>
      <c r="J177" s="139"/>
      <c r="K177" s="497">
        <f>I176/H177</f>
        <v>0.1414141414</v>
      </c>
    </row>
    <row r="178" ht="18.75" customHeight="1" outlineLevel="1">
      <c r="A178" s="141"/>
      <c r="B178" s="139"/>
      <c r="C178" s="139"/>
      <c r="D178" s="139"/>
      <c r="E178" s="408"/>
      <c r="F178" s="130" t="s">
        <v>317</v>
      </c>
      <c r="G178" s="132"/>
      <c r="H178" s="132">
        <v>99.0</v>
      </c>
      <c r="I178" s="139"/>
      <c r="J178" s="139"/>
      <c r="K178" s="498">
        <f>I176/H178</f>
        <v>0.1414141414</v>
      </c>
    </row>
    <row r="179" ht="18.75" customHeight="1" outlineLevel="1">
      <c r="A179" s="141"/>
      <c r="B179" s="113"/>
      <c r="C179" s="113"/>
      <c r="D179" s="113"/>
      <c r="E179" s="408"/>
      <c r="F179" s="130" t="s">
        <v>318</v>
      </c>
      <c r="G179" s="132"/>
      <c r="H179" s="132">
        <v>99.0</v>
      </c>
      <c r="I179" s="113"/>
      <c r="J179" s="113"/>
      <c r="K179" s="497">
        <f>I176/H179</f>
        <v>0.1414141414</v>
      </c>
    </row>
    <row r="180" ht="18.75" customHeight="1" outlineLevel="1">
      <c r="A180" s="230"/>
      <c r="B180" s="104" t="s">
        <v>490</v>
      </c>
      <c r="C180" s="405"/>
      <c r="D180" s="407">
        <v>30.0</v>
      </c>
      <c r="E180" s="408"/>
      <c r="F180" s="130" t="s">
        <v>314</v>
      </c>
      <c r="G180" s="132"/>
      <c r="H180" s="132">
        <v>99.0</v>
      </c>
      <c r="I180" s="133">
        <v>15.0</v>
      </c>
      <c r="J180" s="133"/>
      <c r="K180" s="497">
        <f>I180/H180</f>
        <v>0.1515151515</v>
      </c>
    </row>
    <row r="181" ht="18.75" customHeight="1" outlineLevel="1">
      <c r="A181" s="58"/>
      <c r="B181" s="139"/>
      <c r="C181" s="139"/>
      <c r="D181" s="139"/>
      <c r="E181" s="408"/>
      <c r="F181" s="130" t="s">
        <v>322</v>
      </c>
      <c r="G181" s="132"/>
      <c r="H181" s="132">
        <v>99.0</v>
      </c>
      <c r="I181" s="139"/>
      <c r="J181" s="139"/>
      <c r="K181" s="497">
        <f>I180/H181</f>
        <v>0.1515151515</v>
      </c>
    </row>
    <row r="182" ht="18.75" customHeight="1" outlineLevel="1">
      <c r="A182" s="420"/>
      <c r="B182" s="139"/>
      <c r="C182" s="139"/>
      <c r="D182" s="139"/>
      <c r="E182" s="408"/>
      <c r="F182" s="130" t="s">
        <v>317</v>
      </c>
      <c r="G182" s="132"/>
      <c r="H182" s="132">
        <v>99.0</v>
      </c>
      <c r="I182" s="139"/>
      <c r="J182" s="139"/>
      <c r="K182" s="498">
        <f>I180/H182</f>
        <v>0.1515151515</v>
      </c>
    </row>
    <row r="183" ht="18.75" customHeight="1" outlineLevel="1">
      <c r="A183" s="420"/>
      <c r="B183" s="113"/>
      <c r="C183" s="113"/>
      <c r="D183" s="113"/>
      <c r="E183" s="408"/>
      <c r="F183" s="130" t="s">
        <v>318</v>
      </c>
      <c r="G183" s="132"/>
      <c r="H183" s="132">
        <v>99.0</v>
      </c>
      <c r="I183" s="113"/>
      <c r="J183" s="113"/>
      <c r="K183" s="497">
        <f>I180/H183</f>
        <v>0.1515151515</v>
      </c>
    </row>
    <row r="184" ht="18.75" customHeight="1" outlineLevel="1">
      <c r="A184" s="420"/>
      <c r="B184" s="104" t="s">
        <v>251</v>
      </c>
      <c r="C184" s="405"/>
      <c r="D184" s="407">
        <v>30.0</v>
      </c>
      <c r="E184" s="408"/>
      <c r="F184" s="130" t="s">
        <v>314</v>
      </c>
      <c r="G184" s="132"/>
      <c r="H184" s="132">
        <v>99.0</v>
      </c>
      <c r="I184" s="133">
        <v>24.0</v>
      </c>
      <c r="J184" s="133"/>
      <c r="K184" s="497">
        <f>I184/H184</f>
        <v>0.2424242424</v>
      </c>
    </row>
    <row r="185" ht="18.75" customHeight="1" outlineLevel="1">
      <c r="A185" s="420"/>
      <c r="B185" s="139"/>
      <c r="C185" s="139"/>
      <c r="D185" s="139"/>
      <c r="E185" s="408"/>
      <c r="F185" s="130" t="s">
        <v>322</v>
      </c>
      <c r="G185" s="132"/>
      <c r="H185" s="132">
        <v>99.0</v>
      </c>
      <c r="I185" s="139"/>
      <c r="J185" s="139"/>
      <c r="K185" s="497">
        <f>I184/H185</f>
        <v>0.2424242424</v>
      </c>
    </row>
    <row r="186" ht="18.75" customHeight="1" outlineLevel="1">
      <c r="A186" s="420"/>
      <c r="B186" s="139"/>
      <c r="C186" s="139"/>
      <c r="D186" s="139"/>
      <c r="E186" s="408"/>
      <c r="F186" s="130" t="s">
        <v>317</v>
      </c>
      <c r="G186" s="132"/>
      <c r="H186" s="132">
        <v>99.0</v>
      </c>
      <c r="I186" s="139"/>
      <c r="J186" s="139"/>
      <c r="K186" s="498">
        <f>I184/H186</f>
        <v>0.2424242424</v>
      </c>
    </row>
    <row r="187" ht="18.75" customHeight="1" outlineLevel="1">
      <c r="A187" s="420"/>
      <c r="B187" s="113"/>
      <c r="C187" s="113"/>
      <c r="D187" s="113"/>
      <c r="E187" s="408"/>
      <c r="F187" s="130" t="s">
        <v>318</v>
      </c>
      <c r="G187" s="132"/>
      <c r="H187" s="132">
        <v>99.0</v>
      </c>
      <c r="I187" s="113"/>
      <c r="J187" s="113"/>
      <c r="K187" s="497">
        <f>I184/H187</f>
        <v>0.2424242424</v>
      </c>
    </row>
    <row r="188" ht="18.75" customHeight="1" outlineLevel="1">
      <c r="A188" s="125"/>
      <c r="B188" s="104" t="s">
        <v>491</v>
      </c>
      <c r="C188" s="405"/>
      <c r="D188" s="407">
        <v>30.0</v>
      </c>
      <c r="E188" s="408"/>
      <c r="F188" s="130" t="s">
        <v>314</v>
      </c>
      <c r="G188" s="132"/>
      <c r="H188" s="132">
        <v>99.0</v>
      </c>
      <c r="I188" s="133">
        <v>13.0</v>
      </c>
      <c r="J188" s="133"/>
      <c r="K188" s="497">
        <f>I188/H188</f>
        <v>0.1313131313</v>
      </c>
    </row>
    <row r="189" ht="18.75" customHeight="1" outlineLevel="1">
      <c r="A189" s="58"/>
      <c r="B189" s="139"/>
      <c r="C189" s="139"/>
      <c r="D189" s="139"/>
      <c r="E189" s="408"/>
      <c r="F189" s="130" t="s">
        <v>322</v>
      </c>
      <c r="G189" s="132"/>
      <c r="H189" s="132">
        <v>99.0</v>
      </c>
      <c r="I189" s="139"/>
      <c r="J189" s="139"/>
      <c r="K189" s="497">
        <f>I188/H189</f>
        <v>0.1313131313</v>
      </c>
    </row>
    <row r="190" ht="18.75" customHeight="1" outlineLevel="1">
      <c r="A190" s="141"/>
      <c r="B190" s="139"/>
      <c r="C190" s="139"/>
      <c r="D190" s="139"/>
      <c r="E190" s="408"/>
      <c r="F190" s="130" t="s">
        <v>317</v>
      </c>
      <c r="G190" s="132"/>
      <c r="H190" s="132">
        <v>99.0</v>
      </c>
      <c r="I190" s="139"/>
      <c r="J190" s="139"/>
      <c r="K190" s="498">
        <f>I188/H190</f>
        <v>0.1313131313</v>
      </c>
    </row>
    <row r="191" ht="18.75" customHeight="1" outlineLevel="1">
      <c r="A191" s="141"/>
      <c r="B191" s="113"/>
      <c r="C191" s="113"/>
      <c r="D191" s="113"/>
      <c r="E191" s="408"/>
      <c r="F191" s="130" t="s">
        <v>318</v>
      </c>
      <c r="G191" s="132"/>
      <c r="H191" s="132">
        <v>99.0</v>
      </c>
      <c r="I191" s="113"/>
      <c r="J191" s="113"/>
      <c r="K191" s="497">
        <f>I188/H191</f>
        <v>0.1313131313</v>
      </c>
    </row>
    <row r="192" ht="18.75" customHeight="1" outlineLevel="1">
      <c r="A192" s="230"/>
      <c r="B192" s="104" t="s">
        <v>492</v>
      </c>
      <c r="C192" s="405"/>
      <c r="D192" s="407">
        <v>30.0</v>
      </c>
      <c r="E192" s="408"/>
      <c r="F192" s="130" t="s">
        <v>314</v>
      </c>
      <c r="G192" s="132"/>
      <c r="H192" s="132">
        <v>99.0</v>
      </c>
      <c r="I192" s="133">
        <v>17.0</v>
      </c>
      <c r="J192" s="133"/>
      <c r="K192" s="497">
        <f>I192/H192</f>
        <v>0.1717171717</v>
      </c>
    </row>
    <row r="193" ht="18.75" customHeight="1" outlineLevel="1">
      <c r="A193" s="58"/>
      <c r="B193" s="139"/>
      <c r="C193" s="139"/>
      <c r="D193" s="139"/>
      <c r="E193" s="408"/>
      <c r="F193" s="130" t="s">
        <v>322</v>
      </c>
      <c r="G193" s="132"/>
      <c r="H193" s="132">
        <v>99.0</v>
      </c>
      <c r="I193" s="139"/>
      <c r="J193" s="139"/>
      <c r="K193" s="497">
        <f>I192/H193</f>
        <v>0.1717171717</v>
      </c>
    </row>
    <row r="194" ht="18.75" customHeight="1" outlineLevel="1">
      <c r="A194" s="420"/>
      <c r="B194" s="139"/>
      <c r="C194" s="139"/>
      <c r="D194" s="139"/>
      <c r="E194" s="408"/>
      <c r="F194" s="130" t="s">
        <v>317</v>
      </c>
      <c r="G194" s="132"/>
      <c r="H194" s="132">
        <v>99.0</v>
      </c>
      <c r="I194" s="139"/>
      <c r="J194" s="139"/>
      <c r="K194" s="498">
        <f>I192/H194</f>
        <v>0.1717171717</v>
      </c>
    </row>
    <row r="195" ht="18.75" customHeight="1" outlineLevel="1">
      <c r="A195" s="420"/>
      <c r="B195" s="113"/>
      <c r="C195" s="113"/>
      <c r="D195" s="113"/>
      <c r="E195" s="408"/>
      <c r="F195" s="130" t="s">
        <v>318</v>
      </c>
      <c r="G195" s="132"/>
      <c r="H195" s="132">
        <v>99.0</v>
      </c>
      <c r="I195" s="113"/>
      <c r="J195" s="113"/>
      <c r="K195" s="497">
        <f>I192/H195</f>
        <v>0.1717171717</v>
      </c>
    </row>
    <row r="196" ht="18.75" customHeight="1" outlineLevel="1">
      <c r="A196" s="230"/>
      <c r="B196" s="104" t="s">
        <v>493</v>
      </c>
      <c r="C196" s="405"/>
      <c r="D196" s="407">
        <v>30.0</v>
      </c>
      <c r="E196" s="408"/>
      <c r="F196" s="130" t="s">
        <v>314</v>
      </c>
      <c r="G196" s="132"/>
      <c r="H196" s="132">
        <v>99.0</v>
      </c>
      <c r="I196" s="133">
        <v>14.0</v>
      </c>
      <c r="J196" s="133"/>
      <c r="K196" s="497">
        <f>I196/H196</f>
        <v>0.1414141414</v>
      </c>
    </row>
    <row r="197" ht="18.75" customHeight="1" outlineLevel="1">
      <c r="A197" s="58"/>
      <c r="B197" s="139"/>
      <c r="C197" s="139"/>
      <c r="D197" s="139"/>
      <c r="E197" s="408"/>
      <c r="F197" s="130" t="s">
        <v>322</v>
      </c>
      <c r="G197" s="132"/>
      <c r="H197" s="132">
        <v>99.0</v>
      </c>
      <c r="I197" s="139"/>
      <c r="J197" s="139"/>
      <c r="K197" s="497">
        <f>I196/H197</f>
        <v>0.1414141414</v>
      </c>
    </row>
    <row r="198" ht="18.75" customHeight="1" outlineLevel="1">
      <c r="A198" s="420"/>
      <c r="B198" s="139"/>
      <c r="C198" s="139"/>
      <c r="D198" s="139"/>
      <c r="E198" s="408"/>
      <c r="F198" s="130" t="s">
        <v>317</v>
      </c>
      <c r="G198" s="132"/>
      <c r="H198" s="132">
        <v>99.0</v>
      </c>
      <c r="I198" s="139"/>
      <c r="J198" s="139"/>
      <c r="K198" s="498">
        <f>I196/H198</f>
        <v>0.1414141414</v>
      </c>
    </row>
    <row r="199" ht="18.75" customHeight="1" outlineLevel="1">
      <c r="A199" s="420"/>
      <c r="B199" s="113"/>
      <c r="C199" s="113"/>
      <c r="D199" s="113"/>
      <c r="E199" s="408"/>
      <c r="F199" s="130" t="s">
        <v>318</v>
      </c>
      <c r="G199" s="132"/>
      <c r="H199" s="132">
        <v>99.0</v>
      </c>
      <c r="I199" s="113"/>
      <c r="J199" s="113"/>
      <c r="K199" s="497">
        <f>I196/H199</f>
        <v>0.1414141414</v>
      </c>
    </row>
    <row r="200" ht="18.75" customHeight="1" outlineLevel="1">
      <c r="A200" s="125"/>
      <c r="B200" s="104" t="s">
        <v>494</v>
      </c>
      <c r="C200" s="405"/>
      <c r="D200" s="407">
        <v>30.0</v>
      </c>
      <c r="E200" s="408"/>
      <c r="F200" s="130" t="s">
        <v>314</v>
      </c>
      <c r="G200" s="132"/>
      <c r="H200" s="132">
        <v>99.0</v>
      </c>
      <c r="I200" s="133">
        <v>12.0</v>
      </c>
      <c r="J200" s="133"/>
      <c r="K200" s="497">
        <f>I200/H200</f>
        <v>0.1212121212</v>
      </c>
    </row>
    <row r="201" ht="18.75" customHeight="1" outlineLevel="1">
      <c r="A201" s="58"/>
      <c r="B201" s="139"/>
      <c r="C201" s="139"/>
      <c r="D201" s="139"/>
      <c r="E201" s="408"/>
      <c r="F201" s="130" t="s">
        <v>322</v>
      </c>
      <c r="G201" s="132"/>
      <c r="H201" s="132">
        <v>99.0</v>
      </c>
      <c r="I201" s="139"/>
      <c r="J201" s="139"/>
      <c r="K201" s="497">
        <f>I200/H201</f>
        <v>0.1212121212</v>
      </c>
    </row>
    <row r="202" ht="18.75" customHeight="1" outlineLevel="1">
      <c r="A202" s="141"/>
      <c r="B202" s="139"/>
      <c r="C202" s="139"/>
      <c r="D202" s="139"/>
      <c r="E202" s="408"/>
      <c r="F202" s="130" t="s">
        <v>317</v>
      </c>
      <c r="G202" s="132"/>
      <c r="H202" s="132">
        <v>99.0</v>
      </c>
      <c r="I202" s="139"/>
      <c r="J202" s="139"/>
      <c r="K202" s="498">
        <f>I200/H202</f>
        <v>0.1212121212</v>
      </c>
    </row>
    <row r="203" ht="18.75" customHeight="1" outlineLevel="1">
      <c r="A203" s="141"/>
      <c r="B203" s="113"/>
      <c r="C203" s="113"/>
      <c r="D203" s="113"/>
      <c r="E203" s="408"/>
      <c r="F203" s="130" t="s">
        <v>318</v>
      </c>
      <c r="G203" s="132"/>
      <c r="H203" s="132">
        <v>99.0</v>
      </c>
      <c r="I203" s="113"/>
      <c r="J203" s="113"/>
      <c r="K203" s="497">
        <f>I200/H203</f>
        <v>0.1212121212</v>
      </c>
    </row>
    <row r="204" ht="18.75" customHeight="1" outlineLevel="1">
      <c r="A204" s="125"/>
      <c r="B204" s="104" t="s">
        <v>496</v>
      </c>
      <c r="C204" s="405"/>
      <c r="D204" s="407">
        <v>30.0</v>
      </c>
      <c r="E204" s="408"/>
      <c r="F204" s="130" t="s">
        <v>314</v>
      </c>
      <c r="G204" s="132"/>
      <c r="H204" s="132">
        <v>99.0</v>
      </c>
      <c r="I204" s="133">
        <v>17.0</v>
      </c>
      <c r="J204" s="133"/>
      <c r="K204" s="497">
        <f>I204/H204</f>
        <v>0.1717171717</v>
      </c>
    </row>
    <row r="205" ht="18.75" customHeight="1" outlineLevel="1">
      <c r="A205" s="58"/>
      <c r="B205" s="139"/>
      <c r="C205" s="139"/>
      <c r="D205" s="139"/>
      <c r="E205" s="408"/>
      <c r="F205" s="130" t="s">
        <v>322</v>
      </c>
      <c r="G205" s="132"/>
      <c r="H205" s="132">
        <v>99.0</v>
      </c>
      <c r="I205" s="139"/>
      <c r="J205" s="139"/>
      <c r="K205" s="497">
        <f>I204/H205</f>
        <v>0.1717171717</v>
      </c>
    </row>
    <row r="206" ht="18.75" customHeight="1" outlineLevel="1">
      <c r="A206" s="141"/>
      <c r="B206" s="139"/>
      <c r="C206" s="139"/>
      <c r="D206" s="139"/>
      <c r="E206" s="408"/>
      <c r="F206" s="130" t="s">
        <v>317</v>
      </c>
      <c r="G206" s="132"/>
      <c r="H206" s="132">
        <v>99.0</v>
      </c>
      <c r="I206" s="139"/>
      <c r="J206" s="139"/>
      <c r="K206" s="498">
        <f>I204/H206</f>
        <v>0.1717171717</v>
      </c>
    </row>
    <row r="207" ht="18.75" customHeight="1" outlineLevel="1">
      <c r="A207" s="141"/>
      <c r="B207" s="113"/>
      <c r="C207" s="113"/>
      <c r="D207" s="113"/>
      <c r="E207" s="408"/>
      <c r="F207" s="130" t="s">
        <v>318</v>
      </c>
      <c r="G207" s="132"/>
      <c r="H207" s="132">
        <v>99.0</v>
      </c>
      <c r="I207" s="113"/>
      <c r="J207" s="113"/>
      <c r="K207" s="497">
        <f>I204/H207</f>
        <v>0.1717171717</v>
      </c>
    </row>
    <row r="208" ht="18.75" customHeight="1" outlineLevel="1">
      <c r="A208" s="125"/>
      <c r="B208" s="104" t="s">
        <v>245</v>
      </c>
      <c r="C208" s="405"/>
      <c r="D208" s="407" t="s">
        <v>239</v>
      </c>
      <c r="E208" s="408"/>
      <c r="F208" s="130" t="s">
        <v>314</v>
      </c>
      <c r="G208" s="132"/>
      <c r="H208" s="132">
        <v>99.0</v>
      </c>
      <c r="I208" s="133">
        <v>19.0</v>
      </c>
      <c r="J208" s="465"/>
      <c r="K208" s="497">
        <f>I208/H208</f>
        <v>0.1919191919</v>
      </c>
    </row>
    <row r="209" ht="18.75" customHeight="1" outlineLevel="1">
      <c r="A209" s="125"/>
      <c r="B209" s="139"/>
      <c r="C209" s="139"/>
      <c r="D209" s="139"/>
      <c r="E209" s="408"/>
      <c r="F209" s="130" t="s">
        <v>322</v>
      </c>
      <c r="G209" s="132"/>
      <c r="H209" s="132">
        <v>99.0</v>
      </c>
      <c r="I209" s="139"/>
      <c r="J209" s="139"/>
      <c r="K209" s="497">
        <f>I208/H209</f>
        <v>0.1919191919</v>
      </c>
    </row>
    <row r="210" ht="18.75" customHeight="1" outlineLevel="1">
      <c r="A210" s="125"/>
      <c r="B210" s="139"/>
      <c r="C210" s="139"/>
      <c r="D210" s="139"/>
      <c r="E210" s="408"/>
      <c r="F210" s="130" t="s">
        <v>317</v>
      </c>
      <c r="G210" s="132"/>
      <c r="H210" s="132">
        <v>99.0</v>
      </c>
      <c r="I210" s="139"/>
      <c r="J210" s="139"/>
      <c r="K210" s="498">
        <f>I208/H210</f>
        <v>0.1919191919</v>
      </c>
    </row>
    <row r="211" ht="18.75" customHeight="1" outlineLevel="1">
      <c r="A211" s="125"/>
      <c r="B211" s="113"/>
      <c r="C211" s="113"/>
      <c r="D211" s="113"/>
      <c r="E211" s="408"/>
      <c r="F211" s="130" t="s">
        <v>318</v>
      </c>
      <c r="G211" s="132"/>
      <c r="H211" s="132">
        <v>99.0</v>
      </c>
      <c r="I211" s="113"/>
      <c r="J211" s="113"/>
      <c r="K211" s="497">
        <f>I208/H211</f>
        <v>0.1919191919</v>
      </c>
    </row>
    <row r="212" ht="18.75" customHeight="1" outlineLevel="1">
      <c r="A212" s="125"/>
      <c r="B212" s="104" t="s">
        <v>275</v>
      </c>
      <c r="C212" s="405"/>
      <c r="D212" s="407">
        <v>150.0</v>
      </c>
      <c r="E212" s="408"/>
      <c r="F212" s="130" t="s">
        <v>314</v>
      </c>
      <c r="G212" s="132"/>
      <c r="H212" s="132">
        <v>149.0</v>
      </c>
      <c r="I212" s="133">
        <v>37.0</v>
      </c>
      <c r="J212" s="133"/>
      <c r="K212" s="497">
        <f>I212/H212</f>
        <v>0.2483221477</v>
      </c>
    </row>
    <row r="213" ht="18.75" customHeight="1" outlineLevel="1">
      <c r="A213" s="125"/>
      <c r="B213" s="139"/>
      <c r="C213" s="139"/>
      <c r="D213" s="139"/>
      <c r="E213" s="408"/>
      <c r="F213" s="130" t="s">
        <v>322</v>
      </c>
      <c r="G213" s="132"/>
      <c r="H213" s="132">
        <v>149.0</v>
      </c>
      <c r="I213" s="139"/>
      <c r="J213" s="139"/>
      <c r="K213" s="497">
        <f>I212/H213</f>
        <v>0.2483221477</v>
      </c>
    </row>
    <row r="214" ht="18.75" customHeight="1" outlineLevel="1">
      <c r="A214" s="125"/>
      <c r="B214" s="139"/>
      <c r="C214" s="139"/>
      <c r="D214" s="139"/>
      <c r="E214" s="408"/>
      <c r="F214" s="130" t="s">
        <v>317</v>
      </c>
      <c r="G214" s="132"/>
      <c r="H214" s="132">
        <v>149.0</v>
      </c>
      <c r="I214" s="139"/>
      <c r="J214" s="139"/>
      <c r="K214" s="498">
        <f>I212/H214</f>
        <v>0.2483221477</v>
      </c>
    </row>
    <row r="215" ht="18.75" customHeight="1" outlineLevel="1">
      <c r="A215" s="125"/>
      <c r="B215" s="113"/>
      <c r="C215" s="113"/>
      <c r="D215" s="113"/>
      <c r="E215" s="408"/>
      <c r="F215" s="130" t="s">
        <v>318</v>
      </c>
      <c r="G215" s="132"/>
      <c r="H215" s="132">
        <v>149.0</v>
      </c>
      <c r="I215" s="113"/>
      <c r="J215" s="113"/>
      <c r="K215" s="497">
        <f>I212/H215</f>
        <v>0.2483221477</v>
      </c>
    </row>
  </sheetData>
  <autoFilter ref="$F$1:$F$215"/>
  <mergeCells count="310">
    <mergeCell ref="B70:B73"/>
    <mergeCell ref="B75:B78"/>
    <mergeCell ref="C75:C78"/>
    <mergeCell ref="D75:D78"/>
    <mergeCell ref="B79:B82"/>
    <mergeCell ref="C79:C82"/>
    <mergeCell ref="D79:D82"/>
    <mergeCell ref="A79:A80"/>
    <mergeCell ref="A83:A84"/>
    <mergeCell ref="B83:B86"/>
    <mergeCell ref="C83:C86"/>
    <mergeCell ref="D83:D86"/>
    <mergeCell ref="B87:C87"/>
    <mergeCell ref="A88:A89"/>
    <mergeCell ref="A25:A26"/>
    <mergeCell ref="A29:A30"/>
    <mergeCell ref="C29:C32"/>
    <mergeCell ref="D29:D32"/>
    <mergeCell ref="B8:B11"/>
    <mergeCell ref="B12:B15"/>
    <mergeCell ref="A16:A17"/>
    <mergeCell ref="B16:B19"/>
    <mergeCell ref="A21:A22"/>
    <mergeCell ref="B21:B24"/>
    <mergeCell ref="B25:B28"/>
    <mergeCell ref="C37:C40"/>
    <mergeCell ref="D37:D40"/>
    <mergeCell ref="C41:C44"/>
    <mergeCell ref="D41:D44"/>
    <mergeCell ref="C45:C48"/>
    <mergeCell ref="D45:D48"/>
    <mergeCell ref="C49:C52"/>
    <mergeCell ref="D49:D52"/>
    <mergeCell ref="C53:C56"/>
    <mergeCell ref="D53:D56"/>
    <mergeCell ref="B29:B32"/>
    <mergeCell ref="A33:A34"/>
    <mergeCell ref="B33:B36"/>
    <mergeCell ref="C33:C36"/>
    <mergeCell ref="D33:D36"/>
    <mergeCell ref="A37:A38"/>
    <mergeCell ref="A41:A42"/>
    <mergeCell ref="B37:B40"/>
    <mergeCell ref="B41:B44"/>
    <mergeCell ref="A45:A46"/>
    <mergeCell ref="B45:B48"/>
    <mergeCell ref="A49:A50"/>
    <mergeCell ref="B49:B52"/>
    <mergeCell ref="A53:A54"/>
    <mergeCell ref="B109:B112"/>
    <mergeCell ref="B113:B116"/>
    <mergeCell ref="A117:A118"/>
    <mergeCell ref="B117:B120"/>
    <mergeCell ref="C117:C120"/>
    <mergeCell ref="D117:D120"/>
    <mergeCell ref="A121:A122"/>
    <mergeCell ref="B172:B175"/>
    <mergeCell ref="B176:B179"/>
    <mergeCell ref="B159:B162"/>
    <mergeCell ref="B163:B164"/>
    <mergeCell ref="B165:B166"/>
    <mergeCell ref="A167:A168"/>
    <mergeCell ref="B167:B170"/>
    <mergeCell ref="A172:A173"/>
    <mergeCell ref="A176:A177"/>
    <mergeCell ref="B192:B195"/>
    <mergeCell ref="B196:B199"/>
    <mergeCell ref="A200:A201"/>
    <mergeCell ref="B200:B203"/>
    <mergeCell ref="A204:A205"/>
    <mergeCell ref="B204:B207"/>
    <mergeCell ref="B208:B211"/>
    <mergeCell ref="B212:B215"/>
    <mergeCell ref="A180:A181"/>
    <mergeCell ref="B180:B183"/>
    <mergeCell ref="B184:B187"/>
    <mergeCell ref="A188:A189"/>
    <mergeCell ref="B188:B191"/>
    <mergeCell ref="A192:A193"/>
    <mergeCell ref="A196:A197"/>
    <mergeCell ref="D188:D191"/>
    <mergeCell ref="D192:D195"/>
    <mergeCell ref="D163:D164"/>
    <mergeCell ref="D165:D166"/>
    <mergeCell ref="D167:D170"/>
    <mergeCell ref="D172:D175"/>
    <mergeCell ref="D176:D179"/>
    <mergeCell ref="D180:D183"/>
    <mergeCell ref="D184:D187"/>
    <mergeCell ref="B121:B124"/>
    <mergeCell ref="C121:C124"/>
    <mergeCell ref="D121:D124"/>
    <mergeCell ref="B125:B128"/>
    <mergeCell ref="C125:C128"/>
    <mergeCell ref="D125:D128"/>
    <mergeCell ref="B129:B132"/>
    <mergeCell ref="B133:D133"/>
    <mergeCell ref="C129:C132"/>
    <mergeCell ref="D129:D132"/>
    <mergeCell ref="A134:A135"/>
    <mergeCell ref="B134:B137"/>
    <mergeCell ref="C134:C137"/>
    <mergeCell ref="D134:D137"/>
    <mergeCell ref="A138:A139"/>
    <mergeCell ref="B138:B141"/>
    <mergeCell ref="C138:C141"/>
    <mergeCell ref="D138:D141"/>
    <mergeCell ref="A142:A143"/>
    <mergeCell ref="C142:C145"/>
    <mergeCell ref="D142:D145"/>
    <mergeCell ref="A146:A147"/>
    <mergeCell ref="B142:B145"/>
    <mergeCell ref="B146:B149"/>
    <mergeCell ref="A150:A151"/>
    <mergeCell ref="B150:B153"/>
    <mergeCell ref="A155:A156"/>
    <mergeCell ref="B155:B158"/>
    <mergeCell ref="A159:A160"/>
    <mergeCell ref="C146:C149"/>
    <mergeCell ref="D146:D149"/>
    <mergeCell ref="C150:C153"/>
    <mergeCell ref="D150:D153"/>
    <mergeCell ref="C155:C158"/>
    <mergeCell ref="D155:D158"/>
    <mergeCell ref="D159:D162"/>
    <mergeCell ref="C159:C162"/>
    <mergeCell ref="C163:C164"/>
    <mergeCell ref="C165:C166"/>
    <mergeCell ref="C167:C170"/>
    <mergeCell ref="C172:C175"/>
    <mergeCell ref="C176:C179"/>
    <mergeCell ref="C180:C183"/>
    <mergeCell ref="C204:C207"/>
    <mergeCell ref="D204:D207"/>
    <mergeCell ref="C208:C211"/>
    <mergeCell ref="D208:D211"/>
    <mergeCell ref="C212:C215"/>
    <mergeCell ref="D212:D215"/>
    <mergeCell ref="C184:C187"/>
    <mergeCell ref="C188:C191"/>
    <mergeCell ref="C192:C195"/>
    <mergeCell ref="C196:C199"/>
    <mergeCell ref="D196:D199"/>
    <mergeCell ref="C200:C203"/>
    <mergeCell ref="D200:D203"/>
    <mergeCell ref="C1:C2"/>
    <mergeCell ref="D1:D2"/>
    <mergeCell ref="E1:E2"/>
    <mergeCell ref="G1:G2"/>
    <mergeCell ref="H1:H2"/>
    <mergeCell ref="I1:I2"/>
    <mergeCell ref="B3:D3"/>
    <mergeCell ref="C8:C11"/>
    <mergeCell ref="D8:D11"/>
    <mergeCell ref="B1:B2"/>
    <mergeCell ref="A4:A5"/>
    <mergeCell ref="B4:B7"/>
    <mergeCell ref="C4:C7"/>
    <mergeCell ref="D4:D7"/>
    <mergeCell ref="A8:A9"/>
    <mergeCell ref="A12:A13"/>
    <mergeCell ref="I4:I7"/>
    <mergeCell ref="J4:J7"/>
    <mergeCell ref="I8:I11"/>
    <mergeCell ref="J8:J11"/>
    <mergeCell ref="I12:I15"/>
    <mergeCell ref="J12:J15"/>
    <mergeCell ref="J16:J19"/>
    <mergeCell ref="C25:C28"/>
    <mergeCell ref="D25:D28"/>
    <mergeCell ref="C12:C15"/>
    <mergeCell ref="D12:D15"/>
    <mergeCell ref="C16:C19"/>
    <mergeCell ref="D16:D19"/>
    <mergeCell ref="B20:D20"/>
    <mergeCell ref="C21:C24"/>
    <mergeCell ref="D21:D24"/>
    <mergeCell ref="I16:I19"/>
    <mergeCell ref="I21:I24"/>
    <mergeCell ref="J21:J24"/>
    <mergeCell ref="I25:I28"/>
    <mergeCell ref="J25:J28"/>
    <mergeCell ref="I29:I32"/>
    <mergeCell ref="J29:J32"/>
    <mergeCell ref="C62:C65"/>
    <mergeCell ref="D62:D65"/>
    <mergeCell ref="B53:B56"/>
    <mergeCell ref="B57:B60"/>
    <mergeCell ref="C57:C60"/>
    <mergeCell ref="D57:D60"/>
    <mergeCell ref="B61:D61"/>
    <mergeCell ref="A62:A63"/>
    <mergeCell ref="A66:A67"/>
    <mergeCell ref="D70:D73"/>
    <mergeCell ref="B74:D74"/>
    <mergeCell ref="B62:B65"/>
    <mergeCell ref="B66:B69"/>
    <mergeCell ref="C66:C69"/>
    <mergeCell ref="D66:D69"/>
    <mergeCell ref="A70:A71"/>
    <mergeCell ref="C70:C73"/>
    <mergeCell ref="A75:A76"/>
    <mergeCell ref="B88:B91"/>
    <mergeCell ref="C88:C91"/>
    <mergeCell ref="D88:D91"/>
    <mergeCell ref="A92:A93"/>
    <mergeCell ref="B92:B95"/>
    <mergeCell ref="C92:C95"/>
    <mergeCell ref="D92:D95"/>
    <mergeCell ref="B96:B99"/>
    <mergeCell ref="C96:C99"/>
    <mergeCell ref="D96:D99"/>
    <mergeCell ref="A100:A101"/>
    <mergeCell ref="B100:B103"/>
    <mergeCell ref="C100:C103"/>
    <mergeCell ref="D100:D103"/>
    <mergeCell ref="C113:C116"/>
    <mergeCell ref="D113:D116"/>
    <mergeCell ref="B105:B108"/>
    <mergeCell ref="C105:C108"/>
    <mergeCell ref="D105:D108"/>
    <mergeCell ref="A109:A110"/>
    <mergeCell ref="C109:C112"/>
    <mergeCell ref="D109:D112"/>
    <mergeCell ref="A113:A114"/>
    <mergeCell ref="I105:I108"/>
    <mergeCell ref="I109:I112"/>
    <mergeCell ref="J109:J112"/>
    <mergeCell ref="I113:I116"/>
    <mergeCell ref="J113:J116"/>
    <mergeCell ref="I117:I120"/>
    <mergeCell ref="J117:J120"/>
    <mergeCell ref="I121:I124"/>
    <mergeCell ref="J121:J124"/>
    <mergeCell ref="I125:I128"/>
    <mergeCell ref="J125:J128"/>
    <mergeCell ref="I129:I132"/>
    <mergeCell ref="J129:J132"/>
    <mergeCell ref="J134:J137"/>
    <mergeCell ref="I165:I166"/>
    <mergeCell ref="I167:I170"/>
    <mergeCell ref="J167:J170"/>
    <mergeCell ref="I172:I175"/>
    <mergeCell ref="J172:J175"/>
    <mergeCell ref="I176:I179"/>
    <mergeCell ref="J176:J179"/>
    <mergeCell ref="I192:I195"/>
    <mergeCell ref="I196:I199"/>
    <mergeCell ref="I200:I203"/>
    <mergeCell ref="I204:I207"/>
    <mergeCell ref="I208:I211"/>
    <mergeCell ref="I212:I215"/>
    <mergeCell ref="J196:J199"/>
    <mergeCell ref="J200:J203"/>
    <mergeCell ref="J204:J207"/>
    <mergeCell ref="J208:J211"/>
    <mergeCell ref="J212:J215"/>
    <mergeCell ref="I180:I183"/>
    <mergeCell ref="J180:J183"/>
    <mergeCell ref="I184:I187"/>
    <mergeCell ref="J184:J187"/>
    <mergeCell ref="I188:I191"/>
    <mergeCell ref="J188:J191"/>
    <mergeCell ref="J192:J195"/>
    <mergeCell ref="I33:I36"/>
    <mergeCell ref="J33:J36"/>
    <mergeCell ref="I37:I40"/>
    <mergeCell ref="J37:J40"/>
    <mergeCell ref="I41:I44"/>
    <mergeCell ref="J41:J44"/>
    <mergeCell ref="J45:J48"/>
    <mergeCell ref="I45:I48"/>
    <mergeCell ref="I49:I52"/>
    <mergeCell ref="I53:I56"/>
    <mergeCell ref="I57:I60"/>
    <mergeCell ref="I62:I65"/>
    <mergeCell ref="I66:I69"/>
    <mergeCell ref="I70:I73"/>
    <mergeCell ref="J79:J82"/>
    <mergeCell ref="J83:J86"/>
    <mergeCell ref="J88:J91"/>
    <mergeCell ref="J92:J95"/>
    <mergeCell ref="J100:J103"/>
    <mergeCell ref="J49:J52"/>
    <mergeCell ref="J53:J56"/>
    <mergeCell ref="J57:J60"/>
    <mergeCell ref="J62:J65"/>
    <mergeCell ref="J66:J69"/>
    <mergeCell ref="J70:J73"/>
    <mergeCell ref="J75:J78"/>
    <mergeCell ref="I75:I78"/>
    <mergeCell ref="I79:I82"/>
    <mergeCell ref="I83:I86"/>
    <mergeCell ref="I88:I91"/>
    <mergeCell ref="I92:I95"/>
    <mergeCell ref="I96:I99"/>
    <mergeCell ref="I100:I103"/>
    <mergeCell ref="J138:J141"/>
    <mergeCell ref="J142:J145"/>
    <mergeCell ref="J146:J149"/>
    <mergeCell ref="J150:J153"/>
    <mergeCell ref="J155:J158"/>
    <mergeCell ref="J159:J162"/>
    <mergeCell ref="I134:I137"/>
    <mergeCell ref="I138:I141"/>
    <mergeCell ref="I142:I145"/>
    <mergeCell ref="I146:I149"/>
    <mergeCell ref="I150:I153"/>
    <mergeCell ref="I155:I158"/>
    <mergeCell ref="I159:I162"/>
  </mergeCells>
  <conditionalFormatting sqref="K1:K215 J2:J3 J20 J74 J87 J104 J133 J154 J171">
    <cfRule type="colorScale" priority="1">
      <colorScale>
        <cfvo type="min"/>
        <cfvo type="percentile" val="50"/>
        <cfvo type="max"/>
        <color rgb="FF57BB8A"/>
        <color rgb="FFFFFFFF"/>
        <color rgb="FFE67C73"/>
      </colorScale>
    </cfRule>
  </conditionalFormatting>
  <conditionalFormatting sqref="K5:K7 K9:K11 K13:K15 K17:K19 K22:K24 K26:K28 K30:K32 K34:K36 K38:K40 K42:K44 K46:K48 K50:K52 K54:K56 K58:K60 K63:K65 K67:K69 K71:K73 K76:K78 K80:K82 K84:K86 K88:K99 K101:K103 K106:K108 K110:K112 K114:K116 K118:K120 K122:K124 K126:K132 K135:K137 K139:K141 K143:K145 K147:K153 K156:K158 K160:K162 K168:K170">
    <cfRule type="containsText" dxfId="0" priority="2" operator="containsText" text="нет">
      <formula>NOT(ISERROR(SEARCH(("нет"),(K5))))</formula>
    </cfRule>
  </conditionalFormatting>
  <conditionalFormatting sqref="G3:H170 K5:K7 K9:K11 K13:K15 K17:K19 K22:K24 K26:K28 K30:K32 K34:K36 K38:K40 K42:K44 K46:K48 K50:K52 K54:K56 K58:K60 K63:K65 K67:K69 K71:K73 K76:K78 K80:K82 K84:K86 K88:K99 K101:K103 K106:K108 K110:K112 K114:K116 K118:K120 K122:K124 K126:K132 K135:K137 K139:K141 K143:K145 K147:K153 K156:K158 K160:K162 K168:K170">
    <cfRule type="colorScale" priority="3">
      <colorScale>
        <cfvo type="min"/>
        <cfvo type="max"/>
        <color rgb="FFFFFFFF"/>
        <color rgb="FFE67C73"/>
      </colorScale>
    </cfRule>
  </conditionalFormatting>
  <conditionalFormatting sqref="F1:F215">
    <cfRule type="colorScale" priority="4">
      <colorScale>
        <cfvo type="min"/>
        <cfvo type="max"/>
        <color rgb="FFFFFFFF"/>
        <color rgb="FF57BB8A"/>
      </colorScale>
    </cfRule>
  </conditionalFormatting>
  <conditionalFormatting sqref="E1:E215">
    <cfRule type="containsText" dxfId="1" priority="5" operator="containsText" text="да">
      <formula>NOT(ISERROR(SEARCH(("да"),(E1))))</formula>
    </cfRule>
  </conditionalFormatting>
  <dataValidations>
    <dataValidation type="list" allowBlank="1" showErrorMessage="1" sqref="E4:E19 E21:E60 E62:E73 E75:E86 E88:E103 E105:E132 E134:E153 E155:E170">
      <formula1>"да,нет"</formula1>
    </dataValidation>
    <dataValidation type="list" allowBlank="1" showErrorMessage="1" sqref="F4:F5 F7:F9 F11:F13 F15:F17 F19 F21:F22 F24:F26 F28:F30 F32:F34 F36:F38 F40:F42 F44:F46 F48:F50 F52:F54 F56:F58 F60 F62:F63 F65:F67 F69:F71 F73 F75:F76 F78:F80 F82:F84 F86 F88:F89 F91:F93 F95:F97 F99:F101 F103 F105:F106 F108:F110 F112:F114 F116:F118 F120:F122 F124:F126 F128:F130 F132 F134:F135 F137:F139 F141:F143 F145:F147 F149:F151 F153 F155:F156 F158:F160 F162:F168 F170 F172:F173 F175:F177 F179:F181 F183:F185 F187:F189 F191:F193 F195:F197 F199:F201 F203:F205 F207:F209 F211:F213 F215">
      <formula1>"Город,Москва,Сургут/Самара,Тюмень/Ижевск/Югра,Питер"</formula1>
    </dataValidation>
    <dataValidation type="list" allowBlank="1" showErrorMessage="1" sqref="F6 F10 F14 F18 F23 F27 F31 F35 F39 F43 F47 F51 F55 F59 F64 F68 F72 F77 F81 F85 F90 F94 F98 F102 F107 F111 F115 F119 F123 F127 F131 F136 F140 F144 F148 F152 F157 F161 F169 F174 F178 F182 F186 F190 F194 F198 F202 F206 F210 F214">
      <formula1>"Город,Москва,Сургут//Самара,Тюмень/Ижевск/Югра,Питер"</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48.29"/>
    <col customWidth="1" min="2" max="2" width="27.29"/>
    <col customWidth="1" min="3" max="3" width="9.86"/>
    <col customWidth="1" min="4" max="4" width="9.71"/>
    <col customWidth="1" min="5" max="5" width="8.43"/>
    <col customWidth="1" min="6" max="6" width="8.57"/>
    <col customWidth="1" min="7" max="7" width="8.71"/>
    <col customWidth="1" min="8" max="8" width="8.43"/>
    <col customWidth="1" min="9" max="9" width="28.57"/>
    <col customWidth="1" min="10" max="10" width="9.29"/>
    <col customWidth="1" min="11" max="11" width="10.14"/>
  </cols>
  <sheetData>
    <row r="1" ht="15.0" customHeight="1">
      <c r="A1" s="499" t="s">
        <v>523</v>
      </c>
      <c r="B1" s="499" t="s">
        <v>524</v>
      </c>
      <c r="C1" s="499" t="s">
        <v>299</v>
      </c>
      <c r="D1" s="500" t="s">
        <v>525</v>
      </c>
      <c r="E1" s="501" t="s">
        <v>526</v>
      </c>
      <c r="F1" s="502" t="s">
        <v>305</v>
      </c>
      <c r="G1" s="503" t="s">
        <v>527</v>
      </c>
      <c r="H1" s="503" t="s">
        <v>307</v>
      </c>
      <c r="I1" s="64"/>
      <c r="J1" s="64"/>
      <c r="K1" s="64"/>
      <c r="L1" s="64"/>
      <c r="M1" s="64"/>
      <c r="N1" s="64"/>
      <c r="O1" s="64"/>
      <c r="P1" s="64"/>
      <c r="Q1" s="64"/>
      <c r="R1" s="64"/>
      <c r="S1" s="64"/>
      <c r="T1" s="64"/>
      <c r="U1" s="64"/>
      <c r="V1" s="51"/>
      <c r="W1" s="51"/>
      <c r="X1" s="51"/>
      <c r="Y1" s="51"/>
      <c r="Z1" s="51"/>
      <c r="AA1" s="51"/>
      <c r="AB1" s="51"/>
      <c r="AC1" s="51"/>
      <c r="AD1" s="51"/>
    </row>
    <row r="2" ht="15.0" customHeight="1">
      <c r="A2" s="504" t="s">
        <v>528</v>
      </c>
      <c r="B2" s="505"/>
      <c r="C2" s="505"/>
      <c r="D2" s="505"/>
      <c r="E2" s="505"/>
      <c r="F2" s="506">
        <f>AVERAGE(F3:F7)</f>
        <v>0.2843510968</v>
      </c>
      <c r="G2" s="60"/>
      <c r="H2" s="60"/>
      <c r="I2" s="64"/>
      <c r="J2" s="64"/>
      <c r="K2" s="64"/>
      <c r="L2" s="64"/>
      <c r="M2" s="64"/>
      <c r="N2" s="64"/>
      <c r="O2" s="64"/>
      <c r="P2" s="64"/>
      <c r="Q2" s="64"/>
      <c r="R2" s="64"/>
      <c r="S2" s="64"/>
      <c r="T2" s="64"/>
      <c r="U2" s="64"/>
      <c r="V2" s="51"/>
      <c r="W2" s="51"/>
      <c r="X2" s="51"/>
      <c r="Y2" s="51"/>
      <c r="Z2" s="51"/>
      <c r="AA2" s="51"/>
      <c r="AB2" s="51"/>
      <c r="AC2" s="51"/>
      <c r="AD2" s="51"/>
    </row>
    <row r="3" ht="15.0" customHeight="1">
      <c r="A3" s="507" t="s">
        <v>529</v>
      </c>
      <c r="B3" s="508"/>
      <c r="C3" s="509" t="s">
        <v>149</v>
      </c>
      <c r="D3" s="510">
        <v>299.0</v>
      </c>
      <c r="E3" s="511">
        <v>77.0</v>
      </c>
      <c r="F3" s="512">
        <f t="shared" ref="F3:F7" si="1">E3/D3</f>
        <v>0.2575250836</v>
      </c>
      <c r="G3" s="513">
        <f t="shared" ref="G3:G7" si="2">D3-E3</f>
        <v>222</v>
      </c>
      <c r="H3" s="512">
        <f t="shared" ref="H3:H7" si="3">D3/E3-1</f>
        <v>2.883116883</v>
      </c>
      <c r="I3" s="51"/>
      <c r="J3" s="51"/>
      <c r="K3" s="51"/>
      <c r="L3" s="51"/>
      <c r="M3" s="51"/>
      <c r="N3" s="51"/>
      <c r="O3" s="51"/>
      <c r="P3" s="51"/>
      <c r="Q3" s="51"/>
      <c r="R3" s="51"/>
      <c r="S3" s="51"/>
      <c r="T3" s="51"/>
      <c r="U3" s="51"/>
      <c r="V3" s="51"/>
      <c r="W3" s="51"/>
      <c r="X3" s="51"/>
      <c r="Y3" s="51"/>
      <c r="Z3" s="51"/>
      <c r="AA3" s="51"/>
      <c r="AB3" s="51"/>
      <c r="AC3" s="51"/>
      <c r="AD3" s="51"/>
    </row>
    <row r="4" ht="15.0" customHeight="1">
      <c r="A4" s="514" t="s">
        <v>530</v>
      </c>
      <c r="B4" s="515"/>
      <c r="C4" s="516" t="s">
        <v>531</v>
      </c>
      <c r="D4" s="510">
        <v>299.0</v>
      </c>
      <c r="E4" s="517">
        <v>60.0</v>
      </c>
      <c r="F4" s="512">
        <f t="shared" si="1"/>
        <v>0.2006688963</v>
      </c>
      <c r="G4" s="513">
        <f t="shared" si="2"/>
        <v>239</v>
      </c>
      <c r="H4" s="512">
        <f t="shared" si="3"/>
        <v>3.983333333</v>
      </c>
      <c r="I4" s="64"/>
      <c r="J4" s="64"/>
      <c r="K4" s="64"/>
      <c r="L4" s="64"/>
      <c r="M4" s="64"/>
      <c r="N4" s="64"/>
      <c r="O4" s="64"/>
      <c r="P4" s="64"/>
      <c r="Q4" s="64"/>
      <c r="R4" s="64"/>
      <c r="S4" s="64"/>
      <c r="T4" s="64"/>
      <c r="U4" s="64"/>
      <c r="V4" s="64"/>
      <c r="W4" s="64"/>
      <c r="X4" s="64"/>
      <c r="Y4" s="64"/>
      <c r="Z4" s="64"/>
      <c r="AA4" s="64"/>
      <c r="AB4" s="64"/>
      <c r="AC4" s="64"/>
      <c r="AD4" s="64"/>
    </row>
    <row r="5" ht="15.0" customHeight="1">
      <c r="A5" s="514" t="s">
        <v>532</v>
      </c>
      <c r="B5" s="515"/>
      <c r="C5" s="516" t="s">
        <v>123</v>
      </c>
      <c r="D5" s="510">
        <v>299.0</v>
      </c>
      <c r="E5" s="517">
        <v>76.0</v>
      </c>
      <c r="F5" s="512">
        <f t="shared" si="1"/>
        <v>0.254180602</v>
      </c>
      <c r="G5" s="513">
        <f t="shared" si="2"/>
        <v>223</v>
      </c>
      <c r="H5" s="512">
        <f t="shared" si="3"/>
        <v>2.934210526</v>
      </c>
      <c r="I5" s="64"/>
      <c r="J5" s="64"/>
      <c r="K5" s="64"/>
      <c r="L5" s="64"/>
      <c r="M5" s="64"/>
      <c r="N5" s="64"/>
      <c r="O5" s="64"/>
      <c r="P5" s="64"/>
      <c r="Q5" s="64"/>
      <c r="R5" s="64"/>
      <c r="S5" s="64"/>
      <c r="T5" s="64"/>
      <c r="U5" s="64"/>
      <c r="V5" s="64"/>
      <c r="W5" s="64"/>
      <c r="X5" s="64"/>
      <c r="Y5" s="64"/>
      <c r="Z5" s="64"/>
      <c r="AA5" s="64"/>
      <c r="AB5" s="64"/>
      <c r="AC5" s="64"/>
      <c r="AD5" s="64"/>
    </row>
    <row r="6" ht="15.0" customHeight="1">
      <c r="A6" s="514" t="s">
        <v>533</v>
      </c>
      <c r="B6" s="515"/>
      <c r="C6" s="516" t="s">
        <v>111</v>
      </c>
      <c r="D6" s="510">
        <v>349.0</v>
      </c>
      <c r="E6" s="517">
        <v>105.0</v>
      </c>
      <c r="F6" s="512">
        <f t="shared" si="1"/>
        <v>0.3008595989</v>
      </c>
      <c r="G6" s="513">
        <f t="shared" si="2"/>
        <v>244</v>
      </c>
      <c r="H6" s="512">
        <f t="shared" si="3"/>
        <v>2.323809524</v>
      </c>
      <c r="I6" s="64"/>
      <c r="J6" s="64"/>
      <c r="K6" s="64"/>
      <c r="L6" s="64"/>
      <c r="M6" s="64"/>
      <c r="N6" s="64"/>
      <c r="O6" s="64"/>
      <c r="P6" s="64"/>
      <c r="Q6" s="64"/>
      <c r="R6" s="64"/>
      <c r="S6" s="64"/>
      <c r="T6" s="64"/>
      <c r="U6" s="64"/>
      <c r="V6" s="64"/>
      <c r="W6" s="64"/>
      <c r="X6" s="64"/>
      <c r="Y6" s="64"/>
      <c r="Z6" s="64"/>
      <c r="AA6" s="64"/>
      <c r="AB6" s="64"/>
      <c r="AC6" s="64"/>
      <c r="AD6" s="64"/>
    </row>
    <row r="7" ht="32.25" customHeight="1">
      <c r="A7" s="518" t="s">
        <v>534</v>
      </c>
      <c r="B7" s="515"/>
      <c r="C7" s="516">
        <v>350.0</v>
      </c>
      <c r="D7" s="510">
        <v>399.0</v>
      </c>
      <c r="E7" s="517">
        <v>163.0</v>
      </c>
      <c r="F7" s="512">
        <f t="shared" si="1"/>
        <v>0.4085213033</v>
      </c>
      <c r="G7" s="513">
        <f t="shared" si="2"/>
        <v>236</v>
      </c>
      <c r="H7" s="512">
        <f t="shared" si="3"/>
        <v>1.447852761</v>
      </c>
      <c r="I7" s="64"/>
      <c r="J7" s="64"/>
      <c r="K7" s="64"/>
      <c r="L7" s="64"/>
      <c r="M7" s="64"/>
      <c r="N7" s="64"/>
      <c r="O7" s="64"/>
      <c r="P7" s="64"/>
      <c r="Q7" s="64"/>
      <c r="R7" s="64"/>
      <c r="S7" s="64"/>
      <c r="T7" s="64"/>
      <c r="U7" s="64"/>
      <c r="V7" s="64"/>
      <c r="W7" s="64"/>
      <c r="X7" s="64"/>
      <c r="Y7" s="64"/>
      <c r="Z7" s="64"/>
      <c r="AA7" s="64"/>
      <c r="AB7" s="64"/>
      <c r="AC7" s="64"/>
      <c r="AD7" s="64"/>
    </row>
    <row r="8" ht="15.0" customHeight="1">
      <c r="A8" s="519" t="s">
        <v>535</v>
      </c>
      <c r="B8" s="505"/>
      <c r="C8" s="505"/>
      <c r="D8" s="505"/>
      <c r="E8" s="505"/>
      <c r="F8" s="506">
        <f>AVERAGE(F9:F11)</f>
        <v>0.2593718338</v>
      </c>
      <c r="G8" s="520"/>
      <c r="H8" s="521"/>
      <c r="I8" s="64"/>
      <c r="J8" s="64"/>
      <c r="K8" s="64"/>
      <c r="L8" s="64"/>
      <c r="M8" s="64"/>
      <c r="N8" s="64"/>
      <c r="O8" s="64"/>
      <c r="P8" s="64"/>
      <c r="Q8" s="64"/>
      <c r="R8" s="64"/>
      <c r="S8" s="64"/>
      <c r="T8" s="64"/>
      <c r="U8" s="64"/>
      <c r="V8" s="51"/>
      <c r="W8" s="51"/>
      <c r="X8" s="51"/>
      <c r="Y8" s="51"/>
      <c r="Z8" s="51"/>
      <c r="AA8" s="51"/>
      <c r="AB8" s="51"/>
      <c r="AC8" s="51"/>
      <c r="AD8" s="51"/>
    </row>
    <row r="9" ht="15.0" customHeight="1">
      <c r="A9" s="514" t="s">
        <v>536</v>
      </c>
      <c r="B9" s="515"/>
      <c r="C9" s="516">
        <v>160.0</v>
      </c>
      <c r="D9" s="510">
        <v>329.0</v>
      </c>
      <c r="E9" s="517">
        <v>48.0</v>
      </c>
      <c r="F9" s="512">
        <f t="shared" ref="F9:F11" si="4">E9/D9</f>
        <v>0.1458966565</v>
      </c>
      <c r="G9" s="513">
        <f t="shared" ref="G9:G11" si="5">D9-E9</f>
        <v>281</v>
      </c>
      <c r="H9" s="512">
        <f t="shared" ref="H9:H11" si="6">D9/E9-1</f>
        <v>5.854166667</v>
      </c>
      <c r="I9" s="64"/>
      <c r="J9" s="64"/>
      <c r="K9" s="64"/>
      <c r="L9" s="64"/>
      <c r="M9" s="64"/>
      <c r="N9" s="64"/>
      <c r="O9" s="64"/>
      <c r="P9" s="64"/>
      <c r="Q9" s="64"/>
      <c r="R9" s="64"/>
      <c r="S9" s="64"/>
      <c r="T9" s="64"/>
      <c r="U9" s="64"/>
      <c r="V9" s="64"/>
      <c r="W9" s="64"/>
      <c r="X9" s="64"/>
      <c r="Y9" s="64"/>
      <c r="Z9" s="64"/>
      <c r="AA9" s="64"/>
      <c r="AB9" s="64"/>
      <c r="AC9" s="64"/>
      <c r="AD9" s="64"/>
    </row>
    <row r="10" ht="15.0" customHeight="1">
      <c r="A10" s="514" t="s">
        <v>537</v>
      </c>
      <c r="B10" s="515"/>
      <c r="C10" s="516" t="s">
        <v>212</v>
      </c>
      <c r="D10" s="510">
        <v>329.0</v>
      </c>
      <c r="E10" s="517">
        <v>78.0</v>
      </c>
      <c r="F10" s="512">
        <f t="shared" si="4"/>
        <v>0.2370820669</v>
      </c>
      <c r="G10" s="513">
        <f t="shared" si="5"/>
        <v>251</v>
      </c>
      <c r="H10" s="512">
        <f t="shared" si="6"/>
        <v>3.217948718</v>
      </c>
      <c r="I10" s="64"/>
      <c r="J10" s="64"/>
      <c r="K10" s="64"/>
      <c r="L10" s="64"/>
      <c r="M10" s="64"/>
      <c r="N10" s="64"/>
      <c r="O10" s="64"/>
      <c r="P10" s="64"/>
      <c r="Q10" s="64"/>
      <c r="R10" s="64"/>
      <c r="S10" s="64"/>
      <c r="T10" s="64"/>
      <c r="U10" s="64"/>
      <c r="V10" s="64"/>
      <c r="W10" s="64"/>
      <c r="X10" s="64"/>
      <c r="Y10" s="64"/>
      <c r="Z10" s="64"/>
      <c r="AA10" s="64"/>
      <c r="AB10" s="64"/>
      <c r="AC10" s="64"/>
      <c r="AD10" s="64"/>
    </row>
    <row r="11" ht="15.0" customHeight="1">
      <c r="A11" s="514" t="s">
        <v>538</v>
      </c>
      <c r="B11" s="515"/>
      <c r="C11" s="516" t="s">
        <v>531</v>
      </c>
      <c r="D11" s="510">
        <v>329.0</v>
      </c>
      <c r="E11" s="517">
        <v>130.0</v>
      </c>
      <c r="F11" s="512">
        <f t="shared" si="4"/>
        <v>0.3951367781</v>
      </c>
      <c r="G11" s="513">
        <f t="shared" si="5"/>
        <v>199</v>
      </c>
      <c r="H11" s="512">
        <f t="shared" si="6"/>
        <v>1.530769231</v>
      </c>
      <c r="I11" s="64"/>
      <c r="J11" s="64"/>
      <c r="K11" s="64"/>
      <c r="L11" s="64"/>
      <c r="M11" s="64"/>
      <c r="N11" s="64"/>
      <c r="O11" s="64"/>
      <c r="P11" s="64"/>
      <c r="Q11" s="64"/>
      <c r="R11" s="64"/>
      <c r="S11" s="64"/>
      <c r="T11" s="64"/>
      <c r="U11" s="64"/>
      <c r="V11" s="64"/>
      <c r="W11" s="64"/>
      <c r="X11" s="64"/>
      <c r="Y11" s="64"/>
      <c r="Z11" s="64"/>
      <c r="AA11" s="64"/>
      <c r="AB11" s="64"/>
      <c r="AC11" s="64"/>
      <c r="AD11" s="64"/>
    </row>
    <row r="12" ht="15.0" customHeight="1">
      <c r="A12" s="504" t="s">
        <v>539</v>
      </c>
      <c r="B12" s="505"/>
      <c r="C12" s="505"/>
      <c r="D12" s="505"/>
      <c r="E12" s="505"/>
      <c r="F12" s="522">
        <f>AVERAGE(F13:F15)</f>
        <v>0.2341137124</v>
      </c>
      <c r="G12" s="520"/>
      <c r="H12" s="521"/>
      <c r="I12" s="64"/>
      <c r="J12" s="64"/>
      <c r="K12" s="64"/>
      <c r="L12" s="64"/>
      <c r="M12" s="64"/>
      <c r="N12" s="64"/>
      <c r="O12" s="64"/>
      <c r="P12" s="64"/>
      <c r="Q12" s="64"/>
      <c r="R12" s="64"/>
      <c r="S12" s="64"/>
      <c r="T12" s="64"/>
      <c r="U12" s="64"/>
      <c r="V12" s="51"/>
      <c r="W12" s="51"/>
      <c r="X12" s="51"/>
      <c r="Y12" s="51"/>
      <c r="Z12" s="51"/>
      <c r="AA12" s="51"/>
      <c r="AB12" s="51"/>
      <c r="AC12" s="51"/>
      <c r="AD12" s="51"/>
    </row>
    <row r="13" ht="15.0" customHeight="1">
      <c r="A13" s="514" t="s">
        <v>540</v>
      </c>
      <c r="B13" s="515"/>
      <c r="C13" s="516" t="s">
        <v>149</v>
      </c>
      <c r="D13" s="510">
        <v>299.0</v>
      </c>
      <c r="E13" s="517">
        <v>68.0</v>
      </c>
      <c r="F13" s="512">
        <f t="shared" ref="F13:F15" si="7">E13/D13</f>
        <v>0.2274247492</v>
      </c>
      <c r="G13" s="513">
        <f t="shared" ref="G13:G15" si="8">D13-E13</f>
        <v>231</v>
      </c>
      <c r="H13" s="512">
        <f t="shared" ref="H13:H15" si="9">D13/E13-1</f>
        <v>3.397058824</v>
      </c>
      <c r="I13" s="64"/>
      <c r="J13" s="64"/>
      <c r="K13" s="64"/>
      <c r="L13" s="64"/>
      <c r="M13" s="64"/>
      <c r="N13" s="64"/>
      <c r="O13" s="64"/>
      <c r="P13" s="64"/>
      <c r="Q13" s="64"/>
      <c r="R13" s="64"/>
      <c r="S13" s="64"/>
      <c r="T13" s="64"/>
      <c r="U13" s="64"/>
      <c r="V13" s="64"/>
      <c r="W13" s="64"/>
      <c r="X13" s="64"/>
      <c r="Y13" s="64"/>
      <c r="Z13" s="64"/>
      <c r="AA13" s="64"/>
      <c r="AB13" s="64"/>
      <c r="AC13" s="64"/>
      <c r="AD13" s="64"/>
    </row>
    <row r="14" ht="15.0" customHeight="1">
      <c r="A14" s="514" t="s">
        <v>541</v>
      </c>
      <c r="B14" s="515"/>
      <c r="C14" s="516" t="s">
        <v>542</v>
      </c>
      <c r="D14" s="510">
        <v>299.0</v>
      </c>
      <c r="E14" s="517">
        <v>56.0</v>
      </c>
      <c r="F14" s="512">
        <f t="shared" si="7"/>
        <v>0.1872909699</v>
      </c>
      <c r="G14" s="513">
        <f t="shared" si="8"/>
        <v>243</v>
      </c>
      <c r="H14" s="512">
        <f t="shared" si="9"/>
        <v>4.339285714</v>
      </c>
      <c r="I14" s="64"/>
      <c r="J14" s="64"/>
      <c r="K14" s="64"/>
      <c r="L14" s="64"/>
      <c r="M14" s="64"/>
      <c r="N14" s="64"/>
      <c r="O14" s="64"/>
      <c r="P14" s="64"/>
      <c r="Q14" s="64"/>
      <c r="R14" s="64"/>
      <c r="S14" s="64"/>
      <c r="T14" s="64"/>
      <c r="U14" s="64"/>
      <c r="V14" s="64"/>
      <c r="W14" s="64"/>
      <c r="X14" s="64"/>
      <c r="Y14" s="64"/>
      <c r="Z14" s="64"/>
      <c r="AA14" s="64"/>
      <c r="AB14" s="64"/>
      <c r="AC14" s="64"/>
      <c r="AD14" s="64"/>
    </row>
    <row r="15" ht="15.0" customHeight="1">
      <c r="A15" s="514" t="s">
        <v>543</v>
      </c>
      <c r="B15" s="515"/>
      <c r="C15" s="516" t="s">
        <v>184</v>
      </c>
      <c r="D15" s="510">
        <v>299.0</v>
      </c>
      <c r="E15" s="517">
        <v>86.0</v>
      </c>
      <c r="F15" s="512">
        <f t="shared" si="7"/>
        <v>0.2876254181</v>
      </c>
      <c r="G15" s="513">
        <f t="shared" si="8"/>
        <v>213</v>
      </c>
      <c r="H15" s="512">
        <f t="shared" si="9"/>
        <v>2.476744186</v>
      </c>
      <c r="I15" s="64"/>
      <c r="J15" s="64"/>
      <c r="K15" s="64"/>
      <c r="L15" s="64"/>
      <c r="M15" s="64"/>
      <c r="N15" s="64"/>
      <c r="O15" s="64"/>
      <c r="P15" s="64"/>
      <c r="Q15" s="64"/>
      <c r="R15" s="64"/>
      <c r="S15" s="64"/>
      <c r="T15" s="64"/>
      <c r="U15" s="64"/>
      <c r="V15" s="64"/>
      <c r="W15" s="64"/>
      <c r="X15" s="64"/>
      <c r="Y15" s="64"/>
      <c r="Z15" s="64"/>
      <c r="AA15" s="64"/>
      <c r="AB15" s="64"/>
      <c r="AC15" s="64"/>
      <c r="AD15" s="64"/>
    </row>
    <row r="16" ht="15.0" customHeight="1">
      <c r="A16" s="504" t="s">
        <v>544</v>
      </c>
      <c r="B16" s="505"/>
      <c r="C16" s="505"/>
      <c r="D16" s="505"/>
      <c r="E16" s="505"/>
      <c r="F16" s="523">
        <f>AVERAGE(F17:F20)</f>
        <v>0.3324634656</v>
      </c>
      <c r="G16" s="520"/>
      <c r="H16" s="521"/>
      <c r="I16" s="64"/>
      <c r="J16" s="64"/>
      <c r="K16" s="64"/>
      <c r="L16" s="64"/>
      <c r="M16" s="64"/>
      <c r="N16" s="64"/>
      <c r="O16" s="64"/>
      <c r="P16" s="64"/>
      <c r="Q16" s="64"/>
      <c r="R16" s="64"/>
      <c r="S16" s="64"/>
      <c r="T16" s="64"/>
      <c r="U16" s="64"/>
      <c r="V16" s="51"/>
      <c r="W16" s="51"/>
      <c r="X16" s="51"/>
      <c r="Y16" s="51"/>
      <c r="Z16" s="51"/>
      <c r="AA16" s="51"/>
      <c r="AB16" s="51"/>
      <c r="AC16" s="51"/>
      <c r="AD16" s="51"/>
    </row>
    <row r="17" ht="15.0" customHeight="1">
      <c r="A17" s="514" t="s">
        <v>545</v>
      </c>
      <c r="B17" s="515"/>
      <c r="C17" s="516" t="s">
        <v>107</v>
      </c>
      <c r="D17" s="510">
        <v>479.0</v>
      </c>
      <c r="E17" s="517">
        <v>159.0</v>
      </c>
      <c r="F17" s="512">
        <f t="shared" ref="F17:F20" si="10">E17/D17</f>
        <v>0.3319415449</v>
      </c>
      <c r="G17" s="513">
        <f t="shared" ref="G17:G20" si="11">D17-E17</f>
        <v>320</v>
      </c>
      <c r="H17" s="512">
        <f t="shared" ref="H17:H20" si="12">D17/E17-1</f>
        <v>2.012578616</v>
      </c>
      <c r="I17" s="64"/>
      <c r="J17" s="64"/>
      <c r="K17" s="64"/>
      <c r="L17" s="64"/>
      <c r="M17" s="64"/>
      <c r="N17" s="64"/>
      <c r="O17" s="64"/>
      <c r="P17" s="64"/>
      <c r="Q17" s="64"/>
      <c r="R17" s="64"/>
      <c r="S17" s="64"/>
      <c r="T17" s="64"/>
      <c r="U17" s="64"/>
      <c r="V17" s="64"/>
      <c r="W17" s="64"/>
      <c r="X17" s="64"/>
      <c r="Y17" s="64"/>
      <c r="Z17" s="64"/>
      <c r="AA17" s="64"/>
      <c r="AB17" s="64"/>
      <c r="AC17" s="64"/>
      <c r="AD17" s="64"/>
    </row>
    <row r="18" ht="15.0" customHeight="1">
      <c r="A18" s="514" t="s">
        <v>546</v>
      </c>
      <c r="B18" s="515"/>
      <c r="C18" s="516" t="s">
        <v>547</v>
      </c>
      <c r="D18" s="510">
        <v>479.0</v>
      </c>
      <c r="E18" s="517">
        <v>127.0</v>
      </c>
      <c r="F18" s="512">
        <f t="shared" si="10"/>
        <v>0.2651356994</v>
      </c>
      <c r="G18" s="513">
        <f t="shared" si="11"/>
        <v>352</v>
      </c>
      <c r="H18" s="512">
        <f t="shared" si="12"/>
        <v>2.771653543</v>
      </c>
      <c r="I18" s="64"/>
      <c r="J18" s="64"/>
      <c r="K18" s="64"/>
      <c r="L18" s="64"/>
      <c r="M18" s="64"/>
      <c r="N18" s="64"/>
      <c r="O18" s="64"/>
      <c r="P18" s="64"/>
      <c r="Q18" s="64"/>
      <c r="R18" s="64"/>
      <c r="S18" s="64"/>
      <c r="T18" s="64"/>
      <c r="U18" s="64"/>
      <c r="V18" s="64"/>
      <c r="W18" s="64"/>
      <c r="X18" s="64"/>
      <c r="Y18" s="64"/>
      <c r="Z18" s="64"/>
      <c r="AA18" s="64"/>
      <c r="AB18" s="64"/>
      <c r="AC18" s="64"/>
      <c r="AD18" s="64"/>
    </row>
    <row r="19" ht="15.0" customHeight="1">
      <c r="A19" s="524" t="s">
        <v>548</v>
      </c>
      <c r="B19" s="515"/>
      <c r="C19" s="516" t="s">
        <v>149</v>
      </c>
      <c r="D19" s="510">
        <v>479.0</v>
      </c>
      <c r="E19" s="517">
        <v>197.0</v>
      </c>
      <c r="F19" s="512">
        <f t="shared" si="10"/>
        <v>0.4112734864</v>
      </c>
      <c r="G19" s="513">
        <f t="shared" si="11"/>
        <v>282</v>
      </c>
      <c r="H19" s="512">
        <f t="shared" si="12"/>
        <v>1.431472081</v>
      </c>
      <c r="I19" s="64"/>
      <c r="J19" s="64"/>
      <c r="K19" s="64"/>
      <c r="L19" s="64"/>
      <c r="M19" s="64"/>
      <c r="N19" s="64"/>
      <c r="O19" s="64"/>
      <c r="P19" s="64"/>
      <c r="Q19" s="64"/>
      <c r="R19" s="64"/>
      <c r="S19" s="64"/>
      <c r="T19" s="64"/>
      <c r="U19" s="64"/>
      <c r="V19" s="64"/>
      <c r="W19" s="64"/>
      <c r="X19" s="64"/>
      <c r="Y19" s="64"/>
      <c r="Z19" s="64"/>
      <c r="AA19" s="64"/>
      <c r="AB19" s="64"/>
      <c r="AC19" s="64"/>
      <c r="AD19" s="64"/>
    </row>
    <row r="20" ht="15.0" customHeight="1">
      <c r="A20" s="514" t="s">
        <v>549</v>
      </c>
      <c r="B20" s="515"/>
      <c r="C20" s="516" t="s">
        <v>354</v>
      </c>
      <c r="D20" s="510">
        <v>479.0</v>
      </c>
      <c r="E20" s="517">
        <v>154.0</v>
      </c>
      <c r="F20" s="512">
        <f t="shared" si="10"/>
        <v>0.3215031315</v>
      </c>
      <c r="G20" s="513">
        <f t="shared" si="11"/>
        <v>325</v>
      </c>
      <c r="H20" s="512">
        <f t="shared" si="12"/>
        <v>2.11038961</v>
      </c>
      <c r="I20" s="64"/>
      <c r="J20" s="64"/>
      <c r="K20" s="64"/>
      <c r="L20" s="64"/>
      <c r="M20" s="64"/>
      <c r="N20" s="64"/>
      <c r="O20" s="64"/>
      <c r="P20" s="64"/>
      <c r="Q20" s="64"/>
      <c r="R20" s="64"/>
      <c r="S20" s="64"/>
      <c r="T20" s="64"/>
      <c r="U20" s="64"/>
      <c r="V20" s="64"/>
      <c r="W20" s="64"/>
      <c r="X20" s="64"/>
      <c r="Y20" s="64"/>
      <c r="Z20" s="64"/>
      <c r="AA20" s="64"/>
      <c r="AB20" s="64"/>
      <c r="AC20" s="64"/>
      <c r="AD20" s="64"/>
    </row>
    <row r="21" ht="15.0" customHeight="1">
      <c r="A21" s="504" t="s">
        <v>550</v>
      </c>
      <c r="B21" s="505"/>
      <c r="C21" s="505"/>
      <c r="D21" s="505"/>
      <c r="E21" s="505"/>
      <c r="F21" s="523"/>
      <c r="G21" s="520"/>
      <c r="H21" s="521"/>
      <c r="I21" s="51"/>
      <c r="J21" s="64"/>
      <c r="K21" s="64"/>
      <c r="L21" s="64"/>
      <c r="M21" s="64"/>
      <c r="N21" s="64"/>
      <c r="O21" s="64"/>
      <c r="P21" s="64"/>
      <c r="Q21" s="64"/>
      <c r="R21" s="64"/>
      <c r="S21" s="64"/>
      <c r="T21" s="64"/>
      <c r="U21" s="64"/>
      <c r="V21" s="51"/>
      <c r="W21" s="51"/>
      <c r="X21" s="51"/>
      <c r="Y21" s="51"/>
      <c r="Z21" s="51"/>
      <c r="AA21" s="51"/>
      <c r="AB21" s="51"/>
      <c r="AC21" s="51"/>
      <c r="AD21" s="51"/>
    </row>
    <row r="22">
      <c r="A22" s="525" t="s">
        <v>551</v>
      </c>
      <c r="B22" s="61"/>
      <c r="C22" s="61"/>
      <c r="D22" s="61"/>
      <c r="E22" s="61"/>
      <c r="F22" s="61"/>
      <c r="G22" s="61"/>
      <c r="H22" s="61"/>
      <c r="I22" s="51"/>
      <c r="J22" s="64"/>
      <c r="K22" s="64"/>
      <c r="L22" s="64"/>
      <c r="M22" s="64"/>
      <c r="N22" s="64"/>
      <c r="O22" s="64"/>
      <c r="P22" s="64"/>
      <c r="Q22" s="64"/>
      <c r="R22" s="64"/>
      <c r="S22" s="64"/>
      <c r="T22" s="64"/>
      <c r="U22" s="64"/>
      <c r="V22" s="51"/>
      <c r="W22" s="51"/>
      <c r="X22" s="51"/>
      <c r="Y22" s="51"/>
      <c r="Z22" s="51"/>
      <c r="AA22" s="51"/>
      <c r="AB22" s="51"/>
      <c r="AC22" s="51"/>
      <c r="AD22" s="51"/>
    </row>
    <row r="23">
      <c r="A23" s="526" t="s">
        <v>552</v>
      </c>
      <c r="B23" s="51"/>
      <c r="C23" s="527">
        <v>500.0</v>
      </c>
      <c r="D23" s="528">
        <v>249.0</v>
      </c>
      <c r="E23" s="529">
        <v>25.0</v>
      </c>
      <c r="F23" s="530">
        <f t="shared" ref="F23:F25" si="13">E23/D23</f>
        <v>0.1004016064</v>
      </c>
      <c r="G23" s="531">
        <f t="shared" ref="G23:G24" si="14">L21-E23</f>
        <v>-25</v>
      </c>
      <c r="H23" s="532">
        <f t="shared" ref="H23:H24" si="15">L21/E23-1</f>
        <v>-1</v>
      </c>
      <c r="I23" s="51"/>
      <c r="J23" s="64"/>
      <c r="K23" s="64"/>
      <c r="L23" s="64"/>
      <c r="M23" s="64"/>
      <c r="N23" s="64"/>
      <c r="O23" s="64"/>
      <c r="P23" s="64"/>
      <c r="Q23" s="64"/>
      <c r="R23" s="64"/>
      <c r="S23" s="64"/>
      <c r="T23" s="64"/>
      <c r="U23" s="64"/>
      <c r="V23" s="51"/>
      <c r="W23" s="51"/>
      <c r="X23" s="51"/>
      <c r="Y23" s="51"/>
      <c r="Z23" s="51"/>
      <c r="AA23" s="51"/>
      <c r="AB23" s="51"/>
      <c r="AC23" s="51"/>
      <c r="AD23" s="51"/>
    </row>
    <row r="24">
      <c r="A24" s="526" t="s">
        <v>553</v>
      </c>
      <c r="B24" s="51"/>
      <c r="C24" s="527">
        <v>500.0</v>
      </c>
      <c r="D24" s="528">
        <v>249.0</v>
      </c>
      <c r="E24" s="529">
        <v>25.0</v>
      </c>
      <c r="F24" s="530">
        <f t="shared" si="13"/>
        <v>0.1004016064</v>
      </c>
      <c r="G24" s="531">
        <f t="shared" si="14"/>
        <v>-25</v>
      </c>
      <c r="H24" s="532">
        <f t="shared" si="15"/>
        <v>-1</v>
      </c>
      <c r="I24" s="51"/>
      <c r="J24" s="64"/>
      <c r="K24" s="64"/>
      <c r="L24" s="64"/>
      <c r="M24" s="64"/>
      <c r="N24" s="64"/>
      <c r="O24" s="64"/>
      <c r="P24" s="64"/>
      <c r="Q24" s="64"/>
      <c r="R24" s="64"/>
      <c r="S24" s="64"/>
      <c r="T24" s="64"/>
      <c r="U24" s="64"/>
      <c r="V24" s="51"/>
      <c r="W24" s="51"/>
      <c r="X24" s="51"/>
      <c r="Y24" s="51"/>
      <c r="Z24" s="51"/>
      <c r="AA24" s="51"/>
      <c r="AB24" s="51"/>
      <c r="AC24" s="51"/>
      <c r="AD24" s="51"/>
    </row>
    <row r="25">
      <c r="A25" s="526" t="s">
        <v>554</v>
      </c>
      <c r="B25" s="51"/>
      <c r="C25" s="527">
        <v>500.0</v>
      </c>
      <c r="D25" s="528">
        <v>249.0</v>
      </c>
      <c r="E25" s="529">
        <v>25.0</v>
      </c>
      <c r="F25" s="530">
        <f t="shared" si="13"/>
        <v>0.1004016064</v>
      </c>
      <c r="G25" s="531">
        <f>L24-E25</f>
        <v>-25</v>
      </c>
      <c r="H25" s="532">
        <f>L24/E25-1</f>
        <v>-1</v>
      </c>
      <c r="I25" s="51"/>
      <c r="J25" s="64"/>
      <c r="K25" s="64"/>
      <c r="L25" s="64"/>
      <c r="M25" s="64"/>
      <c r="N25" s="64"/>
      <c r="O25" s="64"/>
      <c r="P25" s="64"/>
      <c r="Q25" s="64"/>
      <c r="R25" s="64"/>
      <c r="S25" s="64"/>
      <c r="T25" s="64"/>
      <c r="U25" s="64"/>
      <c r="V25" s="51"/>
      <c r="W25" s="51"/>
      <c r="X25" s="51"/>
      <c r="Y25" s="51"/>
      <c r="Z25" s="51"/>
      <c r="AA25" s="51"/>
      <c r="AB25" s="51"/>
      <c r="AC25" s="51"/>
      <c r="AD25" s="51"/>
    </row>
    <row r="26">
      <c r="A26" s="525" t="s">
        <v>555</v>
      </c>
      <c r="B26" s="61"/>
      <c r="C26" s="533"/>
      <c r="D26" s="534"/>
      <c r="E26" s="535"/>
      <c r="F26" s="536"/>
      <c r="G26" s="537"/>
      <c r="H26" s="536"/>
      <c r="I26" s="51"/>
      <c r="J26" s="64"/>
      <c r="K26" s="64"/>
      <c r="L26" s="64"/>
      <c r="M26" s="64"/>
      <c r="N26" s="64"/>
      <c r="O26" s="64"/>
      <c r="P26" s="64"/>
      <c r="Q26" s="64"/>
      <c r="R26" s="64"/>
      <c r="S26" s="64"/>
      <c r="T26" s="64"/>
      <c r="U26" s="64"/>
      <c r="V26" s="51"/>
      <c r="W26" s="51"/>
      <c r="X26" s="51"/>
      <c r="Y26" s="51"/>
      <c r="Z26" s="51"/>
      <c r="AA26" s="51"/>
      <c r="AB26" s="51"/>
      <c r="AC26" s="51"/>
      <c r="AD26" s="51"/>
    </row>
    <row r="27">
      <c r="A27" s="526" t="s">
        <v>556</v>
      </c>
      <c r="B27" s="51"/>
      <c r="C27" s="527">
        <v>500.0</v>
      </c>
      <c r="D27" s="528">
        <v>249.0</v>
      </c>
      <c r="E27" s="529">
        <v>25.0</v>
      </c>
      <c r="F27" s="530">
        <f t="shared" ref="F27:F28" si="16">E27/D27</f>
        <v>0.1004016064</v>
      </c>
      <c r="G27" s="531">
        <f t="shared" ref="G27:G28" si="17">L27-E27</f>
        <v>-25</v>
      </c>
      <c r="H27" s="532">
        <f t="shared" ref="H27:H28" si="18">L27/E27-1</f>
        <v>-1</v>
      </c>
      <c r="I27" s="51"/>
      <c r="J27" s="64"/>
      <c r="K27" s="64"/>
      <c r="L27" s="64"/>
      <c r="M27" s="64"/>
      <c r="N27" s="64"/>
      <c r="O27" s="64"/>
      <c r="P27" s="64"/>
      <c r="Q27" s="64"/>
      <c r="R27" s="64"/>
      <c r="S27" s="64"/>
      <c r="T27" s="64"/>
      <c r="U27" s="64"/>
      <c r="V27" s="51"/>
      <c r="W27" s="51"/>
      <c r="X27" s="51"/>
      <c r="Y27" s="51"/>
      <c r="Z27" s="51"/>
      <c r="AA27" s="51"/>
      <c r="AB27" s="51"/>
      <c r="AC27" s="51"/>
      <c r="AD27" s="51"/>
    </row>
    <row r="28">
      <c r="A28" s="526" t="s">
        <v>557</v>
      </c>
      <c r="B28" s="51"/>
      <c r="C28" s="527">
        <v>500.0</v>
      </c>
      <c r="D28" s="528">
        <v>249.0</v>
      </c>
      <c r="E28" s="529">
        <v>25.0</v>
      </c>
      <c r="F28" s="530">
        <f t="shared" si="16"/>
        <v>0.1004016064</v>
      </c>
      <c r="G28" s="531">
        <f t="shared" si="17"/>
        <v>-25</v>
      </c>
      <c r="H28" s="532">
        <f t="shared" si="18"/>
        <v>-1</v>
      </c>
      <c r="I28" s="51"/>
      <c r="J28" s="64"/>
      <c r="K28" s="64"/>
      <c r="L28" s="64"/>
      <c r="M28" s="64"/>
      <c r="N28" s="64"/>
      <c r="O28" s="64"/>
      <c r="P28" s="64"/>
      <c r="Q28" s="64"/>
      <c r="R28" s="64"/>
      <c r="S28" s="64"/>
      <c r="T28" s="64"/>
      <c r="U28" s="64"/>
      <c r="V28" s="51"/>
      <c r="W28" s="51"/>
      <c r="X28" s="51"/>
      <c r="Y28" s="51"/>
      <c r="Z28" s="51"/>
      <c r="AA28" s="51"/>
      <c r="AB28" s="51"/>
      <c r="AC28" s="51"/>
      <c r="AD28" s="51"/>
    </row>
    <row r="29">
      <c r="A29" s="525" t="s">
        <v>558</v>
      </c>
      <c r="B29" s="61"/>
      <c r="C29" s="538"/>
      <c r="D29" s="539"/>
      <c r="E29" s="535"/>
      <c r="F29" s="536"/>
      <c r="G29" s="537"/>
      <c r="H29" s="536"/>
      <c r="I29" s="51"/>
      <c r="J29" s="64"/>
      <c r="K29" s="64"/>
      <c r="L29" s="64"/>
      <c r="M29" s="64"/>
      <c r="N29" s="64"/>
      <c r="O29" s="64"/>
      <c r="P29" s="64"/>
      <c r="Q29" s="64"/>
      <c r="R29" s="64"/>
      <c r="S29" s="64"/>
      <c r="T29" s="64"/>
      <c r="U29" s="64"/>
      <c r="V29" s="51"/>
      <c r="W29" s="51"/>
      <c r="X29" s="51"/>
      <c r="Y29" s="51"/>
      <c r="Z29" s="51"/>
      <c r="AA29" s="51"/>
      <c r="AB29" s="51"/>
      <c r="AC29" s="51"/>
      <c r="AD29" s="51"/>
    </row>
    <row r="30">
      <c r="A30" s="540" t="s">
        <v>559</v>
      </c>
      <c r="B30" s="51"/>
      <c r="C30" s="527">
        <v>500.0</v>
      </c>
      <c r="D30" s="528">
        <v>449.0</v>
      </c>
      <c r="E30" s="529">
        <v>70.0</v>
      </c>
      <c r="F30" s="530">
        <f t="shared" ref="F30:F34" si="19">E30/D30</f>
        <v>0.1559020045</v>
      </c>
      <c r="G30" s="531">
        <f t="shared" ref="G30:G31" si="20">L30-E30</f>
        <v>-70</v>
      </c>
      <c r="H30" s="532">
        <f t="shared" ref="H30:H31" si="21">L30/E30-1</f>
        <v>-1</v>
      </c>
      <c r="I30" s="51"/>
      <c r="J30" s="64"/>
      <c r="K30" s="64"/>
      <c r="L30" s="64"/>
      <c r="M30" s="64"/>
      <c r="N30" s="64"/>
      <c r="O30" s="64"/>
      <c r="P30" s="64"/>
      <c r="Q30" s="64"/>
      <c r="R30" s="64"/>
      <c r="S30" s="64"/>
      <c r="T30" s="64"/>
      <c r="U30" s="64"/>
      <c r="V30" s="51"/>
      <c r="W30" s="51"/>
      <c r="X30" s="51"/>
      <c r="Y30" s="51"/>
      <c r="Z30" s="51"/>
      <c r="AA30" s="51"/>
      <c r="AB30" s="51"/>
      <c r="AC30" s="51"/>
      <c r="AD30" s="51"/>
    </row>
    <row r="31">
      <c r="A31" s="540" t="s">
        <v>560</v>
      </c>
      <c r="B31" s="51"/>
      <c r="C31" s="527">
        <v>500.0</v>
      </c>
      <c r="D31" s="528">
        <v>449.0</v>
      </c>
      <c r="E31" s="529">
        <v>70.0</v>
      </c>
      <c r="F31" s="530">
        <f t="shared" si="19"/>
        <v>0.1559020045</v>
      </c>
      <c r="G31" s="531">
        <f t="shared" si="20"/>
        <v>-70</v>
      </c>
      <c r="H31" s="532">
        <f t="shared" si="21"/>
        <v>-1</v>
      </c>
      <c r="I31" s="51"/>
      <c r="J31" s="64"/>
      <c r="K31" s="64"/>
      <c r="L31" s="64"/>
      <c r="M31" s="64"/>
      <c r="N31" s="64"/>
      <c r="O31" s="64"/>
      <c r="P31" s="64"/>
      <c r="Q31" s="64"/>
      <c r="R31" s="64"/>
      <c r="S31" s="64"/>
      <c r="T31" s="64"/>
      <c r="U31" s="64"/>
      <c r="V31" s="51"/>
      <c r="W31" s="51"/>
      <c r="X31" s="51"/>
      <c r="Y31" s="51"/>
      <c r="Z31" s="51"/>
      <c r="AA31" s="51"/>
      <c r="AB31" s="51"/>
      <c r="AC31" s="51"/>
      <c r="AD31" s="51"/>
    </row>
    <row r="32">
      <c r="A32" s="540" t="s">
        <v>561</v>
      </c>
      <c r="B32" s="51"/>
      <c r="C32" s="527">
        <v>500.0</v>
      </c>
      <c r="D32" s="528">
        <v>449.0</v>
      </c>
      <c r="E32" s="529">
        <v>70.0</v>
      </c>
      <c r="F32" s="530">
        <f t="shared" si="19"/>
        <v>0.1559020045</v>
      </c>
      <c r="G32" s="541"/>
      <c r="H32" s="542"/>
      <c r="I32" s="51"/>
      <c r="J32" s="64"/>
      <c r="K32" s="64"/>
      <c r="L32" s="64"/>
      <c r="M32" s="64"/>
      <c r="N32" s="64"/>
      <c r="O32" s="64"/>
      <c r="P32" s="64"/>
      <c r="Q32" s="64"/>
      <c r="R32" s="64"/>
      <c r="S32" s="64"/>
      <c r="T32" s="64"/>
      <c r="U32" s="64"/>
      <c r="V32" s="51"/>
      <c r="W32" s="51"/>
      <c r="X32" s="51"/>
      <c r="Y32" s="51"/>
      <c r="Z32" s="51"/>
      <c r="AA32" s="51"/>
      <c r="AB32" s="51"/>
      <c r="AC32" s="51"/>
      <c r="AD32" s="51"/>
    </row>
    <row r="33">
      <c r="A33" s="543" t="s">
        <v>562</v>
      </c>
      <c r="B33" s="51"/>
      <c r="C33" s="527">
        <v>500.0</v>
      </c>
      <c r="D33" s="528">
        <v>449.0</v>
      </c>
      <c r="E33" s="529">
        <v>70.0</v>
      </c>
      <c r="F33" s="530">
        <f t="shared" si="19"/>
        <v>0.1559020045</v>
      </c>
      <c r="G33" s="541">
        <f t="shared" ref="G33:G34" si="22">L33-E32</f>
        <v>-70</v>
      </c>
      <c r="H33" s="542">
        <f t="shared" ref="H33:H34" si="23">L33/E32-1</f>
        <v>-1</v>
      </c>
      <c r="I33" s="51"/>
      <c r="J33" s="64"/>
      <c r="K33" s="64"/>
      <c r="L33" s="64"/>
      <c r="M33" s="64"/>
      <c r="N33" s="64"/>
      <c r="O33" s="64"/>
      <c r="P33" s="64"/>
      <c r="Q33" s="64"/>
      <c r="R33" s="64"/>
      <c r="S33" s="64"/>
      <c r="T33" s="64"/>
      <c r="U33" s="64"/>
      <c r="V33" s="51"/>
      <c r="W33" s="51"/>
      <c r="X33" s="51"/>
      <c r="Y33" s="51"/>
      <c r="Z33" s="51"/>
      <c r="AA33" s="51"/>
      <c r="AB33" s="51"/>
      <c r="AC33" s="51"/>
      <c r="AD33" s="51"/>
    </row>
    <row r="34">
      <c r="A34" s="543" t="s">
        <v>563</v>
      </c>
      <c r="B34" s="51"/>
      <c r="C34" s="527">
        <v>500.0</v>
      </c>
      <c r="D34" s="528">
        <v>449.0</v>
      </c>
      <c r="E34" s="529">
        <v>70.0</v>
      </c>
      <c r="F34" s="530">
        <f t="shared" si="19"/>
        <v>0.1559020045</v>
      </c>
      <c r="G34" s="541">
        <f t="shared" si="22"/>
        <v>-70</v>
      </c>
      <c r="H34" s="542">
        <f t="shared" si="23"/>
        <v>-1</v>
      </c>
      <c r="I34" s="51"/>
      <c r="J34" s="64"/>
      <c r="K34" s="64"/>
      <c r="L34" s="64"/>
      <c r="M34" s="64"/>
      <c r="N34" s="64"/>
      <c r="O34" s="64"/>
      <c r="P34" s="64"/>
      <c r="Q34" s="64"/>
      <c r="R34" s="64"/>
      <c r="S34" s="64"/>
      <c r="T34" s="64"/>
      <c r="U34" s="64"/>
      <c r="V34" s="51"/>
      <c r="W34" s="51"/>
      <c r="X34" s="51"/>
      <c r="Y34" s="51"/>
      <c r="Z34" s="51"/>
      <c r="AA34" s="51"/>
      <c r="AB34" s="51"/>
      <c r="AC34" s="51"/>
      <c r="AD34" s="51"/>
    </row>
    <row r="35">
      <c r="A35" s="544" t="s">
        <v>564</v>
      </c>
      <c r="B35" s="61"/>
      <c r="C35" s="61"/>
      <c r="D35" s="61"/>
      <c r="E35" s="535"/>
      <c r="F35" s="536"/>
      <c r="G35" s="537"/>
      <c r="H35" s="536"/>
      <c r="I35" s="51"/>
      <c r="J35" s="64"/>
      <c r="K35" s="64"/>
      <c r="L35" s="64"/>
      <c r="M35" s="64"/>
      <c r="N35" s="64"/>
      <c r="O35" s="64"/>
      <c r="P35" s="64"/>
      <c r="Q35" s="64"/>
      <c r="R35" s="64"/>
      <c r="S35" s="64"/>
      <c r="T35" s="64"/>
      <c r="U35" s="64"/>
      <c r="V35" s="51"/>
      <c r="W35" s="51"/>
      <c r="X35" s="51"/>
      <c r="Y35" s="51"/>
      <c r="Z35" s="51"/>
      <c r="AA35" s="51"/>
      <c r="AB35" s="51"/>
      <c r="AC35" s="51"/>
      <c r="AD35" s="51"/>
    </row>
    <row r="36">
      <c r="A36" s="543" t="s">
        <v>565</v>
      </c>
      <c r="B36" s="51"/>
      <c r="C36" s="545">
        <v>60.0</v>
      </c>
      <c r="D36" s="546">
        <v>229.0</v>
      </c>
      <c r="E36" s="529">
        <v>30.0</v>
      </c>
      <c r="F36" s="530">
        <f t="shared" ref="F36:F40" si="24">E36/D36</f>
        <v>0.1310043668</v>
      </c>
      <c r="G36" s="531" t="str">
        <f t="shared" ref="G36:G37" si="25">L36-#REF!</f>
        <v>#REF!</v>
      </c>
      <c r="H36" s="532" t="str">
        <f t="shared" ref="H36:H37" si="26">L36/#REF!-1</f>
        <v>#REF!</v>
      </c>
      <c r="I36" s="51"/>
      <c r="J36" s="64"/>
      <c r="K36" s="64"/>
      <c r="L36" s="64"/>
      <c r="M36" s="64"/>
      <c r="N36" s="64"/>
      <c r="O36" s="64"/>
      <c r="P36" s="64"/>
      <c r="Q36" s="64"/>
      <c r="R36" s="64"/>
      <c r="S36" s="64"/>
      <c r="T36" s="64"/>
      <c r="U36" s="64"/>
      <c r="V36" s="51"/>
      <c r="W36" s="51"/>
      <c r="X36" s="51"/>
      <c r="Y36" s="51"/>
      <c r="Z36" s="51"/>
      <c r="AA36" s="51"/>
      <c r="AB36" s="51"/>
      <c r="AC36" s="51"/>
      <c r="AD36" s="51"/>
    </row>
    <row r="37">
      <c r="A37" s="543" t="s">
        <v>566</v>
      </c>
      <c r="B37" s="51"/>
      <c r="C37" s="547">
        <v>340.0</v>
      </c>
      <c r="D37" s="546">
        <v>249.0</v>
      </c>
      <c r="E37" s="529">
        <v>30.0</v>
      </c>
      <c r="F37" s="530">
        <f t="shared" si="24"/>
        <v>0.1204819277</v>
      </c>
      <c r="G37" s="531" t="str">
        <f t="shared" si="25"/>
        <v>#REF!</v>
      </c>
      <c r="H37" s="532" t="str">
        <f t="shared" si="26"/>
        <v>#REF!</v>
      </c>
      <c r="I37" s="51"/>
      <c r="J37" s="64"/>
      <c r="K37" s="64"/>
      <c r="L37" s="64"/>
      <c r="M37" s="64"/>
      <c r="N37" s="64"/>
      <c r="O37" s="64"/>
      <c r="P37" s="64"/>
      <c r="Q37" s="64"/>
      <c r="R37" s="64"/>
      <c r="S37" s="64"/>
      <c r="T37" s="64"/>
      <c r="U37" s="64"/>
      <c r="V37" s="51"/>
      <c r="W37" s="51"/>
      <c r="X37" s="51"/>
      <c r="Y37" s="51"/>
      <c r="Z37" s="51"/>
      <c r="AA37" s="51"/>
      <c r="AB37" s="51"/>
      <c r="AC37" s="51"/>
      <c r="AD37" s="51"/>
    </row>
    <row r="38">
      <c r="A38" s="543" t="s">
        <v>567</v>
      </c>
      <c r="B38" s="51"/>
      <c r="C38" s="547">
        <v>340.0</v>
      </c>
      <c r="D38" s="546">
        <v>349.0</v>
      </c>
      <c r="E38" s="529">
        <v>60.0</v>
      </c>
      <c r="F38" s="530">
        <f t="shared" si="24"/>
        <v>0.1719197708</v>
      </c>
      <c r="G38" s="537"/>
      <c r="H38" s="536"/>
      <c r="I38" s="51"/>
      <c r="J38" s="64"/>
      <c r="K38" s="64"/>
      <c r="L38" s="64"/>
      <c r="M38" s="64"/>
      <c r="N38" s="64"/>
      <c r="O38" s="64"/>
      <c r="P38" s="64"/>
      <c r="Q38" s="64"/>
      <c r="R38" s="64"/>
      <c r="S38" s="64"/>
      <c r="T38" s="64"/>
      <c r="U38" s="64"/>
      <c r="V38" s="51"/>
      <c r="W38" s="51"/>
      <c r="X38" s="51"/>
      <c r="Y38" s="51"/>
      <c r="Z38" s="51"/>
      <c r="AA38" s="51"/>
      <c r="AB38" s="51"/>
      <c r="AC38" s="51"/>
      <c r="AD38" s="51"/>
    </row>
    <row r="39">
      <c r="A39" s="543" t="s">
        <v>568</v>
      </c>
      <c r="B39" s="51"/>
      <c r="C39" s="547">
        <v>400.0</v>
      </c>
      <c r="D39" s="546">
        <v>369.0</v>
      </c>
      <c r="E39" s="529">
        <v>65.0</v>
      </c>
      <c r="F39" s="530">
        <f t="shared" si="24"/>
        <v>0.1761517615</v>
      </c>
      <c r="G39" s="531">
        <f t="shared" ref="G39:G40" si="27">L39-E36</f>
        <v>-30</v>
      </c>
      <c r="H39" s="532">
        <f t="shared" ref="H39:H40" si="28">L39/E36-1</f>
        <v>-1</v>
      </c>
      <c r="I39" s="51"/>
      <c r="J39" s="64"/>
      <c r="K39" s="64"/>
      <c r="L39" s="64"/>
      <c r="M39" s="64"/>
      <c r="N39" s="64"/>
      <c r="O39" s="64"/>
      <c r="P39" s="64"/>
      <c r="Q39" s="64"/>
      <c r="R39" s="64"/>
      <c r="S39" s="64"/>
      <c r="T39" s="64"/>
      <c r="U39" s="64"/>
      <c r="V39" s="51"/>
      <c r="W39" s="51"/>
      <c r="X39" s="51"/>
      <c r="Y39" s="51"/>
      <c r="Z39" s="51"/>
      <c r="AA39" s="51"/>
      <c r="AB39" s="51"/>
      <c r="AC39" s="51"/>
      <c r="AD39" s="51"/>
    </row>
    <row r="40">
      <c r="A40" s="543" t="s">
        <v>569</v>
      </c>
      <c r="B40" s="51"/>
      <c r="C40" s="547">
        <v>400.0</v>
      </c>
      <c r="D40" s="528">
        <v>479.0</v>
      </c>
      <c r="E40" s="529">
        <v>120.0</v>
      </c>
      <c r="F40" s="530">
        <f t="shared" si="24"/>
        <v>0.2505219207</v>
      </c>
      <c r="G40" s="531">
        <f t="shared" si="27"/>
        <v>-30</v>
      </c>
      <c r="H40" s="532">
        <f t="shared" si="28"/>
        <v>-1</v>
      </c>
      <c r="I40" s="51"/>
      <c r="J40" s="64"/>
      <c r="K40" s="64"/>
      <c r="L40" s="64"/>
      <c r="M40" s="64"/>
      <c r="N40" s="64"/>
      <c r="O40" s="64"/>
      <c r="P40" s="64"/>
      <c r="Q40" s="64"/>
      <c r="R40" s="64"/>
      <c r="S40" s="64"/>
      <c r="T40" s="64"/>
      <c r="U40" s="64"/>
      <c r="V40" s="51"/>
      <c r="W40" s="51"/>
      <c r="X40" s="51"/>
      <c r="Y40" s="51"/>
      <c r="Z40" s="51"/>
      <c r="AA40" s="51"/>
      <c r="AB40" s="51"/>
      <c r="AC40" s="51"/>
      <c r="AD40" s="51"/>
    </row>
    <row r="41">
      <c r="A41" s="525" t="s">
        <v>570</v>
      </c>
      <c r="B41" s="61"/>
      <c r="C41" s="61"/>
      <c r="D41" s="61"/>
      <c r="E41" s="535"/>
      <c r="F41" s="536"/>
      <c r="G41" s="537"/>
      <c r="H41" s="536"/>
      <c r="I41" s="51"/>
      <c r="J41" s="64"/>
      <c r="K41" s="64"/>
      <c r="L41" s="64"/>
      <c r="M41" s="64"/>
      <c r="N41" s="64"/>
      <c r="O41" s="64"/>
      <c r="P41" s="64"/>
      <c r="Q41" s="64"/>
      <c r="R41" s="64"/>
      <c r="S41" s="64"/>
      <c r="T41" s="64"/>
      <c r="U41" s="64"/>
      <c r="V41" s="51"/>
      <c r="W41" s="51"/>
      <c r="X41" s="51"/>
      <c r="Y41" s="51"/>
      <c r="Z41" s="51"/>
      <c r="AA41" s="51"/>
      <c r="AB41" s="51"/>
      <c r="AC41" s="51"/>
      <c r="AD41" s="51"/>
    </row>
    <row r="42">
      <c r="A42" s="543" t="s">
        <v>571</v>
      </c>
      <c r="B42" s="51"/>
      <c r="C42" s="548">
        <v>340.0</v>
      </c>
      <c r="D42" s="528">
        <v>449.0</v>
      </c>
      <c r="E42" s="529">
        <v>115.0</v>
      </c>
      <c r="F42" s="530">
        <f t="shared" ref="F42:F43" si="29">E42/D42</f>
        <v>0.2561247216</v>
      </c>
      <c r="G42" s="531">
        <f t="shared" ref="G42:G43" si="30">L42-E39</f>
        <v>-65</v>
      </c>
      <c r="H42" s="532">
        <f t="shared" ref="H42:H43" si="31">L42/E39-1</f>
        <v>-1</v>
      </c>
      <c r="I42" s="51"/>
      <c r="J42" s="64"/>
      <c r="K42" s="64"/>
      <c r="L42" s="64"/>
      <c r="M42" s="64"/>
      <c r="N42" s="64"/>
      <c r="O42" s="64"/>
      <c r="P42" s="64"/>
      <c r="Q42" s="64"/>
      <c r="R42" s="64"/>
      <c r="S42" s="64"/>
      <c r="T42" s="64"/>
      <c r="U42" s="64"/>
      <c r="V42" s="51"/>
      <c r="W42" s="51"/>
      <c r="X42" s="51"/>
      <c r="Y42" s="51"/>
      <c r="Z42" s="51"/>
      <c r="AA42" s="51"/>
      <c r="AB42" s="51"/>
      <c r="AC42" s="51"/>
      <c r="AD42" s="51"/>
    </row>
    <row r="43">
      <c r="A43" s="543" t="s">
        <v>572</v>
      </c>
      <c r="B43" s="51"/>
      <c r="C43" s="548">
        <v>400.0</v>
      </c>
      <c r="D43" s="528">
        <v>459.0</v>
      </c>
      <c r="E43" s="529">
        <v>115.0</v>
      </c>
      <c r="F43" s="530">
        <f t="shared" si="29"/>
        <v>0.2505446623</v>
      </c>
      <c r="G43" s="531">
        <f t="shared" si="30"/>
        <v>-120</v>
      </c>
      <c r="H43" s="532">
        <f t="shared" si="31"/>
        <v>-1</v>
      </c>
      <c r="I43" s="51"/>
      <c r="J43" s="64"/>
      <c r="K43" s="64"/>
      <c r="L43" s="64"/>
      <c r="M43" s="64"/>
      <c r="N43" s="64"/>
      <c r="O43" s="64"/>
      <c r="P43" s="64"/>
      <c r="Q43" s="64"/>
      <c r="R43" s="64"/>
      <c r="S43" s="64"/>
      <c r="T43" s="64"/>
      <c r="U43" s="64"/>
      <c r="V43" s="51"/>
      <c r="W43" s="51"/>
      <c r="X43" s="51"/>
      <c r="Y43" s="51"/>
      <c r="Z43" s="51"/>
      <c r="AA43" s="51"/>
      <c r="AB43" s="51"/>
      <c r="AC43" s="51"/>
      <c r="AD43" s="51"/>
    </row>
    <row r="44">
      <c r="A44" s="525" t="s">
        <v>573</v>
      </c>
      <c r="B44" s="61"/>
      <c r="C44" s="538"/>
      <c r="D44" s="539"/>
      <c r="E44" s="535"/>
      <c r="F44" s="530"/>
      <c r="G44" s="537"/>
      <c r="H44" s="536"/>
      <c r="I44" s="51"/>
      <c r="J44" s="64"/>
      <c r="K44" s="64"/>
      <c r="L44" s="64"/>
      <c r="M44" s="64"/>
      <c r="N44" s="64"/>
      <c r="O44" s="64"/>
      <c r="P44" s="64"/>
      <c r="Q44" s="64"/>
      <c r="R44" s="64"/>
      <c r="S44" s="64"/>
      <c r="T44" s="64"/>
      <c r="U44" s="64"/>
      <c r="V44" s="51"/>
      <c r="W44" s="51"/>
      <c r="X44" s="51"/>
      <c r="Y44" s="51"/>
      <c r="Z44" s="51"/>
      <c r="AA44" s="51"/>
      <c r="AB44" s="51"/>
      <c r="AC44" s="51"/>
      <c r="AD44" s="51"/>
    </row>
    <row r="45">
      <c r="A45" s="543" t="s">
        <v>574</v>
      </c>
      <c r="B45" s="51"/>
      <c r="C45" s="549">
        <v>700.0</v>
      </c>
      <c r="D45" s="546">
        <v>499.0</v>
      </c>
      <c r="E45" s="550">
        <v>85.0</v>
      </c>
      <c r="F45" s="530">
        <f t="shared" ref="F45:F54" si="32">E45/D45</f>
        <v>0.1703406814</v>
      </c>
      <c r="G45" s="541">
        <f t="shared" ref="G45:G54" si="33">L48-E45</f>
        <v>-85</v>
      </c>
      <c r="H45" s="542">
        <f t="shared" ref="H45:H54" si="34">L48/E45-1</f>
        <v>-1</v>
      </c>
      <c r="I45" s="51"/>
      <c r="J45" s="64"/>
      <c r="K45" s="64"/>
      <c r="L45" s="64"/>
      <c r="M45" s="64"/>
      <c r="N45" s="64"/>
      <c r="O45" s="64"/>
      <c r="P45" s="64"/>
      <c r="Q45" s="64"/>
      <c r="R45" s="64"/>
      <c r="S45" s="64"/>
      <c r="T45" s="64"/>
      <c r="U45" s="64"/>
      <c r="V45" s="51"/>
      <c r="W45" s="51"/>
      <c r="X45" s="51"/>
      <c r="Y45" s="51"/>
      <c r="Z45" s="51"/>
      <c r="AA45" s="51"/>
      <c r="AB45" s="51"/>
      <c r="AC45" s="51"/>
      <c r="AD45" s="51"/>
    </row>
    <row r="46">
      <c r="A46" s="543" t="s">
        <v>574</v>
      </c>
      <c r="B46" s="51"/>
      <c r="C46" s="549">
        <v>300.0</v>
      </c>
      <c r="D46" s="546">
        <v>319.0</v>
      </c>
      <c r="E46" s="550">
        <v>55.0</v>
      </c>
      <c r="F46" s="530">
        <f t="shared" si="32"/>
        <v>0.1724137931</v>
      </c>
      <c r="G46" s="541">
        <f t="shared" si="33"/>
        <v>-55</v>
      </c>
      <c r="H46" s="542">
        <f t="shared" si="34"/>
        <v>-1</v>
      </c>
      <c r="I46" s="51"/>
      <c r="J46" s="64"/>
      <c r="K46" s="64"/>
      <c r="L46" s="64"/>
      <c r="M46" s="64"/>
      <c r="N46" s="64"/>
      <c r="O46" s="64"/>
      <c r="P46" s="64"/>
      <c r="Q46" s="64"/>
      <c r="R46" s="64"/>
      <c r="S46" s="64"/>
      <c r="T46" s="64"/>
      <c r="U46" s="64"/>
      <c r="V46" s="51"/>
      <c r="W46" s="51"/>
      <c r="X46" s="51"/>
      <c r="Y46" s="51"/>
      <c r="Z46" s="51"/>
      <c r="AA46" s="51"/>
      <c r="AB46" s="51"/>
      <c r="AC46" s="51"/>
      <c r="AD46" s="51"/>
    </row>
    <row r="47">
      <c r="A47" s="543" t="s">
        <v>575</v>
      </c>
      <c r="B47" s="51"/>
      <c r="C47" s="549">
        <v>700.0</v>
      </c>
      <c r="D47" s="546">
        <v>499.0</v>
      </c>
      <c r="E47" s="550">
        <v>85.0</v>
      </c>
      <c r="F47" s="530">
        <f t="shared" si="32"/>
        <v>0.1703406814</v>
      </c>
      <c r="G47" s="541">
        <f t="shared" si="33"/>
        <v>-85</v>
      </c>
      <c r="H47" s="542">
        <f t="shared" si="34"/>
        <v>-1</v>
      </c>
      <c r="I47" s="51"/>
      <c r="J47" s="64"/>
      <c r="K47" s="64"/>
      <c r="L47" s="64"/>
      <c r="M47" s="64"/>
      <c r="N47" s="64"/>
      <c r="O47" s="64"/>
      <c r="P47" s="64"/>
      <c r="Q47" s="64"/>
      <c r="R47" s="64"/>
      <c r="S47" s="64"/>
      <c r="T47" s="64"/>
      <c r="U47" s="64"/>
      <c r="V47" s="51"/>
      <c r="W47" s="51"/>
      <c r="X47" s="51"/>
      <c r="Y47" s="51"/>
      <c r="Z47" s="51"/>
      <c r="AA47" s="51"/>
      <c r="AB47" s="51"/>
      <c r="AC47" s="51"/>
      <c r="AD47" s="51"/>
    </row>
    <row r="48">
      <c r="A48" s="551" t="s">
        <v>575</v>
      </c>
      <c r="B48" s="51"/>
      <c r="C48" s="549">
        <v>300.0</v>
      </c>
      <c r="D48" s="546">
        <v>319.0</v>
      </c>
      <c r="E48" s="550">
        <v>55.0</v>
      </c>
      <c r="F48" s="530">
        <f t="shared" si="32"/>
        <v>0.1724137931</v>
      </c>
      <c r="G48" s="541">
        <f t="shared" si="33"/>
        <v>-55</v>
      </c>
      <c r="H48" s="542">
        <f t="shared" si="34"/>
        <v>-1</v>
      </c>
      <c r="I48" s="51"/>
      <c r="J48" s="64"/>
      <c r="K48" s="64"/>
      <c r="L48" s="64"/>
      <c r="M48" s="64"/>
      <c r="N48" s="64"/>
      <c r="O48" s="64"/>
      <c r="P48" s="64"/>
      <c r="Q48" s="64"/>
      <c r="R48" s="64"/>
      <c r="S48" s="64"/>
      <c r="T48" s="64"/>
      <c r="U48" s="64"/>
      <c r="V48" s="51"/>
      <c r="W48" s="51"/>
      <c r="X48" s="51"/>
      <c r="Y48" s="51"/>
      <c r="Z48" s="51"/>
      <c r="AA48" s="51"/>
      <c r="AB48" s="51"/>
      <c r="AC48" s="51"/>
      <c r="AD48" s="51"/>
    </row>
    <row r="49">
      <c r="A49" s="543" t="s">
        <v>576</v>
      </c>
      <c r="B49" s="51"/>
      <c r="C49" s="549">
        <v>700.0</v>
      </c>
      <c r="D49" s="546">
        <v>499.0</v>
      </c>
      <c r="E49" s="550">
        <v>85.0</v>
      </c>
      <c r="F49" s="530">
        <f t="shared" si="32"/>
        <v>0.1703406814</v>
      </c>
      <c r="G49" s="541">
        <f t="shared" si="33"/>
        <v>-85</v>
      </c>
      <c r="H49" s="542">
        <f t="shared" si="34"/>
        <v>-1</v>
      </c>
      <c r="I49" s="51"/>
      <c r="J49" s="64"/>
      <c r="K49" s="64"/>
      <c r="L49" s="64"/>
      <c r="M49" s="64"/>
      <c r="N49" s="64"/>
      <c r="O49" s="64"/>
      <c r="P49" s="64"/>
      <c r="Q49" s="64"/>
      <c r="R49" s="64"/>
      <c r="S49" s="64"/>
      <c r="T49" s="64"/>
      <c r="U49" s="64"/>
      <c r="V49" s="51"/>
      <c r="W49" s="51"/>
      <c r="X49" s="51"/>
      <c r="Y49" s="51"/>
      <c r="Z49" s="51"/>
      <c r="AA49" s="51"/>
      <c r="AB49" s="51"/>
      <c r="AC49" s="51"/>
      <c r="AD49" s="51"/>
    </row>
    <row r="50">
      <c r="A50" s="543" t="s">
        <v>576</v>
      </c>
      <c r="B50" s="51"/>
      <c r="C50" s="549">
        <v>300.0</v>
      </c>
      <c r="D50" s="546">
        <v>319.0</v>
      </c>
      <c r="E50" s="550">
        <v>55.0</v>
      </c>
      <c r="F50" s="530">
        <f t="shared" si="32"/>
        <v>0.1724137931</v>
      </c>
      <c r="G50" s="541">
        <f t="shared" si="33"/>
        <v>-55</v>
      </c>
      <c r="H50" s="542">
        <f t="shared" si="34"/>
        <v>-1</v>
      </c>
      <c r="I50" s="51"/>
      <c r="J50" s="64"/>
      <c r="K50" s="64"/>
      <c r="L50" s="64"/>
      <c r="M50" s="64"/>
      <c r="N50" s="64"/>
      <c r="O50" s="64"/>
      <c r="P50" s="64"/>
      <c r="Q50" s="64"/>
      <c r="R50" s="64"/>
      <c r="S50" s="64"/>
      <c r="T50" s="64"/>
      <c r="U50" s="64"/>
      <c r="V50" s="51"/>
      <c r="W50" s="51"/>
      <c r="X50" s="51"/>
      <c r="Y50" s="51"/>
      <c r="Z50" s="51"/>
      <c r="AA50" s="51"/>
      <c r="AB50" s="51"/>
      <c r="AC50" s="51"/>
      <c r="AD50" s="51"/>
    </row>
    <row r="51">
      <c r="A51" s="543" t="s">
        <v>577</v>
      </c>
      <c r="B51" s="51"/>
      <c r="C51" s="549">
        <v>700.0</v>
      </c>
      <c r="D51" s="546">
        <v>499.0</v>
      </c>
      <c r="E51" s="550">
        <v>85.0</v>
      </c>
      <c r="F51" s="530">
        <f t="shared" si="32"/>
        <v>0.1703406814</v>
      </c>
      <c r="G51" s="541">
        <f t="shared" si="33"/>
        <v>-85</v>
      </c>
      <c r="H51" s="542">
        <f t="shared" si="34"/>
        <v>-1</v>
      </c>
      <c r="I51" s="51"/>
      <c r="J51" s="64"/>
      <c r="K51" s="64"/>
      <c r="L51" s="64"/>
      <c r="M51" s="64"/>
      <c r="N51" s="64"/>
      <c r="O51" s="64"/>
      <c r="P51" s="64"/>
      <c r="Q51" s="64"/>
      <c r="R51" s="64"/>
      <c r="S51" s="64"/>
      <c r="T51" s="64"/>
      <c r="U51" s="64"/>
      <c r="V51" s="51"/>
      <c r="W51" s="51"/>
      <c r="X51" s="51"/>
      <c r="Y51" s="51"/>
      <c r="Z51" s="51"/>
      <c r="AA51" s="51"/>
      <c r="AB51" s="51"/>
      <c r="AC51" s="51"/>
      <c r="AD51" s="51"/>
    </row>
    <row r="52">
      <c r="A52" s="543" t="s">
        <v>577</v>
      </c>
      <c r="B52" s="51"/>
      <c r="C52" s="549">
        <v>300.0</v>
      </c>
      <c r="D52" s="546">
        <v>319.0</v>
      </c>
      <c r="E52" s="550">
        <v>55.0</v>
      </c>
      <c r="F52" s="530">
        <f t="shared" si="32"/>
        <v>0.1724137931</v>
      </c>
      <c r="G52" s="541">
        <f t="shared" si="33"/>
        <v>-55</v>
      </c>
      <c r="H52" s="542">
        <f t="shared" si="34"/>
        <v>-1</v>
      </c>
      <c r="I52" s="51"/>
      <c r="J52" s="64"/>
      <c r="K52" s="64"/>
      <c r="L52" s="64"/>
      <c r="M52" s="64"/>
      <c r="N52" s="64"/>
      <c r="O52" s="64"/>
      <c r="P52" s="64"/>
      <c r="Q52" s="64"/>
      <c r="R52" s="64"/>
      <c r="S52" s="64"/>
      <c r="T52" s="64"/>
      <c r="U52" s="64"/>
      <c r="V52" s="51"/>
      <c r="W52" s="51"/>
      <c r="X52" s="51"/>
      <c r="Y52" s="51"/>
      <c r="Z52" s="51"/>
      <c r="AA52" s="51"/>
      <c r="AB52" s="51"/>
      <c r="AC52" s="51"/>
      <c r="AD52" s="51"/>
    </row>
    <row r="53">
      <c r="A53" s="543" t="s">
        <v>578</v>
      </c>
      <c r="B53" s="51"/>
      <c r="C53" s="548">
        <v>700.0</v>
      </c>
      <c r="D53" s="546">
        <v>499.0</v>
      </c>
      <c r="E53" s="550">
        <v>60.0</v>
      </c>
      <c r="F53" s="530">
        <f t="shared" si="32"/>
        <v>0.120240481</v>
      </c>
      <c r="G53" s="541">
        <f t="shared" si="33"/>
        <v>-60</v>
      </c>
      <c r="H53" s="542">
        <f t="shared" si="34"/>
        <v>-1</v>
      </c>
      <c r="I53" s="51"/>
      <c r="J53" s="64"/>
      <c r="K53" s="64"/>
      <c r="L53" s="64"/>
      <c r="M53" s="64"/>
      <c r="N53" s="64"/>
      <c r="O53" s="64"/>
      <c r="P53" s="64"/>
      <c r="Q53" s="64"/>
      <c r="R53" s="64"/>
      <c r="S53" s="64"/>
      <c r="T53" s="64"/>
      <c r="U53" s="64"/>
      <c r="V53" s="51"/>
      <c r="W53" s="51"/>
      <c r="X53" s="51"/>
      <c r="Y53" s="51"/>
      <c r="Z53" s="51"/>
      <c r="AA53" s="51"/>
      <c r="AB53" s="51"/>
      <c r="AC53" s="51"/>
      <c r="AD53" s="51"/>
    </row>
    <row r="54">
      <c r="A54" s="543" t="s">
        <v>578</v>
      </c>
      <c r="B54" s="51"/>
      <c r="C54" s="548">
        <v>300.0</v>
      </c>
      <c r="D54" s="546">
        <v>319.0</v>
      </c>
      <c r="E54" s="550">
        <v>27.0</v>
      </c>
      <c r="F54" s="530">
        <f t="shared" si="32"/>
        <v>0.08463949843</v>
      </c>
      <c r="G54" s="541">
        <f t="shared" si="33"/>
        <v>-27</v>
      </c>
      <c r="H54" s="542">
        <f t="shared" si="34"/>
        <v>-1</v>
      </c>
      <c r="I54" s="51"/>
      <c r="J54" s="64"/>
      <c r="K54" s="64"/>
      <c r="L54" s="64"/>
      <c r="M54" s="64"/>
      <c r="N54" s="64"/>
      <c r="O54" s="64"/>
      <c r="P54" s="64"/>
      <c r="Q54" s="64"/>
      <c r="R54" s="64"/>
      <c r="S54" s="64"/>
      <c r="T54" s="64"/>
      <c r="U54" s="64"/>
      <c r="V54" s="51"/>
      <c r="W54" s="51"/>
      <c r="X54" s="51"/>
      <c r="Y54" s="51"/>
      <c r="Z54" s="51"/>
      <c r="AA54" s="51"/>
      <c r="AB54" s="51"/>
      <c r="AC54" s="51"/>
      <c r="AD54" s="51"/>
    </row>
    <row r="55">
      <c r="A55" s="525" t="s">
        <v>579</v>
      </c>
      <c r="B55" s="61"/>
      <c r="C55" s="61"/>
      <c r="D55" s="61"/>
      <c r="E55" s="535"/>
      <c r="F55" s="536"/>
      <c r="G55" s="537"/>
      <c r="H55" s="536"/>
      <c r="I55" s="51"/>
      <c r="J55" s="64"/>
      <c r="K55" s="64"/>
      <c r="L55" s="64"/>
      <c r="M55" s="64"/>
      <c r="N55" s="64"/>
      <c r="O55" s="64"/>
      <c r="P55" s="64"/>
      <c r="Q55" s="64"/>
      <c r="R55" s="64"/>
      <c r="S55" s="64"/>
      <c r="T55" s="64"/>
      <c r="U55" s="64"/>
      <c r="V55" s="51"/>
      <c r="W55" s="51"/>
      <c r="X55" s="51"/>
      <c r="Y55" s="51"/>
      <c r="Z55" s="51"/>
      <c r="AA55" s="51"/>
      <c r="AB55" s="51"/>
      <c r="AC55" s="51"/>
      <c r="AD55" s="51"/>
    </row>
    <row r="56">
      <c r="A56" s="552" t="s">
        <v>580</v>
      </c>
      <c r="B56" s="552" t="s">
        <v>581</v>
      </c>
      <c r="C56" s="548">
        <v>500.0</v>
      </c>
      <c r="D56" s="546">
        <v>159.0</v>
      </c>
      <c r="E56" s="550">
        <v>33.0</v>
      </c>
      <c r="F56" s="530">
        <f t="shared" ref="F56:F58" si="35">E56/D56</f>
        <v>0.2075471698</v>
      </c>
      <c r="G56" s="541">
        <f t="shared" ref="G56:G58" si="36">L59-E56</f>
        <v>-33</v>
      </c>
      <c r="H56" s="542">
        <f t="shared" ref="H56:H58" si="37">L59/E56-1</f>
        <v>-1</v>
      </c>
      <c r="I56" s="51"/>
      <c r="J56" s="64"/>
      <c r="K56" s="64"/>
      <c r="L56" s="64"/>
      <c r="M56" s="64"/>
      <c r="N56" s="64"/>
      <c r="O56" s="64"/>
      <c r="P56" s="64"/>
      <c r="Q56" s="64"/>
      <c r="R56" s="64"/>
      <c r="S56" s="64"/>
      <c r="T56" s="64"/>
      <c r="U56" s="64"/>
      <c r="V56" s="51"/>
      <c r="W56" s="51"/>
      <c r="X56" s="51"/>
      <c r="Y56" s="51"/>
      <c r="Z56" s="51"/>
      <c r="AA56" s="51"/>
      <c r="AB56" s="51"/>
      <c r="AC56" s="51"/>
      <c r="AD56" s="51"/>
    </row>
    <row r="57">
      <c r="A57" s="552" t="s">
        <v>582</v>
      </c>
      <c r="B57" s="552" t="s">
        <v>583</v>
      </c>
      <c r="C57" s="548">
        <v>500.0</v>
      </c>
      <c r="D57" s="546">
        <v>149.0</v>
      </c>
      <c r="E57" s="550">
        <v>23.0</v>
      </c>
      <c r="F57" s="530">
        <f t="shared" si="35"/>
        <v>0.1543624161</v>
      </c>
      <c r="G57" s="541">
        <f t="shared" si="36"/>
        <v>-23</v>
      </c>
      <c r="H57" s="542">
        <f t="shared" si="37"/>
        <v>-1</v>
      </c>
      <c r="I57" s="51"/>
      <c r="J57" s="64"/>
      <c r="K57" s="64"/>
      <c r="L57" s="64"/>
      <c r="M57" s="64"/>
      <c r="N57" s="64"/>
      <c r="O57" s="64"/>
      <c r="P57" s="64"/>
      <c r="Q57" s="64"/>
      <c r="R57" s="64"/>
      <c r="S57" s="64"/>
      <c r="T57" s="64"/>
      <c r="U57" s="64"/>
      <c r="V57" s="51"/>
      <c r="W57" s="51"/>
      <c r="X57" s="51"/>
      <c r="Y57" s="51"/>
      <c r="Z57" s="51"/>
      <c r="AA57" s="51"/>
      <c r="AB57" s="51"/>
      <c r="AC57" s="51"/>
      <c r="AD57" s="51"/>
    </row>
    <row r="58">
      <c r="A58" s="552" t="s">
        <v>584</v>
      </c>
      <c r="B58" s="552" t="s">
        <v>585</v>
      </c>
      <c r="C58" s="548">
        <v>500.0</v>
      </c>
      <c r="D58" s="546">
        <v>149.0</v>
      </c>
      <c r="E58" s="550">
        <v>27.0</v>
      </c>
      <c r="F58" s="530">
        <f t="shared" si="35"/>
        <v>0.1812080537</v>
      </c>
      <c r="G58" s="541">
        <f t="shared" si="36"/>
        <v>-27</v>
      </c>
      <c r="H58" s="542">
        <f t="shared" si="37"/>
        <v>-1</v>
      </c>
      <c r="I58" s="51"/>
      <c r="J58" s="64"/>
      <c r="K58" s="64"/>
      <c r="L58" s="64"/>
      <c r="M58" s="64"/>
      <c r="N58" s="64"/>
      <c r="O58" s="64"/>
      <c r="P58" s="64"/>
      <c r="Q58" s="64"/>
      <c r="R58" s="64"/>
      <c r="S58" s="64"/>
      <c r="T58" s="64"/>
      <c r="U58" s="64"/>
      <c r="V58" s="51"/>
      <c r="W58" s="51"/>
      <c r="X58" s="51"/>
      <c r="Y58" s="51"/>
      <c r="Z58" s="51"/>
      <c r="AA58" s="51"/>
      <c r="AB58" s="51"/>
      <c r="AC58" s="51"/>
      <c r="AD58" s="51"/>
    </row>
    <row r="59">
      <c r="A59" s="51"/>
      <c r="B59" s="51"/>
      <c r="C59" s="51"/>
      <c r="D59" s="51"/>
      <c r="E59" s="51"/>
      <c r="F59" s="51"/>
      <c r="G59" s="51"/>
      <c r="H59" s="51"/>
      <c r="I59" s="51"/>
      <c r="J59" s="64"/>
      <c r="K59" s="64"/>
      <c r="L59" s="64"/>
      <c r="M59" s="64"/>
      <c r="N59" s="64"/>
      <c r="O59" s="64"/>
      <c r="P59" s="64"/>
      <c r="Q59" s="64"/>
      <c r="R59" s="64"/>
      <c r="S59" s="64"/>
      <c r="T59" s="64"/>
      <c r="U59" s="64"/>
      <c r="V59" s="51"/>
      <c r="W59" s="51"/>
      <c r="X59" s="51"/>
      <c r="Y59" s="51"/>
      <c r="Z59" s="51"/>
      <c r="AA59" s="51"/>
      <c r="AB59" s="51"/>
      <c r="AC59" s="51"/>
      <c r="AD59" s="51"/>
    </row>
    <row r="60">
      <c r="A60" s="51"/>
      <c r="B60" s="51"/>
      <c r="C60" s="51"/>
      <c r="D60" s="51"/>
      <c r="E60" s="51"/>
      <c r="F60" s="51"/>
      <c r="G60" s="51"/>
      <c r="H60" s="51"/>
      <c r="I60" s="51"/>
      <c r="J60" s="64"/>
      <c r="K60" s="64"/>
      <c r="L60" s="64"/>
      <c r="M60" s="64"/>
      <c r="N60" s="64"/>
      <c r="O60" s="64"/>
      <c r="P60" s="64"/>
      <c r="Q60" s="64"/>
      <c r="R60" s="64"/>
      <c r="S60" s="64"/>
      <c r="T60" s="64"/>
      <c r="U60" s="64"/>
      <c r="V60" s="51"/>
      <c r="W60" s="51"/>
      <c r="X60" s="51"/>
      <c r="Y60" s="51"/>
      <c r="Z60" s="51"/>
      <c r="AA60" s="51"/>
      <c r="AB60" s="51"/>
      <c r="AC60" s="51"/>
      <c r="AD60" s="51"/>
    </row>
    <row r="61">
      <c r="A61" s="51"/>
      <c r="B61" s="51"/>
      <c r="C61" s="51"/>
      <c r="D61" s="51"/>
      <c r="E61" s="51"/>
      <c r="F61" s="51"/>
      <c r="G61" s="51"/>
      <c r="H61" s="51"/>
      <c r="I61" s="51"/>
      <c r="J61" s="64"/>
      <c r="K61" s="64"/>
      <c r="L61" s="64"/>
      <c r="M61" s="64"/>
      <c r="N61" s="64"/>
      <c r="O61" s="64"/>
      <c r="P61" s="64"/>
      <c r="Q61" s="64"/>
      <c r="R61" s="64"/>
      <c r="S61" s="64"/>
      <c r="T61" s="64"/>
      <c r="U61" s="64"/>
      <c r="V61" s="51"/>
      <c r="W61" s="51"/>
      <c r="X61" s="51"/>
      <c r="Y61" s="51"/>
      <c r="Z61" s="51"/>
      <c r="AA61" s="51"/>
      <c r="AB61" s="51"/>
      <c r="AC61" s="51"/>
      <c r="AD61" s="51"/>
    </row>
    <row r="62">
      <c r="A62" s="51"/>
      <c r="B62" s="51"/>
      <c r="C62" s="51"/>
      <c r="D62" s="51"/>
      <c r="E62" s="51"/>
      <c r="F62" s="51"/>
      <c r="G62" s="51"/>
      <c r="H62" s="51"/>
      <c r="I62" s="51"/>
      <c r="J62" s="64"/>
      <c r="K62" s="64"/>
      <c r="L62" s="64"/>
      <c r="M62" s="64"/>
      <c r="N62" s="64"/>
      <c r="O62" s="64"/>
      <c r="P62" s="64"/>
      <c r="Q62" s="64"/>
      <c r="R62" s="64"/>
      <c r="S62" s="64"/>
      <c r="T62" s="64"/>
      <c r="U62" s="64"/>
      <c r="V62" s="51"/>
      <c r="W62" s="51"/>
      <c r="X62" s="51"/>
      <c r="Y62" s="51"/>
      <c r="Z62" s="51"/>
      <c r="AA62" s="51"/>
      <c r="AB62" s="51"/>
      <c r="AC62" s="51"/>
      <c r="AD62" s="51"/>
    </row>
    <row r="63">
      <c r="A63" s="51"/>
      <c r="B63" s="51"/>
      <c r="C63" s="51"/>
      <c r="D63" s="51"/>
      <c r="E63" s="51"/>
      <c r="F63" s="51"/>
      <c r="G63" s="51"/>
      <c r="H63" s="51"/>
      <c r="I63" s="51"/>
      <c r="J63" s="64"/>
      <c r="K63" s="64"/>
      <c r="L63" s="64"/>
      <c r="M63" s="64"/>
      <c r="N63" s="64"/>
      <c r="O63" s="64"/>
      <c r="P63" s="64"/>
      <c r="Q63" s="64"/>
      <c r="R63" s="64"/>
      <c r="S63" s="64"/>
      <c r="T63" s="64"/>
      <c r="U63" s="64"/>
      <c r="V63" s="51"/>
      <c r="W63" s="51"/>
      <c r="X63" s="51"/>
      <c r="Y63" s="51"/>
      <c r="Z63" s="51"/>
      <c r="AA63" s="51"/>
      <c r="AB63" s="51"/>
      <c r="AC63" s="51"/>
      <c r="AD63" s="51"/>
    </row>
    <row r="64">
      <c r="A64" s="51"/>
      <c r="B64" s="51"/>
      <c r="C64" s="51"/>
      <c r="D64" s="51"/>
      <c r="E64" s="51"/>
      <c r="F64" s="51"/>
      <c r="G64" s="51"/>
      <c r="H64" s="51"/>
      <c r="I64" s="51"/>
      <c r="J64" s="64"/>
      <c r="K64" s="64"/>
      <c r="L64" s="64"/>
      <c r="M64" s="64"/>
      <c r="N64" s="64"/>
      <c r="O64" s="64"/>
      <c r="P64" s="64"/>
      <c r="Q64" s="64"/>
      <c r="R64" s="64"/>
      <c r="S64" s="64"/>
      <c r="T64" s="64"/>
      <c r="U64" s="64"/>
      <c r="V64" s="51"/>
      <c r="W64" s="51"/>
      <c r="X64" s="51"/>
      <c r="Y64" s="51"/>
      <c r="Z64" s="51"/>
      <c r="AA64" s="51"/>
      <c r="AB64" s="51"/>
      <c r="AC64" s="51"/>
      <c r="AD64" s="51"/>
    </row>
    <row r="65">
      <c r="A65" s="51"/>
      <c r="B65" s="51"/>
      <c r="C65" s="51"/>
      <c r="D65" s="51"/>
      <c r="E65" s="51"/>
      <c r="F65" s="51"/>
      <c r="G65" s="51"/>
      <c r="H65" s="51"/>
      <c r="I65" s="51"/>
      <c r="J65" s="64"/>
      <c r="K65" s="64"/>
      <c r="L65" s="64"/>
      <c r="M65" s="64"/>
      <c r="N65" s="64"/>
      <c r="O65" s="64"/>
      <c r="P65" s="64"/>
      <c r="Q65" s="64"/>
      <c r="R65" s="64"/>
      <c r="S65" s="64"/>
      <c r="T65" s="64"/>
      <c r="U65" s="64"/>
      <c r="V65" s="51"/>
      <c r="W65" s="51"/>
      <c r="X65" s="51"/>
      <c r="Y65" s="51"/>
      <c r="Z65" s="51"/>
      <c r="AA65" s="51"/>
      <c r="AB65" s="51"/>
      <c r="AC65" s="51"/>
      <c r="AD65" s="51"/>
    </row>
    <row r="66">
      <c r="A66" s="51"/>
      <c r="B66" s="51"/>
      <c r="C66" s="51"/>
      <c r="D66" s="51"/>
      <c r="E66" s="51"/>
      <c r="F66" s="51"/>
      <c r="G66" s="51"/>
      <c r="H66" s="51"/>
      <c r="I66" s="51"/>
      <c r="J66" s="64"/>
      <c r="K66" s="64"/>
      <c r="L66" s="64"/>
      <c r="M66" s="64"/>
      <c r="N66" s="64"/>
      <c r="O66" s="64"/>
      <c r="P66" s="64"/>
      <c r="Q66" s="64"/>
      <c r="R66" s="64"/>
      <c r="S66" s="64"/>
      <c r="T66" s="64"/>
      <c r="U66" s="64"/>
      <c r="V66" s="51"/>
      <c r="W66" s="51"/>
      <c r="X66" s="51"/>
      <c r="Y66" s="51"/>
      <c r="Z66" s="51"/>
      <c r="AA66" s="51"/>
      <c r="AB66" s="51"/>
      <c r="AC66" s="51"/>
      <c r="AD66" s="51"/>
    </row>
    <row r="67">
      <c r="A67" s="51"/>
      <c r="B67" s="51"/>
      <c r="C67" s="51"/>
      <c r="D67" s="51"/>
      <c r="E67" s="51"/>
      <c r="F67" s="51"/>
      <c r="G67" s="51"/>
      <c r="H67" s="51"/>
      <c r="I67" s="51"/>
      <c r="J67" s="64"/>
      <c r="K67" s="64"/>
      <c r="L67" s="64"/>
      <c r="M67" s="64"/>
      <c r="N67" s="64"/>
      <c r="O67" s="64"/>
      <c r="P67" s="64"/>
      <c r="Q67" s="64"/>
      <c r="R67" s="64"/>
      <c r="S67" s="64"/>
      <c r="T67" s="64"/>
      <c r="U67" s="64"/>
      <c r="V67" s="51"/>
      <c r="W67" s="51"/>
      <c r="X67" s="51"/>
      <c r="Y67" s="51"/>
      <c r="Z67" s="51"/>
      <c r="AA67" s="51"/>
      <c r="AB67" s="51"/>
      <c r="AC67" s="51"/>
      <c r="AD67" s="51"/>
    </row>
    <row r="68">
      <c r="A68" s="51"/>
      <c r="B68" s="51"/>
      <c r="C68" s="51"/>
      <c r="D68" s="51"/>
      <c r="E68" s="51"/>
      <c r="F68" s="51"/>
      <c r="G68" s="51"/>
      <c r="H68" s="51"/>
      <c r="I68" s="51"/>
      <c r="J68" s="64"/>
      <c r="K68" s="64"/>
      <c r="L68" s="64"/>
      <c r="M68" s="64"/>
      <c r="N68" s="64"/>
      <c r="O68" s="64"/>
      <c r="P68" s="64"/>
      <c r="Q68" s="64"/>
      <c r="R68" s="64"/>
      <c r="S68" s="64"/>
      <c r="T68" s="64"/>
      <c r="U68" s="64"/>
      <c r="V68" s="51"/>
      <c r="W68" s="51"/>
      <c r="X68" s="51"/>
      <c r="Y68" s="51"/>
      <c r="Z68" s="51"/>
      <c r="AA68" s="51"/>
      <c r="AB68" s="51"/>
      <c r="AC68" s="51"/>
      <c r="AD68" s="51"/>
    </row>
    <row r="69">
      <c r="A69" s="51"/>
      <c r="B69" s="51"/>
      <c r="C69" s="51"/>
      <c r="D69" s="51"/>
      <c r="E69" s="51"/>
      <c r="F69" s="51"/>
      <c r="G69" s="51"/>
      <c r="H69" s="51"/>
      <c r="I69" s="51"/>
      <c r="J69" s="64"/>
      <c r="K69" s="64"/>
      <c r="L69" s="64"/>
      <c r="M69" s="64"/>
      <c r="N69" s="64"/>
      <c r="O69" s="64"/>
      <c r="P69" s="64"/>
      <c r="Q69" s="64"/>
      <c r="R69" s="64"/>
      <c r="S69" s="64"/>
      <c r="T69" s="64"/>
      <c r="U69" s="64"/>
      <c r="V69" s="51"/>
      <c r="W69" s="51"/>
      <c r="X69" s="51"/>
      <c r="Y69" s="51"/>
      <c r="Z69" s="51"/>
      <c r="AA69" s="51"/>
      <c r="AB69" s="51"/>
      <c r="AC69" s="51"/>
      <c r="AD69" s="51"/>
    </row>
    <row r="70">
      <c r="A70" s="51"/>
      <c r="B70" s="51"/>
      <c r="C70" s="51"/>
      <c r="D70" s="51"/>
      <c r="E70" s="51"/>
      <c r="F70" s="51"/>
      <c r="G70" s="51"/>
      <c r="H70" s="51"/>
      <c r="I70" s="51"/>
      <c r="J70" s="64"/>
      <c r="K70" s="64"/>
      <c r="L70" s="64"/>
      <c r="M70" s="64"/>
      <c r="N70" s="64"/>
      <c r="O70" s="64"/>
      <c r="P70" s="64"/>
      <c r="Q70" s="64"/>
      <c r="R70" s="64"/>
      <c r="S70" s="64"/>
      <c r="T70" s="64"/>
      <c r="U70" s="64"/>
      <c r="V70" s="51"/>
      <c r="W70" s="51"/>
      <c r="X70" s="51"/>
      <c r="Y70" s="51"/>
      <c r="Z70" s="51"/>
      <c r="AA70" s="51"/>
      <c r="AB70" s="51"/>
      <c r="AC70" s="51"/>
      <c r="AD70" s="51"/>
    </row>
    <row r="71">
      <c r="A71" s="51"/>
      <c r="B71" s="51"/>
      <c r="C71" s="51"/>
      <c r="D71" s="51"/>
      <c r="E71" s="51"/>
      <c r="F71" s="51"/>
      <c r="G71" s="51"/>
      <c r="H71" s="51"/>
      <c r="I71" s="51"/>
      <c r="J71" s="64"/>
      <c r="K71" s="64"/>
      <c r="L71" s="64"/>
      <c r="M71" s="64"/>
      <c r="N71" s="64"/>
      <c r="O71" s="64"/>
      <c r="P71" s="64"/>
      <c r="Q71" s="64"/>
      <c r="R71" s="64"/>
      <c r="S71" s="64"/>
      <c r="T71" s="64"/>
      <c r="U71" s="64"/>
      <c r="V71" s="51"/>
      <c r="W71" s="51"/>
      <c r="X71" s="51"/>
      <c r="Y71" s="51"/>
      <c r="Z71" s="51"/>
      <c r="AA71" s="51"/>
      <c r="AB71" s="51"/>
      <c r="AC71" s="51"/>
      <c r="AD71" s="51"/>
    </row>
    <row r="72">
      <c r="A72" s="51"/>
      <c r="B72" s="51"/>
      <c r="C72" s="51"/>
      <c r="D72" s="51"/>
      <c r="E72" s="51"/>
      <c r="F72" s="51"/>
      <c r="G72" s="51"/>
      <c r="H72" s="51"/>
      <c r="I72" s="51"/>
      <c r="J72" s="64"/>
      <c r="K72" s="64"/>
      <c r="L72" s="64"/>
      <c r="M72" s="64"/>
      <c r="N72" s="64"/>
      <c r="O72" s="64"/>
      <c r="P72" s="64"/>
      <c r="Q72" s="64"/>
      <c r="R72" s="64"/>
      <c r="S72" s="64"/>
      <c r="T72" s="64"/>
      <c r="U72" s="64"/>
      <c r="V72" s="51"/>
      <c r="W72" s="51"/>
      <c r="X72" s="51"/>
      <c r="Y72" s="51"/>
      <c r="Z72" s="51"/>
      <c r="AA72" s="51"/>
      <c r="AB72" s="51"/>
      <c r="AC72" s="51"/>
      <c r="AD72" s="51"/>
    </row>
    <row r="73">
      <c r="A73" s="51"/>
      <c r="B73" s="51"/>
      <c r="C73" s="51"/>
      <c r="D73" s="51"/>
      <c r="E73" s="51"/>
      <c r="F73" s="51"/>
      <c r="G73" s="51"/>
      <c r="H73" s="51"/>
      <c r="I73" s="51"/>
      <c r="J73" s="64"/>
      <c r="K73" s="64"/>
      <c r="L73" s="64"/>
      <c r="M73" s="64"/>
      <c r="N73" s="64"/>
      <c r="O73" s="64"/>
      <c r="P73" s="64"/>
      <c r="Q73" s="64"/>
      <c r="R73" s="64"/>
      <c r="S73" s="64"/>
      <c r="T73" s="64"/>
      <c r="U73" s="64"/>
      <c r="V73" s="51"/>
      <c r="W73" s="51"/>
      <c r="X73" s="51"/>
      <c r="Y73" s="51"/>
      <c r="Z73" s="51"/>
      <c r="AA73" s="51"/>
      <c r="AB73" s="51"/>
      <c r="AC73" s="51"/>
      <c r="AD73" s="51"/>
    </row>
    <row r="74">
      <c r="A74" s="51"/>
      <c r="B74" s="51"/>
      <c r="C74" s="51"/>
      <c r="D74" s="51"/>
      <c r="E74" s="51"/>
      <c r="F74" s="51"/>
      <c r="G74" s="51"/>
      <c r="H74" s="51"/>
      <c r="I74" s="51"/>
      <c r="J74" s="64"/>
      <c r="K74" s="64"/>
      <c r="L74" s="64"/>
      <c r="M74" s="64"/>
      <c r="N74" s="64"/>
      <c r="O74" s="64"/>
      <c r="P74" s="64"/>
      <c r="Q74" s="64"/>
      <c r="R74" s="64"/>
      <c r="S74" s="64"/>
      <c r="T74" s="64"/>
      <c r="U74" s="64"/>
      <c r="V74" s="51"/>
      <c r="W74" s="51"/>
      <c r="X74" s="51"/>
      <c r="Y74" s="51"/>
      <c r="Z74" s="51"/>
      <c r="AA74" s="51"/>
      <c r="AB74" s="51"/>
      <c r="AC74" s="51"/>
      <c r="AD74" s="51"/>
    </row>
    <row r="75">
      <c r="A75" s="51"/>
      <c r="B75" s="51"/>
      <c r="C75" s="51"/>
      <c r="D75" s="51"/>
      <c r="E75" s="51"/>
      <c r="F75" s="51"/>
      <c r="G75" s="51"/>
      <c r="H75" s="51"/>
      <c r="I75" s="51"/>
      <c r="J75" s="64"/>
      <c r="K75" s="64"/>
      <c r="L75" s="64"/>
      <c r="M75" s="64"/>
      <c r="N75" s="64"/>
      <c r="O75" s="64"/>
      <c r="P75" s="64"/>
      <c r="Q75" s="64"/>
      <c r="R75" s="64"/>
      <c r="S75" s="64"/>
      <c r="T75" s="64"/>
      <c r="U75" s="64"/>
      <c r="V75" s="51"/>
      <c r="W75" s="51"/>
      <c r="X75" s="51"/>
      <c r="Y75" s="51"/>
      <c r="Z75" s="51"/>
      <c r="AA75" s="51"/>
      <c r="AB75" s="51"/>
      <c r="AC75" s="51"/>
      <c r="AD75" s="51"/>
    </row>
    <row r="76">
      <c r="A76" s="51"/>
      <c r="B76" s="51"/>
      <c r="C76" s="51"/>
      <c r="D76" s="51"/>
      <c r="E76" s="51"/>
      <c r="F76" s="51"/>
      <c r="G76" s="51"/>
      <c r="H76" s="51"/>
      <c r="I76" s="51"/>
      <c r="J76" s="64"/>
      <c r="K76" s="64"/>
      <c r="L76" s="64"/>
      <c r="M76" s="64"/>
      <c r="N76" s="64"/>
      <c r="O76" s="64"/>
      <c r="P76" s="64"/>
      <c r="Q76" s="64"/>
      <c r="R76" s="64"/>
      <c r="S76" s="64"/>
      <c r="T76" s="64"/>
      <c r="U76" s="64"/>
      <c r="V76" s="51"/>
      <c r="W76" s="51"/>
      <c r="X76" s="51"/>
      <c r="Y76" s="51"/>
      <c r="Z76" s="51"/>
      <c r="AA76" s="51"/>
      <c r="AB76" s="51"/>
      <c r="AC76" s="51"/>
      <c r="AD76" s="51"/>
    </row>
    <row r="77">
      <c r="A77" s="51"/>
      <c r="B77" s="51"/>
      <c r="C77" s="51"/>
      <c r="D77" s="51"/>
      <c r="E77" s="51"/>
      <c r="F77" s="51"/>
      <c r="G77" s="51"/>
      <c r="H77" s="51"/>
      <c r="I77" s="51"/>
      <c r="J77" s="64"/>
      <c r="K77" s="64"/>
      <c r="L77" s="64"/>
      <c r="M77" s="64"/>
      <c r="N77" s="64"/>
      <c r="O77" s="64"/>
      <c r="P77" s="64"/>
      <c r="Q77" s="64"/>
      <c r="R77" s="64"/>
      <c r="S77" s="64"/>
      <c r="T77" s="64"/>
      <c r="U77" s="64"/>
      <c r="V77" s="51"/>
      <c r="W77" s="51"/>
      <c r="X77" s="51"/>
      <c r="Y77" s="51"/>
      <c r="Z77" s="51"/>
      <c r="AA77" s="51"/>
      <c r="AB77" s="51"/>
      <c r="AC77" s="51"/>
      <c r="AD77" s="51"/>
    </row>
    <row r="78">
      <c r="A78" s="51"/>
      <c r="B78" s="51"/>
      <c r="C78" s="51"/>
      <c r="D78" s="51"/>
      <c r="E78" s="51"/>
      <c r="F78" s="51"/>
      <c r="G78" s="51"/>
      <c r="H78" s="51"/>
      <c r="I78" s="51"/>
      <c r="J78" s="64"/>
      <c r="K78" s="64"/>
      <c r="L78" s="64"/>
      <c r="M78" s="64"/>
      <c r="N78" s="64"/>
      <c r="O78" s="64"/>
      <c r="P78" s="64"/>
      <c r="Q78" s="64"/>
      <c r="R78" s="64"/>
      <c r="S78" s="64"/>
      <c r="T78" s="64"/>
      <c r="U78" s="64"/>
      <c r="V78" s="51"/>
      <c r="W78" s="51"/>
      <c r="X78" s="51"/>
      <c r="Y78" s="51"/>
      <c r="Z78" s="51"/>
      <c r="AA78" s="51"/>
      <c r="AB78" s="51"/>
      <c r="AC78" s="51"/>
      <c r="AD78" s="51"/>
    </row>
    <row r="79">
      <c r="A79" s="51"/>
      <c r="B79" s="51"/>
      <c r="C79" s="51"/>
      <c r="D79" s="51"/>
      <c r="E79" s="51"/>
      <c r="F79" s="51"/>
      <c r="G79" s="51"/>
      <c r="H79" s="51"/>
      <c r="I79" s="51"/>
      <c r="J79" s="64"/>
      <c r="K79" s="64"/>
      <c r="L79" s="64"/>
      <c r="M79" s="64"/>
      <c r="N79" s="64"/>
      <c r="O79" s="64"/>
      <c r="P79" s="64"/>
      <c r="Q79" s="64"/>
      <c r="R79" s="64"/>
      <c r="S79" s="64"/>
      <c r="T79" s="64"/>
      <c r="U79" s="64"/>
      <c r="V79" s="51"/>
      <c r="W79" s="51"/>
      <c r="X79" s="51"/>
      <c r="Y79" s="51"/>
      <c r="Z79" s="51"/>
      <c r="AA79" s="51"/>
      <c r="AB79" s="51"/>
      <c r="AC79" s="51"/>
      <c r="AD79" s="51"/>
    </row>
    <row r="80">
      <c r="A80" s="51"/>
      <c r="B80" s="51"/>
      <c r="C80" s="51"/>
      <c r="D80" s="51"/>
      <c r="E80" s="51"/>
      <c r="F80" s="51"/>
      <c r="G80" s="51"/>
      <c r="H80" s="51"/>
      <c r="I80" s="51"/>
      <c r="J80" s="64"/>
      <c r="K80" s="64"/>
      <c r="L80" s="64"/>
      <c r="M80" s="64"/>
      <c r="N80" s="64"/>
      <c r="O80" s="64"/>
      <c r="P80" s="64"/>
      <c r="Q80" s="64"/>
      <c r="R80" s="64"/>
      <c r="S80" s="64"/>
      <c r="T80" s="64"/>
      <c r="U80" s="64"/>
      <c r="V80" s="51"/>
      <c r="W80" s="51"/>
      <c r="X80" s="51"/>
      <c r="Y80" s="51"/>
      <c r="Z80" s="51"/>
      <c r="AA80" s="51"/>
      <c r="AB80" s="51"/>
      <c r="AC80" s="51"/>
      <c r="AD80" s="51"/>
    </row>
    <row r="81">
      <c r="A81" s="51"/>
      <c r="B81" s="51"/>
      <c r="C81" s="51"/>
      <c r="D81" s="51"/>
      <c r="E81" s="51"/>
      <c r="F81" s="51"/>
      <c r="G81" s="51"/>
      <c r="H81" s="51"/>
      <c r="I81" s="51"/>
      <c r="J81" s="64"/>
      <c r="K81" s="64"/>
      <c r="L81" s="64"/>
      <c r="M81" s="64"/>
      <c r="N81" s="64"/>
      <c r="O81" s="64"/>
      <c r="P81" s="64"/>
      <c r="Q81" s="64"/>
      <c r="R81" s="64"/>
      <c r="S81" s="64"/>
      <c r="T81" s="64"/>
      <c r="U81" s="64"/>
      <c r="V81" s="51"/>
      <c r="W81" s="51"/>
      <c r="X81" s="51"/>
      <c r="Y81" s="51"/>
      <c r="Z81" s="51"/>
      <c r="AA81" s="51"/>
      <c r="AB81" s="51"/>
      <c r="AC81" s="51"/>
      <c r="AD81" s="51"/>
    </row>
    <row r="82">
      <c r="A82" s="51"/>
      <c r="B82" s="51"/>
      <c r="C82" s="51"/>
      <c r="D82" s="51"/>
      <c r="E82" s="51"/>
      <c r="F82" s="51"/>
      <c r="G82" s="51"/>
      <c r="H82" s="51"/>
      <c r="I82" s="51"/>
      <c r="J82" s="64"/>
      <c r="K82" s="64"/>
      <c r="L82" s="64"/>
      <c r="M82" s="64"/>
      <c r="N82" s="64"/>
      <c r="O82" s="64"/>
      <c r="P82" s="64"/>
      <c r="Q82" s="64"/>
      <c r="R82" s="64"/>
      <c r="S82" s="64"/>
      <c r="T82" s="64"/>
      <c r="U82" s="64"/>
      <c r="V82" s="51"/>
      <c r="W82" s="51"/>
      <c r="X82" s="51"/>
      <c r="Y82" s="51"/>
      <c r="Z82" s="51"/>
      <c r="AA82" s="51"/>
      <c r="AB82" s="51"/>
      <c r="AC82" s="51"/>
      <c r="AD82" s="51"/>
    </row>
    <row r="83">
      <c r="A83" s="51"/>
      <c r="B83" s="51"/>
      <c r="C83" s="51"/>
      <c r="D83" s="51"/>
      <c r="E83" s="51"/>
      <c r="F83" s="51"/>
      <c r="G83" s="51"/>
      <c r="H83" s="51"/>
      <c r="I83" s="51"/>
      <c r="J83" s="64"/>
      <c r="K83" s="64"/>
      <c r="L83" s="64"/>
      <c r="M83" s="64"/>
      <c r="N83" s="64"/>
      <c r="O83" s="64"/>
      <c r="P83" s="64"/>
      <c r="Q83" s="64"/>
      <c r="R83" s="64"/>
      <c r="S83" s="64"/>
      <c r="T83" s="64"/>
      <c r="U83" s="64"/>
      <c r="V83" s="51"/>
      <c r="W83" s="51"/>
      <c r="X83" s="51"/>
      <c r="Y83" s="51"/>
      <c r="Z83" s="51"/>
      <c r="AA83" s="51"/>
      <c r="AB83" s="51"/>
      <c r="AC83" s="51"/>
      <c r="AD83" s="51"/>
    </row>
    <row r="84">
      <c r="A84" s="51"/>
      <c r="B84" s="51"/>
      <c r="C84" s="51"/>
      <c r="D84" s="51"/>
      <c r="E84" s="51"/>
      <c r="F84" s="51"/>
      <c r="G84" s="51"/>
      <c r="H84" s="51"/>
      <c r="I84" s="51"/>
      <c r="J84" s="64"/>
      <c r="K84" s="64"/>
      <c r="L84" s="64"/>
      <c r="M84" s="64"/>
      <c r="N84" s="64"/>
      <c r="O84" s="64"/>
      <c r="P84" s="64"/>
      <c r="Q84" s="64"/>
      <c r="R84" s="64"/>
      <c r="S84" s="64"/>
      <c r="T84" s="64"/>
      <c r="U84" s="64"/>
      <c r="V84" s="51"/>
      <c r="W84" s="51"/>
      <c r="X84" s="51"/>
      <c r="Y84" s="51"/>
      <c r="Z84" s="51"/>
      <c r="AA84" s="51"/>
      <c r="AB84" s="51"/>
      <c r="AC84" s="51"/>
      <c r="AD84" s="51"/>
    </row>
    <row r="85">
      <c r="A85" s="51"/>
      <c r="B85" s="51"/>
      <c r="C85" s="51"/>
      <c r="D85" s="51"/>
      <c r="E85" s="51"/>
      <c r="F85" s="51"/>
      <c r="G85" s="51"/>
      <c r="H85" s="51"/>
      <c r="I85" s="51"/>
      <c r="J85" s="64"/>
      <c r="K85" s="64"/>
      <c r="L85" s="64"/>
      <c r="M85" s="64"/>
      <c r="N85" s="64"/>
      <c r="O85" s="64"/>
      <c r="P85" s="64"/>
      <c r="Q85" s="64"/>
      <c r="R85" s="64"/>
      <c r="S85" s="64"/>
      <c r="T85" s="64"/>
      <c r="U85" s="64"/>
      <c r="V85" s="51"/>
      <c r="W85" s="51"/>
      <c r="X85" s="51"/>
      <c r="Y85" s="51"/>
      <c r="Z85" s="51"/>
      <c r="AA85" s="51"/>
      <c r="AB85" s="51"/>
      <c r="AC85" s="51"/>
      <c r="AD85" s="51"/>
    </row>
    <row r="86">
      <c r="A86" s="51"/>
      <c r="B86" s="51"/>
      <c r="C86" s="51"/>
      <c r="D86" s="51"/>
      <c r="E86" s="51"/>
      <c r="F86" s="51"/>
      <c r="G86" s="51"/>
      <c r="H86" s="51"/>
      <c r="I86" s="51"/>
      <c r="J86" s="64"/>
      <c r="K86" s="64"/>
      <c r="L86" s="64"/>
      <c r="M86" s="64"/>
      <c r="N86" s="64"/>
      <c r="O86" s="64"/>
      <c r="P86" s="64"/>
      <c r="Q86" s="64"/>
      <c r="R86" s="64"/>
      <c r="S86" s="64"/>
      <c r="T86" s="64"/>
      <c r="U86" s="64"/>
      <c r="V86" s="51"/>
      <c r="W86" s="51"/>
      <c r="X86" s="51"/>
      <c r="Y86" s="51"/>
      <c r="Z86" s="51"/>
      <c r="AA86" s="51"/>
      <c r="AB86" s="51"/>
      <c r="AC86" s="51"/>
      <c r="AD86" s="51"/>
    </row>
    <row r="87">
      <c r="A87" s="51"/>
      <c r="B87" s="51"/>
      <c r="C87" s="51"/>
      <c r="D87" s="51"/>
      <c r="E87" s="51"/>
      <c r="F87" s="51"/>
      <c r="G87" s="51"/>
      <c r="H87" s="51"/>
      <c r="I87" s="51"/>
      <c r="J87" s="64"/>
      <c r="K87" s="64"/>
      <c r="L87" s="64"/>
      <c r="M87" s="64"/>
      <c r="N87" s="64"/>
      <c r="O87" s="64"/>
      <c r="P87" s="64"/>
      <c r="Q87" s="64"/>
      <c r="R87" s="64"/>
      <c r="S87" s="64"/>
      <c r="T87" s="64"/>
      <c r="U87" s="64"/>
      <c r="V87" s="51"/>
      <c r="W87" s="51"/>
      <c r="X87" s="51"/>
      <c r="Y87" s="51"/>
      <c r="Z87" s="51"/>
      <c r="AA87" s="51"/>
      <c r="AB87" s="51"/>
      <c r="AC87" s="51"/>
      <c r="AD87" s="51"/>
    </row>
    <row r="88">
      <c r="A88" s="51"/>
      <c r="B88" s="51"/>
      <c r="C88" s="51"/>
      <c r="D88" s="51"/>
      <c r="E88" s="51"/>
      <c r="F88" s="51"/>
      <c r="G88" s="51"/>
      <c r="H88" s="51"/>
      <c r="I88" s="51"/>
      <c r="J88" s="64"/>
      <c r="K88" s="64"/>
      <c r="L88" s="64"/>
      <c r="M88" s="64"/>
      <c r="N88" s="64"/>
      <c r="O88" s="64"/>
      <c r="P88" s="64"/>
      <c r="Q88" s="64"/>
      <c r="R88" s="64"/>
      <c r="S88" s="64"/>
      <c r="T88" s="64"/>
      <c r="U88" s="64"/>
      <c r="V88" s="51"/>
      <c r="W88" s="51"/>
      <c r="X88" s="51"/>
      <c r="Y88" s="51"/>
      <c r="Z88" s="51"/>
      <c r="AA88" s="51"/>
      <c r="AB88" s="51"/>
      <c r="AC88" s="51"/>
      <c r="AD88" s="51"/>
    </row>
    <row r="89">
      <c r="A89" s="51"/>
      <c r="B89" s="51"/>
      <c r="C89" s="51"/>
      <c r="D89" s="51"/>
      <c r="E89" s="51"/>
      <c r="F89" s="51"/>
      <c r="G89" s="51"/>
      <c r="H89" s="51"/>
      <c r="I89" s="51"/>
      <c r="J89" s="64"/>
      <c r="K89" s="64"/>
      <c r="L89" s="64"/>
      <c r="M89" s="64"/>
      <c r="N89" s="64"/>
      <c r="O89" s="64"/>
      <c r="P89" s="64"/>
      <c r="Q89" s="64"/>
      <c r="R89" s="64"/>
      <c r="S89" s="64"/>
      <c r="T89" s="64"/>
      <c r="U89" s="64"/>
      <c r="V89" s="51"/>
      <c r="W89" s="51"/>
      <c r="X89" s="51"/>
      <c r="Y89" s="51"/>
      <c r="Z89" s="51"/>
      <c r="AA89" s="51"/>
      <c r="AB89" s="51"/>
      <c r="AC89" s="51"/>
      <c r="AD89" s="51"/>
    </row>
    <row r="90">
      <c r="A90" s="51"/>
      <c r="B90" s="51"/>
      <c r="C90" s="51"/>
      <c r="D90" s="51"/>
      <c r="E90" s="51"/>
      <c r="F90" s="51"/>
      <c r="G90" s="51"/>
      <c r="H90" s="51"/>
      <c r="I90" s="51"/>
      <c r="J90" s="64"/>
      <c r="K90" s="64"/>
      <c r="L90" s="64"/>
      <c r="M90" s="64"/>
      <c r="N90" s="64"/>
      <c r="O90" s="64"/>
      <c r="P90" s="64"/>
      <c r="Q90" s="64"/>
      <c r="R90" s="64"/>
      <c r="S90" s="64"/>
      <c r="T90" s="64"/>
      <c r="U90" s="64"/>
      <c r="V90" s="51"/>
      <c r="W90" s="51"/>
      <c r="X90" s="51"/>
      <c r="Y90" s="51"/>
      <c r="Z90" s="51"/>
      <c r="AA90" s="51"/>
      <c r="AB90" s="51"/>
      <c r="AC90" s="51"/>
      <c r="AD90" s="51"/>
    </row>
    <row r="91">
      <c r="A91" s="51"/>
      <c r="B91" s="51"/>
      <c r="C91" s="51"/>
      <c r="D91" s="51"/>
      <c r="E91" s="51"/>
      <c r="F91" s="51"/>
      <c r="G91" s="51"/>
      <c r="H91" s="51"/>
      <c r="I91" s="51"/>
      <c r="J91" s="64"/>
      <c r="K91" s="64"/>
      <c r="L91" s="64"/>
      <c r="M91" s="64"/>
      <c r="N91" s="64"/>
      <c r="O91" s="64"/>
      <c r="P91" s="64"/>
      <c r="Q91" s="64"/>
      <c r="R91" s="64"/>
      <c r="S91" s="64"/>
      <c r="T91" s="64"/>
      <c r="U91" s="64"/>
      <c r="V91" s="51"/>
      <c r="W91" s="51"/>
      <c r="X91" s="51"/>
      <c r="Y91" s="51"/>
      <c r="Z91" s="51"/>
      <c r="AA91" s="51"/>
      <c r="AB91" s="51"/>
      <c r="AC91" s="51"/>
      <c r="AD91" s="51"/>
    </row>
    <row r="92">
      <c r="A92" s="51"/>
      <c r="B92" s="51"/>
      <c r="C92" s="51"/>
      <c r="D92" s="51"/>
      <c r="E92" s="51"/>
      <c r="F92" s="51"/>
      <c r="G92" s="51"/>
      <c r="H92" s="51"/>
      <c r="I92" s="51"/>
      <c r="J92" s="64"/>
      <c r="K92" s="64"/>
      <c r="L92" s="64"/>
      <c r="M92" s="64"/>
      <c r="N92" s="64"/>
      <c r="O92" s="64"/>
      <c r="P92" s="64"/>
      <c r="Q92" s="64"/>
      <c r="R92" s="64"/>
      <c r="S92" s="64"/>
      <c r="T92" s="64"/>
      <c r="U92" s="64"/>
      <c r="V92" s="51"/>
      <c r="W92" s="51"/>
      <c r="X92" s="51"/>
      <c r="Y92" s="51"/>
      <c r="Z92" s="51"/>
      <c r="AA92" s="51"/>
      <c r="AB92" s="51"/>
      <c r="AC92" s="51"/>
      <c r="AD92" s="51"/>
    </row>
    <row r="93">
      <c r="A93" s="51"/>
      <c r="B93" s="51"/>
      <c r="C93" s="51"/>
      <c r="D93" s="51"/>
      <c r="E93" s="51"/>
      <c r="F93" s="51"/>
      <c r="G93" s="51"/>
      <c r="H93" s="51"/>
      <c r="I93" s="51"/>
      <c r="J93" s="64"/>
      <c r="K93" s="64"/>
      <c r="L93" s="64"/>
      <c r="M93" s="64"/>
      <c r="N93" s="64"/>
      <c r="O93" s="64"/>
      <c r="P93" s="64"/>
      <c r="Q93" s="64"/>
      <c r="R93" s="64"/>
      <c r="S93" s="64"/>
      <c r="T93" s="64"/>
      <c r="U93" s="64"/>
      <c r="V93" s="51"/>
      <c r="W93" s="51"/>
      <c r="X93" s="51"/>
      <c r="Y93" s="51"/>
      <c r="Z93" s="51"/>
      <c r="AA93" s="51"/>
      <c r="AB93" s="51"/>
      <c r="AC93" s="51"/>
      <c r="AD93" s="51"/>
    </row>
    <row r="94">
      <c r="A94" s="51"/>
      <c r="B94" s="51"/>
      <c r="C94" s="51"/>
      <c r="D94" s="51"/>
      <c r="E94" s="51"/>
      <c r="F94" s="51"/>
      <c r="G94" s="51"/>
      <c r="H94" s="51"/>
      <c r="I94" s="51"/>
      <c r="J94" s="64"/>
      <c r="K94" s="64"/>
      <c r="L94" s="64"/>
      <c r="M94" s="64"/>
      <c r="N94" s="64"/>
      <c r="O94" s="64"/>
      <c r="P94" s="64"/>
      <c r="Q94" s="64"/>
      <c r="R94" s="64"/>
      <c r="S94" s="64"/>
      <c r="T94" s="64"/>
      <c r="U94" s="64"/>
      <c r="V94" s="51"/>
      <c r="W94" s="51"/>
      <c r="X94" s="51"/>
      <c r="Y94" s="51"/>
      <c r="Z94" s="51"/>
      <c r="AA94" s="51"/>
      <c r="AB94" s="51"/>
      <c r="AC94" s="51"/>
      <c r="AD94" s="51"/>
    </row>
    <row r="95">
      <c r="A95" s="51"/>
      <c r="B95" s="51"/>
      <c r="C95" s="51"/>
      <c r="D95" s="51"/>
      <c r="E95" s="51"/>
      <c r="F95" s="51"/>
      <c r="G95" s="51"/>
      <c r="H95" s="51"/>
      <c r="I95" s="51"/>
      <c r="J95" s="64"/>
      <c r="K95" s="64"/>
      <c r="L95" s="64"/>
      <c r="M95" s="64"/>
      <c r="N95" s="64"/>
      <c r="O95" s="64"/>
      <c r="P95" s="64"/>
      <c r="Q95" s="64"/>
      <c r="R95" s="64"/>
      <c r="S95" s="64"/>
      <c r="T95" s="64"/>
      <c r="U95" s="64"/>
      <c r="V95" s="51"/>
      <c r="W95" s="51"/>
      <c r="X95" s="51"/>
      <c r="Y95" s="51"/>
      <c r="Z95" s="51"/>
      <c r="AA95" s="51"/>
      <c r="AB95" s="51"/>
      <c r="AC95" s="51"/>
      <c r="AD95" s="51"/>
    </row>
    <row r="96">
      <c r="A96" s="51"/>
      <c r="B96" s="51"/>
      <c r="C96" s="51"/>
      <c r="D96" s="51"/>
      <c r="E96" s="51"/>
      <c r="F96" s="51"/>
      <c r="G96" s="51"/>
      <c r="H96" s="51"/>
      <c r="I96" s="51"/>
      <c r="J96" s="64"/>
      <c r="K96" s="64"/>
      <c r="L96" s="64"/>
      <c r="M96" s="64"/>
      <c r="N96" s="64"/>
      <c r="O96" s="64"/>
      <c r="P96" s="64"/>
      <c r="Q96" s="64"/>
      <c r="R96" s="64"/>
      <c r="S96" s="64"/>
      <c r="T96" s="64"/>
      <c r="U96" s="64"/>
      <c r="V96" s="51"/>
      <c r="W96" s="51"/>
      <c r="X96" s="51"/>
      <c r="Y96" s="51"/>
      <c r="Z96" s="51"/>
      <c r="AA96" s="51"/>
      <c r="AB96" s="51"/>
      <c r="AC96" s="51"/>
      <c r="AD96" s="51"/>
    </row>
    <row r="97">
      <c r="A97" s="51"/>
      <c r="B97" s="51"/>
      <c r="C97" s="51"/>
      <c r="D97" s="51"/>
      <c r="E97" s="51"/>
      <c r="F97" s="51"/>
      <c r="G97" s="51"/>
      <c r="H97" s="51"/>
      <c r="I97" s="51"/>
      <c r="J97" s="64"/>
      <c r="K97" s="64"/>
      <c r="L97" s="64"/>
      <c r="M97" s="64"/>
      <c r="N97" s="64"/>
      <c r="O97" s="64"/>
      <c r="P97" s="64"/>
      <c r="Q97" s="64"/>
      <c r="R97" s="64"/>
      <c r="S97" s="64"/>
      <c r="T97" s="64"/>
      <c r="U97" s="64"/>
      <c r="V97" s="51"/>
      <c r="W97" s="51"/>
      <c r="X97" s="51"/>
      <c r="Y97" s="51"/>
      <c r="Z97" s="51"/>
      <c r="AA97" s="51"/>
      <c r="AB97" s="51"/>
      <c r="AC97" s="51"/>
      <c r="AD97" s="51"/>
    </row>
    <row r="98">
      <c r="A98" s="51"/>
      <c r="B98" s="51"/>
      <c r="C98" s="51"/>
      <c r="D98" s="51"/>
      <c r="E98" s="51"/>
      <c r="F98" s="51"/>
      <c r="G98" s="51"/>
      <c r="H98" s="51"/>
      <c r="I98" s="51"/>
      <c r="J98" s="64"/>
      <c r="K98" s="64"/>
      <c r="L98" s="64"/>
      <c r="M98" s="64"/>
      <c r="N98" s="64"/>
      <c r="O98" s="64"/>
      <c r="P98" s="64"/>
      <c r="Q98" s="64"/>
      <c r="R98" s="64"/>
      <c r="S98" s="64"/>
      <c r="T98" s="64"/>
      <c r="U98" s="64"/>
      <c r="V98" s="51"/>
      <c r="W98" s="51"/>
      <c r="X98" s="51"/>
      <c r="Y98" s="51"/>
      <c r="Z98" s="51"/>
      <c r="AA98" s="51"/>
      <c r="AB98" s="51"/>
      <c r="AC98" s="51"/>
      <c r="AD98" s="51"/>
    </row>
    <row r="99">
      <c r="A99" s="51"/>
      <c r="B99" s="51"/>
      <c r="C99" s="51"/>
      <c r="D99" s="51"/>
      <c r="E99" s="51"/>
      <c r="F99" s="51"/>
      <c r="G99" s="51"/>
      <c r="H99" s="51"/>
      <c r="I99" s="51"/>
      <c r="J99" s="64"/>
      <c r="K99" s="64"/>
      <c r="L99" s="64"/>
      <c r="M99" s="64"/>
      <c r="N99" s="64"/>
      <c r="O99" s="64"/>
      <c r="P99" s="64"/>
      <c r="Q99" s="64"/>
      <c r="R99" s="64"/>
      <c r="S99" s="64"/>
      <c r="T99" s="64"/>
      <c r="U99" s="64"/>
      <c r="V99" s="51"/>
      <c r="W99" s="51"/>
      <c r="X99" s="51"/>
      <c r="Y99" s="51"/>
      <c r="Z99" s="51"/>
      <c r="AA99" s="51"/>
      <c r="AB99" s="51"/>
      <c r="AC99" s="51"/>
      <c r="AD99" s="51"/>
    </row>
    <row r="100">
      <c r="A100" s="51"/>
      <c r="B100" s="51"/>
      <c r="C100" s="51"/>
      <c r="D100" s="51"/>
      <c r="E100" s="51"/>
      <c r="F100" s="51"/>
      <c r="G100" s="51"/>
      <c r="H100" s="51"/>
      <c r="I100" s="51"/>
      <c r="J100" s="64"/>
      <c r="K100" s="64"/>
      <c r="L100" s="64"/>
      <c r="M100" s="64"/>
      <c r="N100" s="64"/>
      <c r="O100" s="64"/>
      <c r="P100" s="64"/>
      <c r="Q100" s="64"/>
      <c r="R100" s="64"/>
      <c r="S100" s="64"/>
      <c r="T100" s="64"/>
      <c r="U100" s="64"/>
      <c r="V100" s="51"/>
      <c r="W100" s="51"/>
      <c r="X100" s="51"/>
      <c r="Y100" s="51"/>
      <c r="Z100" s="51"/>
      <c r="AA100" s="51"/>
      <c r="AB100" s="51"/>
      <c r="AC100" s="51"/>
      <c r="AD100" s="51"/>
    </row>
    <row r="101">
      <c r="A101" s="51"/>
      <c r="B101" s="51"/>
      <c r="C101" s="51"/>
      <c r="D101" s="51"/>
      <c r="E101" s="51"/>
      <c r="F101" s="51"/>
      <c r="G101" s="51"/>
      <c r="H101" s="51"/>
      <c r="I101" s="51"/>
      <c r="J101" s="64"/>
      <c r="K101" s="64"/>
      <c r="L101" s="64"/>
      <c r="M101" s="64"/>
      <c r="N101" s="64"/>
      <c r="O101" s="64"/>
      <c r="P101" s="64"/>
      <c r="Q101" s="64"/>
      <c r="R101" s="64"/>
      <c r="S101" s="64"/>
      <c r="T101" s="64"/>
      <c r="U101" s="64"/>
      <c r="V101" s="51"/>
      <c r="W101" s="51"/>
      <c r="X101" s="51"/>
      <c r="Y101" s="51"/>
      <c r="Z101" s="51"/>
      <c r="AA101" s="51"/>
      <c r="AB101" s="51"/>
      <c r="AC101" s="51"/>
      <c r="AD101" s="51"/>
    </row>
    <row r="102">
      <c r="A102" s="51"/>
      <c r="B102" s="51"/>
      <c r="C102" s="51"/>
      <c r="D102" s="51"/>
      <c r="E102" s="51"/>
      <c r="F102" s="51"/>
      <c r="G102" s="51"/>
      <c r="H102" s="51"/>
      <c r="I102" s="51"/>
      <c r="J102" s="64"/>
      <c r="K102" s="64"/>
      <c r="L102" s="64"/>
      <c r="M102" s="64"/>
      <c r="N102" s="64"/>
      <c r="O102" s="64"/>
      <c r="P102" s="64"/>
      <c r="Q102" s="64"/>
      <c r="R102" s="64"/>
      <c r="S102" s="64"/>
      <c r="T102" s="64"/>
      <c r="U102" s="64"/>
      <c r="V102" s="51"/>
      <c r="W102" s="51"/>
      <c r="X102" s="51"/>
      <c r="Y102" s="51"/>
      <c r="Z102" s="51"/>
      <c r="AA102" s="51"/>
      <c r="AB102" s="51"/>
      <c r="AC102" s="51"/>
      <c r="AD102" s="51"/>
    </row>
    <row r="103">
      <c r="A103" s="51"/>
      <c r="B103" s="51"/>
      <c r="C103" s="51"/>
      <c r="D103" s="51"/>
      <c r="E103" s="51"/>
      <c r="F103" s="51"/>
      <c r="G103" s="51"/>
      <c r="H103" s="51"/>
      <c r="I103" s="51"/>
      <c r="J103" s="64"/>
      <c r="K103" s="64"/>
      <c r="L103" s="64"/>
      <c r="M103" s="64"/>
      <c r="N103" s="64"/>
      <c r="O103" s="64"/>
      <c r="P103" s="64"/>
      <c r="Q103" s="64"/>
      <c r="R103" s="64"/>
      <c r="S103" s="64"/>
      <c r="T103" s="64"/>
      <c r="U103" s="64"/>
      <c r="V103" s="51"/>
      <c r="W103" s="51"/>
      <c r="X103" s="51"/>
      <c r="Y103" s="51"/>
      <c r="Z103" s="51"/>
      <c r="AA103" s="51"/>
      <c r="AB103" s="51"/>
      <c r="AC103" s="51"/>
      <c r="AD103" s="51"/>
    </row>
    <row r="104">
      <c r="A104" s="51"/>
      <c r="B104" s="51"/>
      <c r="C104" s="51"/>
      <c r="D104" s="51"/>
      <c r="E104" s="51"/>
      <c r="F104" s="51"/>
      <c r="G104" s="51"/>
      <c r="H104" s="51"/>
      <c r="I104" s="51"/>
      <c r="J104" s="64"/>
      <c r="K104" s="64"/>
      <c r="L104" s="64"/>
      <c r="M104" s="64"/>
      <c r="N104" s="64"/>
      <c r="O104" s="64"/>
      <c r="P104" s="64"/>
      <c r="Q104" s="64"/>
      <c r="R104" s="64"/>
      <c r="S104" s="64"/>
      <c r="T104" s="64"/>
      <c r="U104" s="64"/>
      <c r="V104" s="51"/>
      <c r="W104" s="51"/>
      <c r="X104" s="51"/>
      <c r="Y104" s="51"/>
      <c r="Z104" s="51"/>
      <c r="AA104" s="51"/>
      <c r="AB104" s="51"/>
      <c r="AC104" s="51"/>
      <c r="AD104" s="51"/>
    </row>
    <row r="105">
      <c r="A105" s="51"/>
      <c r="B105" s="51"/>
      <c r="C105" s="51"/>
      <c r="D105" s="51"/>
      <c r="E105" s="51"/>
      <c r="F105" s="51"/>
      <c r="G105" s="51"/>
      <c r="H105" s="51"/>
      <c r="I105" s="51"/>
      <c r="J105" s="64"/>
      <c r="K105" s="64"/>
      <c r="L105" s="64"/>
      <c r="M105" s="64"/>
      <c r="N105" s="64"/>
      <c r="O105" s="64"/>
      <c r="P105" s="64"/>
      <c r="Q105" s="64"/>
      <c r="R105" s="64"/>
      <c r="S105" s="64"/>
      <c r="T105" s="64"/>
      <c r="U105" s="64"/>
      <c r="V105" s="51"/>
      <c r="W105" s="51"/>
      <c r="X105" s="51"/>
      <c r="Y105" s="51"/>
      <c r="Z105" s="51"/>
      <c r="AA105" s="51"/>
      <c r="AB105" s="51"/>
      <c r="AC105" s="51"/>
      <c r="AD105" s="51"/>
    </row>
    <row r="106">
      <c r="A106" s="51"/>
      <c r="B106" s="51"/>
      <c r="C106" s="51"/>
      <c r="D106" s="51"/>
      <c r="E106" s="51"/>
      <c r="F106" s="51"/>
      <c r="G106" s="51"/>
      <c r="H106" s="51"/>
      <c r="I106" s="51"/>
      <c r="J106" s="64"/>
      <c r="K106" s="64"/>
      <c r="L106" s="64"/>
      <c r="M106" s="64"/>
      <c r="N106" s="64"/>
      <c r="O106" s="64"/>
      <c r="P106" s="64"/>
      <c r="Q106" s="64"/>
      <c r="R106" s="64"/>
      <c r="S106" s="64"/>
      <c r="T106" s="64"/>
      <c r="U106" s="64"/>
      <c r="V106" s="51"/>
      <c r="W106" s="51"/>
      <c r="X106" s="51"/>
      <c r="Y106" s="51"/>
      <c r="Z106" s="51"/>
      <c r="AA106" s="51"/>
      <c r="AB106" s="51"/>
      <c r="AC106" s="51"/>
      <c r="AD106" s="51"/>
    </row>
    <row r="107">
      <c r="A107" s="51"/>
      <c r="B107" s="51"/>
      <c r="C107" s="51"/>
      <c r="D107" s="51"/>
      <c r="E107" s="51"/>
      <c r="F107" s="51"/>
      <c r="G107" s="51"/>
      <c r="H107" s="51"/>
      <c r="I107" s="51"/>
      <c r="J107" s="64"/>
      <c r="K107" s="64"/>
      <c r="L107" s="64"/>
      <c r="M107" s="64"/>
      <c r="N107" s="64"/>
      <c r="O107" s="64"/>
      <c r="P107" s="64"/>
      <c r="Q107" s="64"/>
      <c r="R107" s="64"/>
      <c r="S107" s="64"/>
      <c r="T107" s="64"/>
      <c r="U107" s="64"/>
      <c r="V107" s="51"/>
      <c r="W107" s="51"/>
      <c r="X107" s="51"/>
      <c r="Y107" s="51"/>
      <c r="Z107" s="51"/>
      <c r="AA107" s="51"/>
      <c r="AB107" s="51"/>
      <c r="AC107" s="51"/>
      <c r="AD107" s="51"/>
    </row>
    <row r="108">
      <c r="A108" s="51"/>
      <c r="B108" s="51"/>
      <c r="C108" s="51"/>
      <c r="D108" s="51"/>
      <c r="E108" s="51"/>
      <c r="F108" s="51"/>
      <c r="G108" s="51"/>
      <c r="H108" s="51"/>
      <c r="I108" s="51"/>
      <c r="J108" s="64"/>
      <c r="K108" s="64"/>
      <c r="L108" s="64"/>
      <c r="M108" s="64"/>
      <c r="N108" s="64"/>
      <c r="O108" s="64"/>
      <c r="P108" s="64"/>
      <c r="Q108" s="64"/>
      <c r="R108" s="64"/>
      <c r="S108" s="64"/>
      <c r="T108" s="64"/>
      <c r="U108" s="64"/>
      <c r="V108" s="51"/>
      <c r="W108" s="51"/>
      <c r="X108" s="51"/>
      <c r="Y108" s="51"/>
      <c r="Z108" s="51"/>
      <c r="AA108" s="51"/>
      <c r="AB108" s="51"/>
      <c r="AC108" s="51"/>
      <c r="AD108" s="51"/>
    </row>
    <row r="109">
      <c r="A109" s="51"/>
      <c r="B109" s="51"/>
      <c r="C109" s="51"/>
      <c r="D109" s="51"/>
      <c r="E109" s="51"/>
      <c r="F109" s="51"/>
      <c r="G109" s="51"/>
      <c r="H109" s="51"/>
      <c r="I109" s="51"/>
      <c r="J109" s="64"/>
      <c r="K109" s="64"/>
      <c r="L109" s="64"/>
      <c r="M109" s="64"/>
      <c r="N109" s="64"/>
      <c r="O109" s="64"/>
      <c r="P109" s="64"/>
      <c r="Q109" s="64"/>
      <c r="R109" s="64"/>
      <c r="S109" s="64"/>
      <c r="T109" s="64"/>
      <c r="U109" s="64"/>
      <c r="V109" s="51"/>
      <c r="W109" s="51"/>
      <c r="X109" s="51"/>
      <c r="Y109" s="51"/>
      <c r="Z109" s="51"/>
      <c r="AA109" s="51"/>
      <c r="AB109" s="51"/>
      <c r="AC109" s="51"/>
      <c r="AD109" s="51"/>
    </row>
    <row r="110">
      <c r="A110" s="51"/>
      <c r="B110" s="51"/>
      <c r="C110" s="51"/>
      <c r="D110" s="51"/>
      <c r="E110" s="51"/>
      <c r="F110" s="51"/>
      <c r="G110" s="51"/>
      <c r="H110" s="51"/>
      <c r="I110" s="51"/>
      <c r="J110" s="64"/>
      <c r="K110" s="64"/>
      <c r="L110" s="64"/>
      <c r="M110" s="64"/>
      <c r="N110" s="64"/>
      <c r="O110" s="64"/>
      <c r="P110" s="64"/>
      <c r="Q110" s="64"/>
      <c r="R110" s="64"/>
      <c r="S110" s="64"/>
      <c r="T110" s="64"/>
      <c r="U110" s="64"/>
      <c r="V110" s="51"/>
      <c r="W110" s="51"/>
      <c r="X110" s="51"/>
      <c r="Y110" s="51"/>
      <c r="Z110" s="51"/>
      <c r="AA110" s="51"/>
      <c r="AB110" s="51"/>
      <c r="AC110" s="51"/>
      <c r="AD110" s="51"/>
    </row>
    <row r="111">
      <c r="A111" s="51"/>
      <c r="B111" s="51"/>
      <c r="C111" s="51"/>
      <c r="D111" s="51"/>
      <c r="E111" s="51"/>
      <c r="F111" s="51"/>
      <c r="G111" s="51"/>
      <c r="H111" s="51"/>
      <c r="I111" s="51"/>
      <c r="J111" s="64"/>
      <c r="K111" s="64"/>
      <c r="L111" s="64"/>
      <c r="M111" s="64"/>
      <c r="N111" s="64"/>
      <c r="O111" s="64"/>
      <c r="P111" s="64"/>
      <c r="Q111" s="64"/>
      <c r="R111" s="64"/>
      <c r="S111" s="64"/>
      <c r="T111" s="64"/>
      <c r="U111" s="64"/>
      <c r="V111" s="51"/>
      <c r="W111" s="51"/>
      <c r="X111" s="51"/>
      <c r="Y111" s="51"/>
      <c r="Z111" s="51"/>
      <c r="AA111" s="51"/>
      <c r="AB111" s="51"/>
      <c r="AC111" s="51"/>
      <c r="AD111" s="51"/>
    </row>
    <row r="112">
      <c r="A112" s="51"/>
      <c r="B112" s="51"/>
      <c r="C112" s="51"/>
      <c r="D112" s="51"/>
      <c r="E112" s="51"/>
      <c r="F112" s="51"/>
      <c r="G112" s="51"/>
      <c r="H112" s="51"/>
      <c r="I112" s="51"/>
      <c r="J112" s="64"/>
      <c r="K112" s="64"/>
      <c r="L112" s="64"/>
      <c r="M112" s="64"/>
      <c r="N112" s="64"/>
      <c r="O112" s="64"/>
      <c r="P112" s="64"/>
      <c r="Q112" s="64"/>
      <c r="R112" s="64"/>
      <c r="S112" s="64"/>
      <c r="T112" s="64"/>
      <c r="U112" s="64"/>
      <c r="V112" s="51"/>
      <c r="W112" s="51"/>
      <c r="X112" s="51"/>
      <c r="Y112" s="51"/>
      <c r="Z112" s="51"/>
      <c r="AA112" s="51"/>
      <c r="AB112" s="51"/>
      <c r="AC112" s="51"/>
      <c r="AD112" s="51"/>
    </row>
    <row r="113">
      <c r="A113" s="51"/>
      <c r="B113" s="51"/>
      <c r="C113" s="51"/>
      <c r="D113" s="51"/>
      <c r="E113" s="51"/>
      <c r="F113" s="51"/>
      <c r="G113" s="51"/>
      <c r="H113" s="51"/>
      <c r="I113" s="51"/>
      <c r="J113" s="64"/>
      <c r="K113" s="64"/>
      <c r="L113" s="64"/>
      <c r="M113" s="64"/>
      <c r="N113" s="64"/>
      <c r="O113" s="64"/>
      <c r="P113" s="64"/>
      <c r="Q113" s="64"/>
      <c r="R113" s="64"/>
      <c r="S113" s="64"/>
      <c r="T113" s="64"/>
      <c r="U113" s="64"/>
      <c r="V113" s="51"/>
      <c r="W113" s="51"/>
      <c r="X113" s="51"/>
      <c r="Y113" s="51"/>
      <c r="Z113" s="51"/>
      <c r="AA113" s="51"/>
      <c r="AB113" s="51"/>
      <c r="AC113" s="51"/>
      <c r="AD113" s="51"/>
    </row>
    <row r="114">
      <c r="A114" s="51"/>
      <c r="B114" s="51"/>
      <c r="C114" s="51"/>
      <c r="D114" s="51"/>
      <c r="E114" s="51"/>
      <c r="F114" s="51"/>
      <c r="G114" s="51"/>
      <c r="H114" s="51"/>
      <c r="I114" s="51"/>
      <c r="J114" s="64"/>
      <c r="K114" s="64"/>
      <c r="L114" s="64"/>
      <c r="M114" s="64"/>
      <c r="N114" s="64"/>
      <c r="O114" s="64"/>
      <c r="P114" s="64"/>
      <c r="Q114" s="64"/>
      <c r="R114" s="64"/>
      <c r="S114" s="64"/>
      <c r="T114" s="64"/>
      <c r="U114" s="64"/>
      <c r="V114" s="51"/>
      <c r="W114" s="51"/>
      <c r="X114" s="51"/>
      <c r="Y114" s="51"/>
      <c r="Z114" s="51"/>
      <c r="AA114" s="51"/>
      <c r="AB114" s="51"/>
      <c r="AC114" s="51"/>
      <c r="AD114" s="51"/>
    </row>
    <row r="115">
      <c r="A115" s="51"/>
      <c r="B115" s="51"/>
      <c r="C115" s="51"/>
      <c r="D115" s="51"/>
      <c r="E115" s="51"/>
      <c r="F115" s="51"/>
      <c r="G115" s="51"/>
      <c r="H115" s="51"/>
      <c r="I115" s="51"/>
      <c r="J115" s="64"/>
      <c r="K115" s="64"/>
      <c r="L115" s="64"/>
      <c r="M115" s="64"/>
      <c r="N115" s="64"/>
      <c r="O115" s="64"/>
      <c r="P115" s="64"/>
      <c r="Q115" s="64"/>
      <c r="R115" s="64"/>
      <c r="S115" s="64"/>
      <c r="T115" s="64"/>
      <c r="U115" s="64"/>
      <c r="V115" s="51"/>
      <c r="W115" s="51"/>
      <c r="X115" s="51"/>
      <c r="Y115" s="51"/>
      <c r="Z115" s="51"/>
      <c r="AA115" s="51"/>
      <c r="AB115" s="51"/>
      <c r="AC115" s="51"/>
      <c r="AD115" s="51"/>
    </row>
    <row r="116">
      <c r="A116" s="51"/>
      <c r="B116" s="51"/>
      <c r="C116" s="51"/>
      <c r="D116" s="51"/>
      <c r="E116" s="51"/>
      <c r="F116" s="51"/>
      <c r="G116" s="51"/>
      <c r="H116" s="51"/>
      <c r="I116" s="51"/>
      <c r="J116" s="64"/>
      <c r="K116" s="64"/>
      <c r="L116" s="64"/>
      <c r="M116" s="64"/>
      <c r="N116" s="64"/>
      <c r="O116" s="64"/>
      <c r="P116" s="64"/>
      <c r="Q116" s="64"/>
      <c r="R116" s="64"/>
      <c r="S116" s="64"/>
      <c r="T116" s="64"/>
      <c r="U116" s="64"/>
      <c r="V116" s="51"/>
      <c r="W116" s="51"/>
      <c r="X116" s="51"/>
      <c r="Y116" s="51"/>
      <c r="Z116" s="51"/>
      <c r="AA116" s="51"/>
      <c r="AB116" s="51"/>
      <c r="AC116" s="51"/>
      <c r="AD116" s="51"/>
    </row>
    <row r="117">
      <c r="A117" s="51"/>
      <c r="B117" s="51"/>
      <c r="C117" s="51"/>
      <c r="D117" s="51"/>
      <c r="E117" s="51"/>
      <c r="F117" s="51"/>
      <c r="G117" s="51"/>
      <c r="H117" s="51"/>
      <c r="I117" s="51"/>
      <c r="J117" s="64"/>
      <c r="K117" s="64"/>
      <c r="L117" s="64"/>
      <c r="M117" s="64"/>
      <c r="N117" s="64"/>
      <c r="O117" s="64"/>
      <c r="P117" s="64"/>
      <c r="Q117" s="64"/>
      <c r="R117" s="64"/>
      <c r="S117" s="64"/>
      <c r="T117" s="64"/>
      <c r="U117" s="64"/>
      <c r="V117" s="51"/>
      <c r="W117" s="51"/>
      <c r="X117" s="51"/>
      <c r="Y117" s="51"/>
      <c r="Z117" s="51"/>
      <c r="AA117" s="51"/>
      <c r="AB117" s="51"/>
      <c r="AC117" s="51"/>
      <c r="AD117" s="51"/>
    </row>
    <row r="118">
      <c r="A118" s="51"/>
      <c r="B118" s="51"/>
      <c r="C118" s="51"/>
      <c r="D118" s="51"/>
      <c r="E118" s="51"/>
      <c r="F118" s="51"/>
      <c r="G118" s="51"/>
      <c r="H118" s="51"/>
      <c r="I118" s="51"/>
      <c r="J118" s="64"/>
      <c r="K118" s="64"/>
      <c r="L118" s="64"/>
      <c r="M118" s="64"/>
      <c r="N118" s="64"/>
      <c r="O118" s="64"/>
      <c r="P118" s="64"/>
      <c r="Q118" s="64"/>
      <c r="R118" s="64"/>
      <c r="S118" s="64"/>
      <c r="T118" s="64"/>
      <c r="U118" s="64"/>
      <c r="V118" s="51"/>
      <c r="W118" s="51"/>
      <c r="X118" s="51"/>
      <c r="Y118" s="51"/>
      <c r="Z118" s="51"/>
      <c r="AA118" s="51"/>
      <c r="AB118" s="51"/>
      <c r="AC118" s="51"/>
      <c r="AD118" s="51"/>
    </row>
    <row r="119">
      <c r="A119" s="51"/>
      <c r="B119" s="51"/>
      <c r="C119" s="51"/>
      <c r="D119" s="51"/>
      <c r="E119" s="51"/>
      <c r="F119" s="51"/>
      <c r="G119" s="51"/>
      <c r="H119" s="51"/>
      <c r="I119" s="51"/>
      <c r="J119" s="64"/>
      <c r="K119" s="64"/>
      <c r="L119" s="64"/>
      <c r="M119" s="64"/>
      <c r="N119" s="64"/>
      <c r="O119" s="64"/>
      <c r="P119" s="64"/>
      <c r="Q119" s="64"/>
      <c r="R119" s="64"/>
      <c r="S119" s="64"/>
      <c r="T119" s="64"/>
      <c r="U119" s="64"/>
      <c r="V119" s="51"/>
      <c r="W119" s="51"/>
      <c r="X119" s="51"/>
      <c r="Y119" s="51"/>
      <c r="Z119" s="51"/>
      <c r="AA119" s="51"/>
      <c r="AB119" s="51"/>
      <c r="AC119" s="51"/>
      <c r="AD119" s="51"/>
    </row>
    <row r="120">
      <c r="A120" s="51"/>
      <c r="B120" s="51"/>
      <c r="C120" s="51"/>
      <c r="D120" s="51"/>
      <c r="E120" s="51"/>
      <c r="F120" s="51"/>
      <c r="G120" s="51"/>
      <c r="H120" s="51"/>
      <c r="I120" s="51"/>
      <c r="J120" s="64"/>
      <c r="K120" s="64"/>
      <c r="L120" s="64"/>
      <c r="M120" s="64"/>
      <c r="N120" s="64"/>
      <c r="O120" s="64"/>
      <c r="P120" s="64"/>
      <c r="Q120" s="64"/>
      <c r="R120" s="64"/>
      <c r="S120" s="64"/>
      <c r="T120" s="64"/>
      <c r="U120" s="64"/>
      <c r="V120" s="51"/>
      <c r="W120" s="51"/>
      <c r="X120" s="51"/>
      <c r="Y120" s="51"/>
      <c r="Z120" s="51"/>
      <c r="AA120" s="51"/>
      <c r="AB120" s="51"/>
      <c r="AC120" s="51"/>
      <c r="AD120" s="51"/>
    </row>
    <row r="121">
      <c r="A121" s="51"/>
      <c r="B121" s="51"/>
      <c r="C121" s="51"/>
      <c r="D121" s="51"/>
      <c r="E121" s="51"/>
      <c r="F121" s="51"/>
      <c r="G121" s="51"/>
      <c r="H121" s="51"/>
      <c r="I121" s="51"/>
      <c r="J121" s="64"/>
      <c r="K121" s="64"/>
      <c r="L121" s="64"/>
      <c r="M121" s="64"/>
      <c r="N121" s="64"/>
      <c r="O121" s="64"/>
      <c r="P121" s="64"/>
      <c r="Q121" s="64"/>
      <c r="R121" s="64"/>
      <c r="S121" s="64"/>
      <c r="T121" s="64"/>
      <c r="U121" s="64"/>
      <c r="V121" s="51"/>
      <c r="W121" s="51"/>
      <c r="X121" s="51"/>
      <c r="Y121" s="51"/>
      <c r="Z121" s="51"/>
      <c r="AA121" s="51"/>
      <c r="AB121" s="51"/>
      <c r="AC121" s="51"/>
      <c r="AD121" s="51"/>
    </row>
    <row r="122">
      <c r="A122" s="51"/>
      <c r="B122" s="51"/>
      <c r="C122" s="51"/>
      <c r="D122" s="51"/>
      <c r="E122" s="51"/>
      <c r="F122" s="51"/>
      <c r="G122" s="51"/>
      <c r="H122" s="51"/>
      <c r="I122" s="51"/>
      <c r="J122" s="64"/>
      <c r="K122" s="64"/>
      <c r="L122" s="64"/>
      <c r="M122" s="64"/>
      <c r="N122" s="64"/>
      <c r="O122" s="64"/>
      <c r="P122" s="64"/>
      <c r="Q122" s="64"/>
      <c r="R122" s="64"/>
      <c r="S122" s="64"/>
      <c r="T122" s="64"/>
      <c r="U122" s="64"/>
      <c r="V122" s="51"/>
      <c r="W122" s="51"/>
      <c r="X122" s="51"/>
      <c r="Y122" s="51"/>
      <c r="Z122" s="51"/>
      <c r="AA122" s="51"/>
      <c r="AB122" s="51"/>
      <c r="AC122" s="51"/>
      <c r="AD122" s="51"/>
    </row>
    <row r="123">
      <c r="A123" s="51"/>
      <c r="B123" s="51"/>
      <c r="C123" s="51"/>
      <c r="D123" s="51"/>
      <c r="E123" s="51"/>
      <c r="F123" s="51"/>
      <c r="G123" s="51"/>
      <c r="H123" s="51"/>
      <c r="I123" s="51"/>
      <c r="J123" s="64"/>
      <c r="K123" s="64"/>
      <c r="L123" s="64"/>
      <c r="M123" s="64"/>
      <c r="N123" s="64"/>
      <c r="O123" s="64"/>
      <c r="P123" s="64"/>
      <c r="Q123" s="64"/>
      <c r="R123" s="64"/>
      <c r="S123" s="64"/>
      <c r="T123" s="64"/>
      <c r="U123" s="64"/>
      <c r="V123" s="51"/>
      <c r="W123" s="51"/>
      <c r="X123" s="51"/>
      <c r="Y123" s="51"/>
      <c r="Z123" s="51"/>
      <c r="AA123" s="51"/>
      <c r="AB123" s="51"/>
      <c r="AC123" s="51"/>
      <c r="AD123" s="51"/>
    </row>
    <row r="124">
      <c r="A124" s="51"/>
      <c r="B124" s="51"/>
      <c r="C124" s="51"/>
      <c r="D124" s="51"/>
      <c r="E124" s="51"/>
      <c r="F124" s="51"/>
      <c r="G124" s="51"/>
      <c r="H124" s="51"/>
      <c r="I124" s="51"/>
      <c r="J124" s="64"/>
      <c r="K124" s="64"/>
      <c r="L124" s="64"/>
      <c r="M124" s="64"/>
      <c r="N124" s="64"/>
      <c r="O124" s="64"/>
      <c r="P124" s="64"/>
      <c r="Q124" s="64"/>
      <c r="R124" s="64"/>
      <c r="S124" s="64"/>
      <c r="T124" s="64"/>
      <c r="U124" s="64"/>
      <c r="V124" s="51"/>
      <c r="W124" s="51"/>
      <c r="X124" s="51"/>
      <c r="Y124" s="51"/>
      <c r="Z124" s="51"/>
      <c r="AA124" s="51"/>
      <c r="AB124" s="51"/>
      <c r="AC124" s="51"/>
      <c r="AD124" s="51"/>
    </row>
    <row r="125">
      <c r="A125" s="51"/>
      <c r="B125" s="51"/>
      <c r="C125" s="51"/>
      <c r="D125" s="51"/>
      <c r="E125" s="51"/>
      <c r="F125" s="51"/>
      <c r="G125" s="51"/>
      <c r="H125" s="51"/>
      <c r="I125" s="51"/>
      <c r="J125" s="64"/>
      <c r="K125" s="64"/>
      <c r="L125" s="64"/>
      <c r="M125" s="64"/>
      <c r="N125" s="64"/>
      <c r="O125" s="64"/>
      <c r="P125" s="64"/>
      <c r="Q125" s="64"/>
      <c r="R125" s="64"/>
      <c r="S125" s="64"/>
      <c r="T125" s="64"/>
      <c r="U125" s="64"/>
      <c r="V125" s="51"/>
      <c r="W125" s="51"/>
      <c r="X125" s="51"/>
      <c r="Y125" s="51"/>
      <c r="Z125" s="51"/>
      <c r="AA125" s="51"/>
      <c r="AB125" s="51"/>
      <c r="AC125" s="51"/>
      <c r="AD125" s="51"/>
    </row>
    <row r="126">
      <c r="A126" s="51"/>
      <c r="B126" s="51"/>
      <c r="C126" s="51"/>
      <c r="D126" s="51"/>
      <c r="E126" s="51"/>
      <c r="F126" s="51"/>
      <c r="G126" s="51"/>
      <c r="H126" s="51"/>
      <c r="I126" s="51"/>
      <c r="J126" s="64"/>
      <c r="K126" s="64"/>
      <c r="L126" s="64"/>
      <c r="M126" s="64"/>
      <c r="N126" s="64"/>
      <c r="O126" s="64"/>
      <c r="P126" s="64"/>
      <c r="Q126" s="64"/>
      <c r="R126" s="64"/>
      <c r="S126" s="64"/>
      <c r="T126" s="64"/>
      <c r="U126" s="64"/>
      <c r="V126" s="51"/>
      <c r="W126" s="51"/>
      <c r="X126" s="51"/>
      <c r="Y126" s="51"/>
      <c r="Z126" s="51"/>
      <c r="AA126" s="51"/>
      <c r="AB126" s="51"/>
      <c r="AC126" s="51"/>
      <c r="AD126" s="51"/>
    </row>
    <row r="127">
      <c r="A127" s="51"/>
      <c r="B127" s="51"/>
      <c r="C127" s="51"/>
      <c r="D127" s="51"/>
      <c r="E127" s="51"/>
      <c r="F127" s="51"/>
      <c r="G127" s="51"/>
      <c r="H127" s="51"/>
      <c r="I127" s="51"/>
      <c r="J127" s="64"/>
      <c r="K127" s="64"/>
      <c r="L127" s="64"/>
      <c r="M127" s="64"/>
      <c r="N127" s="64"/>
      <c r="O127" s="64"/>
      <c r="P127" s="64"/>
      <c r="Q127" s="64"/>
      <c r="R127" s="64"/>
      <c r="S127" s="64"/>
      <c r="T127" s="64"/>
      <c r="U127" s="64"/>
      <c r="V127" s="51"/>
      <c r="W127" s="51"/>
      <c r="X127" s="51"/>
      <c r="Y127" s="51"/>
      <c r="Z127" s="51"/>
      <c r="AA127" s="51"/>
      <c r="AB127" s="51"/>
      <c r="AC127" s="51"/>
      <c r="AD127" s="51"/>
    </row>
    <row r="128">
      <c r="A128" s="51"/>
      <c r="B128" s="51"/>
      <c r="C128" s="51"/>
      <c r="D128" s="51"/>
      <c r="E128" s="51"/>
      <c r="F128" s="51"/>
      <c r="G128" s="51"/>
      <c r="H128" s="51"/>
      <c r="I128" s="51"/>
      <c r="J128" s="64"/>
      <c r="K128" s="64"/>
      <c r="L128" s="64"/>
      <c r="M128" s="64"/>
      <c r="N128" s="64"/>
      <c r="O128" s="64"/>
      <c r="P128" s="64"/>
      <c r="Q128" s="64"/>
      <c r="R128" s="64"/>
      <c r="S128" s="64"/>
      <c r="T128" s="64"/>
      <c r="U128" s="64"/>
      <c r="V128" s="51"/>
      <c r="W128" s="51"/>
      <c r="X128" s="51"/>
      <c r="Y128" s="51"/>
      <c r="Z128" s="51"/>
      <c r="AA128" s="51"/>
      <c r="AB128" s="51"/>
      <c r="AC128" s="51"/>
      <c r="AD128" s="51"/>
    </row>
    <row r="129">
      <c r="A129" s="51"/>
      <c r="B129" s="51"/>
      <c r="C129" s="51"/>
      <c r="D129" s="51"/>
      <c r="E129" s="51"/>
      <c r="F129" s="51"/>
      <c r="G129" s="51"/>
      <c r="H129" s="51"/>
      <c r="I129" s="51"/>
      <c r="J129" s="64"/>
      <c r="K129" s="64"/>
      <c r="L129" s="64"/>
      <c r="M129" s="64"/>
      <c r="N129" s="64"/>
      <c r="O129" s="64"/>
      <c r="P129" s="64"/>
      <c r="Q129" s="64"/>
      <c r="R129" s="64"/>
      <c r="S129" s="64"/>
      <c r="T129" s="64"/>
      <c r="U129" s="64"/>
      <c r="V129" s="51"/>
      <c r="W129" s="51"/>
      <c r="X129" s="51"/>
      <c r="Y129" s="51"/>
      <c r="Z129" s="51"/>
      <c r="AA129" s="51"/>
      <c r="AB129" s="51"/>
      <c r="AC129" s="51"/>
      <c r="AD129" s="51"/>
    </row>
    <row r="130">
      <c r="A130" s="51"/>
      <c r="B130" s="51"/>
      <c r="C130" s="51"/>
      <c r="D130" s="51"/>
      <c r="E130" s="51"/>
      <c r="F130" s="51"/>
      <c r="G130" s="51"/>
      <c r="H130" s="51"/>
      <c r="I130" s="51"/>
      <c r="J130" s="64"/>
      <c r="K130" s="64"/>
      <c r="L130" s="64"/>
      <c r="M130" s="64"/>
      <c r="N130" s="64"/>
      <c r="O130" s="64"/>
      <c r="P130" s="64"/>
      <c r="Q130" s="64"/>
      <c r="R130" s="64"/>
      <c r="S130" s="64"/>
      <c r="T130" s="64"/>
      <c r="U130" s="64"/>
      <c r="V130" s="51"/>
      <c r="W130" s="51"/>
      <c r="X130" s="51"/>
      <c r="Y130" s="51"/>
      <c r="Z130" s="51"/>
      <c r="AA130" s="51"/>
      <c r="AB130" s="51"/>
      <c r="AC130" s="51"/>
      <c r="AD130" s="51"/>
    </row>
    <row r="131">
      <c r="A131" s="51"/>
      <c r="B131" s="51"/>
      <c r="C131" s="51"/>
      <c r="D131" s="51"/>
      <c r="E131" s="51"/>
      <c r="F131" s="51"/>
      <c r="G131" s="51"/>
      <c r="H131" s="51"/>
      <c r="I131" s="51"/>
      <c r="J131" s="64"/>
      <c r="K131" s="64"/>
      <c r="L131" s="64"/>
      <c r="M131" s="64"/>
      <c r="N131" s="64"/>
      <c r="O131" s="64"/>
      <c r="P131" s="64"/>
      <c r="Q131" s="64"/>
      <c r="R131" s="64"/>
      <c r="S131" s="64"/>
      <c r="T131" s="64"/>
      <c r="U131" s="64"/>
      <c r="V131" s="51"/>
      <c r="W131" s="51"/>
      <c r="X131" s="51"/>
      <c r="Y131" s="51"/>
      <c r="Z131" s="51"/>
      <c r="AA131" s="51"/>
      <c r="AB131" s="51"/>
      <c r="AC131" s="51"/>
      <c r="AD131" s="51"/>
    </row>
    <row r="132">
      <c r="A132" s="51"/>
      <c r="B132" s="51"/>
      <c r="C132" s="51"/>
      <c r="D132" s="51"/>
      <c r="E132" s="51"/>
      <c r="F132" s="51"/>
      <c r="G132" s="51"/>
      <c r="H132" s="51"/>
      <c r="I132" s="51"/>
      <c r="J132" s="64"/>
      <c r="K132" s="64"/>
      <c r="L132" s="64"/>
      <c r="M132" s="64"/>
      <c r="N132" s="64"/>
      <c r="O132" s="64"/>
      <c r="P132" s="64"/>
      <c r="Q132" s="64"/>
      <c r="R132" s="64"/>
      <c r="S132" s="64"/>
      <c r="T132" s="64"/>
      <c r="U132" s="64"/>
      <c r="V132" s="51"/>
      <c r="W132" s="51"/>
      <c r="X132" s="51"/>
      <c r="Y132" s="51"/>
      <c r="Z132" s="51"/>
      <c r="AA132" s="51"/>
      <c r="AB132" s="51"/>
      <c r="AC132" s="51"/>
      <c r="AD132" s="51"/>
    </row>
    <row r="133">
      <c r="A133" s="51"/>
      <c r="B133" s="51"/>
      <c r="C133" s="51"/>
      <c r="D133" s="51"/>
      <c r="E133" s="51"/>
      <c r="F133" s="51"/>
      <c r="G133" s="51"/>
      <c r="H133" s="51"/>
      <c r="I133" s="51"/>
      <c r="J133" s="64"/>
      <c r="K133" s="64"/>
      <c r="L133" s="64"/>
      <c r="M133" s="64"/>
      <c r="N133" s="64"/>
      <c r="O133" s="64"/>
      <c r="P133" s="64"/>
      <c r="Q133" s="64"/>
      <c r="R133" s="64"/>
      <c r="S133" s="64"/>
      <c r="T133" s="64"/>
      <c r="U133" s="64"/>
      <c r="V133" s="51"/>
      <c r="W133" s="51"/>
      <c r="X133" s="51"/>
      <c r="Y133" s="51"/>
      <c r="Z133" s="51"/>
      <c r="AA133" s="51"/>
      <c r="AB133" s="51"/>
      <c r="AC133" s="51"/>
      <c r="AD133" s="51"/>
    </row>
    <row r="134">
      <c r="A134" s="51"/>
      <c r="B134" s="51"/>
      <c r="C134" s="51"/>
      <c r="D134" s="51"/>
      <c r="E134" s="51"/>
      <c r="F134" s="51"/>
      <c r="G134" s="51"/>
      <c r="H134" s="51"/>
      <c r="I134" s="51"/>
      <c r="J134" s="64"/>
      <c r="K134" s="64"/>
      <c r="L134" s="64"/>
      <c r="M134" s="64"/>
      <c r="N134" s="64"/>
      <c r="O134" s="64"/>
      <c r="P134" s="64"/>
      <c r="Q134" s="64"/>
      <c r="R134" s="64"/>
      <c r="S134" s="64"/>
      <c r="T134" s="64"/>
      <c r="U134" s="64"/>
      <c r="V134" s="51"/>
      <c r="W134" s="51"/>
      <c r="X134" s="51"/>
      <c r="Y134" s="51"/>
      <c r="Z134" s="51"/>
      <c r="AA134" s="51"/>
      <c r="AB134" s="51"/>
      <c r="AC134" s="51"/>
      <c r="AD134" s="51"/>
    </row>
    <row r="135">
      <c r="A135" s="51"/>
      <c r="B135" s="51"/>
      <c r="C135" s="51"/>
      <c r="D135" s="51"/>
      <c r="E135" s="51"/>
      <c r="F135" s="51"/>
      <c r="G135" s="51"/>
      <c r="H135" s="51"/>
      <c r="I135" s="51"/>
      <c r="J135" s="64"/>
      <c r="K135" s="64"/>
      <c r="L135" s="64"/>
      <c r="M135" s="64"/>
      <c r="N135" s="64"/>
      <c r="O135" s="64"/>
      <c r="P135" s="64"/>
      <c r="Q135" s="64"/>
      <c r="R135" s="64"/>
      <c r="S135" s="64"/>
      <c r="T135" s="64"/>
      <c r="U135" s="64"/>
      <c r="V135" s="51"/>
      <c r="W135" s="51"/>
      <c r="X135" s="51"/>
      <c r="Y135" s="51"/>
      <c r="Z135" s="51"/>
      <c r="AA135" s="51"/>
      <c r="AB135" s="51"/>
      <c r="AC135" s="51"/>
      <c r="AD135" s="51"/>
    </row>
    <row r="136">
      <c r="A136" s="51"/>
      <c r="B136" s="51"/>
      <c r="C136" s="51"/>
      <c r="D136" s="51"/>
      <c r="E136" s="51"/>
      <c r="F136" s="51"/>
      <c r="G136" s="51"/>
      <c r="H136" s="51"/>
      <c r="I136" s="51"/>
      <c r="J136" s="64"/>
      <c r="K136" s="64"/>
      <c r="L136" s="64"/>
      <c r="M136" s="64"/>
      <c r="N136" s="64"/>
      <c r="O136" s="64"/>
      <c r="P136" s="64"/>
      <c r="Q136" s="64"/>
      <c r="R136" s="64"/>
      <c r="S136" s="64"/>
      <c r="T136" s="64"/>
      <c r="U136" s="64"/>
      <c r="V136" s="51"/>
      <c r="W136" s="51"/>
      <c r="X136" s="51"/>
      <c r="Y136" s="51"/>
      <c r="Z136" s="51"/>
      <c r="AA136" s="51"/>
      <c r="AB136" s="51"/>
      <c r="AC136" s="51"/>
      <c r="AD136" s="51"/>
    </row>
    <row r="137">
      <c r="A137" s="51"/>
      <c r="B137" s="51"/>
      <c r="C137" s="51"/>
      <c r="D137" s="51"/>
      <c r="E137" s="51"/>
      <c r="F137" s="51"/>
      <c r="G137" s="51"/>
      <c r="H137" s="51"/>
      <c r="I137" s="51"/>
      <c r="J137" s="64"/>
      <c r="K137" s="64"/>
      <c r="L137" s="64"/>
      <c r="M137" s="64"/>
      <c r="N137" s="64"/>
      <c r="O137" s="64"/>
      <c r="P137" s="64"/>
      <c r="Q137" s="64"/>
      <c r="R137" s="64"/>
      <c r="S137" s="64"/>
      <c r="T137" s="64"/>
      <c r="U137" s="64"/>
      <c r="V137" s="51"/>
      <c r="W137" s="51"/>
      <c r="X137" s="51"/>
      <c r="Y137" s="51"/>
      <c r="Z137" s="51"/>
      <c r="AA137" s="51"/>
      <c r="AB137" s="51"/>
      <c r="AC137" s="51"/>
      <c r="AD137" s="51"/>
    </row>
    <row r="138">
      <c r="A138" s="51"/>
      <c r="B138" s="51"/>
      <c r="C138" s="51"/>
      <c r="D138" s="51"/>
      <c r="E138" s="51"/>
      <c r="F138" s="51"/>
      <c r="G138" s="51"/>
      <c r="H138" s="51"/>
      <c r="I138" s="51"/>
      <c r="J138" s="64"/>
      <c r="K138" s="64"/>
      <c r="L138" s="64"/>
      <c r="M138" s="64"/>
      <c r="N138" s="64"/>
      <c r="O138" s="64"/>
      <c r="P138" s="64"/>
      <c r="Q138" s="64"/>
      <c r="R138" s="64"/>
      <c r="S138" s="64"/>
      <c r="T138" s="64"/>
      <c r="U138" s="64"/>
      <c r="V138" s="51"/>
      <c r="W138" s="51"/>
      <c r="X138" s="51"/>
      <c r="Y138" s="51"/>
      <c r="Z138" s="51"/>
      <c r="AA138" s="51"/>
      <c r="AB138" s="51"/>
      <c r="AC138" s="51"/>
      <c r="AD138" s="51"/>
    </row>
    <row r="139">
      <c r="A139" s="51"/>
      <c r="B139" s="51"/>
      <c r="C139" s="51"/>
      <c r="D139" s="51"/>
      <c r="E139" s="51"/>
      <c r="F139" s="51"/>
      <c r="G139" s="51"/>
      <c r="H139" s="51"/>
      <c r="I139" s="51"/>
      <c r="J139" s="64"/>
      <c r="K139" s="64"/>
      <c r="L139" s="64"/>
      <c r="M139" s="64"/>
      <c r="N139" s="64"/>
      <c r="O139" s="64"/>
      <c r="P139" s="64"/>
      <c r="Q139" s="64"/>
      <c r="R139" s="64"/>
      <c r="S139" s="64"/>
      <c r="T139" s="64"/>
      <c r="U139" s="64"/>
      <c r="V139" s="51"/>
      <c r="W139" s="51"/>
      <c r="X139" s="51"/>
      <c r="Y139" s="51"/>
      <c r="Z139" s="51"/>
      <c r="AA139" s="51"/>
      <c r="AB139" s="51"/>
      <c r="AC139" s="51"/>
      <c r="AD139" s="51"/>
    </row>
    <row r="140">
      <c r="A140" s="51"/>
      <c r="B140" s="51"/>
      <c r="C140" s="51"/>
      <c r="D140" s="51"/>
      <c r="E140" s="51"/>
      <c r="F140" s="51"/>
      <c r="G140" s="51"/>
      <c r="H140" s="51"/>
      <c r="I140" s="51"/>
      <c r="J140" s="64"/>
      <c r="K140" s="64"/>
      <c r="L140" s="64"/>
      <c r="M140" s="64"/>
      <c r="N140" s="64"/>
      <c r="O140" s="64"/>
      <c r="P140" s="64"/>
      <c r="Q140" s="64"/>
      <c r="R140" s="64"/>
      <c r="S140" s="64"/>
      <c r="T140" s="64"/>
      <c r="U140" s="64"/>
      <c r="V140" s="51"/>
      <c r="W140" s="51"/>
      <c r="X140" s="51"/>
      <c r="Y140" s="51"/>
      <c r="Z140" s="51"/>
      <c r="AA140" s="51"/>
      <c r="AB140" s="51"/>
      <c r="AC140" s="51"/>
      <c r="AD140" s="51"/>
    </row>
    <row r="141">
      <c r="A141" s="51"/>
      <c r="B141" s="51"/>
      <c r="C141" s="51"/>
      <c r="D141" s="51"/>
      <c r="E141" s="51"/>
      <c r="F141" s="51"/>
      <c r="G141" s="51"/>
      <c r="H141" s="51"/>
      <c r="I141" s="51"/>
      <c r="J141" s="64"/>
      <c r="K141" s="64"/>
      <c r="L141" s="64"/>
      <c r="M141" s="64"/>
      <c r="N141" s="64"/>
      <c r="O141" s="64"/>
      <c r="P141" s="64"/>
      <c r="Q141" s="64"/>
      <c r="R141" s="64"/>
      <c r="S141" s="64"/>
      <c r="T141" s="64"/>
      <c r="U141" s="64"/>
      <c r="V141" s="51"/>
      <c r="W141" s="51"/>
      <c r="X141" s="51"/>
      <c r="Y141" s="51"/>
      <c r="Z141" s="51"/>
      <c r="AA141" s="51"/>
      <c r="AB141" s="51"/>
      <c r="AC141" s="51"/>
      <c r="AD141" s="51"/>
    </row>
    <row r="142">
      <c r="A142" s="51"/>
      <c r="B142" s="51"/>
      <c r="C142" s="51"/>
      <c r="D142" s="51"/>
      <c r="E142" s="51"/>
      <c r="F142" s="51"/>
      <c r="G142" s="51"/>
      <c r="H142" s="51"/>
      <c r="I142" s="51"/>
      <c r="J142" s="64"/>
      <c r="K142" s="64"/>
      <c r="L142" s="64"/>
      <c r="M142" s="64"/>
      <c r="N142" s="64"/>
      <c r="O142" s="64"/>
      <c r="P142" s="64"/>
      <c r="Q142" s="64"/>
      <c r="R142" s="64"/>
      <c r="S142" s="64"/>
      <c r="T142" s="64"/>
      <c r="U142" s="64"/>
      <c r="V142" s="51"/>
      <c r="W142" s="51"/>
      <c r="X142" s="51"/>
      <c r="Y142" s="51"/>
      <c r="Z142" s="51"/>
      <c r="AA142" s="51"/>
      <c r="AB142" s="51"/>
      <c r="AC142" s="51"/>
      <c r="AD142" s="51"/>
    </row>
    <row r="143">
      <c r="A143" s="51"/>
      <c r="B143" s="51"/>
      <c r="C143" s="51"/>
      <c r="D143" s="51"/>
      <c r="E143" s="51"/>
      <c r="F143" s="51"/>
      <c r="G143" s="51"/>
      <c r="H143" s="51"/>
      <c r="I143" s="51"/>
      <c r="J143" s="64"/>
      <c r="K143" s="64"/>
      <c r="L143" s="64"/>
      <c r="M143" s="64"/>
      <c r="N143" s="64"/>
      <c r="O143" s="64"/>
      <c r="P143" s="64"/>
      <c r="Q143" s="64"/>
      <c r="R143" s="64"/>
      <c r="S143" s="64"/>
      <c r="T143" s="64"/>
      <c r="U143" s="64"/>
      <c r="V143" s="51"/>
      <c r="W143" s="51"/>
      <c r="X143" s="51"/>
      <c r="Y143" s="51"/>
      <c r="Z143" s="51"/>
      <c r="AA143" s="51"/>
      <c r="AB143" s="51"/>
      <c r="AC143" s="51"/>
      <c r="AD143" s="51"/>
    </row>
    <row r="144">
      <c r="A144" s="51"/>
      <c r="B144" s="51"/>
      <c r="C144" s="51"/>
      <c r="D144" s="51"/>
      <c r="E144" s="51"/>
      <c r="F144" s="51"/>
      <c r="G144" s="51"/>
      <c r="H144" s="51"/>
      <c r="I144" s="51"/>
      <c r="J144" s="64"/>
      <c r="K144" s="64"/>
      <c r="L144" s="64"/>
      <c r="M144" s="64"/>
      <c r="N144" s="64"/>
      <c r="O144" s="64"/>
      <c r="P144" s="64"/>
      <c r="Q144" s="64"/>
      <c r="R144" s="64"/>
      <c r="S144" s="64"/>
      <c r="T144" s="64"/>
      <c r="U144" s="64"/>
      <c r="V144" s="51"/>
      <c r="W144" s="51"/>
      <c r="X144" s="51"/>
      <c r="Y144" s="51"/>
      <c r="Z144" s="51"/>
      <c r="AA144" s="51"/>
      <c r="AB144" s="51"/>
      <c r="AC144" s="51"/>
      <c r="AD144" s="51"/>
    </row>
    <row r="145">
      <c r="A145" s="51"/>
      <c r="B145" s="51"/>
      <c r="C145" s="51"/>
      <c r="D145" s="51"/>
      <c r="E145" s="51"/>
      <c r="F145" s="51"/>
      <c r="G145" s="51"/>
      <c r="H145" s="51"/>
      <c r="I145" s="51"/>
      <c r="J145" s="64"/>
      <c r="K145" s="64"/>
      <c r="L145" s="64"/>
      <c r="M145" s="64"/>
      <c r="N145" s="64"/>
      <c r="O145" s="64"/>
      <c r="P145" s="64"/>
      <c r="Q145" s="64"/>
      <c r="R145" s="64"/>
      <c r="S145" s="64"/>
      <c r="T145" s="64"/>
      <c r="U145" s="64"/>
      <c r="V145" s="51"/>
      <c r="W145" s="51"/>
      <c r="X145" s="51"/>
      <c r="Y145" s="51"/>
      <c r="Z145" s="51"/>
      <c r="AA145" s="51"/>
      <c r="AB145" s="51"/>
      <c r="AC145" s="51"/>
      <c r="AD145" s="51"/>
    </row>
    <row r="146">
      <c r="A146" s="51"/>
      <c r="B146" s="51"/>
      <c r="C146" s="51"/>
      <c r="D146" s="51"/>
      <c r="E146" s="51"/>
      <c r="F146" s="51"/>
      <c r="G146" s="51"/>
      <c r="H146" s="51"/>
      <c r="I146" s="51"/>
      <c r="J146" s="64"/>
      <c r="K146" s="64"/>
      <c r="L146" s="64"/>
      <c r="M146" s="64"/>
      <c r="N146" s="64"/>
      <c r="O146" s="64"/>
      <c r="P146" s="64"/>
      <c r="Q146" s="64"/>
      <c r="R146" s="64"/>
      <c r="S146" s="64"/>
      <c r="T146" s="64"/>
      <c r="U146" s="64"/>
      <c r="V146" s="51"/>
      <c r="W146" s="51"/>
      <c r="X146" s="51"/>
      <c r="Y146" s="51"/>
      <c r="Z146" s="51"/>
      <c r="AA146" s="51"/>
      <c r="AB146" s="51"/>
      <c r="AC146" s="51"/>
      <c r="AD146" s="51"/>
    </row>
    <row r="147">
      <c r="A147" s="51"/>
      <c r="B147" s="51"/>
      <c r="C147" s="51"/>
      <c r="D147" s="51"/>
      <c r="E147" s="51"/>
      <c r="F147" s="51"/>
      <c r="G147" s="51"/>
      <c r="H147" s="51"/>
      <c r="I147" s="51"/>
      <c r="J147" s="64"/>
      <c r="K147" s="64"/>
      <c r="L147" s="64"/>
      <c r="M147" s="64"/>
      <c r="N147" s="64"/>
      <c r="O147" s="64"/>
      <c r="P147" s="64"/>
      <c r="Q147" s="64"/>
      <c r="R147" s="64"/>
      <c r="S147" s="64"/>
      <c r="T147" s="64"/>
      <c r="U147" s="64"/>
      <c r="V147" s="51"/>
      <c r="W147" s="51"/>
      <c r="X147" s="51"/>
      <c r="Y147" s="51"/>
      <c r="Z147" s="51"/>
      <c r="AA147" s="51"/>
      <c r="AB147" s="51"/>
      <c r="AC147" s="51"/>
      <c r="AD147" s="51"/>
    </row>
    <row r="148">
      <c r="A148" s="51"/>
      <c r="B148" s="51"/>
      <c r="C148" s="51"/>
      <c r="D148" s="51"/>
      <c r="E148" s="51"/>
      <c r="F148" s="51"/>
      <c r="G148" s="51"/>
      <c r="H148" s="51"/>
      <c r="I148" s="51"/>
      <c r="J148" s="64"/>
      <c r="K148" s="64"/>
      <c r="L148" s="64"/>
      <c r="M148" s="64"/>
      <c r="N148" s="64"/>
      <c r="O148" s="64"/>
      <c r="P148" s="64"/>
      <c r="Q148" s="64"/>
      <c r="R148" s="64"/>
      <c r="S148" s="64"/>
      <c r="T148" s="64"/>
      <c r="U148" s="64"/>
      <c r="V148" s="51"/>
      <c r="W148" s="51"/>
      <c r="X148" s="51"/>
      <c r="Y148" s="51"/>
      <c r="Z148" s="51"/>
      <c r="AA148" s="51"/>
      <c r="AB148" s="51"/>
      <c r="AC148" s="51"/>
      <c r="AD148" s="51"/>
    </row>
    <row r="149">
      <c r="A149" s="51"/>
      <c r="B149" s="51"/>
      <c r="C149" s="51"/>
      <c r="D149" s="51"/>
      <c r="E149" s="51"/>
      <c r="F149" s="51"/>
      <c r="G149" s="51"/>
      <c r="H149" s="51"/>
      <c r="I149" s="51"/>
      <c r="J149" s="64"/>
      <c r="K149" s="64"/>
      <c r="L149" s="64"/>
      <c r="M149" s="64"/>
      <c r="N149" s="64"/>
      <c r="O149" s="64"/>
      <c r="P149" s="64"/>
      <c r="Q149" s="64"/>
      <c r="R149" s="64"/>
      <c r="S149" s="64"/>
      <c r="T149" s="64"/>
      <c r="U149" s="64"/>
      <c r="V149" s="51"/>
      <c r="W149" s="51"/>
      <c r="X149" s="51"/>
      <c r="Y149" s="51"/>
      <c r="Z149" s="51"/>
      <c r="AA149" s="51"/>
      <c r="AB149" s="51"/>
      <c r="AC149" s="51"/>
      <c r="AD149" s="51"/>
    </row>
    <row r="150">
      <c r="A150" s="51"/>
      <c r="B150" s="51"/>
      <c r="C150" s="51"/>
      <c r="D150" s="51"/>
      <c r="E150" s="51"/>
      <c r="F150" s="51"/>
      <c r="G150" s="51"/>
      <c r="H150" s="51"/>
      <c r="I150" s="51"/>
      <c r="J150" s="64"/>
      <c r="K150" s="64"/>
      <c r="L150" s="64"/>
      <c r="M150" s="64"/>
      <c r="N150" s="64"/>
      <c r="O150" s="64"/>
      <c r="P150" s="64"/>
      <c r="Q150" s="64"/>
      <c r="R150" s="64"/>
      <c r="S150" s="64"/>
      <c r="T150" s="64"/>
      <c r="U150" s="64"/>
      <c r="V150" s="51"/>
      <c r="W150" s="51"/>
      <c r="X150" s="51"/>
      <c r="Y150" s="51"/>
      <c r="Z150" s="51"/>
      <c r="AA150" s="51"/>
      <c r="AB150" s="51"/>
      <c r="AC150" s="51"/>
      <c r="AD150" s="51"/>
    </row>
    <row r="151">
      <c r="A151" s="51"/>
      <c r="B151" s="51"/>
      <c r="C151" s="51"/>
      <c r="D151" s="51"/>
      <c r="E151" s="51"/>
      <c r="F151" s="51"/>
      <c r="G151" s="51"/>
      <c r="H151" s="51"/>
      <c r="I151" s="51"/>
      <c r="J151" s="64"/>
      <c r="K151" s="64"/>
      <c r="L151" s="64"/>
      <c r="M151" s="64"/>
      <c r="N151" s="64"/>
      <c r="O151" s="64"/>
      <c r="P151" s="64"/>
      <c r="Q151" s="64"/>
      <c r="R151" s="64"/>
      <c r="S151" s="64"/>
      <c r="T151" s="64"/>
      <c r="U151" s="64"/>
      <c r="V151" s="51"/>
      <c r="W151" s="51"/>
      <c r="X151" s="51"/>
      <c r="Y151" s="51"/>
      <c r="Z151" s="51"/>
      <c r="AA151" s="51"/>
      <c r="AB151" s="51"/>
      <c r="AC151" s="51"/>
      <c r="AD151" s="51"/>
    </row>
    <row r="152">
      <c r="A152" s="51"/>
      <c r="B152" s="51"/>
      <c r="C152" s="51"/>
      <c r="D152" s="51"/>
      <c r="E152" s="51"/>
      <c r="F152" s="51"/>
      <c r="G152" s="51"/>
      <c r="H152" s="51"/>
      <c r="I152" s="51"/>
      <c r="J152" s="64"/>
      <c r="K152" s="64"/>
      <c r="L152" s="64"/>
      <c r="M152" s="64"/>
      <c r="N152" s="64"/>
      <c r="O152" s="64"/>
      <c r="P152" s="64"/>
      <c r="Q152" s="64"/>
      <c r="R152" s="64"/>
      <c r="S152" s="64"/>
      <c r="T152" s="64"/>
      <c r="U152" s="64"/>
      <c r="V152" s="51"/>
      <c r="W152" s="51"/>
      <c r="X152" s="51"/>
      <c r="Y152" s="51"/>
      <c r="Z152" s="51"/>
      <c r="AA152" s="51"/>
      <c r="AB152" s="51"/>
      <c r="AC152" s="51"/>
      <c r="AD152" s="51"/>
    </row>
    <row r="153">
      <c r="A153" s="51"/>
      <c r="B153" s="51"/>
      <c r="C153" s="51"/>
      <c r="D153" s="51"/>
      <c r="E153" s="51"/>
      <c r="F153" s="51"/>
      <c r="G153" s="51"/>
      <c r="H153" s="51"/>
      <c r="I153" s="51"/>
      <c r="J153" s="64"/>
      <c r="K153" s="64"/>
      <c r="L153" s="64"/>
      <c r="M153" s="64"/>
      <c r="N153" s="64"/>
      <c r="O153" s="64"/>
      <c r="P153" s="64"/>
      <c r="Q153" s="64"/>
      <c r="R153" s="64"/>
      <c r="S153" s="64"/>
      <c r="T153" s="64"/>
      <c r="U153" s="64"/>
      <c r="V153" s="51"/>
      <c r="W153" s="51"/>
      <c r="X153" s="51"/>
      <c r="Y153" s="51"/>
      <c r="Z153" s="51"/>
      <c r="AA153" s="51"/>
      <c r="AB153" s="51"/>
      <c r="AC153" s="51"/>
      <c r="AD153" s="51"/>
    </row>
    <row r="154">
      <c r="A154" s="51"/>
      <c r="B154" s="51"/>
      <c r="C154" s="51"/>
      <c r="D154" s="51"/>
      <c r="E154" s="51"/>
      <c r="F154" s="51"/>
      <c r="G154" s="51"/>
      <c r="H154" s="51"/>
      <c r="I154" s="51"/>
      <c r="J154" s="64"/>
      <c r="K154" s="64"/>
      <c r="L154" s="64"/>
      <c r="M154" s="64"/>
      <c r="N154" s="64"/>
      <c r="O154" s="64"/>
      <c r="P154" s="64"/>
      <c r="Q154" s="64"/>
      <c r="R154" s="64"/>
      <c r="S154" s="64"/>
      <c r="T154" s="64"/>
      <c r="U154" s="64"/>
      <c r="V154" s="51"/>
      <c r="W154" s="51"/>
      <c r="X154" s="51"/>
      <c r="Y154" s="51"/>
      <c r="Z154" s="51"/>
      <c r="AA154" s="51"/>
      <c r="AB154" s="51"/>
      <c r="AC154" s="51"/>
      <c r="AD154" s="51"/>
    </row>
    <row r="155">
      <c r="A155" s="51"/>
      <c r="B155" s="51"/>
      <c r="C155" s="51"/>
      <c r="D155" s="51"/>
      <c r="E155" s="51"/>
      <c r="F155" s="51"/>
      <c r="G155" s="51"/>
      <c r="H155" s="51"/>
      <c r="I155" s="51"/>
      <c r="J155" s="64"/>
      <c r="K155" s="64"/>
      <c r="L155" s="64"/>
      <c r="M155" s="64"/>
      <c r="N155" s="64"/>
      <c r="O155" s="64"/>
      <c r="P155" s="64"/>
      <c r="Q155" s="64"/>
      <c r="R155" s="64"/>
      <c r="S155" s="64"/>
      <c r="T155" s="64"/>
      <c r="U155" s="64"/>
      <c r="V155" s="51"/>
      <c r="W155" s="51"/>
      <c r="X155" s="51"/>
      <c r="Y155" s="51"/>
      <c r="Z155" s="51"/>
      <c r="AA155" s="51"/>
      <c r="AB155" s="51"/>
      <c r="AC155" s="51"/>
      <c r="AD155" s="51"/>
    </row>
    <row r="156">
      <c r="A156" s="51"/>
      <c r="B156" s="51"/>
      <c r="C156" s="51"/>
      <c r="D156" s="51"/>
      <c r="E156" s="51"/>
      <c r="F156" s="51"/>
      <c r="G156" s="51"/>
      <c r="H156" s="51"/>
      <c r="I156" s="51"/>
      <c r="J156" s="64"/>
      <c r="K156" s="64"/>
      <c r="L156" s="64"/>
      <c r="M156" s="64"/>
      <c r="N156" s="64"/>
      <c r="O156" s="64"/>
      <c r="P156" s="64"/>
      <c r="Q156" s="64"/>
      <c r="R156" s="64"/>
      <c r="S156" s="64"/>
      <c r="T156" s="64"/>
      <c r="U156" s="64"/>
      <c r="V156" s="51"/>
      <c r="W156" s="51"/>
      <c r="X156" s="51"/>
      <c r="Y156" s="51"/>
      <c r="Z156" s="51"/>
      <c r="AA156" s="51"/>
      <c r="AB156" s="51"/>
      <c r="AC156" s="51"/>
      <c r="AD156" s="51"/>
    </row>
    <row r="157">
      <c r="A157" s="51"/>
      <c r="B157" s="51"/>
      <c r="C157" s="51"/>
      <c r="D157" s="51"/>
      <c r="E157" s="51"/>
      <c r="F157" s="51"/>
      <c r="G157" s="51"/>
      <c r="H157" s="51"/>
      <c r="I157" s="51"/>
      <c r="J157" s="64"/>
      <c r="K157" s="64"/>
      <c r="L157" s="64"/>
      <c r="M157" s="64"/>
      <c r="N157" s="64"/>
      <c r="O157" s="64"/>
      <c r="P157" s="64"/>
      <c r="Q157" s="64"/>
      <c r="R157" s="64"/>
      <c r="S157" s="64"/>
      <c r="T157" s="64"/>
      <c r="U157" s="64"/>
      <c r="V157" s="51"/>
      <c r="W157" s="51"/>
      <c r="X157" s="51"/>
      <c r="Y157" s="51"/>
      <c r="Z157" s="51"/>
      <c r="AA157" s="51"/>
      <c r="AB157" s="51"/>
      <c r="AC157" s="51"/>
      <c r="AD157" s="51"/>
    </row>
    <row r="158">
      <c r="A158" s="51"/>
      <c r="B158" s="51"/>
      <c r="C158" s="51"/>
      <c r="D158" s="51"/>
      <c r="E158" s="51"/>
      <c r="F158" s="51"/>
      <c r="G158" s="51"/>
      <c r="H158" s="51"/>
      <c r="I158" s="51"/>
      <c r="J158" s="64"/>
      <c r="K158" s="64"/>
      <c r="L158" s="64"/>
      <c r="M158" s="64"/>
      <c r="N158" s="64"/>
      <c r="O158" s="64"/>
      <c r="P158" s="64"/>
      <c r="Q158" s="64"/>
      <c r="R158" s="64"/>
      <c r="S158" s="64"/>
      <c r="T158" s="64"/>
      <c r="U158" s="64"/>
      <c r="V158" s="51"/>
      <c r="W158" s="51"/>
      <c r="X158" s="51"/>
      <c r="Y158" s="51"/>
      <c r="Z158" s="51"/>
      <c r="AA158" s="51"/>
      <c r="AB158" s="51"/>
      <c r="AC158" s="51"/>
      <c r="AD158" s="51"/>
    </row>
    <row r="159">
      <c r="A159" s="51"/>
      <c r="B159" s="51"/>
      <c r="C159" s="51"/>
      <c r="D159" s="51"/>
      <c r="E159" s="51"/>
      <c r="F159" s="51"/>
      <c r="G159" s="51"/>
      <c r="H159" s="51"/>
      <c r="I159" s="51"/>
      <c r="J159" s="64"/>
      <c r="K159" s="64"/>
      <c r="L159" s="64"/>
      <c r="M159" s="64"/>
      <c r="N159" s="64"/>
      <c r="O159" s="64"/>
      <c r="P159" s="64"/>
      <c r="Q159" s="64"/>
      <c r="R159" s="64"/>
      <c r="S159" s="64"/>
      <c r="T159" s="64"/>
      <c r="U159" s="64"/>
      <c r="V159" s="51"/>
      <c r="W159" s="51"/>
      <c r="X159" s="51"/>
      <c r="Y159" s="51"/>
      <c r="Z159" s="51"/>
      <c r="AA159" s="51"/>
      <c r="AB159" s="51"/>
      <c r="AC159" s="51"/>
      <c r="AD159" s="51"/>
    </row>
    <row r="160">
      <c r="A160" s="51"/>
      <c r="B160" s="51"/>
      <c r="C160" s="51"/>
      <c r="D160" s="51"/>
      <c r="E160" s="51"/>
      <c r="F160" s="51"/>
      <c r="G160" s="51"/>
      <c r="H160" s="51"/>
      <c r="I160" s="51"/>
      <c r="J160" s="64"/>
      <c r="K160" s="64"/>
      <c r="L160" s="64"/>
      <c r="M160" s="64"/>
      <c r="N160" s="64"/>
      <c r="O160" s="64"/>
      <c r="P160" s="64"/>
      <c r="Q160" s="64"/>
      <c r="R160" s="64"/>
      <c r="S160" s="64"/>
      <c r="T160" s="64"/>
      <c r="U160" s="64"/>
      <c r="V160" s="51"/>
      <c r="W160" s="51"/>
      <c r="X160" s="51"/>
      <c r="Y160" s="51"/>
      <c r="Z160" s="51"/>
      <c r="AA160" s="51"/>
      <c r="AB160" s="51"/>
      <c r="AC160" s="51"/>
      <c r="AD160" s="51"/>
    </row>
    <row r="161">
      <c r="A161" s="51"/>
      <c r="B161" s="51"/>
      <c r="C161" s="51"/>
      <c r="D161" s="51"/>
      <c r="E161" s="51"/>
      <c r="F161" s="51"/>
      <c r="G161" s="51"/>
      <c r="H161" s="51"/>
      <c r="I161" s="51"/>
      <c r="J161" s="64"/>
      <c r="K161" s="64"/>
      <c r="L161" s="64"/>
      <c r="M161" s="64"/>
      <c r="N161" s="64"/>
      <c r="O161" s="64"/>
      <c r="P161" s="64"/>
      <c r="Q161" s="64"/>
      <c r="R161" s="64"/>
      <c r="S161" s="64"/>
      <c r="T161" s="64"/>
      <c r="U161" s="64"/>
      <c r="V161" s="51"/>
      <c r="W161" s="51"/>
      <c r="X161" s="51"/>
      <c r="Y161" s="51"/>
      <c r="Z161" s="51"/>
      <c r="AA161" s="51"/>
      <c r="AB161" s="51"/>
      <c r="AC161" s="51"/>
      <c r="AD161" s="51"/>
    </row>
    <row r="162">
      <c r="A162" s="51"/>
      <c r="B162" s="51"/>
      <c r="C162" s="51"/>
      <c r="D162" s="51"/>
      <c r="E162" s="51"/>
      <c r="F162" s="51"/>
      <c r="G162" s="51"/>
      <c r="H162" s="51"/>
      <c r="I162" s="51"/>
      <c r="J162" s="64"/>
      <c r="K162" s="64"/>
      <c r="L162" s="64"/>
      <c r="M162" s="64"/>
      <c r="N162" s="64"/>
      <c r="O162" s="64"/>
      <c r="P162" s="64"/>
      <c r="Q162" s="64"/>
      <c r="R162" s="64"/>
      <c r="S162" s="64"/>
      <c r="T162" s="64"/>
      <c r="U162" s="64"/>
      <c r="V162" s="51"/>
      <c r="W162" s="51"/>
      <c r="X162" s="51"/>
      <c r="Y162" s="51"/>
      <c r="Z162" s="51"/>
      <c r="AA162" s="51"/>
      <c r="AB162" s="51"/>
      <c r="AC162" s="51"/>
      <c r="AD162" s="51"/>
    </row>
    <row r="163">
      <c r="A163" s="51"/>
      <c r="B163" s="51"/>
      <c r="C163" s="51"/>
      <c r="D163" s="51"/>
      <c r="E163" s="51"/>
      <c r="F163" s="51"/>
      <c r="G163" s="51"/>
      <c r="H163" s="51"/>
      <c r="I163" s="51"/>
      <c r="J163" s="64"/>
      <c r="K163" s="64"/>
      <c r="L163" s="64"/>
      <c r="M163" s="64"/>
      <c r="N163" s="64"/>
      <c r="O163" s="64"/>
      <c r="P163" s="64"/>
      <c r="Q163" s="64"/>
      <c r="R163" s="64"/>
      <c r="S163" s="64"/>
      <c r="T163" s="64"/>
      <c r="U163" s="64"/>
      <c r="V163" s="51"/>
      <c r="W163" s="51"/>
      <c r="X163" s="51"/>
      <c r="Y163" s="51"/>
      <c r="Z163" s="51"/>
      <c r="AA163" s="51"/>
      <c r="AB163" s="51"/>
      <c r="AC163" s="51"/>
      <c r="AD163" s="51"/>
    </row>
    <row r="164">
      <c r="A164" s="51"/>
      <c r="B164" s="51"/>
      <c r="C164" s="51"/>
      <c r="D164" s="51"/>
      <c r="E164" s="51"/>
      <c r="F164" s="51"/>
      <c r="G164" s="51"/>
      <c r="H164" s="51"/>
      <c r="I164" s="51"/>
      <c r="J164" s="64"/>
      <c r="K164" s="64"/>
      <c r="L164" s="64"/>
      <c r="M164" s="64"/>
      <c r="N164" s="64"/>
      <c r="O164" s="64"/>
      <c r="P164" s="64"/>
      <c r="Q164" s="64"/>
      <c r="R164" s="64"/>
      <c r="S164" s="64"/>
      <c r="T164" s="64"/>
      <c r="U164" s="64"/>
      <c r="V164" s="51"/>
      <c r="W164" s="51"/>
      <c r="X164" s="51"/>
      <c r="Y164" s="51"/>
      <c r="Z164" s="51"/>
      <c r="AA164" s="51"/>
      <c r="AB164" s="51"/>
      <c r="AC164" s="51"/>
      <c r="AD164" s="51"/>
    </row>
    <row r="165">
      <c r="A165" s="51"/>
      <c r="B165" s="51"/>
      <c r="C165" s="51"/>
      <c r="D165" s="51"/>
      <c r="E165" s="51"/>
      <c r="F165" s="51"/>
      <c r="G165" s="51"/>
      <c r="H165" s="51"/>
      <c r="I165" s="51"/>
      <c r="J165" s="64"/>
      <c r="K165" s="64"/>
      <c r="L165" s="64"/>
      <c r="M165" s="64"/>
      <c r="N165" s="64"/>
      <c r="O165" s="64"/>
      <c r="P165" s="64"/>
      <c r="Q165" s="64"/>
      <c r="R165" s="64"/>
      <c r="S165" s="64"/>
      <c r="T165" s="64"/>
      <c r="U165" s="64"/>
      <c r="V165" s="51"/>
      <c r="W165" s="51"/>
      <c r="X165" s="51"/>
      <c r="Y165" s="51"/>
      <c r="Z165" s="51"/>
      <c r="AA165" s="51"/>
      <c r="AB165" s="51"/>
      <c r="AC165" s="51"/>
      <c r="AD165" s="51"/>
    </row>
    <row r="166">
      <c r="A166" s="51"/>
      <c r="B166" s="51"/>
      <c r="C166" s="51"/>
      <c r="D166" s="51"/>
      <c r="E166" s="51"/>
      <c r="F166" s="51"/>
      <c r="G166" s="51"/>
      <c r="H166" s="51"/>
      <c r="I166" s="51"/>
      <c r="J166" s="64"/>
      <c r="K166" s="64"/>
      <c r="L166" s="64"/>
      <c r="M166" s="64"/>
      <c r="N166" s="64"/>
      <c r="O166" s="64"/>
      <c r="P166" s="64"/>
      <c r="Q166" s="64"/>
      <c r="R166" s="64"/>
      <c r="S166" s="64"/>
      <c r="T166" s="64"/>
      <c r="U166" s="64"/>
      <c r="V166" s="51"/>
      <c r="W166" s="51"/>
      <c r="X166" s="51"/>
      <c r="Y166" s="51"/>
      <c r="Z166" s="51"/>
      <c r="AA166" s="51"/>
      <c r="AB166" s="51"/>
      <c r="AC166" s="51"/>
      <c r="AD166" s="51"/>
    </row>
    <row r="167">
      <c r="A167" s="51"/>
      <c r="B167" s="51"/>
      <c r="C167" s="51"/>
      <c r="D167" s="51"/>
      <c r="E167" s="51"/>
      <c r="F167" s="51"/>
      <c r="G167" s="51"/>
      <c r="H167" s="51"/>
      <c r="I167" s="51"/>
      <c r="J167" s="64"/>
      <c r="K167" s="64"/>
      <c r="L167" s="64"/>
      <c r="M167" s="64"/>
      <c r="N167" s="64"/>
      <c r="O167" s="64"/>
      <c r="P167" s="64"/>
      <c r="Q167" s="64"/>
      <c r="R167" s="64"/>
      <c r="S167" s="64"/>
      <c r="T167" s="64"/>
      <c r="U167" s="64"/>
      <c r="V167" s="51"/>
      <c r="W167" s="51"/>
      <c r="X167" s="51"/>
      <c r="Y167" s="51"/>
      <c r="Z167" s="51"/>
      <c r="AA167" s="51"/>
      <c r="AB167" s="51"/>
      <c r="AC167" s="51"/>
      <c r="AD167" s="51"/>
    </row>
    <row r="168">
      <c r="A168" s="51"/>
      <c r="B168" s="51"/>
      <c r="C168" s="51"/>
      <c r="D168" s="51"/>
      <c r="E168" s="51"/>
      <c r="F168" s="51"/>
      <c r="G168" s="51"/>
      <c r="H168" s="51"/>
      <c r="I168" s="51"/>
      <c r="J168" s="64"/>
      <c r="K168" s="64"/>
      <c r="L168" s="64"/>
      <c r="M168" s="64"/>
      <c r="N168" s="64"/>
      <c r="O168" s="64"/>
      <c r="P168" s="64"/>
      <c r="Q168" s="64"/>
      <c r="R168" s="64"/>
      <c r="S168" s="64"/>
      <c r="T168" s="64"/>
      <c r="U168" s="64"/>
      <c r="V168" s="51"/>
      <c r="W168" s="51"/>
      <c r="X168" s="51"/>
      <c r="Y168" s="51"/>
      <c r="Z168" s="51"/>
      <c r="AA168" s="51"/>
      <c r="AB168" s="51"/>
      <c r="AC168" s="51"/>
      <c r="AD168" s="51"/>
    </row>
    <row r="169">
      <c r="A169" s="51"/>
      <c r="B169" s="51"/>
      <c r="C169" s="51"/>
      <c r="D169" s="51"/>
      <c r="E169" s="51"/>
      <c r="F169" s="51"/>
      <c r="G169" s="51"/>
      <c r="H169" s="51"/>
      <c r="I169" s="51"/>
      <c r="J169" s="64"/>
      <c r="K169" s="64"/>
      <c r="L169" s="64"/>
      <c r="M169" s="64"/>
      <c r="N169" s="64"/>
      <c r="O169" s="64"/>
      <c r="P169" s="64"/>
      <c r="Q169" s="64"/>
      <c r="R169" s="64"/>
      <c r="S169" s="64"/>
      <c r="T169" s="64"/>
      <c r="U169" s="64"/>
      <c r="V169" s="51"/>
      <c r="W169" s="51"/>
      <c r="X169" s="51"/>
      <c r="Y169" s="51"/>
      <c r="Z169" s="51"/>
      <c r="AA169" s="51"/>
      <c r="AB169" s="51"/>
      <c r="AC169" s="51"/>
      <c r="AD169" s="51"/>
    </row>
    <row r="170">
      <c r="A170" s="51"/>
      <c r="B170" s="51"/>
      <c r="C170" s="51"/>
      <c r="D170" s="51"/>
      <c r="E170" s="51"/>
      <c r="F170" s="51"/>
      <c r="G170" s="51"/>
      <c r="H170" s="51"/>
      <c r="I170" s="51"/>
      <c r="J170" s="64"/>
      <c r="K170" s="64"/>
      <c r="L170" s="64"/>
      <c r="M170" s="64"/>
      <c r="N170" s="64"/>
      <c r="O170" s="64"/>
      <c r="P170" s="64"/>
      <c r="Q170" s="64"/>
      <c r="R170" s="64"/>
      <c r="S170" s="64"/>
      <c r="T170" s="64"/>
      <c r="U170" s="64"/>
      <c r="V170" s="51"/>
      <c r="W170" s="51"/>
      <c r="X170" s="51"/>
      <c r="Y170" s="51"/>
      <c r="Z170" s="51"/>
      <c r="AA170" s="51"/>
      <c r="AB170" s="51"/>
      <c r="AC170" s="51"/>
      <c r="AD170" s="51"/>
    </row>
    <row r="171">
      <c r="A171" s="51"/>
      <c r="B171" s="51"/>
      <c r="C171" s="51"/>
      <c r="D171" s="51"/>
      <c r="E171" s="51"/>
      <c r="F171" s="51"/>
      <c r="G171" s="51"/>
      <c r="H171" s="51"/>
      <c r="I171" s="51"/>
      <c r="J171" s="64"/>
      <c r="K171" s="64"/>
      <c r="L171" s="64"/>
      <c r="M171" s="64"/>
      <c r="N171" s="64"/>
      <c r="O171" s="64"/>
      <c r="P171" s="64"/>
      <c r="Q171" s="64"/>
      <c r="R171" s="64"/>
      <c r="S171" s="64"/>
      <c r="T171" s="64"/>
      <c r="U171" s="64"/>
      <c r="V171" s="51"/>
      <c r="W171" s="51"/>
      <c r="X171" s="51"/>
      <c r="Y171" s="51"/>
      <c r="Z171" s="51"/>
      <c r="AA171" s="51"/>
      <c r="AB171" s="51"/>
      <c r="AC171" s="51"/>
      <c r="AD171" s="51"/>
    </row>
    <row r="172">
      <c r="A172" s="51"/>
      <c r="B172" s="51"/>
      <c r="C172" s="51"/>
      <c r="D172" s="51"/>
      <c r="E172" s="51"/>
      <c r="F172" s="51"/>
      <c r="G172" s="51"/>
      <c r="H172" s="51"/>
      <c r="I172" s="51"/>
      <c r="J172" s="64"/>
      <c r="K172" s="64"/>
      <c r="L172" s="64"/>
      <c r="M172" s="64"/>
      <c r="N172" s="64"/>
      <c r="O172" s="64"/>
      <c r="P172" s="64"/>
      <c r="Q172" s="64"/>
      <c r="R172" s="64"/>
      <c r="S172" s="64"/>
      <c r="T172" s="64"/>
      <c r="U172" s="64"/>
      <c r="V172" s="51"/>
      <c r="W172" s="51"/>
      <c r="X172" s="51"/>
      <c r="Y172" s="51"/>
      <c r="Z172" s="51"/>
      <c r="AA172" s="51"/>
      <c r="AB172" s="51"/>
      <c r="AC172" s="51"/>
      <c r="AD172" s="51"/>
    </row>
    <row r="173">
      <c r="A173" s="51"/>
      <c r="B173" s="51"/>
      <c r="C173" s="51"/>
      <c r="D173" s="51"/>
      <c r="E173" s="51"/>
      <c r="F173" s="51"/>
      <c r="G173" s="51"/>
      <c r="H173" s="51"/>
      <c r="I173" s="51"/>
      <c r="J173" s="64"/>
      <c r="K173" s="64"/>
      <c r="L173" s="64"/>
      <c r="M173" s="64"/>
      <c r="N173" s="64"/>
      <c r="O173" s="64"/>
      <c r="P173" s="64"/>
      <c r="Q173" s="64"/>
      <c r="R173" s="64"/>
      <c r="S173" s="64"/>
      <c r="T173" s="64"/>
      <c r="U173" s="64"/>
      <c r="V173" s="51"/>
      <c r="W173" s="51"/>
      <c r="X173" s="51"/>
      <c r="Y173" s="51"/>
      <c r="Z173" s="51"/>
      <c r="AA173" s="51"/>
      <c r="AB173" s="51"/>
      <c r="AC173" s="51"/>
      <c r="AD173" s="51"/>
    </row>
    <row r="174">
      <c r="A174" s="51"/>
      <c r="B174" s="51"/>
      <c r="C174" s="51"/>
      <c r="D174" s="51"/>
      <c r="E174" s="51"/>
      <c r="F174" s="51"/>
      <c r="G174" s="51"/>
      <c r="H174" s="51"/>
      <c r="I174" s="51"/>
      <c r="J174" s="64"/>
      <c r="K174" s="64"/>
      <c r="L174" s="64"/>
      <c r="M174" s="64"/>
      <c r="N174" s="64"/>
      <c r="O174" s="64"/>
      <c r="P174" s="64"/>
      <c r="Q174" s="64"/>
      <c r="R174" s="64"/>
      <c r="S174" s="64"/>
      <c r="T174" s="64"/>
      <c r="U174" s="64"/>
      <c r="V174" s="51"/>
      <c r="W174" s="51"/>
      <c r="X174" s="51"/>
      <c r="Y174" s="51"/>
      <c r="Z174" s="51"/>
      <c r="AA174" s="51"/>
      <c r="AB174" s="51"/>
      <c r="AC174" s="51"/>
      <c r="AD174" s="51"/>
    </row>
    <row r="175">
      <c r="A175" s="51"/>
      <c r="B175" s="51"/>
      <c r="C175" s="51"/>
      <c r="D175" s="51"/>
      <c r="E175" s="51"/>
      <c r="F175" s="51"/>
      <c r="G175" s="51"/>
      <c r="H175" s="51"/>
      <c r="I175" s="51"/>
      <c r="J175" s="64"/>
      <c r="K175" s="64"/>
      <c r="L175" s="64"/>
      <c r="M175" s="64"/>
      <c r="N175" s="64"/>
      <c r="O175" s="64"/>
      <c r="P175" s="64"/>
      <c r="Q175" s="64"/>
      <c r="R175" s="64"/>
      <c r="S175" s="64"/>
      <c r="T175" s="64"/>
      <c r="U175" s="64"/>
      <c r="V175" s="51"/>
      <c r="W175" s="51"/>
      <c r="X175" s="51"/>
      <c r="Y175" s="51"/>
      <c r="Z175" s="51"/>
      <c r="AA175" s="51"/>
      <c r="AB175" s="51"/>
      <c r="AC175" s="51"/>
      <c r="AD175" s="51"/>
    </row>
    <row r="176">
      <c r="A176" s="51"/>
      <c r="B176" s="51"/>
      <c r="C176" s="51"/>
      <c r="D176" s="51"/>
      <c r="E176" s="51"/>
      <c r="F176" s="51"/>
      <c r="G176" s="51"/>
      <c r="H176" s="51"/>
      <c r="I176" s="51"/>
      <c r="J176" s="64"/>
      <c r="K176" s="64"/>
      <c r="L176" s="64"/>
      <c r="M176" s="64"/>
      <c r="N176" s="64"/>
      <c r="O176" s="64"/>
      <c r="P176" s="64"/>
      <c r="Q176" s="64"/>
      <c r="R176" s="64"/>
      <c r="S176" s="64"/>
      <c r="T176" s="64"/>
      <c r="U176" s="64"/>
      <c r="V176" s="51"/>
      <c r="W176" s="51"/>
      <c r="X176" s="51"/>
      <c r="Y176" s="51"/>
      <c r="Z176" s="51"/>
      <c r="AA176" s="51"/>
      <c r="AB176" s="51"/>
      <c r="AC176" s="51"/>
      <c r="AD176" s="51"/>
    </row>
    <row r="177">
      <c r="A177" s="51"/>
      <c r="B177" s="51"/>
      <c r="C177" s="51"/>
      <c r="D177" s="51"/>
      <c r="E177" s="51"/>
      <c r="F177" s="51"/>
      <c r="G177" s="51"/>
      <c r="H177" s="51"/>
      <c r="I177" s="51"/>
      <c r="J177" s="64"/>
      <c r="K177" s="64"/>
      <c r="L177" s="64"/>
      <c r="M177" s="64"/>
      <c r="N177" s="64"/>
      <c r="O177" s="64"/>
      <c r="P177" s="64"/>
      <c r="Q177" s="64"/>
      <c r="R177" s="64"/>
      <c r="S177" s="64"/>
      <c r="T177" s="64"/>
      <c r="U177" s="64"/>
      <c r="V177" s="51"/>
      <c r="W177" s="51"/>
      <c r="X177" s="51"/>
      <c r="Y177" s="51"/>
      <c r="Z177" s="51"/>
      <c r="AA177" s="51"/>
      <c r="AB177" s="51"/>
      <c r="AC177" s="51"/>
      <c r="AD177" s="51"/>
    </row>
    <row r="178">
      <c r="A178" s="51"/>
      <c r="B178" s="51"/>
      <c r="C178" s="51"/>
      <c r="D178" s="51"/>
      <c r="E178" s="51"/>
      <c r="F178" s="51"/>
      <c r="G178" s="51"/>
      <c r="H178" s="51"/>
      <c r="I178" s="51"/>
      <c r="J178" s="64"/>
      <c r="K178" s="64"/>
      <c r="L178" s="64"/>
      <c r="M178" s="64"/>
      <c r="N178" s="64"/>
      <c r="O178" s="64"/>
      <c r="P178" s="64"/>
      <c r="Q178" s="64"/>
      <c r="R178" s="64"/>
      <c r="S178" s="64"/>
      <c r="T178" s="64"/>
      <c r="U178" s="64"/>
      <c r="V178" s="51"/>
      <c r="W178" s="51"/>
      <c r="X178" s="51"/>
      <c r="Y178" s="51"/>
      <c r="Z178" s="51"/>
      <c r="AA178" s="51"/>
      <c r="AB178" s="51"/>
      <c r="AC178" s="51"/>
      <c r="AD178" s="51"/>
    </row>
    <row r="179">
      <c r="A179" s="51"/>
      <c r="B179" s="51"/>
      <c r="C179" s="51"/>
      <c r="D179" s="51"/>
      <c r="E179" s="51"/>
      <c r="F179" s="51"/>
      <c r="G179" s="51"/>
      <c r="H179" s="51"/>
      <c r="I179" s="51"/>
      <c r="J179" s="64"/>
      <c r="K179" s="64"/>
      <c r="L179" s="64"/>
      <c r="M179" s="64"/>
      <c r="N179" s="64"/>
      <c r="O179" s="64"/>
      <c r="P179" s="64"/>
      <c r="Q179" s="64"/>
      <c r="R179" s="64"/>
      <c r="S179" s="64"/>
      <c r="T179" s="64"/>
      <c r="U179" s="64"/>
      <c r="V179" s="51"/>
      <c r="W179" s="51"/>
      <c r="X179" s="51"/>
      <c r="Y179" s="51"/>
      <c r="Z179" s="51"/>
      <c r="AA179" s="51"/>
      <c r="AB179" s="51"/>
      <c r="AC179" s="51"/>
      <c r="AD179" s="51"/>
    </row>
    <row r="180">
      <c r="A180" s="51"/>
      <c r="B180" s="51"/>
      <c r="C180" s="51"/>
      <c r="D180" s="51"/>
      <c r="E180" s="51"/>
      <c r="F180" s="51"/>
      <c r="G180" s="51"/>
      <c r="H180" s="51"/>
      <c r="I180" s="51"/>
      <c r="J180" s="64"/>
      <c r="K180" s="64"/>
      <c r="L180" s="64"/>
      <c r="M180" s="64"/>
      <c r="N180" s="64"/>
      <c r="O180" s="64"/>
      <c r="P180" s="64"/>
      <c r="Q180" s="64"/>
      <c r="R180" s="64"/>
      <c r="S180" s="64"/>
      <c r="T180" s="64"/>
      <c r="U180" s="64"/>
      <c r="V180" s="51"/>
      <c r="W180" s="51"/>
      <c r="X180" s="51"/>
      <c r="Y180" s="51"/>
      <c r="Z180" s="51"/>
      <c r="AA180" s="51"/>
      <c r="AB180" s="51"/>
      <c r="AC180" s="51"/>
      <c r="AD180" s="51"/>
    </row>
    <row r="181">
      <c r="A181" s="51"/>
      <c r="B181" s="51"/>
      <c r="C181" s="51"/>
      <c r="D181" s="51"/>
      <c r="E181" s="51"/>
      <c r="F181" s="51"/>
      <c r="G181" s="51"/>
      <c r="H181" s="51"/>
      <c r="I181" s="51"/>
      <c r="J181" s="64"/>
      <c r="K181" s="64"/>
      <c r="L181" s="64"/>
      <c r="M181" s="64"/>
      <c r="N181" s="64"/>
      <c r="O181" s="64"/>
      <c r="P181" s="64"/>
      <c r="Q181" s="64"/>
      <c r="R181" s="64"/>
      <c r="S181" s="64"/>
      <c r="T181" s="64"/>
      <c r="U181" s="64"/>
      <c r="V181" s="51"/>
      <c r="W181" s="51"/>
      <c r="X181" s="51"/>
      <c r="Y181" s="51"/>
      <c r="Z181" s="51"/>
      <c r="AA181" s="51"/>
      <c r="AB181" s="51"/>
      <c r="AC181" s="51"/>
      <c r="AD181" s="51"/>
    </row>
    <row r="182">
      <c r="A182" s="51"/>
      <c r="B182" s="51"/>
      <c r="C182" s="51"/>
      <c r="D182" s="51"/>
      <c r="E182" s="51"/>
      <c r="F182" s="51"/>
      <c r="G182" s="51"/>
      <c r="H182" s="51"/>
      <c r="I182" s="51"/>
      <c r="J182" s="64"/>
      <c r="K182" s="64"/>
      <c r="L182" s="64"/>
      <c r="M182" s="64"/>
      <c r="N182" s="64"/>
      <c r="O182" s="64"/>
      <c r="P182" s="64"/>
      <c r="Q182" s="64"/>
      <c r="R182" s="64"/>
      <c r="S182" s="64"/>
      <c r="T182" s="64"/>
      <c r="U182" s="64"/>
      <c r="V182" s="51"/>
      <c r="W182" s="51"/>
      <c r="X182" s="51"/>
      <c r="Y182" s="51"/>
      <c r="Z182" s="51"/>
      <c r="AA182" s="51"/>
      <c r="AB182" s="51"/>
      <c r="AC182" s="51"/>
      <c r="AD182" s="51"/>
    </row>
    <row r="183">
      <c r="A183" s="51"/>
      <c r="B183" s="51"/>
      <c r="C183" s="51"/>
      <c r="D183" s="51"/>
      <c r="E183" s="51"/>
      <c r="F183" s="51"/>
      <c r="G183" s="51"/>
      <c r="H183" s="51"/>
      <c r="I183" s="51"/>
      <c r="J183" s="64"/>
      <c r="K183" s="64"/>
      <c r="L183" s="64"/>
      <c r="M183" s="64"/>
      <c r="N183" s="64"/>
      <c r="O183" s="64"/>
      <c r="P183" s="64"/>
      <c r="Q183" s="64"/>
      <c r="R183" s="64"/>
      <c r="S183" s="64"/>
      <c r="T183" s="64"/>
      <c r="U183" s="64"/>
      <c r="V183" s="51"/>
      <c r="W183" s="51"/>
      <c r="X183" s="51"/>
      <c r="Y183" s="51"/>
      <c r="Z183" s="51"/>
      <c r="AA183" s="51"/>
      <c r="AB183" s="51"/>
      <c r="AC183" s="51"/>
      <c r="AD183" s="51"/>
    </row>
    <row r="184">
      <c r="A184" s="51"/>
      <c r="B184" s="51"/>
      <c r="C184" s="51"/>
      <c r="D184" s="51"/>
      <c r="E184" s="51"/>
      <c r="F184" s="51"/>
      <c r="G184" s="51"/>
      <c r="H184" s="51"/>
      <c r="I184" s="51"/>
      <c r="J184" s="64"/>
      <c r="K184" s="64"/>
      <c r="L184" s="64"/>
      <c r="M184" s="64"/>
      <c r="N184" s="64"/>
      <c r="O184" s="64"/>
      <c r="P184" s="64"/>
      <c r="Q184" s="64"/>
      <c r="R184" s="64"/>
      <c r="S184" s="64"/>
      <c r="T184" s="64"/>
      <c r="U184" s="64"/>
      <c r="V184" s="51"/>
      <c r="W184" s="51"/>
      <c r="X184" s="51"/>
      <c r="Y184" s="51"/>
      <c r="Z184" s="51"/>
      <c r="AA184" s="51"/>
      <c r="AB184" s="51"/>
      <c r="AC184" s="51"/>
      <c r="AD184" s="51"/>
    </row>
    <row r="185">
      <c r="A185" s="51"/>
      <c r="B185" s="51"/>
      <c r="C185" s="51"/>
      <c r="D185" s="51"/>
      <c r="E185" s="51"/>
      <c r="F185" s="51"/>
      <c r="G185" s="51"/>
      <c r="H185" s="51"/>
      <c r="I185" s="51"/>
      <c r="J185" s="64"/>
      <c r="K185" s="64"/>
      <c r="L185" s="64"/>
      <c r="M185" s="64"/>
      <c r="N185" s="64"/>
      <c r="O185" s="64"/>
      <c r="P185" s="64"/>
      <c r="Q185" s="64"/>
      <c r="R185" s="64"/>
      <c r="S185" s="64"/>
      <c r="T185" s="64"/>
      <c r="U185" s="64"/>
      <c r="V185" s="51"/>
      <c r="W185" s="51"/>
      <c r="X185" s="51"/>
      <c r="Y185" s="51"/>
      <c r="Z185" s="51"/>
      <c r="AA185" s="51"/>
      <c r="AB185" s="51"/>
      <c r="AC185" s="51"/>
      <c r="AD185" s="51"/>
    </row>
    <row r="186">
      <c r="A186" s="51"/>
      <c r="B186" s="51"/>
      <c r="C186" s="51"/>
      <c r="D186" s="51"/>
      <c r="E186" s="51"/>
      <c r="F186" s="51"/>
      <c r="G186" s="51"/>
      <c r="H186" s="51"/>
      <c r="I186" s="51"/>
      <c r="J186" s="64"/>
      <c r="K186" s="64"/>
      <c r="L186" s="64"/>
      <c r="M186" s="64"/>
      <c r="N186" s="64"/>
      <c r="O186" s="64"/>
      <c r="P186" s="64"/>
      <c r="Q186" s="64"/>
      <c r="R186" s="64"/>
      <c r="S186" s="64"/>
      <c r="T186" s="64"/>
      <c r="U186" s="64"/>
      <c r="V186" s="51"/>
      <c r="W186" s="51"/>
      <c r="X186" s="51"/>
      <c r="Y186" s="51"/>
      <c r="Z186" s="51"/>
      <c r="AA186" s="51"/>
      <c r="AB186" s="51"/>
      <c r="AC186" s="51"/>
      <c r="AD186" s="51"/>
    </row>
    <row r="187">
      <c r="A187" s="51"/>
      <c r="B187" s="51"/>
      <c r="C187" s="51"/>
      <c r="D187" s="51"/>
      <c r="E187" s="51"/>
      <c r="F187" s="51"/>
      <c r="G187" s="51"/>
      <c r="H187" s="51"/>
      <c r="I187" s="51"/>
      <c r="J187" s="64"/>
      <c r="K187" s="64"/>
      <c r="L187" s="64"/>
      <c r="M187" s="64"/>
      <c r="N187" s="64"/>
      <c r="O187" s="64"/>
      <c r="P187" s="64"/>
      <c r="Q187" s="64"/>
      <c r="R187" s="64"/>
      <c r="S187" s="64"/>
      <c r="T187" s="64"/>
      <c r="U187" s="64"/>
      <c r="V187" s="51"/>
      <c r="W187" s="51"/>
      <c r="X187" s="51"/>
      <c r="Y187" s="51"/>
      <c r="Z187" s="51"/>
      <c r="AA187" s="51"/>
      <c r="AB187" s="51"/>
      <c r="AC187" s="51"/>
      <c r="AD187" s="51"/>
    </row>
    <row r="188">
      <c r="A188" s="51"/>
      <c r="B188" s="51"/>
      <c r="C188" s="51"/>
      <c r="D188" s="51"/>
      <c r="E188" s="51"/>
      <c r="F188" s="51"/>
      <c r="G188" s="51"/>
      <c r="H188" s="51"/>
      <c r="I188" s="51"/>
      <c r="J188" s="64"/>
      <c r="K188" s="64"/>
      <c r="L188" s="64"/>
      <c r="M188" s="64"/>
      <c r="N188" s="64"/>
      <c r="O188" s="64"/>
      <c r="P188" s="64"/>
      <c r="Q188" s="64"/>
      <c r="R188" s="64"/>
      <c r="S188" s="64"/>
      <c r="T188" s="64"/>
      <c r="U188" s="64"/>
      <c r="V188" s="51"/>
      <c r="W188" s="51"/>
      <c r="X188" s="51"/>
      <c r="Y188" s="51"/>
      <c r="Z188" s="51"/>
      <c r="AA188" s="51"/>
      <c r="AB188" s="51"/>
      <c r="AC188" s="51"/>
      <c r="AD188" s="51"/>
    </row>
    <row r="189">
      <c r="A189" s="51"/>
      <c r="B189" s="51"/>
      <c r="C189" s="51"/>
      <c r="D189" s="51"/>
      <c r="E189" s="51"/>
      <c r="F189" s="51"/>
      <c r="G189" s="51"/>
      <c r="H189" s="51"/>
      <c r="I189" s="51"/>
      <c r="J189" s="64"/>
      <c r="K189" s="64"/>
      <c r="L189" s="64"/>
      <c r="M189" s="64"/>
      <c r="N189" s="64"/>
      <c r="O189" s="64"/>
      <c r="P189" s="64"/>
      <c r="Q189" s="64"/>
      <c r="R189" s="64"/>
      <c r="S189" s="64"/>
      <c r="T189" s="64"/>
      <c r="U189" s="64"/>
      <c r="V189" s="51"/>
      <c r="W189" s="51"/>
      <c r="X189" s="51"/>
      <c r="Y189" s="51"/>
      <c r="Z189" s="51"/>
      <c r="AA189" s="51"/>
      <c r="AB189" s="51"/>
      <c r="AC189" s="51"/>
      <c r="AD189" s="51"/>
    </row>
    <row r="190">
      <c r="A190" s="51"/>
      <c r="B190" s="51"/>
      <c r="C190" s="51"/>
      <c r="D190" s="51"/>
      <c r="E190" s="51"/>
      <c r="F190" s="51"/>
      <c r="G190" s="51"/>
      <c r="H190" s="51"/>
      <c r="I190" s="51"/>
      <c r="J190" s="64"/>
      <c r="K190" s="64"/>
      <c r="L190" s="64"/>
      <c r="M190" s="64"/>
      <c r="N190" s="64"/>
      <c r="O190" s="64"/>
      <c r="P190" s="64"/>
      <c r="Q190" s="64"/>
      <c r="R190" s="64"/>
      <c r="S190" s="64"/>
      <c r="T190" s="64"/>
      <c r="U190" s="64"/>
      <c r="V190" s="51"/>
      <c r="W190" s="51"/>
      <c r="X190" s="51"/>
      <c r="Y190" s="51"/>
      <c r="Z190" s="51"/>
      <c r="AA190" s="51"/>
      <c r="AB190" s="51"/>
      <c r="AC190" s="51"/>
      <c r="AD190" s="51"/>
    </row>
    <row r="191">
      <c r="A191" s="51"/>
      <c r="B191" s="51"/>
      <c r="C191" s="51"/>
      <c r="D191" s="51"/>
      <c r="E191" s="51"/>
      <c r="F191" s="51"/>
      <c r="G191" s="51"/>
      <c r="H191" s="51"/>
      <c r="I191" s="51"/>
      <c r="J191" s="64"/>
      <c r="K191" s="64"/>
      <c r="L191" s="64"/>
      <c r="M191" s="64"/>
      <c r="N191" s="64"/>
      <c r="O191" s="64"/>
      <c r="P191" s="64"/>
      <c r="Q191" s="64"/>
      <c r="R191" s="64"/>
      <c r="S191" s="64"/>
      <c r="T191" s="64"/>
      <c r="U191" s="64"/>
      <c r="V191" s="51"/>
      <c r="W191" s="51"/>
      <c r="X191" s="51"/>
      <c r="Y191" s="51"/>
      <c r="Z191" s="51"/>
      <c r="AA191" s="51"/>
      <c r="AB191" s="51"/>
      <c r="AC191" s="51"/>
      <c r="AD191" s="51"/>
    </row>
    <row r="192">
      <c r="A192" s="51"/>
      <c r="B192" s="51"/>
      <c r="C192" s="51"/>
      <c r="D192" s="51"/>
      <c r="E192" s="51"/>
      <c r="F192" s="51"/>
      <c r="G192" s="51"/>
      <c r="H192" s="51"/>
      <c r="I192" s="51"/>
      <c r="J192" s="64"/>
      <c r="K192" s="64"/>
      <c r="L192" s="64"/>
      <c r="M192" s="64"/>
      <c r="N192" s="64"/>
      <c r="O192" s="64"/>
      <c r="P192" s="64"/>
      <c r="Q192" s="64"/>
      <c r="R192" s="64"/>
      <c r="S192" s="64"/>
      <c r="T192" s="64"/>
      <c r="U192" s="64"/>
      <c r="V192" s="51"/>
      <c r="W192" s="51"/>
      <c r="X192" s="51"/>
      <c r="Y192" s="51"/>
      <c r="Z192" s="51"/>
      <c r="AA192" s="51"/>
      <c r="AB192" s="51"/>
      <c r="AC192" s="51"/>
      <c r="AD192" s="51"/>
    </row>
    <row r="193">
      <c r="A193" s="51"/>
      <c r="B193" s="51"/>
      <c r="C193" s="51"/>
      <c r="D193" s="51"/>
      <c r="E193" s="51"/>
      <c r="F193" s="51"/>
      <c r="G193" s="51"/>
      <c r="H193" s="51"/>
      <c r="I193" s="51"/>
      <c r="J193" s="64"/>
      <c r="K193" s="64"/>
      <c r="L193" s="64"/>
      <c r="M193" s="64"/>
      <c r="N193" s="64"/>
      <c r="O193" s="64"/>
      <c r="P193" s="64"/>
      <c r="Q193" s="64"/>
      <c r="R193" s="64"/>
      <c r="S193" s="64"/>
      <c r="T193" s="64"/>
      <c r="U193" s="64"/>
      <c r="V193" s="51"/>
      <c r="W193" s="51"/>
      <c r="X193" s="51"/>
      <c r="Y193" s="51"/>
      <c r="Z193" s="51"/>
      <c r="AA193" s="51"/>
      <c r="AB193" s="51"/>
      <c r="AC193" s="51"/>
      <c r="AD193" s="51"/>
    </row>
    <row r="194">
      <c r="A194" s="51"/>
      <c r="B194" s="51"/>
      <c r="C194" s="51"/>
      <c r="D194" s="51"/>
      <c r="E194" s="51"/>
      <c r="F194" s="51"/>
      <c r="G194" s="51"/>
      <c r="H194" s="51"/>
      <c r="I194" s="51"/>
      <c r="J194" s="64"/>
      <c r="K194" s="64"/>
      <c r="L194" s="64"/>
      <c r="M194" s="64"/>
      <c r="N194" s="64"/>
      <c r="O194" s="64"/>
      <c r="P194" s="64"/>
      <c r="Q194" s="64"/>
      <c r="R194" s="64"/>
      <c r="S194" s="64"/>
      <c r="T194" s="64"/>
      <c r="U194" s="64"/>
      <c r="V194" s="51"/>
      <c r="W194" s="51"/>
      <c r="X194" s="51"/>
      <c r="Y194" s="51"/>
      <c r="Z194" s="51"/>
      <c r="AA194" s="51"/>
      <c r="AB194" s="51"/>
      <c r="AC194" s="51"/>
      <c r="AD194" s="51"/>
    </row>
    <row r="195">
      <c r="A195" s="51"/>
      <c r="B195" s="51"/>
      <c r="C195" s="51"/>
      <c r="D195" s="51"/>
      <c r="E195" s="51"/>
      <c r="F195" s="51"/>
      <c r="G195" s="51"/>
      <c r="H195" s="51"/>
      <c r="I195" s="51"/>
      <c r="J195" s="64"/>
      <c r="K195" s="64"/>
      <c r="L195" s="64"/>
      <c r="M195" s="64"/>
      <c r="N195" s="64"/>
      <c r="O195" s="64"/>
      <c r="P195" s="64"/>
      <c r="Q195" s="64"/>
      <c r="R195" s="64"/>
      <c r="S195" s="64"/>
      <c r="T195" s="64"/>
      <c r="U195" s="64"/>
      <c r="V195" s="51"/>
      <c r="W195" s="51"/>
      <c r="X195" s="51"/>
      <c r="Y195" s="51"/>
      <c r="Z195" s="51"/>
      <c r="AA195" s="51"/>
      <c r="AB195" s="51"/>
      <c r="AC195" s="51"/>
      <c r="AD195" s="51"/>
    </row>
    <row r="196">
      <c r="A196" s="51"/>
      <c r="B196" s="51"/>
      <c r="C196" s="51"/>
      <c r="D196" s="51"/>
      <c r="E196" s="51"/>
      <c r="F196" s="51"/>
      <c r="G196" s="51"/>
      <c r="H196" s="51"/>
      <c r="I196" s="51"/>
      <c r="J196" s="64"/>
      <c r="K196" s="64"/>
      <c r="L196" s="64"/>
      <c r="M196" s="64"/>
      <c r="N196" s="64"/>
      <c r="O196" s="64"/>
      <c r="P196" s="64"/>
      <c r="Q196" s="64"/>
      <c r="R196" s="64"/>
      <c r="S196" s="64"/>
      <c r="T196" s="64"/>
      <c r="U196" s="64"/>
      <c r="V196" s="51"/>
      <c r="W196" s="51"/>
      <c r="X196" s="51"/>
      <c r="Y196" s="51"/>
      <c r="Z196" s="51"/>
      <c r="AA196" s="51"/>
      <c r="AB196" s="51"/>
      <c r="AC196" s="51"/>
      <c r="AD196" s="51"/>
    </row>
    <row r="197">
      <c r="A197" s="51"/>
      <c r="B197" s="51"/>
      <c r="C197" s="51"/>
      <c r="D197" s="51"/>
      <c r="E197" s="51"/>
      <c r="F197" s="51"/>
      <c r="G197" s="51"/>
      <c r="H197" s="51"/>
      <c r="I197" s="51"/>
      <c r="J197" s="64"/>
      <c r="K197" s="64"/>
      <c r="L197" s="64"/>
      <c r="M197" s="64"/>
      <c r="N197" s="64"/>
      <c r="O197" s="64"/>
      <c r="P197" s="64"/>
      <c r="Q197" s="64"/>
      <c r="R197" s="64"/>
      <c r="S197" s="64"/>
      <c r="T197" s="64"/>
      <c r="U197" s="64"/>
      <c r="V197" s="51"/>
      <c r="W197" s="51"/>
      <c r="X197" s="51"/>
      <c r="Y197" s="51"/>
      <c r="Z197" s="51"/>
      <c r="AA197" s="51"/>
      <c r="AB197" s="51"/>
      <c r="AC197" s="51"/>
      <c r="AD197" s="51"/>
    </row>
    <row r="198">
      <c r="A198" s="51"/>
      <c r="B198" s="51"/>
      <c r="C198" s="51"/>
      <c r="D198" s="51"/>
      <c r="E198" s="51"/>
      <c r="F198" s="51"/>
      <c r="G198" s="51"/>
      <c r="H198" s="51"/>
      <c r="I198" s="51"/>
      <c r="J198" s="64"/>
      <c r="K198" s="64"/>
      <c r="L198" s="64"/>
      <c r="M198" s="64"/>
      <c r="N198" s="64"/>
      <c r="O198" s="64"/>
      <c r="P198" s="64"/>
      <c r="Q198" s="64"/>
      <c r="R198" s="64"/>
      <c r="S198" s="64"/>
      <c r="T198" s="64"/>
      <c r="U198" s="64"/>
      <c r="V198" s="51"/>
      <c r="W198" s="51"/>
      <c r="X198" s="51"/>
      <c r="Y198" s="51"/>
      <c r="Z198" s="51"/>
      <c r="AA198" s="51"/>
      <c r="AB198" s="51"/>
      <c r="AC198" s="51"/>
      <c r="AD198" s="51"/>
    </row>
    <row r="199">
      <c r="A199" s="51"/>
      <c r="B199" s="51"/>
      <c r="C199" s="51"/>
      <c r="D199" s="51"/>
      <c r="E199" s="51"/>
      <c r="F199" s="51"/>
      <c r="G199" s="51"/>
      <c r="H199" s="51"/>
      <c r="I199" s="51"/>
      <c r="J199" s="64"/>
      <c r="K199" s="64"/>
      <c r="L199" s="64"/>
      <c r="M199" s="64"/>
      <c r="N199" s="64"/>
      <c r="O199" s="64"/>
      <c r="P199" s="64"/>
      <c r="Q199" s="64"/>
      <c r="R199" s="64"/>
      <c r="S199" s="64"/>
      <c r="T199" s="64"/>
      <c r="U199" s="64"/>
      <c r="V199" s="51"/>
      <c r="W199" s="51"/>
      <c r="X199" s="51"/>
      <c r="Y199" s="51"/>
      <c r="Z199" s="51"/>
      <c r="AA199" s="51"/>
      <c r="AB199" s="51"/>
      <c r="AC199" s="51"/>
      <c r="AD199" s="51"/>
    </row>
    <row r="200">
      <c r="A200" s="51"/>
      <c r="B200" s="51"/>
      <c r="C200" s="51"/>
      <c r="D200" s="51"/>
      <c r="E200" s="51"/>
      <c r="F200" s="51"/>
      <c r="G200" s="51"/>
      <c r="H200" s="51"/>
      <c r="I200" s="51"/>
      <c r="J200" s="64"/>
      <c r="K200" s="64"/>
      <c r="L200" s="64"/>
      <c r="M200" s="64"/>
      <c r="N200" s="64"/>
      <c r="O200" s="64"/>
      <c r="P200" s="64"/>
      <c r="Q200" s="64"/>
      <c r="R200" s="64"/>
      <c r="S200" s="64"/>
      <c r="T200" s="64"/>
      <c r="U200" s="64"/>
      <c r="V200" s="51"/>
      <c r="W200" s="51"/>
      <c r="X200" s="51"/>
      <c r="Y200" s="51"/>
      <c r="Z200" s="51"/>
      <c r="AA200" s="51"/>
      <c r="AB200" s="51"/>
      <c r="AC200" s="51"/>
      <c r="AD200" s="51"/>
    </row>
    <row r="201">
      <c r="A201" s="51"/>
      <c r="B201" s="51"/>
      <c r="C201" s="51"/>
      <c r="D201" s="51"/>
      <c r="E201" s="51"/>
      <c r="F201" s="51"/>
      <c r="G201" s="51"/>
      <c r="H201" s="51"/>
      <c r="I201" s="51"/>
      <c r="J201" s="64"/>
      <c r="K201" s="64"/>
      <c r="L201" s="64"/>
      <c r="M201" s="64"/>
      <c r="N201" s="64"/>
      <c r="O201" s="64"/>
      <c r="P201" s="64"/>
      <c r="Q201" s="64"/>
      <c r="R201" s="64"/>
      <c r="S201" s="64"/>
      <c r="T201" s="64"/>
      <c r="U201" s="64"/>
      <c r="V201" s="51"/>
      <c r="W201" s="51"/>
      <c r="X201" s="51"/>
      <c r="Y201" s="51"/>
      <c r="Z201" s="51"/>
      <c r="AA201" s="51"/>
      <c r="AB201" s="51"/>
      <c r="AC201" s="51"/>
      <c r="AD201" s="51"/>
    </row>
    <row r="202">
      <c r="A202" s="51"/>
      <c r="B202" s="51"/>
      <c r="C202" s="51"/>
      <c r="D202" s="51"/>
      <c r="E202" s="51"/>
      <c r="F202" s="51"/>
      <c r="G202" s="51"/>
      <c r="H202" s="51"/>
      <c r="I202" s="51"/>
      <c r="J202" s="64"/>
      <c r="K202" s="64"/>
      <c r="L202" s="64"/>
      <c r="M202" s="64"/>
      <c r="N202" s="64"/>
      <c r="O202" s="64"/>
      <c r="P202" s="64"/>
      <c r="Q202" s="64"/>
      <c r="R202" s="64"/>
      <c r="S202" s="64"/>
      <c r="T202" s="64"/>
      <c r="U202" s="64"/>
      <c r="V202" s="51"/>
      <c r="W202" s="51"/>
      <c r="X202" s="51"/>
      <c r="Y202" s="51"/>
      <c r="Z202" s="51"/>
      <c r="AA202" s="51"/>
      <c r="AB202" s="51"/>
      <c r="AC202" s="51"/>
      <c r="AD202" s="51"/>
    </row>
    <row r="203">
      <c r="A203" s="51"/>
      <c r="B203" s="51"/>
      <c r="C203" s="51"/>
      <c r="D203" s="51"/>
      <c r="E203" s="51"/>
      <c r="F203" s="51"/>
      <c r="G203" s="51"/>
      <c r="H203" s="51"/>
      <c r="I203" s="51"/>
      <c r="J203" s="64"/>
      <c r="K203" s="64"/>
      <c r="L203" s="64"/>
      <c r="M203" s="64"/>
      <c r="N203" s="64"/>
      <c r="O203" s="64"/>
      <c r="P203" s="64"/>
      <c r="Q203" s="64"/>
      <c r="R203" s="64"/>
      <c r="S203" s="64"/>
      <c r="T203" s="64"/>
      <c r="U203" s="64"/>
      <c r="V203" s="51"/>
      <c r="W203" s="51"/>
      <c r="X203" s="51"/>
      <c r="Y203" s="51"/>
      <c r="Z203" s="51"/>
      <c r="AA203" s="51"/>
      <c r="AB203" s="51"/>
      <c r="AC203" s="51"/>
      <c r="AD203" s="51"/>
    </row>
    <row r="204">
      <c r="A204" s="51"/>
      <c r="B204" s="51"/>
      <c r="C204" s="51"/>
      <c r="D204" s="51"/>
      <c r="E204" s="51"/>
      <c r="F204" s="51"/>
      <c r="G204" s="51"/>
      <c r="H204" s="51"/>
      <c r="I204" s="51"/>
      <c r="J204" s="64"/>
      <c r="K204" s="64"/>
      <c r="L204" s="64"/>
      <c r="M204" s="64"/>
      <c r="N204" s="64"/>
      <c r="O204" s="64"/>
      <c r="P204" s="64"/>
      <c r="Q204" s="64"/>
      <c r="R204" s="64"/>
      <c r="S204" s="64"/>
      <c r="T204" s="64"/>
      <c r="U204" s="64"/>
      <c r="V204" s="51"/>
      <c r="W204" s="51"/>
      <c r="X204" s="51"/>
      <c r="Y204" s="51"/>
      <c r="Z204" s="51"/>
      <c r="AA204" s="51"/>
      <c r="AB204" s="51"/>
      <c r="AC204" s="51"/>
      <c r="AD204" s="51"/>
    </row>
    <row r="205">
      <c r="A205" s="51"/>
      <c r="B205" s="51"/>
      <c r="C205" s="51"/>
      <c r="D205" s="51"/>
      <c r="E205" s="51"/>
      <c r="F205" s="51"/>
      <c r="G205" s="51"/>
      <c r="H205" s="51"/>
      <c r="I205" s="51"/>
      <c r="J205" s="64"/>
      <c r="K205" s="64"/>
      <c r="L205" s="64"/>
      <c r="M205" s="64"/>
      <c r="N205" s="64"/>
      <c r="O205" s="64"/>
      <c r="P205" s="64"/>
      <c r="Q205" s="64"/>
      <c r="R205" s="64"/>
      <c r="S205" s="64"/>
      <c r="T205" s="64"/>
      <c r="U205" s="64"/>
      <c r="V205" s="51"/>
      <c r="W205" s="51"/>
      <c r="X205" s="51"/>
      <c r="Y205" s="51"/>
      <c r="Z205" s="51"/>
      <c r="AA205" s="51"/>
      <c r="AB205" s="51"/>
      <c r="AC205" s="51"/>
      <c r="AD205" s="51"/>
    </row>
    <row r="206">
      <c r="A206" s="51"/>
      <c r="B206" s="51"/>
      <c r="C206" s="51"/>
      <c r="D206" s="51"/>
      <c r="E206" s="51"/>
      <c r="F206" s="51"/>
      <c r="G206" s="51"/>
      <c r="H206" s="51"/>
      <c r="I206" s="51"/>
      <c r="J206" s="64"/>
      <c r="K206" s="64"/>
      <c r="L206" s="64"/>
      <c r="M206" s="64"/>
      <c r="N206" s="64"/>
      <c r="O206" s="64"/>
      <c r="P206" s="64"/>
      <c r="Q206" s="64"/>
      <c r="R206" s="64"/>
      <c r="S206" s="64"/>
      <c r="T206" s="64"/>
      <c r="U206" s="64"/>
      <c r="V206" s="51"/>
      <c r="W206" s="51"/>
      <c r="X206" s="51"/>
      <c r="Y206" s="51"/>
      <c r="Z206" s="51"/>
      <c r="AA206" s="51"/>
      <c r="AB206" s="51"/>
      <c r="AC206" s="51"/>
      <c r="AD206" s="51"/>
    </row>
    <row r="207">
      <c r="A207" s="51"/>
      <c r="B207" s="51"/>
      <c r="C207" s="51"/>
      <c r="D207" s="51"/>
      <c r="E207" s="51"/>
      <c r="F207" s="51"/>
      <c r="G207" s="51"/>
      <c r="H207" s="51"/>
      <c r="I207" s="51"/>
      <c r="J207" s="64"/>
      <c r="K207" s="64"/>
      <c r="L207" s="64"/>
      <c r="M207" s="64"/>
      <c r="N207" s="64"/>
      <c r="O207" s="64"/>
      <c r="P207" s="64"/>
      <c r="Q207" s="64"/>
      <c r="R207" s="64"/>
      <c r="S207" s="64"/>
      <c r="T207" s="64"/>
      <c r="U207" s="64"/>
      <c r="V207" s="51"/>
      <c r="W207" s="51"/>
      <c r="X207" s="51"/>
      <c r="Y207" s="51"/>
      <c r="Z207" s="51"/>
      <c r="AA207" s="51"/>
      <c r="AB207" s="51"/>
      <c r="AC207" s="51"/>
      <c r="AD207" s="51"/>
    </row>
    <row r="208">
      <c r="A208" s="51"/>
      <c r="B208" s="51"/>
      <c r="C208" s="51"/>
      <c r="D208" s="51"/>
      <c r="E208" s="51"/>
      <c r="F208" s="51"/>
      <c r="G208" s="51"/>
      <c r="H208" s="51"/>
      <c r="I208" s="51"/>
      <c r="J208" s="64"/>
      <c r="K208" s="64"/>
      <c r="L208" s="64"/>
      <c r="M208" s="64"/>
      <c r="N208" s="64"/>
      <c r="O208" s="64"/>
      <c r="P208" s="64"/>
      <c r="Q208" s="64"/>
      <c r="R208" s="64"/>
      <c r="S208" s="64"/>
      <c r="T208" s="64"/>
      <c r="U208" s="64"/>
      <c r="V208" s="51"/>
      <c r="W208" s="51"/>
      <c r="X208" s="51"/>
      <c r="Y208" s="51"/>
      <c r="Z208" s="51"/>
      <c r="AA208" s="51"/>
      <c r="AB208" s="51"/>
      <c r="AC208" s="51"/>
      <c r="AD208" s="51"/>
    </row>
    <row r="209">
      <c r="A209" s="51"/>
      <c r="B209" s="51"/>
      <c r="C209" s="51"/>
      <c r="D209" s="51"/>
      <c r="E209" s="51"/>
      <c r="F209" s="51"/>
      <c r="G209" s="51"/>
      <c r="H209" s="51"/>
      <c r="I209" s="51"/>
      <c r="J209" s="64"/>
      <c r="K209" s="64"/>
      <c r="L209" s="64"/>
      <c r="M209" s="64"/>
      <c r="N209" s="64"/>
      <c r="O209" s="64"/>
      <c r="P209" s="64"/>
      <c r="Q209" s="64"/>
      <c r="R209" s="64"/>
      <c r="S209" s="64"/>
      <c r="T209" s="64"/>
      <c r="U209" s="64"/>
      <c r="V209" s="51"/>
      <c r="W209" s="51"/>
      <c r="X209" s="51"/>
      <c r="Y209" s="51"/>
      <c r="Z209" s="51"/>
      <c r="AA209" s="51"/>
      <c r="AB209" s="51"/>
      <c r="AC209" s="51"/>
      <c r="AD209" s="51"/>
    </row>
    <row r="210">
      <c r="A210" s="51"/>
      <c r="B210" s="51"/>
      <c r="C210" s="51"/>
      <c r="D210" s="51"/>
      <c r="E210" s="51"/>
      <c r="F210" s="51"/>
      <c r="G210" s="51"/>
      <c r="H210" s="51"/>
      <c r="I210" s="51"/>
      <c r="J210" s="64"/>
      <c r="K210" s="64"/>
      <c r="L210" s="64"/>
      <c r="M210" s="64"/>
      <c r="N210" s="64"/>
      <c r="O210" s="64"/>
      <c r="P210" s="64"/>
      <c r="Q210" s="64"/>
      <c r="R210" s="64"/>
      <c r="S210" s="64"/>
      <c r="T210" s="64"/>
      <c r="U210" s="64"/>
      <c r="V210" s="51"/>
      <c r="W210" s="51"/>
      <c r="X210" s="51"/>
      <c r="Y210" s="51"/>
      <c r="Z210" s="51"/>
      <c r="AA210" s="51"/>
      <c r="AB210" s="51"/>
      <c r="AC210" s="51"/>
      <c r="AD210" s="51"/>
    </row>
    <row r="211">
      <c r="A211" s="51"/>
      <c r="B211" s="51"/>
      <c r="C211" s="51"/>
      <c r="D211" s="51"/>
      <c r="E211" s="51"/>
      <c r="F211" s="51"/>
      <c r="G211" s="51"/>
      <c r="H211" s="51"/>
      <c r="I211" s="51"/>
      <c r="J211" s="64"/>
      <c r="K211" s="64"/>
      <c r="L211" s="64"/>
      <c r="M211" s="64"/>
      <c r="N211" s="64"/>
      <c r="O211" s="64"/>
      <c r="P211" s="64"/>
      <c r="Q211" s="64"/>
      <c r="R211" s="64"/>
      <c r="S211" s="64"/>
      <c r="T211" s="64"/>
      <c r="U211" s="64"/>
      <c r="V211" s="51"/>
      <c r="W211" s="51"/>
      <c r="X211" s="51"/>
      <c r="Y211" s="51"/>
      <c r="Z211" s="51"/>
      <c r="AA211" s="51"/>
      <c r="AB211" s="51"/>
      <c r="AC211" s="51"/>
      <c r="AD211" s="51"/>
    </row>
    <row r="212">
      <c r="A212" s="51"/>
      <c r="B212" s="51"/>
      <c r="C212" s="51"/>
      <c r="D212" s="51"/>
      <c r="E212" s="51"/>
      <c r="F212" s="51"/>
      <c r="G212" s="51"/>
      <c r="H212" s="51"/>
      <c r="I212" s="51"/>
      <c r="J212" s="64"/>
      <c r="K212" s="64"/>
      <c r="L212" s="64"/>
      <c r="M212" s="64"/>
      <c r="N212" s="64"/>
      <c r="O212" s="64"/>
      <c r="P212" s="64"/>
      <c r="Q212" s="64"/>
      <c r="R212" s="64"/>
      <c r="S212" s="64"/>
      <c r="T212" s="64"/>
      <c r="U212" s="64"/>
      <c r="V212" s="51"/>
      <c r="W212" s="51"/>
      <c r="X212" s="51"/>
      <c r="Y212" s="51"/>
      <c r="Z212" s="51"/>
      <c r="AA212" s="51"/>
      <c r="AB212" s="51"/>
      <c r="AC212" s="51"/>
      <c r="AD212" s="51"/>
    </row>
    <row r="213">
      <c r="A213" s="51"/>
      <c r="B213" s="51"/>
      <c r="C213" s="51"/>
      <c r="D213" s="51"/>
      <c r="E213" s="51"/>
      <c r="F213" s="51"/>
      <c r="G213" s="51"/>
      <c r="H213" s="51"/>
      <c r="I213" s="51"/>
      <c r="J213" s="64"/>
      <c r="K213" s="64"/>
      <c r="L213" s="64"/>
      <c r="M213" s="64"/>
      <c r="N213" s="64"/>
      <c r="O213" s="64"/>
      <c r="P213" s="64"/>
      <c r="Q213" s="64"/>
      <c r="R213" s="64"/>
      <c r="S213" s="64"/>
      <c r="T213" s="64"/>
      <c r="U213" s="64"/>
      <c r="V213" s="51"/>
      <c r="W213" s="51"/>
      <c r="X213" s="51"/>
      <c r="Y213" s="51"/>
      <c r="Z213" s="51"/>
      <c r="AA213" s="51"/>
      <c r="AB213" s="51"/>
      <c r="AC213" s="51"/>
      <c r="AD213" s="51"/>
    </row>
    <row r="214">
      <c r="A214" s="51"/>
      <c r="B214" s="51"/>
      <c r="C214" s="51"/>
      <c r="D214" s="51"/>
      <c r="E214" s="51"/>
      <c r="F214" s="51"/>
      <c r="G214" s="51"/>
      <c r="H214" s="51"/>
      <c r="I214" s="51"/>
      <c r="J214" s="64"/>
      <c r="K214" s="64"/>
      <c r="L214" s="64"/>
      <c r="M214" s="64"/>
      <c r="N214" s="64"/>
      <c r="O214" s="64"/>
      <c r="P214" s="64"/>
      <c r="Q214" s="64"/>
      <c r="R214" s="64"/>
      <c r="S214" s="64"/>
      <c r="T214" s="64"/>
      <c r="U214" s="64"/>
      <c r="V214" s="51"/>
      <c r="W214" s="51"/>
      <c r="X214" s="51"/>
      <c r="Y214" s="51"/>
      <c r="Z214" s="51"/>
      <c r="AA214" s="51"/>
      <c r="AB214" s="51"/>
      <c r="AC214" s="51"/>
      <c r="AD214" s="51"/>
    </row>
    <row r="215">
      <c r="A215" s="51"/>
      <c r="B215" s="51"/>
      <c r="C215" s="51"/>
      <c r="D215" s="51"/>
      <c r="E215" s="51"/>
      <c r="F215" s="51"/>
      <c r="G215" s="51"/>
      <c r="H215" s="51"/>
      <c r="I215" s="51"/>
      <c r="J215" s="64"/>
      <c r="K215" s="64"/>
      <c r="L215" s="64"/>
      <c r="M215" s="64"/>
      <c r="N215" s="64"/>
      <c r="O215" s="64"/>
      <c r="P215" s="64"/>
      <c r="Q215" s="64"/>
      <c r="R215" s="64"/>
      <c r="S215" s="64"/>
      <c r="T215" s="64"/>
      <c r="U215" s="64"/>
      <c r="V215" s="51"/>
      <c r="W215" s="51"/>
      <c r="X215" s="51"/>
      <c r="Y215" s="51"/>
      <c r="Z215" s="51"/>
      <c r="AA215" s="51"/>
      <c r="AB215" s="51"/>
      <c r="AC215" s="51"/>
      <c r="AD215" s="51"/>
    </row>
    <row r="216">
      <c r="A216" s="51"/>
      <c r="B216" s="51"/>
      <c r="C216" s="51"/>
      <c r="D216" s="51"/>
      <c r="E216" s="51"/>
      <c r="F216" s="51"/>
      <c r="G216" s="51"/>
      <c r="H216" s="51"/>
      <c r="I216" s="51"/>
      <c r="J216" s="64"/>
      <c r="K216" s="64"/>
      <c r="L216" s="64"/>
      <c r="M216" s="64"/>
      <c r="N216" s="64"/>
      <c r="O216" s="64"/>
      <c r="P216" s="64"/>
      <c r="Q216" s="64"/>
      <c r="R216" s="64"/>
      <c r="S216" s="64"/>
      <c r="T216" s="64"/>
      <c r="U216" s="64"/>
      <c r="V216" s="51"/>
      <c r="W216" s="51"/>
      <c r="X216" s="51"/>
      <c r="Y216" s="51"/>
      <c r="Z216" s="51"/>
      <c r="AA216" s="51"/>
      <c r="AB216" s="51"/>
      <c r="AC216" s="51"/>
      <c r="AD216" s="51"/>
    </row>
    <row r="217">
      <c r="A217" s="51"/>
      <c r="B217" s="51"/>
      <c r="C217" s="51"/>
      <c r="D217" s="51"/>
      <c r="E217" s="51"/>
      <c r="F217" s="51"/>
      <c r="G217" s="51"/>
      <c r="H217" s="51"/>
      <c r="I217" s="51"/>
      <c r="J217" s="64"/>
      <c r="K217" s="64"/>
      <c r="L217" s="64"/>
      <c r="M217" s="64"/>
      <c r="N217" s="64"/>
      <c r="O217" s="64"/>
      <c r="P217" s="64"/>
      <c r="Q217" s="64"/>
      <c r="R217" s="64"/>
      <c r="S217" s="64"/>
      <c r="T217" s="64"/>
      <c r="U217" s="64"/>
      <c r="V217" s="51"/>
      <c r="W217" s="51"/>
      <c r="X217" s="51"/>
      <c r="Y217" s="51"/>
      <c r="Z217" s="51"/>
      <c r="AA217" s="51"/>
      <c r="AB217" s="51"/>
      <c r="AC217" s="51"/>
      <c r="AD217" s="51"/>
    </row>
    <row r="218">
      <c r="A218" s="51"/>
      <c r="B218" s="51"/>
      <c r="C218" s="51"/>
      <c r="D218" s="51"/>
      <c r="E218" s="51"/>
      <c r="F218" s="51"/>
      <c r="G218" s="51"/>
      <c r="H218" s="51"/>
      <c r="I218" s="51"/>
      <c r="J218" s="64"/>
      <c r="K218" s="64"/>
      <c r="L218" s="64"/>
      <c r="M218" s="64"/>
      <c r="N218" s="64"/>
      <c r="O218" s="64"/>
      <c r="P218" s="64"/>
      <c r="Q218" s="64"/>
      <c r="R218" s="64"/>
      <c r="S218" s="64"/>
      <c r="T218" s="64"/>
      <c r="U218" s="64"/>
      <c r="V218" s="51"/>
      <c r="W218" s="51"/>
      <c r="X218" s="51"/>
      <c r="Y218" s="51"/>
      <c r="Z218" s="51"/>
      <c r="AA218" s="51"/>
      <c r="AB218" s="51"/>
      <c r="AC218" s="51"/>
      <c r="AD218" s="51"/>
    </row>
    <row r="219">
      <c r="A219" s="51"/>
      <c r="B219" s="51"/>
      <c r="C219" s="51"/>
      <c r="D219" s="51"/>
      <c r="E219" s="51"/>
      <c r="F219" s="51"/>
      <c r="G219" s="51"/>
      <c r="H219" s="51"/>
      <c r="I219" s="51"/>
      <c r="J219" s="64"/>
      <c r="K219" s="64"/>
      <c r="L219" s="64"/>
      <c r="M219" s="64"/>
      <c r="N219" s="64"/>
      <c r="O219" s="64"/>
      <c r="P219" s="64"/>
      <c r="Q219" s="64"/>
      <c r="R219" s="64"/>
      <c r="S219" s="64"/>
      <c r="T219" s="64"/>
      <c r="U219" s="64"/>
      <c r="V219" s="51"/>
      <c r="W219" s="51"/>
      <c r="X219" s="51"/>
      <c r="Y219" s="51"/>
      <c r="Z219" s="51"/>
      <c r="AA219" s="51"/>
      <c r="AB219" s="51"/>
      <c r="AC219" s="51"/>
      <c r="AD219" s="51"/>
    </row>
    <row r="220">
      <c r="A220" s="51"/>
      <c r="B220" s="51"/>
      <c r="C220" s="51"/>
      <c r="D220" s="51"/>
      <c r="E220" s="51"/>
      <c r="F220" s="51"/>
      <c r="G220" s="51"/>
      <c r="H220" s="51"/>
      <c r="I220" s="51"/>
      <c r="J220" s="64"/>
      <c r="K220" s="64"/>
      <c r="L220" s="64"/>
      <c r="M220" s="64"/>
      <c r="N220" s="64"/>
      <c r="O220" s="64"/>
      <c r="P220" s="64"/>
      <c r="Q220" s="64"/>
      <c r="R220" s="64"/>
      <c r="S220" s="64"/>
      <c r="T220" s="64"/>
      <c r="U220" s="64"/>
      <c r="V220" s="51"/>
      <c r="W220" s="51"/>
      <c r="X220" s="51"/>
      <c r="Y220" s="51"/>
      <c r="Z220" s="51"/>
      <c r="AA220" s="51"/>
      <c r="AB220" s="51"/>
      <c r="AC220" s="51"/>
      <c r="AD220" s="51"/>
    </row>
    <row r="221">
      <c r="A221" s="51"/>
      <c r="B221" s="51"/>
      <c r="C221" s="51"/>
      <c r="D221" s="51"/>
      <c r="E221" s="51"/>
      <c r="F221" s="51"/>
      <c r="G221" s="51"/>
      <c r="H221" s="51"/>
      <c r="I221" s="51"/>
      <c r="J221" s="64"/>
      <c r="K221" s="64"/>
      <c r="L221" s="64"/>
      <c r="M221" s="64"/>
      <c r="N221" s="64"/>
      <c r="O221" s="64"/>
      <c r="P221" s="64"/>
      <c r="Q221" s="64"/>
      <c r="R221" s="64"/>
      <c r="S221" s="64"/>
      <c r="T221" s="64"/>
      <c r="U221" s="64"/>
      <c r="V221" s="51"/>
      <c r="W221" s="51"/>
      <c r="X221" s="51"/>
      <c r="Y221" s="51"/>
      <c r="Z221" s="51"/>
      <c r="AA221" s="51"/>
      <c r="AB221" s="51"/>
      <c r="AC221" s="51"/>
      <c r="AD221" s="51"/>
    </row>
    <row r="222">
      <c r="A222" s="51"/>
      <c r="B222" s="51"/>
      <c r="C222" s="51"/>
      <c r="D222" s="51"/>
      <c r="E222" s="51"/>
      <c r="F222" s="51"/>
      <c r="G222" s="51"/>
      <c r="H222" s="51"/>
      <c r="I222" s="51"/>
      <c r="J222" s="64"/>
      <c r="K222" s="64"/>
      <c r="L222" s="64"/>
      <c r="M222" s="64"/>
      <c r="N222" s="64"/>
      <c r="O222" s="64"/>
      <c r="P222" s="64"/>
      <c r="Q222" s="64"/>
      <c r="R222" s="64"/>
      <c r="S222" s="64"/>
      <c r="T222" s="64"/>
      <c r="U222" s="64"/>
      <c r="V222" s="51"/>
      <c r="W222" s="51"/>
      <c r="X222" s="51"/>
      <c r="Y222" s="51"/>
      <c r="Z222" s="51"/>
      <c r="AA222" s="51"/>
      <c r="AB222" s="51"/>
      <c r="AC222" s="51"/>
      <c r="AD222" s="51"/>
    </row>
    <row r="223">
      <c r="A223" s="51"/>
      <c r="B223" s="51"/>
      <c r="C223" s="51"/>
      <c r="D223" s="51"/>
      <c r="E223" s="51"/>
      <c r="F223" s="51"/>
      <c r="G223" s="51"/>
      <c r="H223" s="51"/>
      <c r="I223" s="51"/>
      <c r="J223" s="64"/>
      <c r="K223" s="64"/>
      <c r="L223" s="64"/>
      <c r="M223" s="64"/>
      <c r="N223" s="64"/>
      <c r="O223" s="64"/>
      <c r="P223" s="64"/>
      <c r="Q223" s="64"/>
      <c r="R223" s="64"/>
      <c r="S223" s="64"/>
      <c r="T223" s="64"/>
      <c r="U223" s="64"/>
      <c r="V223" s="51"/>
      <c r="W223" s="51"/>
      <c r="X223" s="51"/>
      <c r="Y223" s="51"/>
      <c r="Z223" s="51"/>
      <c r="AA223" s="51"/>
      <c r="AB223" s="51"/>
      <c r="AC223" s="51"/>
      <c r="AD223" s="51"/>
    </row>
    <row r="224">
      <c r="A224" s="51"/>
      <c r="B224" s="51"/>
      <c r="C224" s="51"/>
      <c r="D224" s="51"/>
      <c r="E224" s="51"/>
      <c r="F224" s="51"/>
      <c r="G224" s="51"/>
      <c r="H224" s="51"/>
      <c r="I224" s="51"/>
      <c r="J224" s="64"/>
      <c r="K224" s="64"/>
      <c r="L224" s="64"/>
      <c r="M224" s="64"/>
      <c r="N224" s="64"/>
      <c r="O224" s="64"/>
      <c r="P224" s="64"/>
      <c r="Q224" s="64"/>
      <c r="R224" s="64"/>
      <c r="S224" s="64"/>
      <c r="T224" s="64"/>
      <c r="U224" s="64"/>
      <c r="V224" s="51"/>
      <c r="W224" s="51"/>
      <c r="X224" s="51"/>
      <c r="Y224" s="51"/>
      <c r="Z224" s="51"/>
      <c r="AA224" s="51"/>
      <c r="AB224" s="51"/>
      <c r="AC224" s="51"/>
      <c r="AD224" s="51"/>
    </row>
    <row r="225">
      <c r="A225" s="51"/>
      <c r="B225" s="51"/>
      <c r="C225" s="51"/>
      <c r="D225" s="51"/>
      <c r="E225" s="51"/>
      <c r="F225" s="51"/>
      <c r="G225" s="51"/>
      <c r="H225" s="51"/>
      <c r="I225" s="51"/>
      <c r="J225" s="64"/>
      <c r="K225" s="64"/>
      <c r="L225" s="64"/>
      <c r="M225" s="64"/>
      <c r="N225" s="64"/>
      <c r="O225" s="64"/>
      <c r="P225" s="64"/>
      <c r="Q225" s="64"/>
      <c r="R225" s="64"/>
      <c r="S225" s="64"/>
      <c r="T225" s="64"/>
      <c r="U225" s="64"/>
      <c r="V225" s="51"/>
      <c r="W225" s="51"/>
      <c r="X225" s="51"/>
      <c r="Y225" s="51"/>
      <c r="Z225" s="51"/>
      <c r="AA225" s="51"/>
      <c r="AB225" s="51"/>
      <c r="AC225" s="51"/>
      <c r="AD225" s="51"/>
    </row>
    <row r="226">
      <c r="A226" s="51"/>
      <c r="B226" s="51"/>
      <c r="C226" s="51"/>
      <c r="D226" s="51"/>
      <c r="E226" s="51"/>
      <c r="F226" s="51"/>
      <c r="G226" s="51"/>
      <c r="H226" s="51"/>
      <c r="I226" s="51"/>
      <c r="J226" s="64"/>
      <c r="K226" s="64"/>
      <c r="L226" s="64"/>
      <c r="M226" s="64"/>
      <c r="N226" s="64"/>
      <c r="O226" s="64"/>
      <c r="P226" s="64"/>
      <c r="Q226" s="64"/>
      <c r="R226" s="64"/>
      <c r="S226" s="64"/>
      <c r="T226" s="64"/>
      <c r="U226" s="64"/>
      <c r="V226" s="51"/>
      <c r="W226" s="51"/>
      <c r="X226" s="51"/>
      <c r="Y226" s="51"/>
      <c r="Z226" s="51"/>
      <c r="AA226" s="51"/>
      <c r="AB226" s="51"/>
      <c r="AC226" s="51"/>
      <c r="AD226" s="51"/>
    </row>
    <row r="227">
      <c r="A227" s="51"/>
      <c r="B227" s="51"/>
      <c r="C227" s="51"/>
      <c r="D227" s="51"/>
      <c r="E227" s="51"/>
      <c r="F227" s="51"/>
      <c r="G227" s="51"/>
      <c r="H227" s="51"/>
      <c r="I227" s="51"/>
      <c r="J227" s="64"/>
      <c r="K227" s="64"/>
      <c r="L227" s="64"/>
      <c r="M227" s="64"/>
      <c r="N227" s="64"/>
      <c r="O227" s="64"/>
      <c r="P227" s="64"/>
      <c r="Q227" s="64"/>
      <c r="R227" s="64"/>
      <c r="S227" s="64"/>
      <c r="T227" s="64"/>
      <c r="U227" s="64"/>
      <c r="V227" s="51"/>
      <c r="W227" s="51"/>
      <c r="X227" s="51"/>
      <c r="Y227" s="51"/>
      <c r="Z227" s="51"/>
      <c r="AA227" s="51"/>
      <c r="AB227" s="51"/>
      <c r="AC227" s="51"/>
      <c r="AD227" s="51"/>
    </row>
    <row r="228">
      <c r="A228" s="51"/>
      <c r="B228" s="51"/>
      <c r="C228" s="51"/>
      <c r="D228" s="51"/>
      <c r="E228" s="51"/>
      <c r="F228" s="51"/>
      <c r="G228" s="51"/>
      <c r="H228" s="51"/>
      <c r="I228" s="51"/>
      <c r="J228" s="64"/>
      <c r="K228" s="64"/>
      <c r="L228" s="64"/>
      <c r="M228" s="64"/>
      <c r="N228" s="64"/>
      <c r="O228" s="64"/>
      <c r="P228" s="64"/>
      <c r="Q228" s="64"/>
      <c r="R228" s="64"/>
      <c r="S228" s="64"/>
      <c r="T228" s="64"/>
      <c r="U228" s="64"/>
      <c r="V228" s="51"/>
      <c r="W228" s="51"/>
      <c r="X228" s="51"/>
      <c r="Y228" s="51"/>
      <c r="Z228" s="51"/>
      <c r="AA228" s="51"/>
      <c r="AB228" s="51"/>
      <c r="AC228" s="51"/>
      <c r="AD228" s="51"/>
    </row>
    <row r="229">
      <c r="A229" s="51"/>
      <c r="B229" s="51"/>
      <c r="C229" s="51"/>
      <c r="D229" s="51"/>
      <c r="E229" s="51"/>
      <c r="F229" s="51"/>
      <c r="G229" s="51"/>
      <c r="H229" s="51"/>
      <c r="I229" s="51"/>
      <c r="J229" s="64"/>
      <c r="K229" s="64"/>
      <c r="L229" s="64"/>
      <c r="M229" s="64"/>
      <c r="N229" s="64"/>
      <c r="O229" s="64"/>
      <c r="P229" s="64"/>
      <c r="Q229" s="64"/>
      <c r="R229" s="64"/>
      <c r="S229" s="64"/>
      <c r="T229" s="64"/>
      <c r="U229" s="64"/>
      <c r="V229" s="51"/>
      <c r="W229" s="51"/>
      <c r="X229" s="51"/>
      <c r="Y229" s="51"/>
      <c r="Z229" s="51"/>
      <c r="AA229" s="51"/>
      <c r="AB229" s="51"/>
      <c r="AC229" s="51"/>
      <c r="AD229" s="51"/>
    </row>
    <row r="230">
      <c r="A230" s="51"/>
      <c r="B230" s="51"/>
      <c r="C230" s="51"/>
      <c r="D230" s="51"/>
      <c r="E230" s="51"/>
      <c r="F230" s="51"/>
      <c r="G230" s="51"/>
      <c r="H230" s="51"/>
      <c r="I230" s="51"/>
      <c r="J230" s="64"/>
      <c r="K230" s="64"/>
      <c r="L230" s="64"/>
      <c r="M230" s="64"/>
      <c r="N230" s="64"/>
      <c r="O230" s="64"/>
      <c r="P230" s="64"/>
      <c r="Q230" s="64"/>
      <c r="R230" s="64"/>
      <c r="S230" s="64"/>
      <c r="T230" s="64"/>
      <c r="U230" s="64"/>
      <c r="V230" s="51"/>
      <c r="W230" s="51"/>
      <c r="X230" s="51"/>
      <c r="Y230" s="51"/>
      <c r="Z230" s="51"/>
      <c r="AA230" s="51"/>
      <c r="AB230" s="51"/>
      <c r="AC230" s="51"/>
      <c r="AD230" s="51"/>
    </row>
    <row r="231">
      <c r="A231" s="51"/>
      <c r="B231" s="51"/>
      <c r="C231" s="51"/>
      <c r="D231" s="51"/>
      <c r="E231" s="51"/>
      <c r="F231" s="51"/>
      <c r="G231" s="51"/>
      <c r="H231" s="51"/>
      <c r="I231" s="51"/>
      <c r="J231" s="64"/>
      <c r="K231" s="64"/>
      <c r="L231" s="64"/>
      <c r="M231" s="64"/>
      <c r="N231" s="64"/>
      <c r="O231" s="64"/>
      <c r="P231" s="64"/>
      <c r="Q231" s="64"/>
      <c r="R231" s="64"/>
      <c r="S231" s="64"/>
      <c r="T231" s="64"/>
      <c r="U231" s="64"/>
      <c r="V231" s="51"/>
      <c r="W231" s="51"/>
      <c r="X231" s="51"/>
      <c r="Y231" s="51"/>
      <c r="Z231" s="51"/>
      <c r="AA231" s="51"/>
      <c r="AB231" s="51"/>
      <c r="AC231" s="51"/>
      <c r="AD231" s="51"/>
    </row>
    <row r="232">
      <c r="A232" s="51"/>
      <c r="B232" s="51"/>
      <c r="C232" s="51"/>
      <c r="D232" s="51"/>
      <c r="E232" s="51"/>
      <c r="F232" s="51"/>
      <c r="G232" s="51"/>
      <c r="H232" s="51"/>
      <c r="I232" s="51"/>
      <c r="J232" s="64"/>
      <c r="K232" s="64"/>
      <c r="L232" s="64"/>
      <c r="M232" s="64"/>
      <c r="N232" s="64"/>
      <c r="O232" s="64"/>
      <c r="P232" s="64"/>
      <c r="Q232" s="64"/>
      <c r="R232" s="64"/>
      <c r="S232" s="64"/>
      <c r="T232" s="64"/>
      <c r="U232" s="64"/>
      <c r="V232" s="51"/>
      <c r="W232" s="51"/>
      <c r="X232" s="51"/>
      <c r="Y232" s="51"/>
      <c r="Z232" s="51"/>
      <c r="AA232" s="51"/>
      <c r="AB232" s="51"/>
      <c r="AC232" s="51"/>
      <c r="AD232" s="51"/>
    </row>
    <row r="233">
      <c r="A233" s="51"/>
      <c r="B233" s="51"/>
      <c r="C233" s="51"/>
      <c r="D233" s="51"/>
      <c r="E233" s="51"/>
      <c r="F233" s="51"/>
      <c r="G233" s="51"/>
      <c r="H233" s="51"/>
      <c r="I233" s="51"/>
      <c r="J233" s="64"/>
      <c r="K233" s="64"/>
      <c r="L233" s="64"/>
      <c r="M233" s="64"/>
      <c r="N233" s="64"/>
      <c r="O233" s="64"/>
      <c r="P233" s="64"/>
      <c r="Q233" s="64"/>
      <c r="R233" s="64"/>
      <c r="S233" s="64"/>
      <c r="T233" s="64"/>
      <c r="U233" s="64"/>
      <c r="V233" s="51"/>
      <c r="W233" s="51"/>
      <c r="X233" s="51"/>
      <c r="Y233" s="51"/>
      <c r="Z233" s="51"/>
      <c r="AA233" s="51"/>
      <c r="AB233" s="51"/>
      <c r="AC233" s="51"/>
      <c r="AD233" s="51"/>
    </row>
    <row r="234">
      <c r="A234" s="51"/>
      <c r="B234" s="51"/>
      <c r="C234" s="51"/>
      <c r="D234" s="51"/>
      <c r="E234" s="51"/>
      <c r="F234" s="51"/>
      <c r="G234" s="51"/>
      <c r="H234" s="51"/>
      <c r="I234" s="51"/>
      <c r="J234" s="64"/>
      <c r="K234" s="64"/>
      <c r="L234" s="64"/>
      <c r="M234" s="64"/>
      <c r="N234" s="64"/>
      <c r="O234" s="64"/>
      <c r="P234" s="64"/>
      <c r="Q234" s="64"/>
      <c r="R234" s="64"/>
      <c r="S234" s="64"/>
      <c r="T234" s="64"/>
      <c r="U234" s="64"/>
      <c r="V234" s="51"/>
      <c r="W234" s="51"/>
      <c r="X234" s="51"/>
      <c r="Y234" s="51"/>
      <c r="Z234" s="51"/>
      <c r="AA234" s="51"/>
      <c r="AB234" s="51"/>
      <c r="AC234" s="51"/>
      <c r="AD234" s="51"/>
    </row>
    <row r="235">
      <c r="A235" s="51"/>
      <c r="B235" s="51"/>
      <c r="C235" s="51"/>
      <c r="D235" s="51"/>
      <c r="E235" s="51"/>
      <c r="F235" s="51"/>
      <c r="G235" s="51"/>
      <c r="H235" s="51"/>
      <c r="I235" s="51"/>
      <c r="J235" s="64"/>
      <c r="K235" s="64"/>
      <c r="L235" s="64"/>
      <c r="M235" s="64"/>
      <c r="N235" s="64"/>
      <c r="O235" s="64"/>
      <c r="P235" s="64"/>
      <c r="Q235" s="64"/>
      <c r="R235" s="64"/>
      <c r="S235" s="64"/>
      <c r="T235" s="64"/>
      <c r="U235" s="64"/>
      <c r="V235" s="51"/>
      <c r="W235" s="51"/>
      <c r="X235" s="51"/>
      <c r="Y235" s="51"/>
      <c r="Z235" s="51"/>
      <c r="AA235" s="51"/>
      <c r="AB235" s="51"/>
      <c r="AC235" s="51"/>
      <c r="AD235" s="51"/>
    </row>
    <row r="236">
      <c r="A236" s="51"/>
      <c r="B236" s="51"/>
      <c r="C236" s="51"/>
      <c r="D236" s="51"/>
      <c r="E236" s="51"/>
      <c r="F236" s="51"/>
      <c r="G236" s="51"/>
      <c r="H236" s="51"/>
      <c r="I236" s="51"/>
      <c r="J236" s="64"/>
      <c r="K236" s="64"/>
      <c r="L236" s="64"/>
      <c r="M236" s="64"/>
      <c r="N236" s="64"/>
      <c r="O236" s="64"/>
      <c r="P236" s="64"/>
      <c r="Q236" s="64"/>
      <c r="R236" s="64"/>
      <c r="S236" s="64"/>
      <c r="T236" s="64"/>
      <c r="U236" s="64"/>
      <c r="V236" s="51"/>
      <c r="W236" s="51"/>
      <c r="X236" s="51"/>
      <c r="Y236" s="51"/>
      <c r="Z236" s="51"/>
      <c r="AA236" s="51"/>
      <c r="AB236" s="51"/>
      <c r="AC236" s="51"/>
      <c r="AD236" s="51"/>
    </row>
    <row r="237">
      <c r="A237" s="51"/>
      <c r="B237" s="51"/>
      <c r="C237" s="51"/>
      <c r="D237" s="51"/>
      <c r="E237" s="51"/>
      <c r="F237" s="51"/>
      <c r="G237" s="51"/>
      <c r="H237" s="51"/>
      <c r="I237" s="51"/>
      <c r="J237" s="64"/>
      <c r="K237" s="64"/>
      <c r="L237" s="64"/>
      <c r="M237" s="64"/>
      <c r="N237" s="64"/>
      <c r="O237" s="64"/>
      <c r="P237" s="64"/>
      <c r="Q237" s="64"/>
      <c r="R237" s="64"/>
      <c r="S237" s="64"/>
      <c r="T237" s="64"/>
      <c r="U237" s="64"/>
      <c r="V237" s="51"/>
      <c r="W237" s="51"/>
      <c r="X237" s="51"/>
      <c r="Y237" s="51"/>
      <c r="Z237" s="51"/>
      <c r="AA237" s="51"/>
      <c r="AB237" s="51"/>
      <c r="AC237" s="51"/>
      <c r="AD237" s="51"/>
    </row>
    <row r="238">
      <c r="A238" s="51"/>
      <c r="B238" s="51"/>
      <c r="C238" s="51"/>
      <c r="D238" s="51"/>
      <c r="E238" s="51"/>
      <c r="F238" s="51"/>
      <c r="G238" s="51"/>
      <c r="H238" s="51"/>
      <c r="I238" s="51"/>
      <c r="J238" s="64"/>
      <c r="K238" s="64"/>
      <c r="L238" s="64"/>
      <c r="M238" s="64"/>
      <c r="N238" s="64"/>
      <c r="O238" s="64"/>
      <c r="P238" s="64"/>
      <c r="Q238" s="64"/>
      <c r="R238" s="64"/>
      <c r="S238" s="64"/>
      <c r="T238" s="64"/>
      <c r="U238" s="64"/>
      <c r="V238" s="51"/>
      <c r="W238" s="51"/>
      <c r="X238" s="51"/>
      <c r="Y238" s="51"/>
      <c r="Z238" s="51"/>
      <c r="AA238" s="51"/>
      <c r="AB238" s="51"/>
      <c r="AC238" s="51"/>
      <c r="AD238" s="51"/>
    </row>
    <row r="239">
      <c r="A239" s="51"/>
      <c r="B239" s="51"/>
      <c r="C239" s="51"/>
      <c r="D239" s="51"/>
      <c r="E239" s="51"/>
      <c r="F239" s="51"/>
      <c r="G239" s="51"/>
      <c r="H239" s="51"/>
      <c r="I239" s="51"/>
      <c r="J239" s="64"/>
      <c r="K239" s="64"/>
      <c r="L239" s="64"/>
      <c r="M239" s="64"/>
      <c r="N239" s="64"/>
      <c r="O239" s="64"/>
      <c r="P239" s="64"/>
      <c r="Q239" s="64"/>
      <c r="R239" s="64"/>
      <c r="S239" s="64"/>
      <c r="T239" s="64"/>
      <c r="U239" s="64"/>
      <c r="V239" s="51"/>
      <c r="W239" s="51"/>
      <c r="X239" s="51"/>
      <c r="Y239" s="51"/>
      <c r="Z239" s="51"/>
      <c r="AA239" s="51"/>
      <c r="AB239" s="51"/>
      <c r="AC239" s="51"/>
      <c r="AD239" s="51"/>
    </row>
    <row r="240">
      <c r="A240" s="51"/>
      <c r="B240" s="51"/>
      <c r="C240" s="51"/>
      <c r="D240" s="51"/>
      <c r="E240" s="51"/>
      <c r="F240" s="51"/>
      <c r="G240" s="51"/>
      <c r="H240" s="51"/>
      <c r="I240" s="51"/>
      <c r="J240" s="64"/>
      <c r="K240" s="64"/>
      <c r="L240" s="64"/>
      <c r="M240" s="64"/>
      <c r="N240" s="64"/>
      <c r="O240" s="64"/>
      <c r="P240" s="64"/>
      <c r="Q240" s="64"/>
      <c r="R240" s="64"/>
      <c r="S240" s="64"/>
      <c r="T240" s="64"/>
      <c r="U240" s="64"/>
      <c r="V240" s="51"/>
      <c r="W240" s="51"/>
      <c r="X240" s="51"/>
      <c r="Y240" s="51"/>
      <c r="Z240" s="51"/>
      <c r="AA240" s="51"/>
      <c r="AB240" s="51"/>
      <c r="AC240" s="51"/>
      <c r="AD240" s="51"/>
    </row>
    <row r="241">
      <c r="A241" s="51"/>
      <c r="B241" s="51"/>
      <c r="C241" s="51"/>
      <c r="D241" s="51"/>
      <c r="E241" s="51"/>
      <c r="F241" s="51"/>
      <c r="G241" s="51"/>
      <c r="H241" s="51"/>
      <c r="I241" s="51"/>
      <c r="J241" s="64"/>
      <c r="K241" s="64"/>
      <c r="L241" s="64"/>
      <c r="M241" s="64"/>
      <c r="N241" s="64"/>
      <c r="O241" s="64"/>
      <c r="P241" s="64"/>
      <c r="Q241" s="64"/>
      <c r="R241" s="64"/>
      <c r="S241" s="64"/>
      <c r="T241" s="64"/>
      <c r="U241" s="64"/>
      <c r="V241" s="51"/>
      <c r="W241" s="51"/>
      <c r="X241" s="51"/>
      <c r="Y241" s="51"/>
      <c r="Z241" s="51"/>
      <c r="AA241" s="51"/>
      <c r="AB241" s="51"/>
      <c r="AC241" s="51"/>
      <c r="AD241" s="51"/>
    </row>
    <row r="242">
      <c r="A242" s="51"/>
      <c r="B242" s="51"/>
      <c r="C242" s="51"/>
      <c r="D242" s="51"/>
      <c r="E242" s="51"/>
      <c r="F242" s="51"/>
      <c r="G242" s="51"/>
      <c r="H242" s="51"/>
      <c r="I242" s="51"/>
      <c r="J242" s="64"/>
      <c r="K242" s="64"/>
      <c r="L242" s="64"/>
      <c r="M242" s="64"/>
      <c r="N242" s="64"/>
      <c r="O242" s="64"/>
      <c r="P242" s="64"/>
      <c r="Q242" s="64"/>
      <c r="R242" s="64"/>
      <c r="S242" s="64"/>
      <c r="T242" s="64"/>
      <c r="U242" s="64"/>
      <c r="V242" s="51"/>
      <c r="W242" s="51"/>
      <c r="X242" s="51"/>
      <c r="Y242" s="51"/>
      <c r="Z242" s="51"/>
      <c r="AA242" s="51"/>
      <c r="AB242" s="51"/>
      <c r="AC242" s="51"/>
      <c r="AD242" s="51"/>
    </row>
    <row r="243">
      <c r="A243" s="51"/>
      <c r="B243" s="51"/>
      <c r="C243" s="51"/>
      <c r="D243" s="51"/>
      <c r="E243" s="51"/>
      <c r="F243" s="51"/>
      <c r="G243" s="51"/>
      <c r="H243" s="51"/>
      <c r="I243" s="51"/>
      <c r="J243" s="64"/>
      <c r="K243" s="64"/>
      <c r="L243" s="64"/>
      <c r="M243" s="64"/>
      <c r="N243" s="64"/>
      <c r="O243" s="64"/>
      <c r="P243" s="64"/>
      <c r="Q243" s="64"/>
      <c r="R243" s="64"/>
      <c r="S243" s="64"/>
      <c r="T243" s="64"/>
      <c r="U243" s="64"/>
      <c r="V243" s="51"/>
      <c r="W243" s="51"/>
      <c r="X243" s="51"/>
      <c r="Y243" s="51"/>
      <c r="Z243" s="51"/>
      <c r="AA243" s="51"/>
      <c r="AB243" s="51"/>
      <c r="AC243" s="51"/>
      <c r="AD243" s="51"/>
    </row>
    <row r="244">
      <c r="A244" s="51"/>
      <c r="B244" s="51"/>
      <c r="C244" s="51"/>
      <c r="D244" s="51"/>
      <c r="E244" s="51"/>
      <c r="F244" s="51"/>
      <c r="G244" s="51"/>
      <c r="H244" s="51"/>
      <c r="I244" s="51"/>
      <c r="J244" s="64"/>
      <c r="K244" s="64"/>
      <c r="L244" s="64"/>
      <c r="M244" s="64"/>
      <c r="N244" s="64"/>
      <c r="O244" s="64"/>
      <c r="P244" s="64"/>
      <c r="Q244" s="64"/>
      <c r="R244" s="64"/>
      <c r="S244" s="64"/>
      <c r="T244" s="64"/>
      <c r="U244" s="64"/>
      <c r="V244" s="51"/>
      <c r="W244" s="51"/>
      <c r="X244" s="51"/>
      <c r="Y244" s="51"/>
      <c r="Z244" s="51"/>
      <c r="AA244" s="51"/>
      <c r="AB244" s="51"/>
      <c r="AC244" s="51"/>
      <c r="AD244" s="51"/>
    </row>
    <row r="245">
      <c r="A245" s="51"/>
      <c r="B245" s="51"/>
      <c r="C245" s="51"/>
      <c r="D245" s="51"/>
      <c r="E245" s="51"/>
      <c r="F245" s="51"/>
      <c r="G245" s="51"/>
      <c r="H245" s="51"/>
      <c r="I245" s="51"/>
      <c r="J245" s="64"/>
      <c r="K245" s="64"/>
      <c r="L245" s="64"/>
      <c r="M245" s="64"/>
      <c r="N245" s="64"/>
      <c r="O245" s="64"/>
      <c r="P245" s="64"/>
      <c r="Q245" s="64"/>
      <c r="R245" s="64"/>
      <c r="S245" s="64"/>
      <c r="T245" s="64"/>
      <c r="U245" s="64"/>
      <c r="V245" s="51"/>
      <c r="W245" s="51"/>
      <c r="X245" s="51"/>
      <c r="Y245" s="51"/>
      <c r="Z245" s="51"/>
      <c r="AA245" s="51"/>
      <c r="AB245" s="51"/>
      <c r="AC245" s="51"/>
      <c r="AD245" s="51"/>
    </row>
    <row r="246">
      <c r="A246" s="51"/>
      <c r="B246" s="51"/>
      <c r="C246" s="51"/>
      <c r="D246" s="51"/>
      <c r="E246" s="51"/>
      <c r="F246" s="51"/>
      <c r="G246" s="51"/>
      <c r="H246" s="51"/>
      <c r="I246" s="51"/>
      <c r="J246" s="64"/>
      <c r="K246" s="64"/>
      <c r="L246" s="64"/>
      <c r="M246" s="64"/>
      <c r="N246" s="64"/>
      <c r="O246" s="64"/>
      <c r="P246" s="64"/>
      <c r="Q246" s="64"/>
      <c r="R246" s="64"/>
      <c r="S246" s="64"/>
      <c r="T246" s="64"/>
      <c r="U246" s="64"/>
      <c r="V246" s="51"/>
      <c r="W246" s="51"/>
      <c r="X246" s="51"/>
      <c r="Y246" s="51"/>
      <c r="Z246" s="51"/>
      <c r="AA246" s="51"/>
      <c r="AB246" s="51"/>
      <c r="AC246" s="51"/>
      <c r="AD246" s="51"/>
    </row>
    <row r="247">
      <c r="A247" s="51"/>
      <c r="B247" s="51"/>
      <c r="C247" s="51"/>
      <c r="D247" s="51"/>
      <c r="E247" s="51"/>
      <c r="F247" s="51"/>
      <c r="G247" s="51"/>
      <c r="H247" s="51"/>
      <c r="I247" s="51"/>
      <c r="J247" s="64"/>
      <c r="K247" s="64"/>
      <c r="L247" s="64"/>
      <c r="M247" s="64"/>
      <c r="N247" s="64"/>
      <c r="O247" s="64"/>
      <c r="P247" s="64"/>
      <c r="Q247" s="64"/>
      <c r="R247" s="64"/>
      <c r="S247" s="64"/>
      <c r="T247" s="64"/>
      <c r="U247" s="64"/>
      <c r="V247" s="51"/>
      <c r="W247" s="51"/>
      <c r="X247" s="51"/>
      <c r="Y247" s="51"/>
      <c r="Z247" s="51"/>
      <c r="AA247" s="51"/>
      <c r="AB247" s="51"/>
      <c r="AC247" s="51"/>
      <c r="AD247" s="51"/>
    </row>
    <row r="248">
      <c r="A248" s="51"/>
      <c r="B248" s="51"/>
      <c r="C248" s="51"/>
      <c r="D248" s="51"/>
      <c r="E248" s="51"/>
      <c r="F248" s="51"/>
      <c r="G248" s="51"/>
      <c r="H248" s="51"/>
      <c r="I248" s="51"/>
      <c r="J248" s="64"/>
      <c r="K248" s="64"/>
      <c r="L248" s="64"/>
      <c r="M248" s="64"/>
      <c r="N248" s="64"/>
      <c r="O248" s="64"/>
      <c r="P248" s="64"/>
      <c r="Q248" s="64"/>
      <c r="R248" s="64"/>
      <c r="S248" s="64"/>
      <c r="T248" s="64"/>
      <c r="U248" s="64"/>
      <c r="V248" s="51"/>
      <c r="W248" s="51"/>
      <c r="X248" s="51"/>
      <c r="Y248" s="51"/>
      <c r="Z248" s="51"/>
      <c r="AA248" s="51"/>
      <c r="AB248" s="51"/>
      <c r="AC248" s="51"/>
      <c r="AD248" s="51"/>
    </row>
    <row r="249">
      <c r="A249" s="51"/>
      <c r="B249" s="51"/>
      <c r="C249" s="51"/>
      <c r="D249" s="51"/>
      <c r="E249" s="51"/>
      <c r="F249" s="51"/>
      <c r="G249" s="51"/>
      <c r="H249" s="51"/>
      <c r="I249" s="51"/>
      <c r="J249" s="64"/>
      <c r="K249" s="64"/>
      <c r="L249" s="64"/>
      <c r="M249" s="64"/>
      <c r="N249" s="64"/>
      <c r="O249" s="64"/>
      <c r="P249" s="64"/>
      <c r="Q249" s="64"/>
      <c r="R249" s="64"/>
      <c r="S249" s="64"/>
      <c r="T249" s="64"/>
      <c r="U249" s="64"/>
      <c r="V249" s="51"/>
      <c r="W249" s="51"/>
      <c r="X249" s="51"/>
      <c r="Y249" s="51"/>
      <c r="Z249" s="51"/>
      <c r="AA249" s="51"/>
      <c r="AB249" s="51"/>
      <c r="AC249" s="51"/>
      <c r="AD249" s="51"/>
    </row>
    <row r="250">
      <c r="A250" s="51"/>
      <c r="B250" s="51"/>
      <c r="C250" s="51"/>
      <c r="D250" s="51"/>
      <c r="E250" s="51"/>
      <c r="F250" s="51"/>
      <c r="G250" s="51"/>
      <c r="H250" s="51"/>
      <c r="I250" s="51"/>
      <c r="J250" s="64"/>
      <c r="K250" s="64"/>
      <c r="L250" s="64"/>
      <c r="M250" s="64"/>
      <c r="N250" s="64"/>
      <c r="O250" s="64"/>
      <c r="P250" s="64"/>
      <c r="Q250" s="64"/>
      <c r="R250" s="64"/>
      <c r="S250" s="64"/>
      <c r="T250" s="64"/>
      <c r="U250" s="64"/>
      <c r="V250" s="51"/>
      <c r="W250" s="51"/>
      <c r="X250" s="51"/>
      <c r="Y250" s="51"/>
      <c r="Z250" s="51"/>
      <c r="AA250" s="51"/>
      <c r="AB250" s="51"/>
      <c r="AC250" s="51"/>
      <c r="AD250" s="51"/>
    </row>
    <row r="251">
      <c r="A251" s="51"/>
      <c r="B251" s="51"/>
      <c r="C251" s="51"/>
      <c r="D251" s="51"/>
      <c r="E251" s="51"/>
      <c r="F251" s="51"/>
      <c r="G251" s="51"/>
      <c r="H251" s="51"/>
      <c r="I251" s="51"/>
      <c r="J251" s="64"/>
      <c r="K251" s="64"/>
      <c r="L251" s="64"/>
      <c r="M251" s="64"/>
      <c r="N251" s="64"/>
      <c r="O251" s="64"/>
      <c r="P251" s="64"/>
      <c r="Q251" s="64"/>
      <c r="R251" s="64"/>
      <c r="S251" s="64"/>
      <c r="T251" s="64"/>
      <c r="U251" s="64"/>
      <c r="V251" s="51"/>
      <c r="W251" s="51"/>
      <c r="X251" s="51"/>
      <c r="Y251" s="51"/>
      <c r="Z251" s="51"/>
      <c r="AA251" s="51"/>
      <c r="AB251" s="51"/>
      <c r="AC251" s="51"/>
      <c r="AD251" s="51"/>
    </row>
    <row r="252">
      <c r="A252" s="51"/>
      <c r="B252" s="51"/>
      <c r="C252" s="51"/>
      <c r="D252" s="51"/>
      <c r="E252" s="51"/>
      <c r="F252" s="51"/>
      <c r="G252" s="51"/>
      <c r="H252" s="51"/>
      <c r="I252" s="51"/>
      <c r="J252" s="64"/>
      <c r="K252" s="64"/>
      <c r="L252" s="64"/>
      <c r="M252" s="64"/>
      <c r="N252" s="64"/>
      <c r="O252" s="64"/>
      <c r="P252" s="64"/>
      <c r="Q252" s="64"/>
      <c r="R252" s="64"/>
      <c r="S252" s="64"/>
      <c r="T252" s="64"/>
      <c r="U252" s="64"/>
      <c r="V252" s="51"/>
      <c r="W252" s="51"/>
      <c r="X252" s="51"/>
      <c r="Y252" s="51"/>
      <c r="Z252" s="51"/>
      <c r="AA252" s="51"/>
      <c r="AB252" s="51"/>
      <c r="AC252" s="51"/>
      <c r="AD252" s="51"/>
    </row>
    <row r="253">
      <c r="A253" s="51"/>
      <c r="B253" s="51"/>
      <c r="C253" s="51"/>
      <c r="D253" s="51"/>
      <c r="E253" s="51"/>
      <c r="F253" s="51"/>
      <c r="G253" s="51"/>
      <c r="H253" s="51"/>
      <c r="I253" s="51"/>
      <c r="J253" s="64"/>
      <c r="K253" s="64"/>
      <c r="L253" s="64"/>
      <c r="M253" s="64"/>
      <c r="N253" s="64"/>
      <c r="O253" s="64"/>
      <c r="P253" s="64"/>
      <c r="Q253" s="64"/>
      <c r="R253" s="64"/>
      <c r="S253" s="64"/>
      <c r="T253" s="64"/>
      <c r="U253" s="64"/>
      <c r="V253" s="51"/>
      <c r="W253" s="51"/>
      <c r="X253" s="51"/>
      <c r="Y253" s="51"/>
      <c r="Z253" s="51"/>
      <c r="AA253" s="51"/>
      <c r="AB253" s="51"/>
      <c r="AC253" s="51"/>
      <c r="AD253" s="51"/>
    </row>
    <row r="254">
      <c r="A254" s="51"/>
      <c r="B254" s="51"/>
      <c r="C254" s="51"/>
      <c r="D254" s="51"/>
      <c r="E254" s="51"/>
      <c r="F254" s="51"/>
      <c r="G254" s="51"/>
      <c r="H254" s="51"/>
      <c r="I254" s="51"/>
      <c r="J254" s="64"/>
      <c r="K254" s="64"/>
      <c r="L254" s="64"/>
      <c r="M254" s="64"/>
      <c r="N254" s="64"/>
      <c r="O254" s="64"/>
      <c r="P254" s="64"/>
      <c r="Q254" s="64"/>
      <c r="R254" s="64"/>
      <c r="S254" s="64"/>
      <c r="T254" s="64"/>
      <c r="U254" s="64"/>
      <c r="V254" s="51"/>
      <c r="W254" s="51"/>
      <c r="X254" s="51"/>
      <c r="Y254" s="51"/>
      <c r="Z254" s="51"/>
      <c r="AA254" s="51"/>
      <c r="AB254" s="51"/>
      <c r="AC254" s="51"/>
      <c r="AD254" s="51"/>
    </row>
    <row r="255">
      <c r="A255" s="51"/>
      <c r="B255" s="51"/>
      <c r="C255" s="51"/>
      <c r="D255" s="51"/>
      <c r="E255" s="51"/>
      <c r="F255" s="51"/>
      <c r="G255" s="51"/>
      <c r="H255" s="51"/>
      <c r="I255" s="51"/>
      <c r="J255" s="64"/>
      <c r="K255" s="64"/>
      <c r="L255" s="64"/>
      <c r="M255" s="64"/>
      <c r="N255" s="64"/>
      <c r="O255" s="64"/>
      <c r="P255" s="64"/>
      <c r="Q255" s="64"/>
      <c r="R255" s="64"/>
      <c r="S255" s="64"/>
      <c r="T255" s="64"/>
      <c r="U255" s="64"/>
      <c r="V255" s="51"/>
      <c r="W255" s="51"/>
      <c r="X255" s="51"/>
      <c r="Y255" s="51"/>
      <c r="Z255" s="51"/>
      <c r="AA255" s="51"/>
      <c r="AB255" s="51"/>
      <c r="AC255" s="51"/>
      <c r="AD255" s="51"/>
    </row>
    <row r="256">
      <c r="A256" s="51"/>
      <c r="B256" s="51"/>
      <c r="C256" s="51"/>
      <c r="D256" s="51"/>
      <c r="E256" s="51"/>
      <c r="F256" s="51"/>
      <c r="G256" s="51"/>
      <c r="H256" s="51"/>
      <c r="I256" s="51"/>
      <c r="J256" s="64"/>
      <c r="K256" s="64"/>
      <c r="L256" s="64"/>
      <c r="M256" s="64"/>
      <c r="N256" s="64"/>
      <c r="O256" s="64"/>
      <c r="P256" s="64"/>
      <c r="Q256" s="64"/>
      <c r="R256" s="64"/>
      <c r="S256" s="64"/>
      <c r="T256" s="64"/>
      <c r="U256" s="64"/>
      <c r="V256" s="51"/>
      <c r="W256" s="51"/>
      <c r="X256" s="51"/>
      <c r="Y256" s="51"/>
      <c r="Z256" s="51"/>
      <c r="AA256" s="51"/>
      <c r="AB256" s="51"/>
      <c r="AC256" s="51"/>
      <c r="AD256" s="51"/>
    </row>
    <row r="257">
      <c r="A257" s="51"/>
      <c r="B257" s="51"/>
      <c r="C257" s="51"/>
      <c r="D257" s="51"/>
      <c r="E257" s="51"/>
      <c r="F257" s="51"/>
      <c r="G257" s="51"/>
      <c r="H257" s="51"/>
      <c r="I257" s="51"/>
      <c r="J257" s="64"/>
      <c r="K257" s="64"/>
      <c r="L257" s="64"/>
      <c r="M257" s="64"/>
      <c r="N257" s="64"/>
      <c r="O257" s="64"/>
      <c r="P257" s="64"/>
      <c r="Q257" s="64"/>
      <c r="R257" s="64"/>
      <c r="S257" s="64"/>
      <c r="T257" s="64"/>
      <c r="U257" s="64"/>
      <c r="V257" s="51"/>
      <c r="W257" s="51"/>
      <c r="X257" s="51"/>
      <c r="Y257" s="51"/>
      <c r="Z257" s="51"/>
      <c r="AA257" s="51"/>
      <c r="AB257" s="51"/>
      <c r="AC257" s="51"/>
      <c r="AD257" s="51"/>
    </row>
    <row r="258">
      <c r="A258" s="51"/>
      <c r="B258" s="51"/>
      <c r="C258" s="51"/>
      <c r="D258" s="51"/>
      <c r="E258" s="51"/>
      <c r="F258" s="51"/>
      <c r="G258" s="51"/>
      <c r="H258" s="51"/>
      <c r="I258" s="51"/>
      <c r="J258" s="64"/>
      <c r="K258" s="64"/>
      <c r="L258" s="64"/>
      <c r="M258" s="64"/>
      <c r="N258" s="64"/>
      <c r="O258" s="64"/>
      <c r="P258" s="64"/>
      <c r="Q258" s="64"/>
      <c r="R258" s="64"/>
      <c r="S258" s="64"/>
      <c r="T258" s="64"/>
      <c r="U258" s="64"/>
      <c r="V258" s="51"/>
      <c r="W258" s="51"/>
      <c r="X258" s="51"/>
      <c r="Y258" s="51"/>
      <c r="Z258" s="51"/>
      <c r="AA258" s="51"/>
      <c r="AB258" s="51"/>
      <c r="AC258" s="51"/>
      <c r="AD258" s="51"/>
    </row>
    <row r="259">
      <c r="A259" s="51"/>
      <c r="B259" s="51"/>
      <c r="C259" s="51"/>
      <c r="D259" s="51"/>
      <c r="E259" s="51"/>
      <c r="F259" s="51"/>
      <c r="G259" s="51"/>
      <c r="H259" s="51"/>
      <c r="I259" s="51"/>
      <c r="J259" s="64"/>
      <c r="K259" s="64"/>
      <c r="L259" s="64"/>
      <c r="M259" s="64"/>
      <c r="N259" s="64"/>
      <c r="O259" s="64"/>
      <c r="P259" s="64"/>
      <c r="Q259" s="64"/>
      <c r="R259" s="64"/>
      <c r="S259" s="64"/>
      <c r="T259" s="64"/>
      <c r="U259" s="64"/>
      <c r="V259" s="51"/>
      <c r="W259" s="51"/>
      <c r="X259" s="51"/>
      <c r="Y259" s="51"/>
      <c r="Z259" s="51"/>
      <c r="AA259" s="51"/>
      <c r="AB259" s="51"/>
      <c r="AC259" s="51"/>
      <c r="AD259" s="51"/>
    </row>
    <row r="260">
      <c r="A260" s="51"/>
      <c r="B260" s="51"/>
      <c r="C260" s="51"/>
      <c r="D260" s="51"/>
      <c r="E260" s="51"/>
      <c r="F260" s="51"/>
      <c r="G260" s="51"/>
      <c r="H260" s="51"/>
      <c r="I260" s="51"/>
      <c r="J260" s="64"/>
      <c r="K260" s="64"/>
      <c r="L260" s="64"/>
      <c r="M260" s="64"/>
      <c r="N260" s="64"/>
      <c r="O260" s="64"/>
      <c r="P260" s="64"/>
      <c r="Q260" s="64"/>
      <c r="R260" s="64"/>
      <c r="S260" s="64"/>
      <c r="T260" s="64"/>
      <c r="U260" s="64"/>
      <c r="V260" s="51"/>
      <c r="W260" s="51"/>
      <c r="X260" s="51"/>
      <c r="Y260" s="51"/>
      <c r="Z260" s="51"/>
      <c r="AA260" s="51"/>
      <c r="AB260" s="51"/>
      <c r="AC260" s="51"/>
      <c r="AD260" s="51"/>
    </row>
    <row r="261">
      <c r="A261" s="51"/>
      <c r="B261" s="51"/>
      <c r="C261" s="51"/>
      <c r="D261" s="51"/>
      <c r="E261" s="51"/>
      <c r="F261" s="51"/>
      <c r="G261" s="51"/>
      <c r="H261" s="51"/>
      <c r="I261" s="51"/>
      <c r="J261" s="64"/>
      <c r="K261" s="64"/>
      <c r="L261" s="64"/>
      <c r="M261" s="64"/>
      <c r="N261" s="64"/>
      <c r="O261" s="64"/>
      <c r="P261" s="64"/>
      <c r="Q261" s="64"/>
      <c r="R261" s="64"/>
      <c r="S261" s="64"/>
      <c r="T261" s="64"/>
      <c r="U261" s="64"/>
      <c r="V261" s="51"/>
      <c r="W261" s="51"/>
      <c r="X261" s="51"/>
      <c r="Y261" s="51"/>
      <c r="Z261" s="51"/>
      <c r="AA261" s="51"/>
      <c r="AB261" s="51"/>
      <c r="AC261" s="51"/>
      <c r="AD261" s="51"/>
    </row>
    <row r="262">
      <c r="A262" s="51"/>
      <c r="B262" s="51"/>
      <c r="C262" s="51"/>
      <c r="D262" s="51"/>
      <c r="E262" s="51"/>
      <c r="F262" s="51"/>
      <c r="G262" s="51"/>
      <c r="H262" s="51"/>
      <c r="I262" s="51"/>
      <c r="J262" s="64"/>
      <c r="K262" s="64"/>
      <c r="L262" s="64"/>
      <c r="M262" s="64"/>
      <c r="N262" s="64"/>
      <c r="O262" s="64"/>
      <c r="P262" s="64"/>
      <c r="Q262" s="64"/>
      <c r="R262" s="64"/>
      <c r="S262" s="64"/>
      <c r="T262" s="64"/>
      <c r="U262" s="64"/>
      <c r="V262" s="51"/>
      <c r="W262" s="51"/>
      <c r="X262" s="51"/>
      <c r="Y262" s="51"/>
      <c r="Z262" s="51"/>
      <c r="AA262" s="51"/>
      <c r="AB262" s="51"/>
      <c r="AC262" s="51"/>
      <c r="AD262" s="51"/>
    </row>
    <row r="263">
      <c r="A263" s="51"/>
      <c r="B263" s="51"/>
      <c r="C263" s="51"/>
      <c r="D263" s="51"/>
      <c r="E263" s="51"/>
      <c r="F263" s="51"/>
      <c r="G263" s="51"/>
      <c r="H263" s="51"/>
      <c r="I263" s="51"/>
      <c r="J263" s="64"/>
      <c r="K263" s="64"/>
      <c r="L263" s="64"/>
      <c r="M263" s="64"/>
      <c r="N263" s="64"/>
      <c r="O263" s="64"/>
      <c r="P263" s="64"/>
      <c r="Q263" s="64"/>
      <c r="R263" s="64"/>
      <c r="S263" s="64"/>
      <c r="T263" s="64"/>
      <c r="U263" s="64"/>
      <c r="V263" s="51"/>
      <c r="W263" s="51"/>
      <c r="X263" s="51"/>
      <c r="Y263" s="51"/>
      <c r="Z263" s="51"/>
      <c r="AA263" s="51"/>
      <c r="AB263" s="51"/>
      <c r="AC263" s="51"/>
      <c r="AD263" s="51"/>
    </row>
    <row r="264">
      <c r="A264" s="51"/>
      <c r="B264" s="51"/>
      <c r="C264" s="51"/>
      <c r="D264" s="51"/>
      <c r="E264" s="51"/>
      <c r="F264" s="51"/>
      <c r="G264" s="51"/>
      <c r="H264" s="51"/>
      <c r="I264" s="51"/>
      <c r="J264" s="64"/>
      <c r="K264" s="64"/>
      <c r="L264" s="64"/>
      <c r="M264" s="64"/>
      <c r="N264" s="64"/>
      <c r="O264" s="64"/>
      <c r="P264" s="64"/>
      <c r="Q264" s="64"/>
      <c r="R264" s="64"/>
      <c r="S264" s="64"/>
      <c r="T264" s="64"/>
      <c r="U264" s="64"/>
      <c r="V264" s="51"/>
      <c r="W264" s="51"/>
      <c r="X264" s="51"/>
      <c r="Y264" s="51"/>
      <c r="Z264" s="51"/>
      <c r="AA264" s="51"/>
      <c r="AB264" s="51"/>
      <c r="AC264" s="51"/>
      <c r="AD264" s="51"/>
    </row>
    <row r="265">
      <c r="A265" s="51"/>
      <c r="B265" s="51"/>
      <c r="C265" s="51"/>
      <c r="D265" s="51"/>
      <c r="E265" s="51"/>
      <c r="F265" s="51"/>
      <c r="G265" s="51"/>
      <c r="H265" s="51"/>
      <c r="I265" s="51"/>
      <c r="J265" s="64"/>
      <c r="K265" s="64"/>
      <c r="L265" s="64"/>
      <c r="M265" s="64"/>
      <c r="N265" s="64"/>
      <c r="O265" s="64"/>
      <c r="P265" s="64"/>
      <c r="Q265" s="64"/>
      <c r="R265" s="64"/>
      <c r="S265" s="64"/>
      <c r="T265" s="64"/>
      <c r="U265" s="64"/>
      <c r="V265" s="51"/>
      <c r="W265" s="51"/>
      <c r="X265" s="51"/>
      <c r="Y265" s="51"/>
      <c r="Z265" s="51"/>
      <c r="AA265" s="51"/>
      <c r="AB265" s="51"/>
      <c r="AC265" s="51"/>
      <c r="AD265" s="51"/>
    </row>
    <row r="266">
      <c r="A266" s="51"/>
      <c r="B266" s="51"/>
      <c r="C266" s="51"/>
      <c r="D266" s="51"/>
      <c r="E266" s="51"/>
      <c r="F266" s="51"/>
      <c r="G266" s="51"/>
      <c r="H266" s="51"/>
      <c r="I266" s="51"/>
      <c r="J266" s="64"/>
      <c r="K266" s="64"/>
      <c r="L266" s="64"/>
      <c r="M266" s="64"/>
      <c r="N266" s="64"/>
      <c r="O266" s="64"/>
      <c r="P266" s="64"/>
      <c r="Q266" s="64"/>
      <c r="R266" s="64"/>
      <c r="S266" s="64"/>
      <c r="T266" s="64"/>
      <c r="U266" s="64"/>
      <c r="V266" s="51"/>
      <c r="W266" s="51"/>
      <c r="X266" s="51"/>
      <c r="Y266" s="51"/>
      <c r="Z266" s="51"/>
      <c r="AA266" s="51"/>
      <c r="AB266" s="51"/>
      <c r="AC266" s="51"/>
      <c r="AD266" s="51"/>
    </row>
    <row r="267">
      <c r="A267" s="51"/>
      <c r="B267" s="51"/>
      <c r="C267" s="51"/>
      <c r="D267" s="51"/>
      <c r="E267" s="51"/>
      <c r="F267" s="51"/>
      <c r="G267" s="51"/>
      <c r="H267" s="51"/>
      <c r="I267" s="51"/>
      <c r="J267" s="64"/>
      <c r="K267" s="64"/>
      <c r="L267" s="64"/>
      <c r="M267" s="64"/>
      <c r="N267" s="64"/>
      <c r="O267" s="64"/>
      <c r="P267" s="64"/>
      <c r="Q267" s="64"/>
      <c r="R267" s="64"/>
      <c r="S267" s="64"/>
      <c r="T267" s="64"/>
      <c r="U267" s="64"/>
      <c r="V267" s="51"/>
      <c r="W267" s="51"/>
      <c r="X267" s="51"/>
      <c r="Y267" s="51"/>
      <c r="Z267" s="51"/>
      <c r="AA267" s="51"/>
      <c r="AB267" s="51"/>
      <c r="AC267" s="51"/>
      <c r="AD267" s="51"/>
    </row>
    <row r="268">
      <c r="A268" s="51"/>
      <c r="B268" s="51"/>
      <c r="C268" s="51"/>
      <c r="D268" s="51"/>
      <c r="E268" s="51"/>
      <c r="F268" s="51"/>
      <c r="G268" s="51"/>
      <c r="H268" s="51"/>
      <c r="I268" s="51"/>
      <c r="J268" s="64"/>
      <c r="K268" s="64"/>
      <c r="L268" s="64"/>
      <c r="M268" s="64"/>
      <c r="N268" s="64"/>
      <c r="O268" s="64"/>
      <c r="P268" s="64"/>
      <c r="Q268" s="64"/>
      <c r="R268" s="64"/>
      <c r="S268" s="64"/>
      <c r="T268" s="64"/>
      <c r="U268" s="64"/>
      <c r="V268" s="51"/>
      <c r="W268" s="51"/>
      <c r="X268" s="51"/>
      <c r="Y268" s="51"/>
      <c r="Z268" s="51"/>
      <c r="AA268" s="51"/>
      <c r="AB268" s="51"/>
      <c r="AC268" s="51"/>
      <c r="AD268" s="51"/>
    </row>
    <row r="269">
      <c r="A269" s="51"/>
      <c r="B269" s="51"/>
      <c r="C269" s="51"/>
      <c r="D269" s="51"/>
      <c r="E269" s="51"/>
      <c r="F269" s="51"/>
      <c r="G269" s="51"/>
      <c r="H269" s="51"/>
      <c r="I269" s="51"/>
      <c r="J269" s="64"/>
      <c r="K269" s="64"/>
      <c r="L269" s="64"/>
      <c r="M269" s="64"/>
      <c r="N269" s="64"/>
      <c r="O269" s="64"/>
      <c r="P269" s="64"/>
      <c r="Q269" s="64"/>
      <c r="R269" s="64"/>
      <c r="S269" s="64"/>
      <c r="T269" s="64"/>
      <c r="U269" s="64"/>
      <c r="V269" s="51"/>
      <c r="W269" s="51"/>
      <c r="X269" s="51"/>
      <c r="Y269" s="51"/>
      <c r="Z269" s="51"/>
      <c r="AA269" s="51"/>
      <c r="AB269" s="51"/>
      <c r="AC269" s="51"/>
      <c r="AD269" s="51"/>
    </row>
    <row r="270">
      <c r="A270" s="51"/>
      <c r="B270" s="51"/>
      <c r="C270" s="51"/>
      <c r="D270" s="51"/>
      <c r="E270" s="51"/>
      <c r="F270" s="51"/>
      <c r="G270" s="51"/>
      <c r="H270" s="51"/>
      <c r="I270" s="51"/>
      <c r="J270" s="64"/>
      <c r="K270" s="64"/>
      <c r="L270" s="64"/>
      <c r="M270" s="64"/>
      <c r="N270" s="64"/>
      <c r="O270" s="64"/>
      <c r="P270" s="64"/>
      <c r="Q270" s="64"/>
      <c r="R270" s="64"/>
      <c r="S270" s="64"/>
      <c r="T270" s="64"/>
      <c r="U270" s="64"/>
      <c r="V270" s="51"/>
      <c r="W270" s="51"/>
      <c r="X270" s="51"/>
      <c r="Y270" s="51"/>
      <c r="Z270" s="51"/>
      <c r="AA270" s="51"/>
      <c r="AB270" s="51"/>
      <c r="AC270" s="51"/>
      <c r="AD270" s="51"/>
    </row>
    <row r="271">
      <c r="A271" s="51"/>
      <c r="B271" s="51"/>
      <c r="C271" s="51"/>
      <c r="D271" s="51"/>
      <c r="E271" s="51"/>
      <c r="F271" s="51"/>
      <c r="G271" s="51"/>
      <c r="H271" s="51"/>
      <c r="I271" s="51"/>
      <c r="J271" s="64"/>
      <c r="K271" s="64"/>
      <c r="L271" s="64"/>
      <c r="M271" s="64"/>
      <c r="N271" s="64"/>
      <c r="O271" s="64"/>
      <c r="P271" s="64"/>
      <c r="Q271" s="64"/>
      <c r="R271" s="64"/>
      <c r="S271" s="64"/>
      <c r="T271" s="64"/>
      <c r="U271" s="64"/>
      <c r="V271" s="51"/>
      <c r="W271" s="51"/>
      <c r="X271" s="51"/>
      <c r="Y271" s="51"/>
      <c r="Z271" s="51"/>
      <c r="AA271" s="51"/>
      <c r="AB271" s="51"/>
      <c r="AC271" s="51"/>
      <c r="AD271" s="51"/>
    </row>
    <row r="272">
      <c r="A272" s="51"/>
      <c r="B272" s="51"/>
      <c r="C272" s="51"/>
      <c r="D272" s="51"/>
      <c r="E272" s="51"/>
      <c r="F272" s="51"/>
      <c r="G272" s="51"/>
      <c r="H272" s="51"/>
      <c r="I272" s="51"/>
      <c r="J272" s="64"/>
      <c r="K272" s="64"/>
      <c r="L272" s="64"/>
      <c r="M272" s="64"/>
      <c r="N272" s="64"/>
      <c r="O272" s="64"/>
      <c r="P272" s="64"/>
      <c r="Q272" s="64"/>
      <c r="R272" s="64"/>
      <c r="S272" s="64"/>
      <c r="T272" s="64"/>
      <c r="U272" s="64"/>
      <c r="V272" s="51"/>
      <c r="W272" s="51"/>
      <c r="X272" s="51"/>
      <c r="Y272" s="51"/>
      <c r="Z272" s="51"/>
      <c r="AA272" s="51"/>
      <c r="AB272" s="51"/>
      <c r="AC272" s="51"/>
      <c r="AD272" s="51"/>
    </row>
    <row r="273">
      <c r="A273" s="51"/>
      <c r="B273" s="51"/>
      <c r="C273" s="51"/>
      <c r="D273" s="51"/>
      <c r="E273" s="51"/>
      <c r="F273" s="51"/>
      <c r="G273" s="51"/>
      <c r="H273" s="51"/>
      <c r="I273" s="51"/>
      <c r="J273" s="64"/>
      <c r="K273" s="64"/>
      <c r="L273" s="64"/>
      <c r="M273" s="64"/>
      <c r="N273" s="64"/>
      <c r="O273" s="64"/>
      <c r="P273" s="64"/>
      <c r="Q273" s="64"/>
      <c r="R273" s="64"/>
      <c r="S273" s="64"/>
      <c r="T273" s="64"/>
      <c r="U273" s="64"/>
      <c r="V273" s="51"/>
      <c r="W273" s="51"/>
      <c r="X273" s="51"/>
      <c r="Y273" s="51"/>
      <c r="Z273" s="51"/>
      <c r="AA273" s="51"/>
      <c r="AB273" s="51"/>
      <c r="AC273" s="51"/>
      <c r="AD273" s="51"/>
    </row>
    <row r="274">
      <c r="A274" s="51"/>
      <c r="B274" s="51"/>
      <c r="C274" s="51"/>
      <c r="D274" s="51"/>
      <c r="E274" s="51"/>
      <c r="F274" s="51"/>
      <c r="G274" s="51"/>
      <c r="H274" s="51"/>
      <c r="I274" s="51"/>
      <c r="J274" s="64"/>
      <c r="K274" s="64"/>
      <c r="L274" s="64"/>
      <c r="M274" s="64"/>
      <c r="N274" s="64"/>
      <c r="O274" s="64"/>
      <c r="P274" s="64"/>
      <c r="Q274" s="64"/>
      <c r="R274" s="64"/>
      <c r="S274" s="64"/>
      <c r="T274" s="64"/>
      <c r="U274" s="64"/>
      <c r="V274" s="51"/>
      <c r="W274" s="51"/>
      <c r="X274" s="51"/>
      <c r="Y274" s="51"/>
      <c r="Z274" s="51"/>
      <c r="AA274" s="51"/>
      <c r="AB274" s="51"/>
      <c r="AC274" s="51"/>
      <c r="AD274" s="51"/>
    </row>
    <row r="275">
      <c r="A275" s="51"/>
      <c r="B275" s="51"/>
      <c r="C275" s="51"/>
      <c r="D275" s="51"/>
      <c r="E275" s="51"/>
      <c r="F275" s="51"/>
      <c r="G275" s="51"/>
      <c r="H275" s="51"/>
      <c r="I275" s="51"/>
      <c r="J275" s="64"/>
      <c r="K275" s="64"/>
      <c r="L275" s="64"/>
      <c r="M275" s="64"/>
      <c r="N275" s="64"/>
      <c r="O275" s="64"/>
      <c r="P275" s="64"/>
      <c r="Q275" s="64"/>
      <c r="R275" s="64"/>
      <c r="S275" s="64"/>
      <c r="T275" s="64"/>
      <c r="U275" s="64"/>
      <c r="V275" s="51"/>
      <c r="W275" s="51"/>
      <c r="X275" s="51"/>
      <c r="Y275" s="51"/>
      <c r="Z275" s="51"/>
      <c r="AA275" s="51"/>
      <c r="AB275" s="51"/>
      <c r="AC275" s="51"/>
      <c r="AD275" s="51"/>
    </row>
    <row r="276">
      <c r="A276" s="51"/>
      <c r="B276" s="51"/>
      <c r="C276" s="51"/>
      <c r="D276" s="51"/>
      <c r="E276" s="51"/>
      <c r="F276" s="51"/>
      <c r="G276" s="51"/>
      <c r="H276" s="51"/>
      <c r="I276" s="51"/>
      <c r="J276" s="64"/>
      <c r="K276" s="64"/>
      <c r="L276" s="64"/>
      <c r="M276" s="64"/>
      <c r="N276" s="64"/>
      <c r="O276" s="64"/>
      <c r="P276" s="64"/>
      <c r="Q276" s="64"/>
      <c r="R276" s="64"/>
      <c r="S276" s="64"/>
      <c r="T276" s="64"/>
      <c r="U276" s="64"/>
      <c r="V276" s="51"/>
      <c r="W276" s="51"/>
      <c r="X276" s="51"/>
      <c r="Y276" s="51"/>
      <c r="Z276" s="51"/>
      <c r="AA276" s="51"/>
      <c r="AB276" s="51"/>
      <c r="AC276" s="51"/>
      <c r="AD276" s="51"/>
    </row>
    <row r="277">
      <c r="A277" s="51"/>
      <c r="B277" s="51"/>
      <c r="C277" s="51"/>
      <c r="D277" s="51"/>
      <c r="E277" s="51"/>
      <c r="F277" s="51"/>
      <c r="G277" s="51"/>
      <c r="H277" s="51"/>
      <c r="I277" s="51"/>
      <c r="J277" s="64"/>
      <c r="K277" s="64"/>
      <c r="L277" s="64"/>
      <c r="M277" s="64"/>
      <c r="N277" s="64"/>
      <c r="O277" s="64"/>
      <c r="P277" s="64"/>
      <c r="Q277" s="64"/>
      <c r="R277" s="64"/>
      <c r="S277" s="64"/>
      <c r="T277" s="64"/>
      <c r="U277" s="64"/>
      <c r="V277" s="51"/>
      <c r="W277" s="51"/>
      <c r="X277" s="51"/>
      <c r="Y277" s="51"/>
      <c r="Z277" s="51"/>
      <c r="AA277" s="51"/>
      <c r="AB277" s="51"/>
      <c r="AC277" s="51"/>
      <c r="AD277" s="51"/>
    </row>
    <row r="278">
      <c r="A278" s="51"/>
      <c r="B278" s="51"/>
      <c r="C278" s="51"/>
      <c r="D278" s="51"/>
      <c r="E278" s="51"/>
      <c r="F278" s="51"/>
      <c r="G278" s="51"/>
      <c r="H278" s="51"/>
      <c r="I278" s="51"/>
      <c r="J278" s="64"/>
      <c r="K278" s="64"/>
      <c r="L278" s="64"/>
      <c r="M278" s="64"/>
      <c r="N278" s="64"/>
      <c r="O278" s="64"/>
      <c r="P278" s="64"/>
      <c r="Q278" s="64"/>
      <c r="R278" s="64"/>
      <c r="S278" s="64"/>
      <c r="T278" s="64"/>
      <c r="U278" s="64"/>
      <c r="V278" s="51"/>
      <c r="W278" s="51"/>
      <c r="X278" s="51"/>
      <c r="Y278" s="51"/>
      <c r="Z278" s="51"/>
      <c r="AA278" s="51"/>
      <c r="AB278" s="51"/>
      <c r="AC278" s="51"/>
      <c r="AD278" s="51"/>
    </row>
    <row r="279">
      <c r="A279" s="51"/>
      <c r="B279" s="51"/>
      <c r="C279" s="51"/>
      <c r="D279" s="51"/>
      <c r="E279" s="51"/>
      <c r="F279" s="51"/>
      <c r="G279" s="51"/>
      <c r="H279" s="51"/>
      <c r="I279" s="51"/>
      <c r="J279" s="64"/>
      <c r="K279" s="64"/>
      <c r="L279" s="64"/>
      <c r="M279" s="64"/>
      <c r="N279" s="64"/>
      <c r="O279" s="64"/>
      <c r="P279" s="64"/>
      <c r="Q279" s="64"/>
      <c r="R279" s="64"/>
      <c r="S279" s="64"/>
      <c r="T279" s="64"/>
      <c r="U279" s="64"/>
      <c r="V279" s="51"/>
      <c r="W279" s="51"/>
      <c r="X279" s="51"/>
      <c r="Y279" s="51"/>
      <c r="Z279" s="51"/>
      <c r="AA279" s="51"/>
      <c r="AB279" s="51"/>
      <c r="AC279" s="51"/>
      <c r="AD279" s="51"/>
    </row>
    <row r="280">
      <c r="A280" s="51"/>
      <c r="B280" s="51"/>
      <c r="C280" s="51"/>
      <c r="D280" s="51"/>
      <c r="E280" s="51"/>
      <c r="F280" s="51"/>
      <c r="G280" s="51"/>
      <c r="H280" s="51"/>
      <c r="I280" s="51"/>
      <c r="J280" s="64"/>
      <c r="K280" s="64"/>
      <c r="L280" s="64"/>
      <c r="M280" s="64"/>
      <c r="N280" s="64"/>
      <c r="O280" s="64"/>
      <c r="P280" s="64"/>
      <c r="Q280" s="64"/>
      <c r="R280" s="64"/>
      <c r="S280" s="64"/>
      <c r="T280" s="64"/>
      <c r="U280" s="64"/>
      <c r="V280" s="51"/>
      <c r="W280" s="51"/>
      <c r="X280" s="51"/>
      <c r="Y280" s="51"/>
      <c r="Z280" s="51"/>
      <c r="AA280" s="51"/>
      <c r="AB280" s="51"/>
      <c r="AC280" s="51"/>
      <c r="AD280" s="51"/>
    </row>
    <row r="281">
      <c r="A281" s="51"/>
      <c r="B281" s="51"/>
      <c r="C281" s="51"/>
      <c r="D281" s="51"/>
      <c r="E281" s="51"/>
      <c r="F281" s="51"/>
      <c r="G281" s="51"/>
      <c r="H281" s="51"/>
      <c r="I281" s="51"/>
      <c r="J281" s="64"/>
      <c r="K281" s="64"/>
      <c r="L281" s="64"/>
      <c r="M281" s="64"/>
      <c r="N281" s="64"/>
      <c r="O281" s="64"/>
      <c r="P281" s="64"/>
      <c r="Q281" s="64"/>
      <c r="R281" s="64"/>
      <c r="S281" s="64"/>
      <c r="T281" s="64"/>
      <c r="U281" s="64"/>
      <c r="V281" s="51"/>
      <c r="W281" s="51"/>
      <c r="X281" s="51"/>
      <c r="Y281" s="51"/>
      <c r="Z281" s="51"/>
      <c r="AA281" s="51"/>
      <c r="AB281" s="51"/>
      <c r="AC281" s="51"/>
      <c r="AD281" s="51"/>
    </row>
    <row r="282">
      <c r="A282" s="51"/>
      <c r="B282" s="51"/>
      <c r="C282" s="51"/>
      <c r="D282" s="51"/>
      <c r="E282" s="51"/>
      <c r="F282" s="51"/>
      <c r="G282" s="51"/>
      <c r="H282" s="51"/>
      <c r="I282" s="51"/>
      <c r="J282" s="64"/>
      <c r="K282" s="64"/>
      <c r="L282" s="64"/>
      <c r="M282" s="64"/>
      <c r="N282" s="64"/>
      <c r="O282" s="64"/>
      <c r="P282" s="64"/>
      <c r="Q282" s="64"/>
      <c r="R282" s="64"/>
      <c r="S282" s="64"/>
      <c r="T282" s="64"/>
      <c r="U282" s="64"/>
      <c r="V282" s="51"/>
      <c r="W282" s="51"/>
      <c r="X282" s="51"/>
      <c r="Y282" s="51"/>
      <c r="Z282" s="51"/>
      <c r="AA282" s="51"/>
      <c r="AB282" s="51"/>
      <c r="AC282" s="51"/>
      <c r="AD282" s="51"/>
    </row>
    <row r="283">
      <c r="A283" s="51"/>
      <c r="B283" s="51"/>
      <c r="C283" s="51"/>
      <c r="D283" s="51"/>
      <c r="E283" s="51"/>
      <c r="F283" s="51"/>
      <c r="G283" s="51"/>
      <c r="H283" s="51"/>
      <c r="I283" s="51"/>
      <c r="J283" s="64"/>
      <c r="K283" s="64"/>
      <c r="L283" s="64"/>
      <c r="M283" s="64"/>
      <c r="N283" s="64"/>
      <c r="O283" s="64"/>
      <c r="P283" s="64"/>
      <c r="Q283" s="64"/>
      <c r="R283" s="64"/>
      <c r="S283" s="64"/>
      <c r="T283" s="64"/>
      <c r="U283" s="64"/>
      <c r="V283" s="51"/>
      <c r="W283" s="51"/>
      <c r="X283" s="51"/>
      <c r="Y283" s="51"/>
      <c r="Z283" s="51"/>
      <c r="AA283" s="51"/>
      <c r="AB283" s="51"/>
      <c r="AC283" s="51"/>
      <c r="AD283" s="51"/>
    </row>
    <row r="284">
      <c r="A284" s="51"/>
      <c r="B284" s="51"/>
      <c r="C284" s="51"/>
      <c r="D284" s="51"/>
      <c r="E284" s="51"/>
      <c r="F284" s="51"/>
      <c r="G284" s="51"/>
      <c r="H284" s="51"/>
      <c r="I284" s="51"/>
      <c r="J284" s="64"/>
      <c r="K284" s="64"/>
      <c r="L284" s="64"/>
      <c r="M284" s="64"/>
      <c r="N284" s="64"/>
      <c r="O284" s="64"/>
      <c r="P284" s="64"/>
      <c r="Q284" s="64"/>
      <c r="R284" s="64"/>
      <c r="S284" s="64"/>
      <c r="T284" s="64"/>
      <c r="U284" s="64"/>
      <c r="V284" s="51"/>
      <c r="W284" s="51"/>
      <c r="X284" s="51"/>
      <c r="Y284" s="51"/>
      <c r="Z284" s="51"/>
      <c r="AA284" s="51"/>
      <c r="AB284" s="51"/>
      <c r="AC284" s="51"/>
      <c r="AD284" s="51"/>
    </row>
    <row r="285">
      <c r="A285" s="51"/>
      <c r="B285" s="51"/>
      <c r="C285" s="51"/>
      <c r="D285" s="51"/>
      <c r="E285" s="51"/>
      <c r="F285" s="51"/>
      <c r="G285" s="51"/>
      <c r="H285" s="51"/>
      <c r="I285" s="51"/>
      <c r="J285" s="64"/>
      <c r="K285" s="64"/>
      <c r="L285" s="64"/>
      <c r="M285" s="64"/>
      <c r="N285" s="64"/>
      <c r="O285" s="64"/>
      <c r="P285" s="64"/>
      <c r="Q285" s="64"/>
      <c r="R285" s="64"/>
      <c r="S285" s="64"/>
      <c r="T285" s="64"/>
      <c r="U285" s="64"/>
      <c r="V285" s="51"/>
      <c r="W285" s="51"/>
      <c r="X285" s="51"/>
      <c r="Y285" s="51"/>
      <c r="Z285" s="51"/>
      <c r="AA285" s="51"/>
      <c r="AB285" s="51"/>
      <c r="AC285" s="51"/>
      <c r="AD285" s="51"/>
    </row>
    <row r="286">
      <c r="A286" s="51"/>
      <c r="B286" s="51"/>
      <c r="C286" s="51"/>
      <c r="D286" s="51"/>
      <c r="E286" s="51"/>
      <c r="F286" s="51"/>
      <c r="G286" s="51"/>
      <c r="H286" s="51"/>
      <c r="I286" s="51"/>
      <c r="J286" s="64"/>
      <c r="K286" s="64"/>
      <c r="L286" s="64"/>
      <c r="M286" s="64"/>
      <c r="N286" s="64"/>
      <c r="O286" s="64"/>
      <c r="P286" s="64"/>
      <c r="Q286" s="64"/>
      <c r="R286" s="64"/>
      <c r="S286" s="64"/>
      <c r="T286" s="64"/>
      <c r="U286" s="64"/>
      <c r="V286" s="51"/>
      <c r="W286" s="51"/>
      <c r="X286" s="51"/>
      <c r="Y286" s="51"/>
      <c r="Z286" s="51"/>
      <c r="AA286" s="51"/>
      <c r="AB286" s="51"/>
      <c r="AC286" s="51"/>
      <c r="AD286" s="51"/>
    </row>
    <row r="287">
      <c r="A287" s="51"/>
      <c r="B287" s="51"/>
      <c r="C287" s="51"/>
      <c r="D287" s="51"/>
      <c r="E287" s="51"/>
      <c r="F287" s="51"/>
      <c r="G287" s="51"/>
      <c r="H287" s="51"/>
      <c r="I287" s="51"/>
      <c r="J287" s="64"/>
      <c r="K287" s="64"/>
      <c r="L287" s="64"/>
      <c r="M287" s="64"/>
      <c r="N287" s="64"/>
      <c r="O287" s="64"/>
      <c r="P287" s="64"/>
      <c r="Q287" s="64"/>
      <c r="R287" s="64"/>
      <c r="S287" s="64"/>
      <c r="T287" s="64"/>
      <c r="U287" s="64"/>
      <c r="V287" s="51"/>
      <c r="W287" s="51"/>
      <c r="X287" s="51"/>
      <c r="Y287" s="51"/>
      <c r="Z287" s="51"/>
      <c r="AA287" s="51"/>
      <c r="AB287" s="51"/>
      <c r="AC287" s="51"/>
      <c r="AD287" s="51"/>
    </row>
    <row r="288">
      <c r="A288" s="51"/>
      <c r="B288" s="51"/>
      <c r="C288" s="51"/>
      <c r="D288" s="51"/>
      <c r="E288" s="51"/>
      <c r="F288" s="51"/>
      <c r="G288" s="51"/>
      <c r="H288" s="51"/>
      <c r="I288" s="51"/>
      <c r="J288" s="64"/>
      <c r="K288" s="64"/>
      <c r="L288" s="64"/>
      <c r="M288" s="64"/>
      <c r="N288" s="64"/>
      <c r="O288" s="64"/>
      <c r="P288" s="64"/>
      <c r="Q288" s="64"/>
      <c r="R288" s="64"/>
      <c r="S288" s="64"/>
      <c r="T288" s="64"/>
      <c r="U288" s="64"/>
      <c r="V288" s="51"/>
      <c r="W288" s="51"/>
      <c r="X288" s="51"/>
      <c r="Y288" s="51"/>
      <c r="Z288" s="51"/>
      <c r="AA288" s="51"/>
      <c r="AB288" s="51"/>
      <c r="AC288" s="51"/>
      <c r="AD288" s="51"/>
    </row>
    <row r="289">
      <c r="A289" s="51"/>
      <c r="B289" s="51"/>
      <c r="C289" s="51"/>
      <c r="D289" s="51"/>
      <c r="E289" s="51"/>
      <c r="F289" s="51"/>
      <c r="G289" s="51"/>
      <c r="H289" s="51"/>
      <c r="I289" s="51"/>
      <c r="J289" s="64"/>
      <c r="K289" s="64"/>
      <c r="L289" s="64"/>
      <c r="M289" s="64"/>
      <c r="N289" s="64"/>
      <c r="O289" s="64"/>
      <c r="P289" s="64"/>
      <c r="Q289" s="64"/>
      <c r="R289" s="64"/>
      <c r="S289" s="64"/>
      <c r="T289" s="64"/>
      <c r="U289" s="64"/>
      <c r="V289" s="51"/>
      <c r="W289" s="51"/>
      <c r="X289" s="51"/>
      <c r="Y289" s="51"/>
      <c r="Z289" s="51"/>
      <c r="AA289" s="51"/>
      <c r="AB289" s="51"/>
      <c r="AC289" s="51"/>
      <c r="AD289" s="51"/>
    </row>
    <row r="290">
      <c r="A290" s="51"/>
      <c r="B290" s="51"/>
      <c r="C290" s="51"/>
      <c r="D290" s="51"/>
      <c r="E290" s="51"/>
      <c r="F290" s="51"/>
      <c r="G290" s="51"/>
      <c r="H290" s="51"/>
      <c r="I290" s="51"/>
      <c r="J290" s="64"/>
      <c r="K290" s="64"/>
      <c r="L290" s="64"/>
      <c r="M290" s="64"/>
      <c r="N290" s="64"/>
      <c r="O290" s="64"/>
      <c r="P290" s="64"/>
      <c r="Q290" s="64"/>
      <c r="R290" s="64"/>
      <c r="S290" s="64"/>
      <c r="T290" s="64"/>
      <c r="U290" s="64"/>
      <c r="V290" s="51"/>
      <c r="W290" s="51"/>
      <c r="X290" s="51"/>
      <c r="Y290" s="51"/>
      <c r="Z290" s="51"/>
      <c r="AA290" s="51"/>
      <c r="AB290" s="51"/>
      <c r="AC290" s="51"/>
      <c r="AD290" s="51"/>
    </row>
    <row r="291">
      <c r="A291" s="51"/>
      <c r="B291" s="51"/>
      <c r="C291" s="51"/>
      <c r="D291" s="51"/>
      <c r="E291" s="51"/>
      <c r="F291" s="51"/>
      <c r="G291" s="51"/>
      <c r="H291" s="51"/>
      <c r="I291" s="51"/>
      <c r="J291" s="64"/>
      <c r="K291" s="64"/>
      <c r="L291" s="64"/>
      <c r="M291" s="64"/>
      <c r="N291" s="64"/>
      <c r="O291" s="64"/>
      <c r="P291" s="64"/>
      <c r="Q291" s="64"/>
      <c r="R291" s="64"/>
      <c r="S291" s="64"/>
      <c r="T291" s="64"/>
      <c r="U291" s="64"/>
      <c r="V291" s="51"/>
      <c r="W291" s="51"/>
      <c r="X291" s="51"/>
      <c r="Y291" s="51"/>
      <c r="Z291" s="51"/>
      <c r="AA291" s="51"/>
      <c r="AB291" s="51"/>
      <c r="AC291" s="51"/>
      <c r="AD291" s="51"/>
    </row>
    <row r="292">
      <c r="A292" s="51"/>
      <c r="B292" s="51"/>
      <c r="C292" s="51"/>
      <c r="D292" s="51"/>
      <c r="E292" s="51"/>
      <c r="F292" s="51"/>
      <c r="G292" s="51"/>
      <c r="H292" s="51"/>
      <c r="I292" s="51"/>
      <c r="J292" s="64"/>
      <c r="K292" s="64"/>
      <c r="L292" s="64"/>
      <c r="M292" s="64"/>
      <c r="N292" s="64"/>
      <c r="O292" s="64"/>
      <c r="P292" s="64"/>
      <c r="Q292" s="64"/>
      <c r="R292" s="64"/>
      <c r="S292" s="64"/>
      <c r="T292" s="64"/>
      <c r="U292" s="64"/>
      <c r="V292" s="51"/>
      <c r="W292" s="51"/>
      <c r="X292" s="51"/>
      <c r="Y292" s="51"/>
      <c r="Z292" s="51"/>
      <c r="AA292" s="51"/>
      <c r="AB292" s="51"/>
      <c r="AC292" s="51"/>
      <c r="AD292" s="51"/>
    </row>
    <row r="293">
      <c r="A293" s="51"/>
      <c r="B293" s="51"/>
      <c r="C293" s="51"/>
      <c r="D293" s="51"/>
      <c r="E293" s="51"/>
      <c r="F293" s="51"/>
      <c r="G293" s="51"/>
      <c r="H293" s="51"/>
      <c r="I293" s="51"/>
      <c r="J293" s="64"/>
      <c r="K293" s="64"/>
      <c r="L293" s="64"/>
      <c r="M293" s="64"/>
      <c r="N293" s="64"/>
      <c r="O293" s="64"/>
      <c r="P293" s="64"/>
      <c r="Q293" s="64"/>
      <c r="R293" s="64"/>
      <c r="S293" s="64"/>
      <c r="T293" s="64"/>
      <c r="U293" s="64"/>
      <c r="V293" s="51"/>
      <c r="W293" s="51"/>
      <c r="X293" s="51"/>
      <c r="Y293" s="51"/>
      <c r="Z293" s="51"/>
      <c r="AA293" s="51"/>
      <c r="AB293" s="51"/>
      <c r="AC293" s="51"/>
      <c r="AD293" s="51"/>
    </row>
    <row r="294">
      <c r="A294" s="51"/>
      <c r="B294" s="51"/>
      <c r="C294" s="51"/>
      <c r="D294" s="51"/>
      <c r="E294" s="51"/>
      <c r="F294" s="51"/>
      <c r="G294" s="51"/>
      <c r="H294" s="51"/>
      <c r="I294" s="51"/>
      <c r="J294" s="64"/>
      <c r="K294" s="64"/>
      <c r="L294" s="64"/>
      <c r="M294" s="64"/>
      <c r="N294" s="64"/>
      <c r="O294" s="64"/>
      <c r="P294" s="64"/>
      <c r="Q294" s="64"/>
      <c r="R294" s="64"/>
      <c r="S294" s="64"/>
      <c r="T294" s="64"/>
      <c r="U294" s="64"/>
      <c r="V294" s="51"/>
      <c r="W294" s="51"/>
      <c r="X294" s="51"/>
      <c r="Y294" s="51"/>
      <c r="Z294" s="51"/>
      <c r="AA294" s="51"/>
      <c r="AB294" s="51"/>
      <c r="AC294" s="51"/>
      <c r="AD294" s="51"/>
    </row>
    <row r="295">
      <c r="A295" s="51"/>
      <c r="B295" s="51"/>
      <c r="C295" s="51"/>
      <c r="D295" s="51"/>
      <c r="E295" s="51"/>
      <c r="F295" s="51"/>
      <c r="G295" s="51"/>
      <c r="H295" s="51"/>
      <c r="I295" s="51"/>
      <c r="J295" s="64"/>
      <c r="K295" s="64"/>
      <c r="L295" s="64"/>
      <c r="M295" s="64"/>
      <c r="N295" s="64"/>
      <c r="O295" s="64"/>
      <c r="P295" s="64"/>
      <c r="Q295" s="64"/>
      <c r="R295" s="64"/>
      <c r="S295" s="64"/>
      <c r="T295" s="64"/>
      <c r="U295" s="64"/>
      <c r="V295" s="51"/>
      <c r="W295" s="51"/>
      <c r="X295" s="51"/>
      <c r="Y295" s="51"/>
      <c r="Z295" s="51"/>
      <c r="AA295" s="51"/>
      <c r="AB295" s="51"/>
      <c r="AC295" s="51"/>
      <c r="AD295" s="51"/>
    </row>
    <row r="296">
      <c r="A296" s="51"/>
      <c r="B296" s="51"/>
      <c r="C296" s="51"/>
      <c r="D296" s="51"/>
      <c r="E296" s="51"/>
      <c r="F296" s="51"/>
      <c r="G296" s="51"/>
      <c r="H296" s="51"/>
      <c r="I296" s="51"/>
      <c r="J296" s="64"/>
      <c r="K296" s="64"/>
      <c r="L296" s="64"/>
      <c r="M296" s="64"/>
      <c r="N296" s="64"/>
      <c r="O296" s="64"/>
      <c r="P296" s="64"/>
      <c r="Q296" s="64"/>
      <c r="R296" s="64"/>
      <c r="S296" s="64"/>
      <c r="T296" s="64"/>
      <c r="U296" s="64"/>
      <c r="V296" s="51"/>
      <c r="W296" s="51"/>
      <c r="X296" s="51"/>
      <c r="Y296" s="51"/>
      <c r="Z296" s="51"/>
      <c r="AA296" s="51"/>
      <c r="AB296" s="51"/>
      <c r="AC296" s="51"/>
      <c r="AD296" s="51"/>
    </row>
    <row r="297">
      <c r="A297" s="51"/>
      <c r="B297" s="51"/>
      <c r="C297" s="51"/>
      <c r="D297" s="51"/>
      <c r="E297" s="51"/>
      <c r="F297" s="51"/>
      <c r="G297" s="51"/>
      <c r="H297" s="51"/>
      <c r="I297" s="51"/>
      <c r="J297" s="64"/>
      <c r="K297" s="64"/>
      <c r="L297" s="64"/>
      <c r="M297" s="64"/>
      <c r="N297" s="64"/>
      <c r="O297" s="64"/>
      <c r="P297" s="64"/>
      <c r="Q297" s="64"/>
      <c r="R297" s="64"/>
      <c r="S297" s="64"/>
      <c r="T297" s="64"/>
      <c r="U297" s="64"/>
      <c r="V297" s="51"/>
      <c r="W297" s="51"/>
      <c r="X297" s="51"/>
      <c r="Y297" s="51"/>
      <c r="Z297" s="51"/>
      <c r="AA297" s="51"/>
      <c r="AB297" s="51"/>
      <c r="AC297" s="51"/>
      <c r="AD297" s="51"/>
    </row>
    <row r="298">
      <c r="A298" s="51"/>
      <c r="B298" s="51"/>
      <c r="C298" s="51"/>
      <c r="D298" s="51"/>
      <c r="E298" s="51"/>
      <c r="F298" s="51"/>
      <c r="G298" s="51"/>
      <c r="H298" s="51"/>
      <c r="I298" s="51"/>
      <c r="J298" s="64"/>
      <c r="K298" s="64"/>
      <c r="L298" s="64"/>
      <c r="M298" s="64"/>
      <c r="N298" s="64"/>
      <c r="O298" s="64"/>
      <c r="P298" s="64"/>
      <c r="Q298" s="64"/>
      <c r="R298" s="64"/>
      <c r="S298" s="64"/>
      <c r="T298" s="64"/>
      <c r="U298" s="64"/>
      <c r="V298" s="51"/>
      <c r="W298" s="51"/>
      <c r="X298" s="51"/>
      <c r="Y298" s="51"/>
      <c r="Z298" s="51"/>
      <c r="AA298" s="51"/>
      <c r="AB298" s="51"/>
      <c r="AC298" s="51"/>
      <c r="AD298" s="51"/>
    </row>
    <row r="299">
      <c r="A299" s="51"/>
      <c r="B299" s="51"/>
      <c r="C299" s="51"/>
      <c r="D299" s="51"/>
      <c r="E299" s="51"/>
      <c r="F299" s="51"/>
      <c r="G299" s="51"/>
      <c r="H299" s="51"/>
      <c r="I299" s="51"/>
      <c r="J299" s="64"/>
      <c r="K299" s="64"/>
      <c r="L299" s="64"/>
      <c r="M299" s="64"/>
      <c r="N299" s="64"/>
      <c r="O299" s="64"/>
      <c r="P299" s="64"/>
      <c r="Q299" s="64"/>
      <c r="R299" s="64"/>
      <c r="S299" s="64"/>
      <c r="T299" s="64"/>
      <c r="U299" s="64"/>
      <c r="V299" s="51"/>
      <c r="W299" s="51"/>
      <c r="X299" s="51"/>
      <c r="Y299" s="51"/>
      <c r="Z299" s="51"/>
      <c r="AA299" s="51"/>
      <c r="AB299" s="51"/>
      <c r="AC299" s="51"/>
      <c r="AD299" s="51"/>
    </row>
    <row r="300">
      <c r="A300" s="51"/>
      <c r="B300" s="51"/>
      <c r="C300" s="51"/>
      <c r="D300" s="51"/>
      <c r="E300" s="51"/>
      <c r="F300" s="51"/>
      <c r="G300" s="51"/>
      <c r="H300" s="51"/>
      <c r="I300" s="51"/>
      <c r="J300" s="64"/>
      <c r="K300" s="64"/>
      <c r="L300" s="64"/>
      <c r="M300" s="64"/>
      <c r="N300" s="64"/>
      <c r="O300" s="64"/>
      <c r="P300" s="64"/>
      <c r="Q300" s="64"/>
      <c r="R300" s="64"/>
      <c r="S300" s="64"/>
      <c r="T300" s="64"/>
      <c r="U300" s="64"/>
      <c r="V300" s="51"/>
      <c r="W300" s="51"/>
      <c r="X300" s="51"/>
      <c r="Y300" s="51"/>
      <c r="Z300" s="51"/>
      <c r="AA300" s="51"/>
      <c r="AB300" s="51"/>
      <c r="AC300" s="51"/>
      <c r="AD300" s="51"/>
    </row>
    <row r="301">
      <c r="A301" s="51"/>
      <c r="B301" s="51"/>
      <c r="C301" s="51"/>
      <c r="D301" s="51"/>
      <c r="E301" s="51"/>
      <c r="F301" s="51"/>
      <c r="G301" s="51"/>
      <c r="H301" s="51"/>
      <c r="I301" s="51"/>
      <c r="J301" s="64"/>
      <c r="K301" s="64"/>
      <c r="L301" s="64"/>
      <c r="M301" s="64"/>
      <c r="N301" s="64"/>
      <c r="O301" s="64"/>
      <c r="P301" s="64"/>
      <c r="Q301" s="64"/>
      <c r="R301" s="64"/>
      <c r="S301" s="64"/>
      <c r="T301" s="64"/>
      <c r="U301" s="64"/>
      <c r="V301" s="51"/>
      <c r="W301" s="51"/>
      <c r="X301" s="51"/>
      <c r="Y301" s="51"/>
      <c r="Z301" s="51"/>
      <c r="AA301" s="51"/>
      <c r="AB301" s="51"/>
      <c r="AC301" s="51"/>
      <c r="AD301" s="51"/>
    </row>
    <row r="302">
      <c r="A302" s="51"/>
      <c r="B302" s="51"/>
      <c r="C302" s="51"/>
      <c r="D302" s="51"/>
      <c r="E302" s="51"/>
      <c r="F302" s="51"/>
      <c r="G302" s="51"/>
      <c r="H302" s="51"/>
      <c r="I302" s="51"/>
      <c r="J302" s="64"/>
      <c r="K302" s="64"/>
      <c r="L302" s="64"/>
      <c r="M302" s="64"/>
      <c r="N302" s="64"/>
      <c r="O302" s="64"/>
      <c r="P302" s="64"/>
      <c r="Q302" s="64"/>
      <c r="R302" s="64"/>
      <c r="S302" s="64"/>
      <c r="T302" s="64"/>
      <c r="U302" s="64"/>
      <c r="V302" s="51"/>
      <c r="W302" s="51"/>
      <c r="X302" s="51"/>
      <c r="Y302" s="51"/>
      <c r="Z302" s="51"/>
      <c r="AA302" s="51"/>
      <c r="AB302" s="51"/>
      <c r="AC302" s="51"/>
      <c r="AD302" s="51"/>
    </row>
    <row r="303">
      <c r="A303" s="51"/>
      <c r="B303" s="51"/>
      <c r="C303" s="51"/>
      <c r="D303" s="51"/>
      <c r="E303" s="51"/>
      <c r="F303" s="51"/>
      <c r="G303" s="51"/>
      <c r="H303" s="51"/>
      <c r="I303" s="51"/>
      <c r="J303" s="64"/>
      <c r="K303" s="64"/>
      <c r="L303" s="64"/>
      <c r="M303" s="64"/>
      <c r="N303" s="64"/>
      <c r="O303" s="64"/>
      <c r="P303" s="64"/>
      <c r="Q303" s="64"/>
      <c r="R303" s="64"/>
      <c r="S303" s="64"/>
      <c r="T303" s="64"/>
      <c r="U303" s="64"/>
      <c r="V303" s="51"/>
      <c r="W303" s="51"/>
      <c r="X303" s="51"/>
      <c r="Y303" s="51"/>
      <c r="Z303" s="51"/>
      <c r="AA303" s="51"/>
      <c r="AB303" s="51"/>
      <c r="AC303" s="51"/>
      <c r="AD303" s="51"/>
    </row>
    <row r="304">
      <c r="A304" s="51"/>
      <c r="B304" s="51"/>
      <c r="C304" s="51"/>
      <c r="D304" s="51"/>
      <c r="E304" s="51"/>
      <c r="F304" s="51"/>
      <c r="G304" s="51"/>
      <c r="H304" s="51"/>
      <c r="I304" s="51"/>
      <c r="J304" s="64"/>
      <c r="K304" s="64"/>
      <c r="L304" s="64"/>
      <c r="M304" s="64"/>
      <c r="N304" s="64"/>
      <c r="O304" s="64"/>
      <c r="P304" s="64"/>
      <c r="Q304" s="64"/>
      <c r="R304" s="64"/>
      <c r="S304" s="64"/>
      <c r="T304" s="64"/>
      <c r="U304" s="64"/>
      <c r="V304" s="51"/>
      <c r="W304" s="51"/>
      <c r="X304" s="51"/>
      <c r="Y304" s="51"/>
      <c r="Z304" s="51"/>
      <c r="AA304" s="51"/>
      <c r="AB304" s="51"/>
      <c r="AC304" s="51"/>
      <c r="AD304" s="51"/>
    </row>
    <row r="305">
      <c r="A305" s="51"/>
      <c r="B305" s="51"/>
      <c r="C305" s="51"/>
      <c r="D305" s="51"/>
      <c r="E305" s="51"/>
      <c r="F305" s="51"/>
      <c r="G305" s="51"/>
      <c r="H305" s="51"/>
      <c r="I305" s="51"/>
      <c r="J305" s="64"/>
      <c r="K305" s="64"/>
      <c r="L305" s="64"/>
      <c r="M305" s="64"/>
      <c r="N305" s="64"/>
      <c r="O305" s="64"/>
      <c r="P305" s="64"/>
      <c r="Q305" s="64"/>
      <c r="R305" s="64"/>
      <c r="S305" s="64"/>
      <c r="T305" s="64"/>
      <c r="U305" s="64"/>
      <c r="V305" s="51"/>
      <c r="W305" s="51"/>
      <c r="X305" s="51"/>
      <c r="Y305" s="51"/>
      <c r="Z305" s="51"/>
      <c r="AA305" s="51"/>
      <c r="AB305" s="51"/>
      <c r="AC305" s="51"/>
      <c r="AD305" s="51"/>
    </row>
    <row r="306">
      <c r="A306" s="51"/>
      <c r="B306" s="51"/>
      <c r="C306" s="51"/>
      <c r="D306" s="51"/>
      <c r="E306" s="51"/>
      <c r="F306" s="51"/>
      <c r="G306" s="51"/>
      <c r="H306" s="51"/>
      <c r="I306" s="51"/>
      <c r="J306" s="64"/>
      <c r="K306" s="64"/>
      <c r="L306" s="64"/>
      <c r="M306" s="64"/>
      <c r="N306" s="64"/>
      <c r="O306" s="64"/>
      <c r="P306" s="64"/>
      <c r="Q306" s="64"/>
      <c r="R306" s="64"/>
      <c r="S306" s="64"/>
      <c r="T306" s="64"/>
      <c r="U306" s="64"/>
      <c r="V306" s="51"/>
      <c r="W306" s="51"/>
      <c r="X306" s="51"/>
      <c r="Y306" s="51"/>
      <c r="Z306" s="51"/>
      <c r="AA306" s="51"/>
      <c r="AB306" s="51"/>
      <c r="AC306" s="51"/>
      <c r="AD306" s="51"/>
    </row>
    <row r="307">
      <c r="A307" s="51"/>
      <c r="B307" s="51"/>
      <c r="C307" s="51"/>
      <c r="D307" s="51"/>
      <c r="E307" s="51"/>
      <c r="F307" s="51"/>
      <c r="G307" s="51"/>
      <c r="H307" s="51"/>
      <c r="I307" s="51"/>
      <c r="J307" s="64"/>
      <c r="K307" s="64"/>
      <c r="L307" s="64"/>
      <c r="M307" s="64"/>
      <c r="N307" s="64"/>
      <c r="O307" s="64"/>
      <c r="P307" s="64"/>
      <c r="Q307" s="64"/>
      <c r="R307" s="64"/>
      <c r="S307" s="64"/>
      <c r="T307" s="64"/>
      <c r="U307" s="64"/>
      <c r="V307" s="51"/>
      <c r="W307" s="51"/>
      <c r="X307" s="51"/>
      <c r="Y307" s="51"/>
      <c r="Z307" s="51"/>
      <c r="AA307" s="51"/>
      <c r="AB307" s="51"/>
      <c r="AC307" s="51"/>
      <c r="AD307" s="51"/>
    </row>
    <row r="308">
      <c r="A308" s="51"/>
      <c r="B308" s="51"/>
      <c r="C308" s="51"/>
      <c r="D308" s="51"/>
      <c r="E308" s="51"/>
      <c r="F308" s="51"/>
      <c r="G308" s="51"/>
      <c r="H308" s="51"/>
      <c r="I308" s="51"/>
      <c r="J308" s="64"/>
      <c r="K308" s="64"/>
      <c r="L308" s="64"/>
      <c r="M308" s="64"/>
      <c r="N308" s="64"/>
      <c r="O308" s="64"/>
      <c r="P308" s="64"/>
      <c r="Q308" s="64"/>
      <c r="R308" s="64"/>
      <c r="S308" s="64"/>
      <c r="T308" s="64"/>
      <c r="U308" s="64"/>
      <c r="V308" s="51"/>
      <c r="W308" s="51"/>
      <c r="X308" s="51"/>
      <c r="Y308" s="51"/>
      <c r="Z308" s="51"/>
      <c r="AA308" s="51"/>
      <c r="AB308" s="51"/>
      <c r="AC308" s="51"/>
      <c r="AD308" s="51"/>
    </row>
    <row r="309">
      <c r="A309" s="51"/>
      <c r="B309" s="51"/>
      <c r="C309" s="51"/>
      <c r="D309" s="51"/>
      <c r="E309" s="51"/>
      <c r="F309" s="51"/>
      <c r="G309" s="51"/>
      <c r="H309" s="51"/>
      <c r="I309" s="51"/>
      <c r="J309" s="64"/>
      <c r="K309" s="64"/>
      <c r="L309" s="64"/>
      <c r="M309" s="64"/>
      <c r="N309" s="64"/>
      <c r="O309" s="64"/>
      <c r="P309" s="64"/>
      <c r="Q309" s="64"/>
      <c r="R309" s="64"/>
      <c r="S309" s="64"/>
      <c r="T309" s="64"/>
      <c r="U309" s="64"/>
      <c r="V309" s="51"/>
      <c r="W309" s="51"/>
      <c r="X309" s="51"/>
      <c r="Y309" s="51"/>
      <c r="Z309" s="51"/>
      <c r="AA309" s="51"/>
      <c r="AB309" s="51"/>
      <c r="AC309" s="51"/>
      <c r="AD309" s="51"/>
    </row>
    <row r="310">
      <c r="A310" s="51"/>
      <c r="B310" s="51"/>
      <c r="C310" s="51"/>
      <c r="D310" s="51"/>
      <c r="E310" s="51"/>
      <c r="F310" s="51"/>
      <c r="G310" s="51"/>
      <c r="H310" s="51"/>
      <c r="I310" s="51"/>
      <c r="J310" s="64"/>
      <c r="K310" s="64"/>
      <c r="L310" s="64"/>
      <c r="M310" s="64"/>
      <c r="N310" s="64"/>
      <c r="O310" s="64"/>
      <c r="P310" s="64"/>
      <c r="Q310" s="64"/>
      <c r="R310" s="64"/>
      <c r="S310" s="64"/>
      <c r="T310" s="64"/>
      <c r="U310" s="64"/>
      <c r="V310" s="51"/>
      <c r="W310" s="51"/>
      <c r="X310" s="51"/>
      <c r="Y310" s="51"/>
      <c r="Z310" s="51"/>
      <c r="AA310" s="51"/>
      <c r="AB310" s="51"/>
      <c r="AC310" s="51"/>
      <c r="AD310" s="51"/>
    </row>
    <row r="311">
      <c r="A311" s="51"/>
      <c r="B311" s="51"/>
      <c r="C311" s="51"/>
      <c r="D311" s="51"/>
      <c r="E311" s="51"/>
      <c r="F311" s="51"/>
      <c r="G311" s="51"/>
      <c r="H311" s="51"/>
      <c r="I311" s="51"/>
      <c r="J311" s="64"/>
      <c r="K311" s="64"/>
      <c r="L311" s="64"/>
      <c r="M311" s="64"/>
      <c r="N311" s="64"/>
      <c r="O311" s="64"/>
      <c r="P311" s="64"/>
      <c r="Q311" s="64"/>
      <c r="R311" s="64"/>
      <c r="S311" s="64"/>
      <c r="T311" s="64"/>
      <c r="U311" s="64"/>
      <c r="V311" s="51"/>
      <c r="W311" s="51"/>
      <c r="X311" s="51"/>
      <c r="Y311" s="51"/>
      <c r="Z311" s="51"/>
      <c r="AA311" s="51"/>
      <c r="AB311" s="51"/>
      <c r="AC311" s="51"/>
      <c r="AD311" s="51"/>
    </row>
    <row r="312">
      <c r="A312" s="51"/>
      <c r="B312" s="51"/>
      <c r="C312" s="51"/>
      <c r="D312" s="51"/>
      <c r="E312" s="51"/>
      <c r="F312" s="51"/>
      <c r="G312" s="51"/>
      <c r="H312" s="51"/>
      <c r="I312" s="51"/>
      <c r="J312" s="64"/>
      <c r="K312" s="64"/>
      <c r="L312" s="64"/>
      <c r="M312" s="64"/>
      <c r="N312" s="64"/>
      <c r="O312" s="64"/>
      <c r="P312" s="64"/>
      <c r="Q312" s="64"/>
      <c r="R312" s="64"/>
      <c r="S312" s="64"/>
      <c r="T312" s="64"/>
      <c r="U312" s="64"/>
      <c r="V312" s="51"/>
      <c r="W312" s="51"/>
      <c r="X312" s="51"/>
      <c r="Y312" s="51"/>
      <c r="Z312" s="51"/>
      <c r="AA312" s="51"/>
      <c r="AB312" s="51"/>
      <c r="AC312" s="51"/>
      <c r="AD312" s="51"/>
    </row>
    <row r="313">
      <c r="A313" s="51"/>
      <c r="B313" s="51"/>
      <c r="C313" s="51"/>
      <c r="D313" s="51"/>
      <c r="E313" s="51"/>
      <c r="F313" s="51"/>
      <c r="G313" s="51"/>
      <c r="H313" s="51"/>
      <c r="I313" s="51"/>
      <c r="J313" s="64"/>
      <c r="K313" s="64"/>
      <c r="L313" s="64"/>
      <c r="M313" s="64"/>
      <c r="N313" s="64"/>
      <c r="O313" s="64"/>
      <c r="P313" s="64"/>
      <c r="Q313" s="64"/>
      <c r="R313" s="64"/>
      <c r="S313" s="64"/>
      <c r="T313" s="64"/>
      <c r="U313" s="64"/>
      <c r="V313" s="51"/>
      <c r="W313" s="51"/>
      <c r="X313" s="51"/>
      <c r="Y313" s="51"/>
      <c r="Z313" s="51"/>
      <c r="AA313" s="51"/>
      <c r="AB313" s="51"/>
      <c r="AC313" s="51"/>
      <c r="AD313" s="51"/>
    </row>
    <row r="314">
      <c r="A314" s="51"/>
      <c r="B314" s="51"/>
      <c r="C314" s="51"/>
      <c r="D314" s="51"/>
      <c r="E314" s="51"/>
      <c r="F314" s="51"/>
      <c r="G314" s="51"/>
      <c r="H314" s="51"/>
      <c r="I314" s="51"/>
      <c r="J314" s="64"/>
      <c r="K314" s="64"/>
      <c r="L314" s="64"/>
      <c r="M314" s="64"/>
      <c r="N314" s="64"/>
      <c r="O314" s="64"/>
      <c r="P314" s="64"/>
      <c r="Q314" s="64"/>
      <c r="R314" s="64"/>
      <c r="S314" s="64"/>
      <c r="T314" s="64"/>
      <c r="U314" s="64"/>
      <c r="V314" s="51"/>
      <c r="W314" s="51"/>
      <c r="X314" s="51"/>
      <c r="Y314" s="51"/>
      <c r="Z314" s="51"/>
      <c r="AA314" s="51"/>
      <c r="AB314" s="51"/>
      <c r="AC314" s="51"/>
      <c r="AD314" s="51"/>
    </row>
    <row r="315">
      <c r="A315" s="51"/>
      <c r="B315" s="51"/>
      <c r="C315" s="51"/>
      <c r="D315" s="51"/>
      <c r="E315" s="51"/>
      <c r="F315" s="51"/>
      <c r="G315" s="51"/>
      <c r="H315" s="51"/>
      <c r="I315" s="51"/>
      <c r="J315" s="64"/>
      <c r="K315" s="64"/>
      <c r="L315" s="64"/>
      <c r="M315" s="64"/>
      <c r="N315" s="64"/>
      <c r="O315" s="64"/>
      <c r="P315" s="64"/>
      <c r="Q315" s="64"/>
      <c r="R315" s="64"/>
      <c r="S315" s="64"/>
      <c r="T315" s="64"/>
      <c r="U315" s="64"/>
      <c r="V315" s="51"/>
      <c r="W315" s="51"/>
      <c r="X315" s="51"/>
      <c r="Y315" s="51"/>
      <c r="Z315" s="51"/>
      <c r="AA315" s="51"/>
      <c r="AB315" s="51"/>
      <c r="AC315" s="51"/>
      <c r="AD315" s="51"/>
    </row>
    <row r="316">
      <c r="A316" s="51"/>
      <c r="B316" s="51"/>
      <c r="C316" s="51"/>
      <c r="D316" s="51"/>
      <c r="E316" s="51"/>
      <c r="F316" s="51"/>
      <c r="G316" s="51"/>
      <c r="H316" s="51"/>
      <c r="I316" s="51"/>
      <c r="J316" s="64"/>
      <c r="K316" s="64"/>
      <c r="L316" s="64"/>
      <c r="M316" s="64"/>
      <c r="N316" s="64"/>
      <c r="O316" s="64"/>
      <c r="P316" s="64"/>
      <c r="Q316" s="64"/>
      <c r="R316" s="64"/>
      <c r="S316" s="64"/>
      <c r="T316" s="64"/>
      <c r="U316" s="64"/>
      <c r="V316" s="51"/>
      <c r="W316" s="51"/>
      <c r="X316" s="51"/>
      <c r="Y316" s="51"/>
      <c r="Z316" s="51"/>
      <c r="AA316" s="51"/>
      <c r="AB316" s="51"/>
      <c r="AC316" s="51"/>
      <c r="AD316" s="51"/>
    </row>
    <row r="317">
      <c r="A317" s="51"/>
      <c r="B317" s="51"/>
      <c r="C317" s="51"/>
      <c r="D317" s="51"/>
      <c r="E317" s="51"/>
      <c r="F317" s="51"/>
      <c r="G317" s="51"/>
      <c r="H317" s="51"/>
      <c r="I317" s="51"/>
      <c r="J317" s="64"/>
      <c r="K317" s="64"/>
      <c r="L317" s="64"/>
      <c r="M317" s="64"/>
      <c r="N317" s="64"/>
      <c r="O317" s="64"/>
      <c r="P317" s="64"/>
      <c r="Q317" s="64"/>
      <c r="R317" s="64"/>
      <c r="S317" s="64"/>
      <c r="T317" s="64"/>
      <c r="U317" s="64"/>
      <c r="V317" s="51"/>
      <c r="W317" s="51"/>
      <c r="X317" s="51"/>
      <c r="Y317" s="51"/>
      <c r="Z317" s="51"/>
      <c r="AA317" s="51"/>
      <c r="AB317" s="51"/>
      <c r="AC317" s="51"/>
      <c r="AD317" s="51"/>
    </row>
    <row r="318">
      <c r="A318" s="51"/>
      <c r="B318" s="51"/>
      <c r="C318" s="51"/>
      <c r="D318" s="51"/>
      <c r="E318" s="51"/>
      <c r="F318" s="51"/>
      <c r="G318" s="51"/>
      <c r="H318" s="51"/>
      <c r="I318" s="51"/>
      <c r="J318" s="64"/>
      <c r="K318" s="64"/>
      <c r="L318" s="64"/>
      <c r="M318" s="64"/>
      <c r="N318" s="64"/>
      <c r="O318" s="64"/>
      <c r="P318" s="64"/>
      <c r="Q318" s="64"/>
      <c r="R318" s="64"/>
      <c r="S318" s="64"/>
      <c r="T318" s="64"/>
      <c r="U318" s="64"/>
      <c r="V318" s="51"/>
      <c r="W318" s="51"/>
      <c r="X318" s="51"/>
      <c r="Y318" s="51"/>
      <c r="Z318" s="51"/>
      <c r="AA318" s="51"/>
      <c r="AB318" s="51"/>
      <c r="AC318" s="51"/>
      <c r="AD318" s="51"/>
    </row>
    <row r="319">
      <c r="A319" s="51"/>
      <c r="B319" s="51"/>
      <c r="C319" s="51"/>
      <c r="D319" s="51"/>
      <c r="E319" s="51"/>
      <c r="F319" s="51"/>
      <c r="G319" s="51"/>
      <c r="H319" s="51"/>
      <c r="I319" s="51"/>
      <c r="J319" s="64"/>
      <c r="K319" s="64"/>
      <c r="L319" s="64"/>
      <c r="M319" s="64"/>
      <c r="N319" s="64"/>
      <c r="O319" s="64"/>
      <c r="P319" s="64"/>
      <c r="Q319" s="64"/>
      <c r="R319" s="64"/>
      <c r="S319" s="64"/>
      <c r="T319" s="64"/>
      <c r="U319" s="64"/>
      <c r="V319" s="51"/>
      <c r="W319" s="51"/>
      <c r="X319" s="51"/>
      <c r="Y319" s="51"/>
      <c r="Z319" s="51"/>
      <c r="AA319" s="51"/>
      <c r="AB319" s="51"/>
      <c r="AC319" s="51"/>
      <c r="AD319" s="51"/>
    </row>
    <row r="320">
      <c r="A320" s="51"/>
      <c r="B320" s="51"/>
      <c r="C320" s="51"/>
      <c r="D320" s="51"/>
      <c r="E320" s="51"/>
      <c r="F320" s="51"/>
      <c r="G320" s="51"/>
      <c r="H320" s="51"/>
      <c r="I320" s="51"/>
      <c r="J320" s="64"/>
      <c r="K320" s="64"/>
      <c r="L320" s="64"/>
      <c r="M320" s="64"/>
      <c r="N320" s="64"/>
      <c r="O320" s="64"/>
      <c r="P320" s="64"/>
      <c r="Q320" s="64"/>
      <c r="R320" s="64"/>
      <c r="S320" s="64"/>
      <c r="T320" s="64"/>
      <c r="U320" s="64"/>
      <c r="V320" s="51"/>
      <c r="W320" s="51"/>
      <c r="X320" s="51"/>
      <c r="Y320" s="51"/>
      <c r="Z320" s="51"/>
      <c r="AA320" s="51"/>
      <c r="AB320" s="51"/>
      <c r="AC320" s="51"/>
      <c r="AD320" s="51"/>
    </row>
    <row r="321">
      <c r="A321" s="51"/>
      <c r="B321" s="51"/>
      <c r="C321" s="51"/>
      <c r="D321" s="51"/>
      <c r="E321" s="51"/>
      <c r="F321" s="51"/>
      <c r="G321" s="51"/>
      <c r="H321" s="51"/>
      <c r="I321" s="51"/>
      <c r="J321" s="64"/>
      <c r="K321" s="64"/>
      <c r="L321" s="64"/>
      <c r="M321" s="64"/>
      <c r="N321" s="64"/>
      <c r="O321" s="64"/>
      <c r="P321" s="64"/>
      <c r="Q321" s="64"/>
      <c r="R321" s="64"/>
      <c r="S321" s="64"/>
      <c r="T321" s="64"/>
      <c r="U321" s="64"/>
      <c r="V321" s="51"/>
      <c r="W321" s="51"/>
      <c r="X321" s="51"/>
      <c r="Y321" s="51"/>
      <c r="Z321" s="51"/>
      <c r="AA321" s="51"/>
      <c r="AB321" s="51"/>
      <c r="AC321" s="51"/>
      <c r="AD321" s="51"/>
    </row>
    <row r="322">
      <c r="A322" s="51"/>
      <c r="B322" s="51"/>
      <c r="C322" s="51"/>
      <c r="D322" s="51"/>
      <c r="E322" s="51"/>
      <c r="F322" s="51"/>
      <c r="G322" s="51"/>
      <c r="H322" s="51"/>
      <c r="I322" s="51"/>
      <c r="J322" s="64"/>
      <c r="K322" s="64"/>
      <c r="L322" s="64"/>
      <c r="M322" s="64"/>
      <c r="N322" s="64"/>
      <c r="O322" s="64"/>
      <c r="P322" s="64"/>
      <c r="Q322" s="64"/>
      <c r="R322" s="64"/>
      <c r="S322" s="64"/>
      <c r="T322" s="64"/>
      <c r="U322" s="64"/>
      <c r="V322" s="51"/>
      <c r="W322" s="51"/>
      <c r="X322" s="51"/>
      <c r="Y322" s="51"/>
      <c r="Z322" s="51"/>
      <c r="AA322" s="51"/>
      <c r="AB322" s="51"/>
      <c r="AC322" s="51"/>
      <c r="AD322" s="51"/>
    </row>
    <row r="323">
      <c r="A323" s="51"/>
      <c r="B323" s="51"/>
      <c r="C323" s="51"/>
      <c r="D323" s="51"/>
      <c r="E323" s="51"/>
      <c r="F323" s="51"/>
      <c r="G323" s="51"/>
      <c r="H323" s="51"/>
      <c r="I323" s="51"/>
      <c r="J323" s="64"/>
      <c r="K323" s="64"/>
      <c r="L323" s="64"/>
      <c r="M323" s="64"/>
      <c r="N323" s="64"/>
      <c r="O323" s="64"/>
      <c r="P323" s="64"/>
      <c r="Q323" s="64"/>
      <c r="R323" s="64"/>
      <c r="S323" s="64"/>
      <c r="T323" s="64"/>
      <c r="U323" s="64"/>
      <c r="V323" s="51"/>
      <c r="W323" s="51"/>
      <c r="X323" s="51"/>
      <c r="Y323" s="51"/>
      <c r="Z323" s="51"/>
      <c r="AA323" s="51"/>
      <c r="AB323" s="51"/>
      <c r="AC323" s="51"/>
      <c r="AD323" s="51"/>
    </row>
    <row r="324">
      <c r="A324" s="51"/>
      <c r="B324" s="51"/>
      <c r="C324" s="51"/>
      <c r="D324" s="51"/>
      <c r="E324" s="51"/>
      <c r="F324" s="51"/>
      <c r="G324" s="51"/>
      <c r="H324" s="51"/>
      <c r="I324" s="51"/>
      <c r="J324" s="64"/>
      <c r="K324" s="64"/>
      <c r="L324" s="64"/>
      <c r="M324" s="64"/>
      <c r="N324" s="64"/>
      <c r="O324" s="64"/>
      <c r="P324" s="64"/>
      <c r="Q324" s="64"/>
      <c r="R324" s="64"/>
      <c r="S324" s="64"/>
      <c r="T324" s="64"/>
      <c r="U324" s="64"/>
      <c r="V324" s="51"/>
      <c r="W324" s="51"/>
      <c r="X324" s="51"/>
      <c r="Y324" s="51"/>
      <c r="Z324" s="51"/>
      <c r="AA324" s="51"/>
      <c r="AB324" s="51"/>
      <c r="AC324" s="51"/>
      <c r="AD324" s="51"/>
    </row>
    <row r="325">
      <c r="A325" s="51"/>
      <c r="B325" s="51"/>
      <c r="C325" s="51"/>
      <c r="D325" s="51"/>
      <c r="E325" s="51"/>
      <c r="F325" s="51"/>
      <c r="G325" s="51"/>
      <c r="H325" s="51"/>
      <c r="I325" s="51"/>
      <c r="J325" s="64"/>
      <c r="K325" s="64"/>
      <c r="L325" s="64"/>
      <c r="M325" s="64"/>
      <c r="N325" s="64"/>
      <c r="O325" s="64"/>
      <c r="P325" s="64"/>
      <c r="Q325" s="64"/>
      <c r="R325" s="64"/>
      <c r="S325" s="64"/>
      <c r="T325" s="64"/>
      <c r="U325" s="64"/>
      <c r="V325" s="51"/>
      <c r="W325" s="51"/>
      <c r="X325" s="51"/>
      <c r="Y325" s="51"/>
      <c r="Z325" s="51"/>
      <c r="AA325" s="51"/>
      <c r="AB325" s="51"/>
      <c r="AC325" s="51"/>
      <c r="AD325" s="51"/>
    </row>
    <row r="326">
      <c r="A326" s="51"/>
      <c r="B326" s="51"/>
      <c r="C326" s="51"/>
      <c r="D326" s="51"/>
      <c r="E326" s="51"/>
      <c r="F326" s="51"/>
      <c r="G326" s="51"/>
      <c r="H326" s="51"/>
      <c r="I326" s="51"/>
      <c r="J326" s="64"/>
      <c r="K326" s="64"/>
      <c r="L326" s="64"/>
      <c r="M326" s="64"/>
      <c r="N326" s="64"/>
      <c r="O326" s="64"/>
      <c r="P326" s="64"/>
      <c r="Q326" s="64"/>
      <c r="R326" s="64"/>
      <c r="S326" s="64"/>
      <c r="T326" s="64"/>
      <c r="U326" s="64"/>
      <c r="V326" s="51"/>
      <c r="W326" s="51"/>
      <c r="X326" s="51"/>
      <c r="Y326" s="51"/>
      <c r="Z326" s="51"/>
      <c r="AA326" s="51"/>
      <c r="AB326" s="51"/>
      <c r="AC326" s="51"/>
      <c r="AD326" s="51"/>
    </row>
    <row r="327">
      <c r="A327" s="51"/>
      <c r="B327" s="51"/>
      <c r="C327" s="51"/>
      <c r="D327" s="51"/>
      <c r="E327" s="51"/>
      <c r="F327" s="51"/>
      <c r="G327" s="51"/>
      <c r="H327" s="51"/>
      <c r="I327" s="51"/>
      <c r="J327" s="64"/>
      <c r="K327" s="64"/>
      <c r="L327" s="64"/>
      <c r="M327" s="64"/>
      <c r="N327" s="64"/>
      <c r="O327" s="64"/>
      <c r="P327" s="64"/>
      <c r="Q327" s="64"/>
      <c r="R327" s="64"/>
      <c r="S327" s="64"/>
      <c r="T327" s="64"/>
      <c r="U327" s="64"/>
      <c r="V327" s="51"/>
      <c r="W327" s="51"/>
      <c r="X327" s="51"/>
      <c r="Y327" s="51"/>
      <c r="Z327" s="51"/>
      <c r="AA327" s="51"/>
      <c r="AB327" s="51"/>
      <c r="AC327" s="51"/>
      <c r="AD327" s="51"/>
    </row>
    <row r="328">
      <c r="A328" s="51"/>
      <c r="B328" s="51"/>
      <c r="C328" s="51"/>
      <c r="D328" s="51"/>
      <c r="E328" s="51"/>
      <c r="F328" s="51"/>
      <c r="G328" s="51"/>
      <c r="H328" s="51"/>
      <c r="I328" s="51"/>
      <c r="J328" s="64"/>
      <c r="K328" s="64"/>
      <c r="L328" s="64"/>
      <c r="M328" s="64"/>
      <c r="N328" s="64"/>
      <c r="O328" s="64"/>
      <c r="P328" s="64"/>
      <c r="Q328" s="64"/>
      <c r="R328" s="64"/>
      <c r="S328" s="64"/>
      <c r="T328" s="64"/>
      <c r="U328" s="64"/>
      <c r="V328" s="51"/>
      <c r="W328" s="51"/>
      <c r="X328" s="51"/>
      <c r="Y328" s="51"/>
      <c r="Z328" s="51"/>
      <c r="AA328" s="51"/>
      <c r="AB328" s="51"/>
      <c r="AC328" s="51"/>
      <c r="AD328" s="51"/>
    </row>
    <row r="329">
      <c r="A329" s="51"/>
      <c r="B329" s="51"/>
      <c r="C329" s="51"/>
      <c r="D329" s="51"/>
      <c r="E329" s="51"/>
      <c r="F329" s="51"/>
      <c r="G329" s="51"/>
      <c r="H329" s="51"/>
      <c r="I329" s="51"/>
      <c r="J329" s="64"/>
      <c r="K329" s="64"/>
      <c r="L329" s="64"/>
      <c r="M329" s="64"/>
      <c r="N329" s="64"/>
      <c r="O329" s="64"/>
      <c r="P329" s="64"/>
      <c r="Q329" s="64"/>
      <c r="R329" s="64"/>
      <c r="S329" s="64"/>
      <c r="T329" s="64"/>
      <c r="U329" s="64"/>
      <c r="V329" s="51"/>
      <c r="W329" s="51"/>
      <c r="X329" s="51"/>
      <c r="Y329" s="51"/>
      <c r="Z329" s="51"/>
      <c r="AA329" s="51"/>
      <c r="AB329" s="51"/>
      <c r="AC329" s="51"/>
      <c r="AD329" s="51"/>
    </row>
    <row r="330">
      <c r="A330" s="51"/>
      <c r="B330" s="51"/>
      <c r="C330" s="51"/>
      <c r="D330" s="51"/>
      <c r="E330" s="51"/>
      <c r="F330" s="51"/>
      <c r="G330" s="51"/>
      <c r="H330" s="51"/>
      <c r="I330" s="51"/>
      <c r="J330" s="64"/>
      <c r="K330" s="64"/>
      <c r="L330" s="64"/>
      <c r="M330" s="64"/>
      <c r="N330" s="64"/>
      <c r="O330" s="64"/>
      <c r="P330" s="64"/>
      <c r="Q330" s="64"/>
      <c r="R330" s="64"/>
      <c r="S330" s="64"/>
      <c r="T330" s="64"/>
      <c r="U330" s="64"/>
      <c r="V330" s="51"/>
      <c r="W330" s="51"/>
      <c r="X330" s="51"/>
      <c r="Y330" s="51"/>
      <c r="Z330" s="51"/>
      <c r="AA330" s="51"/>
      <c r="AB330" s="51"/>
      <c r="AC330" s="51"/>
      <c r="AD330" s="51"/>
    </row>
    <row r="331">
      <c r="A331" s="51"/>
      <c r="B331" s="51"/>
      <c r="C331" s="51"/>
      <c r="D331" s="51"/>
      <c r="E331" s="51"/>
      <c r="F331" s="51"/>
      <c r="G331" s="51"/>
      <c r="H331" s="51"/>
      <c r="I331" s="51"/>
      <c r="J331" s="64"/>
      <c r="K331" s="64"/>
      <c r="L331" s="64"/>
      <c r="M331" s="64"/>
      <c r="N331" s="64"/>
      <c r="O331" s="64"/>
      <c r="P331" s="64"/>
      <c r="Q331" s="64"/>
      <c r="R331" s="64"/>
      <c r="S331" s="64"/>
      <c r="T331" s="64"/>
      <c r="U331" s="64"/>
      <c r="V331" s="51"/>
      <c r="W331" s="51"/>
      <c r="X331" s="51"/>
      <c r="Y331" s="51"/>
      <c r="Z331" s="51"/>
      <c r="AA331" s="51"/>
      <c r="AB331" s="51"/>
      <c r="AC331" s="51"/>
      <c r="AD331" s="51"/>
    </row>
    <row r="332">
      <c r="A332" s="51"/>
      <c r="B332" s="51"/>
      <c r="C332" s="51"/>
      <c r="D332" s="51"/>
      <c r="E332" s="51"/>
      <c r="F332" s="51"/>
      <c r="G332" s="51"/>
      <c r="H332" s="51"/>
      <c r="I332" s="51"/>
      <c r="J332" s="64"/>
      <c r="K332" s="64"/>
      <c r="L332" s="64"/>
      <c r="M332" s="64"/>
      <c r="N332" s="64"/>
      <c r="O332" s="64"/>
      <c r="P332" s="64"/>
      <c r="Q332" s="64"/>
      <c r="R332" s="64"/>
      <c r="S332" s="64"/>
      <c r="T332" s="64"/>
      <c r="U332" s="64"/>
      <c r="V332" s="51"/>
      <c r="W332" s="51"/>
      <c r="X332" s="51"/>
      <c r="Y332" s="51"/>
      <c r="Z332" s="51"/>
      <c r="AA332" s="51"/>
      <c r="AB332" s="51"/>
      <c r="AC332" s="51"/>
      <c r="AD332" s="51"/>
    </row>
    <row r="333">
      <c r="A333" s="51"/>
      <c r="B333" s="51"/>
      <c r="C333" s="51"/>
      <c r="D333" s="51"/>
      <c r="E333" s="51"/>
      <c r="F333" s="51"/>
      <c r="G333" s="51"/>
      <c r="H333" s="51"/>
      <c r="I333" s="51"/>
      <c r="J333" s="64"/>
      <c r="K333" s="64"/>
      <c r="L333" s="64"/>
      <c r="M333" s="64"/>
      <c r="N333" s="64"/>
      <c r="O333" s="64"/>
      <c r="P333" s="64"/>
      <c r="Q333" s="64"/>
      <c r="R333" s="64"/>
      <c r="S333" s="64"/>
      <c r="T333" s="64"/>
      <c r="U333" s="64"/>
      <c r="V333" s="51"/>
      <c r="W333" s="51"/>
      <c r="X333" s="51"/>
      <c r="Y333" s="51"/>
      <c r="Z333" s="51"/>
      <c r="AA333" s="51"/>
      <c r="AB333" s="51"/>
      <c r="AC333" s="51"/>
      <c r="AD333" s="51"/>
    </row>
    <row r="334">
      <c r="A334" s="51"/>
      <c r="B334" s="51"/>
      <c r="C334" s="51"/>
      <c r="D334" s="51"/>
      <c r="E334" s="51"/>
      <c r="F334" s="51"/>
      <c r="G334" s="51"/>
      <c r="H334" s="51"/>
      <c r="I334" s="51"/>
      <c r="J334" s="64"/>
      <c r="K334" s="64"/>
      <c r="L334" s="64"/>
      <c r="M334" s="64"/>
      <c r="N334" s="64"/>
      <c r="O334" s="64"/>
      <c r="P334" s="64"/>
      <c r="Q334" s="64"/>
      <c r="R334" s="64"/>
      <c r="S334" s="64"/>
      <c r="T334" s="64"/>
      <c r="U334" s="64"/>
      <c r="V334" s="51"/>
      <c r="W334" s="51"/>
      <c r="X334" s="51"/>
      <c r="Y334" s="51"/>
      <c r="Z334" s="51"/>
      <c r="AA334" s="51"/>
      <c r="AB334" s="51"/>
      <c r="AC334" s="51"/>
      <c r="AD334" s="51"/>
    </row>
    <row r="335">
      <c r="A335" s="51"/>
      <c r="B335" s="51"/>
      <c r="C335" s="51"/>
      <c r="D335" s="51"/>
      <c r="E335" s="51"/>
      <c r="F335" s="51"/>
      <c r="G335" s="51"/>
      <c r="H335" s="51"/>
      <c r="I335" s="51"/>
      <c r="J335" s="64"/>
      <c r="K335" s="64"/>
      <c r="L335" s="64"/>
      <c r="M335" s="64"/>
      <c r="N335" s="64"/>
      <c r="O335" s="64"/>
      <c r="P335" s="64"/>
      <c r="Q335" s="64"/>
      <c r="R335" s="64"/>
      <c r="S335" s="64"/>
      <c r="T335" s="64"/>
      <c r="U335" s="64"/>
      <c r="V335" s="51"/>
      <c r="W335" s="51"/>
      <c r="X335" s="51"/>
      <c r="Y335" s="51"/>
      <c r="Z335" s="51"/>
      <c r="AA335" s="51"/>
      <c r="AB335" s="51"/>
      <c r="AC335" s="51"/>
      <c r="AD335" s="51"/>
    </row>
    <row r="336">
      <c r="A336" s="51"/>
      <c r="B336" s="51"/>
      <c r="C336" s="51"/>
      <c r="D336" s="51"/>
      <c r="E336" s="51"/>
      <c r="F336" s="51"/>
      <c r="G336" s="51"/>
      <c r="H336" s="51"/>
      <c r="I336" s="51"/>
      <c r="J336" s="64"/>
      <c r="K336" s="64"/>
      <c r="L336" s="64"/>
      <c r="M336" s="64"/>
      <c r="N336" s="64"/>
      <c r="O336" s="64"/>
      <c r="P336" s="64"/>
      <c r="Q336" s="64"/>
      <c r="R336" s="64"/>
      <c r="S336" s="64"/>
      <c r="T336" s="64"/>
      <c r="U336" s="64"/>
      <c r="V336" s="51"/>
      <c r="W336" s="51"/>
      <c r="X336" s="51"/>
      <c r="Y336" s="51"/>
      <c r="Z336" s="51"/>
      <c r="AA336" s="51"/>
      <c r="AB336" s="51"/>
      <c r="AC336" s="51"/>
      <c r="AD336" s="51"/>
    </row>
    <row r="337">
      <c r="A337" s="51"/>
      <c r="B337" s="51"/>
      <c r="C337" s="51"/>
      <c r="D337" s="51"/>
      <c r="E337" s="51"/>
      <c r="F337" s="51"/>
      <c r="G337" s="51"/>
      <c r="H337" s="51"/>
      <c r="I337" s="51"/>
      <c r="J337" s="64"/>
      <c r="K337" s="64"/>
      <c r="L337" s="64"/>
      <c r="M337" s="64"/>
      <c r="N337" s="64"/>
      <c r="O337" s="64"/>
      <c r="P337" s="64"/>
      <c r="Q337" s="64"/>
      <c r="R337" s="64"/>
      <c r="S337" s="64"/>
      <c r="T337" s="64"/>
      <c r="U337" s="64"/>
      <c r="V337" s="51"/>
      <c r="W337" s="51"/>
      <c r="X337" s="51"/>
      <c r="Y337" s="51"/>
      <c r="Z337" s="51"/>
      <c r="AA337" s="51"/>
      <c r="AB337" s="51"/>
      <c r="AC337" s="51"/>
      <c r="AD337" s="51"/>
    </row>
    <row r="338">
      <c r="A338" s="51"/>
      <c r="B338" s="51"/>
      <c r="C338" s="51"/>
      <c r="D338" s="51"/>
      <c r="E338" s="51"/>
      <c r="F338" s="51"/>
      <c r="G338" s="51"/>
      <c r="H338" s="51"/>
      <c r="I338" s="51"/>
      <c r="J338" s="64"/>
      <c r="K338" s="64"/>
      <c r="L338" s="64"/>
      <c r="M338" s="64"/>
      <c r="N338" s="64"/>
      <c r="O338" s="64"/>
      <c r="P338" s="64"/>
      <c r="Q338" s="64"/>
      <c r="R338" s="64"/>
      <c r="S338" s="64"/>
      <c r="T338" s="64"/>
      <c r="U338" s="64"/>
      <c r="V338" s="51"/>
      <c r="W338" s="51"/>
      <c r="X338" s="51"/>
      <c r="Y338" s="51"/>
      <c r="Z338" s="51"/>
      <c r="AA338" s="51"/>
      <c r="AB338" s="51"/>
      <c r="AC338" s="51"/>
      <c r="AD338" s="51"/>
    </row>
    <row r="339">
      <c r="A339" s="51"/>
      <c r="B339" s="51"/>
      <c r="C339" s="51"/>
      <c r="D339" s="51"/>
      <c r="E339" s="51"/>
      <c r="F339" s="51"/>
      <c r="G339" s="51"/>
      <c r="H339" s="51"/>
      <c r="I339" s="51"/>
      <c r="J339" s="64"/>
      <c r="K339" s="64"/>
      <c r="L339" s="64"/>
      <c r="M339" s="64"/>
      <c r="N339" s="64"/>
      <c r="O339" s="64"/>
      <c r="P339" s="64"/>
      <c r="Q339" s="64"/>
      <c r="R339" s="64"/>
      <c r="S339" s="64"/>
      <c r="T339" s="64"/>
      <c r="U339" s="64"/>
      <c r="V339" s="51"/>
      <c r="W339" s="51"/>
      <c r="X339" s="51"/>
      <c r="Y339" s="51"/>
      <c r="Z339" s="51"/>
      <c r="AA339" s="51"/>
      <c r="AB339" s="51"/>
      <c r="AC339" s="51"/>
      <c r="AD339" s="51"/>
    </row>
    <row r="340">
      <c r="A340" s="51"/>
      <c r="B340" s="51"/>
      <c r="C340" s="51"/>
      <c r="D340" s="51"/>
      <c r="E340" s="51"/>
      <c r="F340" s="51"/>
      <c r="G340" s="51"/>
      <c r="H340" s="51"/>
      <c r="I340" s="51"/>
      <c r="J340" s="64"/>
      <c r="K340" s="64"/>
      <c r="L340" s="64"/>
      <c r="M340" s="64"/>
      <c r="N340" s="64"/>
      <c r="O340" s="64"/>
      <c r="P340" s="64"/>
      <c r="Q340" s="64"/>
      <c r="R340" s="64"/>
      <c r="S340" s="64"/>
      <c r="T340" s="64"/>
      <c r="U340" s="64"/>
      <c r="V340" s="51"/>
      <c r="W340" s="51"/>
      <c r="X340" s="51"/>
      <c r="Y340" s="51"/>
      <c r="Z340" s="51"/>
      <c r="AA340" s="51"/>
      <c r="AB340" s="51"/>
      <c r="AC340" s="51"/>
      <c r="AD340" s="51"/>
    </row>
    <row r="341">
      <c r="A341" s="51"/>
      <c r="B341" s="51"/>
      <c r="C341" s="51"/>
      <c r="D341" s="51"/>
      <c r="E341" s="51"/>
      <c r="F341" s="51"/>
      <c r="G341" s="51"/>
      <c r="H341" s="51"/>
      <c r="I341" s="51"/>
      <c r="J341" s="64"/>
      <c r="K341" s="64"/>
      <c r="L341" s="64"/>
      <c r="M341" s="64"/>
      <c r="N341" s="64"/>
      <c r="O341" s="64"/>
      <c r="P341" s="64"/>
      <c r="Q341" s="64"/>
      <c r="R341" s="64"/>
      <c r="S341" s="64"/>
      <c r="T341" s="64"/>
      <c r="U341" s="64"/>
      <c r="V341" s="51"/>
      <c r="W341" s="51"/>
      <c r="X341" s="51"/>
      <c r="Y341" s="51"/>
      <c r="Z341" s="51"/>
      <c r="AA341" s="51"/>
      <c r="AB341" s="51"/>
      <c r="AC341" s="51"/>
      <c r="AD341" s="51"/>
    </row>
    <row r="342">
      <c r="A342" s="51"/>
      <c r="B342" s="51"/>
      <c r="C342" s="51"/>
      <c r="D342" s="51"/>
      <c r="E342" s="51"/>
      <c r="F342" s="51"/>
      <c r="G342" s="51"/>
      <c r="H342" s="51"/>
      <c r="I342" s="51"/>
      <c r="J342" s="64"/>
      <c r="K342" s="64"/>
      <c r="L342" s="64"/>
      <c r="M342" s="64"/>
      <c r="N342" s="64"/>
      <c r="O342" s="64"/>
      <c r="P342" s="64"/>
      <c r="Q342" s="64"/>
      <c r="R342" s="64"/>
      <c r="S342" s="64"/>
      <c r="T342" s="64"/>
      <c r="U342" s="64"/>
      <c r="V342" s="51"/>
      <c r="W342" s="51"/>
      <c r="X342" s="51"/>
      <c r="Y342" s="51"/>
      <c r="Z342" s="51"/>
      <c r="AA342" s="51"/>
      <c r="AB342" s="51"/>
      <c r="AC342" s="51"/>
      <c r="AD342" s="51"/>
    </row>
    <row r="343">
      <c r="A343" s="51"/>
      <c r="B343" s="51"/>
      <c r="C343" s="51"/>
      <c r="D343" s="51"/>
      <c r="E343" s="51"/>
      <c r="F343" s="51"/>
      <c r="G343" s="51"/>
      <c r="H343" s="51"/>
      <c r="I343" s="51"/>
      <c r="J343" s="64"/>
      <c r="K343" s="64"/>
      <c r="L343" s="64"/>
      <c r="M343" s="64"/>
      <c r="N343" s="64"/>
      <c r="O343" s="64"/>
      <c r="P343" s="64"/>
      <c r="Q343" s="64"/>
      <c r="R343" s="64"/>
      <c r="S343" s="64"/>
      <c r="T343" s="64"/>
      <c r="U343" s="64"/>
      <c r="V343" s="51"/>
      <c r="W343" s="51"/>
      <c r="X343" s="51"/>
      <c r="Y343" s="51"/>
      <c r="Z343" s="51"/>
      <c r="AA343" s="51"/>
      <c r="AB343" s="51"/>
      <c r="AC343" s="51"/>
      <c r="AD343" s="51"/>
    </row>
    <row r="344">
      <c r="A344" s="51"/>
      <c r="B344" s="51"/>
      <c r="C344" s="51"/>
      <c r="D344" s="51"/>
      <c r="E344" s="51"/>
      <c r="F344" s="51"/>
      <c r="G344" s="51"/>
      <c r="H344" s="51"/>
      <c r="I344" s="51"/>
      <c r="J344" s="64"/>
      <c r="K344" s="64"/>
      <c r="L344" s="64"/>
      <c r="M344" s="64"/>
      <c r="N344" s="64"/>
      <c r="O344" s="64"/>
      <c r="P344" s="64"/>
      <c r="Q344" s="64"/>
      <c r="R344" s="64"/>
      <c r="S344" s="64"/>
      <c r="T344" s="64"/>
      <c r="U344" s="64"/>
      <c r="V344" s="51"/>
      <c r="W344" s="51"/>
      <c r="X344" s="51"/>
      <c r="Y344" s="51"/>
      <c r="Z344" s="51"/>
      <c r="AA344" s="51"/>
      <c r="AB344" s="51"/>
      <c r="AC344" s="51"/>
      <c r="AD344" s="51"/>
    </row>
    <row r="345">
      <c r="A345" s="51"/>
      <c r="B345" s="51"/>
      <c r="C345" s="51"/>
      <c r="D345" s="51"/>
      <c r="E345" s="51"/>
      <c r="F345" s="51"/>
      <c r="G345" s="51"/>
      <c r="H345" s="51"/>
      <c r="I345" s="51"/>
      <c r="J345" s="64"/>
      <c r="K345" s="64"/>
      <c r="L345" s="64"/>
      <c r="M345" s="64"/>
      <c r="N345" s="64"/>
      <c r="O345" s="64"/>
      <c r="P345" s="64"/>
      <c r="Q345" s="64"/>
      <c r="R345" s="64"/>
      <c r="S345" s="64"/>
      <c r="T345" s="64"/>
      <c r="U345" s="64"/>
      <c r="V345" s="51"/>
      <c r="W345" s="51"/>
      <c r="X345" s="51"/>
      <c r="Y345" s="51"/>
      <c r="Z345" s="51"/>
      <c r="AA345" s="51"/>
      <c r="AB345" s="51"/>
      <c r="AC345" s="51"/>
      <c r="AD345" s="51"/>
    </row>
    <row r="346">
      <c r="A346" s="51"/>
      <c r="B346" s="51"/>
      <c r="C346" s="51"/>
      <c r="D346" s="51"/>
      <c r="E346" s="51"/>
      <c r="F346" s="51"/>
      <c r="G346" s="51"/>
      <c r="H346" s="51"/>
      <c r="I346" s="51"/>
      <c r="J346" s="64"/>
      <c r="K346" s="64"/>
      <c r="L346" s="64"/>
      <c r="M346" s="64"/>
      <c r="N346" s="64"/>
      <c r="O346" s="64"/>
      <c r="P346" s="64"/>
      <c r="Q346" s="64"/>
      <c r="R346" s="64"/>
      <c r="S346" s="64"/>
      <c r="T346" s="64"/>
      <c r="U346" s="64"/>
      <c r="V346" s="51"/>
      <c r="W346" s="51"/>
      <c r="X346" s="51"/>
      <c r="Y346" s="51"/>
      <c r="Z346" s="51"/>
      <c r="AA346" s="51"/>
      <c r="AB346" s="51"/>
      <c r="AC346" s="51"/>
      <c r="AD346" s="51"/>
    </row>
    <row r="347">
      <c r="A347" s="51"/>
      <c r="B347" s="51"/>
      <c r="C347" s="51"/>
      <c r="D347" s="51"/>
      <c r="E347" s="51"/>
      <c r="F347" s="51"/>
      <c r="G347" s="51"/>
      <c r="H347" s="51"/>
      <c r="I347" s="51"/>
      <c r="J347" s="64"/>
      <c r="K347" s="64"/>
      <c r="L347" s="64"/>
      <c r="M347" s="64"/>
      <c r="N347" s="64"/>
      <c r="O347" s="64"/>
      <c r="P347" s="64"/>
      <c r="Q347" s="64"/>
      <c r="R347" s="64"/>
      <c r="S347" s="64"/>
      <c r="T347" s="64"/>
      <c r="U347" s="64"/>
      <c r="V347" s="51"/>
      <c r="W347" s="51"/>
      <c r="X347" s="51"/>
      <c r="Y347" s="51"/>
      <c r="Z347" s="51"/>
      <c r="AA347" s="51"/>
      <c r="AB347" s="51"/>
      <c r="AC347" s="51"/>
      <c r="AD347" s="51"/>
    </row>
    <row r="348">
      <c r="A348" s="51"/>
      <c r="B348" s="51"/>
      <c r="C348" s="51"/>
      <c r="D348" s="51"/>
      <c r="E348" s="51"/>
      <c r="F348" s="51"/>
      <c r="G348" s="51"/>
      <c r="H348" s="51"/>
      <c r="I348" s="51"/>
      <c r="J348" s="64"/>
      <c r="K348" s="64"/>
      <c r="L348" s="64"/>
      <c r="M348" s="64"/>
      <c r="N348" s="64"/>
      <c r="O348" s="64"/>
      <c r="P348" s="64"/>
      <c r="Q348" s="64"/>
      <c r="R348" s="64"/>
      <c r="S348" s="64"/>
      <c r="T348" s="64"/>
      <c r="U348" s="64"/>
      <c r="V348" s="51"/>
      <c r="W348" s="51"/>
      <c r="X348" s="51"/>
      <c r="Y348" s="51"/>
      <c r="Z348" s="51"/>
      <c r="AA348" s="51"/>
      <c r="AB348" s="51"/>
      <c r="AC348" s="51"/>
      <c r="AD348" s="51"/>
    </row>
    <row r="349">
      <c r="A349" s="51"/>
      <c r="B349" s="51"/>
      <c r="C349" s="51"/>
      <c r="D349" s="51"/>
      <c r="E349" s="51"/>
      <c r="F349" s="51"/>
      <c r="G349" s="51"/>
      <c r="H349" s="51"/>
      <c r="I349" s="51"/>
      <c r="J349" s="64"/>
      <c r="K349" s="64"/>
      <c r="L349" s="64"/>
      <c r="M349" s="64"/>
      <c r="N349" s="64"/>
      <c r="O349" s="64"/>
      <c r="P349" s="64"/>
      <c r="Q349" s="64"/>
      <c r="R349" s="64"/>
      <c r="S349" s="64"/>
      <c r="T349" s="64"/>
      <c r="U349" s="64"/>
      <c r="V349" s="51"/>
      <c r="W349" s="51"/>
      <c r="X349" s="51"/>
      <c r="Y349" s="51"/>
      <c r="Z349" s="51"/>
      <c r="AA349" s="51"/>
      <c r="AB349" s="51"/>
      <c r="AC349" s="51"/>
      <c r="AD349" s="51"/>
    </row>
    <row r="350">
      <c r="A350" s="51"/>
      <c r="B350" s="51"/>
      <c r="C350" s="51"/>
      <c r="D350" s="51"/>
      <c r="E350" s="51"/>
      <c r="F350" s="51"/>
      <c r="G350" s="51"/>
      <c r="H350" s="51"/>
      <c r="I350" s="51"/>
      <c r="J350" s="64"/>
      <c r="K350" s="64"/>
      <c r="L350" s="64"/>
      <c r="M350" s="64"/>
      <c r="N350" s="64"/>
      <c r="O350" s="64"/>
      <c r="P350" s="64"/>
      <c r="Q350" s="64"/>
      <c r="R350" s="64"/>
      <c r="S350" s="64"/>
      <c r="T350" s="64"/>
      <c r="U350" s="64"/>
      <c r="V350" s="51"/>
      <c r="W350" s="51"/>
      <c r="X350" s="51"/>
      <c r="Y350" s="51"/>
      <c r="Z350" s="51"/>
      <c r="AA350" s="51"/>
      <c r="AB350" s="51"/>
      <c r="AC350" s="51"/>
      <c r="AD350" s="51"/>
    </row>
    <row r="351">
      <c r="A351" s="51"/>
      <c r="B351" s="51"/>
      <c r="C351" s="51"/>
      <c r="D351" s="51"/>
      <c r="E351" s="51"/>
      <c r="F351" s="51"/>
      <c r="G351" s="51"/>
      <c r="H351" s="51"/>
      <c r="I351" s="51"/>
      <c r="J351" s="64"/>
      <c r="K351" s="64"/>
      <c r="L351" s="64"/>
      <c r="M351" s="64"/>
      <c r="N351" s="64"/>
      <c r="O351" s="64"/>
      <c r="P351" s="64"/>
      <c r="Q351" s="64"/>
      <c r="R351" s="64"/>
      <c r="S351" s="64"/>
      <c r="T351" s="64"/>
      <c r="U351" s="64"/>
      <c r="V351" s="51"/>
      <c r="W351" s="51"/>
      <c r="X351" s="51"/>
      <c r="Y351" s="51"/>
      <c r="Z351" s="51"/>
      <c r="AA351" s="51"/>
      <c r="AB351" s="51"/>
      <c r="AC351" s="51"/>
      <c r="AD351" s="51"/>
    </row>
    <row r="352">
      <c r="A352" s="51"/>
      <c r="B352" s="51"/>
      <c r="C352" s="51"/>
      <c r="D352" s="51"/>
      <c r="E352" s="51"/>
      <c r="F352" s="51"/>
      <c r="G352" s="51"/>
      <c r="H352" s="51"/>
      <c r="I352" s="51"/>
      <c r="J352" s="64"/>
      <c r="K352" s="64"/>
      <c r="L352" s="64"/>
      <c r="M352" s="64"/>
      <c r="N352" s="64"/>
      <c r="O352" s="64"/>
      <c r="P352" s="64"/>
      <c r="Q352" s="64"/>
      <c r="R352" s="64"/>
      <c r="S352" s="64"/>
      <c r="T352" s="64"/>
      <c r="U352" s="64"/>
      <c r="V352" s="51"/>
      <c r="W352" s="51"/>
      <c r="X352" s="51"/>
      <c r="Y352" s="51"/>
      <c r="Z352" s="51"/>
      <c r="AA352" s="51"/>
      <c r="AB352" s="51"/>
      <c r="AC352" s="51"/>
      <c r="AD352" s="51"/>
    </row>
    <row r="353">
      <c r="A353" s="51"/>
      <c r="B353" s="51"/>
      <c r="C353" s="51"/>
      <c r="D353" s="51"/>
      <c r="E353" s="51"/>
      <c r="F353" s="51"/>
      <c r="G353" s="51"/>
      <c r="H353" s="51"/>
      <c r="I353" s="51"/>
      <c r="J353" s="64"/>
      <c r="K353" s="64"/>
      <c r="L353" s="64"/>
      <c r="M353" s="64"/>
      <c r="N353" s="64"/>
      <c r="O353" s="64"/>
      <c r="P353" s="64"/>
      <c r="Q353" s="64"/>
      <c r="R353" s="64"/>
      <c r="S353" s="64"/>
      <c r="T353" s="64"/>
      <c r="U353" s="64"/>
      <c r="V353" s="51"/>
      <c r="W353" s="51"/>
      <c r="X353" s="51"/>
      <c r="Y353" s="51"/>
      <c r="Z353" s="51"/>
      <c r="AA353" s="51"/>
      <c r="AB353" s="51"/>
      <c r="AC353" s="51"/>
      <c r="AD353" s="51"/>
    </row>
    <row r="354">
      <c r="A354" s="51"/>
      <c r="B354" s="51"/>
      <c r="C354" s="51"/>
      <c r="D354" s="51"/>
      <c r="E354" s="51"/>
      <c r="F354" s="51"/>
      <c r="G354" s="51"/>
      <c r="H354" s="51"/>
      <c r="I354" s="51"/>
      <c r="J354" s="64"/>
      <c r="K354" s="64"/>
      <c r="L354" s="64"/>
      <c r="M354" s="64"/>
      <c r="N354" s="64"/>
      <c r="O354" s="64"/>
      <c r="P354" s="64"/>
      <c r="Q354" s="64"/>
      <c r="R354" s="64"/>
      <c r="S354" s="64"/>
      <c r="T354" s="64"/>
      <c r="U354" s="64"/>
      <c r="V354" s="51"/>
      <c r="W354" s="51"/>
      <c r="X354" s="51"/>
      <c r="Y354" s="51"/>
      <c r="Z354" s="51"/>
      <c r="AA354" s="51"/>
      <c r="AB354" s="51"/>
      <c r="AC354" s="51"/>
      <c r="AD354" s="51"/>
    </row>
    <row r="355">
      <c r="A355" s="51"/>
      <c r="B355" s="51"/>
      <c r="C355" s="51"/>
      <c r="D355" s="51"/>
      <c r="E355" s="51"/>
      <c r="F355" s="51"/>
      <c r="G355" s="51"/>
      <c r="H355" s="51"/>
      <c r="I355" s="51"/>
      <c r="J355" s="64"/>
      <c r="K355" s="64"/>
      <c r="L355" s="64"/>
      <c r="M355" s="64"/>
      <c r="N355" s="64"/>
      <c r="O355" s="64"/>
      <c r="P355" s="64"/>
      <c r="Q355" s="64"/>
      <c r="R355" s="64"/>
      <c r="S355" s="64"/>
      <c r="T355" s="64"/>
      <c r="U355" s="64"/>
      <c r="V355" s="51"/>
      <c r="W355" s="51"/>
      <c r="X355" s="51"/>
      <c r="Y355" s="51"/>
      <c r="Z355" s="51"/>
      <c r="AA355" s="51"/>
      <c r="AB355" s="51"/>
      <c r="AC355" s="51"/>
      <c r="AD355" s="51"/>
    </row>
    <row r="356">
      <c r="A356" s="51"/>
      <c r="B356" s="51"/>
      <c r="C356" s="51"/>
      <c r="D356" s="51"/>
      <c r="E356" s="51"/>
      <c r="F356" s="51"/>
      <c r="G356" s="51"/>
      <c r="H356" s="51"/>
      <c r="I356" s="51"/>
      <c r="J356" s="64"/>
      <c r="K356" s="64"/>
      <c r="L356" s="64"/>
      <c r="M356" s="64"/>
      <c r="N356" s="64"/>
      <c r="O356" s="64"/>
      <c r="P356" s="64"/>
      <c r="Q356" s="64"/>
      <c r="R356" s="64"/>
      <c r="S356" s="64"/>
      <c r="T356" s="64"/>
      <c r="U356" s="64"/>
      <c r="V356" s="51"/>
      <c r="W356" s="51"/>
      <c r="X356" s="51"/>
      <c r="Y356" s="51"/>
      <c r="Z356" s="51"/>
      <c r="AA356" s="51"/>
      <c r="AB356" s="51"/>
      <c r="AC356" s="51"/>
      <c r="AD356" s="51"/>
    </row>
    <row r="357">
      <c r="A357" s="51"/>
      <c r="B357" s="51"/>
      <c r="C357" s="51"/>
      <c r="D357" s="51"/>
      <c r="E357" s="51"/>
      <c r="F357" s="51"/>
      <c r="G357" s="51"/>
      <c r="H357" s="51"/>
      <c r="I357" s="51"/>
      <c r="J357" s="64"/>
      <c r="K357" s="64"/>
      <c r="L357" s="64"/>
      <c r="M357" s="64"/>
      <c r="N357" s="64"/>
      <c r="O357" s="64"/>
      <c r="P357" s="64"/>
      <c r="Q357" s="64"/>
      <c r="R357" s="64"/>
      <c r="S357" s="64"/>
      <c r="T357" s="64"/>
      <c r="U357" s="64"/>
      <c r="V357" s="51"/>
      <c r="W357" s="51"/>
      <c r="X357" s="51"/>
      <c r="Y357" s="51"/>
      <c r="Z357" s="51"/>
      <c r="AA357" s="51"/>
      <c r="AB357" s="51"/>
      <c r="AC357" s="51"/>
      <c r="AD357" s="51"/>
    </row>
    <row r="358">
      <c r="A358" s="51"/>
      <c r="B358" s="51"/>
      <c r="C358" s="51"/>
      <c r="D358" s="51"/>
      <c r="E358" s="51"/>
      <c r="F358" s="51"/>
      <c r="G358" s="51"/>
      <c r="H358" s="51"/>
      <c r="I358" s="51"/>
      <c r="J358" s="64"/>
      <c r="K358" s="64"/>
      <c r="L358" s="64"/>
      <c r="M358" s="64"/>
      <c r="N358" s="64"/>
      <c r="O358" s="64"/>
      <c r="P358" s="64"/>
      <c r="Q358" s="64"/>
      <c r="R358" s="64"/>
      <c r="S358" s="64"/>
      <c r="T358" s="64"/>
      <c r="U358" s="64"/>
      <c r="V358" s="51"/>
      <c r="W358" s="51"/>
      <c r="X358" s="51"/>
      <c r="Y358" s="51"/>
      <c r="Z358" s="51"/>
      <c r="AA358" s="51"/>
      <c r="AB358" s="51"/>
      <c r="AC358" s="51"/>
      <c r="AD358" s="51"/>
    </row>
    <row r="359">
      <c r="A359" s="51"/>
      <c r="B359" s="51"/>
      <c r="C359" s="51"/>
      <c r="D359" s="51"/>
      <c r="E359" s="51"/>
      <c r="F359" s="51"/>
      <c r="G359" s="51"/>
      <c r="H359" s="51"/>
      <c r="I359" s="51"/>
      <c r="J359" s="64"/>
      <c r="K359" s="64"/>
      <c r="L359" s="64"/>
      <c r="M359" s="64"/>
      <c r="N359" s="64"/>
      <c r="O359" s="64"/>
      <c r="P359" s="64"/>
      <c r="Q359" s="64"/>
      <c r="R359" s="64"/>
      <c r="S359" s="64"/>
      <c r="T359" s="64"/>
      <c r="U359" s="64"/>
      <c r="V359" s="51"/>
      <c r="W359" s="51"/>
      <c r="X359" s="51"/>
      <c r="Y359" s="51"/>
      <c r="Z359" s="51"/>
      <c r="AA359" s="51"/>
      <c r="AB359" s="51"/>
      <c r="AC359" s="51"/>
      <c r="AD359" s="51"/>
    </row>
    <row r="360">
      <c r="A360" s="51"/>
      <c r="B360" s="51"/>
      <c r="C360" s="51"/>
      <c r="D360" s="51"/>
      <c r="E360" s="51"/>
      <c r="F360" s="51"/>
      <c r="G360" s="51"/>
      <c r="H360" s="51"/>
      <c r="I360" s="51"/>
      <c r="J360" s="64"/>
      <c r="K360" s="64"/>
      <c r="L360" s="64"/>
      <c r="M360" s="64"/>
      <c r="N360" s="64"/>
      <c r="O360" s="64"/>
      <c r="P360" s="64"/>
      <c r="Q360" s="64"/>
      <c r="R360" s="64"/>
      <c r="S360" s="64"/>
      <c r="T360" s="64"/>
      <c r="U360" s="64"/>
      <c r="V360" s="51"/>
      <c r="W360" s="51"/>
      <c r="X360" s="51"/>
      <c r="Y360" s="51"/>
      <c r="Z360" s="51"/>
      <c r="AA360" s="51"/>
      <c r="AB360" s="51"/>
      <c r="AC360" s="51"/>
      <c r="AD360" s="51"/>
    </row>
    <row r="361">
      <c r="A361" s="51"/>
      <c r="B361" s="51"/>
      <c r="C361" s="51"/>
      <c r="D361" s="51"/>
      <c r="E361" s="51"/>
      <c r="F361" s="51"/>
      <c r="G361" s="51"/>
      <c r="H361" s="51"/>
      <c r="I361" s="51"/>
      <c r="J361" s="64"/>
      <c r="K361" s="64"/>
      <c r="L361" s="64"/>
      <c r="M361" s="64"/>
      <c r="N361" s="64"/>
      <c r="O361" s="64"/>
      <c r="P361" s="64"/>
      <c r="Q361" s="64"/>
      <c r="R361" s="64"/>
      <c r="S361" s="64"/>
      <c r="T361" s="64"/>
      <c r="U361" s="64"/>
      <c r="V361" s="51"/>
      <c r="W361" s="51"/>
      <c r="X361" s="51"/>
      <c r="Y361" s="51"/>
      <c r="Z361" s="51"/>
      <c r="AA361" s="51"/>
      <c r="AB361" s="51"/>
      <c r="AC361" s="51"/>
      <c r="AD361" s="51"/>
    </row>
    <row r="362">
      <c r="A362" s="51"/>
      <c r="B362" s="51"/>
      <c r="C362" s="51"/>
      <c r="D362" s="51"/>
      <c r="E362" s="51"/>
      <c r="F362" s="51"/>
      <c r="G362" s="51"/>
      <c r="H362" s="51"/>
      <c r="I362" s="51"/>
      <c r="J362" s="64"/>
      <c r="K362" s="64"/>
      <c r="L362" s="64"/>
      <c r="M362" s="64"/>
      <c r="N362" s="64"/>
      <c r="O362" s="64"/>
      <c r="P362" s="64"/>
      <c r="Q362" s="64"/>
      <c r="R362" s="64"/>
      <c r="S362" s="64"/>
      <c r="T362" s="64"/>
      <c r="U362" s="64"/>
      <c r="V362" s="51"/>
      <c r="W362" s="51"/>
      <c r="X362" s="51"/>
      <c r="Y362" s="51"/>
      <c r="Z362" s="51"/>
      <c r="AA362" s="51"/>
      <c r="AB362" s="51"/>
      <c r="AC362" s="51"/>
      <c r="AD362" s="51"/>
    </row>
    <row r="363">
      <c r="A363" s="51"/>
      <c r="B363" s="51"/>
      <c r="C363" s="51"/>
      <c r="D363" s="51"/>
      <c r="E363" s="51"/>
      <c r="F363" s="51"/>
      <c r="G363" s="51"/>
      <c r="H363" s="51"/>
      <c r="I363" s="51"/>
      <c r="J363" s="64"/>
      <c r="K363" s="64"/>
      <c r="L363" s="64"/>
      <c r="M363" s="64"/>
      <c r="N363" s="64"/>
      <c r="O363" s="64"/>
      <c r="P363" s="64"/>
      <c r="Q363" s="64"/>
      <c r="R363" s="64"/>
      <c r="S363" s="64"/>
      <c r="T363" s="64"/>
      <c r="U363" s="64"/>
      <c r="V363" s="51"/>
      <c r="W363" s="51"/>
      <c r="X363" s="51"/>
      <c r="Y363" s="51"/>
      <c r="Z363" s="51"/>
      <c r="AA363" s="51"/>
      <c r="AB363" s="51"/>
      <c r="AC363" s="51"/>
      <c r="AD363" s="51"/>
    </row>
    <row r="364">
      <c r="A364" s="51"/>
      <c r="B364" s="51"/>
      <c r="C364" s="51"/>
      <c r="D364" s="51"/>
      <c r="E364" s="51"/>
      <c r="F364" s="51"/>
      <c r="G364" s="51"/>
      <c r="H364" s="51"/>
      <c r="I364" s="51"/>
      <c r="J364" s="64"/>
      <c r="K364" s="64"/>
      <c r="L364" s="64"/>
      <c r="M364" s="64"/>
      <c r="N364" s="64"/>
      <c r="O364" s="64"/>
      <c r="P364" s="64"/>
      <c r="Q364" s="64"/>
      <c r="R364" s="64"/>
      <c r="S364" s="64"/>
      <c r="T364" s="64"/>
      <c r="U364" s="64"/>
      <c r="V364" s="51"/>
      <c r="W364" s="51"/>
      <c r="X364" s="51"/>
      <c r="Y364" s="51"/>
      <c r="Z364" s="51"/>
      <c r="AA364" s="51"/>
      <c r="AB364" s="51"/>
      <c r="AC364" s="51"/>
      <c r="AD364" s="51"/>
    </row>
    <row r="365">
      <c r="A365" s="51"/>
      <c r="B365" s="51"/>
      <c r="C365" s="51"/>
      <c r="D365" s="51"/>
      <c r="E365" s="51"/>
      <c r="F365" s="51"/>
      <c r="G365" s="51"/>
      <c r="H365" s="51"/>
      <c r="I365" s="51"/>
      <c r="J365" s="64"/>
      <c r="K365" s="64"/>
      <c r="L365" s="64"/>
      <c r="M365" s="64"/>
      <c r="N365" s="64"/>
      <c r="O365" s="64"/>
      <c r="P365" s="64"/>
      <c r="Q365" s="64"/>
      <c r="R365" s="64"/>
      <c r="S365" s="64"/>
      <c r="T365" s="64"/>
      <c r="U365" s="64"/>
      <c r="V365" s="51"/>
      <c r="W365" s="51"/>
      <c r="X365" s="51"/>
      <c r="Y365" s="51"/>
      <c r="Z365" s="51"/>
      <c r="AA365" s="51"/>
      <c r="AB365" s="51"/>
      <c r="AC365" s="51"/>
      <c r="AD365" s="51"/>
    </row>
    <row r="366">
      <c r="A366" s="51"/>
      <c r="B366" s="51"/>
      <c r="C366" s="51"/>
      <c r="D366" s="51"/>
      <c r="E366" s="51"/>
      <c r="F366" s="51"/>
      <c r="G366" s="51"/>
      <c r="H366" s="51"/>
      <c r="I366" s="51"/>
      <c r="J366" s="64"/>
      <c r="K366" s="64"/>
      <c r="L366" s="64"/>
      <c r="M366" s="64"/>
      <c r="N366" s="64"/>
      <c r="O366" s="64"/>
      <c r="P366" s="64"/>
      <c r="Q366" s="64"/>
      <c r="R366" s="64"/>
      <c r="S366" s="64"/>
      <c r="T366" s="64"/>
      <c r="U366" s="64"/>
      <c r="V366" s="51"/>
      <c r="W366" s="51"/>
      <c r="X366" s="51"/>
      <c r="Y366" s="51"/>
      <c r="Z366" s="51"/>
      <c r="AA366" s="51"/>
      <c r="AB366" s="51"/>
      <c r="AC366" s="51"/>
      <c r="AD366" s="51"/>
    </row>
    <row r="367">
      <c r="A367" s="51"/>
      <c r="B367" s="51"/>
      <c r="C367" s="51"/>
      <c r="D367" s="51"/>
      <c r="E367" s="51"/>
      <c r="F367" s="51"/>
      <c r="G367" s="51"/>
      <c r="H367" s="51"/>
      <c r="I367" s="51"/>
      <c r="J367" s="64"/>
      <c r="K367" s="64"/>
      <c r="L367" s="64"/>
      <c r="M367" s="64"/>
      <c r="N367" s="64"/>
      <c r="O367" s="64"/>
      <c r="P367" s="64"/>
      <c r="Q367" s="64"/>
      <c r="R367" s="64"/>
      <c r="S367" s="64"/>
      <c r="T367" s="64"/>
      <c r="U367" s="64"/>
      <c r="V367" s="51"/>
      <c r="W367" s="51"/>
      <c r="X367" s="51"/>
      <c r="Y367" s="51"/>
      <c r="Z367" s="51"/>
      <c r="AA367" s="51"/>
      <c r="AB367" s="51"/>
      <c r="AC367" s="51"/>
      <c r="AD367" s="51"/>
    </row>
    <row r="368">
      <c r="A368" s="51"/>
      <c r="B368" s="51"/>
      <c r="C368" s="51"/>
      <c r="D368" s="51"/>
      <c r="E368" s="51"/>
      <c r="F368" s="51"/>
      <c r="G368" s="51"/>
      <c r="H368" s="51"/>
      <c r="I368" s="51"/>
      <c r="J368" s="64"/>
      <c r="K368" s="64"/>
      <c r="L368" s="64"/>
      <c r="M368" s="64"/>
      <c r="N368" s="64"/>
      <c r="O368" s="64"/>
      <c r="P368" s="64"/>
      <c r="Q368" s="64"/>
      <c r="R368" s="64"/>
      <c r="S368" s="64"/>
      <c r="T368" s="64"/>
      <c r="U368" s="64"/>
      <c r="V368" s="51"/>
      <c r="W368" s="51"/>
      <c r="X368" s="51"/>
      <c r="Y368" s="51"/>
      <c r="Z368" s="51"/>
      <c r="AA368" s="51"/>
      <c r="AB368" s="51"/>
      <c r="AC368" s="51"/>
      <c r="AD368" s="51"/>
    </row>
    <row r="369">
      <c r="A369" s="51"/>
      <c r="B369" s="51"/>
      <c r="C369" s="51"/>
      <c r="D369" s="51"/>
      <c r="E369" s="51"/>
      <c r="F369" s="51"/>
      <c r="G369" s="51"/>
      <c r="H369" s="51"/>
      <c r="I369" s="51"/>
      <c r="J369" s="64"/>
      <c r="K369" s="64"/>
      <c r="L369" s="64"/>
      <c r="M369" s="64"/>
      <c r="N369" s="64"/>
      <c r="O369" s="64"/>
      <c r="P369" s="64"/>
      <c r="Q369" s="64"/>
      <c r="R369" s="64"/>
      <c r="S369" s="64"/>
      <c r="T369" s="64"/>
      <c r="U369" s="64"/>
      <c r="V369" s="51"/>
      <c r="W369" s="51"/>
      <c r="X369" s="51"/>
      <c r="Y369" s="51"/>
      <c r="Z369" s="51"/>
      <c r="AA369" s="51"/>
      <c r="AB369" s="51"/>
      <c r="AC369" s="51"/>
      <c r="AD369" s="51"/>
    </row>
    <row r="370">
      <c r="A370" s="51"/>
      <c r="B370" s="51"/>
      <c r="C370" s="51"/>
      <c r="D370" s="51"/>
      <c r="E370" s="51"/>
      <c r="F370" s="51"/>
      <c r="G370" s="51"/>
      <c r="H370" s="51"/>
      <c r="I370" s="51"/>
      <c r="J370" s="64"/>
      <c r="K370" s="64"/>
      <c r="L370" s="64"/>
      <c r="M370" s="64"/>
      <c r="N370" s="64"/>
      <c r="O370" s="64"/>
      <c r="P370" s="64"/>
      <c r="Q370" s="64"/>
      <c r="R370" s="64"/>
      <c r="S370" s="64"/>
      <c r="T370" s="64"/>
      <c r="U370" s="64"/>
      <c r="V370" s="51"/>
      <c r="W370" s="51"/>
      <c r="X370" s="51"/>
      <c r="Y370" s="51"/>
      <c r="Z370" s="51"/>
      <c r="AA370" s="51"/>
      <c r="AB370" s="51"/>
      <c r="AC370" s="51"/>
      <c r="AD370" s="51"/>
    </row>
    <row r="371">
      <c r="A371" s="51"/>
      <c r="B371" s="51"/>
      <c r="C371" s="51"/>
      <c r="D371" s="51"/>
      <c r="E371" s="51"/>
      <c r="F371" s="51"/>
      <c r="G371" s="51"/>
      <c r="H371" s="51"/>
      <c r="I371" s="51"/>
      <c r="J371" s="64"/>
      <c r="K371" s="64"/>
      <c r="L371" s="64"/>
      <c r="M371" s="64"/>
      <c r="N371" s="64"/>
      <c r="O371" s="64"/>
      <c r="P371" s="64"/>
      <c r="Q371" s="64"/>
      <c r="R371" s="64"/>
      <c r="S371" s="64"/>
      <c r="T371" s="64"/>
      <c r="U371" s="64"/>
      <c r="V371" s="51"/>
      <c r="W371" s="51"/>
      <c r="X371" s="51"/>
      <c r="Y371" s="51"/>
      <c r="Z371" s="51"/>
      <c r="AA371" s="51"/>
      <c r="AB371" s="51"/>
      <c r="AC371" s="51"/>
      <c r="AD371" s="51"/>
    </row>
    <row r="372">
      <c r="A372" s="51"/>
      <c r="B372" s="51"/>
      <c r="C372" s="51"/>
      <c r="D372" s="51"/>
      <c r="E372" s="51"/>
      <c r="F372" s="51"/>
      <c r="G372" s="51"/>
      <c r="H372" s="51"/>
      <c r="I372" s="51"/>
      <c r="J372" s="64"/>
      <c r="K372" s="64"/>
      <c r="L372" s="64"/>
      <c r="M372" s="64"/>
      <c r="N372" s="64"/>
      <c r="O372" s="64"/>
      <c r="P372" s="64"/>
      <c r="Q372" s="64"/>
      <c r="R372" s="64"/>
      <c r="S372" s="64"/>
      <c r="T372" s="64"/>
      <c r="U372" s="64"/>
      <c r="V372" s="51"/>
      <c r="W372" s="51"/>
      <c r="X372" s="51"/>
      <c r="Y372" s="51"/>
      <c r="Z372" s="51"/>
      <c r="AA372" s="51"/>
      <c r="AB372" s="51"/>
      <c r="AC372" s="51"/>
      <c r="AD372" s="51"/>
    </row>
    <row r="373">
      <c r="A373" s="51"/>
      <c r="B373" s="51"/>
      <c r="C373" s="51"/>
      <c r="D373" s="51"/>
      <c r="E373" s="51"/>
      <c r="F373" s="51"/>
      <c r="G373" s="51"/>
      <c r="H373" s="51"/>
      <c r="I373" s="51"/>
      <c r="J373" s="64"/>
      <c r="K373" s="64"/>
      <c r="L373" s="64"/>
      <c r="M373" s="64"/>
      <c r="N373" s="64"/>
      <c r="O373" s="64"/>
      <c r="P373" s="64"/>
      <c r="Q373" s="64"/>
      <c r="R373" s="64"/>
      <c r="S373" s="64"/>
      <c r="T373" s="64"/>
      <c r="U373" s="64"/>
      <c r="V373" s="51"/>
      <c r="W373" s="51"/>
      <c r="X373" s="51"/>
      <c r="Y373" s="51"/>
      <c r="Z373" s="51"/>
      <c r="AA373" s="51"/>
      <c r="AB373" s="51"/>
      <c r="AC373" s="51"/>
      <c r="AD373" s="51"/>
    </row>
    <row r="374">
      <c r="A374" s="51"/>
      <c r="B374" s="51"/>
      <c r="C374" s="51"/>
      <c r="D374" s="51"/>
      <c r="E374" s="51"/>
      <c r="F374" s="51"/>
      <c r="G374" s="51"/>
      <c r="H374" s="51"/>
      <c r="I374" s="51"/>
      <c r="J374" s="64"/>
      <c r="K374" s="64"/>
      <c r="L374" s="64"/>
      <c r="M374" s="64"/>
      <c r="N374" s="64"/>
      <c r="O374" s="64"/>
      <c r="P374" s="64"/>
      <c r="Q374" s="64"/>
      <c r="R374" s="64"/>
      <c r="S374" s="64"/>
      <c r="T374" s="64"/>
      <c r="U374" s="64"/>
      <c r="V374" s="51"/>
      <c r="W374" s="51"/>
      <c r="X374" s="51"/>
      <c r="Y374" s="51"/>
      <c r="Z374" s="51"/>
      <c r="AA374" s="51"/>
      <c r="AB374" s="51"/>
      <c r="AC374" s="51"/>
      <c r="AD374" s="51"/>
    </row>
    <row r="375">
      <c r="A375" s="51"/>
      <c r="B375" s="51"/>
      <c r="C375" s="51"/>
      <c r="D375" s="51"/>
      <c r="E375" s="51"/>
      <c r="F375" s="51"/>
      <c r="G375" s="51"/>
      <c r="H375" s="51"/>
      <c r="I375" s="51"/>
      <c r="J375" s="64"/>
      <c r="K375" s="64"/>
      <c r="L375" s="64"/>
      <c r="M375" s="64"/>
      <c r="N375" s="64"/>
      <c r="O375" s="64"/>
      <c r="P375" s="64"/>
      <c r="Q375" s="64"/>
      <c r="R375" s="64"/>
      <c r="S375" s="64"/>
      <c r="T375" s="64"/>
      <c r="U375" s="64"/>
      <c r="V375" s="51"/>
      <c r="W375" s="51"/>
      <c r="X375" s="51"/>
      <c r="Y375" s="51"/>
      <c r="Z375" s="51"/>
      <c r="AA375" s="51"/>
      <c r="AB375" s="51"/>
      <c r="AC375" s="51"/>
      <c r="AD375" s="51"/>
    </row>
    <row r="376">
      <c r="A376" s="51"/>
      <c r="B376" s="51"/>
      <c r="C376" s="51"/>
      <c r="D376" s="51"/>
      <c r="E376" s="51"/>
      <c r="F376" s="51"/>
      <c r="G376" s="51"/>
      <c r="H376" s="51"/>
      <c r="I376" s="51"/>
      <c r="J376" s="64"/>
      <c r="K376" s="64"/>
      <c r="L376" s="64"/>
      <c r="M376" s="64"/>
      <c r="N376" s="64"/>
      <c r="O376" s="64"/>
      <c r="P376" s="64"/>
      <c r="Q376" s="64"/>
      <c r="R376" s="64"/>
      <c r="S376" s="64"/>
      <c r="T376" s="64"/>
      <c r="U376" s="64"/>
      <c r="V376" s="51"/>
      <c r="W376" s="51"/>
      <c r="X376" s="51"/>
      <c r="Y376" s="51"/>
      <c r="Z376" s="51"/>
      <c r="AA376" s="51"/>
      <c r="AB376" s="51"/>
      <c r="AC376" s="51"/>
      <c r="AD376" s="51"/>
    </row>
    <row r="377">
      <c r="A377" s="51"/>
      <c r="B377" s="51"/>
      <c r="C377" s="51"/>
      <c r="D377" s="51"/>
      <c r="E377" s="51"/>
      <c r="F377" s="51"/>
      <c r="G377" s="51"/>
      <c r="H377" s="51"/>
      <c r="I377" s="51"/>
      <c r="J377" s="64"/>
      <c r="K377" s="64"/>
      <c r="L377" s="64"/>
      <c r="M377" s="64"/>
      <c r="N377" s="64"/>
      <c r="O377" s="64"/>
      <c r="P377" s="64"/>
      <c r="Q377" s="64"/>
      <c r="R377" s="64"/>
      <c r="S377" s="64"/>
      <c r="T377" s="64"/>
      <c r="U377" s="64"/>
      <c r="V377" s="51"/>
      <c r="W377" s="51"/>
      <c r="X377" s="51"/>
      <c r="Y377" s="51"/>
      <c r="Z377" s="51"/>
      <c r="AA377" s="51"/>
      <c r="AB377" s="51"/>
      <c r="AC377" s="51"/>
      <c r="AD377" s="51"/>
    </row>
    <row r="378">
      <c r="A378" s="51"/>
      <c r="B378" s="51"/>
      <c r="C378" s="51"/>
      <c r="D378" s="51"/>
      <c r="E378" s="51"/>
      <c r="F378" s="51"/>
      <c r="G378" s="51"/>
      <c r="H378" s="51"/>
      <c r="I378" s="51"/>
      <c r="J378" s="64"/>
      <c r="K378" s="64"/>
      <c r="L378" s="64"/>
      <c r="M378" s="64"/>
      <c r="N378" s="64"/>
      <c r="O378" s="64"/>
      <c r="P378" s="64"/>
      <c r="Q378" s="64"/>
      <c r="R378" s="64"/>
      <c r="S378" s="64"/>
      <c r="T378" s="64"/>
      <c r="U378" s="64"/>
      <c r="V378" s="51"/>
      <c r="W378" s="51"/>
      <c r="X378" s="51"/>
      <c r="Y378" s="51"/>
      <c r="Z378" s="51"/>
      <c r="AA378" s="51"/>
      <c r="AB378" s="51"/>
      <c r="AC378" s="51"/>
      <c r="AD378" s="51"/>
    </row>
    <row r="379">
      <c r="A379" s="51"/>
      <c r="B379" s="51"/>
      <c r="C379" s="51"/>
      <c r="D379" s="51"/>
      <c r="E379" s="51"/>
      <c r="F379" s="51"/>
      <c r="G379" s="51"/>
      <c r="H379" s="51"/>
      <c r="I379" s="51"/>
      <c r="J379" s="64"/>
      <c r="K379" s="64"/>
      <c r="L379" s="64"/>
      <c r="M379" s="64"/>
      <c r="N379" s="64"/>
      <c r="O379" s="64"/>
      <c r="P379" s="64"/>
      <c r="Q379" s="64"/>
      <c r="R379" s="64"/>
      <c r="S379" s="64"/>
      <c r="T379" s="64"/>
      <c r="U379" s="64"/>
      <c r="V379" s="51"/>
      <c r="W379" s="51"/>
      <c r="X379" s="51"/>
      <c r="Y379" s="51"/>
      <c r="Z379" s="51"/>
      <c r="AA379" s="51"/>
      <c r="AB379" s="51"/>
      <c r="AC379" s="51"/>
      <c r="AD379" s="51"/>
    </row>
    <row r="380">
      <c r="A380" s="51"/>
      <c r="B380" s="51"/>
      <c r="C380" s="51"/>
      <c r="D380" s="51"/>
      <c r="E380" s="51"/>
      <c r="F380" s="51"/>
      <c r="G380" s="51"/>
      <c r="H380" s="51"/>
      <c r="I380" s="51"/>
      <c r="J380" s="64"/>
      <c r="K380" s="64"/>
      <c r="L380" s="64"/>
      <c r="M380" s="64"/>
      <c r="N380" s="64"/>
      <c r="O380" s="64"/>
      <c r="P380" s="64"/>
      <c r="Q380" s="64"/>
      <c r="R380" s="64"/>
      <c r="S380" s="64"/>
      <c r="T380" s="64"/>
      <c r="U380" s="64"/>
      <c r="V380" s="51"/>
      <c r="W380" s="51"/>
      <c r="X380" s="51"/>
      <c r="Y380" s="51"/>
      <c r="Z380" s="51"/>
      <c r="AA380" s="51"/>
      <c r="AB380" s="51"/>
      <c r="AC380" s="51"/>
      <c r="AD380" s="51"/>
    </row>
    <row r="381">
      <c r="A381" s="51"/>
      <c r="B381" s="51"/>
      <c r="C381" s="51"/>
      <c r="D381" s="51"/>
      <c r="E381" s="51"/>
      <c r="F381" s="51"/>
      <c r="G381" s="51"/>
      <c r="H381" s="51"/>
      <c r="I381" s="51"/>
      <c r="J381" s="64"/>
      <c r="K381" s="64"/>
      <c r="L381" s="64"/>
      <c r="M381" s="64"/>
      <c r="N381" s="64"/>
      <c r="O381" s="64"/>
      <c r="P381" s="64"/>
      <c r="Q381" s="64"/>
      <c r="R381" s="64"/>
      <c r="S381" s="64"/>
      <c r="T381" s="64"/>
      <c r="U381" s="64"/>
      <c r="V381" s="51"/>
      <c r="W381" s="51"/>
      <c r="X381" s="51"/>
      <c r="Y381" s="51"/>
      <c r="Z381" s="51"/>
      <c r="AA381" s="51"/>
      <c r="AB381" s="51"/>
      <c r="AC381" s="51"/>
      <c r="AD381" s="51"/>
    </row>
    <row r="382">
      <c r="A382" s="51"/>
      <c r="B382" s="51"/>
      <c r="C382" s="51"/>
      <c r="D382" s="51"/>
      <c r="E382" s="51"/>
      <c r="F382" s="51"/>
      <c r="G382" s="51"/>
      <c r="H382" s="51"/>
      <c r="I382" s="51"/>
      <c r="J382" s="64"/>
      <c r="K382" s="64"/>
      <c r="L382" s="64"/>
      <c r="M382" s="64"/>
      <c r="N382" s="64"/>
      <c r="O382" s="64"/>
      <c r="P382" s="64"/>
      <c r="Q382" s="64"/>
      <c r="R382" s="64"/>
      <c r="S382" s="64"/>
      <c r="T382" s="64"/>
      <c r="U382" s="64"/>
      <c r="V382" s="51"/>
      <c r="W382" s="51"/>
      <c r="X382" s="51"/>
      <c r="Y382" s="51"/>
      <c r="Z382" s="51"/>
      <c r="AA382" s="51"/>
      <c r="AB382" s="51"/>
      <c r="AC382" s="51"/>
      <c r="AD382" s="51"/>
    </row>
    <row r="383">
      <c r="A383" s="51"/>
      <c r="B383" s="51"/>
      <c r="C383" s="51"/>
      <c r="D383" s="51"/>
      <c r="E383" s="51"/>
      <c r="F383" s="51"/>
      <c r="G383" s="51"/>
      <c r="H383" s="51"/>
      <c r="I383" s="51"/>
      <c r="J383" s="64"/>
      <c r="K383" s="64"/>
      <c r="L383" s="64"/>
      <c r="M383" s="64"/>
      <c r="N383" s="64"/>
      <c r="O383" s="64"/>
      <c r="P383" s="64"/>
      <c r="Q383" s="64"/>
      <c r="R383" s="64"/>
      <c r="S383" s="64"/>
      <c r="T383" s="64"/>
      <c r="U383" s="64"/>
      <c r="V383" s="51"/>
      <c r="W383" s="51"/>
      <c r="X383" s="51"/>
      <c r="Y383" s="51"/>
      <c r="Z383" s="51"/>
      <c r="AA383" s="51"/>
      <c r="AB383" s="51"/>
      <c r="AC383" s="51"/>
      <c r="AD383" s="51"/>
    </row>
    <row r="384">
      <c r="A384" s="51"/>
      <c r="B384" s="51"/>
      <c r="C384" s="51"/>
      <c r="D384" s="51"/>
      <c r="E384" s="51"/>
      <c r="F384" s="51"/>
      <c r="G384" s="51"/>
      <c r="H384" s="51"/>
      <c r="I384" s="51"/>
      <c r="J384" s="64"/>
      <c r="K384" s="64"/>
      <c r="L384" s="64"/>
      <c r="M384" s="64"/>
      <c r="N384" s="64"/>
      <c r="O384" s="64"/>
      <c r="P384" s="64"/>
      <c r="Q384" s="64"/>
      <c r="R384" s="64"/>
      <c r="S384" s="64"/>
      <c r="T384" s="64"/>
      <c r="U384" s="64"/>
      <c r="V384" s="51"/>
      <c r="W384" s="51"/>
      <c r="X384" s="51"/>
      <c r="Y384" s="51"/>
      <c r="Z384" s="51"/>
      <c r="AA384" s="51"/>
      <c r="AB384" s="51"/>
      <c r="AC384" s="51"/>
      <c r="AD384" s="51"/>
    </row>
    <row r="385">
      <c r="A385" s="51"/>
      <c r="B385" s="51"/>
      <c r="C385" s="51"/>
      <c r="D385" s="51"/>
      <c r="E385" s="51"/>
      <c r="F385" s="51"/>
      <c r="G385" s="51"/>
      <c r="H385" s="51"/>
      <c r="I385" s="51"/>
      <c r="J385" s="64"/>
      <c r="K385" s="64"/>
      <c r="L385" s="64"/>
      <c r="M385" s="64"/>
      <c r="N385" s="64"/>
      <c r="O385" s="64"/>
      <c r="P385" s="64"/>
      <c r="Q385" s="64"/>
      <c r="R385" s="64"/>
      <c r="S385" s="64"/>
      <c r="T385" s="64"/>
      <c r="U385" s="64"/>
      <c r="V385" s="51"/>
      <c r="W385" s="51"/>
      <c r="X385" s="51"/>
      <c r="Y385" s="51"/>
      <c r="Z385" s="51"/>
      <c r="AA385" s="51"/>
      <c r="AB385" s="51"/>
      <c r="AC385" s="51"/>
      <c r="AD385" s="51"/>
    </row>
    <row r="386">
      <c r="A386" s="51"/>
      <c r="B386" s="51"/>
      <c r="C386" s="51"/>
      <c r="D386" s="51"/>
      <c r="E386" s="51"/>
      <c r="F386" s="51"/>
      <c r="G386" s="51"/>
      <c r="H386" s="51"/>
      <c r="I386" s="51"/>
      <c r="J386" s="64"/>
      <c r="K386" s="64"/>
      <c r="L386" s="64"/>
      <c r="M386" s="64"/>
      <c r="N386" s="64"/>
      <c r="O386" s="64"/>
      <c r="P386" s="64"/>
      <c r="Q386" s="64"/>
      <c r="R386" s="64"/>
      <c r="S386" s="64"/>
      <c r="T386" s="64"/>
      <c r="U386" s="64"/>
      <c r="V386" s="51"/>
      <c r="W386" s="51"/>
      <c r="X386" s="51"/>
      <c r="Y386" s="51"/>
      <c r="Z386" s="51"/>
      <c r="AA386" s="51"/>
      <c r="AB386" s="51"/>
      <c r="AC386" s="51"/>
      <c r="AD386" s="51"/>
    </row>
    <row r="387">
      <c r="A387" s="51"/>
      <c r="B387" s="51"/>
      <c r="C387" s="51"/>
      <c r="D387" s="51"/>
      <c r="E387" s="51"/>
      <c r="F387" s="51"/>
      <c r="G387" s="51"/>
      <c r="H387" s="51"/>
      <c r="I387" s="51"/>
      <c r="J387" s="64"/>
      <c r="K387" s="64"/>
      <c r="L387" s="64"/>
      <c r="M387" s="64"/>
      <c r="N387" s="64"/>
      <c r="O387" s="64"/>
      <c r="P387" s="64"/>
      <c r="Q387" s="64"/>
      <c r="R387" s="64"/>
      <c r="S387" s="64"/>
      <c r="T387" s="64"/>
      <c r="U387" s="64"/>
      <c r="V387" s="51"/>
      <c r="W387" s="51"/>
      <c r="X387" s="51"/>
      <c r="Y387" s="51"/>
      <c r="Z387" s="51"/>
      <c r="AA387" s="51"/>
      <c r="AB387" s="51"/>
      <c r="AC387" s="51"/>
      <c r="AD387" s="51"/>
    </row>
    <row r="388">
      <c r="A388" s="51"/>
      <c r="B388" s="51"/>
      <c r="C388" s="51"/>
      <c r="D388" s="51"/>
      <c r="E388" s="51"/>
      <c r="F388" s="51"/>
      <c r="G388" s="51"/>
      <c r="H388" s="51"/>
      <c r="I388" s="51"/>
      <c r="J388" s="64"/>
      <c r="K388" s="64"/>
      <c r="L388" s="64"/>
      <c r="M388" s="64"/>
      <c r="N388" s="64"/>
      <c r="O388" s="64"/>
      <c r="P388" s="64"/>
      <c r="Q388" s="64"/>
      <c r="R388" s="64"/>
      <c r="S388" s="64"/>
      <c r="T388" s="64"/>
      <c r="U388" s="64"/>
      <c r="V388" s="51"/>
      <c r="W388" s="51"/>
      <c r="X388" s="51"/>
      <c r="Y388" s="51"/>
      <c r="Z388" s="51"/>
      <c r="AA388" s="51"/>
      <c r="AB388" s="51"/>
      <c r="AC388" s="51"/>
      <c r="AD388" s="51"/>
    </row>
    <row r="389">
      <c r="A389" s="51"/>
      <c r="B389" s="51"/>
      <c r="C389" s="51"/>
      <c r="D389" s="51"/>
      <c r="E389" s="51"/>
      <c r="F389" s="51"/>
      <c r="G389" s="51"/>
      <c r="H389" s="51"/>
      <c r="I389" s="51"/>
      <c r="J389" s="64"/>
      <c r="K389" s="64"/>
      <c r="L389" s="64"/>
      <c r="M389" s="64"/>
      <c r="N389" s="64"/>
      <c r="O389" s="64"/>
      <c r="P389" s="64"/>
      <c r="Q389" s="64"/>
      <c r="R389" s="64"/>
      <c r="S389" s="64"/>
      <c r="T389" s="64"/>
      <c r="U389" s="64"/>
      <c r="V389" s="51"/>
      <c r="W389" s="51"/>
      <c r="X389" s="51"/>
      <c r="Y389" s="51"/>
      <c r="Z389" s="51"/>
      <c r="AA389" s="51"/>
      <c r="AB389" s="51"/>
      <c r="AC389" s="51"/>
      <c r="AD389" s="51"/>
    </row>
    <row r="390">
      <c r="A390" s="51"/>
      <c r="B390" s="51"/>
      <c r="C390" s="51"/>
      <c r="D390" s="51"/>
      <c r="E390" s="51"/>
      <c r="F390" s="51"/>
      <c r="G390" s="51"/>
      <c r="H390" s="51"/>
      <c r="I390" s="51"/>
      <c r="J390" s="64"/>
      <c r="K390" s="64"/>
      <c r="L390" s="64"/>
      <c r="M390" s="64"/>
      <c r="N390" s="64"/>
      <c r="O390" s="64"/>
      <c r="P390" s="64"/>
      <c r="Q390" s="64"/>
      <c r="R390" s="64"/>
      <c r="S390" s="64"/>
      <c r="T390" s="64"/>
      <c r="U390" s="64"/>
      <c r="V390" s="51"/>
      <c r="W390" s="51"/>
      <c r="X390" s="51"/>
      <c r="Y390" s="51"/>
      <c r="Z390" s="51"/>
      <c r="AA390" s="51"/>
      <c r="AB390" s="51"/>
      <c r="AC390" s="51"/>
      <c r="AD390" s="51"/>
    </row>
    <row r="391">
      <c r="A391" s="51"/>
      <c r="B391" s="51"/>
      <c r="C391" s="51"/>
      <c r="D391" s="51"/>
      <c r="E391" s="51"/>
      <c r="F391" s="51"/>
      <c r="G391" s="51"/>
      <c r="H391" s="51"/>
      <c r="I391" s="51"/>
      <c r="J391" s="64"/>
      <c r="K391" s="64"/>
      <c r="L391" s="64"/>
      <c r="M391" s="64"/>
      <c r="N391" s="64"/>
      <c r="O391" s="64"/>
      <c r="P391" s="64"/>
      <c r="Q391" s="64"/>
      <c r="R391" s="64"/>
      <c r="S391" s="64"/>
      <c r="T391" s="64"/>
      <c r="U391" s="64"/>
      <c r="V391" s="51"/>
      <c r="W391" s="51"/>
      <c r="X391" s="51"/>
      <c r="Y391" s="51"/>
      <c r="Z391" s="51"/>
      <c r="AA391" s="51"/>
      <c r="AB391" s="51"/>
      <c r="AC391" s="51"/>
      <c r="AD391" s="51"/>
    </row>
    <row r="392">
      <c r="A392" s="51"/>
      <c r="B392" s="51"/>
      <c r="C392" s="51"/>
      <c r="D392" s="51"/>
      <c r="E392" s="51"/>
      <c r="F392" s="51"/>
      <c r="G392" s="51"/>
      <c r="H392" s="51"/>
      <c r="I392" s="51"/>
      <c r="J392" s="64"/>
      <c r="K392" s="64"/>
      <c r="L392" s="64"/>
      <c r="M392" s="64"/>
      <c r="N392" s="64"/>
      <c r="O392" s="64"/>
      <c r="P392" s="64"/>
      <c r="Q392" s="64"/>
      <c r="R392" s="64"/>
      <c r="S392" s="64"/>
      <c r="T392" s="64"/>
      <c r="U392" s="64"/>
      <c r="V392" s="51"/>
      <c r="W392" s="51"/>
      <c r="X392" s="51"/>
      <c r="Y392" s="51"/>
      <c r="Z392" s="51"/>
      <c r="AA392" s="51"/>
      <c r="AB392" s="51"/>
      <c r="AC392" s="51"/>
      <c r="AD392" s="51"/>
    </row>
    <row r="393">
      <c r="A393" s="51"/>
      <c r="B393" s="51"/>
      <c r="C393" s="51"/>
      <c r="D393" s="51"/>
      <c r="E393" s="51"/>
      <c r="F393" s="51"/>
      <c r="G393" s="51"/>
      <c r="H393" s="51"/>
      <c r="I393" s="51"/>
      <c r="J393" s="64"/>
      <c r="K393" s="64"/>
      <c r="L393" s="64"/>
      <c r="M393" s="64"/>
      <c r="N393" s="64"/>
      <c r="O393" s="64"/>
      <c r="P393" s="64"/>
      <c r="Q393" s="64"/>
      <c r="R393" s="64"/>
      <c r="S393" s="64"/>
      <c r="T393" s="64"/>
      <c r="U393" s="64"/>
      <c r="V393" s="51"/>
      <c r="W393" s="51"/>
      <c r="X393" s="51"/>
      <c r="Y393" s="51"/>
      <c r="Z393" s="51"/>
      <c r="AA393" s="51"/>
      <c r="AB393" s="51"/>
      <c r="AC393" s="51"/>
      <c r="AD393" s="51"/>
    </row>
    <row r="394">
      <c r="A394" s="51"/>
      <c r="B394" s="51"/>
      <c r="C394" s="51"/>
      <c r="D394" s="51"/>
      <c r="E394" s="51"/>
      <c r="F394" s="51"/>
      <c r="G394" s="51"/>
      <c r="H394" s="51"/>
      <c r="I394" s="51"/>
      <c r="J394" s="64"/>
      <c r="K394" s="64"/>
      <c r="L394" s="64"/>
      <c r="M394" s="64"/>
      <c r="N394" s="64"/>
      <c r="O394" s="64"/>
      <c r="P394" s="64"/>
      <c r="Q394" s="64"/>
      <c r="R394" s="64"/>
      <c r="S394" s="64"/>
      <c r="T394" s="64"/>
      <c r="U394" s="64"/>
      <c r="V394" s="51"/>
      <c r="W394" s="51"/>
      <c r="X394" s="51"/>
      <c r="Y394" s="51"/>
      <c r="Z394" s="51"/>
      <c r="AA394" s="51"/>
      <c r="AB394" s="51"/>
      <c r="AC394" s="51"/>
      <c r="AD394" s="51"/>
    </row>
    <row r="395">
      <c r="A395" s="51"/>
      <c r="B395" s="51"/>
      <c r="C395" s="51"/>
      <c r="D395" s="51"/>
      <c r="E395" s="51"/>
      <c r="F395" s="51"/>
      <c r="G395" s="51"/>
      <c r="H395" s="51"/>
      <c r="I395" s="51"/>
      <c r="J395" s="64"/>
      <c r="K395" s="64"/>
      <c r="L395" s="64"/>
      <c r="M395" s="64"/>
      <c r="N395" s="64"/>
      <c r="O395" s="64"/>
      <c r="P395" s="64"/>
      <c r="Q395" s="64"/>
      <c r="R395" s="64"/>
      <c r="S395" s="64"/>
      <c r="T395" s="64"/>
      <c r="U395" s="64"/>
      <c r="V395" s="51"/>
      <c r="W395" s="51"/>
      <c r="X395" s="51"/>
      <c r="Y395" s="51"/>
      <c r="Z395" s="51"/>
      <c r="AA395" s="51"/>
      <c r="AB395" s="51"/>
      <c r="AC395" s="51"/>
      <c r="AD395" s="51"/>
    </row>
    <row r="396">
      <c r="A396" s="51"/>
      <c r="B396" s="51"/>
      <c r="C396" s="51"/>
      <c r="D396" s="51"/>
      <c r="E396" s="51"/>
      <c r="F396" s="51"/>
      <c r="G396" s="51"/>
      <c r="H396" s="51"/>
      <c r="I396" s="51"/>
      <c r="J396" s="64"/>
      <c r="K396" s="64"/>
      <c r="L396" s="64"/>
      <c r="M396" s="64"/>
      <c r="N396" s="64"/>
      <c r="O396" s="64"/>
      <c r="P396" s="64"/>
      <c r="Q396" s="64"/>
      <c r="R396" s="64"/>
      <c r="S396" s="64"/>
      <c r="T396" s="64"/>
      <c r="U396" s="64"/>
      <c r="V396" s="51"/>
      <c r="W396" s="51"/>
      <c r="X396" s="51"/>
      <c r="Y396" s="51"/>
      <c r="Z396" s="51"/>
      <c r="AA396" s="51"/>
      <c r="AB396" s="51"/>
      <c r="AC396" s="51"/>
      <c r="AD396" s="51"/>
    </row>
    <row r="397">
      <c r="A397" s="51"/>
      <c r="B397" s="51"/>
      <c r="C397" s="51"/>
      <c r="D397" s="51"/>
      <c r="E397" s="51"/>
      <c r="F397" s="51"/>
      <c r="G397" s="51"/>
      <c r="H397" s="51"/>
      <c r="I397" s="51"/>
      <c r="J397" s="64"/>
      <c r="K397" s="64"/>
      <c r="L397" s="64"/>
      <c r="M397" s="64"/>
      <c r="N397" s="64"/>
      <c r="O397" s="64"/>
      <c r="P397" s="64"/>
      <c r="Q397" s="64"/>
      <c r="R397" s="64"/>
      <c r="S397" s="64"/>
      <c r="T397" s="64"/>
      <c r="U397" s="64"/>
      <c r="V397" s="51"/>
      <c r="W397" s="51"/>
      <c r="X397" s="51"/>
      <c r="Y397" s="51"/>
      <c r="Z397" s="51"/>
      <c r="AA397" s="51"/>
      <c r="AB397" s="51"/>
      <c r="AC397" s="51"/>
      <c r="AD397" s="51"/>
    </row>
    <row r="398">
      <c r="A398" s="51"/>
      <c r="B398" s="51"/>
      <c r="C398" s="51"/>
      <c r="D398" s="51"/>
      <c r="E398" s="51"/>
      <c r="F398" s="51"/>
      <c r="G398" s="51"/>
      <c r="H398" s="51"/>
      <c r="I398" s="51"/>
      <c r="J398" s="64"/>
      <c r="K398" s="64"/>
      <c r="L398" s="64"/>
      <c r="M398" s="64"/>
      <c r="N398" s="64"/>
      <c r="O398" s="64"/>
      <c r="P398" s="64"/>
      <c r="Q398" s="64"/>
      <c r="R398" s="64"/>
      <c r="S398" s="64"/>
      <c r="T398" s="64"/>
      <c r="U398" s="64"/>
      <c r="V398" s="51"/>
      <c r="W398" s="51"/>
      <c r="X398" s="51"/>
      <c r="Y398" s="51"/>
      <c r="Z398" s="51"/>
      <c r="AA398" s="51"/>
      <c r="AB398" s="51"/>
      <c r="AC398" s="51"/>
      <c r="AD398" s="51"/>
    </row>
    <row r="399">
      <c r="A399" s="51"/>
      <c r="B399" s="51"/>
      <c r="C399" s="51"/>
      <c r="D399" s="51"/>
      <c r="E399" s="51"/>
      <c r="F399" s="51"/>
      <c r="G399" s="51"/>
      <c r="H399" s="51"/>
      <c r="I399" s="51"/>
      <c r="J399" s="64"/>
      <c r="K399" s="64"/>
      <c r="L399" s="64"/>
      <c r="M399" s="64"/>
      <c r="N399" s="64"/>
      <c r="O399" s="64"/>
      <c r="P399" s="64"/>
      <c r="Q399" s="64"/>
      <c r="R399" s="64"/>
      <c r="S399" s="64"/>
      <c r="T399" s="64"/>
      <c r="U399" s="64"/>
      <c r="V399" s="51"/>
      <c r="W399" s="51"/>
      <c r="X399" s="51"/>
      <c r="Y399" s="51"/>
      <c r="Z399" s="51"/>
      <c r="AA399" s="51"/>
      <c r="AB399" s="51"/>
      <c r="AC399" s="51"/>
      <c r="AD399" s="51"/>
    </row>
    <row r="400">
      <c r="A400" s="51"/>
      <c r="B400" s="51"/>
      <c r="C400" s="51"/>
      <c r="D400" s="51"/>
      <c r="E400" s="51"/>
      <c r="F400" s="51"/>
      <c r="G400" s="51"/>
      <c r="H400" s="51"/>
      <c r="I400" s="51"/>
      <c r="J400" s="64"/>
      <c r="K400" s="64"/>
      <c r="L400" s="64"/>
      <c r="M400" s="64"/>
      <c r="N400" s="64"/>
      <c r="O400" s="64"/>
      <c r="P400" s="64"/>
      <c r="Q400" s="64"/>
      <c r="R400" s="64"/>
      <c r="S400" s="64"/>
      <c r="T400" s="64"/>
      <c r="U400" s="64"/>
      <c r="V400" s="51"/>
      <c r="W400" s="51"/>
      <c r="X400" s="51"/>
      <c r="Y400" s="51"/>
      <c r="Z400" s="51"/>
      <c r="AA400" s="51"/>
      <c r="AB400" s="51"/>
      <c r="AC400" s="51"/>
      <c r="AD400" s="51"/>
    </row>
    <row r="401">
      <c r="A401" s="51"/>
      <c r="B401" s="51"/>
      <c r="C401" s="51"/>
      <c r="D401" s="51"/>
      <c r="E401" s="51"/>
      <c r="F401" s="51"/>
      <c r="G401" s="51"/>
      <c r="H401" s="51"/>
      <c r="I401" s="51"/>
      <c r="J401" s="64"/>
      <c r="K401" s="64"/>
      <c r="L401" s="64"/>
      <c r="M401" s="64"/>
      <c r="N401" s="64"/>
      <c r="O401" s="64"/>
      <c r="P401" s="64"/>
      <c r="Q401" s="64"/>
      <c r="R401" s="64"/>
      <c r="S401" s="64"/>
      <c r="T401" s="64"/>
      <c r="U401" s="64"/>
      <c r="V401" s="51"/>
      <c r="W401" s="51"/>
      <c r="X401" s="51"/>
      <c r="Y401" s="51"/>
      <c r="Z401" s="51"/>
      <c r="AA401" s="51"/>
      <c r="AB401" s="51"/>
      <c r="AC401" s="51"/>
      <c r="AD401" s="51"/>
    </row>
    <row r="402">
      <c r="A402" s="51"/>
      <c r="B402" s="51"/>
      <c r="C402" s="51"/>
      <c r="D402" s="51"/>
      <c r="E402" s="51"/>
      <c r="F402" s="51"/>
      <c r="G402" s="51"/>
      <c r="H402" s="51"/>
      <c r="I402" s="51"/>
      <c r="J402" s="64"/>
      <c r="K402" s="64"/>
      <c r="L402" s="64"/>
      <c r="M402" s="64"/>
      <c r="N402" s="64"/>
      <c r="O402" s="64"/>
      <c r="P402" s="64"/>
      <c r="Q402" s="64"/>
      <c r="R402" s="64"/>
      <c r="S402" s="64"/>
      <c r="T402" s="64"/>
      <c r="U402" s="64"/>
      <c r="V402" s="51"/>
      <c r="W402" s="51"/>
      <c r="X402" s="51"/>
      <c r="Y402" s="51"/>
      <c r="Z402" s="51"/>
      <c r="AA402" s="51"/>
      <c r="AB402" s="51"/>
      <c r="AC402" s="51"/>
      <c r="AD402" s="51"/>
    </row>
    <row r="403">
      <c r="A403" s="51"/>
      <c r="B403" s="51"/>
      <c r="C403" s="51"/>
      <c r="D403" s="51"/>
      <c r="E403" s="51"/>
      <c r="F403" s="51"/>
      <c r="G403" s="51"/>
      <c r="H403" s="51"/>
      <c r="I403" s="51"/>
      <c r="J403" s="64"/>
      <c r="K403" s="64"/>
      <c r="L403" s="64"/>
      <c r="M403" s="64"/>
      <c r="N403" s="64"/>
      <c r="O403" s="64"/>
      <c r="P403" s="64"/>
      <c r="Q403" s="64"/>
      <c r="R403" s="64"/>
      <c r="S403" s="64"/>
      <c r="T403" s="64"/>
      <c r="U403" s="64"/>
      <c r="V403" s="51"/>
      <c r="W403" s="51"/>
      <c r="X403" s="51"/>
      <c r="Y403" s="51"/>
      <c r="Z403" s="51"/>
      <c r="AA403" s="51"/>
      <c r="AB403" s="51"/>
      <c r="AC403" s="51"/>
      <c r="AD403" s="51"/>
    </row>
    <row r="404">
      <c r="A404" s="51"/>
      <c r="B404" s="51"/>
      <c r="C404" s="51"/>
      <c r="D404" s="51"/>
      <c r="E404" s="51"/>
      <c r="F404" s="51"/>
      <c r="G404" s="51"/>
      <c r="H404" s="51"/>
      <c r="I404" s="51"/>
      <c r="J404" s="64"/>
      <c r="K404" s="64"/>
      <c r="L404" s="64"/>
      <c r="M404" s="64"/>
      <c r="N404" s="64"/>
      <c r="O404" s="64"/>
      <c r="P404" s="64"/>
      <c r="Q404" s="64"/>
      <c r="R404" s="64"/>
      <c r="S404" s="64"/>
      <c r="T404" s="64"/>
      <c r="U404" s="64"/>
      <c r="V404" s="51"/>
      <c r="W404" s="51"/>
      <c r="X404" s="51"/>
      <c r="Y404" s="51"/>
      <c r="Z404" s="51"/>
      <c r="AA404" s="51"/>
      <c r="AB404" s="51"/>
      <c r="AC404" s="51"/>
      <c r="AD404" s="51"/>
    </row>
    <row r="405">
      <c r="A405" s="51"/>
      <c r="B405" s="51"/>
      <c r="C405" s="51"/>
      <c r="D405" s="51"/>
      <c r="E405" s="51"/>
      <c r="F405" s="51"/>
      <c r="G405" s="51"/>
      <c r="H405" s="51"/>
      <c r="I405" s="51"/>
      <c r="J405" s="64"/>
      <c r="K405" s="64"/>
      <c r="L405" s="64"/>
      <c r="M405" s="64"/>
      <c r="N405" s="64"/>
      <c r="O405" s="64"/>
      <c r="P405" s="64"/>
      <c r="Q405" s="64"/>
      <c r="R405" s="64"/>
      <c r="S405" s="64"/>
      <c r="T405" s="64"/>
      <c r="U405" s="64"/>
      <c r="V405" s="51"/>
      <c r="W405" s="51"/>
      <c r="X405" s="51"/>
      <c r="Y405" s="51"/>
      <c r="Z405" s="51"/>
      <c r="AA405" s="51"/>
      <c r="AB405" s="51"/>
      <c r="AC405" s="51"/>
      <c r="AD405" s="51"/>
    </row>
    <row r="406">
      <c r="A406" s="51"/>
      <c r="B406" s="51"/>
      <c r="C406" s="51"/>
      <c r="D406" s="51"/>
      <c r="E406" s="51"/>
      <c r="F406" s="51"/>
      <c r="G406" s="51"/>
      <c r="H406" s="51"/>
      <c r="I406" s="51"/>
      <c r="J406" s="64"/>
      <c r="K406" s="64"/>
      <c r="L406" s="64"/>
      <c r="M406" s="64"/>
      <c r="N406" s="64"/>
      <c r="O406" s="64"/>
      <c r="P406" s="64"/>
      <c r="Q406" s="64"/>
      <c r="R406" s="64"/>
      <c r="S406" s="64"/>
      <c r="T406" s="64"/>
      <c r="U406" s="64"/>
      <c r="V406" s="51"/>
      <c r="W406" s="51"/>
      <c r="X406" s="51"/>
      <c r="Y406" s="51"/>
      <c r="Z406" s="51"/>
      <c r="AA406" s="51"/>
      <c r="AB406" s="51"/>
      <c r="AC406" s="51"/>
      <c r="AD406" s="51"/>
    </row>
    <row r="407">
      <c r="A407" s="51"/>
      <c r="B407" s="51"/>
      <c r="C407" s="51"/>
      <c r="D407" s="51"/>
      <c r="E407" s="51"/>
      <c r="F407" s="51"/>
      <c r="G407" s="51"/>
      <c r="H407" s="51"/>
      <c r="I407" s="51"/>
      <c r="J407" s="64"/>
      <c r="K407" s="64"/>
      <c r="L407" s="64"/>
      <c r="M407" s="64"/>
      <c r="N407" s="64"/>
      <c r="O407" s="64"/>
      <c r="P407" s="64"/>
      <c r="Q407" s="64"/>
      <c r="R407" s="64"/>
      <c r="S407" s="64"/>
      <c r="T407" s="64"/>
      <c r="U407" s="64"/>
      <c r="V407" s="51"/>
      <c r="W407" s="51"/>
      <c r="X407" s="51"/>
      <c r="Y407" s="51"/>
      <c r="Z407" s="51"/>
      <c r="AA407" s="51"/>
      <c r="AB407" s="51"/>
      <c r="AC407" s="51"/>
      <c r="AD407" s="51"/>
    </row>
    <row r="408">
      <c r="A408" s="51"/>
      <c r="B408" s="51"/>
      <c r="C408" s="51"/>
      <c r="D408" s="51"/>
      <c r="E408" s="51"/>
      <c r="F408" s="51"/>
      <c r="G408" s="51"/>
      <c r="H408" s="51"/>
      <c r="I408" s="51"/>
      <c r="J408" s="64"/>
      <c r="K408" s="64"/>
      <c r="L408" s="64"/>
      <c r="M408" s="64"/>
      <c r="N408" s="64"/>
      <c r="O408" s="64"/>
      <c r="P408" s="64"/>
      <c r="Q408" s="64"/>
      <c r="R408" s="64"/>
      <c r="S408" s="64"/>
      <c r="T408" s="64"/>
      <c r="U408" s="64"/>
      <c r="V408" s="51"/>
      <c r="W408" s="51"/>
      <c r="X408" s="51"/>
      <c r="Y408" s="51"/>
      <c r="Z408" s="51"/>
      <c r="AA408" s="51"/>
      <c r="AB408" s="51"/>
      <c r="AC408" s="51"/>
      <c r="AD408" s="51"/>
    </row>
    <row r="409">
      <c r="A409" s="51"/>
      <c r="B409" s="51"/>
      <c r="C409" s="51"/>
      <c r="D409" s="51"/>
      <c r="E409" s="51"/>
      <c r="F409" s="51"/>
      <c r="G409" s="51"/>
      <c r="H409" s="51"/>
      <c r="I409" s="51"/>
      <c r="J409" s="64"/>
      <c r="K409" s="64"/>
      <c r="L409" s="64"/>
      <c r="M409" s="64"/>
      <c r="N409" s="64"/>
      <c r="O409" s="64"/>
      <c r="P409" s="64"/>
      <c r="Q409" s="64"/>
      <c r="R409" s="64"/>
      <c r="S409" s="64"/>
      <c r="T409" s="64"/>
      <c r="U409" s="64"/>
      <c r="V409" s="51"/>
      <c r="W409" s="51"/>
      <c r="X409" s="51"/>
      <c r="Y409" s="51"/>
      <c r="Z409" s="51"/>
      <c r="AA409" s="51"/>
      <c r="AB409" s="51"/>
      <c r="AC409" s="51"/>
      <c r="AD409" s="51"/>
    </row>
    <row r="410">
      <c r="A410" s="51"/>
      <c r="B410" s="51"/>
      <c r="C410" s="51"/>
      <c r="D410" s="51"/>
      <c r="E410" s="51"/>
      <c r="F410" s="51"/>
      <c r="G410" s="51"/>
      <c r="H410" s="51"/>
      <c r="I410" s="51"/>
      <c r="J410" s="64"/>
      <c r="K410" s="64"/>
      <c r="L410" s="64"/>
      <c r="M410" s="64"/>
      <c r="N410" s="64"/>
      <c r="O410" s="64"/>
      <c r="P410" s="64"/>
      <c r="Q410" s="64"/>
      <c r="R410" s="64"/>
      <c r="S410" s="64"/>
      <c r="T410" s="64"/>
      <c r="U410" s="64"/>
      <c r="V410" s="51"/>
      <c r="W410" s="51"/>
      <c r="X410" s="51"/>
      <c r="Y410" s="51"/>
      <c r="Z410" s="51"/>
      <c r="AA410" s="51"/>
      <c r="AB410" s="51"/>
      <c r="AC410" s="51"/>
      <c r="AD410" s="51"/>
    </row>
    <row r="411">
      <c r="A411" s="51"/>
      <c r="B411" s="51"/>
      <c r="C411" s="51"/>
      <c r="D411" s="51"/>
      <c r="E411" s="51"/>
      <c r="F411" s="51"/>
      <c r="G411" s="51"/>
      <c r="H411" s="51"/>
      <c r="I411" s="51"/>
      <c r="J411" s="64"/>
      <c r="K411" s="64"/>
      <c r="L411" s="64"/>
      <c r="M411" s="64"/>
      <c r="N411" s="64"/>
      <c r="O411" s="64"/>
      <c r="P411" s="64"/>
      <c r="Q411" s="64"/>
      <c r="R411" s="64"/>
      <c r="S411" s="64"/>
      <c r="T411" s="64"/>
      <c r="U411" s="64"/>
      <c r="V411" s="51"/>
      <c r="W411" s="51"/>
      <c r="X411" s="51"/>
      <c r="Y411" s="51"/>
      <c r="Z411" s="51"/>
      <c r="AA411" s="51"/>
      <c r="AB411" s="51"/>
      <c r="AC411" s="51"/>
      <c r="AD411" s="51"/>
    </row>
    <row r="412">
      <c r="A412" s="51"/>
      <c r="B412" s="51"/>
      <c r="C412" s="51"/>
      <c r="D412" s="51"/>
      <c r="E412" s="51"/>
      <c r="F412" s="51"/>
      <c r="G412" s="51"/>
      <c r="H412" s="51"/>
      <c r="I412" s="51"/>
      <c r="J412" s="64"/>
      <c r="K412" s="64"/>
      <c r="L412" s="64"/>
      <c r="M412" s="64"/>
      <c r="N412" s="64"/>
      <c r="O412" s="64"/>
      <c r="P412" s="64"/>
      <c r="Q412" s="64"/>
      <c r="R412" s="64"/>
      <c r="S412" s="64"/>
      <c r="T412" s="64"/>
      <c r="U412" s="64"/>
      <c r="V412" s="51"/>
      <c r="W412" s="51"/>
      <c r="X412" s="51"/>
      <c r="Y412" s="51"/>
      <c r="Z412" s="51"/>
      <c r="AA412" s="51"/>
      <c r="AB412" s="51"/>
      <c r="AC412" s="51"/>
      <c r="AD412" s="51"/>
    </row>
    <row r="413">
      <c r="A413" s="51"/>
      <c r="B413" s="51"/>
      <c r="C413" s="51"/>
      <c r="D413" s="51"/>
      <c r="E413" s="51"/>
      <c r="F413" s="51"/>
      <c r="G413" s="51"/>
      <c r="H413" s="51"/>
      <c r="I413" s="51"/>
      <c r="J413" s="64"/>
      <c r="K413" s="64"/>
      <c r="L413" s="64"/>
      <c r="M413" s="64"/>
      <c r="N413" s="64"/>
      <c r="O413" s="64"/>
      <c r="P413" s="64"/>
      <c r="Q413" s="64"/>
      <c r="R413" s="64"/>
      <c r="S413" s="64"/>
      <c r="T413" s="64"/>
      <c r="U413" s="64"/>
      <c r="V413" s="51"/>
      <c r="W413" s="51"/>
      <c r="X413" s="51"/>
      <c r="Y413" s="51"/>
      <c r="Z413" s="51"/>
      <c r="AA413" s="51"/>
      <c r="AB413" s="51"/>
      <c r="AC413" s="51"/>
      <c r="AD413" s="51"/>
    </row>
    <row r="414">
      <c r="A414" s="51"/>
      <c r="B414" s="51"/>
      <c r="C414" s="51"/>
      <c r="D414" s="51"/>
      <c r="E414" s="51"/>
      <c r="F414" s="51"/>
      <c r="G414" s="51"/>
      <c r="H414" s="51"/>
      <c r="I414" s="51"/>
      <c r="J414" s="64"/>
      <c r="K414" s="64"/>
      <c r="L414" s="64"/>
      <c r="M414" s="64"/>
      <c r="N414" s="64"/>
      <c r="O414" s="64"/>
      <c r="P414" s="64"/>
      <c r="Q414" s="64"/>
      <c r="R414" s="64"/>
      <c r="S414" s="64"/>
      <c r="T414" s="64"/>
      <c r="U414" s="64"/>
      <c r="V414" s="51"/>
      <c r="W414" s="51"/>
      <c r="X414" s="51"/>
      <c r="Y414" s="51"/>
      <c r="Z414" s="51"/>
      <c r="AA414" s="51"/>
      <c r="AB414" s="51"/>
      <c r="AC414" s="51"/>
      <c r="AD414" s="51"/>
    </row>
    <row r="415">
      <c r="A415" s="51"/>
      <c r="B415" s="51"/>
      <c r="C415" s="51"/>
      <c r="D415" s="51"/>
      <c r="E415" s="51"/>
      <c r="F415" s="51"/>
      <c r="G415" s="51"/>
      <c r="H415" s="51"/>
      <c r="I415" s="51"/>
      <c r="J415" s="64"/>
      <c r="K415" s="64"/>
      <c r="L415" s="64"/>
      <c r="M415" s="64"/>
      <c r="N415" s="64"/>
      <c r="O415" s="64"/>
      <c r="P415" s="64"/>
      <c r="Q415" s="64"/>
      <c r="R415" s="64"/>
      <c r="S415" s="64"/>
      <c r="T415" s="64"/>
      <c r="U415" s="64"/>
      <c r="V415" s="51"/>
      <c r="W415" s="51"/>
      <c r="X415" s="51"/>
      <c r="Y415" s="51"/>
      <c r="Z415" s="51"/>
      <c r="AA415" s="51"/>
      <c r="AB415" s="51"/>
      <c r="AC415" s="51"/>
      <c r="AD415" s="51"/>
    </row>
    <row r="416">
      <c r="A416" s="51"/>
      <c r="B416" s="51"/>
      <c r="C416" s="51"/>
      <c r="D416" s="51"/>
      <c r="E416" s="51"/>
      <c r="F416" s="51"/>
      <c r="G416" s="51"/>
      <c r="H416" s="51"/>
      <c r="I416" s="51"/>
      <c r="J416" s="64"/>
      <c r="K416" s="64"/>
      <c r="L416" s="64"/>
      <c r="M416" s="64"/>
      <c r="N416" s="64"/>
      <c r="O416" s="64"/>
      <c r="P416" s="64"/>
      <c r="Q416" s="64"/>
      <c r="R416" s="64"/>
      <c r="S416" s="64"/>
      <c r="T416" s="64"/>
      <c r="U416" s="64"/>
      <c r="V416" s="51"/>
      <c r="W416" s="51"/>
      <c r="X416" s="51"/>
      <c r="Y416" s="51"/>
      <c r="Z416" s="51"/>
      <c r="AA416" s="51"/>
      <c r="AB416" s="51"/>
      <c r="AC416" s="51"/>
      <c r="AD416" s="51"/>
    </row>
    <row r="417">
      <c r="A417" s="51"/>
      <c r="B417" s="51"/>
      <c r="C417" s="51"/>
      <c r="D417" s="51"/>
      <c r="E417" s="51"/>
      <c r="F417" s="51"/>
      <c r="G417" s="51"/>
      <c r="H417" s="51"/>
      <c r="I417" s="51"/>
      <c r="J417" s="64"/>
      <c r="K417" s="64"/>
      <c r="L417" s="64"/>
      <c r="M417" s="64"/>
      <c r="N417" s="64"/>
      <c r="O417" s="64"/>
      <c r="P417" s="64"/>
      <c r="Q417" s="64"/>
      <c r="R417" s="64"/>
      <c r="S417" s="64"/>
      <c r="T417" s="64"/>
      <c r="U417" s="64"/>
      <c r="V417" s="51"/>
      <c r="W417" s="51"/>
      <c r="X417" s="51"/>
      <c r="Y417" s="51"/>
      <c r="Z417" s="51"/>
      <c r="AA417" s="51"/>
      <c r="AB417" s="51"/>
      <c r="AC417" s="51"/>
      <c r="AD417" s="51"/>
    </row>
    <row r="418">
      <c r="A418" s="51"/>
      <c r="B418" s="51"/>
      <c r="C418" s="51"/>
      <c r="D418" s="51"/>
      <c r="E418" s="51"/>
      <c r="F418" s="51"/>
      <c r="G418" s="51"/>
      <c r="H418" s="51"/>
      <c r="I418" s="51"/>
      <c r="J418" s="64"/>
      <c r="K418" s="64"/>
      <c r="L418" s="64"/>
      <c r="M418" s="64"/>
      <c r="N418" s="64"/>
      <c r="O418" s="64"/>
      <c r="P418" s="64"/>
      <c r="Q418" s="64"/>
      <c r="R418" s="64"/>
      <c r="S418" s="64"/>
      <c r="T418" s="64"/>
      <c r="U418" s="64"/>
      <c r="V418" s="51"/>
      <c r="W418" s="51"/>
      <c r="X418" s="51"/>
      <c r="Y418" s="51"/>
      <c r="Z418" s="51"/>
      <c r="AA418" s="51"/>
      <c r="AB418" s="51"/>
      <c r="AC418" s="51"/>
      <c r="AD418" s="51"/>
    </row>
    <row r="419">
      <c r="A419" s="51"/>
      <c r="B419" s="51"/>
      <c r="C419" s="51"/>
      <c r="D419" s="51"/>
      <c r="E419" s="51"/>
      <c r="F419" s="51"/>
      <c r="G419" s="51"/>
      <c r="H419" s="51"/>
      <c r="I419" s="51"/>
      <c r="J419" s="64"/>
      <c r="K419" s="64"/>
      <c r="L419" s="64"/>
      <c r="M419" s="64"/>
      <c r="N419" s="64"/>
      <c r="O419" s="64"/>
      <c r="P419" s="64"/>
      <c r="Q419" s="64"/>
      <c r="R419" s="64"/>
      <c r="S419" s="64"/>
      <c r="T419" s="64"/>
      <c r="U419" s="64"/>
      <c r="V419" s="51"/>
      <c r="W419" s="51"/>
      <c r="X419" s="51"/>
      <c r="Y419" s="51"/>
      <c r="Z419" s="51"/>
      <c r="AA419" s="51"/>
      <c r="AB419" s="51"/>
      <c r="AC419" s="51"/>
      <c r="AD419" s="51"/>
    </row>
    <row r="420">
      <c r="A420" s="51"/>
      <c r="B420" s="51"/>
      <c r="C420" s="51"/>
      <c r="D420" s="51"/>
      <c r="E420" s="51"/>
      <c r="F420" s="51"/>
      <c r="G420" s="51"/>
      <c r="H420" s="51"/>
      <c r="I420" s="51"/>
      <c r="J420" s="64"/>
      <c r="K420" s="64"/>
      <c r="L420" s="64"/>
      <c r="M420" s="64"/>
      <c r="N420" s="64"/>
      <c r="O420" s="64"/>
      <c r="P420" s="64"/>
      <c r="Q420" s="64"/>
      <c r="R420" s="64"/>
      <c r="S420" s="64"/>
      <c r="T420" s="64"/>
      <c r="U420" s="64"/>
      <c r="V420" s="51"/>
      <c r="W420" s="51"/>
      <c r="X420" s="51"/>
      <c r="Y420" s="51"/>
      <c r="Z420" s="51"/>
      <c r="AA420" s="51"/>
      <c r="AB420" s="51"/>
      <c r="AC420" s="51"/>
      <c r="AD420" s="51"/>
    </row>
    <row r="421">
      <c r="A421" s="51"/>
      <c r="B421" s="51"/>
      <c r="C421" s="51"/>
      <c r="D421" s="51"/>
      <c r="E421" s="51"/>
      <c r="F421" s="51"/>
      <c r="G421" s="51"/>
      <c r="H421" s="51"/>
      <c r="I421" s="51"/>
      <c r="J421" s="64"/>
      <c r="K421" s="64"/>
      <c r="L421" s="64"/>
      <c r="M421" s="64"/>
      <c r="N421" s="64"/>
      <c r="O421" s="64"/>
      <c r="P421" s="64"/>
      <c r="Q421" s="64"/>
      <c r="R421" s="64"/>
      <c r="S421" s="64"/>
      <c r="T421" s="64"/>
      <c r="U421" s="64"/>
      <c r="V421" s="51"/>
      <c r="W421" s="51"/>
      <c r="X421" s="51"/>
      <c r="Y421" s="51"/>
      <c r="Z421" s="51"/>
      <c r="AA421" s="51"/>
      <c r="AB421" s="51"/>
      <c r="AC421" s="51"/>
      <c r="AD421" s="51"/>
    </row>
    <row r="422">
      <c r="A422" s="51"/>
      <c r="B422" s="51"/>
      <c r="C422" s="51"/>
      <c r="D422" s="51"/>
      <c r="E422" s="51"/>
      <c r="F422" s="51"/>
      <c r="G422" s="51"/>
      <c r="H422" s="51"/>
      <c r="I422" s="51"/>
      <c r="J422" s="64"/>
      <c r="K422" s="64"/>
      <c r="L422" s="64"/>
      <c r="M422" s="64"/>
      <c r="N422" s="64"/>
      <c r="O422" s="64"/>
      <c r="P422" s="64"/>
      <c r="Q422" s="64"/>
      <c r="R422" s="64"/>
      <c r="S422" s="64"/>
      <c r="T422" s="64"/>
      <c r="U422" s="64"/>
      <c r="V422" s="51"/>
      <c r="W422" s="51"/>
      <c r="X422" s="51"/>
      <c r="Y422" s="51"/>
      <c r="Z422" s="51"/>
      <c r="AA422" s="51"/>
      <c r="AB422" s="51"/>
      <c r="AC422" s="51"/>
      <c r="AD422" s="51"/>
    </row>
    <row r="423">
      <c r="A423" s="51"/>
      <c r="B423" s="51"/>
      <c r="C423" s="51"/>
      <c r="D423" s="51"/>
      <c r="E423" s="51"/>
      <c r="F423" s="51"/>
      <c r="G423" s="51"/>
      <c r="H423" s="51"/>
      <c r="I423" s="51"/>
      <c r="J423" s="64"/>
      <c r="K423" s="64"/>
      <c r="L423" s="64"/>
      <c r="M423" s="64"/>
      <c r="N423" s="64"/>
      <c r="O423" s="64"/>
      <c r="P423" s="64"/>
      <c r="Q423" s="64"/>
      <c r="R423" s="64"/>
      <c r="S423" s="64"/>
      <c r="T423" s="64"/>
      <c r="U423" s="64"/>
      <c r="V423" s="51"/>
      <c r="W423" s="51"/>
      <c r="X423" s="51"/>
      <c r="Y423" s="51"/>
      <c r="Z423" s="51"/>
      <c r="AA423" s="51"/>
      <c r="AB423" s="51"/>
      <c r="AC423" s="51"/>
      <c r="AD423" s="51"/>
    </row>
    <row r="424">
      <c r="A424" s="51"/>
      <c r="B424" s="51"/>
      <c r="C424" s="51"/>
      <c r="D424" s="51"/>
      <c r="E424" s="51"/>
      <c r="F424" s="51"/>
      <c r="G424" s="51"/>
      <c r="H424" s="51"/>
      <c r="I424" s="51"/>
      <c r="J424" s="64"/>
      <c r="K424" s="64"/>
      <c r="L424" s="64"/>
      <c r="M424" s="64"/>
      <c r="N424" s="64"/>
      <c r="O424" s="64"/>
      <c r="P424" s="64"/>
      <c r="Q424" s="64"/>
      <c r="R424" s="64"/>
      <c r="S424" s="64"/>
      <c r="T424" s="64"/>
      <c r="U424" s="64"/>
      <c r="V424" s="51"/>
      <c r="W424" s="51"/>
      <c r="X424" s="51"/>
      <c r="Y424" s="51"/>
      <c r="Z424" s="51"/>
      <c r="AA424" s="51"/>
      <c r="AB424" s="51"/>
      <c r="AC424" s="51"/>
      <c r="AD424" s="51"/>
    </row>
    <row r="425">
      <c r="A425" s="51"/>
      <c r="B425" s="51"/>
      <c r="C425" s="51"/>
      <c r="D425" s="51"/>
      <c r="E425" s="51"/>
      <c r="F425" s="51"/>
      <c r="G425" s="51"/>
      <c r="H425" s="51"/>
      <c r="I425" s="51"/>
      <c r="J425" s="64"/>
      <c r="K425" s="64"/>
      <c r="L425" s="64"/>
      <c r="M425" s="64"/>
      <c r="N425" s="64"/>
      <c r="O425" s="64"/>
      <c r="P425" s="64"/>
      <c r="Q425" s="64"/>
      <c r="R425" s="64"/>
      <c r="S425" s="64"/>
      <c r="T425" s="64"/>
      <c r="U425" s="64"/>
      <c r="V425" s="51"/>
      <c r="W425" s="51"/>
      <c r="X425" s="51"/>
      <c r="Y425" s="51"/>
      <c r="Z425" s="51"/>
      <c r="AA425" s="51"/>
      <c r="AB425" s="51"/>
      <c r="AC425" s="51"/>
      <c r="AD425" s="51"/>
    </row>
    <row r="426">
      <c r="A426" s="51"/>
      <c r="B426" s="51"/>
      <c r="C426" s="51"/>
      <c r="D426" s="51"/>
      <c r="E426" s="51"/>
      <c r="F426" s="51"/>
      <c r="G426" s="51"/>
      <c r="H426" s="51"/>
      <c r="I426" s="51"/>
      <c r="J426" s="64"/>
      <c r="K426" s="64"/>
      <c r="L426" s="64"/>
      <c r="M426" s="64"/>
      <c r="N426" s="64"/>
      <c r="O426" s="64"/>
      <c r="P426" s="64"/>
      <c r="Q426" s="64"/>
      <c r="R426" s="64"/>
      <c r="S426" s="64"/>
      <c r="T426" s="64"/>
      <c r="U426" s="64"/>
      <c r="V426" s="51"/>
      <c r="W426" s="51"/>
      <c r="X426" s="51"/>
      <c r="Y426" s="51"/>
      <c r="Z426" s="51"/>
      <c r="AA426" s="51"/>
      <c r="AB426" s="51"/>
      <c r="AC426" s="51"/>
      <c r="AD426" s="51"/>
    </row>
    <row r="427">
      <c r="A427" s="51"/>
      <c r="B427" s="51"/>
      <c r="C427" s="51"/>
      <c r="D427" s="51"/>
      <c r="E427" s="51"/>
      <c r="F427" s="51"/>
      <c r="G427" s="51"/>
      <c r="H427" s="51"/>
      <c r="I427" s="51"/>
      <c r="J427" s="64"/>
      <c r="K427" s="64"/>
      <c r="L427" s="64"/>
      <c r="M427" s="64"/>
      <c r="N427" s="64"/>
      <c r="O427" s="64"/>
      <c r="P427" s="64"/>
      <c r="Q427" s="64"/>
      <c r="R427" s="64"/>
      <c r="S427" s="64"/>
      <c r="T427" s="64"/>
      <c r="U427" s="64"/>
      <c r="V427" s="51"/>
      <c r="W427" s="51"/>
      <c r="X427" s="51"/>
      <c r="Y427" s="51"/>
      <c r="Z427" s="51"/>
      <c r="AA427" s="51"/>
      <c r="AB427" s="51"/>
      <c r="AC427" s="51"/>
      <c r="AD427" s="51"/>
    </row>
    <row r="428">
      <c r="A428" s="51"/>
      <c r="B428" s="51"/>
      <c r="C428" s="51"/>
      <c r="D428" s="51"/>
      <c r="E428" s="51"/>
      <c r="F428" s="51"/>
      <c r="G428" s="51"/>
      <c r="H428" s="51"/>
      <c r="I428" s="51"/>
      <c r="J428" s="64"/>
      <c r="K428" s="64"/>
      <c r="L428" s="64"/>
      <c r="M428" s="64"/>
      <c r="N428" s="64"/>
      <c r="O428" s="64"/>
      <c r="P428" s="64"/>
      <c r="Q428" s="64"/>
      <c r="R428" s="64"/>
      <c r="S428" s="64"/>
      <c r="T428" s="64"/>
      <c r="U428" s="64"/>
      <c r="V428" s="51"/>
      <c r="W428" s="51"/>
      <c r="X428" s="51"/>
      <c r="Y428" s="51"/>
      <c r="Z428" s="51"/>
      <c r="AA428" s="51"/>
      <c r="AB428" s="51"/>
      <c r="AC428" s="51"/>
      <c r="AD428" s="51"/>
    </row>
    <row r="429">
      <c r="A429" s="51"/>
      <c r="B429" s="51"/>
      <c r="C429" s="51"/>
      <c r="D429" s="51"/>
      <c r="E429" s="51"/>
      <c r="F429" s="51"/>
      <c r="G429" s="51"/>
      <c r="H429" s="51"/>
      <c r="I429" s="51"/>
      <c r="J429" s="64"/>
      <c r="K429" s="64"/>
      <c r="L429" s="64"/>
      <c r="M429" s="64"/>
      <c r="N429" s="64"/>
      <c r="O429" s="64"/>
      <c r="P429" s="64"/>
      <c r="Q429" s="64"/>
      <c r="R429" s="64"/>
      <c r="S429" s="64"/>
      <c r="T429" s="64"/>
      <c r="U429" s="64"/>
      <c r="V429" s="51"/>
      <c r="W429" s="51"/>
      <c r="X429" s="51"/>
      <c r="Y429" s="51"/>
      <c r="Z429" s="51"/>
      <c r="AA429" s="51"/>
      <c r="AB429" s="51"/>
      <c r="AC429" s="51"/>
      <c r="AD429" s="51"/>
    </row>
    <row r="430">
      <c r="A430" s="51"/>
      <c r="B430" s="51"/>
      <c r="C430" s="51"/>
      <c r="D430" s="51"/>
      <c r="E430" s="51"/>
      <c r="F430" s="51"/>
      <c r="G430" s="51"/>
      <c r="H430" s="51"/>
      <c r="I430" s="51"/>
      <c r="J430" s="64"/>
      <c r="K430" s="64"/>
      <c r="L430" s="64"/>
      <c r="M430" s="64"/>
      <c r="N430" s="64"/>
      <c r="O430" s="64"/>
      <c r="P430" s="64"/>
      <c r="Q430" s="64"/>
      <c r="R430" s="64"/>
      <c r="S430" s="64"/>
      <c r="T430" s="64"/>
      <c r="U430" s="64"/>
      <c r="V430" s="51"/>
      <c r="W430" s="51"/>
      <c r="X430" s="51"/>
      <c r="Y430" s="51"/>
      <c r="Z430" s="51"/>
      <c r="AA430" s="51"/>
      <c r="AB430" s="51"/>
      <c r="AC430" s="51"/>
      <c r="AD430" s="51"/>
    </row>
    <row r="431">
      <c r="A431" s="51"/>
      <c r="B431" s="51"/>
      <c r="C431" s="51"/>
      <c r="D431" s="51"/>
      <c r="E431" s="51"/>
      <c r="F431" s="51"/>
      <c r="G431" s="51"/>
      <c r="H431" s="51"/>
      <c r="I431" s="51"/>
      <c r="J431" s="64"/>
      <c r="K431" s="64"/>
      <c r="L431" s="64"/>
      <c r="M431" s="64"/>
      <c r="N431" s="64"/>
      <c r="O431" s="64"/>
      <c r="P431" s="64"/>
      <c r="Q431" s="64"/>
      <c r="R431" s="64"/>
      <c r="S431" s="64"/>
      <c r="T431" s="64"/>
      <c r="U431" s="64"/>
      <c r="V431" s="51"/>
      <c r="W431" s="51"/>
      <c r="X431" s="51"/>
      <c r="Y431" s="51"/>
      <c r="Z431" s="51"/>
      <c r="AA431" s="51"/>
      <c r="AB431" s="51"/>
      <c r="AC431" s="51"/>
      <c r="AD431" s="51"/>
    </row>
    <row r="432">
      <c r="A432" s="51"/>
      <c r="B432" s="51"/>
      <c r="C432" s="51"/>
      <c r="D432" s="51"/>
      <c r="E432" s="51"/>
      <c r="F432" s="51"/>
      <c r="G432" s="51"/>
      <c r="H432" s="51"/>
      <c r="I432" s="51"/>
      <c r="J432" s="64"/>
      <c r="K432" s="64"/>
      <c r="L432" s="64"/>
      <c r="M432" s="64"/>
      <c r="N432" s="64"/>
      <c r="O432" s="64"/>
      <c r="P432" s="64"/>
      <c r="Q432" s="64"/>
      <c r="R432" s="64"/>
      <c r="S432" s="64"/>
      <c r="T432" s="64"/>
      <c r="U432" s="64"/>
      <c r="V432" s="51"/>
      <c r="W432" s="51"/>
      <c r="X432" s="51"/>
      <c r="Y432" s="51"/>
      <c r="Z432" s="51"/>
      <c r="AA432" s="51"/>
      <c r="AB432" s="51"/>
      <c r="AC432" s="51"/>
      <c r="AD432" s="51"/>
    </row>
    <row r="433">
      <c r="A433" s="51"/>
      <c r="B433" s="51"/>
      <c r="C433" s="51"/>
      <c r="D433" s="51"/>
      <c r="E433" s="51"/>
      <c r="F433" s="51"/>
      <c r="G433" s="51"/>
      <c r="H433" s="51"/>
      <c r="I433" s="51"/>
      <c r="J433" s="64"/>
      <c r="K433" s="64"/>
      <c r="L433" s="64"/>
      <c r="M433" s="64"/>
      <c r="N433" s="64"/>
      <c r="O433" s="64"/>
      <c r="P433" s="64"/>
      <c r="Q433" s="64"/>
      <c r="R433" s="64"/>
      <c r="S433" s="64"/>
      <c r="T433" s="64"/>
      <c r="U433" s="64"/>
      <c r="V433" s="51"/>
      <c r="W433" s="51"/>
      <c r="X433" s="51"/>
      <c r="Y433" s="51"/>
      <c r="Z433" s="51"/>
      <c r="AA433" s="51"/>
      <c r="AB433" s="51"/>
      <c r="AC433" s="51"/>
      <c r="AD433" s="51"/>
    </row>
    <row r="434">
      <c r="A434" s="51"/>
      <c r="B434" s="51"/>
      <c r="C434" s="51"/>
      <c r="D434" s="51"/>
      <c r="E434" s="51"/>
      <c r="F434" s="51"/>
      <c r="G434" s="51"/>
      <c r="H434" s="51"/>
      <c r="I434" s="51"/>
      <c r="J434" s="64"/>
      <c r="K434" s="64"/>
      <c r="L434" s="64"/>
      <c r="M434" s="64"/>
      <c r="N434" s="64"/>
      <c r="O434" s="64"/>
      <c r="P434" s="64"/>
      <c r="Q434" s="64"/>
      <c r="R434" s="64"/>
      <c r="S434" s="64"/>
      <c r="T434" s="64"/>
      <c r="U434" s="64"/>
      <c r="V434" s="51"/>
      <c r="W434" s="51"/>
      <c r="X434" s="51"/>
      <c r="Y434" s="51"/>
      <c r="Z434" s="51"/>
      <c r="AA434" s="51"/>
      <c r="AB434" s="51"/>
      <c r="AC434" s="51"/>
      <c r="AD434" s="51"/>
    </row>
    <row r="435">
      <c r="A435" s="51"/>
      <c r="B435" s="51"/>
      <c r="C435" s="51"/>
      <c r="D435" s="51"/>
      <c r="E435" s="51"/>
      <c r="F435" s="51"/>
      <c r="G435" s="51"/>
      <c r="H435" s="51"/>
      <c r="I435" s="51"/>
      <c r="J435" s="64"/>
      <c r="K435" s="64"/>
      <c r="L435" s="64"/>
      <c r="M435" s="64"/>
      <c r="N435" s="64"/>
      <c r="O435" s="64"/>
      <c r="P435" s="64"/>
      <c r="Q435" s="64"/>
      <c r="R435" s="64"/>
      <c r="S435" s="64"/>
      <c r="T435" s="64"/>
      <c r="U435" s="64"/>
      <c r="V435" s="51"/>
      <c r="W435" s="51"/>
      <c r="X435" s="51"/>
      <c r="Y435" s="51"/>
      <c r="Z435" s="51"/>
      <c r="AA435" s="51"/>
      <c r="AB435" s="51"/>
      <c r="AC435" s="51"/>
      <c r="AD435" s="51"/>
    </row>
    <row r="436">
      <c r="A436" s="51"/>
      <c r="B436" s="51"/>
      <c r="C436" s="51"/>
      <c r="D436" s="51"/>
      <c r="E436" s="51"/>
      <c r="F436" s="51"/>
      <c r="G436" s="51"/>
      <c r="H436" s="51"/>
      <c r="I436" s="51"/>
      <c r="J436" s="64"/>
      <c r="K436" s="64"/>
      <c r="L436" s="64"/>
      <c r="M436" s="64"/>
      <c r="N436" s="64"/>
      <c r="O436" s="64"/>
      <c r="P436" s="64"/>
      <c r="Q436" s="64"/>
      <c r="R436" s="64"/>
      <c r="S436" s="64"/>
      <c r="T436" s="64"/>
      <c r="U436" s="64"/>
      <c r="V436" s="51"/>
      <c r="W436" s="51"/>
      <c r="X436" s="51"/>
      <c r="Y436" s="51"/>
      <c r="Z436" s="51"/>
      <c r="AA436" s="51"/>
      <c r="AB436" s="51"/>
      <c r="AC436" s="51"/>
      <c r="AD436" s="51"/>
    </row>
    <row r="437">
      <c r="A437" s="51"/>
      <c r="B437" s="51"/>
      <c r="C437" s="51"/>
      <c r="D437" s="51"/>
      <c r="E437" s="51"/>
      <c r="F437" s="51"/>
      <c r="G437" s="51"/>
      <c r="H437" s="51"/>
      <c r="I437" s="51"/>
      <c r="J437" s="64"/>
      <c r="K437" s="64"/>
      <c r="L437" s="64"/>
      <c r="M437" s="64"/>
      <c r="N437" s="64"/>
      <c r="O437" s="64"/>
      <c r="P437" s="64"/>
      <c r="Q437" s="64"/>
      <c r="R437" s="64"/>
      <c r="S437" s="64"/>
      <c r="T437" s="64"/>
      <c r="U437" s="64"/>
      <c r="V437" s="51"/>
      <c r="W437" s="51"/>
      <c r="X437" s="51"/>
      <c r="Y437" s="51"/>
      <c r="Z437" s="51"/>
      <c r="AA437" s="51"/>
      <c r="AB437" s="51"/>
      <c r="AC437" s="51"/>
      <c r="AD437" s="51"/>
    </row>
    <row r="438">
      <c r="A438" s="51"/>
      <c r="B438" s="51"/>
      <c r="C438" s="51"/>
      <c r="D438" s="51"/>
      <c r="E438" s="51"/>
      <c r="F438" s="51"/>
      <c r="G438" s="51"/>
      <c r="H438" s="51"/>
      <c r="I438" s="51"/>
      <c r="J438" s="64"/>
      <c r="K438" s="64"/>
      <c r="L438" s="64"/>
      <c r="M438" s="64"/>
      <c r="N438" s="64"/>
      <c r="O438" s="64"/>
      <c r="P438" s="64"/>
      <c r="Q438" s="64"/>
      <c r="R438" s="64"/>
      <c r="S438" s="64"/>
      <c r="T438" s="64"/>
      <c r="U438" s="64"/>
      <c r="V438" s="51"/>
      <c r="W438" s="51"/>
      <c r="X438" s="51"/>
      <c r="Y438" s="51"/>
      <c r="Z438" s="51"/>
      <c r="AA438" s="51"/>
      <c r="AB438" s="51"/>
      <c r="AC438" s="51"/>
      <c r="AD438" s="51"/>
    </row>
    <row r="439">
      <c r="A439" s="51"/>
      <c r="B439" s="51"/>
      <c r="C439" s="51"/>
      <c r="D439" s="51"/>
      <c r="E439" s="51"/>
      <c r="F439" s="51"/>
      <c r="G439" s="51"/>
      <c r="H439" s="51"/>
      <c r="I439" s="51"/>
      <c r="J439" s="64"/>
      <c r="K439" s="64"/>
      <c r="L439" s="64"/>
      <c r="M439" s="64"/>
      <c r="N439" s="64"/>
      <c r="O439" s="64"/>
      <c r="P439" s="64"/>
      <c r="Q439" s="64"/>
      <c r="R439" s="64"/>
      <c r="S439" s="64"/>
      <c r="T439" s="64"/>
      <c r="U439" s="64"/>
      <c r="V439" s="51"/>
      <c r="W439" s="51"/>
      <c r="X439" s="51"/>
      <c r="Y439" s="51"/>
      <c r="Z439" s="51"/>
      <c r="AA439" s="51"/>
      <c r="AB439" s="51"/>
      <c r="AC439" s="51"/>
      <c r="AD439" s="51"/>
    </row>
    <row r="440">
      <c r="A440" s="51"/>
      <c r="B440" s="51"/>
      <c r="C440" s="51"/>
      <c r="D440" s="51"/>
      <c r="E440" s="51"/>
      <c r="F440" s="51"/>
      <c r="G440" s="51"/>
      <c r="H440" s="51"/>
      <c r="I440" s="51"/>
      <c r="J440" s="64"/>
      <c r="K440" s="64"/>
      <c r="L440" s="64"/>
      <c r="M440" s="64"/>
      <c r="N440" s="64"/>
      <c r="O440" s="64"/>
      <c r="P440" s="64"/>
      <c r="Q440" s="64"/>
      <c r="R440" s="64"/>
      <c r="S440" s="64"/>
      <c r="T440" s="64"/>
      <c r="U440" s="64"/>
      <c r="V440" s="51"/>
      <c r="W440" s="51"/>
      <c r="X440" s="51"/>
      <c r="Y440" s="51"/>
      <c r="Z440" s="51"/>
      <c r="AA440" s="51"/>
      <c r="AB440" s="51"/>
      <c r="AC440" s="51"/>
      <c r="AD440" s="51"/>
    </row>
    <row r="441">
      <c r="A441" s="51"/>
      <c r="B441" s="51"/>
      <c r="C441" s="51"/>
      <c r="D441" s="51"/>
      <c r="E441" s="51"/>
      <c r="F441" s="51"/>
      <c r="G441" s="51"/>
      <c r="H441" s="51"/>
      <c r="I441" s="51"/>
      <c r="J441" s="64"/>
      <c r="K441" s="64"/>
      <c r="L441" s="64"/>
      <c r="M441" s="64"/>
      <c r="N441" s="64"/>
      <c r="O441" s="64"/>
      <c r="P441" s="64"/>
      <c r="Q441" s="64"/>
      <c r="R441" s="64"/>
      <c r="S441" s="64"/>
      <c r="T441" s="64"/>
      <c r="U441" s="64"/>
      <c r="V441" s="51"/>
      <c r="W441" s="51"/>
      <c r="X441" s="51"/>
      <c r="Y441" s="51"/>
      <c r="Z441" s="51"/>
      <c r="AA441" s="51"/>
      <c r="AB441" s="51"/>
      <c r="AC441" s="51"/>
      <c r="AD441" s="51"/>
    </row>
    <row r="442">
      <c r="A442" s="51"/>
      <c r="B442" s="51"/>
      <c r="C442" s="51"/>
      <c r="D442" s="51"/>
      <c r="E442" s="51"/>
      <c r="F442" s="51"/>
      <c r="G442" s="51"/>
      <c r="H442" s="51"/>
      <c r="I442" s="51"/>
      <c r="J442" s="64"/>
      <c r="K442" s="64"/>
      <c r="L442" s="64"/>
      <c r="M442" s="64"/>
      <c r="N442" s="64"/>
      <c r="O442" s="64"/>
      <c r="P442" s="64"/>
      <c r="Q442" s="64"/>
      <c r="R442" s="64"/>
      <c r="S442" s="64"/>
      <c r="T442" s="64"/>
      <c r="U442" s="64"/>
      <c r="V442" s="51"/>
      <c r="W442" s="51"/>
      <c r="X442" s="51"/>
      <c r="Y442" s="51"/>
      <c r="Z442" s="51"/>
      <c r="AA442" s="51"/>
      <c r="AB442" s="51"/>
      <c r="AC442" s="51"/>
      <c r="AD442" s="51"/>
    </row>
    <row r="443">
      <c r="A443" s="51"/>
      <c r="B443" s="51"/>
      <c r="C443" s="51"/>
      <c r="D443" s="51"/>
      <c r="E443" s="51"/>
      <c r="F443" s="51"/>
      <c r="G443" s="51"/>
      <c r="H443" s="51"/>
      <c r="I443" s="51"/>
      <c r="J443" s="64"/>
      <c r="K443" s="64"/>
      <c r="L443" s="64"/>
      <c r="M443" s="64"/>
      <c r="N443" s="64"/>
      <c r="O443" s="64"/>
      <c r="P443" s="64"/>
      <c r="Q443" s="64"/>
      <c r="R443" s="64"/>
      <c r="S443" s="64"/>
      <c r="T443" s="64"/>
      <c r="U443" s="64"/>
      <c r="V443" s="51"/>
      <c r="W443" s="51"/>
      <c r="X443" s="51"/>
      <c r="Y443" s="51"/>
      <c r="Z443" s="51"/>
      <c r="AA443" s="51"/>
      <c r="AB443" s="51"/>
      <c r="AC443" s="51"/>
      <c r="AD443" s="51"/>
    </row>
    <row r="444">
      <c r="A444" s="51"/>
      <c r="B444" s="51"/>
      <c r="C444" s="51"/>
      <c r="D444" s="51"/>
      <c r="E444" s="51"/>
      <c r="F444" s="51"/>
      <c r="G444" s="51"/>
      <c r="H444" s="51"/>
      <c r="I444" s="51"/>
      <c r="J444" s="64"/>
      <c r="K444" s="64"/>
      <c r="L444" s="64"/>
      <c r="M444" s="64"/>
      <c r="N444" s="64"/>
      <c r="O444" s="64"/>
      <c r="P444" s="64"/>
      <c r="Q444" s="64"/>
      <c r="R444" s="64"/>
      <c r="S444" s="64"/>
      <c r="T444" s="64"/>
      <c r="U444" s="64"/>
      <c r="V444" s="51"/>
      <c r="W444" s="51"/>
      <c r="X444" s="51"/>
      <c r="Y444" s="51"/>
      <c r="Z444" s="51"/>
      <c r="AA444" s="51"/>
      <c r="AB444" s="51"/>
      <c r="AC444" s="51"/>
      <c r="AD444" s="51"/>
    </row>
    <row r="445">
      <c r="A445" s="51"/>
      <c r="B445" s="51"/>
      <c r="C445" s="51"/>
      <c r="D445" s="51"/>
      <c r="E445" s="51"/>
      <c r="F445" s="51"/>
      <c r="G445" s="51"/>
      <c r="H445" s="51"/>
      <c r="I445" s="51"/>
      <c r="J445" s="64"/>
      <c r="K445" s="64"/>
      <c r="L445" s="64"/>
      <c r="M445" s="64"/>
      <c r="N445" s="64"/>
      <c r="O445" s="64"/>
      <c r="P445" s="64"/>
      <c r="Q445" s="64"/>
      <c r="R445" s="64"/>
      <c r="S445" s="64"/>
      <c r="T445" s="64"/>
      <c r="U445" s="64"/>
      <c r="V445" s="51"/>
      <c r="W445" s="51"/>
      <c r="X445" s="51"/>
      <c r="Y445" s="51"/>
      <c r="Z445" s="51"/>
      <c r="AA445" s="51"/>
      <c r="AB445" s="51"/>
      <c r="AC445" s="51"/>
      <c r="AD445" s="51"/>
    </row>
    <row r="446">
      <c r="A446" s="51"/>
      <c r="B446" s="51"/>
      <c r="C446" s="51"/>
      <c r="D446" s="51"/>
      <c r="E446" s="51"/>
      <c r="F446" s="51"/>
      <c r="G446" s="51"/>
      <c r="H446" s="51"/>
      <c r="I446" s="51"/>
      <c r="J446" s="64"/>
      <c r="K446" s="64"/>
      <c r="L446" s="64"/>
      <c r="M446" s="64"/>
      <c r="N446" s="64"/>
      <c r="O446" s="64"/>
      <c r="P446" s="64"/>
      <c r="Q446" s="64"/>
      <c r="R446" s="64"/>
      <c r="S446" s="64"/>
      <c r="T446" s="64"/>
      <c r="U446" s="64"/>
      <c r="V446" s="51"/>
      <c r="W446" s="51"/>
      <c r="X446" s="51"/>
      <c r="Y446" s="51"/>
      <c r="Z446" s="51"/>
      <c r="AA446" s="51"/>
      <c r="AB446" s="51"/>
      <c r="AC446" s="51"/>
      <c r="AD446" s="51"/>
    </row>
    <row r="447">
      <c r="A447" s="51"/>
      <c r="B447" s="51"/>
      <c r="C447" s="51"/>
      <c r="D447" s="51"/>
      <c r="E447" s="51"/>
      <c r="F447" s="51"/>
      <c r="G447" s="51"/>
      <c r="H447" s="51"/>
      <c r="I447" s="51"/>
      <c r="J447" s="64"/>
      <c r="K447" s="64"/>
      <c r="L447" s="64"/>
      <c r="M447" s="64"/>
      <c r="N447" s="64"/>
      <c r="O447" s="64"/>
      <c r="P447" s="64"/>
      <c r="Q447" s="64"/>
      <c r="R447" s="64"/>
      <c r="S447" s="64"/>
      <c r="T447" s="64"/>
      <c r="U447" s="64"/>
      <c r="V447" s="51"/>
      <c r="W447" s="51"/>
      <c r="X447" s="51"/>
      <c r="Y447" s="51"/>
      <c r="Z447" s="51"/>
      <c r="AA447" s="51"/>
      <c r="AB447" s="51"/>
      <c r="AC447" s="51"/>
      <c r="AD447" s="51"/>
    </row>
    <row r="448">
      <c r="A448" s="51"/>
      <c r="B448" s="51"/>
      <c r="C448" s="51"/>
      <c r="D448" s="51"/>
      <c r="E448" s="51"/>
      <c r="F448" s="51"/>
      <c r="G448" s="51"/>
      <c r="H448" s="51"/>
      <c r="I448" s="51"/>
      <c r="J448" s="64"/>
      <c r="K448" s="64"/>
      <c r="L448" s="64"/>
      <c r="M448" s="64"/>
      <c r="N448" s="64"/>
      <c r="O448" s="64"/>
      <c r="P448" s="64"/>
      <c r="Q448" s="64"/>
      <c r="R448" s="64"/>
      <c r="S448" s="64"/>
      <c r="T448" s="64"/>
      <c r="U448" s="64"/>
      <c r="V448" s="51"/>
      <c r="W448" s="51"/>
      <c r="X448" s="51"/>
      <c r="Y448" s="51"/>
      <c r="Z448" s="51"/>
      <c r="AA448" s="51"/>
      <c r="AB448" s="51"/>
      <c r="AC448" s="51"/>
      <c r="AD448" s="51"/>
    </row>
    <row r="449">
      <c r="A449" s="51"/>
      <c r="B449" s="51"/>
      <c r="C449" s="51"/>
      <c r="D449" s="51"/>
      <c r="E449" s="51"/>
      <c r="F449" s="51"/>
      <c r="G449" s="51"/>
      <c r="H449" s="51"/>
      <c r="I449" s="51"/>
      <c r="J449" s="64"/>
      <c r="K449" s="64"/>
      <c r="L449" s="64"/>
      <c r="M449" s="64"/>
      <c r="N449" s="64"/>
      <c r="O449" s="64"/>
      <c r="P449" s="64"/>
      <c r="Q449" s="64"/>
      <c r="R449" s="64"/>
      <c r="S449" s="64"/>
      <c r="T449" s="64"/>
      <c r="U449" s="64"/>
      <c r="V449" s="51"/>
      <c r="W449" s="51"/>
      <c r="X449" s="51"/>
      <c r="Y449" s="51"/>
      <c r="Z449" s="51"/>
      <c r="AA449" s="51"/>
      <c r="AB449" s="51"/>
      <c r="AC449" s="51"/>
      <c r="AD449" s="51"/>
    </row>
    <row r="450">
      <c r="A450" s="51"/>
      <c r="B450" s="51"/>
      <c r="C450" s="51"/>
      <c r="D450" s="51"/>
      <c r="E450" s="51"/>
      <c r="F450" s="51"/>
      <c r="G450" s="51"/>
      <c r="H450" s="51"/>
      <c r="I450" s="51"/>
      <c r="J450" s="64"/>
      <c r="K450" s="64"/>
      <c r="L450" s="64"/>
      <c r="M450" s="64"/>
      <c r="N450" s="64"/>
      <c r="O450" s="64"/>
      <c r="P450" s="64"/>
      <c r="Q450" s="64"/>
      <c r="R450" s="64"/>
      <c r="S450" s="64"/>
      <c r="T450" s="64"/>
      <c r="U450" s="64"/>
      <c r="V450" s="51"/>
      <c r="W450" s="51"/>
      <c r="X450" s="51"/>
      <c r="Y450" s="51"/>
      <c r="Z450" s="51"/>
      <c r="AA450" s="51"/>
      <c r="AB450" s="51"/>
      <c r="AC450" s="51"/>
      <c r="AD450" s="51"/>
    </row>
    <row r="451">
      <c r="A451" s="51"/>
      <c r="B451" s="51"/>
      <c r="C451" s="51"/>
      <c r="D451" s="51"/>
      <c r="E451" s="51"/>
      <c r="F451" s="51"/>
      <c r="G451" s="51"/>
      <c r="H451" s="51"/>
      <c r="I451" s="51"/>
      <c r="J451" s="64"/>
      <c r="K451" s="64"/>
      <c r="L451" s="64"/>
      <c r="M451" s="64"/>
      <c r="N451" s="64"/>
      <c r="O451" s="64"/>
      <c r="P451" s="64"/>
      <c r="Q451" s="64"/>
      <c r="R451" s="64"/>
      <c r="S451" s="64"/>
      <c r="T451" s="64"/>
      <c r="U451" s="64"/>
      <c r="V451" s="51"/>
      <c r="W451" s="51"/>
      <c r="X451" s="51"/>
      <c r="Y451" s="51"/>
      <c r="Z451" s="51"/>
      <c r="AA451" s="51"/>
      <c r="AB451" s="51"/>
      <c r="AC451" s="51"/>
      <c r="AD451" s="51"/>
    </row>
    <row r="452">
      <c r="A452" s="51"/>
      <c r="B452" s="51"/>
      <c r="C452" s="51"/>
      <c r="D452" s="51"/>
      <c r="E452" s="51"/>
      <c r="F452" s="51"/>
      <c r="G452" s="51"/>
      <c r="H452" s="51"/>
      <c r="I452" s="51"/>
      <c r="J452" s="64"/>
      <c r="K452" s="64"/>
      <c r="L452" s="64"/>
      <c r="M452" s="64"/>
      <c r="N452" s="64"/>
      <c r="O452" s="64"/>
      <c r="P452" s="64"/>
      <c r="Q452" s="64"/>
      <c r="R452" s="64"/>
      <c r="S452" s="64"/>
      <c r="T452" s="64"/>
      <c r="U452" s="64"/>
      <c r="V452" s="51"/>
      <c r="W452" s="51"/>
      <c r="X452" s="51"/>
      <c r="Y452" s="51"/>
      <c r="Z452" s="51"/>
      <c r="AA452" s="51"/>
      <c r="AB452" s="51"/>
      <c r="AC452" s="51"/>
      <c r="AD452" s="51"/>
    </row>
    <row r="453">
      <c r="A453" s="51"/>
      <c r="B453" s="51"/>
      <c r="C453" s="51"/>
      <c r="D453" s="51"/>
      <c r="E453" s="51"/>
      <c r="F453" s="51"/>
      <c r="G453" s="51"/>
      <c r="H453" s="51"/>
      <c r="I453" s="51"/>
      <c r="J453" s="64"/>
      <c r="K453" s="64"/>
      <c r="L453" s="64"/>
      <c r="M453" s="64"/>
      <c r="N453" s="64"/>
      <c r="O453" s="64"/>
      <c r="P453" s="64"/>
      <c r="Q453" s="64"/>
      <c r="R453" s="64"/>
      <c r="S453" s="64"/>
      <c r="T453" s="64"/>
      <c r="U453" s="64"/>
      <c r="V453" s="51"/>
      <c r="W453" s="51"/>
      <c r="X453" s="51"/>
      <c r="Y453" s="51"/>
      <c r="Z453" s="51"/>
      <c r="AA453" s="51"/>
      <c r="AB453" s="51"/>
      <c r="AC453" s="51"/>
      <c r="AD453" s="51"/>
    </row>
    <row r="454">
      <c r="A454" s="51"/>
      <c r="B454" s="51"/>
      <c r="C454" s="51"/>
      <c r="D454" s="51"/>
      <c r="E454" s="51"/>
      <c r="F454" s="51"/>
      <c r="G454" s="51"/>
      <c r="H454" s="51"/>
      <c r="I454" s="51"/>
      <c r="J454" s="64"/>
      <c r="K454" s="64"/>
      <c r="L454" s="64"/>
      <c r="M454" s="64"/>
      <c r="N454" s="64"/>
      <c r="O454" s="64"/>
      <c r="P454" s="64"/>
      <c r="Q454" s="64"/>
      <c r="R454" s="64"/>
      <c r="S454" s="64"/>
      <c r="T454" s="64"/>
      <c r="U454" s="64"/>
      <c r="V454" s="51"/>
      <c r="W454" s="51"/>
      <c r="X454" s="51"/>
      <c r="Y454" s="51"/>
      <c r="Z454" s="51"/>
      <c r="AA454" s="51"/>
      <c r="AB454" s="51"/>
      <c r="AC454" s="51"/>
      <c r="AD454" s="51"/>
    </row>
    <row r="455">
      <c r="A455" s="51"/>
      <c r="B455" s="51"/>
      <c r="C455" s="51"/>
      <c r="D455" s="51"/>
      <c r="E455" s="51"/>
      <c r="F455" s="51"/>
      <c r="G455" s="51"/>
      <c r="H455" s="51"/>
      <c r="I455" s="51"/>
      <c r="J455" s="64"/>
      <c r="K455" s="64"/>
      <c r="L455" s="64"/>
      <c r="M455" s="64"/>
      <c r="N455" s="64"/>
      <c r="O455" s="64"/>
      <c r="P455" s="64"/>
      <c r="Q455" s="64"/>
      <c r="R455" s="64"/>
      <c r="S455" s="64"/>
      <c r="T455" s="64"/>
      <c r="U455" s="64"/>
      <c r="V455" s="51"/>
      <c r="W455" s="51"/>
      <c r="X455" s="51"/>
      <c r="Y455" s="51"/>
      <c r="Z455" s="51"/>
      <c r="AA455" s="51"/>
      <c r="AB455" s="51"/>
      <c r="AC455" s="51"/>
      <c r="AD455" s="51"/>
    </row>
    <row r="456">
      <c r="A456" s="51"/>
      <c r="B456" s="51"/>
      <c r="C456" s="51"/>
      <c r="D456" s="51"/>
      <c r="E456" s="51"/>
      <c r="F456" s="51"/>
      <c r="G456" s="51"/>
      <c r="H456" s="51"/>
      <c r="I456" s="51"/>
      <c r="J456" s="64"/>
      <c r="K456" s="64"/>
      <c r="L456" s="64"/>
      <c r="M456" s="64"/>
      <c r="N456" s="64"/>
      <c r="O456" s="64"/>
      <c r="P456" s="64"/>
      <c r="Q456" s="64"/>
      <c r="R456" s="64"/>
      <c r="S456" s="64"/>
      <c r="T456" s="64"/>
      <c r="U456" s="64"/>
      <c r="V456" s="51"/>
      <c r="W456" s="51"/>
      <c r="X456" s="51"/>
      <c r="Y456" s="51"/>
      <c r="Z456" s="51"/>
      <c r="AA456" s="51"/>
      <c r="AB456" s="51"/>
      <c r="AC456" s="51"/>
      <c r="AD456" s="51"/>
    </row>
    <row r="457">
      <c r="A457" s="51"/>
      <c r="B457" s="51"/>
      <c r="C457" s="51"/>
      <c r="D457" s="51"/>
      <c r="E457" s="51"/>
      <c r="F457" s="51"/>
      <c r="G457" s="51"/>
      <c r="H457" s="51"/>
      <c r="I457" s="51"/>
      <c r="J457" s="64"/>
      <c r="K457" s="64"/>
      <c r="L457" s="64"/>
      <c r="M457" s="64"/>
      <c r="N457" s="64"/>
      <c r="O457" s="64"/>
      <c r="P457" s="64"/>
      <c r="Q457" s="64"/>
      <c r="R457" s="64"/>
      <c r="S457" s="64"/>
      <c r="T457" s="64"/>
      <c r="U457" s="64"/>
      <c r="V457" s="51"/>
      <c r="W457" s="51"/>
      <c r="X457" s="51"/>
      <c r="Y457" s="51"/>
      <c r="Z457" s="51"/>
      <c r="AA457" s="51"/>
      <c r="AB457" s="51"/>
      <c r="AC457" s="51"/>
      <c r="AD457" s="51"/>
    </row>
    <row r="458">
      <c r="A458" s="51"/>
      <c r="B458" s="51"/>
      <c r="C458" s="51"/>
      <c r="D458" s="51"/>
      <c r="E458" s="51"/>
      <c r="F458" s="51"/>
      <c r="G458" s="51"/>
      <c r="H458" s="51"/>
      <c r="I458" s="51"/>
      <c r="J458" s="64"/>
      <c r="K458" s="64"/>
      <c r="L458" s="64"/>
      <c r="M458" s="64"/>
      <c r="N458" s="64"/>
      <c r="O458" s="64"/>
      <c r="P458" s="64"/>
      <c r="Q458" s="64"/>
      <c r="R458" s="64"/>
      <c r="S458" s="64"/>
      <c r="T458" s="64"/>
      <c r="U458" s="64"/>
      <c r="V458" s="51"/>
      <c r="W458" s="51"/>
      <c r="X458" s="51"/>
      <c r="Y458" s="51"/>
      <c r="Z458" s="51"/>
      <c r="AA458" s="51"/>
      <c r="AB458" s="51"/>
      <c r="AC458" s="51"/>
      <c r="AD458" s="51"/>
    </row>
    <row r="459">
      <c r="A459" s="51"/>
      <c r="B459" s="51"/>
      <c r="C459" s="51"/>
      <c r="D459" s="51"/>
      <c r="E459" s="51"/>
      <c r="F459" s="51"/>
      <c r="G459" s="51"/>
      <c r="H459" s="51"/>
      <c r="I459" s="51"/>
      <c r="J459" s="64"/>
      <c r="K459" s="64"/>
      <c r="L459" s="64"/>
      <c r="M459" s="64"/>
      <c r="N459" s="64"/>
      <c r="O459" s="64"/>
      <c r="P459" s="64"/>
      <c r="Q459" s="64"/>
      <c r="R459" s="64"/>
      <c r="S459" s="64"/>
      <c r="T459" s="64"/>
      <c r="U459" s="64"/>
      <c r="V459" s="51"/>
      <c r="W459" s="51"/>
      <c r="X459" s="51"/>
      <c r="Y459" s="51"/>
      <c r="Z459" s="51"/>
      <c r="AA459" s="51"/>
      <c r="AB459" s="51"/>
      <c r="AC459" s="51"/>
      <c r="AD459" s="51"/>
    </row>
    <row r="460">
      <c r="A460" s="51"/>
      <c r="B460" s="51"/>
      <c r="C460" s="51"/>
      <c r="D460" s="51"/>
      <c r="E460" s="51"/>
      <c r="F460" s="51"/>
      <c r="G460" s="51"/>
      <c r="H460" s="51"/>
      <c r="I460" s="51"/>
      <c r="J460" s="64"/>
      <c r="K460" s="64"/>
      <c r="L460" s="64"/>
      <c r="M460" s="64"/>
      <c r="N460" s="64"/>
      <c r="O460" s="64"/>
      <c r="P460" s="64"/>
      <c r="Q460" s="64"/>
      <c r="R460" s="64"/>
      <c r="S460" s="64"/>
      <c r="T460" s="64"/>
      <c r="U460" s="64"/>
      <c r="V460" s="51"/>
      <c r="W460" s="51"/>
      <c r="X460" s="51"/>
      <c r="Y460" s="51"/>
      <c r="Z460" s="51"/>
      <c r="AA460" s="51"/>
      <c r="AB460" s="51"/>
      <c r="AC460" s="51"/>
      <c r="AD460" s="51"/>
    </row>
    <row r="461">
      <c r="A461" s="51"/>
      <c r="B461" s="51"/>
      <c r="C461" s="51"/>
      <c r="D461" s="51"/>
      <c r="E461" s="51"/>
      <c r="F461" s="51"/>
      <c r="G461" s="51"/>
      <c r="H461" s="51"/>
      <c r="I461" s="51"/>
      <c r="J461" s="64"/>
      <c r="K461" s="64"/>
      <c r="L461" s="64"/>
      <c r="M461" s="64"/>
      <c r="N461" s="64"/>
      <c r="O461" s="64"/>
      <c r="P461" s="64"/>
      <c r="Q461" s="64"/>
      <c r="R461" s="64"/>
      <c r="S461" s="64"/>
      <c r="T461" s="64"/>
      <c r="U461" s="64"/>
      <c r="V461" s="51"/>
      <c r="W461" s="51"/>
      <c r="X461" s="51"/>
      <c r="Y461" s="51"/>
      <c r="Z461" s="51"/>
      <c r="AA461" s="51"/>
      <c r="AB461" s="51"/>
      <c r="AC461" s="51"/>
      <c r="AD461" s="51"/>
    </row>
    <row r="462">
      <c r="A462" s="51"/>
      <c r="B462" s="51"/>
      <c r="C462" s="51"/>
      <c r="D462" s="51"/>
      <c r="E462" s="51"/>
      <c r="F462" s="51"/>
      <c r="G462" s="51"/>
      <c r="H462" s="51"/>
      <c r="I462" s="51"/>
      <c r="J462" s="64"/>
      <c r="K462" s="64"/>
      <c r="L462" s="64"/>
      <c r="M462" s="64"/>
      <c r="N462" s="64"/>
      <c r="O462" s="64"/>
      <c r="P462" s="64"/>
      <c r="Q462" s="64"/>
      <c r="R462" s="64"/>
      <c r="S462" s="64"/>
      <c r="T462" s="64"/>
      <c r="U462" s="64"/>
      <c r="V462" s="51"/>
      <c r="W462" s="51"/>
      <c r="X462" s="51"/>
      <c r="Y462" s="51"/>
      <c r="Z462" s="51"/>
      <c r="AA462" s="51"/>
      <c r="AB462" s="51"/>
      <c r="AC462" s="51"/>
      <c r="AD462" s="51"/>
    </row>
    <row r="463">
      <c r="A463" s="51"/>
      <c r="B463" s="51"/>
      <c r="C463" s="51"/>
      <c r="D463" s="51"/>
      <c r="E463" s="51"/>
      <c r="F463" s="51"/>
      <c r="G463" s="51"/>
      <c r="H463" s="51"/>
      <c r="I463" s="51"/>
      <c r="J463" s="64"/>
      <c r="K463" s="64"/>
      <c r="L463" s="64"/>
      <c r="M463" s="64"/>
      <c r="N463" s="64"/>
      <c r="O463" s="64"/>
      <c r="P463" s="64"/>
      <c r="Q463" s="64"/>
      <c r="R463" s="64"/>
      <c r="S463" s="64"/>
      <c r="T463" s="64"/>
      <c r="U463" s="64"/>
      <c r="V463" s="51"/>
      <c r="W463" s="51"/>
      <c r="X463" s="51"/>
      <c r="Y463" s="51"/>
      <c r="Z463" s="51"/>
      <c r="AA463" s="51"/>
      <c r="AB463" s="51"/>
      <c r="AC463" s="51"/>
      <c r="AD463" s="51"/>
    </row>
    <row r="464">
      <c r="A464" s="51"/>
      <c r="B464" s="51"/>
      <c r="C464" s="51"/>
      <c r="D464" s="51"/>
      <c r="E464" s="51"/>
      <c r="F464" s="51"/>
      <c r="G464" s="51"/>
      <c r="H464" s="51"/>
      <c r="I464" s="51"/>
      <c r="J464" s="64"/>
      <c r="K464" s="64"/>
      <c r="L464" s="64"/>
      <c r="M464" s="64"/>
      <c r="N464" s="64"/>
      <c r="O464" s="64"/>
      <c r="P464" s="64"/>
      <c r="Q464" s="64"/>
      <c r="R464" s="64"/>
      <c r="S464" s="64"/>
      <c r="T464" s="64"/>
      <c r="U464" s="64"/>
      <c r="V464" s="51"/>
      <c r="W464" s="51"/>
      <c r="X464" s="51"/>
      <c r="Y464" s="51"/>
      <c r="Z464" s="51"/>
      <c r="AA464" s="51"/>
      <c r="AB464" s="51"/>
      <c r="AC464" s="51"/>
      <c r="AD464" s="51"/>
    </row>
    <row r="465">
      <c r="A465" s="51"/>
      <c r="B465" s="51"/>
      <c r="C465" s="51"/>
      <c r="D465" s="51"/>
      <c r="E465" s="51"/>
      <c r="F465" s="51"/>
      <c r="G465" s="51"/>
      <c r="H465" s="51"/>
      <c r="I465" s="51"/>
      <c r="J465" s="64"/>
      <c r="K465" s="64"/>
      <c r="L465" s="64"/>
      <c r="M465" s="64"/>
      <c r="N465" s="64"/>
      <c r="O465" s="64"/>
      <c r="P465" s="64"/>
      <c r="Q465" s="64"/>
      <c r="R465" s="64"/>
      <c r="S465" s="64"/>
      <c r="T465" s="64"/>
      <c r="U465" s="64"/>
      <c r="V465" s="51"/>
      <c r="W465" s="51"/>
      <c r="X465" s="51"/>
      <c r="Y465" s="51"/>
      <c r="Z465" s="51"/>
      <c r="AA465" s="51"/>
      <c r="AB465" s="51"/>
      <c r="AC465" s="51"/>
      <c r="AD465" s="51"/>
    </row>
    <row r="466">
      <c r="A466" s="51"/>
      <c r="B466" s="51"/>
      <c r="C466" s="51"/>
      <c r="D466" s="51"/>
      <c r="E466" s="51"/>
      <c r="F466" s="51"/>
      <c r="G466" s="51"/>
      <c r="H466" s="51"/>
      <c r="I466" s="51"/>
      <c r="J466" s="64"/>
      <c r="K466" s="64"/>
      <c r="L466" s="64"/>
      <c r="M466" s="64"/>
      <c r="N466" s="64"/>
      <c r="O466" s="64"/>
      <c r="P466" s="64"/>
      <c r="Q466" s="64"/>
      <c r="R466" s="64"/>
      <c r="S466" s="64"/>
      <c r="T466" s="64"/>
      <c r="U466" s="64"/>
      <c r="V466" s="51"/>
      <c r="W466" s="51"/>
      <c r="X466" s="51"/>
      <c r="Y466" s="51"/>
      <c r="Z466" s="51"/>
      <c r="AA466" s="51"/>
      <c r="AB466" s="51"/>
      <c r="AC466" s="51"/>
      <c r="AD466" s="51"/>
    </row>
    <row r="467">
      <c r="A467" s="51"/>
      <c r="B467" s="51"/>
      <c r="C467" s="51"/>
      <c r="D467" s="51"/>
      <c r="E467" s="51"/>
      <c r="F467" s="51"/>
      <c r="G467" s="51"/>
      <c r="H467" s="51"/>
      <c r="I467" s="51"/>
      <c r="J467" s="64"/>
      <c r="K467" s="64"/>
      <c r="L467" s="64"/>
      <c r="M467" s="64"/>
      <c r="N467" s="64"/>
      <c r="O467" s="64"/>
      <c r="P467" s="64"/>
      <c r="Q467" s="64"/>
      <c r="R467" s="64"/>
      <c r="S467" s="64"/>
      <c r="T467" s="64"/>
      <c r="U467" s="64"/>
      <c r="V467" s="51"/>
      <c r="W467" s="51"/>
      <c r="X467" s="51"/>
      <c r="Y467" s="51"/>
      <c r="Z467" s="51"/>
      <c r="AA467" s="51"/>
      <c r="AB467" s="51"/>
      <c r="AC467" s="51"/>
      <c r="AD467" s="51"/>
    </row>
    <row r="468">
      <c r="A468" s="51"/>
      <c r="B468" s="51"/>
      <c r="C468" s="51"/>
      <c r="D468" s="51"/>
      <c r="E468" s="51"/>
      <c r="F468" s="51"/>
      <c r="G468" s="51"/>
      <c r="H468" s="51"/>
      <c r="I468" s="51"/>
      <c r="J468" s="64"/>
      <c r="K468" s="64"/>
      <c r="L468" s="64"/>
      <c r="M468" s="64"/>
      <c r="N468" s="64"/>
      <c r="O468" s="64"/>
      <c r="P468" s="64"/>
      <c r="Q468" s="64"/>
      <c r="R468" s="64"/>
      <c r="S468" s="64"/>
      <c r="T468" s="64"/>
      <c r="U468" s="64"/>
      <c r="V468" s="51"/>
      <c r="W468" s="51"/>
      <c r="X468" s="51"/>
      <c r="Y468" s="51"/>
      <c r="Z468" s="51"/>
      <c r="AA468" s="51"/>
      <c r="AB468" s="51"/>
      <c r="AC468" s="51"/>
      <c r="AD468" s="51"/>
    </row>
    <row r="469">
      <c r="A469" s="51"/>
      <c r="B469" s="51"/>
      <c r="C469" s="51"/>
      <c r="D469" s="51"/>
      <c r="E469" s="51"/>
      <c r="F469" s="51"/>
      <c r="G469" s="51"/>
      <c r="H469" s="51"/>
      <c r="I469" s="51"/>
      <c r="J469" s="64"/>
      <c r="K469" s="64"/>
      <c r="L469" s="64"/>
      <c r="M469" s="64"/>
      <c r="N469" s="64"/>
      <c r="O469" s="64"/>
      <c r="P469" s="64"/>
      <c r="Q469" s="64"/>
      <c r="R469" s="64"/>
      <c r="S469" s="64"/>
      <c r="T469" s="64"/>
      <c r="U469" s="64"/>
      <c r="V469" s="51"/>
      <c r="W469" s="51"/>
      <c r="X469" s="51"/>
      <c r="Y469" s="51"/>
      <c r="Z469" s="51"/>
      <c r="AA469" s="51"/>
      <c r="AB469" s="51"/>
      <c r="AC469" s="51"/>
      <c r="AD469" s="51"/>
    </row>
    <row r="470">
      <c r="A470" s="51"/>
      <c r="B470" s="51"/>
      <c r="C470" s="51"/>
      <c r="D470" s="51"/>
      <c r="E470" s="51"/>
      <c r="F470" s="51"/>
      <c r="G470" s="51"/>
      <c r="H470" s="51"/>
      <c r="I470" s="51"/>
      <c r="J470" s="64"/>
      <c r="K470" s="64"/>
      <c r="L470" s="64"/>
      <c r="M470" s="64"/>
      <c r="N470" s="64"/>
      <c r="O470" s="64"/>
      <c r="P470" s="64"/>
      <c r="Q470" s="64"/>
      <c r="R470" s="64"/>
      <c r="S470" s="64"/>
      <c r="T470" s="64"/>
      <c r="U470" s="64"/>
      <c r="V470" s="51"/>
      <c r="W470" s="51"/>
      <c r="X470" s="51"/>
      <c r="Y470" s="51"/>
      <c r="Z470" s="51"/>
      <c r="AA470" s="51"/>
      <c r="AB470" s="51"/>
      <c r="AC470" s="51"/>
      <c r="AD470" s="51"/>
    </row>
    <row r="471">
      <c r="A471" s="51"/>
      <c r="B471" s="51"/>
      <c r="C471" s="51"/>
      <c r="D471" s="51"/>
      <c r="E471" s="51"/>
      <c r="F471" s="51"/>
      <c r="G471" s="51"/>
      <c r="H471" s="51"/>
      <c r="I471" s="51"/>
      <c r="J471" s="64"/>
      <c r="K471" s="64"/>
      <c r="L471" s="64"/>
      <c r="M471" s="64"/>
      <c r="N471" s="64"/>
      <c r="O471" s="64"/>
      <c r="P471" s="64"/>
      <c r="Q471" s="64"/>
      <c r="R471" s="64"/>
      <c r="S471" s="64"/>
      <c r="T471" s="64"/>
      <c r="U471" s="64"/>
      <c r="V471" s="51"/>
      <c r="W471" s="51"/>
      <c r="X471" s="51"/>
      <c r="Y471" s="51"/>
      <c r="Z471" s="51"/>
      <c r="AA471" s="51"/>
      <c r="AB471" s="51"/>
      <c r="AC471" s="51"/>
      <c r="AD471" s="51"/>
    </row>
    <row r="472">
      <c r="A472" s="51"/>
      <c r="B472" s="51"/>
      <c r="C472" s="51"/>
      <c r="D472" s="51"/>
      <c r="E472" s="51"/>
      <c r="F472" s="51"/>
      <c r="G472" s="51"/>
      <c r="H472" s="51"/>
      <c r="I472" s="51"/>
      <c r="J472" s="64"/>
      <c r="K472" s="64"/>
      <c r="L472" s="64"/>
      <c r="M472" s="64"/>
      <c r="N472" s="64"/>
      <c r="O472" s="64"/>
      <c r="P472" s="64"/>
      <c r="Q472" s="64"/>
      <c r="R472" s="64"/>
      <c r="S472" s="64"/>
      <c r="T472" s="64"/>
      <c r="U472" s="64"/>
      <c r="V472" s="51"/>
      <c r="W472" s="51"/>
      <c r="X472" s="51"/>
      <c r="Y472" s="51"/>
      <c r="Z472" s="51"/>
      <c r="AA472" s="51"/>
      <c r="AB472" s="51"/>
      <c r="AC472" s="51"/>
      <c r="AD472" s="51"/>
    </row>
    <row r="473">
      <c r="A473" s="51"/>
      <c r="B473" s="51"/>
      <c r="C473" s="51"/>
      <c r="D473" s="51"/>
      <c r="E473" s="51"/>
      <c r="F473" s="51"/>
      <c r="G473" s="51"/>
      <c r="H473" s="51"/>
      <c r="I473" s="51"/>
      <c r="J473" s="64"/>
      <c r="K473" s="64"/>
      <c r="L473" s="64"/>
      <c r="M473" s="64"/>
      <c r="N473" s="64"/>
      <c r="O473" s="64"/>
      <c r="P473" s="64"/>
      <c r="Q473" s="64"/>
      <c r="R473" s="64"/>
      <c r="S473" s="64"/>
      <c r="T473" s="64"/>
      <c r="U473" s="64"/>
      <c r="V473" s="51"/>
      <c r="W473" s="51"/>
      <c r="X473" s="51"/>
      <c r="Y473" s="51"/>
      <c r="Z473" s="51"/>
      <c r="AA473" s="51"/>
      <c r="AB473" s="51"/>
      <c r="AC473" s="51"/>
      <c r="AD473" s="51"/>
    </row>
    <row r="474">
      <c r="A474" s="51"/>
      <c r="B474" s="51"/>
      <c r="C474" s="51"/>
      <c r="D474" s="51"/>
      <c r="E474" s="51"/>
      <c r="F474" s="51"/>
      <c r="G474" s="51"/>
      <c r="H474" s="51"/>
      <c r="I474" s="51"/>
      <c r="J474" s="64"/>
      <c r="K474" s="64"/>
      <c r="L474" s="64"/>
      <c r="M474" s="64"/>
      <c r="N474" s="64"/>
      <c r="O474" s="64"/>
      <c r="P474" s="64"/>
      <c r="Q474" s="64"/>
      <c r="R474" s="64"/>
      <c r="S474" s="64"/>
      <c r="T474" s="64"/>
      <c r="U474" s="64"/>
      <c r="V474" s="51"/>
      <c r="W474" s="51"/>
      <c r="X474" s="51"/>
      <c r="Y474" s="51"/>
      <c r="Z474" s="51"/>
      <c r="AA474" s="51"/>
      <c r="AB474" s="51"/>
      <c r="AC474" s="51"/>
      <c r="AD474" s="51"/>
    </row>
    <row r="475">
      <c r="A475" s="51"/>
      <c r="B475" s="51"/>
      <c r="C475" s="51"/>
      <c r="D475" s="51"/>
      <c r="E475" s="51"/>
      <c r="F475" s="51"/>
      <c r="G475" s="51"/>
      <c r="H475" s="51"/>
      <c r="I475" s="51"/>
      <c r="J475" s="64"/>
      <c r="K475" s="64"/>
      <c r="L475" s="64"/>
      <c r="M475" s="64"/>
      <c r="N475" s="64"/>
      <c r="O475" s="64"/>
      <c r="P475" s="64"/>
      <c r="Q475" s="64"/>
      <c r="R475" s="64"/>
      <c r="S475" s="64"/>
      <c r="T475" s="64"/>
      <c r="U475" s="64"/>
      <c r="V475" s="51"/>
      <c r="W475" s="51"/>
      <c r="X475" s="51"/>
      <c r="Y475" s="51"/>
      <c r="Z475" s="51"/>
      <c r="AA475" s="51"/>
      <c r="AB475" s="51"/>
      <c r="AC475" s="51"/>
      <c r="AD475" s="51"/>
    </row>
    <row r="476">
      <c r="A476" s="51"/>
      <c r="B476" s="51"/>
      <c r="C476" s="51"/>
      <c r="D476" s="51"/>
      <c r="E476" s="51"/>
      <c r="F476" s="51"/>
      <c r="G476" s="51"/>
      <c r="H476" s="51"/>
      <c r="I476" s="51"/>
      <c r="J476" s="64"/>
      <c r="K476" s="64"/>
      <c r="L476" s="64"/>
      <c r="M476" s="64"/>
      <c r="N476" s="64"/>
      <c r="O476" s="64"/>
      <c r="P476" s="64"/>
      <c r="Q476" s="64"/>
      <c r="R476" s="64"/>
      <c r="S476" s="64"/>
      <c r="T476" s="64"/>
      <c r="U476" s="64"/>
      <c r="V476" s="51"/>
      <c r="W476" s="51"/>
      <c r="X476" s="51"/>
      <c r="Y476" s="51"/>
      <c r="Z476" s="51"/>
      <c r="AA476" s="51"/>
      <c r="AB476" s="51"/>
      <c r="AC476" s="51"/>
      <c r="AD476" s="51"/>
    </row>
    <row r="477">
      <c r="A477" s="51"/>
      <c r="B477" s="51"/>
      <c r="C477" s="51"/>
      <c r="D477" s="51"/>
      <c r="E477" s="51"/>
      <c r="F477" s="51"/>
      <c r="G477" s="51"/>
      <c r="H477" s="51"/>
      <c r="I477" s="51"/>
      <c r="J477" s="64"/>
      <c r="K477" s="64"/>
      <c r="L477" s="64"/>
      <c r="M477" s="64"/>
      <c r="N477" s="64"/>
      <c r="O477" s="64"/>
      <c r="P477" s="64"/>
      <c r="Q477" s="64"/>
      <c r="R477" s="64"/>
      <c r="S477" s="64"/>
      <c r="T477" s="64"/>
      <c r="U477" s="64"/>
      <c r="V477" s="51"/>
      <c r="W477" s="51"/>
      <c r="X477" s="51"/>
      <c r="Y477" s="51"/>
      <c r="Z477" s="51"/>
      <c r="AA477" s="51"/>
      <c r="AB477" s="51"/>
      <c r="AC477" s="51"/>
      <c r="AD477" s="51"/>
    </row>
    <row r="478">
      <c r="A478" s="51"/>
      <c r="B478" s="51"/>
      <c r="C478" s="51"/>
      <c r="D478" s="51"/>
      <c r="E478" s="51"/>
      <c r="F478" s="51"/>
      <c r="G478" s="51"/>
      <c r="H478" s="51"/>
      <c r="I478" s="51"/>
      <c r="J478" s="64"/>
      <c r="K478" s="64"/>
      <c r="L478" s="64"/>
      <c r="M478" s="64"/>
      <c r="N478" s="64"/>
      <c r="O478" s="64"/>
      <c r="P478" s="64"/>
      <c r="Q478" s="64"/>
      <c r="R478" s="64"/>
      <c r="S478" s="64"/>
      <c r="T478" s="64"/>
      <c r="U478" s="64"/>
      <c r="V478" s="51"/>
      <c r="W478" s="51"/>
      <c r="X478" s="51"/>
      <c r="Y478" s="51"/>
      <c r="Z478" s="51"/>
      <c r="AA478" s="51"/>
      <c r="AB478" s="51"/>
      <c r="AC478" s="51"/>
      <c r="AD478" s="51"/>
    </row>
    <row r="479">
      <c r="A479" s="51"/>
      <c r="B479" s="51"/>
      <c r="C479" s="51"/>
      <c r="D479" s="51"/>
      <c r="E479" s="51"/>
      <c r="F479" s="51"/>
      <c r="G479" s="51"/>
      <c r="H479" s="51"/>
      <c r="I479" s="51"/>
      <c r="J479" s="64"/>
      <c r="K479" s="64"/>
      <c r="L479" s="64"/>
      <c r="M479" s="64"/>
      <c r="N479" s="64"/>
      <c r="O479" s="64"/>
      <c r="P479" s="64"/>
      <c r="Q479" s="64"/>
      <c r="R479" s="64"/>
      <c r="S479" s="64"/>
      <c r="T479" s="64"/>
      <c r="U479" s="64"/>
      <c r="V479" s="51"/>
      <c r="W479" s="51"/>
      <c r="X479" s="51"/>
      <c r="Y479" s="51"/>
      <c r="Z479" s="51"/>
      <c r="AA479" s="51"/>
      <c r="AB479" s="51"/>
      <c r="AC479" s="51"/>
      <c r="AD479" s="51"/>
    </row>
    <row r="480">
      <c r="A480" s="51"/>
      <c r="B480" s="51"/>
      <c r="C480" s="51"/>
      <c r="D480" s="51"/>
      <c r="E480" s="51"/>
      <c r="F480" s="51"/>
      <c r="G480" s="51"/>
      <c r="H480" s="51"/>
      <c r="I480" s="51"/>
      <c r="J480" s="64"/>
      <c r="K480" s="64"/>
      <c r="L480" s="64"/>
      <c r="M480" s="64"/>
      <c r="N480" s="64"/>
      <c r="O480" s="64"/>
      <c r="P480" s="64"/>
      <c r="Q480" s="64"/>
      <c r="R480" s="64"/>
      <c r="S480" s="64"/>
      <c r="T480" s="64"/>
      <c r="U480" s="64"/>
      <c r="V480" s="51"/>
      <c r="W480" s="51"/>
      <c r="X480" s="51"/>
      <c r="Y480" s="51"/>
      <c r="Z480" s="51"/>
      <c r="AA480" s="51"/>
      <c r="AB480" s="51"/>
      <c r="AC480" s="51"/>
      <c r="AD480" s="51"/>
    </row>
    <row r="481">
      <c r="A481" s="51"/>
      <c r="B481" s="51"/>
      <c r="C481" s="51"/>
      <c r="D481" s="51"/>
      <c r="E481" s="51"/>
      <c r="F481" s="51"/>
      <c r="G481" s="51"/>
      <c r="H481" s="51"/>
      <c r="I481" s="51"/>
      <c r="J481" s="64"/>
      <c r="K481" s="64"/>
      <c r="L481" s="64"/>
      <c r="M481" s="64"/>
      <c r="N481" s="64"/>
      <c r="O481" s="64"/>
      <c r="P481" s="64"/>
      <c r="Q481" s="64"/>
      <c r="R481" s="64"/>
      <c r="S481" s="64"/>
      <c r="T481" s="64"/>
      <c r="U481" s="64"/>
      <c r="V481" s="51"/>
      <c r="W481" s="51"/>
      <c r="X481" s="51"/>
      <c r="Y481" s="51"/>
      <c r="Z481" s="51"/>
      <c r="AA481" s="51"/>
      <c r="AB481" s="51"/>
      <c r="AC481" s="51"/>
      <c r="AD481" s="51"/>
    </row>
    <row r="482">
      <c r="A482" s="51"/>
      <c r="B482" s="51"/>
      <c r="C482" s="51"/>
      <c r="D482" s="51"/>
      <c r="E482" s="51"/>
      <c r="F482" s="51"/>
      <c r="G482" s="51"/>
      <c r="H482" s="51"/>
      <c r="I482" s="51"/>
      <c r="J482" s="64"/>
      <c r="K482" s="64"/>
      <c r="L482" s="64"/>
      <c r="M482" s="64"/>
      <c r="N482" s="64"/>
      <c r="O482" s="64"/>
      <c r="P482" s="64"/>
      <c r="Q482" s="64"/>
      <c r="R482" s="64"/>
      <c r="S482" s="64"/>
      <c r="T482" s="64"/>
      <c r="U482" s="64"/>
      <c r="V482" s="51"/>
      <c r="W482" s="51"/>
      <c r="X482" s="51"/>
      <c r="Y482" s="51"/>
      <c r="Z482" s="51"/>
      <c r="AA482" s="51"/>
      <c r="AB482" s="51"/>
      <c r="AC482" s="51"/>
      <c r="AD482" s="51"/>
    </row>
    <row r="483">
      <c r="A483" s="51"/>
      <c r="B483" s="51"/>
      <c r="C483" s="51"/>
      <c r="D483" s="51"/>
      <c r="E483" s="51"/>
      <c r="F483" s="51"/>
      <c r="G483" s="51"/>
      <c r="H483" s="51"/>
      <c r="I483" s="51"/>
      <c r="J483" s="64"/>
      <c r="K483" s="64"/>
      <c r="L483" s="64"/>
      <c r="M483" s="64"/>
      <c r="N483" s="64"/>
      <c r="O483" s="64"/>
      <c r="P483" s="64"/>
      <c r="Q483" s="64"/>
      <c r="R483" s="64"/>
      <c r="S483" s="64"/>
      <c r="T483" s="64"/>
      <c r="U483" s="64"/>
      <c r="V483" s="51"/>
      <c r="W483" s="51"/>
      <c r="X483" s="51"/>
      <c r="Y483" s="51"/>
      <c r="Z483" s="51"/>
      <c r="AA483" s="51"/>
      <c r="AB483" s="51"/>
      <c r="AC483" s="51"/>
      <c r="AD483" s="51"/>
    </row>
    <row r="484">
      <c r="A484" s="51"/>
      <c r="B484" s="51"/>
      <c r="C484" s="51"/>
      <c r="D484" s="51"/>
      <c r="E484" s="51"/>
      <c r="F484" s="51"/>
      <c r="G484" s="51"/>
      <c r="H484" s="51"/>
      <c r="I484" s="51"/>
      <c r="J484" s="64"/>
      <c r="K484" s="64"/>
      <c r="L484" s="64"/>
      <c r="M484" s="64"/>
      <c r="N484" s="64"/>
      <c r="O484" s="64"/>
      <c r="P484" s="64"/>
      <c r="Q484" s="64"/>
      <c r="R484" s="64"/>
      <c r="S484" s="64"/>
      <c r="T484" s="64"/>
      <c r="U484" s="64"/>
      <c r="V484" s="51"/>
      <c r="W484" s="51"/>
      <c r="X484" s="51"/>
      <c r="Y484" s="51"/>
      <c r="Z484" s="51"/>
      <c r="AA484" s="51"/>
      <c r="AB484" s="51"/>
      <c r="AC484" s="51"/>
      <c r="AD484" s="51"/>
    </row>
    <row r="485">
      <c r="A485" s="51"/>
      <c r="B485" s="51"/>
      <c r="C485" s="51"/>
      <c r="D485" s="51"/>
      <c r="E485" s="51"/>
      <c r="F485" s="51"/>
      <c r="G485" s="51"/>
      <c r="H485" s="51"/>
      <c r="I485" s="51"/>
      <c r="J485" s="64"/>
      <c r="K485" s="64"/>
      <c r="L485" s="64"/>
      <c r="M485" s="64"/>
      <c r="N485" s="64"/>
      <c r="O485" s="64"/>
      <c r="P485" s="64"/>
      <c r="Q485" s="64"/>
      <c r="R485" s="64"/>
      <c r="S485" s="64"/>
      <c r="T485" s="64"/>
      <c r="U485" s="64"/>
      <c r="V485" s="51"/>
      <c r="W485" s="51"/>
      <c r="X485" s="51"/>
      <c r="Y485" s="51"/>
      <c r="Z485" s="51"/>
      <c r="AA485" s="51"/>
      <c r="AB485" s="51"/>
      <c r="AC485" s="51"/>
      <c r="AD485" s="51"/>
    </row>
    <row r="486">
      <c r="A486" s="51"/>
      <c r="B486" s="51"/>
      <c r="C486" s="51"/>
      <c r="D486" s="51"/>
      <c r="E486" s="51"/>
      <c r="F486" s="51"/>
      <c r="G486" s="51"/>
      <c r="H486" s="51"/>
      <c r="I486" s="51"/>
      <c r="J486" s="64"/>
      <c r="K486" s="64"/>
      <c r="L486" s="64"/>
      <c r="M486" s="64"/>
      <c r="N486" s="64"/>
      <c r="O486" s="64"/>
      <c r="P486" s="64"/>
      <c r="Q486" s="64"/>
      <c r="R486" s="64"/>
      <c r="S486" s="64"/>
      <c r="T486" s="64"/>
      <c r="U486" s="64"/>
      <c r="V486" s="51"/>
      <c r="W486" s="51"/>
      <c r="X486" s="51"/>
      <c r="Y486" s="51"/>
      <c r="Z486" s="51"/>
      <c r="AA486" s="51"/>
      <c r="AB486" s="51"/>
      <c r="AC486" s="51"/>
      <c r="AD486" s="51"/>
    </row>
    <row r="487">
      <c r="A487" s="51"/>
      <c r="B487" s="51"/>
      <c r="C487" s="51"/>
      <c r="D487" s="51"/>
      <c r="E487" s="51"/>
      <c r="F487" s="51"/>
      <c r="G487" s="51"/>
      <c r="H487" s="51"/>
      <c r="I487" s="51"/>
      <c r="J487" s="64"/>
      <c r="K487" s="64"/>
      <c r="L487" s="64"/>
      <c r="M487" s="64"/>
      <c r="N487" s="64"/>
      <c r="O487" s="64"/>
      <c r="P487" s="64"/>
      <c r="Q487" s="64"/>
      <c r="R487" s="64"/>
      <c r="S487" s="64"/>
      <c r="T487" s="64"/>
      <c r="U487" s="64"/>
      <c r="V487" s="51"/>
      <c r="W487" s="51"/>
      <c r="X487" s="51"/>
      <c r="Y487" s="51"/>
      <c r="Z487" s="51"/>
      <c r="AA487" s="51"/>
      <c r="AB487" s="51"/>
      <c r="AC487" s="51"/>
      <c r="AD487" s="51"/>
    </row>
    <row r="488">
      <c r="A488" s="51"/>
      <c r="B488" s="51"/>
      <c r="C488" s="51"/>
      <c r="D488" s="51"/>
      <c r="E488" s="51"/>
      <c r="F488" s="51"/>
      <c r="G488" s="51"/>
      <c r="H488" s="51"/>
      <c r="I488" s="51"/>
      <c r="J488" s="64"/>
      <c r="K488" s="64"/>
      <c r="L488" s="64"/>
      <c r="M488" s="64"/>
      <c r="N488" s="64"/>
      <c r="O488" s="64"/>
      <c r="P488" s="64"/>
      <c r="Q488" s="64"/>
      <c r="R488" s="64"/>
      <c r="S488" s="64"/>
      <c r="T488" s="64"/>
      <c r="U488" s="64"/>
      <c r="V488" s="51"/>
      <c r="W488" s="51"/>
      <c r="X488" s="51"/>
      <c r="Y488" s="51"/>
      <c r="Z488" s="51"/>
      <c r="AA488" s="51"/>
      <c r="AB488" s="51"/>
      <c r="AC488" s="51"/>
      <c r="AD488" s="51"/>
    </row>
    <row r="489">
      <c r="A489" s="51"/>
      <c r="B489" s="51"/>
      <c r="C489" s="51"/>
      <c r="D489" s="51"/>
      <c r="E489" s="51"/>
      <c r="F489" s="51"/>
      <c r="G489" s="51"/>
      <c r="H489" s="51"/>
      <c r="I489" s="51"/>
      <c r="J489" s="64"/>
      <c r="K489" s="64"/>
      <c r="L489" s="64"/>
      <c r="M489" s="64"/>
      <c r="N489" s="64"/>
      <c r="O489" s="64"/>
      <c r="P489" s="64"/>
      <c r="Q489" s="64"/>
      <c r="R489" s="64"/>
      <c r="S489" s="64"/>
      <c r="T489" s="64"/>
      <c r="U489" s="64"/>
      <c r="V489" s="51"/>
      <c r="W489" s="51"/>
      <c r="X489" s="51"/>
      <c r="Y489" s="51"/>
      <c r="Z489" s="51"/>
      <c r="AA489" s="51"/>
      <c r="AB489" s="51"/>
      <c r="AC489" s="51"/>
      <c r="AD489" s="51"/>
    </row>
    <row r="490">
      <c r="A490" s="51"/>
      <c r="B490" s="51"/>
      <c r="C490" s="51"/>
      <c r="D490" s="51"/>
      <c r="E490" s="51"/>
      <c r="F490" s="51"/>
      <c r="G490" s="51"/>
      <c r="H490" s="51"/>
      <c r="I490" s="51"/>
      <c r="J490" s="64"/>
      <c r="K490" s="64"/>
      <c r="L490" s="64"/>
      <c r="M490" s="64"/>
      <c r="N490" s="64"/>
      <c r="O490" s="64"/>
      <c r="P490" s="64"/>
      <c r="Q490" s="64"/>
      <c r="R490" s="64"/>
      <c r="S490" s="64"/>
      <c r="T490" s="64"/>
      <c r="U490" s="64"/>
      <c r="V490" s="51"/>
      <c r="W490" s="51"/>
      <c r="X490" s="51"/>
      <c r="Y490" s="51"/>
      <c r="Z490" s="51"/>
      <c r="AA490" s="51"/>
      <c r="AB490" s="51"/>
      <c r="AC490" s="51"/>
      <c r="AD490" s="51"/>
    </row>
    <row r="491">
      <c r="A491" s="51"/>
      <c r="B491" s="51"/>
      <c r="C491" s="51"/>
      <c r="D491" s="51"/>
      <c r="E491" s="51"/>
      <c r="F491" s="51"/>
      <c r="G491" s="51"/>
      <c r="H491" s="51"/>
      <c r="I491" s="51"/>
      <c r="J491" s="64"/>
      <c r="K491" s="64"/>
      <c r="L491" s="64"/>
      <c r="M491" s="64"/>
      <c r="N491" s="64"/>
      <c r="O491" s="64"/>
      <c r="P491" s="64"/>
      <c r="Q491" s="64"/>
      <c r="R491" s="64"/>
      <c r="S491" s="64"/>
      <c r="T491" s="64"/>
      <c r="U491" s="64"/>
      <c r="V491" s="51"/>
      <c r="W491" s="51"/>
      <c r="X491" s="51"/>
      <c r="Y491" s="51"/>
      <c r="Z491" s="51"/>
      <c r="AA491" s="51"/>
      <c r="AB491" s="51"/>
      <c r="AC491" s="51"/>
      <c r="AD491" s="51"/>
    </row>
    <row r="492">
      <c r="A492" s="51"/>
      <c r="B492" s="51"/>
      <c r="C492" s="51"/>
      <c r="D492" s="51"/>
      <c r="E492" s="51"/>
      <c r="F492" s="51"/>
      <c r="G492" s="51"/>
      <c r="H492" s="51"/>
      <c r="I492" s="51"/>
      <c r="J492" s="64"/>
      <c r="K492" s="64"/>
      <c r="L492" s="64"/>
      <c r="M492" s="64"/>
      <c r="N492" s="64"/>
      <c r="O492" s="64"/>
      <c r="P492" s="64"/>
      <c r="Q492" s="64"/>
      <c r="R492" s="64"/>
      <c r="S492" s="64"/>
      <c r="T492" s="64"/>
      <c r="U492" s="64"/>
      <c r="V492" s="51"/>
      <c r="W492" s="51"/>
      <c r="X492" s="51"/>
      <c r="Y492" s="51"/>
      <c r="Z492" s="51"/>
      <c r="AA492" s="51"/>
      <c r="AB492" s="51"/>
      <c r="AC492" s="51"/>
      <c r="AD492" s="51"/>
    </row>
    <row r="493">
      <c r="A493" s="51"/>
      <c r="B493" s="51"/>
      <c r="C493" s="51"/>
      <c r="D493" s="51"/>
      <c r="E493" s="51"/>
      <c r="F493" s="51"/>
      <c r="G493" s="51"/>
      <c r="H493" s="51"/>
      <c r="I493" s="51"/>
      <c r="J493" s="64"/>
      <c r="K493" s="64"/>
      <c r="L493" s="64"/>
      <c r="M493" s="64"/>
      <c r="N493" s="64"/>
      <c r="O493" s="64"/>
      <c r="P493" s="64"/>
      <c r="Q493" s="64"/>
      <c r="R493" s="64"/>
      <c r="S493" s="64"/>
      <c r="T493" s="64"/>
      <c r="U493" s="64"/>
      <c r="V493" s="51"/>
      <c r="W493" s="51"/>
      <c r="X493" s="51"/>
      <c r="Y493" s="51"/>
      <c r="Z493" s="51"/>
      <c r="AA493" s="51"/>
      <c r="AB493" s="51"/>
      <c r="AC493" s="51"/>
      <c r="AD493" s="51"/>
    </row>
    <row r="494">
      <c r="A494" s="51"/>
      <c r="B494" s="51"/>
      <c r="C494" s="51"/>
      <c r="D494" s="51"/>
      <c r="E494" s="51"/>
      <c r="F494" s="51"/>
      <c r="G494" s="51"/>
      <c r="H494" s="51"/>
      <c r="I494" s="51"/>
      <c r="J494" s="64"/>
      <c r="K494" s="64"/>
      <c r="L494" s="64"/>
      <c r="M494" s="64"/>
      <c r="N494" s="64"/>
      <c r="O494" s="64"/>
      <c r="P494" s="64"/>
      <c r="Q494" s="64"/>
      <c r="R494" s="64"/>
      <c r="S494" s="64"/>
      <c r="T494" s="64"/>
      <c r="U494" s="64"/>
      <c r="V494" s="51"/>
      <c r="W494" s="51"/>
      <c r="X494" s="51"/>
      <c r="Y494" s="51"/>
      <c r="Z494" s="51"/>
      <c r="AA494" s="51"/>
      <c r="AB494" s="51"/>
      <c r="AC494" s="51"/>
      <c r="AD494" s="51"/>
    </row>
    <row r="495">
      <c r="A495" s="51"/>
      <c r="B495" s="51"/>
      <c r="C495" s="51"/>
      <c r="D495" s="51"/>
      <c r="E495" s="51"/>
      <c r="F495" s="51"/>
      <c r="G495" s="51"/>
      <c r="H495" s="51"/>
      <c r="I495" s="51"/>
      <c r="J495" s="64"/>
      <c r="K495" s="64"/>
      <c r="L495" s="64"/>
      <c r="M495" s="64"/>
      <c r="N495" s="64"/>
      <c r="O495" s="64"/>
      <c r="P495" s="64"/>
      <c r="Q495" s="64"/>
      <c r="R495" s="64"/>
      <c r="S495" s="64"/>
      <c r="T495" s="64"/>
      <c r="U495" s="64"/>
      <c r="V495" s="51"/>
      <c r="W495" s="51"/>
      <c r="X495" s="51"/>
      <c r="Y495" s="51"/>
      <c r="Z495" s="51"/>
      <c r="AA495" s="51"/>
      <c r="AB495" s="51"/>
      <c r="AC495" s="51"/>
      <c r="AD495" s="51"/>
    </row>
    <row r="496">
      <c r="A496" s="51"/>
      <c r="B496" s="51"/>
      <c r="C496" s="51"/>
      <c r="D496" s="51"/>
      <c r="E496" s="51"/>
      <c r="F496" s="51"/>
      <c r="G496" s="51"/>
      <c r="H496" s="51"/>
      <c r="I496" s="51"/>
      <c r="J496" s="64"/>
      <c r="K496" s="64"/>
      <c r="L496" s="64"/>
      <c r="M496" s="64"/>
      <c r="N496" s="64"/>
      <c r="O496" s="64"/>
      <c r="P496" s="64"/>
      <c r="Q496" s="64"/>
      <c r="R496" s="64"/>
      <c r="S496" s="64"/>
      <c r="T496" s="64"/>
      <c r="U496" s="64"/>
      <c r="V496" s="51"/>
      <c r="W496" s="51"/>
      <c r="X496" s="51"/>
      <c r="Y496" s="51"/>
      <c r="Z496" s="51"/>
      <c r="AA496" s="51"/>
      <c r="AB496" s="51"/>
      <c r="AC496" s="51"/>
      <c r="AD496" s="51"/>
    </row>
    <row r="497">
      <c r="A497" s="51"/>
      <c r="B497" s="51"/>
      <c r="C497" s="51"/>
      <c r="D497" s="51"/>
      <c r="E497" s="51"/>
      <c r="F497" s="51"/>
      <c r="G497" s="51"/>
      <c r="H497" s="51"/>
      <c r="I497" s="51"/>
      <c r="J497" s="64"/>
      <c r="K497" s="64"/>
      <c r="L497" s="64"/>
      <c r="M497" s="64"/>
      <c r="N497" s="64"/>
      <c r="O497" s="64"/>
      <c r="P497" s="64"/>
      <c r="Q497" s="64"/>
      <c r="R497" s="64"/>
      <c r="S497" s="64"/>
      <c r="T497" s="64"/>
      <c r="U497" s="64"/>
      <c r="V497" s="51"/>
      <c r="W497" s="51"/>
      <c r="X497" s="51"/>
      <c r="Y497" s="51"/>
      <c r="Z497" s="51"/>
      <c r="AA497" s="51"/>
      <c r="AB497" s="51"/>
      <c r="AC497" s="51"/>
      <c r="AD497" s="51"/>
    </row>
    <row r="498">
      <c r="A498" s="51"/>
      <c r="B498" s="51"/>
      <c r="C498" s="51"/>
      <c r="D498" s="51"/>
      <c r="E498" s="51"/>
      <c r="F498" s="51"/>
      <c r="G498" s="51"/>
      <c r="H498" s="51"/>
      <c r="I498" s="51"/>
      <c r="J498" s="64"/>
      <c r="K498" s="64"/>
      <c r="L498" s="64"/>
      <c r="M498" s="64"/>
      <c r="N498" s="64"/>
      <c r="O498" s="64"/>
      <c r="P498" s="64"/>
      <c r="Q498" s="64"/>
      <c r="R498" s="64"/>
      <c r="S498" s="64"/>
      <c r="T498" s="64"/>
      <c r="U498" s="64"/>
      <c r="V498" s="51"/>
      <c r="W498" s="51"/>
      <c r="X498" s="51"/>
      <c r="Y498" s="51"/>
      <c r="Z498" s="51"/>
      <c r="AA498" s="51"/>
      <c r="AB498" s="51"/>
      <c r="AC498" s="51"/>
      <c r="AD498" s="51"/>
    </row>
    <row r="499">
      <c r="A499" s="51"/>
      <c r="B499" s="51"/>
      <c r="C499" s="51"/>
      <c r="D499" s="51"/>
      <c r="E499" s="51"/>
      <c r="F499" s="51"/>
      <c r="G499" s="51"/>
      <c r="H499" s="51"/>
      <c r="I499" s="51"/>
      <c r="J499" s="64"/>
      <c r="K499" s="64"/>
      <c r="L499" s="64"/>
      <c r="M499" s="64"/>
      <c r="N499" s="64"/>
      <c r="O499" s="64"/>
      <c r="P499" s="64"/>
      <c r="Q499" s="64"/>
      <c r="R499" s="64"/>
      <c r="S499" s="64"/>
      <c r="T499" s="64"/>
      <c r="U499" s="64"/>
      <c r="V499" s="51"/>
      <c r="W499" s="51"/>
      <c r="X499" s="51"/>
      <c r="Y499" s="51"/>
      <c r="Z499" s="51"/>
      <c r="AA499" s="51"/>
      <c r="AB499" s="51"/>
      <c r="AC499" s="51"/>
      <c r="AD499" s="51"/>
    </row>
    <row r="500">
      <c r="A500" s="51"/>
      <c r="B500" s="51"/>
      <c r="C500" s="51"/>
      <c r="D500" s="51"/>
      <c r="E500" s="51"/>
      <c r="F500" s="51"/>
      <c r="G500" s="51"/>
      <c r="H500" s="51"/>
      <c r="I500" s="51"/>
      <c r="J500" s="64"/>
      <c r="K500" s="64"/>
      <c r="L500" s="64"/>
      <c r="M500" s="64"/>
      <c r="N500" s="64"/>
      <c r="O500" s="64"/>
      <c r="P500" s="64"/>
      <c r="Q500" s="64"/>
      <c r="R500" s="64"/>
      <c r="S500" s="64"/>
      <c r="T500" s="64"/>
      <c r="U500" s="64"/>
      <c r="V500" s="51"/>
      <c r="W500" s="51"/>
      <c r="X500" s="51"/>
      <c r="Y500" s="51"/>
      <c r="Z500" s="51"/>
      <c r="AA500" s="51"/>
      <c r="AB500" s="51"/>
      <c r="AC500" s="51"/>
      <c r="AD500" s="51"/>
    </row>
    <row r="501">
      <c r="A501" s="51"/>
      <c r="B501" s="51"/>
      <c r="C501" s="51"/>
      <c r="D501" s="51"/>
      <c r="E501" s="51"/>
      <c r="F501" s="51"/>
      <c r="G501" s="51"/>
      <c r="H501" s="51"/>
      <c r="I501" s="51"/>
      <c r="J501" s="64"/>
      <c r="K501" s="64"/>
      <c r="L501" s="64"/>
      <c r="M501" s="64"/>
      <c r="N501" s="64"/>
      <c r="O501" s="64"/>
      <c r="P501" s="64"/>
      <c r="Q501" s="64"/>
      <c r="R501" s="64"/>
      <c r="S501" s="64"/>
      <c r="T501" s="64"/>
      <c r="U501" s="64"/>
      <c r="V501" s="51"/>
      <c r="W501" s="51"/>
      <c r="X501" s="51"/>
      <c r="Y501" s="51"/>
      <c r="Z501" s="51"/>
      <c r="AA501" s="51"/>
      <c r="AB501" s="51"/>
      <c r="AC501" s="51"/>
      <c r="AD501" s="51"/>
    </row>
    <row r="502">
      <c r="A502" s="51"/>
      <c r="B502" s="51"/>
      <c r="C502" s="51"/>
      <c r="D502" s="51"/>
      <c r="E502" s="51"/>
      <c r="F502" s="51"/>
      <c r="G502" s="51"/>
      <c r="H502" s="51"/>
      <c r="I502" s="51"/>
      <c r="J502" s="64"/>
      <c r="K502" s="64"/>
      <c r="L502" s="64"/>
      <c r="M502" s="64"/>
      <c r="N502" s="64"/>
      <c r="O502" s="64"/>
      <c r="P502" s="64"/>
      <c r="Q502" s="64"/>
      <c r="R502" s="64"/>
      <c r="S502" s="64"/>
      <c r="T502" s="64"/>
      <c r="U502" s="64"/>
      <c r="V502" s="51"/>
      <c r="W502" s="51"/>
      <c r="X502" s="51"/>
      <c r="Y502" s="51"/>
      <c r="Z502" s="51"/>
      <c r="AA502" s="51"/>
      <c r="AB502" s="51"/>
      <c r="AC502" s="51"/>
      <c r="AD502" s="51"/>
    </row>
    <row r="503">
      <c r="A503" s="51"/>
      <c r="B503" s="51"/>
      <c r="C503" s="51"/>
      <c r="D503" s="51"/>
      <c r="E503" s="51"/>
      <c r="F503" s="51"/>
      <c r="G503" s="51"/>
      <c r="H503" s="51"/>
      <c r="I503" s="51"/>
      <c r="J503" s="64"/>
      <c r="K503" s="64"/>
      <c r="L503" s="64"/>
      <c r="M503" s="64"/>
      <c r="N503" s="64"/>
      <c r="O503" s="64"/>
      <c r="P503" s="64"/>
      <c r="Q503" s="64"/>
      <c r="R503" s="64"/>
      <c r="S503" s="64"/>
      <c r="T503" s="64"/>
      <c r="U503" s="64"/>
      <c r="V503" s="51"/>
      <c r="W503" s="51"/>
      <c r="X503" s="51"/>
      <c r="Y503" s="51"/>
      <c r="Z503" s="51"/>
      <c r="AA503" s="51"/>
      <c r="AB503" s="51"/>
      <c r="AC503" s="51"/>
      <c r="AD503" s="51"/>
    </row>
    <row r="504">
      <c r="A504" s="51"/>
      <c r="B504" s="51"/>
      <c r="C504" s="51"/>
      <c r="D504" s="51"/>
      <c r="E504" s="51"/>
      <c r="F504" s="51"/>
      <c r="G504" s="51"/>
      <c r="H504" s="51"/>
      <c r="I504" s="51"/>
      <c r="J504" s="64"/>
      <c r="K504" s="64"/>
      <c r="L504" s="64"/>
      <c r="M504" s="64"/>
      <c r="N504" s="64"/>
      <c r="O504" s="64"/>
      <c r="P504" s="64"/>
      <c r="Q504" s="64"/>
      <c r="R504" s="64"/>
      <c r="S504" s="64"/>
      <c r="T504" s="64"/>
      <c r="U504" s="64"/>
      <c r="V504" s="51"/>
      <c r="W504" s="51"/>
      <c r="X504" s="51"/>
      <c r="Y504" s="51"/>
      <c r="Z504" s="51"/>
      <c r="AA504" s="51"/>
      <c r="AB504" s="51"/>
      <c r="AC504" s="51"/>
      <c r="AD504" s="51"/>
    </row>
    <row r="505">
      <c r="A505" s="51"/>
      <c r="B505" s="51"/>
      <c r="C505" s="51"/>
      <c r="D505" s="51"/>
      <c r="E505" s="51"/>
      <c r="F505" s="51"/>
      <c r="G505" s="51"/>
      <c r="H505" s="51"/>
      <c r="I505" s="51"/>
      <c r="J505" s="64"/>
      <c r="K505" s="64"/>
      <c r="L505" s="64"/>
      <c r="M505" s="64"/>
      <c r="N505" s="64"/>
      <c r="O505" s="64"/>
      <c r="P505" s="64"/>
      <c r="Q505" s="64"/>
      <c r="R505" s="64"/>
      <c r="S505" s="64"/>
      <c r="T505" s="64"/>
      <c r="U505" s="64"/>
      <c r="V505" s="51"/>
      <c r="W505" s="51"/>
      <c r="X505" s="51"/>
      <c r="Y505" s="51"/>
      <c r="Z505" s="51"/>
      <c r="AA505" s="51"/>
      <c r="AB505" s="51"/>
      <c r="AC505" s="51"/>
      <c r="AD505" s="51"/>
    </row>
    <row r="506">
      <c r="A506" s="51"/>
      <c r="B506" s="51"/>
      <c r="C506" s="51"/>
      <c r="D506" s="51"/>
      <c r="E506" s="51"/>
      <c r="F506" s="51"/>
      <c r="G506" s="51"/>
      <c r="H506" s="51"/>
      <c r="I506" s="51"/>
      <c r="J506" s="64"/>
      <c r="K506" s="64"/>
      <c r="L506" s="64"/>
      <c r="M506" s="64"/>
      <c r="N506" s="64"/>
      <c r="O506" s="64"/>
      <c r="P506" s="64"/>
      <c r="Q506" s="64"/>
      <c r="R506" s="64"/>
      <c r="S506" s="64"/>
      <c r="T506" s="64"/>
      <c r="U506" s="64"/>
      <c r="V506" s="51"/>
      <c r="W506" s="51"/>
      <c r="X506" s="51"/>
      <c r="Y506" s="51"/>
      <c r="Z506" s="51"/>
      <c r="AA506" s="51"/>
      <c r="AB506" s="51"/>
      <c r="AC506" s="51"/>
      <c r="AD506" s="51"/>
    </row>
    <row r="507">
      <c r="A507" s="51"/>
      <c r="B507" s="51"/>
      <c r="C507" s="51"/>
      <c r="D507" s="51"/>
      <c r="E507" s="51"/>
      <c r="F507" s="51"/>
      <c r="G507" s="51"/>
      <c r="H507" s="51"/>
      <c r="I507" s="51"/>
      <c r="J507" s="64"/>
      <c r="K507" s="64"/>
      <c r="L507" s="64"/>
      <c r="M507" s="64"/>
      <c r="N507" s="64"/>
      <c r="O507" s="64"/>
      <c r="P507" s="64"/>
      <c r="Q507" s="64"/>
      <c r="R507" s="64"/>
      <c r="S507" s="64"/>
      <c r="T507" s="64"/>
      <c r="U507" s="64"/>
      <c r="V507" s="51"/>
      <c r="W507" s="51"/>
      <c r="X507" s="51"/>
      <c r="Y507" s="51"/>
      <c r="Z507" s="51"/>
      <c r="AA507" s="51"/>
      <c r="AB507" s="51"/>
      <c r="AC507" s="51"/>
      <c r="AD507" s="51"/>
    </row>
    <row r="508">
      <c r="A508" s="51"/>
      <c r="B508" s="51"/>
      <c r="C508" s="51"/>
      <c r="D508" s="51"/>
      <c r="E508" s="51"/>
      <c r="F508" s="51"/>
      <c r="G508" s="51"/>
      <c r="H508" s="51"/>
      <c r="I508" s="51"/>
      <c r="J508" s="64"/>
      <c r="K508" s="64"/>
      <c r="L508" s="64"/>
      <c r="M508" s="64"/>
      <c r="N508" s="64"/>
      <c r="O508" s="64"/>
      <c r="P508" s="64"/>
      <c r="Q508" s="64"/>
      <c r="R508" s="64"/>
      <c r="S508" s="64"/>
      <c r="T508" s="64"/>
      <c r="U508" s="64"/>
      <c r="V508" s="51"/>
      <c r="W508" s="51"/>
      <c r="X508" s="51"/>
      <c r="Y508" s="51"/>
      <c r="Z508" s="51"/>
      <c r="AA508" s="51"/>
      <c r="AB508" s="51"/>
      <c r="AC508" s="51"/>
      <c r="AD508" s="51"/>
    </row>
    <row r="509">
      <c r="A509" s="51"/>
      <c r="B509" s="51"/>
      <c r="C509" s="51"/>
      <c r="D509" s="51"/>
      <c r="E509" s="51"/>
      <c r="F509" s="51"/>
      <c r="G509" s="51"/>
      <c r="H509" s="51"/>
      <c r="I509" s="51"/>
      <c r="J509" s="64"/>
      <c r="K509" s="64"/>
      <c r="L509" s="64"/>
      <c r="M509" s="64"/>
      <c r="N509" s="64"/>
      <c r="O509" s="64"/>
      <c r="P509" s="64"/>
      <c r="Q509" s="64"/>
      <c r="R509" s="64"/>
      <c r="S509" s="64"/>
      <c r="T509" s="64"/>
      <c r="U509" s="64"/>
      <c r="V509" s="51"/>
      <c r="W509" s="51"/>
      <c r="X509" s="51"/>
      <c r="Y509" s="51"/>
      <c r="Z509" s="51"/>
      <c r="AA509" s="51"/>
      <c r="AB509" s="51"/>
      <c r="AC509" s="51"/>
      <c r="AD509" s="51"/>
    </row>
    <row r="510">
      <c r="A510" s="51"/>
      <c r="B510" s="51"/>
      <c r="C510" s="51"/>
      <c r="D510" s="51"/>
      <c r="E510" s="51"/>
      <c r="F510" s="51"/>
      <c r="G510" s="51"/>
      <c r="H510" s="51"/>
      <c r="I510" s="51"/>
      <c r="J510" s="64"/>
      <c r="K510" s="64"/>
      <c r="L510" s="64"/>
      <c r="M510" s="64"/>
      <c r="N510" s="64"/>
      <c r="O510" s="64"/>
      <c r="P510" s="64"/>
      <c r="Q510" s="64"/>
      <c r="R510" s="64"/>
      <c r="S510" s="64"/>
      <c r="T510" s="64"/>
      <c r="U510" s="64"/>
      <c r="V510" s="51"/>
      <c r="W510" s="51"/>
      <c r="X510" s="51"/>
      <c r="Y510" s="51"/>
      <c r="Z510" s="51"/>
      <c r="AA510" s="51"/>
      <c r="AB510" s="51"/>
      <c r="AC510" s="51"/>
      <c r="AD510" s="51"/>
    </row>
    <row r="511">
      <c r="A511" s="51"/>
      <c r="B511" s="51"/>
      <c r="C511" s="51"/>
      <c r="D511" s="51"/>
      <c r="E511" s="51"/>
      <c r="F511" s="51"/>
      <c r="G511" s="51"/>
      <c r="H511" s="51"/>
      <c r="I511" s="51"/>
      <c r="J511" s="64"/>
      <c r="K511" s="64"/>
      <c r="L511" s="64"/>
      <c r="M511" s="64"/>
      <c r="N511" s="64"/>
      <c r="O511" s="64"/>
      <c r="P511" s="64"/>
      <c r="Q511" s="64"/>
      <c r="R511" s="64"/>
      <c r="S511" s="64"/>
      <c r="T511" s="64"/>
      <c r="U511" s="64"/>
      <c r="V511" s="51"/>
      <c r="W511" s="51"/>
      <c r="X511" s="51"/>
      <c r="Y511" s="51"/>
      <c r="Z511" s="51"/>
      <c r="AA511" s="51"/>
      <c r="AB511" s="51"/>
      <c r="AC511" s="51"/>
      <c r="AD511" s="51"/>
    </row>
    <row r="512">
      <c r="A512" s="51"/>
      <c r="B512" s="51"/>
      <c r="C512" s="51"/>
      <c r="D512" s="51"/>
      <c r="E512" s="51"/>
      <c r="F512" s="51"/>
      <c r="G512" s="51"/>
      <c r="H512" s="51"/>
      <c r="I512" s="51"/>
      <c r="J512" s="64"/>
      <c r="K512" s="64"/>
      <c r="L512" s="64"/>
      <c r="M512" s="64"/>
      <c r="N512" s="64"/>
      <c r="O512" s="64"/>
      <c r="P512" s="64"/>
      <c r="Q512" s="64"/>
      <c r="R512" s="64"/>
      <c r="S512" s="64"/>
      <c r="T512" s="64"/>
      <c r="U512" s="64"/>
      <c r="V512" s="51"/>
      <c r="W512" s="51"/>
      <c r="X512" s="51"/>
      <c r="Y512" s="51"/>
      <c r="Z512" s="51"/>
      <c r="AA512" s="51"/>
      <c r="AB512" s="51"/>
      <c r="AC512" s="51"/>
      <c r="AD512" s="51"/>
    </row>
    <row r="513">
      <c r="A513" s="51"/>
      <c r="B513" s="51"/>
      <c r="C513" s="51"/>
      <c r="D513" s="51"/>
      <c r="E513" s="51"/>
      <c r="F513" s="51"/>
      <c r="G513" s="51"/>
      <c r="H513" s="51"/>
      <c r="I513" s="51"/>
      <c r="J513" s="64"/>
      <c r="K513" s="64"/>
      <c r="L513" s="64"/>
      <c r="M513" s="64"/>
      <c r="N513" s="64"/>
      <c r="O513" s="64"/>
      <c r="P513" s="64"/>
      <c r="Q513" s="64"/>
      <c r="R513" s="64"/>
      <c r="S513" s="64"/>
      <c r="T513" s="64"/>
      <c r="U513" s="64"/>
      <c r="V513" s="51"/>
      <c r="W513" s="51"/>
      <c r="X513" s="51"/>
      <c r="Y513" s="51"/>
      <c r="Z513" s="51"/>
      <c r="AA513" s="51"/>
      <c r="AB513" s="51"/>
      <c r="AC513" s="51"/>
      <c r="AD513" s="51"/>
    </row>
    <row r="514">
      <c r="A514" s="51"/>
      <c r="B514" s="51"/>
      <c r="C514" s="51"/>
      <c r="D514" s="51"/>
      <c r="E514" s="51"/>
      <c r="F514" s="51"/>
      <c r="G514" s="51"/>
      <c r="H514" s="51"/>
      <c r="I514" s="51"/>
      <c r="J514" s="64"/>
      <c r="K514" s="64"/>
      <c r="L514" s="64"/>
      <c r="M514" s="64"/>
      <c r="N514" s="64"/>
      <c r="O514" s="64"/>
      <c r="P514" s="64"/>
      <c r="Q514" s="64"/>
      <c r="R514" s="64"/>
      <c r="S514" s="64"/>
      <c r="T514" s="64"/>
      <c r="U514" s="64"/>
      <c r="V514" s="51"/>
      <c r="W514" s="51"/>
      <c r="X514" s="51"/>
      <c r="Y514" s="51"/>
      <c r="Z514" s="51"/>
      <c r="AA514" s="51"/>
      <c r="AB514" s="51"/>
      <c r="AC514" s="51"/>
      <c r="AD514" s="51"/>
    </row>
    <row r="515">
      <c r="A515" s="51"/>
      <c r="B515" s="51"/>
      <c r="C515" s="51"/>
      <c r="D515" s="51"/>
      <c r="E515" s="51"/>
      <c r="F515" s="51"/>
      <c r="G515" s="51"/>
      <c r="H515" s="51"/>
      <c r="I515" s="51"/>
      <c r="J515" s="64"/>
      <c r="K515" s="64"/>
      <c r="L515" s="64"/>
      <c r="M515" s="64"/>
      <c r="N515" s="64"/>
      <c r="O515" s="64"/>
      <c r="P515" s="64"/>
      <c r="Q515" s="64"/>
      <c r="R515" s="64"/>
      <c r="S515" s="64"/>
      <c r="T515" s="64"/>
      <c r="U515" s="64"/>
      <c r="V515" s="51"/>
      <c r="W515" s="51"/>
      <c r="X515" s="51"/>
      <c r="Y515" s="51"/>
      <c r="Z515" s="51"/>
      <c r="AA515" s="51"/>
      <c r="AB515" s="51"/>
      <c r="AC515" s="51"/>
      <c r="AD515" s="51"/>
    </row>
    <row r="516">
      <c r="A516" s="51"/>
      <c r="B516" s="51"/>
      <c r="C516" s="51"/>
      <c r="D516" s="51"/>
      <c r="E516" s="51"/>
      <c r="F516" s="51"/>
      <c r="G516" s="51"/>
      <c r="H516" s="51"/>
      <c r="I516" s="51"/>
      <c r="J516" s="64"/>
      <c r="K516" s="64"/>
      <c r="L516" s="64"/>
      <c r="M516" s="64"/>
      <c r="N516" s="64"/>
      <c r="O516" s="64"/>
      <c r="P516" s="64"/>
      <c r="Q516" s="64"/>
      <c r="R516" s="64"/>
      <c r="S516" s="64"/>
      <c r="T516" s="64"/>
      <c r="U516" s="64"/>
      <c r="V516" s="51"/>
      <c r="W516" s="51"/>
      <c r="X516" s="51"/>
      <c r="Y516" s="51"/>
      <c r="Z516" s="51"/>
      <c r="AA516" s="51"/>
      <c r="AB516" s="51"/>
      <c r="AC516" s="51"/>
      <c r="AD516" s="51"/>
    </row>
    <row r="517">
      <c r="A517" s="51"/>
      <c r="B517" s="51"/>
      <c r="C517" s="51"/>
      <c r="D517" s="51"/>
      <c r="E517" s="51"/>
      <c r="F517" s="51"/>
      <c r="G517" s="51"/>
      <c r="H517" s="51"/>
      <c r="I517" s="51"/>
      <c r="J517" s="64"/>
      <c r="K517" s="64"/>
      <c r="L517" s="64"/>
      <c r="M517" s="64"/>
      <c r="N517" s="64"/>
      <c r="O517" s="64"/>
      <c r="P517" s="64"/>
      <c r="Q517" s="64"/>
      <c r="R517" s="64"/>
      <c r="S517" s="64"/>
      <c r="T517" s="64"/>
      <c r="U517" s="64"/>
      <c r="V517" s="51"/>
      <c r="W517" s="51"/>
      <c r="X517" s="51"/>
      <c r="Y517" s="51"/>
      <c r="Z517" s="51"/>
      <c r="AA517" s="51"/>
      <c r="AB517" s="51"/>
      <c r="AC517" s="51"/>
      <c r="AD517" s="51"/>
    </row>
    <row r="518">
      <c r="A518" s="51"/>
      <c r="B518" s="51"/>
      <c r="C518" s="51"/>
      <c r="D518" s="51"/>
      <c r="E518" s="51"/>
      <c r="F518" s="51"/>
      <c r="G518" s="51"/>
      <c r="H518" s="51"/>
      <c r="I518" s="51"/>
      <c r="J518" s="64"/>
      <c r="K518" s="64"/>
      <c r="L518" s="64"/>
      <c r="M518" s="64"/>
      <c r="N518" s="64"/>
      <c r="O518" s="64"/>
      <c r="P518" s="64"/>
      <c r="Q518" s="64"/>
      <c r="R518" s="64"/>
      <c r="S518" s="64"/>
      <c r="T518" s="64"/>
      <c r="U518" s="64"/>
      <c r="V518" s="51"/>
      <c r="W518" s="51"/>
      <c r="X518" s="51"/>
      <c r="Y518" s="51"/>
      <c r="Z518" s="51"/>
      <c r="AA518" s="51"/>
      <c r="AB518" s="51"/>
      <c r="AC518" s="51"/>
      <c r="AD518" s="51"/>
    </row>
    <row r="519">
      <c r="A519" s="51"/>
      <c r="B519" s="51"/>
      <c r="C519" s="51"/>
      <c r="D519" s="51"/>
      <c r="E519" s="51"/>
      <c r="F519" s="51"/>
      <c r="G519" s="51"/>
      <c r="H519" s="51"/>
      <c r="I519" s="51"/>
      <c r="J519" s="64"/>
      <c r="K519" s="64"/>
      <c r="L519" s="64"/>
      <c r="M519" s="64"/>
      <c r="N519" s="64"/>
      <c r="O519" s="64"/>
      <c r="P519" s="64"/>
      <c r="Q519" s="64"/>
      <c r="R519" s="64"/>
      <c r="S519" s="64"/>
      <c r="T519" s="64"/>
      <c r="U519" s="64"/>
      <c r="V519" s="51"/>
      <c r="W519" s="51"/>
      <c r="X519" s="51"/>
      <c r="Y519" s="51"/>
      <c r="Z519" s="51"/>
      <c r="AA519" s="51"/>
      <c r="AB519" s="51"/>
      <c r="AC519" s="51"/>
      <c r="AD519" s="51"/>
    </row>
    <row r="520">
      <c r="A520" s="51"/>
      <c r="B520" s="51"/>
      <c r="C520" s="51"/>
      <c r="D520" s="51"/>
      <c r="E520" s="51"/>
      <c r="F520" s="51"/>
      <c r="G520" s="51"/>
      <c r="H520" s="51"/>
      <c r="I520" s="51"/>
      <c r="J520" s="64"/>
      <c r="K520" s="64"/>
      <c r="L520" s="64"/>
      <c r="M520" s="64"/>
      <c r="N520" s="64"/>
      <c r="O520" s="64"/>
      <c r="P520" s="64"/>
      <c r="Q520" s="64"/>
      <c r="R520" s="64"/>
      <c r="S520" s="64"/>
      <c r="T520" s="64"/>
      <c r="U520" s="64"/>
      <c r="V520" s="51"/>
      <c r="W520" s="51"/>
      <c r="X520" s="51"/>
      <c r="Y520" s="51"/>
      <c r="Z520" s="51"/>
      <c r="AA520" s="51"/>
      <c r="AB520" s="51"/>
      <c r="AC520" s="51"/>
      <c r="AD520" s="51"/>
    </row>
    <row r="521">
      <c r="A521" s="51"/>
      <c r="B521" s="51"/>
      <c r="C521" s="51"/>
      <c r="D521" s="51"/>
      <c r="E521" s="51"/>
      <c r="F521" s="51"/>
      <c r="G521" s="51"/>
      <c r="H521" s="51"/>
      <c r="I521" s="51"/>
      <c r="J521" s="64"/>
      <c r="K521" s="64"/>
      <c r="L521" s="64"/>
      <c r="M521" s="64"/>
      <c r="N521" s="64"/>
      <c r="O521" s="64"/>
      <c r="P521" s="64"/>
      <c r="Q521" s="64"/>
      <c r="R521" s="64"/>
      <c r="S521" s="64"/>
      <c r="T521" s="64"/>
      <c r="U521" s="64"/>
      <c r="V521" s="51"/>
      <c r="W521" s="51"/>
      <c r="X521" s="51"/>
      <c r="Y521" s="51"/>
      <c r="Z521" s="51"/>
      <c r="AA521" s="51"/>
      <c r="AB521" s="51"/>
      <c r="AC521" s="51"/>
      <c r="AD521" s="51"/>
    </row>
    <row r="522">
      <c r="A522" s="51"/>
      <c r="B522" s="51"/>
      <c r="C522" s="51"/>
      <c r="D522" s="51"/>
      <c r="E522" s="51"/>
      <c r="F522" s="51"/>
      <c r="G522" s="51"/>
      <c r="H522" s="51"/>
      <c r="I522" s="51"/>
      <c r="J522" s="64"/>
      <c r="K522" s="64"/>
      <c r="L522" s="64"/>
      <c r="M522" s="64"/>
      <c r="N522" s="64"/>
      <c r="O522" s="64"/>
      <c r="P522" s="64"/>
      <c r="Q522" s="64"/>
      <c r="R522" s="64"/>
      <c r="S522" s="64"/>
      <c r="T522" s="64"/>
      <c r="U522" s="64"/>
      <c r="V522" s="51"/>
      <c r="W522" s="51"/>
      <c r="X522" s="51"/>
      <c r="Y522" s="51"/>
      <c r="Z522" s="51"/>
      <c r="AA522" s="51"/>
      <c r="AB522" s="51"/>
      <c r="AC522" s="51"/>
      <c r="AD522" s="51"/>
    </row>
    <row r="523">
      <c r="A523" s="51"/>
      <c r="B523" s="51"/>
      <c r="C523" s="51"/>
      <c r="D523" s="51"/>
      <c r="E523" s="51"/>
      <c r="F523" s="51"/>
      <c r="G523" s="51"/>
      <c r="H523" s="51"/>
      <c r="I523" s="51"/>
      <c r="J523" s="64"/>
      <c r="K523" s="64"/>
      <c r="L523" s="64"/>
      <c r="M523" s="64"/>
      <c r="N523" s="64"/>
      <c r="O523" s="64"/>
      <c r="P523" s="64"/>
      <c r="Q523" s="64"/>
      <c r="R523" s="64"/>
      <c r="S523" s="64"/>
      <c r="T523" s="64"/>
      <c r="U523" s="64"/>
      <c r="V523" s="51"/>
      <c r="W523" s="51"/>
      <c r="X523" s="51"/>
      <c r="Y523" s="51"/>
      <c r="Z523" s="51"/>
      <c r="AA523" s="51"/>
      <c r="AB523" s="51"/>
      <c r="AC523" s="51"/>
      <c r="AD523" s="51"/>
    </row>
    <row r="524">
      <c r="A524" s="51"/>
      <c r="B524" s="51"/>
      <c r="C524" s="51"/>
      <c r="D524" s="51"/>
      <c r="E524" s="51"/>
      <c r="F524" s="51"/>
      <c r="G524" s="51"/>
      <c r="H524" s="51"/>
      <c r="I524" s="51"/>
      <c r="J524" s="64"/>
      <c r="K524" s="64"/>
      <c r="L524" s="64"/>
      <c r="M524" s="64"/>
      <c r="N524" s="64"/>
      <c r="O524" s="64"/>
      <c r="P524" s="64"/>
      <c r="Q524" s="64"/>
      <c r="R524" s="64"/>
      <c r="S524" s="64"/>
      <c r="T524" s="64"/>
      <c r="U524" s="64"/>
      <c r="V524" s="51"/>
      <c r="W524" s="51"/>
      <c r="X524" s="51"/>
      <c r="Y524" s="51"/>
      <c r="Z524" s="51"/>
      <c r="AA524" s="51"/>
      <c r="AB524" s="51"/>
      <c r="AC524" s="51"/>
      <c r="AD524" s="51"/>
    </row>
    <row r="525">
      <c r="A525" s="51"/>
      <c r="B525" s="51"/>
      <c r="C525" s="51"/>
      <c r="D525" s="51"/>
      <c r="E525" s="51"/>
      <c r="F525" s="51"/>
      <c r="G525" s="51"/>
      <c r="H525" s="51"/>
      <c r="I525" s="51"/>
      <c r="J525" s="64"/>
      <c r="K525" s="64"/>
      <c r="L525" s="64"/>
      <c r="M525" s="64"/>
      <c r="N525" s="64"/>
      <c r="O525" s="64"/>
      <c r="P525" s="64"/>
      <c r="Q525" s="64"/>
      <c r="R525" s="64"/>
      <c r="S525" s="64"/>
      <c r="T525" s="64"/>
      <c r="U525" s="64"/>
      <c r="V525" s="51"/>
      <c r="W525" s="51"/>
      <c r="X525" s="51"/>
      <c r="Y525" s="51"/>
      <c r="Z525" s="51"/>
      <c r="AA525" s="51"/>
      <c r="AB525" s="51"/>
      <c r="AC525" s="51"/>
      <c r="AD525" s="51"/>
    </row>
    <row r="526">
      <c r="A526" s="51"/>
      <c r="B526" s="51"/>
      <c r="C526" s="51"/>
      <c r="D526" s="51"/>
      <c r="E526" s="51"/>
      <c r="F526" s="51"/>
      <c r="G526" s="51"/>
      <c r="H526" s="51"/>
      <c r="I526" s="51"/>
      <c r="J526" s="64"/>
      <c r="K526" s="64"/>
      <c r="L526" s="64"/>
      <c r="M526" s="64"/>
      <c r="N526" s="64"/>
      <c r="O526" s="64"/>
      <c r="P526" s="64"/>
      <c r="Q526" s="64"/>
      <c r="R526" s="64"/>
      <c r="S526" s="64"/>
      <c r="T526" s="64"/>
      <c r="U526" s="64"/>
      <c r="V526" s="51"/>
      <c r="W526" s="51"/>
      <c r="X526" s="51"/>
      <c r="Y526" s="51"/>
      <c r="Z526" s="51"/>
      <c r="AA526" s="51"/>
      <c r="AB526" s="51"/>
      <c r="AC526" s="51"/>
      <c r="AD526" s="51"/>
    </row>
    <row r="527">
      <c r="A527" s="51"/>
      <c r="B527" s="51"/>
      <c r="C527" s="51"/>
      <c r="D527" s="51"/>
      <c r="E527" s="51"/>
      <c r="F527" s="51"/>
      <c r="G527" s="51"/>
      <c r="H527" s="51"/>
      <c r="I527" s="51"/>
      <c r="J527" s="64"/>
      <c r="K527" s="64"/>
      <c r="L527" s="64"/>
      <c r="M527" s="64"/>
      <c r="N527" s="64"/>
      <c r="O527" s="64"/>
      <c r="P527" s="64"/>
      <c r="Q527" s="64"/>
      <c r="R527" s="64"/>
      <c r="S527" s="64"/>
      <c r="T527" s="64"/>
      <c r="U527" s="64"/>
      <c r="V527" s="51"/>
      <c r="W527" s="51"/>
      <c r="X527" s="51"/>
      <c r="Y527" s="51"/>
      <c r="Z527" s="51"/>
      <c r="AA527" s="51"/>
      <c r="AB527" s="51"/>
      <c r="AC527" s="51"/>
      <c r="AD527" s="51"/>
    </row>
    <row r="528">
      <c r="A528" s="51"/>
      <c r="B528" s="51"/>
      <c r="C528" s="51"/>
      <c r="D528" s="51"/>
      <c r="E528" s="51"/>
      <c r="F528" s="51"/>
      <c r="G528" s="51"/>
      <c r="H528" s="51"/>
      <c r="I528" s="51"/>
      <c r="J528" s="64"/>
      <c r="K528" s="64"/>
      <c r="L528" s="64"/>
      <c r="M528" s="64"/>
      <c r="N528" s="64"/>
      <c r="O528" s="64"/>
      <c r="P528" s="64"/>
      <c r="Q528" s="64"/>
      <c r="R528" s="64"/>
      <c r="S528" s="64"/>
      <c r="T528" s="64"/>
      <c r="U528" s="64"/>
      <c r="V528" s="51"/>
      <c r="W528" s="51"/>
      <c r="X528" s="51"/>
      <c r="Y528" s="51"/>
      <c r="Z528" s="51"/>
      <c r="AA528" s="51"/>
      <c r="AB528" s="51"/>
      <c r="AC528" s="51"/>
      <c r="AD528" s="51"/>
    </row>
    <row r="529">
      <c r="A529" s="51"/>
      <c r="B529" s="51"/>
      <c r="C529" s="51"/>
      <c r="D529" s="51"/>
      <c r="E529" s="51"/>
      <c r="F529" s="51"/>
      <c r="G529" s="51"/>
      <c r="H529" s="51"/>
      <c r="I529" s="51"/>
      <c r="J529" s="64"/>
      <c r="K529" s="64"/>
      <c r="L529" s="64"/>
      <c r="M529" s="64"/>
      <c r="N529" s="64"/>
      <c r="O529" s="64"/>
      <c r="P529" s="64"/>
      <c r="Q529" s="64"/>
      <c r="R529" s="64"/>
      <c r="S529" s="64"/>
      <c r="T529" s="64"/>
      <c r="U529" s="64"/>
      <c r="V529" s="51"/>
      <c r="W529" s="51"/>
      <c r="X529" s="51"/>
      <c r="Y529" s="51"/>
      <c r="Z529" s="51"/>
      <c r="AA529" s="51"/>
      <c r="AB529" s="51"/>
      <c r="AC529" s="51"/>
      <c r="AD529" s="51"/>
    </row>
    <row r="530">
      <c r="A530" s="51"/>
      <c r="B530" s="51"/>
      <c r="C530" s="51"/>
      <c r="D530" s="51"/>
      <c r="E530" s="51"/>
      <c r="F530" s="51"/>
      <c r="G530" s="51"/>
      <c r="H530" s="51"/>
      <c r="I530" s="51"/>
      <c r="J530" s="64"/>
      <c r="K530" s="64"/>
      <c r="L530" s="64"/>
      <c r="M530" s="64"/>
      <c r="N530" s="64"/>
      <c r="O530" s="64"/>
      <c r="P530" s="64"/>
      <c r="Q530" s="64"/>
      <c r="R530" s="64"/>
      <c r="S530" s="64"/>
      <c r="T530" s="64"/>
      <c r="U530" s="64"/>
      <c r="V530" s="51"/>
      <c r="W530" s="51"/>
      <c r="X530" s="51"/>
      <c r="Y530" s="51"/>
      <c r="Z530" s="51"/>
      <c r="AA530" s="51"/>
      <c r="AB530" s="51"/>
      <c r="AC530" s="51"/>
      <c r="AD530" s="51"/>
    </row>
    <row r="531">
      <c r="A531" s="51"/>
      <c r="B531" s="51"/>
      <c r="C531" s="51"/>
      <c r="D531" s="51"/>
      <c r="E531" s="51"/>
      <c r="F531" s="51"/>
      <c r="G531" s="51"/>
      <c r="H531" s="51"/>
      <c r="I531" s="51"/>
      <c r="J531" s="64"/>
      <c r="K531" s="64"/>
      <c r="L531" s="64"/>
      <c r="M531" s="64"/>
      <c r="N531" s="64"/>
      <c r="O531" s="64"/>
      <c r="P531" s="64"/>
      <c r="Q531" s="64"/>
      <c r="R531" s="64"/>
      <c r="S531" s="64"/>
      <c r="T531" s="64"/>
      <c r="U531" s="64"/>
      <c r="V531" s="51"/>
      <c r="W531" s="51"/>
      <c r="X531" s="51"/>
      <c r="Y531" s="51"/>
      <c r="Z531" s="51"/>
      <c r="AA531" s="51"/>
      <c r="AB531" s="51"/>
      <c r="AC531" s="51"/>
      <c r="AD531" s="51"/>
    </row>
    <row r="532">
      <c r="A532" s="51"/>
      <c r="B532" s="51"/>
      <c r="C532" s="51"/>
      <c r="D532" s="51"/>
      <c r="E532" s="51"/>
      <c r="F532" s="51"/>
      <c r="G532" s="51"/>
      <c r="H532" s="51"/>
      <c r="I532" s="51"/>
      <c r="J532" s="64"/>
      <c r="K532" s="64"/>
      <c r="L532" s="64"/>
      <c r="M532" s="64"/>
      <c r="N532" s="64"/>
      <c r="O532" s="64"/>
      <c r="P532" s="64"/>
      <c r="Q532" s="64"/>
      <c r="R532" s="64"/>
      <c r="S532" s="64"/>
      <c r="T532" s="64"/>
      <c r="U532" s="64"/>
      <c r="V532" s="51"/>
      <c r="W532" s="51"/>
      <c r="X532" s="51"/>
      <c r="Y532" s="51"/>
      <c r="Z532" s="51"/>
      <c r="AA532" s="51"/>
      <c r="AB532" s="51"/>
      <c r="AC532" s="51"/>
      <c r="AD532" s="51"/>
    </row>
    <row r="533">
      <c r="A533" s="51"/>
      <c r="B533" s="51"/>
      <c r="C533" s="51"/>
      <c r="D533" s="51"/>
      <c r="E533" s="51"/>
      <c r="F533" s="51"/>
      <c r="G533" s="51"/>
      <c r="H533" s="51"/>
      <c r="I533" s="51"/>
      <c r="J533" s="64"/>
      <c r="K533" s="64"/>
      <c r="L533" s="64"/>
      <c r="M533" s="64"/>
      <c r="N533" s="64"/>
      <c r="O533" s="64"/>
      <c r="P533" s="64"/>
      <c r="Q533" s="64"/>
      <c r="R533" s="64"/>
      <c r="S533" s="64"/>
      <c r="T533" s="64"/>
      <c r="U533" s="64"/>
      <c r="V533" s="51"/>
      <c r="W533" s="51"/>
      <c r="X533" s="51"/>
      <c r="Y533" s="51"/>
      <c r="Z533" s="51"/>
      <c r="AA533" s="51"/>
      <c r="AB533" s="51"/>
      <c r="AC533" s="51"/>
      <c r="AD533" s="51"/>
    </row>
    <row r="534">
      <c r="A534" s="51"/>
      <c r="B534" s="51"/>
      <c r="C534" s="51"/>
      <c r="D534" s="51"/>
      <c r="E534" s="51"/>
      <c r="F534" s="51"/>
      <c r="G534" s="51"/>
      <c r="H534" s="51"/>
      <c r="I534" s="51"/>
      <c r="J534" s="64"/>
      <c r="K534" s="64"/>
      <c r="L534" s="64"/>
      <c r="M534" s="64"/>
      <c r="N534" s="64"/>
      <c r="O534" s="64"/>
      <c r="P534" s="64"/>
      <c r="Q534" s="64"/>
      <c r="R534" s="64"/>
      <c r="S534" s="64"/>
      <c r="T534" s="64"/>
      <c r="U534" s="64"/>
      <c r="V534" s="51"/>
      <c r="W534" s="51"/>
      <c r="X534" s="51"/>
      <c r="Y534" s="51"/>
      <c r="Z534" s="51"/>
      <c r="AA534" s="51"/>
      <c r="AB534" s="51"/>
      <c r="AC534" s="51"/>
      <c r="AD534" s="51"/>
    </row>
    <row r="535">
      <c r="A535" s="51"/>
      <c r="B535" s="51"/>
      <c r="C535" s="51"/>
      <c r="D535" s="51"/>
      <c r="E535" s="51"/>
      <c r="F535" s="51"/>
      <c r="G535" s="51"/>
      <c r="H535" s="51"/>
      <c r="I535" s="51"/>
      <c r="J535" s="64"/>
      <c r="K535" s="64"/>
      <c r="L535" s="64"/>
      <c r="M535" s="64"/>
      <c r="N535" s="64"/>
      <c r="O535" s="64"/>
      <c r="P535" s="64"/>
      <c r="Q535" s="64"/>
      <c r="R535" s="64"/>
      <c r="S535" s="64"/>
      <c r="T535" s="64"/>
      <c r="U535" s="64"/>
      <c r="V535" s="51"/>
      <c r="W535" s="51"/>
      <c r="X535" s="51"/>
      <c r="Y535" s="51"/>
      <c r="Z535" s="51"/>
      <c r="AA535" s="51"/>
      <c r="AB535" s="51"/>
      <c r="AC535" s="51"/>
      <c r="AD535" s="51"/>
    </row>
    <row r="536">
      <c r="A536" s="51"/>
      <c r="B536" s="51"/>
      <c r="C536" s="51"/>
      <c r="D536" s="51"/>
      <c r="E536" s="51"/>
      <c r="F536" s="51"/>
      <c r="G536" s="51"/>
      <c r="H536" s="51"/>
      <c r="I536" s="51"/>
      <c r="J536" s="64"/>
      <c r="K536" s="64"/>
      <c r="L536" s="64"/>
      <c r="M536" s="64"/>
      <c r="N536" s="64"/>
      <c r="O536" s="64"/>
      <c r="P536" s="64"/>
      <c r="Q536" s="64"/>
      <c r="R536" s="64"/>
      <c r="S536" s="64"/>
      <c r="T536" s="64"/>
      <c r="U536" s="64"/>
      <c r="V536" s="51"/>
      <c r="W536" s="51"/>
      <c r="X536" s="51"/>
      <c r="Y536" s="51"/>
      <c r="Z536" s="51"/>
      <c r="AA536" s="51"/>
      <c r="AB536" s="51"/>
      <c r="AC536" s="51"/>
      <c r="AD536" s="51"/>
    </row>
    <row r="537">
      <c r="A537" s="51"/>
      <c r="B537" s="51"/>
      <c r="C537" s="51"/>
      <c r="D537" s="51"/>
      <c r="E537" s="51"/>
      <c r="F537" s="51"/>
      <c r="G537" s="51"/>
      <c r="H537" s="51"/>
      <c r="I537" s="51"/>
      <c r="J537" s="64"/>
      <c r="K537" s="64"/>
      <c r="L537" s="64"/>
      <c r="M537" s="64"/>
      <c r="N537" s="64"/>
      <c r="O537" s="64"/>
      <c r="P537" s="64"/>
      <c r="Q537" s="64"/>
      <c r="R537" s="64"/>
      <c r="S537" s="64"/>
      <c r="T537" s="64"/>
      <c r="U537" s="64"/>
      <c r="V537" s="51"/>
      <c r="W537" s="51"/>
      <c r="X537" s="51"/>
      <c r="Y537" s="51"/>
      <c r="Z537" s="51"/>
      <c r="AA537" s="51"/>
      <c r="AB537" s="51"/>
      <c r="AC537" s="51"/>
      <c r="AD537" s="51"/>
    </row>
    <row r="538">
      <c r="A538" s="51"/>
      <c r="B538" s="51"/>
      <c r="C538" s="51"/>
      <c r="D538" s="51"/>
      <c r="E538" s="51"/>
      <c r="F538" s="51"/>
      <c r="G538" s="51"/>
      <c r="H538" s="51"/>
      <c r="I538" s="51"/>
      <c r="J538" s="64"/>
      <c r="K538" s="64"/>
      <c r="L538" s="64"/>
      <c r="M538" s="64"/>
      <c r="N538" s="64"/>
      <c r="O538" s="64"/>
      <c r="P538" s="64"/>
      <c r="Q538" s="64"/>
      <c r="R538" s="64"/>
      <c r="S538" s="64"/>
      <c r="T538" s="64"/>
      <c r="U538" s="64"/>
      <c r="V538" s="51"/>
      <c r="W538" s="51"/>
      <c r="X538" s="51"/>
      <c r="Y538" s="51"/>
      <c r="Z538" s="51"/>
      <c r="AA538" s="51"/>
      <c r="AB538" s="51"/>
      <c r="AC538" s="51"/>
      <c r="AD538" s="51"/>
    </row>
    <row r="539">
      <c r="A539" s="51"/>
      <c r="B539" s="51"/>
      <c r="C539" s="51"/>
      <c r="D539" s="51"/>
      <c r="E539" s="51"/>
      <c r="F539" s="51"/>
      <c r="G539" s="51"/>
      <c r="H539" s="51"/>
      <c r="I539" s="51"/>
      <c r="J539" s="64"/>
      <c r="K539" s="64"/>
      <c r="L539" s="64"/>
      <c r="M539" s="64"/>
      <c r="N539" s="64"/>
      <c r="O539" s="64"/>
      <c r="P539" s="64"/>
      <c r="Q539" s="64"/>
      <c r="R539" s="64"/>
      <c r="S539" s="64"/>
      <c r="T539" s="64"/>
      <c r="U539" s="64"/>
      <c r="V539" s="51"/>
      <c r="W539" s="51"/>
      <c r="X539" s="51"/>
      <c r="Y539" s="51"/>
      <c r="Z539" s="51"/>
      <c r="AA539" s="51"/>
      <c r="AB539" s="51"/>
      <c r="AC539" s="51"/>
      <c r="AD539" s="51"/>
    </row>
    <row r="540">
      <c r="A540" s="51"/>
      <c r="B540" s="51"/>
      <c r="C540" s="51"/>
      <c r="D540" s="51"/>
      <c r="E540" s="51"/>
      <c r="F540" s="51"/>
      <c r="G540" s="51"/>
      <c r="H540" s="51"/>
      <c r="I540" s="51"/>
      <c r="J540" s="64"/>
      <c r="K540" s="64"/>
      <c r="L540" s="64"/>
      <c r="M540" s="64"/>
      <c r="N540" s="64"/>
      <c r="O540" s="64"/>
      <c r="P540" s="64"/>
      <c r="Q540" s="64"/>
      <c r="R540" s="64"/>
      <c r="S540" s="64"/>
      <c r="T540" s="64"/>
      <c r="U540" s="64"/>
      <c r="V540" s="51"/>
      <c r="W540" s="51"/>
      <c r="X540" s="51"/>
      <c r="Y540" s="51"/>
      <c r="Z540" s="51"/>
      <c r="AA540" s="51"/>
      <c r="AB540" s="51"/>
      <c r="AC540" s="51"/>
      <c r="AD540" s="51"/>
    </row>
    <row r="541">
      <c r="A541" s="51"/>
      <c r="B541" s="51"/>
      <c r="C541" s="51"/>
      <c r="D541" s="51"/>
      <c r="E541" s="51"/>
      <c r="F541" s="51"/>
      <c r="G541" s="51"/>
      <c r="H541" s="51"/>
      <c r="I541" s="51"/>
      <c r="J541" s="64"/>
      <c r="K541" s="64"/>
      <c r="L541" s="64"/>
      <c r="M541" s="64"/>
      <c r="N541" s="64"/>
      <c r="O541" s="64"/>
      <c r="P541" s="64"/>
      <c r="Q541" s="64"/>
      <c r="R541" s="64"/>
      <c r="S541" s="64"/>
      <c r="T541" s="64"/>
      <c r="U541" s="64"/>
      <c r="V541" s="51"/>
      <c r="W541" s="51"/>
      <c r="X541" s="51"/>
      <c r="Y541" s="51"/>
      <c r="Z541" s="51"/>
      <c r="AA541" s="51"/>
      <c r="AB541" s="51"/>
      <c r="AC541" s="51"/>
      <c r="AD541" s="51"/>
    </row>
    <row r="542">
      <c r="A542" s="51"/>
      <c r="B542" s="51"/>
      <c r="C542" s="51"/>
      <c r="D542" s="51"/>
      <c r="E542" s="51"/>
      <c r="F542" s="51"/>
      <c r="G542" s="51"/>
      <c r="H542" s="51"/>
      <c r="I542" s="51"/>
      <c r="J542" s="64"/>
      <c r="K542" s="64"/>
      <c r="L542" s="64"/>
      <c r="M542" s="64"/>
      <c r="N542" s="64"/>
      <c r="O542" s="64"/>
      <c r="P542" s="64"/>
      <c r="Q542" s="64"/>
      <c r="R542" s="64"/>
      <c r="S542" s="64"/>
      <c r="T542" s="64"/>
      <c r="U542" s="64"/>
      <c r="V542" s="51"/>
      <c r="W542" s="51"/>
      <c r="X542" s="51"/>
      <c r="Y542" s="51"/>
      <c r="Z542" s="51"/>
      <c r="AA542" s="51"/>
      <c r="AB542" s="51"/>
      <c r="AC542" s="51"/>
      <c r="AD542" s="51"/>
    </row>
    <row r="543">
      <c r="A543" s="51"/>
      <c r="B543" s="51"/>
      <c r="C543" s="51"/>
      <c r="D543" s="51"/>
      <c r="E543" s="51"/>
      <c r="F543" s="51"/>
      <c r="G543" s="51"/>
      <c r="H543" s="51"/>
      <c r="I543" s="51"/>
      <c r="J543" s="64"/>
      <c r="K543" s="64"/>
      <c r="L543" s="64"/>
      <c r="M543" s="64"/>
      <c r="N543" s="64"/>
      <c r="O543" s="64"/>
      <c r="P543" s="64"/>
      <c r="Q543" s="64"/>
      <c r="R543" s="64"/>
      <c r="S543" s="64"/>
      <c r="T543" s="64"/>
      <c r="U543" s="64"/>
      <c r="V543" s="51"/>
      <c r="W543" s="51"/>
      <c r="X543" s="51"/>
      <c r="Y543" s="51"/>
      <c r="Z543" s="51"/>
      <c r="AA543" s="51"/>
      <c r="AB543" s="51"/>
      <c r="AC543" s="51"/>
      <c r="AD543" s="51"/>
    </row>
    <row r="544">
      <c r="A544" s="51"/>
      <c r="B544" s="51"/>
      <c r="C544" s="51"/>
      <c r="D544" s="51"/>
      <c r="E544" s="51"/>
      <c r="F544" s="51"/>
      <c r="G544" s="51"/>
      <c r="H544" s="51"/>
      <c r="I544" s="51"/>
      <c r="J544" s="64"/>
      <c r="K544" s="64"/>
      <c r="L544" s="64"/>
      <c r="M544" s="64"/>
      <c r="N544" s="64"/>
      <c r="O544" s="64"/>
      <c r="P544" s="64"/>
      <c r="Q544" s="64"/>
      <c r="R544" s="64"/>
      <c r="S544" s="64"/>
      <c r="T544" s="64"/>
      <c r="U544" s="64"/>
      <c r="V544" s="51"/>
      <c r="W544" s="51"/>
      <c r="X544" s="51"/>
      <c r="Y544" s="51"/>
      <c r="Z544" s="51"/>
      <c r="AA544" s="51"/>
      <c r="AB544" s="51"/>
      <c r="AC544" s="51"/>
      <c r="AD544" s="51"/>
    </row>
    <row r="545">
      <c r="A545" s="51"/>
      <c r="B545" s="51"/>
      <c r="C545" s="51"/>
      <c r="D545" s="51"/>
      <c r="E545" s="51"/>
      <c r="F545" s="51"/>
      <c r="G545" s="51"/>
      <c r="H545" s="51"/>
      <c r="I545" s="51"/>
      <c r="J545" s="64"/>
      <c r="K545" s="64"/>
      <c r="L545" s="64"/>
      <c r="M545" s="64"/>
      <c r="N545" s="64"/>
      <c r="O545" s="64"/>
      <c r="P545" s="64"/>
      <c r="Q545" s="64"/>
      <c r="R545" s="64"/>
      <c r="S545" s="64"/>
      <c r="T545" s="64"/>
      <c r="U545" s="64"/>
      <c r="V545" s="51"/>
      <c r="W545" s="51"/>
      <c r="X545" s="51"/>
      <c r="Y545" s="51"/>
      <c r="Z545" s="51"/>
      <c r="AA545" s="51"/>
      <c r="AB545" s="51"/>
      <c r="AC545" s="51"/>
      <c r="AD545" s="51"/>
    </row>
    <row r="546">
      <c r="A546" s="51"/>
      <c r="B546" s="51"/>
      <c r="C546" s="51"/>
      <c r="D546" s="51"/>
      <c r="E546" s="51"/>
      <c r="F546" s="51"/>
      <c r="G546" s="51"/>
      <c r="H546" s="51"/>
      <c r="I546" s="51"/>
      <c r="J546" s="64"/>
      <c r="K546" s="64"/>
      <c r="L546" s="64"/>
      <c r="M546" s="64"/>
      <c r="N546" s="64"/>
      <c r="O546" s="64"/>
      <c r="P546" s="64"/>
      <c r="Q546" s="64"/>
      <c r="R546" s="64"/>
      <c r="S546" s="64"/>
      <c r="T546" s="64"/>
      <c r="U546" s="64"/>
      <c r="V546" s="51"/>
      <c r="W546" s="51"/>
      <c r="X546" s="51"/>
      <c r="Y546" s="51"/>
      <c r="Z546" s="51"/>
      <c r="AA546" s="51"/>
      <c r="AB546" s="51"/>
      <c r="AC546" s="51"/>
      <c r="AD546" s="51"/>
    </row>
    <row r="547">
      <c r="A547" s="51"/>
      <c r="B547" s="51"/>
      <c r="C547" s="51"/>
      <c r="D547" s="51"/>
      <c r="E547" s="51"/>
      <c r="F547" s="51"/>
      <c r="G547" s="51"/>
      <c r="H547" s="51"/>
      <c r="I547" s="51"/>
      <c r="J547" s="64"/>
      <c r="K547" s="64"/>
      <c r="L547" s="64"/>
      <c r="M547" s="64"/>
      <c r="N547" s="64"/>
      <c r="O547" s="64"/>
      <c r="P547" s="64"/>
      <c r="Q547" s="64"/>
      <c r="R547" s="64"/>
      <c r="S547" s="64"/>
      <c r="T547" s="64"/>
      <c r="U547" s="64"/>
      <c r="V547" s="51"/>
      <c r="W547" s="51"/>
      <c r="X547" s="51"/>
      <c r="Y547" s="51"/>
      <c r="Z547" s="51"/>
      <c r="AA547" s="51"/>
      <c r="AB547" s="51"/>
      <c r="AC547" s="51"/>
      <c r="AD547" s="51"/>
    </row>
    <row r="548">
      <c r="A548" s="51"/>
      <c r="B548" s="51"/>
      <c r="C548" s="51"/>
      <c r="D548" s="51"/>
      <c r="E548" s="51"/>
      <c r="F548" s="51"/>
      <c r="G548" s="51"/>
      <c r="H548" s="51"/>
      <c r="I548" s="51"/>
      <c r="J548" s="64"/>
      <c r="K548" s="64"/>
      <c r="L548" s="64"/>
      <c r="M548" s="64"/>
      <c r="N548" s="64"/>
      <c r="O548" s="64"/>
      <c r="P548" s="64"/>
      <c r="Q548" s="64"/>
      <c r="R548" s="64"/>
      <c r="S548" s="64"/>
      <c r="T548" s="64"/>
      <c r="U548" s="64"/>
      <c r="V548" s="51"/>
      <c r="W548" s="51"/>
      <c r="X548" s="51"/>
      <c r="Y548" s="51"/>
      <c r="Z548" s="51"/>
      <c r="AA548" s="51"/>
      <c r="AB548" s="51"/>
      <c r="AC548" s="51"/>
      <c r="AD548" s="51"/>
    </row>
    <row r="549">
      <c r="A549" s="51"/>
      <c r="B549" s="51"/>
      <c r="C549" s="51"/>
      <c r="D549" s="51"/>
      <c r="E549" s="51"/>
      <c r="F549" s="51"/>
      <c r="G549" s="51"/>
      <c r="H549" s="51"/>
      <c r="I549" s="51"/>
      <c r="J549" s="64"/>
      <c r="K549" s="64"/>
      <c r="L549" s="64"/>
      <c r="M549" s="64"/>
      <c r="N549" s="64"/>
      <c r="O549" s="64"/>
      <c r="P549" s="64"/>
      <c r="Q549" s="64"/>
      <c r="R549" s="64"/>
      <c r="S549" s="64"/>
      <c r="T549" s="64"/>
      <c r="U549" s="64"/>
      <c r="V549" s="51"/>
      <c r="W549" s="51"/>
      <c r="X549" s="51"/>
      <c r="Y549" s="51"/>
      <c r="Z549" s="51"/>
      <c r="AA549" s="51"/>
      <c r="AB549" s="51"/>
      <c r="AC549" s="51"/>
      <c r="AD549" s="51"/>
    </row>
    <row r="550">
      <c r="A550" s="51"/>
      <c r="B550" s="51"/>
      <c r="C550" s="51"/>
      <c r="D550" s="51"/>
      <c r="E550" s="51"/>
      <c r="F550" s="51"/>
      <c r="G550" s="51"/>
      <c r="H550" s="51"/>
      <c r="I550" s="51"/>
      <c r="J550" s="64"/>
      <c r="K550" s="64"/>
      <c r="L550" s="64"/>
      <c r="M550" s="64"/>
      <c r="N550" s="64"/>
      <c r="O550" s="64"/>
      <c r="P550" s="64"/>
      <c r="Q550" s="64"/>
      <c r="R550" s="64"/>
      <c r="S550" s="64"/>
      <c r="T550" s="64"/>
      <c r="U550" s="64"/>
      <c r="V550" s="51"/>
      <c r="W550" s="51"/>
      <c r="X550" s="51"/>
      <c r="Y550" s="51"/>
      <c r="Z550" s="51"/>
      <c r="AA550" s="51"/>
      <c r="AB550" s="51"/>
      <c r="AC550" s="51"/>
      <c r="AD550" s="51"/>
    </row>
    <row r="551">
      <c r="A551" s="51"/>
      <c r="B551" s="51"/>
      <c r="C551" s="51"/>
      <c r="D551" s="51"/>
      <c r="E551" s="51"/>
      <c r="F551" s="51"/>
      <c r="G551" s="51"/>
      <c r="H551" s="51"/>
      <c r="I551" s="51"/>
      <c r="J551" s="64"/>
      <c r="K551" s="64"/>
      <c r="L551" s="64"/>
      <c r="M551" s="64"/>
      <c r="N551" s="64"/>
      <c r="O551" s="64"/>
      <c r="P551" s="64"/>
      <c r="Q551" s="64"/>
      <c r="R551" s="64"/>
      <c r="S551" s="64"/>
      <c r="T551" s="64"/>
      <c r="U551" s="64"/>
      <c r="V551" s="51"/>
      <c r="W551" s="51"/>
      <c r="X551" s="51"/>
      <c r="Y551" s="51"/>
      <c r="Z551" s="51"/>
      <c r="AA551" s="51"/>
      <c r="AB551" s="51"/>
      <c r="AC551" s="51"/>
      <c r="AD551" s="51"/>
    </row>
    <row r="552">
      <c r="A552" s="51"/>
      <c r="B552" s="51"/>
      <c r="C552" s="51"/>
      <c r="D552" s="51"/>
      <c r="E552" s="51"/>
      <c r="F552" s="51"/>
      <c r="G552" s="51"/>
      <c r="H552" s="51"/>
      <c r="I552" s="51"/>
      <c r="J552" s="64"/>
      <c r="K552" s="64"/>
      <c r="L552" s="64"/>
      <c r="M552" s="64"/>
      <c r="N552" s="64"/>
      <c r="O552" s="64"/>
      <c r="P552" s="64"/>
      <c r="Q552" s="64"/>
      <c r="R552" s="64"/>
      <c r="S552" s="64"/>
      <c r="T552" s="64"/>
      <c r="U552" s="64"/>
      <c r="V552" s="51"/>
      <c r="W552" s="51"/>
      <c r="X552" s="51"/>
      <c r="Y552" s="51"/>
      <c r="Z552" s="51"/>
      <c r="AA552" s="51"/>
      <c r="AB552" s="51"/>
      <c r="AC552" s="51"/>
      <c r="AD552" s="51"/>
    </row>
    <row r="553">
      <c r="A553" s="51"/>
      <c r="B553" s="51"/>
      <c r="C553" s="51"/>
      <c r="D553" s="51"/>
      <c r="E553" s="51"/>
      <c r="F553" s="51"/>
      <c r="G553" s="51"/>
      <c r="H553" s="51"/>
      <c r="I553" s="51"/>
      <c r="J553" s="64"/>
      <c r="K553" s="64"/>
      <c r="L553" s="64"/>
      <c r="M553" s="64"/>
      <c r="N553" s="64"/>
      <c r="O553" s="64"/>
      <c r="P553" s="64"/>
      <c r="Q553" s="64"/>
      <c r="R553" s="64"/>
      <c r="S553" s="64"/>
      <c r="T553" s="64"/>
      <c r="U553" s="64"/>
      <c r="V553" s="51"/>
      <c r="W553" s="51"/>
      <c r="X553" s="51"/>
      <c r="Y553" s="51"/>
      <c r="Z553" s="51"/>
      <c r="AA553" s="51"/>
      <c r="AB553" s="51"/>
      <c r="AC553" s="51"/>
      <c r="AD553" s="51"/>
    </row>
    <row r="554">
      <c r="A554" s="51"/>
      <c r="B554" s="51"/>
      <c r="C554" s="51"/>
      <c r="D554" s="51"/>
      <c r="E554" s="51"/>
      <c r="F554" s="51"/>
      <c r="G554" s="51"/>
      <c r="H554" s="51"/>
      <c r="I554" s="51"/>
      <c r="J554" s="64"/>
      <c r="K554" s="64"/>
      <c r="L554" s="64"/>
      <c r="M554" s="64"/>
      <c r="N554" s="64"/>
      <c r="O554" s="64"/>
      <c r="P554" s="64"/>
      <c r="Q554" s="64"/>
      <c r="R554" s="64"/>
      <c r="S554" s="64"/>
      <c r="T554" s="64"/>
      <c r="U554" s="64"/>
      <c r="V554" s="51"/>
      <c r="W554" s="51"/>
      <c r="X554" s="51"/>
      <c r="Y554" s="51"/>
      <c r="Z554" s="51"/>
      <c r="AA554" s="51"/>
      <c r="AB554" s="51"/>
      <c r="AC554" s="51"/>
      <c r="AD554" s="51"/>
    </row>
    <row r="555">
      <c r="A555" s="51"/>
      <c r="B555" s="51"/>
      <c r="C555" s="51"/>
      <c r="D555" s="51"/>
      <c r="E555" s="51"/>
      <c r="F555" s="51"/>
      <c r="G555" s="51"/>
      <c r="H555" s="51"/>
      <c r="I555" s="51"/>
      <c r="J555" s="64"/>
      <c r="K555" s="64"/>
      <c r="L555" s="64"/>
      <c r="M555" s="64"/>
      <c r="N555" s="64"/>
      <c r="O555" s="64"/>
      <c r="P555" s="64"/>
      <c r="Q555" s="64"/>
      <c r="R555" s="64"/>
      <c r="S555" s="64"/>
      <c r="T555" s="64"/>
      <c r="U555" s="64"/>
      <c r="V555" s="51"/>
      <c r="W555" s="51"/>
      <c r="X555" s="51"/>
      <c r="Y555" s="51"/>
      <c r="Z555" s="51"/>
      <c r="AA555" s="51"/>
      <c r="AB555" s="51"/>
      <c r="AC555" s="51"/>
      <c r="AD555" s="51"/>
    </row>
    <row r="556">
      <c r="A556" s="51"/>
      <c r="B556" s="51"/>
      <c r="C556" s="51"/>
      <c r="D556" s="51"/>
      <c r="E556" s="51"/>
      <c r="F556" s="51"/>
      <c r="G556" s="51"/>
      <c r="H556" s="51"/>
      <c r="I556" s="51"/>
      <c r="J556" s="64"/>
      <c r="K556" s="64"/>
      <c r="L556" s="64"/>
      <c r="M556" s="64"/>
      <c r="N556" s="64"/>
      <c r="O556" s="64"/>
      <c r="P556" s="64"/>
      <c r="Q556" s="64"/>
      <c r="R556" s="64"/>
      <c r="S556" s="64"/>
      <c r="T556" s="64"/>
      <c r="U556" s="64"/>
      <c r="V556" s="51"/>
      <c r="W556" s="51"/>
      <c r="X556" s="51"/>
      <c r="Y556" s="51"/>
      <c r="Z556" s="51"/>
      <c r="AA556" s="51"/>
      <c r="AB556" s="51"/>
      <c r="AC556" s="51"/>
      <c r="AD556" s="51"/>
    </row>
    <row r="557">
      <c r="A557" s="51"/>
      <c r="B557" s="51"/>
      <c r="C557" s="51"/>
      <c r="D557" s="51"/>
      <c r="E557" s="51"/>
      <c r="F557" s="51"/>
      <c r="G557" s="51"/>
      <c r="H557" s="51"/>
      <c r="I557" s="51"/>
      <c r="J557" s="64"/>
      <c r="K557" s="64"/>
      <c r="L557" s="64"/>
      <c r="M557" s="64"/>
      <c r="N557" s="64"/>
      <c r="O557" s="64"/>
      <c r="P557" s="64"/>
      <c r="Q557" s="64"/>
      <c r="R557" s="64"/>
      <c r="S557" s="64"/>
      <c r="T557" s="64"/>
      <c r="U557" s="64"/>
      <c r="V557" s="51"/>
      <c r="W557" s="51"/>
      <c r="X557" s="51"/>
      <c r="Y557" s="51"/>
      <c r="Z557" s="51"/>
      <c r="AA557" s="51"/>
      <c r="AB557" s="51"/>
      <c r="AC557" s="51"/>
      <c r="AD557" s="51"/>
    </row>
    <row r="558">
      <c r="A558" s="51"/>
      <c r="B558" s="51"/>
      <c r="C558" s="51"/>
      <c r="D558" s="51"/>
      <c r="E558" s="51"/>
      <c r="F558" s="51"/>
      <c r="G558" s="51"/>
      <c r="H558" s="51"/>
      <c r="I558" s="51"/>
      <c r="J558" s="64"/>
      <c r="K558" s="64"/>
      <c r="L558" s="64"/>
      <c r="M558" s="64"/>
      <c r="N558" s="64"/>
      <c r="O558" s="64"/>
      <c r="P558" s="64"/>
      <c r="Q558" s="64"/>
      <c r="R558" s="64"/>
      <c r="S558" s="64"/>
      <c r="T558" s="64"/>
      <c r="U558" s="64"/>
      <c r="V558" s="51"/>
      <c r="W558" s="51"/>
      <c r="X558" s="51"/>
      <c r="Y558" s="51"/>
      <c r="Z558" s="51"/>
      <c r="AA558" s="51"/>
      <c r="AB558" s="51"/>
      <c r="AC558" s="51"/>
      <c r="AD558" s="51"/>
    </row>
  </sheetData>
  <conditionalFormatting sqref="F1:F21">
    <cfRule type="colorScale" priority="1">
      <colorScale>
        <cfvo type="min"/>
        <cfvo type="percentile" val="50"/>
        <cfvo type="max"/>
        <color rgb="FF57BB8A"/>
        <color rgb="FFFFFFFF"/>
        <color rgb="FFE67C73"/>
      </colorScale>
    </cfRule>
  </conditionalFormatting>
  <conditionalFormatting sqref="D1 D3:D7 D9:D15 D17:D20">
    <cfRule type="colorScale" priority="2">
      <colorScale>
        <cfvo type="min"/>
        <cfvo type="max"/>
        <color rgb="FFFFFFFF"/>
        <color rgb="FFE67C73"/>
      </colorScale>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outlineLevelRow="1"/>
  <cols>
    <col customWidth="1" min="1" max="1" width="32.0"/>
    <col customWidth="1" hidden="1" min="2" max="2" width="25.86"/>
    <col customWidth="1" hidden="1" min="3" max="3" width="26.71"/>
    <col customWidth="1" min="4" max="4" width="9.0"/>
    <col customWidth="1" hidden="1" min="5" max="5" width="9.0"/>
    <col customWidth="1" min="6" max="6" width="40.14"/>
    <col customWidth="1" min="7" max="9" width="9.71"/>
  </cols>
  <sheetData>
    <row r="1" ht="22.5" customHeight="1">
      <c r="A1" s="104" t="s">
        <v>586</v>
      </c>
      <c r="B1" s="104" t="s">
        <v>587</v>
      </c>
      <c r="C1" s="105" t="s">
        <v>298</v>
      </c>
      <c r="D1" s="106" t="s">
        <v>299</v>
      </c>
      <c r="E1" s="106" t="s">
        <v>300</v>
      </c>
      <c r="F1" s="107"/>
      <c r="G1" s="109" t="s">
        <v>303</v>
      </c>
      <c r="H1" s="108" t="s">
        <v>304</v>
      </c>
      <c r="I1" s="110" t="s">
        <v>305</v>
      </c>
    </row>
    <row r="2" ht="26.25" customHeight="1">
      <c r="A2" s="113"/>
      <c r="B2" s="113"/>
      <c r="C2" s="113"/>
      <c r="D2" s="113"/>
      <c r="E2" s="113"/>
      <c r="F2" s="114"/>
      <c r="G2" s="113"/>
      <c r="H2" s="113"/>
      <c r="I2" s="115">
        <f>AVERAGE(I4:I553)</f>
        <v>0.241002452</v>
      </c>
    </row>
    <row r="3" ht="42.0" customHeight="1">
      <c r="A3" s="207" t="str">
        <f>"Закуски на компанию "&amp;COUNTA(A4:A19)&amp;" шт"</f>
        <v>Закуски на компанию 4 шт</v>
      </c>
      <c r="B3" s="118"/>
      <c r="C3" s="118"/>
      <c r="D3" s="119"/>
      <c r="E3" s="208"/>
      <c r="F3" s="121"/>
      <c r="G3" s="210"/>
      <c r="H3" s="211"/>
      <c r="I3" s="115">
        <f>AVERAGE(I4:I19)</f>
        <v>0.2990376326</v>
      </c>
    </row>
    <row r="4" ht="18.75" customHeight="1" outlineLevel="1">
      <c r="A4" s="126" t="s">
        <v>104</v>
      </c>
      <c r="B4" s="127" t="s">
        <v>312</v>
      </c>
      <c r="C4" s="128"/>
      <c r="D4" s="129">
        <v>550.0</v>
      </c>
      <c r="E4" s="114" t="s">
        <v>313</v>
      </c>
      <c r="F4" s="130" t="s">
        <v>314</v>
      </c>
      <c r="G4" s="132">
        <v>869.0</v>
      </c>
      <c r="H4" s="133">
        <v>215.0</v>
      </c>
      <c r="I4" s="134">
        <f>H4/G4</f>
        <v>0.247410817</v>
      </c>
    </row>
    <row r="5" ht="15.0" customHeight="1" outlineLevel="1">
      <c r="A5" s="139"/>
      <c r="B5" s="139"/>
      <c r="C5" s="139"/>
      <c r="D5" s="139"/>
      <c r="E5" s="114" t="s">
        <v>313</v>
      </c>
      <c r="F5" s="130" t="s">
        <v>316</v>
      </c>
      <c r="G5" s="132">
        <v>899.0</v>
      </c>
      <c r="H5" s="139"/>
      <c r="I5" s="134">
        <f>H4/G5</f>
        <v>0.2391546162</v>
      </c>
    </row>
    <row r="6" ht="18.0" customHeight="1" outlineLevel="1">
      <c r="A6" s="139"/>
      <c r="B6" s="139"/>
      <c r="C6" s="139"/>
      <c r="D6" s="139"/>
      <c r="E6" s="114" t="s">
        <v>313</v>
      </c>
      <c r="F6" s="130" t="s">
        <v>317</v>
      </c>
      <c r="G6" s="132">
        <v>939.0</v>
      </c>
      <c r="H6" s="139"/>
      <c r="I6" s="134">
        <f>H4/G6</f>
        <v>0.2289669862</v>
      </c>
    </row>
    <row r="7" ht="17.25" customHeight="1" outlineLevel="1">
      <c r="A7" s="113"/>
      <c r="B7" s="113"/>
      <c r="C7" s="113"/>
      <c r="D7" s="113"/>
      <c r="E7" s="114" t="s">
        <v>313</v>
      </c>
      <c r="F7" s="130" t="s">
        <v>318</v>
      </c>
      <c r="G7" s="132">
        <v>959.0</v>
      </c>
      <c r="H7" s="113"/>
      <c r="I7" s="134">
        <f>H4/G7</f>
        <v>0.2241918665</v>
      </c>
    </row>
    <row r="8" ht="18.75" customHeight="1" outlineLevel="1">
      <c r="A8" s="126" t="s">
        <v>106</v>
      </c>
      <c r="B8" s="127" t="s">
        <v>320</v>
      </c>
      <c r="C8" s="143" t="s">
        <v>321</v>
      </c>
      <c r="D8" s="129">
        <v>250.0</v>
      </c>
      <c r="E8" s="114" t="s">
        <v>313</v>
      </c>
      <c r="F8" s="130" t="s">
        <v>314</v>
      </c>
      <c r="G8" s="132">
        <v>1479.0</v>
      </c>
      <c r="H8" s="133">
        <v>368.0</v>
      </c>
      <c r="I8" s="134">
        <f>H8/G8</f>
        <v>0.2488167681</v>
      </c>
    </row>
    <row r="9" ht="14.25" customHeight="1" outlineLevel="1">
      <c r="A9" s="139"/>
      <c r="B9" s="139"/>
      <c r="C9" s="139"/>
      <c r="D9" s="139"/>
      <c r="E9" s="114" t="s">
        <v>313</v>
      </c>
      <c r="F9" s="130" t="s">
        <v>322</v>
      </c>
      <c r="G9" s="132">
        <v>1549.0</v>
      </c>
      <c r="H9" s="139"/>
      <c r="I9" s="134">
        <f>H8/G9</f>
        <v>0.2375726275</v>
      </c>
    </row>
    <row r="10" ht="14.25" customHeight="1" outlineLevel="1">
      <c r="A10" s="139"/>
      <c r="B10" s="139"/>
      <c r="C10" s="139"/>
      <c r="D10" s="139"/>
      <c r="E10" s="114" t="s">
        <v>313</v>
      </c>
      <c r="F10" s="130" t="s">
        <v>317</v>
      </c>
      <c r="G10" s="132">
        <v>1599.0</v>
      </c>
      <c r="H10" s="139"/>
      <c r="I10" s="134">
        <f>H8/G10</f>
        <v>0.2301438399</v>
      </c>
    </row>
    <row r="11" ht="13.5" customHeight="1" outlineLevel="1">
      <c r="A11" s="113"/>
      <c r="B11" s="113"/>
      <c r="C11" s="113"/>
      <c r="D11" s="113"/>
      <c r="E11" s="114" t="s">
        <v>313</v>
      </c>
      <c r="F11" s="130" t="s">
        <v>318</v>
      </c>
      <c r="G11" s="132">
        <v>1649.0</v>
      </c>
      <c r="H11" s="113"/>
      <c r="I11" s="134">
        <f>H8/G11</f>
        <v>0.2231655549</v>
      </c>
    </row>
    <row r="12" ht="15.75" customHeight="1" outlineLevel="1">
      <c r="A12" s="126" t="s">
        <v>327</v>
      </c>
      <c r="B12" s="127" t="s">
        <v>328</v>
      </c>
      <c r="C12" s="155"/>
      <c r="D12" s="129">
        <v>150.0</v>
      </c>
      <c r="E12" s="114" t="s">
        <v>313</v>
      </c>
      <c r="F12" s="130" t="s">
        <v>314</v>
      </c>
      <c r="G12" s="148">
        <v>1559.0</v>
      </c>
      <c r="H12" s="133">
        <v>390.0</v>
      </c>
      <c r="I12" s="149">
        <f>H12/G12</f>
        <v>0.2501603592</v>
      </c>
    </row>
    <row r="13" ht="14.25" customHeight="1" outlineLevel="1">
      <c r="A13" s="139"/>
      <c r="B13" s="139"/>
      <c r="D13" s="139"/>
      <c r="E13" s="114" t="s">
        <v>313</v>
      </c>
      <c r="F13" s="130" t="s">
        <v>322</v>
      </c>
      <c r="G13" s="150">
        <v>1639.0</v>
      </c>
      <c r="H13" s="139"/>
      <c r="I13" s="151">
        <f>H12/G13</f>
        <v>0.2379499695</v>
      </c>
    </row>
    <row r="14" ht="12.75" customHeight="1" outlineLevel="1">
      <c r="A14" s="139"/>
      <c r="B14" s="139"/>
      <c r="D14" s="139"/>
      <c r="E14" s="114" t="s">
        <v>313</v>
      </c>
      <c r="F14" s="130" t="s">
        <v>317</v>
      </c>
      <c r="G14" s="153">
        <v>1659.0</v>
      </c>
      <c r="H14" s="139"/>
      <c r="I14" s="151">
        <f>H12/G14</f>
        <v>0.2350813743</v>
      </c>
    </row>
    <row r="15" ht="14.25" customHeight="1" outlineLevel="1">
      <c r="A15" s="113"/>
      <c r="B15" s="113"/>
      <c r="D15" s="113"/>
      <c r="E15" s="114" t="s">
        <v>313</v>
      </c>
      <c r="F15" s="130" t="s">
        <v>318</v>
      </c>
      <c r="G15" s="153">
        <v>1699.0</v>
      </c>
      <c r="H15" s="113"/>
      <c r="I15" s="154">
        <f>H12/G15</f>
        <v>0.2295467922</v>
      </c>
    </row>
    <row r="16" ht="19.5" customHeight="1" outlineLevel="1">
      <c r="A16" s="126" t="s">
        <v>588</v>
      </c>
      <c r="B16" s="127"/>
      <c r="C16" s="155"/>
      <c r="D16" s="129">
        <v>900.0</v>
      </c>
      <c r="E16" s="114" t="s">
        <v>313</v>
      </c>
      <c r="F16" s="130" t="s">
        <v>314</v>
      </c>
      <c r="G16" s="148">
        <v>799.0</v>
      </c>
      <c r="H16" s="133">
        <v>390.0</v>
      </c>
      <c r="I16" s="149">
        <f>H16/G16</f>
        <v>0.4881101377</v>
      </c>
    </row>
    <row r="17" ht="13.5" customHeight="1" outlineLevel="1">
      <c r="A17" s="139"/>
      <c r="B17" s="139"/>
      <c r="D17" s="139"/>
      <c r="E17" s="114" t="s">
        <v>313</v>
      </c>
      <c r="F17" s="130" t="s">
        <v>322</v>
      </c>
      <c r="G17" s="148">
        <v>799.0</v>
      </c>
      <c r="H17" s="139"/>
      <c r="I17" s="151">
        <f>H16/G17</f>
        <v>0.4881101377</v>
      </c>
    </row>
    <row r="18" ht="14.25" customHeight="1" outlineLevel="1">
      <c r="A18" s="139"/>
      <c r="B18" s="139"/>
      <c r="D18" s="139"/>
      <c r="E18" s="114" t="s">
        <v>313</v>
      </c>
      <c r="F18" s="130" t="s">
        <v>317</v>
      </c>
      <c r="G18" s="148">
        <v>799.0</v>
      </c>
      <c r="H18" s="139"/>
      <c r="I18" s="151">
        <f>H16/G18</f>
        <v>0.4881101377</v>
      </c>
    </row>
    <row r="19" ht="15.0" customHeight="1" outlineLevel="1">
      <c r="A19" s="113"/>
      <c r="B19" s="113"/>
      <c r="D19" s="113"/>
      <c r="E19" s="114" t="s">
        <v>313</v>
      </c>
      <c r="F19" s="130" t="s">
        <v>318</v>
      </c>
      <c r="G19" s="148">
        <v>799.0</v>
      </c>
      <c r="H19" s="113"/>
      <c r="I19" s="154">
        <f>H16/G19</f>
        <v>0.4881101377</v>
      </c>
    </row>
    <row r="20" ht="42.0" customHeight="1">
      <c r="A20" s="207" t="str">
        <f>"Закуски  штучные "&amp;COUNTA(A21:A56)&amp;" шт"</f>
        <v>Закуски  штучные 9 шт</v>
      </c>
      <c r="B20" s="118"/>
      <c r="C20" s="118"/>
      <c r="D20" s="119"/>
      <c r="E20" s="208"/>
      <c r="F20" s="121"/>
      <c r="G20" s="210"/>
      <c r="H20" s="211"/>
      <c r="I20" s="115">
        <f>AVERAGE(I21:I56)</f>
        <v>0.2088747386</v>
      </c>
    </row>
    <row r="21" ht="20.25" customHeight="1" outlineLevel="1">
      <c r="A21" s="213" t="s">
        <v>589</v>
      </c>
      <c r="B21" s="127"/>
      <c r="C21" s="232"/>
      <c r="D21" s="163">
        <v>130.0</v>
      </c>
      <c r="E21" s="114" t="s">
        <v>313</v>
      </c>
      <c r="F21" s="130" t="s">
        <v>314</v>
      </c>
      <c r="G21" s="216">
        <v>549.0</v>
      </c>
      <c r="H21" s="133">
        <v>80.0</v>
      </c>
      <c r="I21" s="234">
        <f>H21/G21</f>
        <v>0.14571949</v>
      </c>
    </row>
    <row r="22" ht="15.0" customHeight="1" outlineLevel="1">
      <c r="A22" s="139"/>
      <c r="B22" s="139"/>
      <c r="C22" s="139"/>
      <c r="D22" s="139"/>
      <c r="E22" s="114" t="s">
        <v>313</v>
      </c>
      <c r="F22" s="130" t="s">
        <v>322</v>
      </c>
      <c r="G22" s="219">
        <v>549.0</v>
      </c>
      <c r="H22" s="139"/>
      <c r="I22" s="236">
        <f>H21/G22</f>
        <v>0.14571949</v>
      </c>
    </row>
    <row r="23" ht="15.0" customHeight="1" outlineLevel="1">
      <c r="A23" s="139"/>
      <c r="B23" s="139"/>
      <c r="C23" s="139"/>
      <c r="D23" s="139"/>
      <c r="E23" s="114" t="s">
        <v>313</v>
      </c>
      <c r="F23" s="130" t="s">
        <v>317</v>
      </c>
      <c r="G23" s="221">
        <v>599.0</v>
      </c>
      <c r="H23" s="139"/>
      <c r="I23" s="238">
        <f>H21/G23</f>
        <v>0.1335559265</v>
      </c>
    </row>
    <row r="24" ht="15.75" customHeight="1" outlineLevel="1">
      <c r="A24" s="113"/>
      <c r="B24" s="113"/>
      <c r="C24" s="113"/>
      <c r="D24" s="113"/>
      <c r="E24" s="114" t="s">
        <v>313</v>
      </c>
      <c r="F24" s="130" t="s">
        <v>318</v>
      </c>
      <c r="G24" s="221">
        <v>599.0</v>
      </c>
      <c r="H24" s="113"/>
      <c r="I24" s="239">
        <f>H21/G24</f>
        <v>0.1335559265</v>
      </c>
    </row>
    <row r="25" ht="17.25" customHeight="1" outlineLevel="1">
      <c r="A25" s="126" t="s">
        <v>590</v>
      </c>
      <c r="B25" s="127"/>
      <c r="C25" s="128"/>
      <c r="D25" s="163">
        <v>140.0</v>
      </c>
      <c r="E25" s="114" t="s">
        <v>313</v>
      </c>
      <c r="F25" s="130" t="s">
        <v>314</v>
      </c>
      <c r="G25" s="216">
        <v>549.0</v>
      </c>
      <c r="H25" s="133">
        <v>84.0</v>
      </c>
      <c r="I25" s="134">
        <f>H25/G25</f>
        <v>0.1530054645</v>
      </c>
    </row>
    <row r="26" ht="15.75" customHeight="1" outlineLevel="1">
      <c r="A26" s="139"/>
      <c r="B26" s="139"/>
      <c r="C26" s="139"/>
      <c r="D26" s="139"/>
      <c r="E26" s="114" t="s">
        <v>313</v>
      </c>
      <c r="F26" s="130" t="s">
        <v>322</v>
      </c>
      <c r="G26" s="219">
        <v>549.0</v>
      </c>
      <c r="H26" s="139"/>
      <c r="I26" s="134">
        <f>H25/G26</f>
        <v>0.1530054645</v>
      </c>
    </row>
    <row r="27" ht="15.0" customHeight="1" outlineLevel="1">
      <c r="A27" s="139"/>
      <c r="B27" s="139"/>
      <c r="C27" s="139"/>
      <c r="D27" s="139"/>
      <c r="E27" s="114" t="s">
        <v>313</v>
      </c>
      <c r="F27" s="130" t="s">
        <v>317</v>
      </c>
      <c r="G27" s="221">
        <v>599.0</v>
      </c>
      <c r="H27" s="139"/>
      <c r="I27" s="134">
        <f>H25/G27</f>
        <v>0.1402337229</v>
      </c>
    </row>
    <row r="28" ht="15.0" customHeight="1" outlineLevel="1">
      <c r="A28" s="113"/>
      <c r="B28" s="113"/>
      <c r="C28" s="113"/>
      <c r="D28" s="113"/>
      <c r="E28" s="114" t="s">
        <v>313</v>
      </c>
      <c r="F28" s="130" t="s">
        <v>318</v>
      </c>
      <c r="G28" s="221">
        <v>599.0</v>
      </c>
      <c r="H28" s="113"/>
      <c r="I28" s="134">
        <f>H25/G28</f>
        <v>0.1402337229</v>
      </c>
    </row>
    <row r="29" ht="15.0" customHeight="1" outlineLevel="1">
      <c r="A29" s="126" t="s">
        <v>591</v>
      </c>
      <c r="B29" s="127"/>
      <c r="C29" s="155"/>
      <c r="D29" s="163">
        <v>270.0</v>
      </c>
      <c r="E29" s="114" t="s">
        <v>313</v>
      </c>
      <c r="F29" s="130" t="s">
        <v>314</v>
      </c>
      <c r="G29" s="553">
        <v>549.0</v>
      </c>
      <c r="H29" s="133">
        <v>136.0</v>
      </c>
      <c r="I29" s="149">
        <f>H29/G29</f>
        <v>0.247723133</v>
      </c>
    </row>
    <row r="30" ht="12.75" customHeight="1" outlineLevel="1">
      <c r="A30" s="139"/>
      <c r="B30" s="139"/>
      <c r="D30" s="139"/>
      <c r="E30" s="114" t="s">
        <v>313</v>
      </c>
      <c r="F30" s="130" t="s">
        <v>322</v>
      </c>
      <c r="G30" s="553">
        <v>549.0</v>
      </c>
      <c r="H30" s="139"/>
      <c r="I30" s="151">
        <f>H29/G30</f>
        <v>0.247723133</v>
      </c>
    </row>
    <row r="31" ht="14.25" customHeight="1" outlineLevel="1">
      <c r="A31" s="139"/>
      <c r="B31" s="139"/>
      <c r="D31" s="139"/>
      <c r="E31" s="114" t="s">
        <v>313</v>
      </c>
      <c r="F31" s="130" t="s">
        <v>317</v>
      </c>
      <c r="G31" s="554">
        <v>599.0</v>
      </c>
      <c r="H31" s="139"/>
      <c r="I31" s="151">
        <f>H29/G31</f>
        <v>0.2270450751</v>
      </c>
    </row>
    <row r="32" ht="15.0" customHeight="1" outlineLevel="1">
      <c r="A32" s="113"/>
      <c r="B32" s="113"/>
      <c r="D32" s="113"/>
      <c r="E32" s="114" t="s">
        <v>313</v>
      </c>
      <c r="F32" s="130" t="s">
        <v>318</v>
      </c>
      <c r="G32" s="554">
        <v>599.0</v>
      </c>
      <c r="H32" s="113"/>
      <c r="I32" s="154">
        <f>H29/G32</f>
        <v>0.2270450751</v>
      </c>
    </row>
    <row r="33" ht="12.75" customHeight="1" outlineLevel="1">
      <c r="A33" s="126" t="s">
        <v>592</v>
      </c>
      <c r="B33" s="126"/>
      <c r="C33" s="128"/>
      <c r="D33" s="129">
        <v>270.0</v>
      </c>
      <c r="E33" s="114" t="s">
        <v>313</v>
      </c>
      <c r="F33" s="130" t="s">
        <v>314</v>
      </c>
      <c r="G33" s="553">
        <v>549.0</v>
      </c>
      <c r="H33" s="133">
        <v>130.0</v>
      </c>
      <c r="I33" s="134">
        <f>H33/G33</f>
        <v>0.2367941712</v>
      </c>
    </row>
    <row r="34" ht="15.0" customHeight="1" outlineLevel="1">
      <c r="A34" s="139"/>
      <c r="B34" s="139"/>
      <c r="C34" s="139"/>
      <c r="D34" s="139"/>
      <c r="E34" s="114" t="s">
        <v>313</v>
      </c>
      <c r="F34" s="130" t="s">
        <v>316</v>
      </c>
      <c r="G34" s="553">
        <v>549.0</v>
      </c>
      <c r="H34" s="139"/>
      <c r="I34" s="134">
        <f>H33/G34</f>
        <v>0.2367941712</v>
      </c>
    </row>
    <row r="35" ht="15.75" customHeight="1" outlineLevel="1">
      <c r="A35" s="139"/>
      <c r="B35" s="139"/>
      <c r="C35" s="139"/>
      <c r="D35" s="139"/>
      <c r="E35" s="114" t="s">
        <v>313</v>
      </c>
      <c r="F35" s="130" t="s">
        <v>317</v>
      </c>
      <c r="G35" s="554">
        <v>599.0</v>
      </c>
      <c r="H35" s="139"/>
      <c r="I35" s="134">
        <f>H33/G35</f>
        <v>0.2170283806</v>
      </c>
    </row>
    <row r="36" ht="13.5" customHeight="1" outlineLevel="1">
      <c r="A36" s="113"/>
      <c r="B36" s="113"/>
      <c r="C36" s="113"/>
      <c r="D36" s="113"/>
      <c r="E36" s="114" t="s">
        <v>313</v>
      </c>
      <c r="F36" s="130" t="s">
        <v>318</v>
      </c>
      <c r="G36" s="554">
        <v>599.0</v>
      </c>
      <c r="H36" s="113"/>
      <c r="I36" s="134">
        <f>H33/G36</f>
        <v>0.2170283806</v>
      </c>
    </row>
    <row r="37" ht="13.5" customHeight="1" outlineLevel="1">
      <c r="A37" s="126" t="s">
        <v>593</v>
      </c>
      <c r="B37" s="127"/>
      <c r="C37" s="128"/>
      <c r="D37" s="129">
        <v>140.0</v>
      </c>
      <c r="E37" s="114" t="s">
        <v>313</v>
      </c>
      <c r="F37" s="130" t="s">
        <v>314</v>
      </c>
      <c r="G37" s="553">
        <v>549.0</v>
      </c>
      <c r="H37" s="133">
        <v>77.0</v>
      </c>
      <c r="I37" s="134">
        <f>H37/G37</f>
        <v>0.1402550091</v>
      </c>
    </row>
    <row r="38" ht="15.75" customHeight="1" outlineLevel="1">
      <c r="A38" s="139"/>
      <c r="B38" s="139"/>
      <c r="C38" s="139"/>
      <c r="D38" s="139"/>
      <c r="E38" s="114" t="s">
        <v>313</v>
      </c>
      <c r="F38" s="130" t="s">
        <v>322</v>
      </c>
      <c r="G38" s="553">
        <v>549.0</v>
      </c>
      <c r="H38" s="139"/>
      <c r="I38" s="134">
        <f>H37/G38</f>
        <v>0.1402550091</v>
      </c>
    </row>
    <row r="39" ht="15.0" customHeight="1" outlineLevel="1">
      <c r="A39" s="139"/>
      <c r="B39" s="139"/>
      <c r="C39" s="139"/>
      <c r="D39" s="139"/>
      <c r="E39" s="114" t="s">
        <v>313</v>
      </c>
      <c r="F39" s="130" t="s">
        <v>317</v>
      </c>
      <c r="G39" s="554">
        <v>599.0</v>
      </c>
      <c r="H39" s="139"/>
      <c r="I39" s="134">
        <f>H37/G39</f>
        <v>0.1285475793</v>
      </c>
    </row>
    <row r="40" ht="15.75" customHeight="1" outlineLevel="1">
      <c r="A40" s="113"/>
      <c r="B40" s="113"/>
      <c r="C40" s="113"/>
      <c r="D40" s="113"/>
      <c r="E40" s="114" t="s">
        <v>313</v>
      </c>
      <c r="F40" s="130" t="s">
        <v>318</v>
      </c>
      <c r="G40" s="554">
        <v>599.0</v>
      </c>
      <c r="H40" s="113"/>
      <c r="I40" s="134">
        <f>H37/G40</f>
        <v>0.1285475793</v>
      </c>
    </row>
    <row r="41" ht="14.25" customHeight="1" outlineLevel="1">
      <c r="A41" s="126" t="s">
        <v>594</v>
      </c>
      <c r="B41" s="127"/>
      <c r="C41" s="155"/>
      <c r="D41" s="129">
        <v>180.0</v>
      </c>
      <c r="E41" s="114" t="s">
        <v>313</v>
      </c>
      <c r="F41" s="130" t="s">
        <v>314</v>
      </c>
      <c r="G41" s="553">
        <v>549.0</v>
      </c>
      <c r="H41" s="133">
        <v>205.0</v>
      </c>
      <c r="I41" s="149">
        <f>H41/G41</f>
        <v>0.3734061931</v>
      </c>
    </row>
    <row r="42" ht="13.5" customHeight="1" outlineLevel="1">
      <c r="A42" s="139"/>
      <c r="B42" s="139"/>
      <c r="D42" s="139"/>
      <c r="E42" s="114" t="s">
        <v>313</v>
      </c>
      <c r="F42" s="130" t="s">
        <v>322</v>
      </c>
      <c r="G42" s="553">
        <v>549.0</v>
      </c>
      <c r="H42" s="139"/>
      <c r="I42" s="151">
        <f>H41/G42</f>
        <v>0.3734061931</v>
      </c>
    </row>
    <row r="43" ht="14.25" customHeight="1" outlineLevel="1">
      <c r="A43" s="139"/>
      <c r="B43" s="139"/>
      <c r="D43" s="139"/>
      <c r="E43" s="114" t="s">
        <v>313</v>
      </c>
      <c r="F43" s="130" t="s">
        <v>317</v>
      </c>
      <c r="G43" s="554">
        <v>599.0</v>
      </c>
      <c r="H43" s="139"/>
      <c r="I43" s="151">
        <f>H41/G43</f>
        <v>0.3422370618</v>
      </c>
    </row>
    <row r="44" ht="14.25" customHeight="1" outlineLevel="1">
      <c r="A44" s="113"/>
      <c r="B44" s="113"/>
      <c r="D44" s="113"/>
      <c r="E44" s="114" t="s">
        <v>313</v>
      </c>
      <c r="F44" s="130" t="s">
        <v>318</v>
      </c>
      <c r="G44" s="554">
        <v>599.0</v>
      </c>
      <c r="H44" s="113"/>
      <c r="I44" s="154">
        <f>H41/G44</f>
        <v>0.3422370618</v>
      </c>
    </row>
    <row r="45" ht="14.25" customHeight="1" outlineLevel="1">
      <c r="A45" s="126" t="s">
        <v>595</v>
      </c>
      <c r="B45" s="127"/>
      <c r="C45" s="128"/>
      <c r="D45" s="129">
        <v>120.0</v>
      </c>
      <c r="E45" s="114" t="s">
        <v>313</v>
      </c>
      <c r="F45" s="130" t="s">
        <v>314</v>
      </c>
      <c r="G45" s="553">
        <v>549.0</v>
      </c>
      <c r="H45" s="133">
        <v>106.0</v>
      </c>
      <c r="I45" s="134">
        <f>H45/G45</f>
        <v>0.1930783242</v>
      </c>
    </row>
    <row r="46" ht="12.75" customHeight="1" outlineLevel="1">
      <c r="A46" s="139"/>
      <c r="B46" s="139"/>
      <c r="C46" s="139"/>
      <c r="D46" s="139"/>
      <c r="E46" s="114" t="s">
        <v>313</v>
      </c>
      <c r="F46" s="130" t="s">
        <v>316</v>
      </c>
      <c r="G46" s="553">
        <v>549.0</v>
      </c>
      <c r="H46" s="139"/>
      <c r="I46" s="134">
        <f>H45/G46</f>
        <v>0.1930783242</v>
      </c>
    </row>
    <row r="47" ht="13.5" customHeight="1" outlineLevel="1">
      <c r="A47" s="139"/>
      <c r="B47" s="139"/>
      <c r="C47" s="139"/>
      <c r="D47" s="139"/>
      <c r="E47" s="114" t="s">
        <v>313</v>
      </c>
      <c r="F47" s="130" t="s">
        <v>317</v>
      </c>
      <c r="G47" s="554">
        <v>599.0</v>
      </c>
      <c r="H47" s="139"/>
      <c r="I47" s="134">
        <f>H45/G47</f>
        <v>0.1769616027</v>
      </c>
    </row>
    <row r="48" ht="13.5" customHeight="1" outlineLevel="1">
      <c r="A48" s="113"/>
      <c r="B48" s="113"/>
      <c r="C48" s="113"/>
      <c r="D48" s="113"/>
      <c r="E48" s="114" t="s">
        <v>313</v>
      </c>
      <c r="F48" s="130" t="s">
        <v>318</v>
      </c>
      <c r="G48" s="554">
        <v>599.0</v>
      </c>
      <c r="H48" s="113"/>
      <c r="I48" s="134">
        <f>H45/G48</f>
        <v>0.1769616027</v>
      </c>
    </row>
    <row r="49" ht="13.5" customHeight="1" outlineLevel="1">
      <c r="A49" s="126" t="s">
        <v>596</v>
      </c>
      <c r="B49" s="127"/>
      <c r="C49" s="128"/>
      <c r="D49" s="129">
        <v>120.0</v>
      </c>
      <c r="E49" s="114" t="s">
        <v>313</v>
      </c>
      <c r="F49" s="130" t="s">
        <v>314</v>
      </c>
      <c r="G49" s="553">
        <v>549.0</v>
      </c>
      <c r="H49" s="133">
        <v>165.0</v>
      </c>
      <c r="I49" s="134">
        <f>H49/G49</f>
        <v>0.3005464481</v>
      </c>
    </row>
    <row r="50" ht="14.25" customHeight="1" outlineLevel="1">
      <c r="A50" s="139"/>
      <c r="B50" s="139"/>
      <c r="C50" s="139"/>
      <c r="D50" s="139"/>
      <c r="E50" s="114" t="s">
        <v>313</v>
      </c>
      <c r="F50" s="130" t="s">
        <v>322</v>
      </c>
      <c r="G50" s="553">
        <v>549.0</v>
      </c>
      <c r="H50" s="139"/>
      <c r="I50" s="134">
        <f>H49/G50</f>
        <v>0.3005464481</v>
      </c>
    </row>
    <row r="51" ht="12.75" customHeight="1" outlineLevel="1">
      <c r="A51" s="139"/>
      <c r="B51" s="139"/>
      <c r="C51" s="139"/>
      <c r="D51" s="139"/>
      <c r="E51" s="114" t="s">
        <v>313</v>
      </c>
      <c r="F51" s="130" t="s">
        <v>317</v>
      </c>
      <c r="G51" s="554">
        <v>599.0</v>
      </c>
      <c r="H51" s="139"/>
      <c r="I51" s="134">
        <f>H49/G51</f>
        <v>0.2754590985</v>
      </c>
    </row>
    <row r="52" ht="15.0" customHeight="1" outlineLevel="1">
      <c r="A52" s="113"/>
      <c r="B52" s="113"/>
      <c r="C52" s="113"/>
      <c r="D52" s="113"/>
      <c r="E52" s="114" t="s">
        <v>313</v>
      </c>
      <c r="F52" s="130" t="s">
        <v>318</v>
      </c>
      <c r="G52" s="554">
        <v>599.0</v>
      </c>
      <c r="H52" s="113"/>
      <c r="I52" s="134">
        <f>H49/G52</f>
        <v>0.2754590985</v>
      </c>
    </row>
    <row r="53" ht="16.5" customHeight="1" outlineLevel="1">
      <c r="A53" s="126" t="s">
        <v>597</v>
      </c>
      <c r="B53" s="127"/>
      <c r="C53" s="155"/>
      <c r="D53" s="129">
        <v>120.0</v>
      </c>
      <c r="E53" s="114" t="s">
        <v>313</v>
      </c>
      <c r="F53" s="130" t="s">
        <v>314</v>
      </c>
      <c r="G53" s="553">
        <v>549.0</v>
      </c>
      <c r="H53" s="133">
        <v>94.0</v>
      </c>
      <c r="I53" s="149">
        <f>H53/G53</f>
        <v>0.1712204007</v>
      </c>
    </row>
    <row r="54" ht="21.0" customHeight="1" outlineLevel="1">
      <c r="A54" s="139"/>
      <c r="B54" s="139"/>
      <c r="D54" s="139"/>
      <c r="E54" s="114" t="s">
        <v>313</v>
      </c>
      <c r="F54" s="130" t="s">
        <v>322</v>
      </c>
      <c r="G54" s="553">
        <v>549.0</v>
      </c>
      <c r="H54" s="139"/>
      <c r="I54" s="151">
        <f>H53/G54</f>
        <v>0.1712204007</v>
      </c>
    </row>
    <row r="55" ht="19.5" customHeight="1" outlineLevel="1">
      <c r="A55" s="139"/>
      <c r="B55" s="139"/>
      <c r="D55" s="139"/>
      <c r="E55" s="114" t="s">
        <v>313</v>
      </c>
      <c r="F55" s="130" t="s">
        <v>317</v>
      </c>
      <c r="G55" s="554">
        <v>599.0</v>
      </c>
      <c r="H55" s="139"/>
      <c r="I55" s="151">
        <f>H53/G55</f>
        <v>0.1569282137</v>
      </c>
    </row>
    <row r="56" ht="21.75" customHeight="1" outlineLevel="1">
      <c r="A56" s="113"/>
      <c r="B56" s="113"/>
      <c r="D56" s="113"/>
      <c r="E56" s="114" t="s">
        <v>313</v>
      </c>
      <c r="F56" s="130" t="s">
        <v>318</v>
      </c>
      <c r="G56" s="554">
        <v>599.0</v>
      </c>
      <c r="H56" s="113"/>
      <c r="I56" s="154">
        <f>H53/G56</f>
        <v>0.1569282137</v>
      </c>
    </row>
    <row r="57" ht="42.0" customHeight="1">
      <c r="A57" s="207" t="str">
        <f>"Салат "&amp;COUNTA(A58:A77)&amp;" шт"</f>
        <v>Салат 5 шт</v>
      </c>
      <c r="B57" s="118"/>
      <c r="C57" s="118"/>
      <c r="D57" s="119"/>
      <c r="E57" s="208"/>
      <c r="F57" s="121"/>
      <c r="G57" s="210"/>
      <c r="H57" s="211"/>
      <c r="I57" s="115">
        <f>AVERAGE(I58:I77)</f>
        <v>0.2412149543</v>
      </c>
    </row>
    <row r="58" ht="24.0" customHeight="1" outlineLevel="1">
      <c r="A58" s="126" t="s">
        <v>598</v>
      </c>
      <c r="B58" s="127"/>
      <c r="C58" s="128"/>
      <c r="D58" s="129">
        <v>90.0</v>
      </c>
      <c r="E58" s="114" t="s">
        <v>313</v>
      </c>
      <c r="F58" s="130" t="s">
        <v>314</v>
      </c>
      <c r="G58" s="132">
        <v>279.0</v>
      </c>
      <c r="H58" s="133">
        <v>47.0</v>
      </c>
      <c r="I58" s="134">
        <f>H58/G58</f>
        <v>0.1684587814</v>
      </c>
    </row>
    <row r="59" ht="21.75" customHeight="1" outlineLevel="1">
      <c r="A59" s="139"/>
      <c r="B59" s="139"/>
      <c r="C59" s="139"/>
      <c r="D59" s="139"/>
      <c r="E59" s="114" t="s">
        <v>313</v>
      </c>
      <c r="F59" s="130" t="s">
        <v>322</v>
      </c>
      <c r="G59" s="132">
        <v>279.0</v>
      </c>
      <c r="H59" s="139"/>
      <c r="I59" s="134">
        <f>H58/G59</f>
        <v>0.1684587814</v>
      </c>
    </row>
    <row r="60" ht="21.75" customHeight="1" outlineLevel="1">
      <c r="A60" s="139"/>
      <c r="B60" s="139"/>
      <c r="C60" s="139"/>
      <c r="D60" s="139"/>
      <c r="E60" s="114" t="s">
        <v>313</v>
      </c>
      <c r="F60" s="130" t="s">
        <v>317</v>
      </c>
      <c r="G60" s="132">
        <v>299.0</v>
      </c>
      <c r="H60" s="139"/>
      <c r="I60" s="134">
        <f>H58/G60</f>
        <v>0.1571906355</v>
      </c>
    </row>
    <row r="61" ht="19.5" customHeight="1" outlineLevel="1">
      <c r="A61" s="113"/>
      <c r="B61" s="113"/>
      <c r="C61" s="113"/>
      <c r="D61" s="113"/>
      <c r="E61" s="114" t="s">
        <v>313</v>
      </c>
      <c r="F61" s="130" t="s">
        <v>318</v>
      </c>
      <c r="G61" s="132">
        <v>299.0</v>
      </c>
      <c r="H61" s="113"/>
      <c r="I61" s="134">
        <f>H58/G61</f>
        <v>0.1571906355</v>
      </c>
    </row>
    <row r="62" ht="20.25" customHeight="1" outlineLevel="1">
      <c r="A62" s="126" t="s">
        <v>599</v>
      </c>
      <c r="B62" s="127"/>
      <c r="C62" s="128"/>
      <c r="D62" s="129">
        <v>80.0</v>
      </c>
      <c r="E62" s="114" t="s">
        <v>313</v>
      </c>
      <c r="F62" s="130" t="s">
        <v>314</v>
      </c>
      <c r="G62" s="132">
        <v>279.0</v>
      </c>
      <c r="H62" s="133">
        <v>71.0</v>
      </c>
      <c r="I62" s="134">
        <f>H62/G62</f>
        <v>0.2544802867</v>
      </c>
    </row>
    <row r="63" ht="15.75" customHeight="1" outlineLevel="1">
      <c r="A63" s="139"/>
      <c r="B63" s="139"/>
      <c r="C63" s="139"/>
      <c r="D63" s="139"/>
      <c r="E63" s="114" t="s">
        <v>313</v>
      </c>
      <c r="F63" s="130" t="s">
        <v>322</v>
      </c>
      <c r="G63" s="132">
        <v>279.0</v>
      </c>
      <c r="H63" s="139"/>
      <c r="I63" s="134">
        <f>H62/G63</f>
        <v>0.2544802867</v>
      </c>
    </row>
    <row r="64" ht="15.75" customHeight="1" outlineLevel="1">
      <c r="A64" s="139"/>
      <c r="B64" s="139"/>
      <c r="C64" s="139"/>
      <c r="D64" s="139"/>
      <c r="E64" s="114" t="s">
        <v>313</v>
      </c>
      <c r="F64" s="130" t="s">
        <v>317</v>
      </c>
      <c r="G64" s="132">
        <v>299.0</v>
      </c>
      <c r="H64" s="139"/>
      <c r="I64" s="134">
        <f>H62/G64</f>
        <v>0.237458194</v>
      </c>
    </row>
    <row r="65" ht="15.0" customHeight="1" outlineLevel="1">
      <c r="A65" s="113"/>
      <c r="B65" s="113"/>
      <c r="C65" s="113"/>
      <c r="D65" s="113"/>
      <c r="E65" s="114" t="s">
        <v>313</v>
      </c>
      <c r="F65" s="130" t="s">
        <v>318</v>
      </c>
      <c r="G65" s="132">
        <v>299.0</v>
      </c>
      <c r="H65" s="113"/>
      <c r="I65" s="134">
        <f>H62/G65</f>
        <v>0.237458194</v>
      </c>
    </row>
    <row r="66" ht="14.25" customHeight="1" outlineLevel="1">
      <c r="A66" s="126" t="s">
        <v>600</v>
      </c>
      <c r="B66" s="127"/>
      <c r="C66" s="128"/>
      <c r="D66" s="129">
        <v>80.0</v>
      </c>
      <c r="E66" s="114" t="s">
        <v>313</v>
      </c>
      <c r="F66" s="130" t="s">
        <v>314</v>
      </c>
      <c r="G66" s="132">
        <v>279.0</v>
      </c>
      <c r="H66" s="133">
        <v>74.0</v>
      </c>
      <c r="I66" s="134">
        <f>H66/G66</f>
        <v>0.2652329749</v>
      </c>
    </row>
    <row r="67" ht="14.25" customHeight="1" outlineLevel="1">
      <c r="A67" s="139"/>
      <c r="B67" s="139"/>
      <c r="C67" s="139"/>
      <c r="D67" s="139"/>
      <c r="E67" s="114" t="s">
        <v>313</v>
      </c>
      <c r="F67" s="130" t="s">
        <v>322</v>
      </c>
      <c r="G67" s="132">
        <v>279.0</v>
      </c>
      <c r="H67" s="139"/>
      <c r="I67" s="134">
        <f>H66/G67</f>
        <v>0.2652329749</v>
      </c>
    </row>
    <row r="68" ht="12.75" customHeight="1" outlineLevel="1">
      <c r="A68" s="139"/>
      <c r="B68" s="139"/>
      <c r="C68" s="139"/>
      <c r="D68" s="139"/>
      <c r="E68" s="114" t="s">
        <v>313</v>
      </c>
      <c r="F68" s="130" t="s">
        <v>317</v>
      </c>
      <c r="G68" s="132">
        <v>299.0</v>
      </c>
      <c r="H68" s="139"/>
      <c r="I68" s="134">
        <f>H66/G68</f>
        <v>0.2474916388</v>
      </c>
    </row>
    <row r="69" ht="13.5" customHeight="1" outlineLevel="1">
      <c r="A69" s="113"/>
      <c r="B69" s="113"/>
      <c r="C69" s="113"/>
      <c r="D69" s="113"/>
      <c r="E69" s="114" t="s">
        <v>313</v>
      </c>
      <c r="F69" s="130" t="s">
        <v>318</v>
      </c>
      <c r="G69" s="132">
        <v>299.0</v>
      </c>
      <c r="H69" s="113"/>
      <c r="I69" s="134">
        <f>H66/G69</f>
        <v>0.2474916388</v>
      </c>
    </row>
    <row r="70" ht="15.0" customHeight="1" outlineLevel="1">
      <c r="A70" s="126" t="s">
        <v>601</v>
      </c>
      <c r="B70" s="127"/>
      <c r="C70" s="128"/>
      <c r="D70" s="129">
        <v>90.0</v>
      </c>
      <c r="E70" s="114" t="s">
        <v>313</v>
      </c>
      <c r="F70" s="130" t="s">
        <v>314</v>
      </c>
      <c r="G70" s="132">
        <v>279.0</v>
      </c>
      <c r="H70" s="133">
        <v>64.0</v>
      </c>
      <c r="I70" s="134">
        <f>H70/G70</f>
        <v>0.229390681</v>
      </c>
    </row>
    <row r="71" ht="12.0" customHeight="1" outlineLevel="1">
      <c r="A71" s="139"/>
      <c r="B71" s="139"/>
      <c r="C71" s="139"/>
      <c r="D71" s="139"/>
      <c r="E71" s="114" t="s">
        <v>313</v>
      </c>
      <c r="F71" s="130" t="s">
        <v>322</v>
      </c>
      <c r="G71" s="132">
        <v>279.0</v>
      </c>
      <c r="H71" s="139"/>
      <c r="I71" s="134">
        <f>H70/G71</f>
        <v>0.229390681</v>
      </c>
    </row>
    <row r="72" ht="12.75" customHeight="1" outlineLevel="1">
      <c r="A72" s="139"/>
      <c r="B72" s="139"/>
      <c r="C72" s="139"/>
      <c r="D72" s="139"/>
      <c r="E72" s="114" t="s">
        <v>313</v>
      </c>
      <c r="F72" s="130" t="s">
        <v>317</v>
      </c>
      <c r="G72" s="132">
        <v>299.0</v>
      </c>
      <c r="H72" s="139"/>
      <c r="I72" s="134">
        <f>H70/G72</f>
        <v>0.2140468227</v>
      </c>
    </row>
    <row r="73" ht="12.0" customHeight="1" outlineLevel="1">
      <c r="A73" s="113"/>
      <c r="B73" s="113"/>
      <c r="C73" s="113"/>
      <c r="D73" s="113"/>
      <c r="E73" s="114" t="s">
        <v>313</v>
      </c>
      <c r="F73" s="130" t="s">
        <v>318</v>
      </c>
      <c r="G73" s="132">
        <v>299.0</v>
      </c>
      <c r="H73" s="113"/>
      <c r="I73" s="134">
        <f>H70/G73</f>
        <v>0.2140468227</v>
      </c>
    </row>
    <row r="74" ht="15.75" customHeight="1" outlineLevel="1">
      <c r="A74" s="126" t="s">
        <v>602</v>
      </c>
      <c r="B74" s="127"/>
      <c r="C74" s="128"/>
      <c r="D74" s="129">
        <v>90.0</v>
      </c>
      <c r="E74" s="114" t="s">
        <v>313</v>
      </c>
      <c r="F74" s="130" t="s">
        <v>314</v>
      </c>
      <c r="G74" s="132">
        <v>299.0</v>
      </c>
      <c r="H74" s="133">
        <v>100.0</v>
      </c>
      <c r="I74" s="134">
        <f>H74/G74</f>
        <v>0.3344481605</v>
      </c>
    </row>
    <row r="75" ht="15.0" customHeight="1" outlineLevel="1">
      <c r="A75" s="139"/>
      <c r="B75" s="139"/>
      <c r="C75" s="139"/>
      <c r="D75" s="139"/>
      <c r="E75" s="114" t="s">
        <v>313</v>
      </c>
      <c r="F75" s="130" t="s">
        <v>322</v>
      </c>
      <c r="G75" s="132">
        <v>299.0</v>
      </c>
      <c r="H75" s="139"/>
      <c r="I75" s="134">
        <f>H74/G75</f>
        <v>0.3344481605</v>
      </c>
    </row>
    <row r="76" ht="12.75" customHeight="1" outlineLevel="1">
      <c r="A76" s="139"/>
      <c r="B76" s="139"/>
      <c r="C76" s="139"/>
      <c r="D76" s="139"/>
      <c r="E76" s="114" t="s">
        <v>313</v>
      </c>
      <c r="F76" s="130" t="s">
        <v>317</v>
      </c>
      <c r="G76" s="132">
        <v>329.0</v>
      </c>
      <c r="H76" s="139"/>
      <c r="I76" s="134">
        <f>H74/G76</f>
        <v>0.3039513678</v>
      </c>
    </row>
    <row r="77" ht="14.25" customHeight="1" outlineLevel="1">
      <c r="A77" s="113"/>
      <c r="B77" s="113"/>
      <c r="C77" s="113"/>
      <c r="D77" s="113"/>
      <c r="E77" s="114" t="s">
        <v>313</v>
      </c>
      <c r="F77" s="130" t="s">
        <v>318</v>
      </c>
      <c r="G77" s="132">
        <v>329.0</v>
      </c>
      <c r="H77" s="113"/>
      <c r="I77" s="134">
        <f>H74/G77</f>
        <v>0.3039513678</v>
      </c>
    </row>
    <row r="78" ht="42.0" customHeight="1">
      <c r="A78" s="207" t="str">
        <f>"Горячее"&amp;COUNTA(A79:A90)&amp;" шт"</f>
        <v>Горячее3 шт</v>
      </c>
      <c r="B78" s="118"/>
      <c r="C78" s="118"/>
      <c r="D78" s="119"/>
      <c r="E78" s="208"/>
      <c r="F78" s="121"/>
      <c r="G78" s="210"/>
      <c r="H78" s="211"/>
      <c r="I78" s="115">
        <f>AVERAGE(I79:I90)</f>
        <v>0.2703591862</v>
      </c>
    </row>
    <row r="79" ht="14.25" customHeight="1" outlineLevel="1">
      <c r="A79" s="146" t="s">
        <v>419</v>
      </c>
      <c r="B79" s="278" t="s">
        <v>420</v>
      </c>
      <c r="C79" s="279"/>
      <c r="D79" s="280">
        <v>250.0</v>
      </c>
      <c r="E79" s="281" t="s">
        <v>313</v>
      </c>
      <c r="F79" s="130" t="s">
        <v>314</v>
      </c>
      <c r="G79" s="555">
        <v>879.0</v>
      </c>
      <c r="H79" s="133">
        <v>205.0</v>
      </c>
      <c r="I79" s="556">
        <f>H79/G79</f>
        <v>0.2332195677</v>
      </c>
    </row>
    <row r="80" ht="15.75" customHeight="1" outlineLevel="1">
      <c r="B80" s="283"/>
      <c r="C80" s="283"/>
      <c r="D80" s="284"/>
      <c r="E80" s="281" t="s">
        <v>313</v>
      </c>
      <c r="F80" s="130" t="s">
        <v>322</v>
      </c>
      <c r="G80" s="555">
        <v>899.0</v>
      </c>
      <c r="H80" s="139"/>
      <c r="I80" s="556">
        <f>H79/G80</f>
        <v>0.2280311457</v>
      </c>
    </row>
    <row r="81" ht="14.25" customHeight="1" outlineLevel="1">
      <c r="B81" s="283"/>
      <c r="C81" s="283"/>
      <c r="D81" s="284"/>
      <c r="E81" s="281" t="s">
        <v>313</v>
      </c>
      <c r="F81" s="130" t="s">
        <v>317</v>
      </c>
      <c r="G81" s="555">
        <v>949.0</v>
      </c>
      <c r="H81" s="139"/>
      <c r="I81" s="556">
        <f>H79/G81</f>
        <v>0.2160168599</v>
      </c>
    </row>
    <row r="82" ht="12.75" customHeight="1" outlineLevel="1">
      <c r="A82" s="58"/>
      <c r="B82" s="288"/>
      <c r="C82" s="288"/>
      <c r="D82" s="289"/>
      <c r="E82" s="281" t="s">
        <v>313</v>
      </c>
      <c r="F82" s="130" t="s">
        <v>318</v>
      </c>
      <c r="G82" s="555">
        <v>969.0</v>
      </c>
      <c r="H82" s="113"/>
      <c r="I82" s="556">
        <f>H79/G82</f>
        <v>0.2115583075</v>
      </c>
    </row>
    <row r="83" ht="15.75" customHeight="1" outlineLevel="1">
      <c r="A83" s="146" t="s">
        <v>421</v>
      </c>
      <c r="B83" s="278" t="s">
        <v>422</v>
      </c>
      <c r="C83" s="279"/>
      <c r="D83" s="280">
        <v>250.0</v>
      </c>
      <c r="E83" s="281" t="s">
        <v>313</v>
      </c>
      <c r="F83" s="130" t="s">
        <v>314</v>
      </c>
      <c r="G83" s="555">
        <v>729.0</v>
      </c>
      <c r="H83" s="133">
        <v>229.0</v>
      </c>
      <c r="I83" s="556">
        <f>H83/G83</f>
        <v>0.3141289438</v>
      </c>
    </row>
    <row r="84" ht="15.75" customHeight="1" outlineLevel="1">
      <c r="B84" s="283"/>
      <c r="C84" s="283"/>
      <c r="D84" s="284"/>
      <c r="E84" s="281" t="s">
        <v>313</v>
      </c>
      <c r="F84" s="130" t="s">
        <v>322</v>
      </c>
      <c r="G84" s="555">
        <v>749.0</v>
      </c>
      <c r="H84" s="139"/>
      <c r="I84" s="556">
        <f>H83/G84</f>
        <v>0.305740988</v>
      </c>
    </row>
    <row r="85" ht="12.75" customHeight="1" outlineLevel="1">
      <c r="B85" s="283"/>
      <c r="C85" s="283"/>
      <c r="D85" s="284"/>
      <c r="E85" s="281" t="s">
        <v>313</v>
      </c>
      <c r="F85" s="130" t="s">
        <v>317</v>
      </c>
      <c r="G85" s="555">
        <v>769.0</v>
      </c>
      <c r="H85" s="139"/>
      <c r="I85" s="556">
        <f>H83/G85</f>
        <v>0.2977893368</v>
      </c>
    </row>
    <row r="86" ht="15.75" customHeight="1" outlineLevel="1">
      <c r="A86" s="58"/>
      <c r="B86" s="288"/>
      <c r="C86" s="288"/>
      <c r="D86" s="289"/>
      <c r="E86" s="281" t="s">
        <v>313</v>
      </c>
      <c r="F86" s="130" t="s">
        <v>318</v>
      </c>
      <c r="G86" s="555">
        <v>799.0</v>
      </c>
      <c r="H86" s="113"/>
      <c r="I86" s="556">
        <f>H83/G86</f>
        <v>0.2866082603</v>
      </c>
    </row>
    <row r="87" ht="16.5" customHeight="1" outlineLevel="1">
      <c r="A87" s="146" t="s">
        <v>423</v>
      </c>
      <c r="B87" s="278" t="s">
        <v>424</v>
      </c>
      <c r="C87" s="180"/>
      <c r="D87" s="290" t="s">
        <v>425</v>
      </c>
      <c r="E87" s="272" t="s">
        <v>313</v>
      </c>
      <c r="F87" s="130" t="s">
        <v>314</v>
      </c>
      <c r="G87" s="555">
        <v>1399.0</v>
      </c>
      <c r="H87" s="133">
        <v>425.0</v>
      </c>
      <c r="I87" s="556">
        <f>H87/G87</f>
        <v>0.3037884203</v>
      </c>
    </row>
    <row r="88" ht="14.25" customHeight="1" outlineLevel="1">
      <c r="B88" s="283"/>
      <c r="C88" s="139"/>
      <c r="E88" s="272" t="s">
        <v>313</v>
      </c>
      <c r="F88" s="130" t="s">
        <v>322</v>
      </c>
      <c r="G88" s="555">
        <v>1459.0</v>
      </c>
      <c r="H88" s="139"/>
      <c r="I88" s="556">
        <f>H87/G88</f>
        <v>0.2912954078</v>
      </c>
    </row>
    <row r="89" ht="14.25" customHeight="1" outlineLevel="1">
      <c r="B89" s="283"/>
      <c r="C89" s="139"/>
      <c r="E89" s="272" t="s">
        <v>313</v>
      </c>
      <c r="F89" s="130" t="s">
        <v>317</v>
      </c>
      <c r="G89" s="555">
        <v>1499.0</v>
      </c>
      <c r="H89" s="139"/>
      <c r="I89" s="556">
        <f>H87/G89</f>
        <v>0.2835223482</v>
      </c>
    </row>
    <row r="90" ht="14.25" customHeight="1" outlineLevel="1">
      <c r="A90" s="58"/>
      <c r="B90" s="288"/>
      <c r="C90" s="113"/>
      <c r="D90" s="58"/>
      <c r="E90" s="272" t="s">
        <v>313</v>
      </c>
      <c r="F90" s="130" t="s">
        <v>318</v>
      </c>
      <c r="G90" s="555">
        <v>1559.0</v>
      </c>
      <c r="H90" s="113"/>
      <c r="I90" s="556">
        <f>H87/G90</f>
        <v>0.2726106479</v>
      </c>
    </row>
    <row r="91" ht="42.0" customHeight="1">
      <c r="A91" s="207" t="str">
        <f>"Десерт"&amp;COUNTA(A92:A99)&amp;" шт"""</f>
        <v>Десерт2 шт"</v>
      </c>
      <c r="B91" s="118"/>
      <c r="C91" s="118"/>
      <c r="D91" s="119"/>
      <c r="E91" s="208"/>
      <c r="F91" s="121"/>
      <c r="G91" s="210"/>
      <c r="H91" s="211"/>
      <c r="I91" s="115">
        <f>AVERAGE(I92:I99)</f>
        <v>0.2270093869</v>
      </c>
    </row>
    <row r="92" ht="13.5" customHeight="1" outlineLevel="1">
      <c r="A92" s="126" t="s">
        <v>210</v>
      </c>
      <c r="B92" s="104" t="s">
        <v>474</v>
      </c>
      <c r="C92" s="128"/>
      <c r="D92" s="129">
        <v>150.0</v>
      </c>
      <c r="E92" s="272" t="s">
        <v>313</v>
      </c>
      <c r="F92" s="130" t="s">
        <v>314</v>
      </c>
      <c r="G92" s="148">
        <v>519.0</v>
      </c>
      <c r="H92" s="133">
        <v>125.0</v>
      </c>
      <c r="I92" s="268">
        <f>H92/G92</f>
        <v>0.2408477842</v>
      </c>
    </row>
    <row r="93" ht="14.25" customHeight="1" outlineLevel="1">
      <c r="A93" s="139"/>
      <c r="B93" s="139"/>
      <c r="C93" s="139"/>
      <c r="D93" s="139"/>
      <c r="E93" s="272" t="s">
        <v>313</v>
      </c>
      <c r="F93" s="130" t="s">
        <v>322</v>
      </c>
      <c r="G93" s="150">
        <v>549.0</v>
      </c>
      <c r="H93" s="139"/>
      <c r="I93" s="269">
        <f>H92/G93</f>
        <v>0.2276867031</v>
      </c>
    </row>
    <row r="94" ht="14.25" customHeight="1" outlineLevel="1">
      <c r="A94" s="139"/>
      <c r="B94" s="139"/>
      <c r="C94" s="139"/>
      <c r="D94" s="139"/>
      <c r="E94" s="272" t="s">
        <v>313</v>
      </c>
      <c r="F94" s="130" t="s">
        <v>317</v>
      </c>
      <c r="G94" s="153">
        <v>559.0</v>
      </c>
      <c r="H94" s="139"/>
      <c r="I94" s="270">
        <f>H92/G94</f>
        <v>0.2236135957</v>
      </c>
    </row>
    <row r="95" ht="15.0" customHeight="1" outlineLevel="1">
      <c r="A95" s="113"/>
      <c r="B95" s="113"/>
      <c r="C95" s="113"/>
      <c r="D95" s="113"/>
      <c r="E95" s="272" t="s">
        <v>313</v>
      </c>
      <c r="F95" s="130" t="s">
        <v>318</v>
      </c>
      <c r="G95" s="153">
        <v>579.0</v>
      </c>
      <c r="H95" s="113"/>
      <c r="I95" s="271">
        <f>H92/G95</f>
        <v>0.2158894646</v>
      </c>
    </row>
    <row r="96" ht="13.5" customHeight="1" outlineLevel="1">
      <c r="A96" s="126" t="s">
        <v>211</v>
      </c>
      <c r="B96" s="104" t="s">
        <v>476</v>
      </c>
      <c r="C96" s="128"/>
      <c r="D96" s="290">
        <v>180.0</v>
      </c>
      <c r="E96" s="272" t="s">
        <v>313</v>
      </c>
      <c r="F96" s="130" t="s">
        <v>314</v>
      </c>
      <c r="G96" s="148">
        <v>519.0</v>
      </c>
      <c r="H96" s="133">
        <v>125.0</v>
      </c>
      <c r="I96" s="268">
        <f>H96/G96</f>
        <v>0.2408477842</v>
      </c>
    </row>
    <row r="97" ht="12.75" customHeight="1" outlineLevel="1">
      <c r="A97" s="139"/>
      <c r="B97" s="139"/>
      <c r="C97" s="139"/>
      <c r="E97" s="272" t="s">
        <v>313</v>
      </c>
      <c r="F97" s="130" t="s">
        <v>322</v>
      </c>
      <c r="G97" s="150">
        <v>549.0</v>
      </c>
      <c r="H97" s="139"/>
      <c r="I97" s="269">
        <f>H96/G97</f>
        <v>0.2276867031</v>
      </c>
    </row>
    <row r="98" ht="14.25" customHeight="1" outlineLevel="1">
      <c r="A98" s="139"/>
      <c r="B98" s="139"/>
      <c r="C98" s="139"/>
      <c r="E98" s="272" t="s">
        <v>313</v>
      </c>
      <c r="F98" s="130" t="s">
        <v>317</v>
      </c>
      <c r="G98" s="153">
        <v>559.0</v>
      </c>
      <c r="H98" s="139"/>
      <c r="I98" s="270">
        <f>H96/G98</f>
        <v>0.2236135957</v>
      </c>
    </row>
    <row r="99" ht="14.25" customHeight="1" outlineLevel="1">
      <c r="A99" s="113"/>
      <c r="B99" s="113"/>
      <c r="C99" s="113"/>
      <c r="D99" s="58"/>
      <c r="E99" s="272" t="s">
        <v>313</v>
      </c>
      <c r="F99" s="130" t="s">
        <v>318</v>
      </c>
      <c r="G99" s="153">
        <v>579.0</v>
      </c>
      <c r="H99" s="113"/>
      <c r="I99" s="271">
        <f>H96/G99</f>
        <v>0.2158894646</v>
      </c>
    </row>
  </sheetData>
  <autoFilter ref="$F$1:$F$99"/>
  <mergeCells count="127">
    <mergeCell ref="H33:H36"/>
    <mergeCell ref="H37:H40"/>
    <mergeCell ref="H41:H44"/>
    <mergeCell ref="H45:H48"/>
    <mergeCell ref="H49:H52"/>
    <mergeCell ref="H53:H56"/>
    <mergeCell ref="H58:H61"/>
    <mergeCell ref="H92:H95"/>
    <mergeCell ref="H96:H99"/>
    <mergeCell ref="H62:H65"/>
    <mergeCell ref="H66:H69"/>
    <mergeCell ref="H70:H73"/>
    <mergeCell ref="H74:H77"/>
    <mergeCell ref="H79:H82"/>
    <mergeCell ref="H83:H86"/>
    <mergeCell ref="H87:H90"/>
    <mergeCell ref="B1:B2"/>
    <mergeCell ref="C1:C2"/>
    <mergeCell ref="D1:D2"/>
    <mergeCell ref="E1:E2"/>
    <mergeCell ref="G1:G2"/>
    <mergeCell ref="H1:H2"/>
    <mergeCell ref="A3:D3"/>
    <mergeCell ref="B8:B11"/>
    <mergeCell ref="C8:C11"/>
    <mergeCell ref="A1:A2"/>
    <mergeCell ref="A4:A7"/>
    <mergeCell ref="B4:B7"/>
    <mergeCell ref="C4:C7"/>
    <mergeCell ref="D4:D7"/>
    <mergeCell ref="A8:A11"/>
    <mergeCell ref="D8:D11"/>
    <mergeCell ref="A12:A15"/>
    <mergeCell ref="B12:B15"/>
    <mergeCell ref="C12:C15"/>
    <mergeCell ref="D12:D15"/>
    <mergeCell ref="A16:A19"/>
    <mergeCell ref="B16:B19"/>
    <mergeCell ref="C16:C19"/>
    <mergeCell ref="B25:B28"/>
    <mergeCell ref="C25:C28"/>
    <mergeCell ref="C33:C36"/>
    <mergeCell ref="D33:D36"/>
    <mergeCell ref="H4:H7"/>
    <mergeCell ref="H8:H11"/>
    <mergeCell ref="H12:H15"/>
    <mergeCell ref="H16:H19"/>
    <mergeCell ref="H21:H24"/>
    <mergeCell ref="H25:H28"/>
    <mergeCell ref="H29:H32"/>
    <mergeCell ref="A53:A56"/>
    <mergeCell ref="B53:B56"/>
    <mergeCell ref="C53:C56"/>
    <mergeCell ref="D53:D56"/>
    <mergeCell ref="A57:D57"/>
    <mergeCell ref="A58:A61"/>
    <mergeCell ref="B58:B61"/>
    <mergeCell ref="A62:A65"/>
    <mergeCell ref="B62:B65"/>
    <mergeCell ref="C62:C65"/>
    <mergeCell ref="D62:D65"/>
    <mergeCell ref="B66:B69"/>
    <mergeCell ref="C66:C69"/>
    <mergeCell ref="D66:D69"/>
    <mergeCell ref="C74:C77"/>
    <mergeCell ref="D74:D77"/>
    <mergeCell ref="A66:A69"/>
    <mergeCell ref="A70:A73"/>
    <mergeCell ref="B70:B73"/>
    <mergeCell ref="C70:C73"/>
    <mergeCell ref="D70:D73"/>
    <mergeCell ref="B74:B77"/>
    <mergeCell ref="A78:D78"/>
    <mergeCell ref="C83:C86"/>
    <mergeCell ref="D83:D86"/>
    <mergeCell ref="A74:A77"/>
    <mergeCell ref="A79:A82"/>
    <mergeCell ref="B79:B82"/>
    <mergeCell ref="C79:C82"/>
    <mergeCell ref="D79:D82"/>
    <mergeCell ref="A83:A86"/>
    <mergeCell ref="B83:B86"/>
    <mergeCell ref="C92:C95"/>
    <mergeCell ref="D92:D95"/>
    <mergeCell ref="A87:A90"/>
    <mergeCell ref="B87:B90"/>
    <mergeCell ref="C87:C90"/>
    <mergeCell ref="D87:D90"/>
    <mergeCell ref="A91:D91"/>
    <mergeCell ref="A92:A95"/>
    <mergeCell ref="B92:B95"/>
    <mergeCell ref="D16:D19"/>
    <mergeCell ref="A20:D20"/>
    <mergeCell ref="A21:A24"/>
    <mergeCell ref="B21:B24"/>
    <mergeCell ref="C21:C24"/>
    <mergeCell ref="D21:D24"/>
    <mergeCell ref="D25:D28"/>
    <mergeCell ref="A25:A28"/>
    <mergeCell ref="A29:A32"/>
    <mergeCell ref="B29:B32"/>
    <mergeCell ref="C29:C32"/>
    <mergeCell ref="D29:D32"/>
    <mergeCell ref="A33:A36"/>
    <mergeCell ref="B33:B36"/>
    <mergeCell ref="A37:A40"/>
    <mergeCell ref="B37:B40"/>
    <mergeCell ref="C37:C40"/>
    <mergeCell ref="D37:D40"/>
    <mergeCell ref="B41:B44"/>
    <mergeCell ref="C41:C44"/>
    <mergeCell ref="D41:D44"/>
    <mergeCell ref="C49:C52"/>
    <mergeCell ref="D49:D52"/>
    <mergeCell ref="A41:A44"/>
    <mergeCell ref="A45:A48"/>
    <mergeCell ref="B45:B48"/>
    <mergeCell ref="C45:C48"/>
    <mergeCell ref="D45:D48"/>
    <mergeCell ref="A49:A52"/>
    <mergeCell ref="B49:B52"/>
    <mergeCell ref="C58:C61"/>
    <mergeCell ref="D58:D61"/>
    <mergeCell ref="A96:A99"/>
    <mergeCell ref="B96:B99"/>
    <mergeCell ref="C96:C99"/>
    <mergeCell ref="D96:D99"/>
  </mergeCells>
  <conditionalFormatting sqref="I3:I99">
    <cfRule type="containsText" dxfId="0" priority="1" operator="containsText" text="нет">
      <formula>NOT(ISERROR(SEARCH(("нет"),(I3))))</formula>
    </cfRule>
  </conditionalFormatting>
  <conditionalFormatting sqref="G1:I99">
    <cfRule type="colorScale" priority="2">
      <colorScale>
        <cfvo type="min"/>
        <cfvo type="percentile" val="50"/>
        <cfvo type="max"/>
        <color rgb="FF57BB8A"/>
        <color rgb="FFFFFFFF"/>
        <color rgb="FFE67C73"/>
      </colorScale>
    </cfRule>
  </conditionalFormatting>
  <conditionalFormatting sqref="E3:E99 F3 G3:G99 I3:I99 F20:F99">
    <cfRule type="colorScale" priority="3">
      <colorScale>
        <cfvo type="min"/>
        <cfvo type="max"/>
        <color rgb="FFFFFFFF"/>
        <color rgb="FFE67C73"/>
      </colorScale>
    </cfRule>
  </conditionalFormatting>
  <conditionalFormatting sqref="F1:F99">
    <cfRule type="colorScale" priority="4">
      <colorScale>
        <cfvo type="min"/>
        <cfvo type="max"/>
        <color rgb="FFFFFFFF"/>
        <color rgb="FF57BB8A"/>
      </colorScale>
    </cfRule>
  </conditionalFormatting>
  <conditionalFormatting sqref="E1:E99 D4:D19 D21:D56 D58:D77">
    <cfRule type="containsText" dxfId="1" priority="5" operator="containsText" text="да">
      <formula>NOT(ISERROR(SEARCH(("да"),(E1))))</formula>
    </cfRule>
  </conditionalFormatting>
  <dataValidations>
    <dataValidation type="list" allowBlank="1" showErrorMessage="1" sqref="E4:E19 E21:E56 E58:E77 E79:E90 E92:E99">
      <formula1>"да,нет"</formula1>
    </dataValidation>
    <dataValidation type="list" allowBlank="1" showErrorMessage="1" sqref="F6 F10 F14 F18 F23 F27 F31 F35 F39 F43 F47 F51 F55 F60 F64 F68 F72 F76 F81 F85 F89 F94 F98">
      <formula1>"Город,Москва,Сургут//Самара,Тюмень/Ижевск/Югра,Питер"</formula1>
    </dataValidation>
    <dataValidation type="list" allowBlank="1" showErrorMessage="1" sqref="F4:F5 F7:F9 F11:F13 F15:F17 F19 F21:F22 F24:F26 F28:F30 F32:F34 F36:F38 F40:F42 F44:F46 F48:F50 F52:F54 F56 F58:F59 F61:F63 F65:F67 F69:F71 F73:F75 F77 F79:F80 F82:F84 F86:F88 F90 F92:F93 F95:F97 F99">
      <formula1>"Город,Москва,Сургут/Самара,Тюмень/Ижевск/Югра,Питер"</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outlineLevelRow="1"/>
  <cols>
    <col customWidth="1" hidden="1" min="1" max="1" width="32.0"/>
    <col customWidth="1" min="2" max="2" width="25.86"/>
    <col customWidth="1" min="3" max="3" width="26.71"/>
    <col customWidth="1" min="4" max="5" width="9.0"/>
    <col customWidth="1" min="6" max="6" width="21.29"/>
    <col customWidth="1" min="7" max="7" width="13.71"/>
    <col customWidth="1" min="8" max="8" width="10.14"/>
    <col customWidth="1" min="9" max="9" width="9.71"/>
  </cols>
  <sheetData>
    <row r="1" ht="22.5" customHeight="1">
      <c r="A1" s="103" t="s">
        <v>295</v>
      </c>
      <c r="B1" s="104" t="s">
        <v>603</v>
      </c>
      <c r="C1" s="104" t="s">
        <v>604</v>
      </c>
      <c r="D1" s="106" t="s">
        <v>299</v>
      </c>
      <c r="E1" s="442" t="s">
        <v>300</v>
      </c>
      <c r="F1" s="107" t="s">
        <v>512</v>
      </c>
      <c r="G1" s="443" t="s">
        <v>513</v>
      </c>
      <c r="H1" s="108" t="s">
        <v>304</v>
      </c>
      <c r="I1" s="110" t="s">
        <v>305</v>
      </c>
    </row>
    <row r="2" ht="26.25" customHeight="1">
      <c r="A2" s="112"/>
      <c r="B2" s="113"/>
      <c r="C2" s="113"/>
      <c r="D2" s="113"/>
      <c r="E2" s="113"/>
      <c r="F2" s="114"/>
      <c r="G2" s="113"/>
      <c r="H2" s="113"/>
      <c r="I2" s="115">
        <f>AVERAGE(I3:I15)</f>
        <v>0.2816227257</v>
      </c>
    </row>
    <row r="3" ht="42.0" customHeight="1">
      <c r="A3" s="174"/>
      <c r="B3" s="175" t="str">
        <f>"Комбо наборы  "&amp;COUNTA(B4:B15)&amp;" шт"</f>
        <v>Комбо наборы  3 шт</v>
      </c>
      <c r="C3" s="58"/>
      <c r="D3" s="175"/>
      <c r="E3" s="175"/>
      <c r="F3" s="445"/>
      <c r="G3" s="446"/>
      <c r="H3" s="177"/>
      <c r="I3" s="115">
        <f>AVERAGE(I4:I15)</f>
        <v>0.2816227257</v>
      </c>
    </row>
    <row r="4" ht="24.75" customHeight="1" outlineLevel="1">
      <c r="A4" s="125" t="s">
        <v>345</v>
      </c>
      <c r="B4" s="126" t="s">
        <v>605</v>
      </c>
      <c r="C4" s="557" t="s">
        <v>606</v>
      </c>
      <c r="D4" s="127" t="s">
        <v>607</v>
      </c>
      <c r="E4" s="272" t="s">
        <v>313</v>
      </c>
      <c r="F4" s="130" t="s">
        <v>314</v>
      </c>
      <c r="G4" s="558">
        <v>1599.0</v>
      </c>
      <c r="H4" s="133">
        <v>471.0</v>
      </c>
      <c r="I4" s="189">
        <f>H4/G4</f>
        <v>0.2945590994</v>
      </c>
    </row>
    <row r="5" ht="46.5" customHeight="1" outlineLevel="1">
      <c r="A5" s="58"/>
      <c r="B5" s="139"/>
      <c r="D5" s="139"/>
      <c r="E5" s="272" t="s">
        <v>313</v>
      </c>
      <c r="F5" s="130" t="s">
        <v>322</v>
      </c>
      <c r="G5" s="558">
        <v>1649.0</v>
      </c>
      <c r="H5" s="139"/>
      <c r="I5" s="189">
        <f>H4/G5</f>
        <v>0.2856276531</v>
      </c>
    </row>
    <row r="6" ht="24.75" customHeight="1" outlineLevel="1">
      <c r="A6" s="141"/>
      <c r="B6" s="139"/>
      <c r="D6" s="139"/>
      <c r="E6" s="272" t="s">
        <v>313</v>
      </c>
      <c r="F6" s="130" t="s">
        <v>317</v>
      </c>
      <c r="G6" s="558">
        <v>1699.0</v>
      </c>
      <c r="H6" s="139"/>
      <c r="I6" s="189">
        <f>H4/G6</f>
        <v>0.2772218952</v>
      </c>
    </row>
    <row r="7" ht="24.75" customHeight="1" outlineLevel="1">
      <c r="A7" s="141"/>
      <c r="B7" s="113"/>
      <c r="D7" s="113"/>
      <c r="E7" s="272" t="s">
        <v>313</v>
      </c>
      <c r="F7" s="130" t="s">
        <v>318</v>
      </c>
      <c r="G7" s="558">
        <v>1749.0</v>
      </c>
      <c r="H7" s="113"/>
      <c r="I7" s="189">
        <f>H4/G7</f>
        <v>0.269296741</v>
      </c>
    </row>
    <row r="8" ht="24.75" customHeight="1" outlineLevel="1">
      <c r="A8" s="125" t="s">
        <v>349</v>
      </c>
      <c r="B8" s="126" t="s">
        <v>608</v>
      </c>
      <c r="C8" s="557" t="s">
        <v>609</v>
      </c>
      <c r="D8" s="127" t="s">
        <v>607</v>
      </c>
      <c r="E8" s="272" t="s">
        <v>313</v>
      </c>
      <c r="F8" s="130" t="s">
        <v>314</v>
      </c>
      <c r="G8" s="558">
        <v>1949.0</v>
      </c>
      <c r="H8" s="133">
        <f>235+235+86+15</f>
        <v>571</v>
      </c>
      <c r="I8" s="189">
        <f>H8/G8</f>
        <v>0.2929707542</v>
      </c>
    </row>
    <row r="9" ht="24.75" customHeight="1" outlineLevel="1">
      <c r="A9" s="58"/>
      <c r="B9" s="139"/>
      <c r="D9" s="139"/>
      <c r="E9" s="272" t="s">
        <v>313</v>
      </c>
      <c r="F9" s="130" t="s">
        <v>322</v>
      </c>
      <c r="G9" s="558">
        <v>1999.0</v>
      </c>
      <c r="H9" s="139"/>
      <c r="I9" s="189">
        <f>H8/G9</f>
        <v>0.2856428214</v>
      </c>
    </row>
    <row r="10" ht="24.75" customHeight="1" outlineLevel="1">
      <c r="A10" s="125"/>
      <c r="B10" s="139"/>
      <c r="D10" s="139"/>
      <c r="E10" s="272" t="s">
        <v>313</v>
      </c>
      <c r="F10" s="130" t="s">
        <v>317</v>
      </c>
      <c r="G10" s="558">
        <v>2059.0</v>
      </c>
      <c r="H10" s="139"/>
      <c r="I10" s="189">
        <f>H8/G10</f>
        <v>0.2773190869</v>
      </c>
    </row>
    <row r="11" ht="24.75" customHeight="1" outlineLevel="1">
      <c r="A11" s="125"/>
      <c r="B11" s="113"/>
      <c r="D11" s="113"/>
      <c r="E11" s="272" t="s">
        <v>313</v>
      </c>
      <c r="F11" s="130" t="s">
        <v>318</v>
      </c>
      <c r="G11" s="558">
        <v>2119.0</v>
      </c>
      <c r="H11" s="113"/>
      <c r="I11" s="189">
        <f>H8/G11</f>
        <v>0.2694667296</v>
      </c>
    </row>
    <row r="12" ht="24.75" customHeight="1" outlineLevel="1">
      <c r="A12" s="125" t="s">
        <v>349</v>
      </c>
      <c r="B12" s="126" t="s">
        <v>610</v>
      </c>
      <c r="C12" s="557" t="s">
        <v>611</v>
      </c>
      <c r="D12" s="127" t="s">
        <v>612</v>
      </c>
      <c r="E12" s="272" t="s">
        <v>313</v>
      </c>
      <c r="F12" s="130" t="s">
        <v>314</v>
      </c>
      <c r="G12" s="558">
        <v>1329.0</v>
      </c>
      <c r="H12" s="133">
        <v>391.0</v>
      </c>
      <c r="I12" s="189">
        <f>H12/G12</f>
        <v>0.2942061701</v>
      </c>
    </row>
    <row r="13" ht="24.75" customHeight="1" outlineLevel="1">
      <c r="A13" s="58"/>
      <c r="B13" s="139"/>
      <c r="D13" s="139"/>
      <c r="E13" s="272" t="s">
        <v>313</v>
      </c>
      <c r="F13" s="130" t="s">
        <v>322</v>
      </c>
      <c r="G13" s="559">
        <v>1368.0</v>
      </c>
      <c r="H13" s="139"/>
      <c r="I13" s="189">
        <f>H12/G13</f>
        <v>0.2858187135</v>
      </c>
    </row>
    <row r="14" ht="24.75" customHeight="1" outlineLevel="1">
      <c r="A14" s="125"/>
      <c r="B14" s="139"/>
      <c r="D14" s="139"/>
      <c r="E14" s="272" t="s">
        <v>313</v>
      </c>
      <c r="F14" s="130" t="s">
        <v>317</v>
      </c>
      <c r="G14" s="558">
        <v>1409.0</v>
      </c>
      <c r="H14" s="139"/>
      <c r="I14" s="189">
        <f>H12/G14</f>
        <v>0.2775017743</v>
      </c>
    </row>
    <row r="15" ht="33.0" customHeight="1" outlineLevel="1">
      <c r="A15" s="125"/>
      <c r="B15" s="113"/>
      <c r="D15" s="113"/>
      <c r="E15" s="272" t="s">
        <v>313</v>
      </c>
      <c r="F15" s="130" t="s">
        <v>318</v>
      </c>
      <c r="G15" s="558">
        <v>1449.0</v>
      </c>
      <c r="H15" s="113"/>
      <c r="I15" s="189">
        <f>H12/G15</f>
        <v>0.2698412698</v>
      </c>
    </row>
  </sheetData>
  <autoFilter ref="$F$1:$F$15"/>
  <mergeCells count="22">
    <mergeCell ref="H4:H7"/>
    <mergeCell ref="H8:H11"/>
    <mergeCell ref="H12:H15"/>
    <mergeCell ref="C1:C2"/>
    <mergeCell ref="D1:D2"/>
    <mergeCell ref="E1:E2"/>
    <mergeCell ref="G1:G2"/>
    <mergeCell ref="H1:H2"/>
    <mergeCell ref="B3:C3"/>
    <mergeCell ref="A4:A5"/>
    <mergeCell ref="A8:A9"/>
    <mergeCell ref="A12:A13"/>
    <mergeCell ref="B12:B15"/>
    <mergeCell ref="C12:C15"/>
    <mergeCell ref="D12:D15"/>
    <mergeCell ref="B1:B2"/>
    <mergeCell ref="B4:B7"/>
    <mergeCell ref="C4:C7"/>
    <mergeCell ref="D4:D7"/>
    <mergeCell ref="B8:B11"/>
    <mergeCell ref="C8:C11"/>
    <mergeCell ref="D8:D11"/>
  </mergeCells>
  <conditionalFormatting sqref="I1:I15">
    <cfRule type="colorScale" priority="1">
      <colorScale>
        <cfvo type="min"/>
        <cfvo type="percentile" val="50"/>
        <cfvo type="max"/>
        <color rgb="FF57BB8A"/>
        <color rgb="FFFFFFFF"/>
        <color rgb="FFE67C73"/>
      </colorScale>
    </cfRule>
  </conditionalFormatting>
  <conditionalFormatting sqref="I5:I7 I9:I11 I13:I15">
    <cfRule type="containsText" dxfId="0" priority="2" operator="containsText" text="нет">
      <formula>NOT(ISERROR(SEARCH(("нет"),(I5))))</formula>
    </cfRule>
  </conditionalFormatting>
  <conditionalFormatting sqref="G3:G15 I5:I7 I9:I11 I13:I15">
    <cfRule type="colorScale" priority="3">
      <colorScale>
        <cfvo type="min"/>
        <cfvo type="max"/>
        <color rgb="FFFFFFFF"/>
        <color rgb="FFE67C73"/>
      </colorScale>
    </cfRule>
  </conditionalFormatting>
  <conditionalFormatting sqref="F1:F15">
    <cfRule type="colorScale" priority="4">
      <colorScale>
        <cfvo type="min"/>
        <cfvo type="max"/>
        <color rgb="FFFFFFFF"/>
        <color rgb="FF57BB8A"/>
      </colorScale>
    </cfRule>
  </conditionalFormatting>
  <conditionalFormatting sqref="E1:E15 D3 D5:D11 D13:D15">
    <cfRule type="containsText" dxfId="1" priority="5" operator="containsText" text="да">
      <formula>NOT(ISERROR(SEARCH(("да"),(E1))))</formula>
    </cfRule>
  </conditionalFormatting>
  <dataValidations>
    <dataValidation type="list" allowBlank="1" showErrorMessage="1" sqref="E4:E15">
      <formula1>"да,нет"</formula1>
    </dataValidation>
    <dataValidation type="list" allowBlank="1" showErrorMessage="1" sqref="F4:F5 F7:F9 F11:F13 F15">
      <formula1>"Город,Москва,Сургут/Самара,Тюмень/Ижевск/Югра,Питер"</formula1>
    </dataValidation>
    <dataValidation type="list" allowBlank="1" showErrorMessage="1" sqref="F6 F10 F14">
      <formula1>"Город,Москва,Сургут//Самара,Тюмень/Ижевск/Югра,Питер"</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14"/>
    <col customWidth="1" min="2" max="2" width="34.57"/>
    <col customWidth="1" min="5" max="5" width="15.86"/>
    <col customWidth="1" min="6" max="6" width="15.57"/>
    <col customWidth="1" min="10" max="10" width="18.57"/>
    <col customWidth="1" min="11" max="11" width="17.29"/>
  </cols>
  <sheetData>
    <row r="1">
      <c r="A1" s="560" t="s">
        <v>613</v>
      </c>
      <c r="B1" s="561" t="s">
        <v>614</v>
      </c>
      <c r="C1" s="562" t="s">
        <v>98</v>
      </c>
      <c r="D1" s="563" t="s">
        <v>615</v>
      </c>
      <c r="E1" s="564"/>
      <c r="F1" s="564"/>
      <c r="G1" s="564"/>
      <c r="H1" s="564"/>
      <c r="I1" s="564"/>
      <c r="J1" s="564"/>
      <c r="K1" s="564"/>
      <c r="L1" s="564"/>
      <c r="M1" s="564"/>
      <c r="N1" s="564"/>
      <c r="O1" s="564"/>
      <c r="P1" s="564"/>
      <c r="Q1" s="564"/>
      <c r="R1" s="564"/>
      <c r="S1" s="564"/>
      <c r="T1" s="564"/>
      <c r="U1" s="564"/>
      <c r="V1" s="564"/>
      <c r="W1" s="564"/>
      <c r="X1" s="564"/>
      <c r="Y1" s="564"/>
      <c r="Z1" s="564"/>
    </row>
    <row r="2">
      <c r="A2" s="565" t="s">
        <v>616</v>
      </c>
      <c r="B2" s="58"/>
      <c r="C2" s="58"/>
      <c r="D2" s="58"/>
      <c r="E2" s="566" t="s">
        <v>617</v>
      </c>
      <c r="F2" s="566" t="s">
        <v>618</v>
      </c>
      <c r="G2" s="566" t="s">
        <v>619</v>
      </c>
      <c r="H2" s="564"/>
      <c r="I2" s="567" t="s">
        <v>620</v>
      </c>
      <c r="J2" s="567" t="s">
        <v>621</v>
      </c>
      <c r="K2" s="567" t="s">
        <v>622</v>
      </c>
      <c r="L2" s="564"/>
      <c r="M2" s="564"/>
      <c r="N2" s="564"/>
      <c r="O2" s="564"/>
      <c r="P2" s="564"/>
      <c r="Q2" s="564"/>
      <c r="R2" s="564"/>
      <c r="S2" s="564"/>
      <c r="T2" s="564"/>
      <c r="U2" s="564"/>
      <c r="V2" s="564"/>
      <c r="W2" s="564"/>
      <c r="X2" s="564"/>
      <c r="Y2" s="564"/>
      <c r="Z2" s="564"/>
    </row>
    <row r="3">
      <c r="A3" s="568" t="s">
        <v>623</v>
      </c>
      <c r="B3" s="58"/>
      <c r="C3" s="58"/>
      <c r="D3" s="569"/>
      <c r="E3" s="570">
        <f>D4+D5+D6+D7+D8+D11+D14+D45</f>
        <v>977</v>
      </c>
      <c r="F3" s="570">
        <f>E4+E5+E6+E7+E8+D12+D16+D45</f>
        <v>975</v>
      </c>
      <c r="G3" s="570">
        <f>F3+F41</f>
        <v>975.3993994</v>
      </c>
      <c r="H3" s="564"/>
      <c r="I3" s="567">
        <v>2900.0</v>
      </c>
      <c r="J3" s="567">
        <v>3500.0</v>
      </c>
      <c r="K3" s="564">
        <f>2900+900+700</f>
        <v>4500</v>
      </c>
      <c r="L3" s="564"/>
      <c r="M3" s="564"/>
      <c r="N3" s="564"/>
      <c r="O3" s="564"/>
      <c r="P3" s="564"/>
      <c r="Q3" s="564"/>
      <c r="R3" s="564"/>
      <c r="S3" s="564"/>
      <c r="T3" s="564"/>
      <c r="U3" s="564"/>
      <c r="V3" s="564"/>
      <c r="W3" s="564"/>
      <c r="X3" s="564"/>
      <c r="Y3" s="564"/>
      <c r="Z3" s="564"/>
    </row>
    <row r="4">
      <c r="A4" s="571" t="s">
        <v>624</v>
      </c>
      <c r="B4" s="572" t="s">
        <v>625</v>
      </c>
      <c r="C4" s="573">
        <v>80.0</v>
      </c>
      <c r="D4" s="574">
        <v>160.0</v>
      </c>
      <c r="E4" s="575">
        <f>D4+D5+D6+D7+D8</f>
        <v>550</v>
      </c>
      <c r="F4" s="575">
        <f>E4</f>
        <v>550</v>
      </c>
      <c r="G4" s="564"/>
      <c r="H4" s="564"/>
      <c r="I4" s="564"/>
      <c r="J4" s="564"/>
      <c r="K4" s="564"/>
      <c r="L4" s="564"/>
      <c r="M4" s="564"/>
      <c r="N4" s="564"/>
      <c r="O4" s="564"/>
      <c r="P4" s="564"/>
      <c r="Q4" s="564"/>
      <c r="R4" s="564"/>
      <c r="S4" s="564"/>
      <c r="T4" s="564"/>
      <c r="U4" s="564"/>
      <c r="V4" s="564"/>
      <c r="W4" s="564"/>
      <c r="X4" s="564"/>
      <c r="Y4" s="564"/>
      <c r="Z4" s="564"/>
    </row>
    <row r="5">
      <c r="A5" s="571" t="s">
        <v>626</v>
      </c>
      <c r="B5" s="572" t="s">
        <v>627</v>
      </c>
      <c r="C5" s="573" t="s">
        <v>628</v>
      </c>
      <c r="D5" s="574">
        <v>140.0</v>
      </c>
      <c r="E5" s="576"/>
      <c r="F5" s="576"/>
      <c r="G5" s="564"/>
      <c r="H5" s="564"/>
      <c r="I5" s="564"/>
      <c r="J5" s="564"/>
      <c r="K5" s="564"/>
      <c r="L5" s="564"/>
      <c r="M5" s="564"/>
      <c r="N5" s="564"/>
      <c r="O5" s="564"/>
      <c r="P5" s="564"/>
      <c r="Q5" s="564"/>
      <c r="R5" s="564"/>
      <c r="S5" s="564"/>
      <c r="T5" s="564"/>
      <c r="U5" s="564"/>
      <c r="V5" s="564"/>
      <c r="W5" s="564"/>
      <c r="X5" s="564"/>
      <c r="Y5" s="564"/>
      <c r="Z5" s="564"/>
    </row>
    <row r="6">
      <c r="A6" s="571" t="s">
        <v>629</v>
      </c>
      <c r="B6" s="572" t="s">
        <v>630</v>
      </c>
      <c r="C6" s="573" t="s">
        <v>631</v>
      </c>
      <c r="D6" s="574">
        <v>75.0</v>
      </c>
      <c r="E6" s="576"/>
      <c r="F6" s="576"/>
      <c r="G6" s="564"/>
      <c r="H6" s="564"/>
      <c r="I6" s="564"/>
      <c r="J6" s="564"/>
      <c r="K6" s="564"/>
      <c r="L6" s="564"/>
      <c r="M6" s="564"/>
      <c r="N6" s="564"/>
      <c r="O6" s="564"/>
      <c r="P6" s="564"/>
      <c r="Q6" s="564"/>
      <c r="R6" s="564"/>
      <c r="S6" s="564"/>
      <c r="T6" s="564"/>
      <c r="U6" s="564"/>
      <c r="V6" s="564"/>
      <c r="W6" s="564"/>
      <c r="X6" s="564"/>
      <c r="Y6" s="564"/>
      <c r="Z6" s="564"/>
    </row>
    <row r="7">
      <c r="A7" s="577" t="s">
        <v>632</v>
      </c>
      <c r="B7" s="572" t="s">
        <v>633</v>
      </c>
      <c r="C7" s="573" t="s">
        <v>107</v>
      </c>
      <c r="D7" s="574">
        <v>130.0</v>
      </c>
      <c r="E7" s="576"/>
      <c r="F7" s="576"/>
      <c r="G7" s="564"/>
      <c r="H7" s="564"/>
      <c r="I7" s="564"/>
      <c r="J7" s="564"/>
      <c r="K7" s="564"/>
      <c r="L7" s="564"/>
      <c r="M7" s="564"/>
      <c r="N7" s="564"/>
      <c r="O7" s="564"/>
      <c r="P7" s="564"/>
      <c r="Q7" s="564"/>
      <c r="R7" s="564"/>
      <c r="S7" s="564"/>
      <c r="T7" s="564"/>
      <c r="U7" s="564"/>
      <c r="V7" s="564"/>
      <c r="W7" s="564"/>
      <c r="X7" s="564"/>
      <c r="Y7" s="564"/>
      <c r="Z7" s="564"/>
    </row>
    <row r="8">
      <c r="A8" s="577" t="s">
        <v>634</v>
      </c>
      <c r="B8" s="572" t="s">
        <v>635</v>
      </c>
      <c r="C8" s="578" t="s">
        <v>636</v>
      </c>
      <c r="D8" s="574">
        <v>45.0</v>
      </c>
      <c r="E8" s="576"/>
      <c r="F8" s="576"/>
      <c r="G8" s="564"/>
      <c r="H8" s="564"/>
      <c r="I8" s="564"/>
      <c r="J8" s="564"/>
      <c r="K8" s="564"/>
      <c r="L8" s="564"/>
      <c r="M8" s="564"/>
      <c r="N8" s="564"/>
      <c r="O8" s="564"/>
      <c r="P8" s="564"/>
      <c r="Q8" s="564"/>
      <c r="R8" s="564"/>
      <c r="S8" s="564"/>
      <c r="T8" s="564"/>
      <c r="U8" s="564"/>
      <c r="V8" s="564"/>
      <c r="W8" s="564"/>
      <c r="X8" s="564"/>
      <c r="Y8" s="564"/>
      <c r="Z8" s="564"/>
    </row>
    <row r="9">
      <c r="A9" s="568" t="s">
        <v>637</v>
      </c>
      <c r="B9" s="58"/>
      <c r="C9" s="58"/>
      <c r="D9" s="569"/>
      <c r="E9" s="576"/>
      <c r="F9" s="576"/>
      <c r="G9" s="564"/>
      <c r="H9" s="564"/>
      <c r="I9" s="564"/>
      <c r="J9" s="564"/>
      <c r="K9" s="564"/>
      <c r="L9" s="564"/>
      <c r="M9" s="564"/>
      <c r="N9" s="564"/>
      <c r="O9" s="564"/>
      <c r="P9" s="564"/>
      <c r="Q9" s="564"/>
      <c r="R9" s="564"/>
      <c r="S9" s="564"/>
      <c r="T9" s="564"/>
      <c r="U9" s="564"/>
      <c r="V9" s="564"/>
      <c r="W9" s="564"/>
      <c r="X9" s="564"/>
      <c r="Y9" s="564"/>
      <c r="Z9" s="564"/>
    </row>
    <row r="10">
      <c r="A10" s="571" t="s">
        <v>638</v>
      </c>
      <c r="B10" s="572" t="s">
        <v>639</v>
      </c>
      <c r="C10" s="573" t="s">
        <v>125</v>
      </c>
      <c r="D10" s="574">
        <v>140.0</v>
      </c>
      <c r="E10" s="575">
        <f>D11</f>
        <v>182</v>
      </c>
      <c r="F10" s="575">
        <f>D12</f>
        <v>127</v>
      </c>
      <c r="G10" s="564"/>
      <c r="H10" s="564"/>
      <c r="I10" s="564"/>
      <c r="J10" s="564"/>
      <c r="K10" s="564"/>
      <c r="L10" s="564"/>
      <c r="M10" s="564"/>
      <c r="N10" s="564"/>
      <c r="O10" s="564"/>
      <c r="P10" s="564"/>
      <c r="Q10" s="564"/>
      <c r="R10" s="564"/>
      <c r="S10" s="564"/>
      <c r="T10" s="564"/>
      <c r="U10" s="564"/>
      <c r="V10" s="564"/>
      <c r="W10" s="564"/>
      <c r="X10" s="564"/>
      <c r="Y10" s="564"/>
      <c r="Z10" s="564"/>
    </row>
    <row r="11">
      <c r="A11" s="579" t="s">
        <v>640</v>
      </c>
      <c r="B11" s="580" t="s">
        <v>641</v>
      </c>
      <c r="C11" s="573" t="s">
        <v>125</v>
      </c>
      <c r="D11" s="574">
        <v>182.0</v>
      </c>
      <c r="E11" s="576"/>
      <c r="F11" s="576"/>
      <c r="G11" s="564"/>
      <c r="H11" s="564"/>
      <c r="I11" s="564"/>
      <c r="J11" s="564"/>
      <c r="K11" s="564"/>
      <c r="L11" s="564"/>
      <c r="M11" s="564"/>
      <c r="N11" s="564"/>
      <c r="O11" s="564"/>
      <c r="P11" s="564"/>
      <c r="Q11" s="564"/>
      <c r="R11" s="564"/>
      <c r="S11" s="564"/>
      <c r="T11" s="564"/>
      <c r="U11" s="564"/>
      <c r="V11" s="564"/>
      <c r="W11" s="564"/>
      <c r="X11" s="564"/>
      <c r="Y11" s="564"/>
      <c r="Z11" s="564"/>
    </row>
    <row r="12">
      <c r="A12" s="581" t="s">
        <v>642</v>
      </c>
      <c r="B12" s="582" t="s">
        <v>643</v>
      </c>
      <c r="C12" s="573" t="s">
        <v>125</v>
      </c>
      <c r="D12" s="574">
        <v>127.0</v>
      </c>
      <c r="E12" s="576"/>
      <c r="F12" s="576"/>
      <c r="G12" s="564"/>
      <c r="H12" s="564"/>
      <c r="I12" s="564"/>
      <c r="J12" s="564"/>
      <c r="K12" s="564"/>
      <c r="L12" s="564"/>
      <c r="M12" s="564"/>
      <c r="N12" s="564"/>
      <c r="O12" s="564"/>
      <c r="P12" s="564"/>
      <c r="Q12" s="564"/>
      <c r="R12" s="564"/>
      <c r="S12" s="564"/>
      <c r="T12" s="564"/>
      <c r="U12" s="564"/>
      <c r="V12" s="564"/>
      <c r="W12" s="564"/>
      <c r="X12" s="564"/>
      <c r="Y12" s="564"/>
      <c r="Z12" s="564"/>
    </row>
    <row r="13">
      <c r="A13" s="568" t="s">
        <v>644</v>
      </c>
      <c r="B13" s="58"/>
      <c r="C13" s="58"/>
      <c r="D13" s="569"/>
      <c r="E13" s="576"/>
      <c r="F13" s="576"/>
      <c r="G13" s="564"/>
      <c r="H13" s="564"/>
      <c r="I13" s="564"/>
      <c r="J13" s="564"/>
      <c r="K13" s="564"/>
      <c r="L13" s="564"/>
      <c r="M13" s="564"/>
      <c r="N13" s="564"/>
      <c r="O13" s="564"/>
      <c r="P13" s="564"/>
      <c r="Q13" s="564"/>
      <c r="R13" s="564"/>
      <c r="S13" s="564"/>
      <c r="T13" s="564"/>
      <c r="U13" s="564"/>
      <c r="V13" s="564"/>
      <c r="W13" s="564"/>
      <c r="X13" s="564"/>
      <c r="Y13" s="564"/>
      <c r="Z13" s="564"/>
    </row>
    <row r="14">
      <c r="A14" s="583" t="s">
        <v>645</v>
      </c>
      <c r="B14" s="584" t="s">
        <v>646</v>
      </c>
      <c r="C14" s="573" t="s">
        <v>354</v>
      </c>
      <c r="D14" s="574">
        <v>175.0</v>
      </c>
      <c r="E14" s="575">
        <f>D14</f>
        <v>175</v>
      </c>
      <c r="F14" s="575">
        <f>D16</f>
        <v>228</v>
      </c>
      <c r="G14" s="564"/>
      <c r="H14" s="564"/>
      <c r="I14" s="564"/>
      <c r="J14" s="564"/>
      <c r="K14" s="564"/>
      <c r="L14" s="564"/>
      <c r="M14" s="564"/>
      <c r="N14" s="564"/>
      <c r="O14" s="564"/>
      <c r="P14" s="564"/>
      <c r="Q14" s="564"/>
      <c r="R14" s="564"/>
      <c r="S14" s="564"/>
      <c r="T14" s="564"/>
      <c r="U14" s="564"/>
      <c r="V14" s="564"/>
      <c r="W14" s="564"/>
      <c r="X14" s="564"/>
      <c r="Y14" s="564"/>
      <c r="Z14" s="564"/>
    </row>
    <row r="15">
      <c r="A15" s="585" t="s">
        <v>647</v>
      </c>
      <c r="B15" s="572" t="s">
        <v>648</v>
      </c>
      <c r="C15" s="573" t="s">
        <v>354</v>
      </c>
      <c r="D15" s="574">
        <v>138.0</v>
      </c>
      <c r="E15" s="576"/>
      <c r="F15" s="576"/>
      <c r="G15" s="564"/>
      <c r="H15" s="564"/>
      <c r="I15" s="564"/>
      <c r="J15" s="564"/>
      <c r="K15" s="564"/>
      <c r="L15" s="564"/>
      <c r="M15" s="564"/>
      <c r="N15" s="564"/>
      <c r="O15" s="564"/>
      <c r="P15" s="564"/>
      <c r="Q15" s="564"/>
      <c r="R15" s="564"/>
      <c r="S15" s="564"/>
      <c r="T15" s="564"/>
      <c r="U15" s="564"/>
      <c r="V15" s="564"/>
      <c r="W15" s="564"/>
      <c r="X15" s="564"/>
      <c r="Y15" s="564"/>
      <c r="Z15" s="564"/>
    </row>
    <row r="16">
      <c r="A16" s="586" t="s">
        <v>649</v>
      </c>
      <c r="B16" s="587" t="s">
        <v>650</v>
      </c>
      <c r="C16" s="573" t="s">
        <v>651</v>
      </c>
      <c r="D16" s="574">
        <v>228.0</v>
      </c>
      <c r="E16" s="576"/>
      <c r="F16" s="576"/>
      <c r="G16" s="564"/>
      <c r="H16" s="564"/>
      <c r="I16" s="564"/>
      <c r="J16" s="564"/>
      <c r="K16" s="564"/>
      <c r="L16" s="564"/>
      <c r="M16" s="564"/>
      <c r="N16" s="564"/>
      <c r="O16" s="564"/>
      <c r="P16" s="564"/>
      <c r="Q16" s="564"/>
      <c r="R16" s="564"/>
      <c r="S16" s="564"/>
      <c r="T16" s="564"/>
      <c r="U16" s="564"/>
      <c r="V16" s="564"/>
      <c r="W16" s="564"/>
      <c r="X16" s="564"/>
      <c r="Y16" s="564"/>
      <c r="Z16" s="564"/>
    </row>
    <row r="17">
      <c r="A17" s="588" t="s">
        <v>652</v>
      </c>
      <c r="B17" s="58"/>
      <c r="C17" s="58"/>
      <c r="D17" s="569"/>
      <c r="E17" s="564"/>
      <c r="F17" s="564"/>
      <c r="G17" s="564"/>
      <c r="H17" s="564"/>
      <c r="I17" s="564"/>
      <c r="J17" s="564"/>
      <c r="K17" s="564"/>
      <c r="L17" s="564"/>
      <c r="M17" s="564"/>
      <c r="N17" s="564"/>
      <c r="O17" s="564"/>
      <c r="P17" s="564"/>
      <c r="Q17" s="564"/>
      <c r="R17" s="564"/>
      <c r="S17" s="564"/>
      <c r="T17" s="564"/>
      <c r="U17" s="564"/>
      <c r="V17" s="564"/>
      <c r="W17" s="564"/>
      <c r="X17" s="564"/>
      <c r="Y17" s="564"/>
      <c r="Z17" s="564"/>
    </row>
    <row r="18">
      <c r="A18" s="588" t="s">
        <v>653</v>
      </c>
      <c r="B18" s="58"/>
      <c r="C18" s="58"/>
      <c r="D18" s="569"/>
      <c r="E18" s="564"/>
      <c r="F18" s="564"/>
      <c r="G18" s="564"/>
      <c r="H18" s="564"/>
      <c r="I18" s="564"/>
      <c r="J18" s="564"/>
      <c r="K18" s="564"/>
      <c r="L18" s="564"/>
      <c r="M18" s="564"/>
      <c r="N18" s="564"/>
      <c r="O18" s="564"/>
      <c r="P18" s="564"/>
      <c r="Q18" s="564"/>
      <c r="R18" s="564"/>
      <c r="S18" s="564"/>
      <c r="T18" s="564"/>
      <c r="U18" s="564"/>
      <c r="V18" s="564"/>
      <c r="W18" s="564"/>
      <c r="X18" s="564"/>
      <c r="Y18" s="564"/>
      <c r="Z18" s="564"/>
    </row>
    <row r="19">
      <c r="A19" s="589" t="s">
        <v>654</v>
      </c>
      <c r="B19" s="590" t="s">
        <v>655</v>
      </c>
      <c r="C19" s="591" t="s">
        <v>215</v>
      </c>
      <c r="D19" s="592">
        <v>81.0</v>
      </c>
      <c r="E19" s="564"/>
      <c r="F19" s="564"/>
      <c r="G19" s="564"/>
      <c r="H19" s="564"/>
      <c r="I19" s="564"/>
      <c r="J19" s="564"/>
      <c r="K19" s="564"/>
      <c r="L19" s="564"/>
      <c r="M19" s="564"/>
      <c r="N19" s="564"/>
      <c r="O19" s="564"/>
      <c r="P19" s="564"/>
      <c r="Q19" s="564"/>
      <c r="R19" s="564"/>
      <c r="S19" s="564"/>
      <c r="T19" s="564"/>
      <c r="U19" s="564"/>
      <c r="V19" s="564"/>
      <c r="W19" s="564"/>
      <c r="X19" s="564"/>
      <c r="Y19" s="564"/>
      <c r="Z19" s="564"/>
    </row>
    <row r="20">
      <c r="A20" s="588" t="s">
        <v>656</v>
      </c>
      <c r="B20" s="58"/>
      <c r="C20" s="58"/>
      <c r="D20" s="569"/>
      <c r="E20" s="564"/>
      <c r="F20" s="564"/>
      <c r="G20" s="564"/>
      <c r="H20" s="564"/>
      <c r="I20" s="564"/>
      <c r="J20" s="564"/>
      <c r="K20" s="564"/>
      <c r="L20" s="564"/>
      <c r="M20" s="564"/>
      <c r="N20" s="564"/>
      <c r="O20" s="564"/>
      <c r="P20" s="564"/>
      <c r="Q20" s="564"/>
      <c r="R20" s="564"/>
      <c r="S20" s="564"/>
      <c r="T20" s="564"/>
      <c r="U20" s="564"/>
      <c r="V20" s="564"/>
      <c r="W20" s="564"/>
      <c r="X20" s="564"/>
      <c r="Y20" s="564"/>
      <c r="Z20" s="564"/>
    </row>
    <row r="21">
      <c r="A21" s="593" t="s">
        <v>657</v>
      </c>
      <c r="B21" s="594" t="s">
        <v>658</v>
      </c>
      <c r="C21" s="591" t="s">
        <v>659</v>
      </c>
      <c r="D21" s="592">
        <v>97.0</v>
      </c>
      <c r="E21" s="564"/>
      <c r="F21" s="564"/>
      <c r="G21" s="564"/>
      <c r="H21" s="564"/>
      <c r="I21" s="564"/>
      <c r="J21" s="564"/>
      <c r="K21" s="564"/>
      <c r="L21" s="564"/>
      <c r="M21" s="564"/>
      <c r="N21" s="564"/>
      <c r="O21" s="564"/>
      <c r="P21" s="564"/>
      <c r="Q21" s="564"/>
      <c r="R21" s="564"/>
      <c r="S21" s="564"/>
      <c r="T21" s="564"/>
      <c r="U21" s="564"/>
      <c r="V21" s="564"/>
      <c r="W21" s="564"/>
      <c r="X21" s="564"/>
      <c r="Y21" s="564"/>
      <c r="Z21" s="564"/>
    </row>
    <row r="22">
      <c r="A22" s="588" t="s">
        <v>660</v>
      </c>
      <c r="B22" s="58"/>
      <c r="C22" s="58"/>
      <c r="D22" s="569"/>
      <c r="E22" s="564"/>
      <c r="F22" s="564"/>
      <c r="G22" s="564"/>
      <c r="H22" s="564"/>
      <c r="I22" s="564"/>
      <c r="J22" s="564"/>
      <c r="K22" s="564"/>
      <c r="L22" s="564"/>
      <c r="M22" s="564"/>
      <c r="N22" s="564"/>
      <c r="O22" s="564"/>
      <c r="P22" s="564"/>
      <c r="Q22" s="564"/>
      <c r="R22" s="564"/>
      <c r="S22" s="564"/>
      <c r="T22" s="564"/>
      <c r="U22" s="564"/>
      <c r="V22" s="564"/>
      <c r="W22" s="564"/>
      <c r="X22" s="564"/>
      <c r="Y22" s="564"/>
      <c r="Z22" s="564"/>
    </row>
    <row r="23">
      <c r="A23" s="589" t="s">
        <v>661</v>
      </c>
      <c r="B23" s="590" t="s">
        <v>662</v>
      </c>
      <c r="C23" s="591" t="s">
        <v>663</v>
      </c>
      <c r="D23" s="592">
        <v>115.0</v>
      </c>
      <c r="E23" s="564"/>
      <c r="F23" s="564"/>
      <c r="G23" s="564"/>
      <c r="H23" s="564"/>
      <c r="I23" s="564"/>
      <c r="J23" s="564"/>
      <c r="K23" s="564"/>
      <c r="L23" s="564"/>
      <c r="M23" s="564"/>
      <c r="N23" s="564"/>
      <c r="O23" s="564"/>
      <c r="P23" s="564"/>
      <c r="Q23" s="564"/>
      <c r="R23" s="564"/>
      <c r="S23" s="564"/>
      <c r="T23" s="564"/>
      <c r="U23" s="564"/>
      <c r="V23" s="564"/>
      <c r="W23" s="564"/>
      <c r="X23" s="564"/>
      <c r="Y23" s="564"/>
      <c r="Z23" s="564"/>
    </row>
    <row r="24">
      <c r="A24" s="595" t="s">
        <v>664</v>
      </c>
      <c r="B24" s="58"/>
      <c r="C24" s="58"/>
      <c r="D24" s="569"/>
      <c r="E24" s="564"/>
      <c r="F24" s="564"/>
      <c r="G24" s="564"/>
      <c r="H24" s="564"/>
      <c r="I24" s="564"/>
      <c r="J24" s="564"/>
      <c r="K24" s="564"/>
      <c r="L24" s="564"/>
      <c r="M24" s="564"/>
      <c r="N24" s="564"/>
      <c r="O24" s="564"/>
      <c r="P24" s="564"/>
      <c r="Q24" s="564"/>
      <c r="R24" s="564"/>
      <c r="S24" s="564"/>
      <c r="T24" s="564"/>
      <c r="U24" s="564"/>
      <c r="V24" s="564"/>
      <c r="W24" s="564"/>
      <c r="X24" s="564"/>
      <c r="Y24" s="564"/>
      <c r="Z24" s="564"/>
    </row>
    <row r="25">
      <c r="A25" s="596" t="s">
        <v>665</v>
      </c>
      <c r="B25" s="58"/>
      <c r="C25" s="58"/>
      <c r="D25" s="569"/>
      <c r="E25" s="564"/>
      <c r="F25" s="564"/>
      <c r="G25" s="564"/>
      <c r="H25" s="564"/>
      <c r="I25" s="564"/>
      <c r="J25" s="564"/>
      <c r="K25" s="564"/>
      <c r="L25" s="564"/>
      <c r="M25" s="564"/>
      <c r="N25" s="564"/>
      <c r="O25" s="564"/>
      <c r="P25" s="564"/>
      <c r="Q25" s="564"/>
      <c r="R25" s="564"/>
      <c r="S25" s="564"/>
      <c r="T25" s="564"/>
      <c r="U25" s="564"/>
      <c r="V25" s="564"/>
      <c r="W25" s="564"/>
      <c r="X25" s="564"/>
      <c r="Y25" s="564"/>
      <c r="Z25" s="564"/>
    </row>
    <row r="26">
      <c r="A26" s="597" t="s">
        <v>666</v>
      </c>
      <c r="B26" s="582" t="s">
        <v>667</v>
      </c>
      <c r="C26" s="598" t="s">
        <v>668</v>
      </c>
      <c r="D26" s="599">
        <v>51.0</v>
      </c>
      <c r="E26" s="564"/>
      <c r="F26" s="564"/>
      <c r="G26" s="564"/>
      <c r="H26" s="564"/>
      <c r="I26" s="564"/>
      <c r="J26" s="564"/>
      <c r="K26" s="564"/>
      <c r="L26" s="564"/>
      <c r="M26" s="564"/>
      <c r="N26" s="564"/>
      <c r="O26" s="564"/>
      <c r="P26" s="564"/>
      <c r="Q26" s="564"/>
      <c r="R26" s="564"/>
      <c r="S26" s="564"/>
      <c r="T26" s="564"/>
      <c r="U26" s="564"/>
      <c r="V26" s="564"/>
      <c r="W26" s="564"/>
      <c r="X26" s="564"/>
      <c r="Y26" s="564"/>
      <c r="Z26" s="564"/>
    </row>
    <row r="27">
      <c r="A27" s="597" t="s">
        <v>669</v>
      </c>
      <c r="B27" s="582" t="s">
        <v>670</v>
      </c>
      <c r="C27" s="598" t="s">
        <v>671</v>
      </c>
      <c r="D27" s="599">
        <v>39.0</v>
      </c>
      <c r="E27" s="564"/>
      <c r="F27" s="564"/>
      <c r="G27" s="564"/>
      <c r="H27" s="564"/>
      <c r="I27" s="564"/>
      <c r="J27" s="564"/>
      <c r="K27" s="564"/>
      <c r="L27" s="564"/>
      <c r="M27" s="564"/>
      <c r="N27" s="564"/>
      <c r="O27" s="564"/>
      <c r="P27" s="564"/>
      <c r="Q27" s="564"/>
      <c r="R27" s="564"/>
      <c r="S27" s="564"/>
      <c r="T27" s="564"/>
      <c r="U27" s="564"/>
      <c r="V27" s="564"/>
      <c r="W27" s="564"/>
      <c r="X27" s="564"/>
      <c r="Y27" s="564"/>
      <c r="Z27" s="564"/>
    </row>
    <row r="28">
      <c r="A28" s="597" t="s">
        <v>672</v>
      </c>
      <c r="B28" s="582" t="s">
        <v>673</v>
      </c>
      <c r="C28" s="598" t="s">
        <v>674</v>
      </c>
      <c r="D28" s="599">
        <v>65.0</v>
      </c>
      <c r="E28" s="564"/>
      <c r="F28" s="564"/>
      <c r="G28" s="564"/>
      <c r="H28" s="564"/>
      <c r="I28" s="564"/>
      <c r="J28" s="564"/>
      <c r="K28" s="564"/>
      <c r="L28" s="564"/>
      <c r="M28" s="564"/>
      <c r="N28" s="564"/>
      <c r="O28" s="564"/>
      <c r="P28" s="564"/>
      <c r="Q28" s="564"/>
      <c r="R28" s="564"/>
      <c r="S28" s="564"/>
      <c r="T28" s="564"/>
      <c r="U28" s="564"/>
      <c r="V28" s="564"/>
      <c r="W28" s="564"/>
      <c r="X28" s="564"/>
      <c r="Y28" s="564"/>
      <c r="Z28" s="564"/>
    </row>
    <row r="29">
      <c r="A29" s="596" t="s">
        <v>675</v>
      </c>
      <c r="B29" s="58"/>
      <c r="C29" s="58"/>
      <c r="D29" s="569"/>
      <c r="E29" s="564"/>
      <c r="F29" s="564"/>
      <c r="G29" s="564"/>
      <c r="H29" s="564"/>
      <c r="I29" s="564"/>
      <c r="J29" s="564"/>
      <c r="K29" s="564"/>
      <c r="L29" s="564"/>
      <c r="M29" s="564"/>
      <c r="N29" s="564"/>
      <c r="O29" s="564"/>
      <c r="P29" s="564"/>
      <c r="Q29" s="564"/>
      <c r="R29" s="564"/>
      <c r="S29" s="564"/>
      <c r="T29" s="564"/>
      <c r="U29" s="564"/>
      <c r="V29" s="564"/>
      <c r="W29" s="564"/>
      <c r="X29" s="564"/>
      <c r="Y29" s="564"/>
      <c r="Z29" s="564"/>
    </row>
    <row r="30">
      <c r="A30" s="597" t="s">
        <v>676</v>
      </c>
      <c r="B30" s="582" t="s">
        <v>677</v>
      </c>
      <c r="C30" s="598" t="s">
        <v>281</v>
      </c>
      <c r="D30" s="599">
        <v>53.0</v>
      </c>
      <c r="E30" s="564"/>
      <c r="F30" s="564"/>
      <c r="G30" s="564"/>
      <c r="H30" s="564"/>
      <c r="I30" s="564"/>
      <c r="J30" s="564"/>
      <c r="K30" s="564"/>
      <c r="L30" s="564"/>
      <c r="M30" s="564"/>
      <c r="N30" s="564"/>
      <c r="O30" s="564"/>
      <c r="P30" s="564"/>
      <c r="Q30" s="564"/>
      <c r="R30" s="564"/>
      <c r="S30" s="564"/>
      <c r="T30" s="564"/>
      <c r="U30" s="564"/>
      <c r="V30" s="564"/>
      <c r="W30" s="564"/>
      <c r="X30" s="564"/>
      <c r="Y30" s="564"/>
      <c r="Z30" s="564"/>
    </row>
    <row r="31">
      <c r="A31" s="596" t="s">
        <v>678</v>
      </c>
      <c r="B31" s="58"/>
      <c r="C31" s="58"/>
      <c r="D31" s="569"/>
      <c r="E31" s="564"/>
      <c r="F31" s="564"/>
      <c r="G31" s="564"/>
      <c r="H31" s="564"/>
      <c r="I31" s="564"/>
      <c r="J31" s="564"/>
      <c r="K31" s="564"/>
      <c r="L31" s="564"/>
      <c r="M31" s="564"/>
      <c r="N31" s="564"/>
      <c r="O31" s="564"/>
      <c r="P31" s="564"/>
      <c r="Q31" s="564"/>
      <c r="R31" s="564"/>
      <c r="S31" s="564"/>
      <c r="T31" s="564"/>
      <c r="U31" s="564"/>
      <c r="V31" s="564"/>
      <c r="W31" s="564"/>
      <c r="X31" s="564"/>
      <c r="Y31" s="564"/>
      <c r="Z31" s="564"/>
    </row>
    <row r="32">
      <c r="A32" s="597" t="s">
        <v>679</v>
      </c>
      <c r="B32" s="582" t="s">
        <v>680</v>
      </c>
      <c r="C32" s="598" t="s">
        <v>681</v>
      </c>
      <c r="D32" s="600">
        <v>115.0</v>
      </c>
      <c r="E32" s="564"/>
      <c r="F32" s="564"/>
      <c r="G32" s="564"/>
      <c r="H32" s="564"/>
      <c r="I32" s="564"/>
      <c r="J32" s="564"/>
      <c r="K32" s="564"/>
      <c r="L32" s="564"/>
      <c r="M32" s="564"/>
      <c r="N32" s="564"/>
      <c r="O32" s="564"/>
      <c r="P32" s="564"/>
      <c r="Q32" s="564"/>
      <c r="R32" s="564"/>
      <c r="S32" s="564"/>
      <c r="T32" s="564"/>
      <c r="U32" s="564"/>
      <c r="V32" s="564"/>
      <c r="W32" s="564"/>
      <c r="X32" s="564"/>
      <c r="Y32" s="564"/>
      <c r="Z32" s="564"/>
    </row>
    <row r="33">
      <c r="A33" s="601" t="s">
        <v>682</v>
      </c>
      <c r="B33" s="58"/>
      <c r="C33" s="58"/>
      <c r="D33" s="569"/>
      <c r="E33" s="564"/>
      <c r="F33" s="602"/>
      <c r="G33" s="602"/>
      <c r="H33" s="564"/>
      <c r="I33" s="564"/>
      <c r="J33" s="564"/>
      <c r="K33" s="564"/>
      <c r="L33" s="564"/>
      <c r="M33" s="564"/>
      <c r="N33" s="564"/>
      <c r="O33" s="564"/>
      <c r="P33" s="564"/>
      <c r="Q33" s="564"/>
      <c r="R33" s="564"/>
      <c r="S33" s="564"/>
      <c r="T33" s="564"/>
      <c r="U33" s="564"/>
      <c r="V33" s="564"/>
      <c r="W33" s="564"/>
      <c r="X33" s="564"/>
      <c r="Y33" s="564"/>
      <c r="Z33" s="564"/>
    </row>
    <row r="34">
      <c r="A34" s="603" t="s">
        <v>683</v>
      </c>
      <c r="B34" s="604"/>
      <c r="C34" s="604"/>
      <c r="D34" s="605"/>
      <c r="E34" s="606" t="s">
        <v>684</v>
      </c>
      <c r="F34" s="95" t="s">
        <v>685</v>
      </c>
      <c r="G34" s="602"/>
      <c r="H34" s="564"/>
      <c r="I34" s="564"/>
      <c r="J34" s="564"/>
      <c r="K34" s="564"/>
      <c r="L34" s="564"/>
      <c r="M34" s="564"/>
      <c r="N34" s="564"/>
      <c r="O34" s="564"/>
      <c r="P34" s="564"/>
      <c r="Q34" s="564"/>
      <c r="R34" s="564"/>
      <c r="S34" s="564"/>
      <c r="T34" s="564"/>
      <c r="U34" s="564"/>
      <c r="V34" s="564"/>
      <c r="W34" s="564"/>
      <c r="X34" s="564"/>
      <c r="Y34" s="564"/>
      <c r="Z34" s="564"/>
    </row>
    <row r="35">
      <c r="A35" s="607" t="s">
        <v>686</v>
      </c>
      <c r="B35" s="608" t="s">
        <v>687</v>
      </c>
      <c r="C35" s="609" t="s">
        <v>688</v>
      </c>
      <c r="D35" s="610">
        <v>306.0</v>
      </c>
      <c r="E35" s="611">
        <v>999.0</v>
      </c>
      <c r="F35" s="612">
        <f t="shared" ref="F35:F36" si="1">D35/E35</f>
        <v>0.3063063063</v>
      </c>
      <c r="G35" s="613"/>
      <c r="H35" s="564"/>
      <c r="I35" s="564"/>
      <c r="J35" s="564"/>
      <c r="K35" s="564"/>
      <c r="L35" s="564"/>
      <c r="M35" s="564"/>
      <c r="N35" s="564"/>
      <c r="O35" s="564"/>
      <c r="P35" s="564"/>
      <c r="Q35" s="564"/>
      <c r="R35" s="564"/>
      <c r="S35" s="564"/>
      <c r="T35" s="564"/>
      <c r="U35" s="564"/>
      <c r="V35" s="564"/>
      <c r="W35" s="564"/>
      <c r="X35" s="564"/>
      <c r="Y35" s="564"/>
      <c r="Z35" s="564"/>
    </row>
    <row r="36">
      <c r="A36" s="597" t="s">
        <v>689</v>
      </c>
      <c r="B36" s="582" t="s">
        <v>690</v>
      </c>
      <c r="C36" s="609" t="s">
        <v>688</v>
      </c>
      <c r="D36" s="610">
        <v>306.0</v>
      </c>
      <c r="E36" s="611">
        <v>999.0</v>
      </c>
      <c r="F36" s="612">
        <f t="shared" si="1"/>
        <v>0.3063063063</v>
      </c>
      <c r="G36" s="602"/>
      <c r="H36" s="564"/>
      <c r="I36" s="564"/>
      <c r="J36" s="564"/>
      <c r="K36" s="564"/>
      <c r="L36" s="564"/>
      <c r="M36" s="564"/>
      <c r="N36" s="564"/>
      <c r="O36" s="564"/>
      <c r="P36" s="564"/>
      <c r="Q36" s="564"/>
      <c r="R36" s="564"/>
      <c r="S36" s="564"/>
      <c r="T36" s="564"/>
      <c r="U36" s="564"/>
      <c r="V36" s="564"/>
      <c r="W36" s="564"/>
      <c r="X36" s="564"/>
      <c r="Y36" s="564"/>
      <c r="Z36" s="564"/>
    </row>
    <row r="37">
      <c r="A37" s="603" t="s">
        <v>691</v>
      </c>
      <c r="B37" s="604"/>
      <c r="C37" s="604"/>
      <c r="D37" s="605"/>
      <c r="E37" s="564"/>
      <c r="F37" s="602"/>
      <c r="G37" s="602"/>
      <c r="H37" s="564"/>
      <c r="I37" s="564"/>
      <c r="J37" s="564"/>
      <c r="K37" s="564"/>
      <c r="L37" s="564"/>
      <c r="M37" s="564"/>
      <c r="N37" s="564"/>
      <c r="O37" s="564"/>
      <c r="P37" s="564"/>
      <c r="Q37" s="564"/>
      <c r="R37" s="564"/>
      <c r="S37" s="564"/>
      <c r="T37" s="564"/>
      <c r="U37" s="564"/>
      <c r="V37" s="564"/>
      <c r="W37" s="564"/>
      <c r="X37" s="564"/>
      <c r="Y37" s="564"/>
      <c r="Z37" s="564"/>
    </row>
    <row r="38">
      <c r="A38" s="607" t="s">
        <v>686</v>
      </c>
      <c r="B38" s="608" t="s">
        <v>687</v>
      </c>
      <c r="C38" s="609" t="s">
        <v>688</v>
      </c>
      <c r="D38" s="610">
        <v>306.0</v>
      </c>
      <c r="E38" s="611">
        <v>999.0</v>
      </c>
      <c r="F38" s="612">
        <f t="shared" ref="F38:F39" si="2">D38/E38</f>
        <v>0.3063063063</v>
      </c>
      <c r="G38" s="602"/>
      <c r="H38" s="564"/>
      <c r="I38" s="564"/>
      <c r="J38" s="564"/>
      <c r="K38" s="564"/>
      <c r="L38" s="564"/>
      <c r="M38" s="564"/>
      <c r="N38" s="564"/>
      <c r="O38" s="564"/>
      <c r="P38" s="564"/>
      <c r="Q38" s="564"/>
      <c r="R38" s="564"/>
      <c r="S38" s="564"/>
      <c r="T38" s="564"/>
      <c r="U38" s="564"/>
      <c r="V38" s="564"/>
      <c r="W38" s="564"/>
      <c r="X38" s="564"/>
      <c r="Y38" s="564"/>
      <c r="Z38" s="564"/>
    </row>
    <row r="39">
      <c r="A39" s="597" t="s">
        <v>689</v>
      </c>
      <c r="B39" s="614" t="s">
        <v>690</v>
      </c>
      <c r="C39" s="598" t="s">
        <v>688</v>
      </c>
      <c r="D39" s="599">
        <v>306.0</v>
      </c>
      <c r="E39" s="611">
        <v>999.0</v>
      </c>
      <c r="F39" s="612">
        <f t="shared" si="2"/>
        <v>0.3063063063</v>
      </c>
      <c r="G39" s="564"/>
      <c r="H39" s="564"/>
      <c r="I39" s="564"/>
      <c r="J39" s="564"/>
      <c r="K39" s="564"/>
      <c r="L39" s="564"/>
      <c r="M39" s="564"/>
      <c r="N39" s="564"/>
      <c r="O39" s="564"/>
      <c r="P39" s="564"/>
      <c r="Q39" s="564"/>
      <c r="R39" s="564"/>
      <c r="S39" s="564"/>
      <c r="T39" s="564"/>
      <c r="U39" s="564"/>
      <c r="V39" s="564"/>
      <c r="W39" s="564"/>
      <c r="X39" s="564"/>
      <c r="Y39" s="564"/>
      <c r="Z39" s="564"/>
    </row>
    <row r="40">
      <c r="A40" s="603" t="s">
        <v>692</v>
      </c>
      <c r="B40" s="604"/>
      <c r="C40" s="604"/>
      <c r="D40" s="605"/>
      <c r="E40" s="564"/>
      <c r="F40" s="564"/>
      <c r="G40" s="564"/>
      <c r="H40" s="564"/>
      <c r="I40" s="564"/>
      <c r="J40" s="564"/>
      <c r="K40" s="564"/>
      <c r="L40" s="564"/>
      <c r="M40" s="564"/>
      <c r="N40" s="564"/>
      <c r="O40" s="564"/>
      <c r="P40" s="564"/>
      <c r="Q40" s="564"/>
      <c r="R40" s="564"/>
      <c r="S40" s="564"/>
      <c r="T40" s="564"/>
      <c r="U40" s="564"/>
      <c r="V40" s="564"/>
      <c r="W40" s="564"/>
      <c r="X40" s="564"/>
      <c r="Y40" s="564"/>
      <c r="Z40" s="564"/>
    </row>
    <row r="41">
      <c r="A41" s="597" t="s">
        <v>693</v>
      </c>
      <c r="B41" s="615" t="s">
        <v>694</v>
      </c>
      <c r="C41" s="616" t="s">
        <v>688</v>
      </c>
      <c r="D41" s="599">
        <v>399.0</v>
      </c>
      <c r="E41" s="611">
        <v>999.0</v>
      </c>
      <c r="F41" s="612">
        <f>D41/E41</f>
        <v>0.3993993994</v>
      </c>
      <c r="G41" s="564"/>
      <c r="H41" s="564"/>
      <c r="I41" s="564"/>
      <c r="J41" s="564"/>
      <c r="K41" s="564"/>
      <c r="L41" s="564"/>
      <c r="M41" s="564"/>
      <c r="N41" s="564"/>
      <c r="O41" s="564"/>
      <c r="P41" s="564"/>
      <c r="Q41" s="564"/>
      <c r="R41" s="564"/>
      <c r="S41" s="564"/>
      <c r="T41" s="564"/>
      <c r="U41" s="564"/>
      <c r="V41" s="564"/>
      <c r="W41" s="564"/>
      <c r="X41" s="564"/>
      <c r="Y41" s="564"/>
      <c r="Z41" s="564"/>
    </row>
    <row r="42">
      <c r="A42" s="603" t="s">
        <v>695</v>
      </c>
      <c r="B42" s="604"/>
      <c r="C42" s="604"/>
      <c r="D42" s="605"/>
      <c r="E42" s="564"/>
      <c r="F42" s="564"/>
      <c r="G42" s="564"/>
      <c r="H42" s="564"/>
      <c r="I42" s="564"/>
      <c r="J42" s="564"/>
      <c r="K42" s="564"/>
      <c r="L42" s="564"/>
      <c r="M42" s="564"/>
      <c r="N42" s="564"/>
      <c r="O42" s="564"/>
      <c r="P42" s="564"/>
      <c r="Q42" s="564"/>
      <c r="R42" s="564"/>
      <c r="S42" s="564"/>
      <c r="T42" s="564"/>
      <c r="U42" s="564"/>
      <c r="V42" s="564"/>
      <c r="W42" s="564"/>
      <c r="X42" s="564"/>
      <c r="Y42" s="564"/>
      <c r="Z42" s="564"/>
    </row>
    <row r="43">
      <c r="A43" s="607" t="s">
        <v>696</v>
      </c>
      <c r="B43" s="617"/>
      <c r="C43" s="616" t="s">
        <v>697</v>
      </c>
      <c r="D43" s="599">
        <v>340.0</v>
      </c>
      <c r="E43" s="611">
        <v>999.0</v>
      </c>
      <c r="F43" s="612">
        <f>D43/E43</f>
        <v>0.3403403403</v>
      </c>
      <c r="G43" s="564"/>
      <c r="H43" s="564"/>
      <c r="I43" s="564"/>
      <c r="J43" s="564"/>
      <c r="K43" s="564"/>
      <c r="L43" s="564"/>
      <c r="M43" s="564"/>
      <c r="N43" s="564"/>
      <c r="O43" s="564"/>
      <c r="P43" s="564"/>
      <c r="Q43" s="564"/>
      <c r="R43" s="564"/>
      <c r="S43" s="564"/>
      <c r="T43" s="564"/>
      <c r="U43" s="564"/>
      <c r="V43" s="564"/>
      <c r="W43" s="564"/>
      <c r="X43" s="564"/>
      <c r="Y43" s="564"/>
      <c r="Z43" s="564"/>
    </row>
    <row r="44">
      <c r="A44" s="618" t="s">
        <v>698</v>
      </c>
      <c r="B44" s="619"/>
      <c r="C44" s="604"/>
      <c r="D44" s="605"/>
      <c r="E44" s="564"/>
      <c r="F44" s="564"/>
      <c r="G44" s="564"/>
      <c r="H44" s="564"/>
      <c r="I44" s="564"/>
      <c r="J44" s="564"/>
      <c r="K44" s="564"/>
      <c r="L44" s="564"/>
      <c r="M44" s="564"/>
      <c r="N44" s="564"/>
      <c r="O44" s="564"/>
      <c r="P44" s="564"/>
      <c r="Q44" s="564"/>
      <c r="R44" s="564"/>
      <c r="S44" s="564"/>
      <c r="T44" s="564"/>
      <c r="U44" s="564"/>
      <c r="V44" s="564"/>
      <c r="W44" s="564"/>
      <c r="X44" s="564"/>
      <c r="Y44" s="564"/>
      <c r="Z44" s="564"/>
    </row>
    <row r="45">
      <c r="A45" s="597" t="s">
        <v>699</v>
      </c>
      <c r="B45" s="620" t="s">
        <v>700</v>
      </c>
      <c r="C45" s="609" t="s">
        <v>701</v>
      </c>
      <c r="D45" s="610">
        <v>70.0</v>
      </c>
      <c r="E45" s="611">
        <v>299.0</v>
      </c>
      <c r="F45" s="612">
        <f>D45/E45</f>
        <v>0.2341137124</v>
      </c>
      <c r="G45" s="564"/>
      <c r="H45" s="564"/>
      <c r="I45" s="564"/>
      <c r="J45" s="564"/>
      <c r="K45" s="564"/>
      <c r="L45" s="564"/>
      <c r="M45" s="564"/>
      <c r="N45" s="564"/>
      <c r="O45" s="564"/>
      <c r="P45" s="564"/>
      <c r="Q45" s="564"/>
      <c r="R45" s="564"/>
      <c r="S45" s="564"/>
      <c r="T45" s="564"/>
      <c r="U45" s="564"/>
      <c r="V45" s="564"/>
      <c r="W45" s="564"/>
      <c r="X45" s="564"/>
      <c r="Y45" s="564"/>
      <c r="Z45" s="564"/>
    </row>
    <row r="46">
      <c r="A46" s="621"/>
      <c r="B46" s="621"/>
      <c r="C46" s="621"/>
      <c r="D46" s="622"/>
      <c r="E46" s="564"/>
      <c r="F46" s="564"/>
      <c r="G46" s="564"/>
      <c r="H46" s="564"/>
      <c r="I46" s="564"/>
      <c r="J46" s="564"/>
      <c r="K46" s="564"/>
      <c r="L46" s="564"/>
      <c r="M46" s="564"/>
      <c r="N46" s="564"/>
      <c r="O46" s="564"/>
      <c r="P46" s="564"/>
      <c r="Q46" s="564"/>
      <c r="R46" s="564"/>
      <c r="S46" s="564"/>
      <c r="T46" s="564"/>
      <c r="U46" s="564"/>
      <c r="V46" s="564"/>
      <c r="W46" s="564"/>
      <c r="X46" s="564"/>
      <c r="Y46" s="564"/>
      <c r="Z46" s="564"/>
    </row>
    <row r="47">
      <c r="A47" s="621"/>
      <c r="B47" s="621"/>
      <c r="C47" s="621"/>
      <c r="D47" s="622"/>
      <c r="E47" s="564"/>
      <c r="F47" s="564"/>
      <c r="G47" s="564"/>
      <c r="H47" s="564"/>
      <c r="I47" s="564"/>
      <c r="J47" s="564"/>
      <c r="K47" s="564"/>
      <c r="L47" s="564"/>
      <c r="M47" s="564"/>
      <c r="N47" s="564"/>
      <c r="O47" s="564"/>
      <c r="P47" s="564"/>
      <c r="Q47" s="564"/>
      <c r="R47" s="564"/>
      <c r="S47" s="564"/>
      <c r="T47" s="564"/>
      <c r="U47" s="564"/>
      <c r="V47" s="564"/>
      <c r="W47" s="564"/>
      <c r="X47" s="564"/>
      <c r="Y47" s="564"/>
      <c r="Z47" s="564"/>
    </row>
    <row r="48">
      <c r="A48" s="621"/>
      <c r="B48" s="621"/>
      <c r="C48" s="621"/>
      <c r="D48" s="622"/>
      <c r="E48" s="564"/>
      <c r="F48" s="564"/>
      <c r="G48" s="564"/>
      <c r="H48" s="564"/>
      <c r="I48" s="564"/>
      <c r="J48" s="564"/>
      <c r="K48" s="564"/>
      <c r="L48" s="564"/>
      <c r="M48" s="564"/>
      <c r="N48" s="564"/>
      <c r="O48" s="564"/>
      <c r="P48" s="564"/>
      <c r="Q48" s="564"/>
      <c r="R48" s="564"/>
      <c r="S48" s="564"/>
      <c r="T48" s="564"/>
      <c r="U48" s="564"/>
      <c r="V48" s="564"/>
      <c r="W48" s="564"/>
      <c r="X48" s="564"/>
      <c r="Y48" s="564"/>
      <c r="Z48" s="564"/>
    </row>
    <row r="49">
      <c r="A49" s="564"/>
      <c r="B49" s="621"/>
      <c r="C49" s="564"/>
      <c r="D49" s="622"/>
      <c r="E49" s="564"/>
      <c r="F49" s="564"/>
      <c r="G49" s="564"/>
      <c r="H49" s="564"/>
      <c r="I49" s="564"/>
      <c r="J49" s="564"/>
      <c r="K49" s="564"/>
      <c r="L49" s="564"/>
      <c r="M49" s="564"/>
      <c r="N49" s="564"/>
      <c r="O49" s="564"/>
      <c r="P49" s="564"/>
      <c r="Q49" s="564"/>
      <c r="R49" s="564"/>
      <c r="S49" s="564"/>
      <c r="T49" s="564"/>
      <c r="U49" s="564"/>
      <c r="V49" s="564"/>
      <c r="W49" s="564"/>
      <c r="X49" s="564"/>
      <c r="Y49" s="564"/>
      <c r="Z49" s="564"/>
    </row>
    <row r="50">
      <c r="A50" s="621"/>
      <c r="B50" s="564"/>
      <c r="C50" s="621"/>
      <c r="D50" s="622"/>
      <c r="E50" s="564"/>
      <c r="F50" s="564"/>
      <c r="G50" s="564"/>
      <c r="H50" s="564"/>
      <c r="I50" s="564"/>
      <c r="J50" s="564"/>
      <c r="K50" s="564"/>
      <c r="L50" s="564"/>
      <c r="M50" s="564"/>
      <c r="N50" s="564"/>
      <c r="O50" s="564"/>
      <c r="P50" s="564"/>
      <c r="Q50" s="564"/>
      <c r="R50" s="564"/>
      <c r="S50" s="564"/>
      <c r="T50" s="564"/>
      <c r="U50" s="564"/>
      <c r="V50" s="564"/>
      <c r="W50" s="564"/>
      <c r="X50" s="564"/>
      <c r="Y50" s="564"/>
      <c r="Z50" s="564"/>
    </row>
    <row r="51">
      <c r="A51" s="621"/>
      <c r="B51" s="621"/>
      <c r="C51" s="621"/>
      <c r="D51" s="622"/>
      <c r="E51" s="564"/>
      <c r="F51" s="564"/>
      <c r="G51" s="564"/>
      <c r="H51" s="564"/>
      <c r="I51" s="564"/>
      <c r="J51" s="564"/>
      <c r="K51" s="564"/>
      <c r="L51" s="564"/>
      <c r="M51" s="564"/>
      <c r="N51" s="564"/>
      <c r="O51" s="564"/>
      <c r="P51" s="564"/>
      <c r="Q51" s="564"/>
      <c r="R51" s="564"/>
      <c r="S51" s="564"/>
      <c r="T51" s="564"/>
      <c r="U51" s="564"/>
      <c r="V51" s="564"/>
      <c r="W51" s="564"/>
      <c r="X51" s="564"/>
      <c r="Y51" s="564"/>
      <c r="Z51" s="564"/>
    </row>
    <row r="52">
      <c r="A52" s="621"/>
      <c r="B52" s="621"/>
      <c r="C52" s="621"/>
      <c r="D52" s="622"/>
      <c r="E52" s="564"/>
      <c r="F52" s="564"/>
      <c r="G52" s="564"/>
      <c r="H52" s="564"/>
      <c r="I52" s="564"/>
      <c r="J52" s="564"/>
      <c r="K52" s="564"/>
      <c r="L52" s="564"/>
      <c r="M52" s="564"/>
      <c r="N52" s="564"/>
      <c r="O52" s="564"/>
      <c r="P52" s="564"/>
      <c r="Q52" s="564"/>
      <c r="R52" s="564"/>
      <c r="S52" s="564"/>
      <c r="T52" s="564"/>
      <c r="U52" s="564"/>
      <c r="V52" s="564"/>
      <c r="W52" s="564"/>
      <c r="X52" s="564"/>
      <c r="Y52" s="564"/>
      <c r="Z52" s="564"/>
    </row>
    <row r="53">
      <c r="A53" s="621"/>
      <c r="B53" s="564"/>
      <c r="C53" s="621"/>
      <c r="D53" s="622"/>
      <c r="E53" s="564"/>
      <c r="F53" s="564"/>
      <c r="G53" s="564"/>
      <c r="H53" s="564"/>
      <c r="I53" s="564"/>
      <c r="J53" s="564"/>
      <c r="K53" s="564"/>
      <c r="L53" s="564"/>
      <c r="M53" s="564"/>
      <c r="N53" s="564"/>
      <c r="O53" s="564"/>
      <c r="P53" s="564"/>
      <c r="Q53" s="564"/>
      <c r="R53" s="564"/>
      <c r="S53" s="564"/>
      <c r="T53" s="564"/>
      <c r="U53" s="564"/>
      <c r="V53" s="564"/>
      <c r="W53" s="564"/>
      <c r="X53" s="564"/>
      <c r="Y53" s="564"/>
      <c r="Z53" s="564"/>
    </row>
    <row r="54">
      <c r="A54" s="621"/>
      <c r="B54" s="621"/>
      <c r="C54" s="621"/>
      <c r="D54" s="622"/>
      <c r="E54" s="564"/>
      <c r="F54" s="564"/>
      <c r="G54" s="564"/>
      <c r="H54" s="564"/>
      <c r="I54" s="564"/>
      <c r="J54" s="564"/>
      <c r="K54" s="564"/>
      <c r="L54" s="564"/>
      <c r="M54" s="564"/>
      <c r="N54" s="564"/>
      <c r="O54" s="564"/>
      <c r="P54" s="564"/>
      <c r="Q54" s="564"/>
      <c r="R54" s="564"/>
      <c r="S54" s="564"/>
      <c r="T54" s="564"/>
      <c r="U54" s="564"/>
      <c r="V54" s="564"/>
      <c r="W54" s="564"/>
      <c r="X54" s="564"/>
      <c r="Y54" s="564"/>
      <c r="Z54" s="564"/>
    </row>
    <row r="55">
      <c r="A55" s="621"/>
      <c r="B55" s="621"/>
      <c r="C55" s="621"/>
      <c r="D55" s="622"/>
      <c r="E55" s="564"/>
      <c r="F55" s="564"/>
      <c r="G55" s="564"/>
      <c r="H55" s="564"/>
      <c r="I55" s="564"/>
      <c r="J55" s="564"/>
      <c r="K55" s="564"/>
      <c r="L55" s="564"/>
      <c r="M55" s="564"/>
      <c r="N55" s="564"/>
      <c r="O55" s="564"/>
      <c r="P55" s="564"/>
      <c r="Q55" s="564"/>
      <c r="R55" s="564"/>
      <c r="S55" s="564"/>
      <c r="T55" s="564"/>
      <c r="U55" s="564"/>
      <c r="V55" s="564"/>
      <c r="W55" s="564"/>
      <c r="X55" s="564"/>
      <c r="Y55" s="564"/>
      <c r="Z55" s="564"/>
    </row>
    <row r="56">
      <c r="A56" s="621"/>
      <c r="B56" s="564"/>
      <c r="C56" s="564"/>
      <c r="D56" s="622"/>
      <c r="E56" s="564"/>
      <c r="F56" s="564"/>
      <c r="G56" s="564"/>
      <c r="H56" s="564"/>
      <c r="I56" s="564"/>
      <c r="J56" s="564"/>
      <c r="K56" s="564"/>
      <c r="L56" s="564"/>
      <c r="M56" s="564"/>
      <c r="N56" s="564"/>
      <c r="O56" s="564"/>
      <c r="P56" s="564"/>
      <c r="Q56" s="564"/>
      <c r="R56" s="564"/>
      <c r="S56" s="564"/>
      <c r="T56" s="564"/>
      <c r="U56" s="564"/>
      <c r="V56" s="564"/>
      <c r="W56" s="564"/>
      <c r="X56" s="564"/>
      <c r="Y56" s="564"/>
      <c r="Z56" s="564"/>
    </row>
    <row r="57">
      <c r="A57" s="621"/>
      <c r="B57" s="621"/>
      <c r="C57" s="621"/>
      <c r="D57" s="622"/>
      <c r="E57" s="564"/>
      <c r="F57" s="564"/>
      <c r="G57" s="564"/>
      <c r="H57" s="564"/>
      <c r="I57" s="564"/>
      <c r="J57" s="564"/>
      <c r="K57" s="564"/>
      <c r="L57" s="564"/>
      <c r="M57" s="564"/>
      <c r="N57" s="564"/>
      <c r="O57" s="564"/>
      <c r="P57" s="564"/>
      <c r="Q57" s="564"/>
      <c r="R57" s="564"/>
      <c r="S57" s="564"/>
      <c r="T57" s="564"/>
      <c r="U57" s="564"/>
      <c r="V57" s="564"/>
      <c r="W57" s="564"/>
      <c r="X57" s="564"/>
      <c r="Y57" s="564"/>
      <c r="Z57" s="564"/>
    </row>
    <row r="58">
      <c r="A58" s="621"/>
      <c r="B58" s="564"/>
      <c r="C58" s="564"/>
      <c r="D58" s="622"/>
      <c r="E58" s="564"/>
      <c r="F58" s="564"/>
      <c r="G58" s="564"/>
      <c r="H58" s="564"/>
      <c r="I58" s="564"/>
      <c r="J58" s="564"/>
      <c r="K58" s="564"/>
      <c r="L58" s="564"/>
      <c r="M58" s="564"/>
      <c r="N58" s="564"/>
      <c r="O58" s="564"/>
      <c r="P58" s="564"/>
      <c r="Q58" s="564"/>
      <c r="R58" s="564"/>
      <c r="S58" s="564"/>
      <c r="T58" s="564"/>
      <c r="U58" s="564"/>
      <c r="V58" s="564"/>
      <c r="W58" s="564"/>
      <c r="X58" s="564"/>
      <c r="Y58" s="564"/>
      <c r="Z58" s="564"/>
    </row>
    <row r="59">
      <c r="A59" s="621"/>
      <c r="B59" s="564"/>
      <c r="C59" s="621"/>
      <c r="D59" s="622"/>
      <c r="E59" s="564"/>
      <c r="F59" s="564"/>
      <c r="G59" s="564"/>
      <c r="H59" s="564"/>
      <c r="I59" s="564"/>
      <c r="J59" s="564"/>
      <c r="K59" s="564"/>
      <c r="L59" s="564"/>
      <c r="M59" s="564"/>
      <c r="N59" s="564"/>
      <c r="O59" s="564"/>
      <c r="P59" s="564"/>
      <c r="Q59" s="564"/>
      <c r="R59" s="564"/>
      <c r="S59" s="564"/>
      <c r="T59" s="564"/>
      <c r="U59" s="564"/>
      <c r="V59" s="564"/>
      <c r="W59" s="564"/>
      <c r="X59" s="564"/>
      <c r="Y59" s="564"/>
      <c r="Z59" s="564"/>
    </row>
    <row r="60">
      <c r="A60" s="621"/>
      <c r="B60" s="564"/>
      <c r="C60" s="621"/>
      <c r="D60" s="622"/>
      <c r="E60" s="564"/>
      <c r="F60" s="564"/>
      <c r="G60" s="564"/>
      <c r="H60" s="564"/>
      <c r="I60" s="564"/>
      <c r="J60" s="564"/>
      <c r="K60" s="564"/>
      <c r="L60" s="564"/>
      <c r="M60" s="564"/>
      <c r="N60" s="564"/>
      <c r="O60" s="564"/>
      <c r="P60" s="564"/>
      <c r="Q60" s="564"/>
      <c r="R60" s="564"/>
      <c r="S60" s="564"/>
      <c r="T60" s="564"/>
      <c r="U60" s="564"/>
      <c r="V60" s="564"/>
      <c r="W60" s="564"/>
      <c r="X60" s="564"/>
      <c r="Y60" s="564"/>
      <c r="Z60" s="564"/>
    </row>
    <row r="61">
      <c r="A61" s="621"/>
      <c r="B61" s="621"/>
      <c r="C61" s="621"/>
      <c r="D61" s="622"/>
      <c r="E61" s="564"/>
      <c r="F61" s="564"/>
      <c r="G61" s="564"/>
      <c r="H61" s="564"/>
      <c r="I61" s="564"/>
      <c r="J61" s="564"/>
      <c r="K61" s="564"/>
      <c r="L61" s="564"/>
      <c r="M61" s="564"/>
      <c r="N61" s="564"/>
      <c r="O61" s="564"/>
      <c r="P61" s="564"/>
      <c r="Q61" s="564"/>
      <c r="R61" s="564"/>
      <c r="S61" s="564"/>
      <c r="T61" s="564"/>
      <c r="U61" s="564"/>
      <c r="V61" s="564"/>
      <c r="W61" s="564"/>
      <c r="X61" s="564"/>
      <c r="Y61" s="564"/>
      <c r="Z61" s="564"/>
    </row>
    <row r="62">
      <c r="A62" s="564"/>
      <c r="B62" s="564"/>
      <c r="C62" s="564"/>
      <c r="D62" s="622"/>
      <c r="E62" s="564"/>
      <c r="F62" s="564"/>
      <c r="G62" s="564"/>
      <c r="H62" s="564"/>
      <c r="I62" s="564"/>
      <c r="J62" s="564"/>
      <c r="K62" s="564"/>
      <c r="L62" s="564"/>
      <c r="M62" s="564"/>
      <c r="N62" s="564"/>
      <c r="O62" s="564"/>
      <c r="P62" s="564"/>
      <c r="Q62" s="564"/>
      <c r="R62" s="564"/>
      <c r="S62" s="564"/>
      <c r="T62" s="564"/>
      <c r="U62" s="564"/>
      <c r="V62" s="564"/>
      <c r="W62" s="564"/>
      <c r="X62" s="564"/>
      <c r="Y62" s="564"/>
      <c r="Z62" s="564"/>
    </row>
    <row r="63">
      <c r="A63" s="564"/>
      <c r="B63" s="564"/>
      <c r="C63" s="564"/>
      <c r="D63" s="622"/>
      <c r="E63" s="564"/>
      <c r="F63" s="564"/>
      <c r="G63" s="564"/>
      <c r="H63" s="564"/>
      <c r="I63" s="564"/>
      <c r="J63" s="564"/>
      <c r="K63" s="564"/>
      <c r="L63" s="564"/>
      <c r="M63" s="564"/>
      <c r="N63" s="564"/>
      <c r="O63" s="564"/>
      <c r="P63" s="564"/>
      <c r="Q63" s="564"/>
      <c r="R63" s="564"/>
      <c r="S63" s="564"/>
      <c r="T63" s="564"/>
      <c r="U63" s="564"/>
      <c r="V63" s="564"/>
      <c r="W63" s="564"/>
      <c r="X63" s="564"/>
      <c r="Y63" s="564"/>
      <c r="Z63" s="564"/>
    </row>
    <row r="64">
      <c r="A64" s="564"/>
      <c r="B64" s="564"/>
      <c r="C64" s="564"/>
      <c r="D64" s="622"/>
      <c r="E64" s="564"/>
      <c r="F64" s="564"/>
      <c r="G64" s="564"/>
      <c r="H64" s="564"/>
      <c r="I64" s="564"/>
      <c r="J64" s="564"/>
      <c r="K64" s="564"/>
      <c r="L64" s="564"/>
      <c r="M64" s="564"/>
      <c r="N64" s="564"/>
      <c r="O64" s="564"/>
      <c r="P64" s="564"/>
      <c r="Q64" s="564"/>
      <c r="R64" s="564"/>
      <c r="S64" s="564"/>
      <c r="T64" s="564"/>
      <c r="U64" s="564"/>
      <c r="V64" s="564"/>
      <c r="W64" s="564"/>
      <c r="X64" s="564"/>
      <c r="Y64" s="564"/>
      <c r="Z64" s="564"/>
    </row>
    <row r="65">
      <c r="A65" s="564"/>
      <c r="B65" s="564"/>
      <c r="C65" s="564"/>
      <c r="D65" s="622"/>
      <c r="E65" s="564"/>
      <c r="F65" s="564"/>
      <c r="G65" s="564"/>
      <c r="H65" s="564"/>
      <c r="I65" s="564"/>
      <c r="J65" s="564"/>
      <c r="K65" s="564"/>
      <c r="L65" s="564"/>
      <c r="M65" s="564"/>
      <c r="N65" s="564"/>
      <c r="O65" s="564"/>
      <c r="P65" s="564"/>
      <c r="Q65" s="564"/>
      <c r="R65" s="564"/>
      <c r="S65" s="564"/>
      <c r="T65" s="564"/>
      <c r="U65" s="564"/>
      <c r="V65" s="564"/>
      <c r="W65" s="564"/>
      <c r="X65" s="564"/>
      <c r="Y65" s="564"/>
      <c r="Z65" s="564"/>
    </row>
    <row r="66">
      <c r="A66" s="564"/>
      <c r="B66" s="564"/>
      <c r="C66" s="564"/>
      <c r="D66" s="622"/>
      <c r="E66" s="564"/>
      <c r="F66" s="564"/>
      <c r="G66" s="564"/>
      <c r="H66" s="564"/>
      <c r="I66" s="564"/>
      <c r="J66" s="564"/>
      <c r="K66" s="564"/>
      <c r="L66" s="564"/>
      <c r="M66" s="564"/>
      <c r="N66" s="564"/>
      <c r="O66" s="564"/>
      <c r="P66" s="564"/>
      <c r="Q66" s="564"/>
      <c r="R66" s="564"/>
      <c r="S66" s="564"/>
      <c r="T66" s="564"/>
      <c r="U66" s="564"/>
      <c r="V66" s="564"/>
      <c r="W66" s="564"/>
      <c r="X66" s="564"/>
      <c r="Y66" s="564"/>
      <c r="Z66" s="564"/>
    </row>
    <row r="67">
      <c r="A67" s="564"/>
      <c r="B67" s="564"/>
      <c r="C67" s="564"/>
      <c r="D67" s="622"/>
      <c r="E67" s="564"/>
      <c r="F67" s="564"/>
      <c r="G67" s="564"/>
      <c r="H67" s="564"/>
      <c r="I67" s="564"/>
      <c r="J67" s="564"/>
      <c r="K67" s="564"/>
      <c r="L67" s="564"/>
      <c r="M67" s="564"/>
      <c r="N67" s="564"/>
      <c r="O67" s="564"/>
      <c r="P67" s="564"/>
      <c r="Q67" s="564"/>
      <c r="R67" s="564"/>
      <c r="S67" s="564"/>
      <c r="T67" s="564"/>
      <c r="U67" s="564"/>
      <c r="V67" s="564"/>
      <c r="W67" s="564"/>
      <c r="X67" s="564"/>
      <c r="Y67" s="564"/>
      <c r="Z67" s="564"/>
    </row>
    <row r="68">
      <c r="A68" s="564"/>
      <c r="B68" s="564"/>
      <c r="C68" s="564"/>
      <c r="D68" s="622"/>
      <c r="E68" s="564"/>
      <c r="F68" s="564"/>
      <c r="G68" s="564"/>
      <c r="H68" s="564"/>
      <c r="I68" s="564"/>
      <c r="J68" s="564"/>
      <c r="K68" s="564"/>
      <c r="L68" s="564"/>
      <c r="M68" s="564"/>
      <c r="N68" s="564"/>
      <c r="O68" s="564"/>
      <c r="P68" s="564"/>
      <c r="Q68" s="564"/>
      <c r="R68" s="564"/>
      <c r="S68" s="564"/>
      <c r="T68" s="564"/>
      <c r="U68" s="564"/>
      <c r="V68" s="564"/>
      <c r="W68" s="564"/>
      <c r="X68" s="564"/>
      <c r="Y68" s="564"/>
      <c r="Z68" s="564"/>
    </row>
    <row r="69">
      <c r="A69" s="564"/>
      <c r="B69" s="564"/>
      <c r="C69" s="564"/>
      <c r="D69" s="622"/>
      <c r="E69" s="564"/>
      <c r="F69" s="564"/>
      <c r="G69" s="564"/>
      <c r="H69" s="564"/>
      <c r="I69" s="564"/>
      <c r="J69" s="564"/>
      <c r="K69" s="564"/>
      <c r="L69" s="564"/>
      <c r="M69" s="564"/>
      <c r="N69" s="564"/>
      <c r="O69" s="564"/>
      <c r="P69" s="564"/>
      <c r="Q69" s="564"/>
      <c r="R69" s="564"/>
      <c r="S69" s="564"/>
      <c r="T69" s="564"/>
      <c r="U69" s="564"/>
      <c r="V69" s="564"/>
      <c r="W69" s="564"/>
      <c r="X69" s="564"/>
      <c r="Y69" s="564"/>
      <c r="Z69" s="564"/>
    </row>
    <row r="70">
      <c r="A70" s="564"/>
      <c r="B70" s="564"/>
      <c r="C70" s="564"/>
      <c r="D70" s="622"/>
      <c r="E70" s="564"/>
      <c r="F70" s="564"/>
      <c r="G70" s="564"/>
      <c r="H70" s="564"/>
      <c r="I70" s="564"/>
      <c r="J70" s="564"/>
      <c r="K70" s="564"/>
      <c r="L70" s="564"/>
      <c r="M70" s="564"/>
      <c r="N70" s="564"/>
      <c r="O70" s="564"/>
      <c r="P70" s="564"/>
      <c r="Q70" s="564"/>
      <c r="R70" s="564"/>
      <c r="S70" s="564"/>
      <c r="T70" s="564"/>
      <c r="U70" s="564"/>
      <c r="V70" s="564"/>
      <c r="W70" s="564"/>
      <c r="X70" s="564"/>
      <c r="Y70" s="564"/>
      <c r="Z70" s="564"/>
    </row>
    <row r="71">
      <c r="A71" s="564"/>
      <c r="B71" s="564"/>
      <c r="C71" s="564"/>
      <c r="D71" s="622"/>
      <c r="E71" s="564"/>
      <c r="F71" s="564"/>
      <c r="G71" s="564"/>
      <c r="H71" s="564"/>
      <c r="I71" s="564"/>
      <c r="J71" s="564"/>
      <c r="K71" s="564"/>
      <c r="L71" s="564"/>
      <c r="M71" s="564"/>
      <c r="N71" s="564"/>
      <c r="O71" s="564"/>
      <c r="P71" s="564"/>
      <c r="Q71" s="564"/>
      <c r="R71" s="564"/>
      <c r="S71" s="564"/>
      <c r="T71" s="564"/>
      <c r="U71" s="564"/>
      <c r="V71" s="564"/>
      <c r="W71" s="564"/>
      <c r="X71" s="564"/>
      <c r="Y71" s="564"/>
      <c r="Z71" s="564"/>
    </row>
    <row r="72">
      <c r="A72" s="564"/>
      <c r="B72" s="564"/>
      <c r="C72" s="564"/>
      <c r="D72" s="622"/>
      <c r="E72" s="564"/>
      <c r="F72" s="564"/>
      <c r="G72" s="564"/>
      <c r="H72" s="564"/>
      <c r="I72" s="564"/>
      <c r="J72" s="564"/>
      <c r="K72" s="564"/>
      <c r="L72" s="564"/>
      <c r="M72" s="564"/>
      <c r="N72" s="564"/>
      <c r="O72" s="564"/>
      <c r="P72" s="564"/>
      <c r="Q72" s="564"/>
      <c r="R72" s="564"/>
      <c r="S72" s="564"/>
      <c r="T72" s="564"/>
      <c r="U72" s="564"/>
      <c r="V72" s="564"/>
      <c r="W72" s="564"/>
      <c r="X72" s="564"/>
      <c r="Y72" s="564"/>
      <c r="Z72" s="564"/>
    </row>
    <row r="73">
      <c r="A73" s="564"/>
      <c r="B73" s="564"/>
      <c r="C73" s="564"/>
      <c r="D73" s="622"/>
      <c r="E73" s="564"/>
      <c r="F73" s="564"/>
      <c r="G73" s="564"/>
      <c r="H73" s="564"/>
      <c r="I73" s="564"/>
      <c r="J73" s="564"/>
      <c r="K73" s="564"/>
      <c r="L73" s="564"/>
      <c r="M73" s="564"/>
      <c r="N73" s="564"/>
      <c r="O73" s="564"/>
      <c r="P73" s="564"/>
      <c r="Q73" s="564"/>
      <c r="R73" s="564"/>
      <c r="S73" s="564"/>
      <c r="T73" s="564"/>
      <c r="U73" s="564"/>
      <c r="V73" s="564"/>
      <c r="W73" s="564"/>
      <c r="X73" s="564"/>
      <c r="Y73" s="564"/>
      <c r="Z73" s="564"/>
    </row>
    <row r="74">
      <c r="A74" s="564"/>
      <c r="B74" s="564"/>
      <c r="C74" s="564"/>
      <c r="D74" s="622"/>
      <c r="E74" s="564"/>
      <c r="F74" s="564"/>
      <c r="G74" s="564"/>
      <c r="H74" s="564"/>
      <c r="I74" s="564"/>
      <c r="J74" s="564"/>
      <c r="K74" s="564"/>
      <c r="L74" s="564"/>
      <c r="M74" s="564"/>
      <c r="N74" s="564"/>
      <c r="O74" s="564"/>
      <c r="P74" s="564"/>
      <c r="Q74" s="564"/>
      <c r="R74" s="564"/>
      <c r="S74" s="564"/>
      <c r="T74" s="564"/>
      <c r="U74" s="564"/>
      <c r="V74" s="564"/>
      <c r="W74" s="564"/>
      <c r="X74" s="564"/>
      <c r="Y74" s="564"/>
      <c r="Z74" s="564"/>
    </row>
    <row r="75">
      <c r="A75" s="564"/>
      <c r="B75" s="564"/>
      <c r="C75" s="564"/>
      <c r="D75" s="622"/>
      <c r="E75" s="564"/>
      <c r="F75" s="564"/>
      <c r="G75" s="564"/>
      <c r="H75" s="564"/>
      <c r="I75" s="564"/>
      <c r="J75" s="564"/>
      <c r="K75" s="564"/>
      <c r="L75" s="564"/>
      <c r="M75" s="564"/>
      <c r="N75" s="564"/>
      <c r="O75" s="564"/>
      <c r="P75" s="564"/>
      <c r="Q75" s="564"/>
      <c r="R75" s="564"/>
      <c r="S75" s="564"/>
      <c r="T75" s="564"/>
      <c r="U75" s="564"/>
      <c r="V75" s="564"/>
      <c r="W75" s="564"/>
      <c r="X75" s="564"/>
      <c r="Y75" s="564"/>
      <c r="Z75" s="564"/>
    </row>
    <row r="76">
      <c r="A76" s="564"/>
      <c r="B76" s="564"/>
      <c r="C76" s="564"/>
      <c r="D76" s="622"/>
      <c r="E76" s="564"/>
      <c r="F76" s="564"/>
      <c r="G76" s="564"/>
      <c r="H76" s="564"/>
      <c r="I76" s="564"/>
      <c r="J76" s="564"/>
      <c r="K76" s="564"/>
      <c r="L76" s="564"/>
      <c r="M76" s="564"/>
      <c r="N76" s="564"/>
      <c r="O76" s="564"/>
      <c r="P76" s="564"/>
      <c r="Q76" s="564"/>
      <c r="R76" s="564"/>
      <c r="S76" s="564"/>
      <c r="T76" s="564"/>
      <c r="U76" s="564"/>
      <c r="V76" s="564"/>
      <c r="W76" s="564"/>
      <c r="X76" s="564"/>
      <c r="Y76" s="564"/>
      <c r="Z76" s="564"/>
    </row>
    <row r="77">
      <c r="A77" s="564"/>
      <c r="B77" s="564"/>
      <c r="C77" s="564"/>
      <c r="D77" s="622"/>
      <c r="E77" s="564"/>
      <c r="F77" s="564"/>
      <c r="G77" s="564"/>
      <c r="H77" s="564"/>
      <c r="I77" s="564"/>
      <c r="J77" s="564"/>
      <c r="K77" s="564"/>
      <c r="L77" s="564"/>
      <c r="M77" s="564"/>
      <c r="N77" s="564"/>
      <c r="O77" s="564"/>
      <c r="P77" s="564"/>
      <c r="Q77" s="564"/>
      <c r="R77" s="564"/>
      <c r="S77" s="564"/>
      <c r="T77" s="564"/>
      <c r="U77" s="564"/>
      <c r="V77" s="564"/>
      <c r="W77" s="564"/>
      <c r="X77" s="564"/>
      <c r="Y77" s="564"/>
      <c r="Z77" s="564"/>
    </row>
    <row r="78">
      <c r="A78" s="564"/>
      <c r="B78" s="564"/>
      <c r="C78" s="564"/>
      <c r="D78" s="622"/>
      <c r="E78" s="564"/>
      <c r="F78" s="564"/>
      <c r="G78" s="564"/>
      <c r="H78" s="564"/>
      <c r="I78" s="564"/>
      <c r="J78" s="564"/>
      <c r="K78" s="564"/>
      <c r="L78" s="564"/>
      <c r="M78" s="564"/>
      <c r="N78" s="564"/>
      <c r="O78" s="564"/>
      <c r="P78" s="564"/>
      <c r="Q78" s="564"/>
      <c r="R78" s="564"/>
      <c r="S78" s="564"/>
      <c r="T78" s="564"/>
      <c r="U78" s="564"/>
      <c r="V78" s="564"/>
      <c r="W78" s="564"/>
      <c r="X78" s="564"/>
      <c r="Y78" s="564"/>
      <c r="Z78" s="564"/>
    </row>
    <row r="79">
      <c r="A79" s="564"/>
      <c r="B79" s="564"/>
      <c r="C79" s="564"/>
      <c r="D79" s="622"/>
      <c r="E79" s="564"/>
      <c r="F79" s="564"/>
      <c r="G79" s="564"/>
      <c r="H79" s="564"/>
      <c r="I79" s="564"/>
      <c r="J79" s="564"/>
      <c r="K79" s="564"/>
      <c r="L79" s="564"/>
      <c r="M79" s="564"/>
      <c r="N79" s="564"/>
      <c r="O79" s="564"/>
      <c r="P79" s="564"/>
      <c r="Q79" s="564"/>
      <c r="R79" s="564"/>
      <c r="S79" s="564"/>
      <c r="T79" s="564"/>
      <c r="U79" s="564"/>
      <c r="V79" s="564"/>
      <c r="W79" s="564"/>
      <c r="X79" s="564"/>
      <c r="Y79" s="564"/>
      <c r="Z79" s="564"/>
    </row>
    <row r="80">
      <c r="A80" s="564"/>
      <c r="B80" s="564"/>
      <c r="C80" s="564"/>
      <c r="D80" s="622"/>
      <c r="E80" s="564"/>
      <c r="F80" s="564"/>
      <c r="G80" s="564"/>
      <c r="H80" s="564"/>
      <c r="I80" s="564"/>
      <c r="J80" s="564"/>
      <c r="K80" s="564"/>
      <c r="L80" s="564"/>
      <c r="M80" s="564"/>
      <c r="N80" s="564"/>
      <c r="O80" s="564"/>
      <c r="P80" s="564"/>
      <c r="Q80" s="564"/>
      <c r="R80" s="564"/>
      <c r="S80" s="564"/>
      <c r="T80" s="564"/>
      <c r="U80" s="564"/>
      <c r="V80" s="564"/>
      <c r="W80" s="564"/>
      <c r="X80" s="564"/>
      <c r="Y80" s="564"/>
      <c r="Z80" s="564"/>
    </row>
    <row r="81">
      <c r="A81" s="564"/>
      <c r="B81" s="564"/>
      <c r="C81" s="564"/>
      <c r="D81" s="622"/>
      <c r="E81" s="564"/>
      <c r="F81" s="564"/>
      <c r="G81" s="564"/>
      <c r="H81" s="564"/>
      <c r="I81" s="564"/>
      <c r="J81" s="564"/>
      <c r="K81" s="564"/>
      <c r="L81" s="564"/>
      <c r="M81" s="564"/>
      <c r="N81" s="564"/>
      <c r="O81" s="564"/>
      <c r="P81" s="564"/>
      <c r="Q81" s="564"/>
      <c r="R81" s="564"/>
      <c r="S81" s="564"/>
      <c r="T81" s="564"/>
      <c r="U81" s="564"/>
      <c r="V81" s="564"/>
      <c r="W81" s="564"/>
      <c r="X81" s="564"/>
      <c r="Y81" s="564"/>
      <c r="Z81" s="564"/>
    </row>
    <row r="82">
      <c r="A82" s="564"/>
      <c r="B82" s="564"/>
      <c r="C82" s="564"/>
      <c r="D82" s="622"/>
      <c r="E82" s="564"/>
      <c r="F82" s="564"/>
      <c r="G82" s="564"/>
      <c r="H82" s="564"/>
      <c r="I82" s="564"/>
      <c r="J82" s="564"/>
      <c r="K82" s="564"/>
      <c r="L82" s="564"/>
      <c r="M82" s="564"/>
      <c r="N82" s="564"/>
      <c r="O82" s="564"/>
      <c r="P82" s="564"/>
      <c r="Q82" s="564"/>
      <c r="R82" s="564"/>
      <c r="S82" s="564"/>
      <c r="T82" s="564"/>
      <c r="U82" s="564"/>
      <c r="V82" s="564"/>
      <c r="W82" s="564"/>
      <c r="X82" s="564"/>
      <c r="Y82" s="564"/>
      <c r="Z82" s="564"/>
    </row>
    <row r="83">
      <c r="A83" s="564"/>
      <c r="B83" s="564"/>
      <c r="C83" s="564"/>
      <c r="D83" s="622"/>
      <c r="E83" s="564"/>
      <c r="F83" s="564"/>
      <c r="G83" s="564"/>
      <c r="H83" s="564"/>
      <c r="I83" s="564"/>
      <c r="J83" s="564"/>
      <c r="K83" s="564"/>
      <c r="L83" s="564"/>
      <c r="M83" s="564"/>
      <c r="N83" s="564"/>
      <c r="O83" s="564"/>
      <c r="P83" s="564"/>
      <c r="Q83" s="564"/>
      <c r="R83" s="564"/>
      <c r="S83" s="564"/>
      <c r="T83" s="564"/>
      <c r="U83" s="564"/>
      <c r="V83" s="564"/>
      <c r="W83" s="564"/>
      <c r="X83" s="564"/>
      <c r="Y83" s="564"/>
      <c r="Z83" s="564"/>
    </row>
    <row r="84">
      <c r="A84" s="564"/>
      <c r="B84" s="564"/>
      <c r="C84" s="564"/>
      <c r="D84" s="622"/>
      <c r="E84" s="564"/>
      <c r="F84" s="564"/>
      <c r="G84" s="564"/>
      <c r="H84" s="564"/>
      <c r="I84" s="564"/>
      <c r="J84" s="564"/>
      <c r="K84" s="564"/>
      <c r="L84" s="564"/>
      <c r="M84" s="564"/>
      <c r="N84" s="564"/>
      <c r="O84" s="564"/>
      <c r="P84" s="564"/>
      <c r="Q84" s="564"/>
      <c r="R84" s="564"/>
      <c r="S84" s="564"/>
      <c r="T84" s="564"/>
      <c r="U84" s="564"/>
      <c r="V84" s="564"/>
      <c r="W84" s="564"/>
      <c r="X84" s="564"/>
      <c r="Y84" s="564"/>
      <c r="Z84" s="564"/>
    </row>
    <row r="85">
      <c r="A85" s="564"/>
      <c r="B85" s="564"/>
      <c r="C85" s="564"/>
      <c r="D85" s="622"/>
      <c r="E85" s="564"/>
      <c r="F85" s="564"/>
      <c r="G85" s="564"/>
      <c r="H85" s="564"/>
      <c r="I85" s="564"/>
      <c r="J85" s="564"/>
      <c r="K85" s="564"/>
      <c r="L85" s="564"/>
      <c r="M85" s="564"/>
      <c r="N85" s="564"/>
      <c r="O85" s="564"/>
      <c r="P85" s="564"/>
      <c r="Q85" s="564"/>
      <c r="R85" s="564"/>
      <c r="S85" s="564"/>
      <c r="T85" s="564"/>
      <c r="U85" s="564"/>
      <c r="V85" s="564"/>
      <c r="W85" s="564"/>
      <c r="X85" s="564"/>
      <c r="Y85" s="564"/>
      <c r="Z85" s="564"/>
    </row>
    <row r="86">
      <c r="A86" s="564"/>
      <c r="B86" s="564"/>
      <c r="C86" s="564"/>
      <c r="D86" s="622"/>
      <c r="E86" s="564"/>
      <c r="F86" s="564"/>
      <c r="G86" s="564"/>
      <c r="H86" s="564"/>
      <c r="I86" s="564"/>
      <c r="J86" s="564"/>
      <c r="K86" s="564"/>
      <c r="L86" s="564"/>
      <c r="M86" s="564"/>
      <c r="N86" s="564"/>
      <c r="O86" s="564"/>
      <c r="P86" s="564"/>
      <c r="Q86" s="564"/>
      <c r="R86" s="564"/>
      <c r="S86" s="564"/>
      <c r="T86" s="564"/>
      <c r="U86" s="564"/>
      <c r="V86" s="564"/>
      <c r="W86" s="564"/>
      <c r="X86" s="564"/>
      <c r="Y86" s="564"/>
      <c r="Z86" s="564"/>
    </row>
    <row r="87">
      <c r="A87" s="564"/>
      <c r="B87" s="564"/>
      <c r="C87" s="564"/>
      <c r="D87" s="622"/>
      <c r="E87" s="564"/>
      <c r="F87" s="564"/>
      <c r="G87" s="564"/>
      <c r="H87" s="564"/>
      <c r="I87" s="564"/>
      <c r="J87" s="564"/>
      <c r="K87" s="564"/>
      <c r="L87" s="564"/>
      <c r="M87" s="564"/>
      <c r="N87" s="564"/>
      <c r="O87" s="564"/>
      <c r="P87" s="564"/>
      <c r="Q87" s="564"/>
      <c r="R87" s="564"/>
      <c r="S87" s="564"/>
      <c r="T87" s="564"/>
      <c r="U87" s="564"/>
      <c r="V87" s="564"/>
      <c r="W87" s="564"/>
      <c r="X87" s="564"/>
      <c r="Y87" s="564"/>
      <c r="Z87" s="564"/>
    </row>
    <row r="88">
      <c r="A88" s="564"/>
      <c r="B88" s="564"/>
      <c r="C88" s="564"/>
      <c r="D88" s="622"/>
      <c r="E88" s="564"/>
      <c r="F88" s="564"/>
      <c r="G88" s="564"/>
      <c r="H88" s="564"/>
      <c r="I88" s="564"/>
      <c r="J88" s="564"/>
      <c r="K88" s="564"/>
      <c r="L88" s="564"/>
      <c r="M88" s="564"/>
      <c r="N88" s="564"/>
      <c r="O88" s="564"/>
      <c r="P88" s="564"/>
      <c r="Q88" s="564"/>
      <c r="R88" s="564"/>
      <c r="S88" s="564"/>
      <c r="T88" s="564"/>
      <c r="U88" s="564"/>
      <c r="V88" s="564"/>
      <c r="W88" s="564"/>
      <c r="X88" s="564"/>
      <c r="Y88" s="564"/>
      <c r="Z88" s="564"/>
    </row>
    <row r="89">
      <c r="A89" s="564"/>
      <c r="B89" s="564"/>
      <c r="C89" s="564"/>
      <c r="D89" s="622"/>
      <c r="E89" s="564"/>
      <c r="F89" s="564"/>
      <c r="G89" s="564"/>
      <c r="H89" s="564"/>
      <c r="I89" s="564"/>
      <c r="J89" s="564"/>
      <c r="K89" s="564"/>
      <c r="L89" s="564"/>
      <c r="M89" s="564"/>
      <c r="N89" s="564"/>
      <c r="O89" s="564"/>
      <c r="P89" s="564"/>
      <c r="Q89" s="564"/>
      <c r="R89" s="564"/>
      <c r="S89" s="564"/>
      <c r="T89" s="564"/>
      <c r="U89" s="564"/>
      <c r="V89" s="564"/>
      <c r="W89" s="564"/>
      <c r="X89" s="564"/>
      <c r="Y89" s="564"/>
      <c r="Z89" s="564"/>
    </row>
    <row r="90">
      <c r="A90" s="564"/>
      <c r="B90" s="564"/>
      <c r="C90" s="564"/>
      <c r="D90" s="622"/>
      <c r="E90" s="564"/>
      <c r="F90" s="564"/>
      <c r="G90" s="564"/>
      <c r="H90" s="564"/>
      <c r="I90" s="564"/>
      <c r="J90" s="564"/>
      <c r="K90" s="564"/>
      <c r="L90" s="564"/>
      <c r="M90" s="564"/>
      <c r="N90" s="564"/>
      <c r="O90" s="564"/>
      <c r="P90" s="564"/>
      <c r="Q90" s="564"/>
      <c r="R90" s="564"/>
      <c r="S90" s="564"/>
      <c r="T90" s="564"/>
      <c r="U90" s="564"/>
      <c r="V90" s="564"/>
      <c r="W90" s="564"/>
      <c r="X90" s="564"/>
      <c r="Y90" s="564"/>
      <c r="Z90" s="564"/>
    </row>
    <row r="91">
      <c r="A91" s="564"/>
      <c r="B91" s="564"/>
      <c r="C91" s="564"/>
      <c r="D91" s="622"/>
      <c r="E91" s="564"/>
      <c r="F91" s="564"/>
      <c r="G91" s="564"/>
      <c r="H91" s="564"/>
      <c r="I91" s="564"/>
      <c r="J91" s="564"/>
      <c r="K91" s="564"/>
      <c r="L91" s="564"/>
      <c r="M91" s="564"/>
      <c r="N91" s="564"/>
      <c r="O91" s="564"/>
      <c r="P91" s="564"/>
      <c r="Q91" s="564"/>
      <c r="R91" s="564"/>
      <c r="S91" s="564"/>
      <c r="T91" s="564"/>
      <c r="U91" s="564"/>
      <c r="V91" s="564"/>
      <c r="W91" s="564"/>
      <c r="X91" s="564"/>
      <c r="Y91" s="564"/>
      <c r="Z91" s="564"/>
    </row>
    <row r="92">
      <c r="A92" s="564"/>
      <c r="B92" s="564"/>
      <c r="C92" s="564"/>
      <c r="D92" s="622"/>
      <c r="E92" s="564"/>
      <c r="F92" s="564"/>
      <c r="G92" s="564"/>
      <c r="H92" s="564"/>
      <c r="I92" s="564"/>
      <c r="J92" s="564"/>
      <c r="K92" s="564"/>
      <c r="L92" s="564"/>
      <c r="M92" s="564"/>
      <c r="N92" s="564"/>
      <c r="O92" s="564"/>
      <c r="P92" s="564"/>
      <c r="Q92" s="564"/>
      <c r="R92" s="564"/>
      <c r="S92" s="564"/>
      <c r="T92" s="564"/>
      <c r="U92" s="564"/>
      <c r="V92" s="564"/>
      <c r="W92" s="564"/>
      <c r="X92" s="564"/>
      <c r="Y92" s="564"/>
      <c r="Z92" s="564"/>
    </row>
    <row r="93">
      <c r="A93" s="564"/>
      <c r="B93" s="564"/>
      <c r="C93" s="564"/>
      <c r="D93" s="622"/>
      <c r="E93" s="564"/>
      <c r="F93" s="564"/>
      <c r="G93" s="564"/>
      <c r="H93" s="564"/>
      <c r="I93" s="564"/>
      <c r="J93" s="564"/>
      <c r="K93" s="564"/>
      <c r="L93" s="564"/>
      <c r="M93" s="564"/>
      <c r="N93" s="564"/>
      <c r="O93" s="564"/>
      <c r="P93" s="564"/>
      <c r="Q93" s="564"/>
      <c r="R93" s="564"/>
      <c r="S93" s="564"/>
      <c r="T93" s="564"/>
      <c r="U93" s="564"/>
      <c r="V93" s="564"/>
      <c r="W93" s="564"/>
      <c r="X93" s="564"/>
      <c r="Y93" s="564"/>
      <c r="Z93" s="564"/>
    </row>
    <row r="94">
      <c r="A94" s="564"/>
      <c r="B94" s="564"/>
      <c r="C94" s="564"/>
      <c r="D94" s="622"/>
      <c r="E94" s="564"/>
      <c r="F94" s="564"/>
      <c r="G94" s="564"/>
      <c r="H94" s="564"/>
      <c r="I94" s="564"/>
      <c r="J94" s="564"/>
      <c r="K94" s="564"/>
      <c r="L94" s="564"/>
      <c r="M94" s="564"/>
      <c r="N94" s="564"/>
      <c r="O94" s="564"/>
      <c r="P94" s="564"/>
      <c r="Q94" s="564"/>
      <c r="R94" s="564"/>
      <c r="S94" s="564"/>
      <c r="T94" s="564"/>
      <c r="U94" s="564"/>
      <c r="V94" s="564"/>
      <c r="W94" s="564"/>
      <c r="X94" s="564"/>
      <c r="Y94" s="564"/>
      <c r="Z94" s="564"/>
    </row>
    <row r="95">
      <c r="A95" s="564"/>
      <c r="B95" s="564"/>
      <c r="C95" s="564"/>
      <c r="D95" s="622"/>
      <c r="E95" s="564"/>
      <c r="F95" s="564"/>
      <c r="G95" s="564"/>
      <c r="H95" s="564"/>
      <c r="I95" s="564"/>
      <c r="J95" s="564"/>
      <c r="K95" s="564"/>
      <c r="L95" s="564"/>
      <c r="M95" s="564"/>
      <c r="N95" s="564"/>
      <c r="O95" s="564"/>
      <c r="P95" s="564"/>
      <c r="Q95" s="564"/>
      <c r="R95" s="564"/>
      <c r="S95" s="564"/>
      <c r="T95" s="564"/>
      <c r="U95" s="564"/>
      <c r="V95" s="564"/>
      <c r="W95" s="564"/>
      <c r="X95" s="564"/>
      <c r="Y95" s="564"/>
      <c r="Z95" s="564"/>
    </row>
    <row r="96">
      <c r="A96" s="564"/>
      <c r="B96" s="564"/>
      <c r="C96" s="564"/>
      <c r="D96" s="622"/>
      <c r="E96" s="564"/>
      <c r="F96" s="564"/>
      <c r="G96" s="564"/>
      <c r="H96" s="564"/>
      <c r="I96" s="564"/>
      <c r="J96" s="564"/>
      <c r="K96" s="564"/>
      <c r="L96" s="564"/>
      <c r="M96" s="564"/>
      <c r="N96" s="564"/>
      <c r="O96" s="564"/>
      <c r="P96" s="564"/>
      <c r="Q96" s="564"/>
      <c r="R96" s="564"/>
      <c r="S96" s="564"/>
      <c r="T96" s="564"/>
      <c r="U96" s="564"/>
      <c r="V96" s="564"/>
      <c r="W96" s="564"/>
      <c r="X96" s="564"/>
      <c r="Y96" s="564"/>
      <c r="Z96" s="564"/>
    </row>
    <row r="97">
      <c r="A97" s="564"/>
      <c r="B97" s="564"/>
      <c r="C97" s="564"/>
      <c r="D97" s="622"/>
      <c r="E97" s="564"/>
      <c r="F97" s="564"/>
      <c r="G97" s="564"/>
      <c r="H97" s="564"/>
      <c r="I97" s="564"/>
      <c r="J97" s="564"/>
      <c r="K97" s="564"/>
      <c r="L97" s="564"/>
      <c r="M97" s="564"/>
      <c r="N97" s="564"/>
      <c r="O97" s="564"/>
      <c r="P97" s="564"/>
      <c r="Q97" s="564"/>
      <c r="R97" s="564"/>
      <c r="S97" s="564"/>
      <c r="T97" s="564"/>
      <c r="U97" s="564"/>
      <c r="V97" s="564"/>
      <c r="W97" s="564"/>
      <c r="X97" s="564"/>
      <c r="Y97" s="564"/>
      <c r="Z97" s="564"/>
    </row>
    <row r="98">
      <c r="A98" s="564"/>
      <c r="B98" s="564"/>
      <c r="C98" s="564"/>
      <c r="D98" s="622"/>
      <c r="E98" s="564"/>
      <c r="F98" s="564"/>
      <c r="G98" s="564"/>
      <c r="H98" s="564"/>
      <c r="I98" s="564"/>
      <c r="J98" s="564"/>
      <c r="K98" s="564"/>
      <c r="L98" s="564"/>
      <c r="M98" s="564"/>
      <c r="N98" s="564"/>
      <c r="O98" s="564"/>
      <c r="P98" s="564"/>
      <c r="Q98" s="564"/>
      <c r="R98" s="564"/>
      <c r="S98" s="564"/>
      <c r="T98" s="564"/>
      <c r="U98" s="564"/>
      <c r="V98" s="564"/>
      <c r="W98" s="564"/>
      <c r="X98" s="564"/>
      <c r="Y98" s="564"/>
      <c r="Z98" s="564"/>
    </row>
    <row r="99">
      <c r="A99" s="564"/>
      <c r="B99" s="564"/>
      <c r="C99" s="564"/>
      <c r="D99" s="622"/>
      <c r="E99" s="564"/>
      <c r="F99" s="564"/>
      <c r="G99" s="564"/>
      <c r="H99" s="564"/>
      <c r="I99" s="564"/>
      <c r="J99" s="564"/>
      <c r="K99" s="564"/>
      <c r="L99" s="564"/>
      <c r="M99" s="564"/>
      <c r="N99" s="564"/>
      <c r="O99" s="564"/>
      <c r="P99" s="564"/>
      <c r="Q99" s="564"/>
      <c r="R99" s="564"/>
      <c r="S99" s="564"/>
      <c r="T99" s="564"/>
      <c r="U99" s="564"/>
      <c r="V99" s="564"/>
      <c r="W99" s="564"/>
      <c r="X99" s="564"/>
      <c r="Y99" s="564"/>
      <c r="Z99" s="564"/>
    </row>
    <row r="100">
      <c r="A100" s="564"/>
      <c r="B100" s="564"/>
      <c r="C100" s="564"/>
      <c r="D100" s="622"/>
      <c r="E100" s="564"/>
      <c r="F100" s="564"/>
      <c r="G100" s="564"/>
      <c r="H100" s="564"/>
      <c r="I100" s="564"/>
      <c r="J100" s="564"/>
      <c r="K100" s="564"/>
      <c r="L100" s="564"/>
      <c r="M100" s="564"/>
      <c r="N100" s="564"/>
      <c r="O100" s="564"/>
      <c r="P100" s="564"/>
      <c r="Q100" s="564"/>
      <c r="R100" s="564"/>
      <c r="S100" s="564"/>
      <c r="T100" s="564"/>
      <c r="U100" s="564"/>
      <c r="V100" s="564"/>
      <c r="W100" s="564"/>
      <c r="X100" s="564"/>
      <c r="Y100" s="564"/>
      <c r="Z100" s="564"/>
    </row>
    <row r="101">
      <c r="A101" s="564"/>
      <c r="B101" s="564"/>
      <c r="C101" s="564"/>
      <c r="D101" s="622"/>
      <c r="E101" s="564"/>
      <c r="F101" s="564"/>
      <c r="G101" s="564"/>
      <c r="H101" s="564"/>
      <c r="I101" s="564"/>
      <c r="J101" s="564"/>
      <c r="K101" s="564"/>
      <c r="L101" s="564"/>
      <c r="M101" s="564"/>
      <c r="N101" s="564"/>
      <c r="O101" s="564"/>
      <c r="P101" s="564"/>
      <c r="Q101" s="564"/>
      <c r="R101" s="564"/>
      <c r="S101" s="564"/>
      <c r="T101" s="564"/>
      <c r="U101" s="564"/>
      <c r="V101" s="564"/>
      <c r="W101" s="564"/>
      <c r="X101" s="564"/>
      <c r="Y101" s="564"/>
      <c r="Z101" s="564"/>
    </row>
    <row r="102">
      <c r="A102" s="564"/>
      <c r="B102" s="564"/>
      <c r="C102" s="564"/>
      <c r="D102" s="622"/>
      <c r="E102" s="564"/>
      <c r="F102" s="564"/>
      <c r="G102" s="564"/>
      <c r="H102" s="564"/>
      <c r="I102" s="564"/>
      <c r="J102" s="564"/>
      <c r="K102" s="564"/>
      <c r="L102" s="564"/>
      <c r="M102" s="564"/>
      <c r="N102" s="564"/>
      <c r="O102" s="564"/>
      <c r="P102" s="564"/>
      <c r="Q102" s="564"/>
      <c r="R102" s="564"/>
      <c r="S102" s="564"/>
      <c r="T102" s="564"/>
      <c r="U102" s="564"/>
      <c r="V102" s="564"/>
      <c r="W102" s="564"/>
      <c r="X102" s="564"/>
      <c r="Y102" s="564"/>
      <c r="Z102" s="564"/>
    </row>
    <row r="103">
      <c r="A103" s="564"/>
      <c r="B103" s="564"/>
      <c r="C103" s="564"/>
      <c r="D103" s="622"/>
      <c r="E103" s="564"/>
      <c r="F103" s="564"/>
      <c r="G103" s="564"/>
      <c r="H103" s="564"/>
      <c r="I103" s="564"/>
      <c r="J103" s="564"/>
      <c r="K103" s="564"/>
      <c r="L103" s="564"/>
      <c r="M103" s="564"/>
      <c r="N103" s="564"/>
      <c r="O103" s="564"/>
      <c r="P103" s="564"/>
      <c r="Q103" s="564"/>
      <c r="R103" s="564"/>
      <c r="S103" s="564"/>
      <c r="T103" s="564"/>
      <c r="U103" s="564"/>
      <c r="V103" s="564"/>
      <c r="W103" s="564"/>
      <c r="X103" s="564"/>
      <c r="Y103" s="564"/>
      <c r="Z103" s="564"/>
    </row>
    <row r="104">
      <c r="A104" s="564"/>
      <c r="B104" s="564"/>
      <c r="C104" s="564"/>
      <c r="D104" s="622"/>
      <c r="E104" s="564"/>
      <c r="F104" s="564"/>
      <c r="G104" s="564"/>
      <c r="H104" s="564"/>
      <c r="I104" s="564"/>
      <c r="J104" s="564"/>
      <c r="K104" s="564"/>
      <c r="L104" s="564"/>
      <c r="M104" s="564"/>
      <c r="N104" s="564"/>
      <c r="O104" s="564"/>
      <c r="P104" s="564"/>
      <c r="Q104" s="564"/>
      <c r="R104" s="564"/>
      <c r="S104" s="564"/>
      <c r="T104" s="564"/>
      <c r="U104" s="564"/>
      <c r="V104" s="564"/>
      <c r="W104" s="564"/>
      <c r="X104" s="564"/>
      <c r="Y104" s="564"/>
      <c r="Z104" s="564"/>
    </row>
    <row r="105">
      <c r="A105" s="564"/>
      <c r="B105" s="564"/>
      <c r="C105" s="564"/>
      <c r="D105" s="622"/>
      <c r="E105" s="564"/>
      <c r="F105" s="564"/>
      <c r="G105" s="564"/>
      <c r="H105" s="564"/>
      <c r="I105" s="564"/>
      <c r="J105" s="564"/>
      <c r="K105" s="564"/>
      <c r="L105" s="564"/>
      <c r="M105" s="564"/>
      <c r="N105" s="564"/>
      <c r="O105" s="564"/>
      <c r="P105" s="564"/>
      <c r="Q105" s="564"/>
      <c r="R105" s="564"/>
      <c r="S105" s="564"/>
      <c r="T105" s="564"/>
      <c r="U105" s="564"/>
      <c r="V105" s="564"/>
      <c r="W105" s="564"/>
      <c r="X105" s="564"/>
      <c r="Y105" s="564"/>
      <c r="Z105" s="564"/>
    </row>
    <row r="106">
      <c r="A106" s="564"/>
      <c r="B106" s="564"/>
      <c r="C106" s="564"/>
      <c r="D106" s="622"/>
      <c r="E106" s="564"/>
      <c r="F106" s="564"/>
      <c r="G106" s="564"/>
      <c r="H106" s="564"/>
      <c r="I106" s="564"/>
      <c r="J106" s="564"/>
      <c r="K106" s="564"/>
      <c r="L106" s="564"/>
      <c r="M106" s="564"/>
      <c r="N106" s="564"/>
      <c r="O106" s="564"/>
      <c r="P106" s="564"/>
      <c r="Q106" s="564"/>
      <c r="R106" s="564"/>
      <c r="S106" s="564"/>
      <c r="T106" s="564"/>
      <c r="U106" s="564"/>
      <c r="V106" s="564"/>
      <c r="W106" s="564"/>
      <c r="X106" s="564"/>
      <c r="Y106" s="564"/>
      <c r="Z106" s="564"/>
    </row>
    <row r="107">
      <c r="A107" s="564"/>
      <c r="B107" s="564"/>
      <c r="C107" s="564"/>
      <c r="D107" s="622"/>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row>
    <row r="108">
      <c r="A108" s="564"/>
      <c r="B108" s="564"/>
      <c r="C108" s="564"/>
      <c r="D108" s="622"/>
      <c r="E108" s="564"/>
      <c r="F108" s="564"/>
      <c r="G108" s="564"/>
      <c r="H108" s="564"/>
      <c r="I108" s="564"/>
      <c r="J108" s="564"/>
      <c r="K108" s="564"/>
      <c r="L108" s="564"/>
      <c r="M108" s="564"/>
      <c r="N108" s="564"/>
      <c r="O108" s="564"/>
      <c r="P108" s="564"/>
      <c r="Q108" s="564"/>
      <c r="R108" s="564"/>
      <c r="S108" s="564"/>
      <c r="T108" s="564"/>
      <c r="U108" s="564"/>
      <c r="V108" s="564"/>
      <c r="W108" s="564"/>
      <c r="X108" s="564"/>
      <c r="Y108" s="564"/>
      <c r="Z108" s="564"/>
    </row>
    <row r="109">
      <c r="A109" s="564"/>
      <c r="B109" s="564"/>
      <c r="C109" s="564"/>
      <c r="D109" s="622"/>
      <c r="E109" s="564"/>
      <c r="F109" s="564"/>
      <c r="G109" s="564"/>
      <c r="H109" s="564"/>
      <c r="I109" s="564"/>
      <c r="J109" s="564"/>
      <c r="K109" s="564"/>
      <c r="L109" s="564"/>
      <c r="M109" s="564"/>
      <c r="N109" s="564"/>
      <c r="O109" s="564"/>
      <c r="P109" s="564"/>
      <c r="Q109" s="564"/>
      <c r="R109" s="564"/>
      <c r="S109" s="564"/>
      <c r="T109" s="564"/>
      <c r="U109" s="564"/>
      <c r="V109" s="564"/>
      <c r="W109" s="564"/>
      <c r="X109" s="564"/>
      <c r="Y109" s="564"/>
      <c r="Z109" s="564"/>
    </row>
    <row r="110">
      <c r="A110" s="564"/>
      <c r="B110" s="564"/>
      <c r="C110" s="564"/>
      <c r="D110" s="622"/>
      <c r="E110" s="564"/>
      <c r="F110" s="564"/>
      <c r="G110" s="564"/>
      <c r="H110" s="564"/>
      <c r="I110" s="564"/>
      <c r="J110" s="564"/>
      <c r="K110" s="564"/>
      <c r="L110" s="564"/>
      <c r="M110" s="564"/>
      <c r="N110" s="564"/>
      <c r="O110" s="564"/>
      <c r="P110" s="564"/>
      <c r="Q110" s="564"/>
      <c r="R110" s="564"/>
      <c r="S110" s="564"/>
      <c r="T110" s="564"/>
      <c r="U110" s="564"/>
      <c r="V110" s="564"/>
      <c r="W110" s="564"/>
      <c r="X110" s="564"/>
      <c r="Y110" s="564"/>
      <c r="Z110" s="564"/>
    </row>
    <row r="111">
      <c r="A111" s="564"/>
      <c r="B111" s="564"/>
      <c r="C111" s="564"/>
      <c r="D111" s="622"/>
      <c r="E111" s="564"/>
      <c r="F111" s="564"/>
      <c r="G111" s="564"/>
      <c r="H111" s="564"/>
      <c r="I111" s="564"/>
      <c r="J111" s="564"/>
      <c r="K111" s="564"/>
      <c r="L111" s="564"/>
      <c r="M111" s="564"/>
      <c r="N111" s="564"/>
      <c r="O111" s="564"/>
      <c r="P111" s="564"/>
      <c r="Q111" s="564"/>
      <c r="R111" s="564"/>
      <c r="S111" s="564"/>
      <c r="T111" s="564"/>
      <c r="U111" s="564"/>
      <c r="V111" s="564"/>
      <c r="W111" s="564"/>
      <c r="X111" s="564"/>
      <c r="Y111" s="564"/>
      <c r="Z111" s="564"/>
    </row>
    <row r="112">
      <c r="A112" s="564"/>
      <c r="B112" s="564"/>
      <c r="C112" s="564"/>
      <c r="D112" s="622"/>
      <c r="E112" s="564"/>
      <c r="F112" s="564"/>
      <c r="G112" s="564"/>
      <c r="H112" s="564"/>
      <c r="I112" s="564"/>
      <c r="J112" s="564"/>
      <c r="K112" s="564"/>
      <c r="L112" s="564"/>
      <c r="M112" s="564"/>
      <c r="N112" s="564"/>
      <c r="O112" s="564"/>
      <c r="P112" s="564"/>
      <c r="Q112" s="564"/>
      <c r="R112" s="564"/>
      <c r="S112" s="564"/>
      <c r="T112" s="564"/>
      <c r="U112" s="564"/>
      <c r="V112" s="564"/>
      <c r="W112" s="564"/>
      <c r="X112" s="564"/>
      <c r="Y112" s="564"/>
      <c r="Z112" s="564"/>
    </row>
    <row r="113">
      <c r="A113" s="564"/>
      <c r="B113" s="564"/>
      <c r="C113" s="564"/>
      <c r="D113" s="622"/>
      <c r="E113" s="564"/>
      <c r="F113" s="564"/>
      <c r="G113" s="564"/>
      <c r="H113" s="564"/>
      <c r="I113" s="564"/>
      <c r="J113" s="564"/>
      <c r="K113" s="564"/>
      <c r="L113" s="564"/>
      <c r="M113" s="564"/>
      <c r="N113" s="564"/>
      <c r="O113" s="564"/>
      <c r="P113" s="564"/>
      <c r="Q113" s="564"/>
      <c r="R113" s="564"/>
      <c r="S113" s="564"/>
      <c r="T113" s="564"/>
      <c r="U113" s="564"/>
      <c r="V113" s="564"/>
      <c r="W113" s="564"/>
      <c r="X113" s="564"/>
      <c r="Y113" s="564"/>
      <c r="Z113" s="564"/>
    </row>
    <row r="114">
      <c r="A114" s="564"/>
      <c r="B114" s="564"/>
      <c r="C114" s="564"/>
      <c r="D114" s="622"/>
      <c r="E114" s="564"/>
      <c r="F114" s="564"/>
      <c r="G114" s="564"/>
      <c r="H114" s="564"/>
      <c r="I114" s="564"/>
      <c r="J114" s="564"/>
      <c r="K114" s="564"/>
      <c r="L114" s="564"/>
      <c r="M114" s="564"/>
      <c r="N114" s="564"/>
      <c r="O114" s="564"/>
      <c r="P114" s="564"/>
      <c r="Q114" s="564"/>
      <c r="R114" s="564"/>
      <c r="S114" s="564"/>
      <c r="T114" s="564"/>
      <c r="U114" s="564"/>
      <c r="V114" s="564"/>
      <c r="W114" s="564"/>
      <c r="X114" s="564"/>
      <c r="Y114" s="564"/>
      <c r="Z114" s="564"/>
    </row>
    <row r="115">
      <c r="A115" s="564"/>
      <c r="B115" s="564"/>
      <c r="C115" s="564"/>
      <c r="D115" s="622"/>
      <c r="E115" s="564"/>
      <c r="F115" s="564"/>
      <c r="G115" s="564"/>
      <c r="H115" s="564"/>
      <c r="I115" s="564"/>
      <c r="J115" s="564"/>
      <c r="K115" s="564"/>
      <c r="L115" s="564"/>
      <c r="M115" s="564"/>
      <c r="N115" s="564"/>
      <c r="O115" s="564"/>
      <c r="P115" s="564"/>
      <c r="Q115" s="564"/>
      <c r="R115" s="564"/>
      <c r="S115" s="564"/>
      <c r="T115" s="564"/>
      <c r="U115" s="564"/>
      <c r="V115" s="564"/>
      <c r="W115" s="564"/>
      <c r="X115" s="564"/>
      <c r="Y115" s="564"/>
      <c r="Z115" s="564"/>
    </row>
    <row r="116">
      <c r="A116" s="564"/>
      <c r="B116" s="564"/>
      <c r="C116" s="564"/>
      <c r="D116" s="622"/>
      <c r="E116" s="564"/>
      <c r="F116" s="564"/>
      <c r="G116" s="564"/>
      <c r="H116" s="564"/>
      <c r="I116" s="564"/>
      <c r="J116" s="564"/>
      <c r="K116" s="564"/>
      <c r="L116" s="564"/>
      <c r="M116" s="564"/>
      <c r="N116" s="564"/>
      <c r="O116" s="564"/>
      <c r="P116" s="564"/>
      <c r="Q116" s="564"/>
      <c r="R116" s="564"/>
      <c r="S116" s="564"/>
      <c r="T116" s="564"/>
      <c r="U116" s="564"/>
      <c r="V116" s="564"/>
      <c r="W116" s="564"/>
      <c r="X116" s="564"/>
      <c r="Y116" s="564"/>
      <c r="Z116" s="564"/>
    </row>
    <row r="117">
      <c r="A117" s="564"/>
      <c r="B117" s="564"/>
      <c r="C117" s="564"/>
      <c r="D117" s="622"/>
      <c r="E117" s="564"/>
      <c r="F117" s="564"/>
      <c r="G117" s="564"/>
      <c r="H117" s="564"/>
      <c r="I117" s="564"/>
      <c r="J117" s="564"/>
      <c r="K117" s="564"/>
      <c r="L117" s="564"/>
      <c r="M117" s="564"/>
      <c r="N117" s="564"/>
      <c r="O117" s="564"/>
      <c r="P117" s="564"/>
      <c r="Q117" s="564"/>
      <c r="R117" s="564"/>
      <c r="S117" s="564"/>
      <c r="T117" s="564"/>
      <c r="U117" s="564"/>
      <c r="V117" s="564"/>
      <c r="W117" s="564"/>
      <c r="X117" s="564"/>
      <c r="Y117" s="564"/>
      <c r="Z117" s="564"/>
    </row>
    <row r="118">
      <c r="A118" s="564"/>
      <c r="B118" s="564"/>
      <c r="C118" s="564"/>
      <c r="D118" s="622"/>
      <c r="E118" s="564"/>
      <c r="F118" s="564"/>
      <c r="G118" s="564"/>
      <c r="H118" s="564"/>
      <c r="I118" s="564"/>
      <c r="J118" s="564"/>
      <c r="K118" s="564"/>
      <c r="L118" s="564"/>
      <c r="M118" s="564"/>
      <c r="N118" s="564"/>
      <c r="O118" s="564"/>
      <c r="P118" s="564"/>
      <c r="Q118" s="564"/>
      <c r="R118" s="564"/>
      <c r="S118" s="564"/>
      <c r="T118" s="564"/>
      <c r="U118" s="564"/>
      <c r="V118" s="564"/>
      <c r="W118" s="564"/>
      <c r="X118" s="564"/>
      <c r="Y118" s="564"/>
      <c r="Z118" s="564"/>
    </row>
    <row r="119">
      <c r="A119" s="564"/>
      <c r="B119" s="564"/>
      <c r="C119" s="564"/>
      <c r="D119" s="622"/>
      <c r="E119" s="564"/>
      <c r="F119" s="564"/>
      <c r="G119" s="564"/>
      <c r="H119" s="564"/>
      <c r="I119" s="564"/>
      <c r="J119" s="564"/>
      <c r="K119" s="564"/>
      <c r="L119" s="564"/>
      <c r="M119" s="564"/>
      <c r="N119" s="564"/>
      <c r="O119" s="564"/>
      <c r="P119" s="564"/>
      <c r="Q119" s="564"/>
      <c r="R119" s="564"/>
      <c r="S119" s="564"/>
      <c r="T119" s="564"/>
      <c r="U119" s="564"/>
      <c r="V119" s="564"/>
      <c r="W119" s="564"/>
      <c r="X119" s="564"/>
      <c r="Y119" s="564"/>
      <c r="Z119" s="564"/>
    </row>
    <row r="120">
      <c r="A120" s="564"/>
      <c r="B120" s="564"/>
      <c r="C120" s="564"/>
      <c r="D120" s="622"/>
      <c r="E120" s="564"/>
      <c r="F120" s="564"/>
      <c r="G120" s="564"/>
      <c r="H120" s="564"/>
      <c r="I120" s="564"/>
      <c r="J120" s="564"/>
      <c r="K120" s="564"/>
      <c r="L120" s="564"/>
      <c r="M120" s="564"/>
      <c r="N120" s="564"/>
      <c r="O120" s="564"/>
      <c r="P120" s="564"/>
      <c r="Q120" s="564"/>
      <c r="R120" s="564"/>
      <c r="S120" s="564"/>
      <c r="T120" s="564"/>
      <c r="U120" s="564"/>
      <c r="V120" s="564"/>
      <c r="W120" s="564"/>
      <c r="X120" s="564"/>
      <c r="Y120" s="564"/>
      <c r="Z120" s="564"/>
    </row>
    <row r="121">
      <c r="A121" s="564"/>
      <c r="B121" s="564"/>
      <c r="C121" s="564"/>
      <c r="D121" s="622"/>
      <c r="E121" s="564"/>
      <c r="F121" s="564"/>
      <c r="G121" s="564"/>
      <c r="H121" s="564"/>
      <c r="I121" s="564"/>
      <c r="J121" s="564"/>
      <c r="K121" s="564"/>
      <c r="L121" s="564"/>
      <c r="M121" s="564"/>
      <c r="N121" s="564"/>
      <c r="O121" s="564"/>
      <c r="P121" s="564"/>
      <c r="Q121" s="564"/>
      <c r="R121" s="564"/>
      <c r="S121" s="564"/>
      <c r="T121" s="564"/>
      <c r="U121" s="564"/>
      <c r="V121" s="564"/>
      <c r="W121" s="564"/>
      <c r="X121" s="564"/>
      <c r="Y121" s="564"/>
      <c r="Z121" s="564"/>
    </row>
    <row r="122">
      <c r="A122" s="564"/>
      <c r="B122" s="564"/>
      <c r="C122" s="564"/>
      <c r="D122" s="622"/>
      <c r="E122" s="564"/>
      <c r="F122" s="564"/>
      <c r="G122" s="564"/>
      <c r="H122" s="564"/>
      <c r="I122" s="564"/>
      <c r="J122" s="564"/>
      <c r="K122" s="564"/>
      <c r="L122" s="564"/>
      <c r="M122" s="564"/>
      <c r="N122" s="564"/>
      <c r="O122" s="564"/>
      <c r="P122" s="564"/>
      <c r="Q122" s="564"/>
      <c r="R122" s="564"/>
      <c r="S122" s="564"/>
      <c r="T122" s="564"/>
      <c r="U122" s="564"/>
      <c r="V122" s="564"/>
      <c r="W122" s="564"/>
      <c r="X122" s="564"/>
      <c r="Y122" s="564"/>
      <c r="Z122" s="564"/>
    </row>
    <row r="123">
      <c r="A123" s="564"/>
      <c r="B123" s="564"/>
      <c r="C123" s="564"/>
      <c r="D123" s="622"/>
      <c r="E123" s="564"/>
      <c r="F123" s="564"/>
      <c r="G123" s="564"/>
      <c r="H123" s="564"/>
      <c r="I123" s="564"/>
      <c r="J123" s="564"/>
      <c r="K123" s="564"/>
      <c r="L123" s="564"/>
      <c r="M123" s="564"/>
      <c r="N123" s="564"/>
      <c r="O123" s="564"/>
      <c r="P123" s="564"/>
      <c r="Q123" s="564"/>
      <c r="R123" s="564"/>
      <c r="S123" s="564"/>
      <c r="T123" s="564"/>
      <c r="U123" s="564"/>
      <c r="V123" s="564"/>
      <c r="W123" s="564"/>
      <c r="X123" s="564"/>
      <c r="Y123" s="564"/>
      <c r="Z123" s="564"/>
    </row>
    <row r="124">
      <c r="A124" s="564"/>
      <c r="B124" s="564"/>
      <c r="C124" s="564"/>
      <c r="D124" s="622"/>
      <c r="E124" s="564"/>
      <c r="F124" s="564"/>
      <c r="G124" s="564"/>
      <c r="H124" s="564"/>
      <c r="I124" s="564"/>
      <c r="J124" s="564"/>
      <c r="K124" s="564"/>
      <c r="L124" s="564"/>
      <c r="M124" s="564"/>
      <c r="N124" s="564"/>
      <c r="O124" s="564"/>
      <c r="P124" s="564"/>
      <c r="Q124" s="564"/>
      <c r="R124" s="564"/>
      <c r="S124" s="564"/>
      <c r="T124" s="564"/>
      <c r="U124" s="564"/>
      <c r="V124" s="564"/>
      <c r="W124" s="564"/>
      <c r="X124" s="564"/>
      <c r="Y124" s="564"/>
      <c r="Z124" s="564"/>
    </row>
    <row r="125">
      <c r="A125" s="564"/>
      <c r="B125" s="564"/>
      <c r="C125" s="564"/>
      <c r="D125" s="622"/>
      <c r="E125" s="564"/>
      <c r="F125" s="564"/>
      <c r="G125" s="564"/>
      <c r="H125" s="564"/>
      <c r="I125" s="564"/>
      <c r="J125" s="564"/>
      <c r="K125" s="564"/>
      <c r="L125" s="564"/>
      <c r="M125" s="564"/>
      <c r="N125" s="564"/>
      <c r="O125" s="564"/>
      <c r="P125" s="564"/>
      <c r="Q125" s="564"/>
      <c r="R125" s="564"/>
      <c r="S125" s="564"/>
      <c r="T125" s="564"/>
      <c r="U125" s="564"/>
      <c r="V125" s="564"/>
      <c r="W125" s="564"/>
      <c r="X125" s="564"/>
      <c r="Y125" s="564"/>
      <c r="Z125" s="564"/>
    </row>
    <row r="126">
      <c r="A126" s="564"/>
      <c r="B126" s="564"/>
      <c r="C126" s="564"/>
      <c r="D126" s="622"/>
      <c r="E126" s="564"/>
      <c r="F126" s="564"/>
      <c r="G126" s="564"/>
      <c r="H126" s="564"/>
      <c r="I126" s="564"/>
      <c r="J126" s="564"/>
      <c r="K126" s="564"/>
      <c r="L126" s="564"/>
      <c r="M126" s="564"/>
      <c r="N126" s="564"/>
      <c r="O126" s="564"/>
      <c r="P126" s="564"/>
      <c r="Q126" s="564"/>
      <c r="R126" s="564"/>
      <c r="S126" s="564"/>
      <c r="T126" s="564"/>
      <c r="U126" s="564"/>
      <c r="V126" s="564"/>
      <c r="W126" s="564"/>
      <c r="X126" s="564"/>
      <c r="Y126" s="564"/>
      <c r="Z126" s="564"/>
    </row>
    <row r="127">
      <c r="A127" s="564"/>
      <c r="B127" s="564"/>
      <c r="C127" s="564"/>
      <c r="D127" s="622"/>
      <c r="E127" s="564"/>
      <c r="F127" s="564"/>
      <c r="G127" s="564"/>
      <c r="H127" s="564"/>
      <c r="I127" s="564"/>
      <c r="J127" s="564"/>
      <c r="K127" s="564"/>
      <c r="L127" s="564"/>
      <c r="M127" s="564"/>
      <c r="N127" s="564"/>
      <c r="O127" s="564"/>
      <c r="P127" s="564"/>
      <c r="Q127" s="564"/>
      <c r="R127" s="564"/>
      <c r="S127" s="564"/>
      <c r="T127" s="564"/>
      <c r="U127" s="564"/>
      <c r="V127" s="564"/>
      <c r="W127" s="564"/>
      <c r="X127" s="564"/>
      <c r="Y127" s="564"/>
      <c r="Z127" s="564"/>
    </row>
    <row r="128">
      <c r="A128" s="564"/>
      <c r="B128" s="564"/>
      <c r="C128" s="564"/>
      <c r="D128" s="622"/>
      <c r="E128" s="564"/>
      <c r="F128" s="564"/>
      <c r="G128" s="564"/>
      <c r="H128" s="564"/>
      <c r="I128" s="564"/>
      <c r="J128" s="564"/>
      <c r="K128" s="564"/>
      <c r="L128" s="564"/>
      <c r="M128" s="564"/>
      <c r="N128" s="564"/>
      <c r="O128" s="564"/>
      <c r="P128" s="564"/>
      <c r="Q128" s="564"/>
      <c r="R128" s="564"/>
      <c r="S128" s="564"/>
      <c r="T128" s="564"/>
      <c r="U128" s="564"/>
      <c r="V128" s="564"/>
      <c r="W128" s="564"/>
      <c r="X128" s="564"/>
      <c r="Y128" s="564"/>
      <c r="Z128" s="564"/>
    </row>
    <row r="129">
      <c r="A129" s="564"/>
      <c r="B129" s="564"/>
      <c r="C129" s="564"/>
      <c r="D129" s="622"/>
      <c r="E129" s="564"/>
      <c r="F129" s="564"/>
      <c r="G129" s="564"/>
      <c r="H129" s="564"/>
      <c r="I129" s="564"/>
      <c r="J129" s="564"/>
      <c r="K129" s="564"/>
      <c r="L129" s="564"/>
      <c r="M129" s="564"/>
      <c r="N129" s="564"/>
      <c r="O129" s="564"/>
      <c r="P129" s="564"/>
      <c r="Q129" s="564"/>
      <c r="R129" s="564"/>
      <c r="S129" s="564"/>
      <c r="T129" s="564"/>
      <c r="U129" s="564"/>
      <c r="V129" s="564"/>
      <c r="W129" s="564"/>
      <c r="X129" s="564"/>
      <c r="Y129" s="564"/>
      <c r="Z129" s="564"/>
    </row>
    <row r="130">
      <c r="A130" s="564"/>
      <c r="B130" s="564"/>
      <c r="C130" s="564"/>
      <c r="D130" s="622"/>
      <c r="E130" s="564"/>
      <c r="F130" s="564"/>
      <c r="G130" s="564"/>
      <c r="H130" s="564"/>
      <c r="I130" s="564"/>
      <c r="J130" s="564"/>
      <c r="K130" s="564"/>
      <c r="L130" s="564"/>
      <c r="M130" s="564"/>
      <c r="N130" s="564"/>
      <c r="O130" s="564"/>
      <c r="P130" s="564"/>
      <c r="Q130" s="564"/>
      <c r="R130" s="564"/>
      <c r="S130" s="564"/>
      <c r="T130" s="564"/>
      <c r="U130" s="564"/>
      <c r="V130" s="564"/>
      <c r="W130" s="564"/>
      <c r="X130" s="564"/>
      <c r="Y130" s="564"/>
      <c r="Z130" s="564"/>
    </row>
    <row r="131">
      <c r="A131" s="564"/>
      <c r="B131" s="564"/>
      <c r="C131" s="564"/>
      <c r="D131" s="622"/>
      <c r="E131" s="564"/>
      <c r="F131" s="564"/>
      <c r="G131" s="564"/>
      <c r="H131" s="564"/>
      <c r="I131" s="564"/>
      <c r="J131" s="564"/>
      <c r="K131" s="564"/>
      <c r="L131" s="564"/>
      <c r="M131" s="564"/>
      <c r="N131" s="564"/>
      <c r="O131" s="564"/>
      <c r="P131" s="564"/>
      <c r="Q131" s="564"/>
      <c r="R131" s="564"/>
      <c r="S131" s="564"/>
      <c r="T131" s="564"/>
      <c r="U131" s="564"/>
      <c r="V131" s="564"/>
      <c r="W131" s="564"/>
      <c r="X131" s="564"/>
      <c r="Y131" s="564"/>
      <c r="Z131" s="564"/>
    </row>
    <row r="132">
      <c r="A132" s="564"/>
      <c r="B132" s="564"/>
      <c r="C132" s="564"/>
      <c r="D132" s="622"/>
      <c r="E132" s="564"/>
      <c r="F132" s="564"/>
      <c r="G132" s="564"/>
      <c r="H132" s="564"/>
      <c r="I132" s="564"/>
      <c r="J132" s="564"/>
      <c r="K132" s="564"/>
      <c r="L132" s="564"/>
      <c r="M132" s="564"/>
      <c r="N132" s="564"/>
      <c r="O132" s="564"/>
      <c r="P132" s="564"/>
      <c r="Q132" s="564"/>
      <c r="R132" s="564"/>
      <c r="S132" s="564"/>
      <c r="T132" s="564"/>
      <c r="U132" s="564"/>
      <c r="V132" s="564"/>
      <c r="W132" s="564"/>
      <c r="X132" s="564"/>
      <c r="Y132" s="564"/>
      <c r="Z132" s="564"/>
    </row>
    <row r="133">
      <c r="A133" s="564"/>
      <c r="B133" s="564"/>
      <c r="C133" s="564"/>
      <c r="D133" s="622"/>
      <c r="E133" s="564"/>
      <c r="F133" s="564"/>
      <c r="G133" s="564"/>
      <c r="H133" s="564"/>
      <c r="I133" s="564"/>
      <c r="J133" s="564"/>
      <c r="K133" s="564"/>
      <c r="L133" s="564"/>
      <c r="M133" s="564"/>
      <c r="N133" s="564"/>
      <c r="O133" s="564"/>
      <c r="P133" s="564"/>
      <c r="Q133" s="564"/>
      <c r="R133" s="564"/>
      <c r="S133" s="564"/>
      <c r="T133" s="564"/>
      <c r="U133" s="564"/>
      <c r="V133" s="564"/>
      <c r="W133" s="564"/>
      <c r="X133" s="564"/>
      <c r="Y133" s="564"/>
      <c r="Z133" s="564"/>
    </row>
    <row r="134">
      <c r="A134" s="564"/>
      <c r="B134" s="564"/>
      <c r="C134" s="564"/>
      <c r="D134" s="622"/>
      <c r="E134" s="564"/>
      <c r="F134" s="564"/>
      <c r="G134" s="564"/>
      <c r="H134" s="564"/>
      <c r="I134" s="564"/>
      <c r="J134" s="564"/>
      <c r="K134" s="564"/>
      <c r="L134" s="564"/>
      <c r="M134" s="564"/>
      <c r="N134" s="564"/>
      <c r="O134" s="564"/>
      <c r="P134" s="564"/>
      <c r="Q134" s="564"/>
      <c r="R134" s="564"/>
      <c r="S134" s="564"/>
      <c r="T134" s="564"/>
      <c r="U134" s="564"/>
      <c r="V134" s="564"/>
      <c r="W134" s="564"/>
      <c r="X134" s="564"/>
      <c r="Y134" s="564"/>
      <c r="Z134" s="564"/>
    </row>
    <row r="135">
      <c r="A135" s="564"/>
      <c r="B135" s="564"/>
      <c r="C135" s="564"/>
      <c r="D135" s="622"/>
      <c r="E135" s="564"/>
      <c r="F135" s="564"/>
      <c r="G135" s="564"/>
      <c r="H135" s="564"/>
      <c r="I135" s="564"/>
      <c r="J135" s="564"/>
      <c r="K135" s="564"/>
      <c r="L135" s="564"/>
      <c r="M135" s="564"/>
      <c r="N135" s="564"/>
      <c r="O135" s="564"/>
      <c r="P135" s="564"/>
      <c r="Q135" s="564"/>
      <c r="R135" s="564"/>
      <c r="S135" s="564"/>
      <c r="T135" s="564"/>
      <c r="U135" s="564"/>
      <c r="V135" s="564"/>
      <c r="W135" s="564"/>
      <c r="X135" s="564"/>
      <c r="Y135" s="564"/>
      <c r="Z135" s="564"/>
    </row>
    <row r="136">
      <c r="A136" s="564"/>
      <c r="B136" s="564"/>
      <c r="C136" s="564"/>
      <c r="D136" s="622"/>
      <c r="E136" s="564"/>
      <c r="F136" s="564"/>
      <c r="G136" s="564"/>
      <c r="H136" s="564"/>
      <c r="I136" s="564"/>
      <c r="J136" s="564"/>
      <c r="K136" s="564"/>
      <c r="L136" s="564"/>
      <c r="M136" s="564"/>
      <c r="N136" s="564"/>
      <c r="O136" s="564"/>
      <c r="P136" s="564"/>
      <c r="Q136" s="564"/>
      <c r="R136" s="564"/>
      <c r="S136" s="564"/>
      <c r="T136" s="564"/>
      <c r="U136" s="564"/>
      <c r="V136" s="564"/>
      <c r="W136" s="564"/>
      <c r="X136" s="564"/>
      <c r="Y136" s="564"/>
      <c r="Z136" s="564"/>
    </row>
    <row r="137">
      <c r="A137" s="564"/>
      <c r="B137" s="564"/>
      <c r="C137" s="564"/>
      <c r="D137" s="622"/>
      <c r="E137" s="564"/>
      <c r="F137" s="564"/>
      <c r="G137" s="564"/>
      <c r="H137" s="564"/>
      <c r="I137" s="564"/>
      <c r="J137" s="564"/>
      <c r="K137" s="564"/>
      <c r="L137" s="564"/>
      <c r="M137" s="564"/>
      <c r="N137" s="564"/>
      <c r="O137" s="564"/>
      <c r="P137" s="564"/>
      <c r="Q137" s="564"/>
      <c r="R137" s="564"/>
      <c r="S137" s="564"/>
      <c r="T137" s="564"/>
      <c r="U137" s="564"/>
      <c r="V137" s="564"/>
      <c r="W137" s="564"/>
      <c r="X137" s="564"/>
      <c r="Y137" s="564"/>
      <c r="Z137" s="564"/>
    </row>
    <row r="138">
      <c r="A138" s="564"/>
      <c r="B138" s="564"/>
      <c r="C138" s="564"/>
      <c r="D138" s="622"/>
      <c r="E138" s="564"/>
      <c r="F138" s="564"/>
      <c r="G138" s="564"/>
      <c r="H138" s="564"/>
      <c r="I138" s="564"/>
      <c r="J138" s="564"/>
      <c r="K138" s="564"/>
      <c r="L138" s="564"/>
      <c r="M138" s="564"/>
      <c r="N138" s="564"/>
      <c r="O138" s="564"/>
      <c r="P138" s="564"/>
      <c r="Q138" s="564"/>
      <c r="R138" s="564"/>
      <c r="S138" s="564"/>
      <c r="T138" s="564"/>
      <c r="U138" s="564"/>
      <c r="V138" s="564"/>
      <c r="W138" s="564"/>
      <c r="X138" s="564"/>
      <c r="Y138" s="564"/>
      <c r="Z138" s="564"/>
    </row>
    <row r="139">
      <c r="A139" s="564"/>
      <c r="B139" s="564"/>
      <c r="C139" s="564"/>
      <c r="D139" s="622"/>
      <c r="E139" s="564"/>
      <c r="F139" s="564"/>
      <c r="G139" s="564"/>
      <c r="H139" s="564"/>
      <c r="I139" s="564"/>
      <c r="J139" s="564"/>
      <c r="K139" s="564"/>
      <c r="L139" s="564"/>
      <c r="M139" s="564"/>
      <c r="N139" s="564"/>
      <c r="O139" s="564"/>
      <c r="P139" s="564"/>
      <c r="Q139" s="564"/>
      <c r="R139" s="564"/>
      <c r="S139" s="564"/>
      <c r="T139" s="564"/>
      <c r="U139" s="564"/>
      <c r="V139" s="564"/>
      <c r="W139" s="564"/>
      <c r="X139" s="564"/>
      <c r="Y139" s="564"/>
      <c r="Z139" s="564"/>
    </row>
    <row r="140">
      <c r="A140" s="564"/>
      <c r="B140" s="564"/>
      <c r="C140" s="564"/>
      <c r="D140" s="622"/>
      <c r="E140" s="564"/>
      <c r="F140" s="564"/>
      <c r="G140" s="564"/>
      <c r="H140" s="564"/>
      <c r="I140" s="564"/>
      <c r="J140" s="564"/>
      <c r="K140" s="564"/>
      <c r="L140" s="564"/>
      <c r="M140" s="564"/>
      <c r="N140" s="564"/>
      <c r="O140" s="564"/>
      <c r="P140" s="564"/>
      <c r="Q140" s="564"/>
      <c r="R140" s="564"/>
      <c r="S140" s="564"/>
      <c r="T140" s="564"/>
      <c r="U140" s="564"/>
      <c r="V140" s="564"/>
      <c r="W140" s="564"/>
      <c r="X140" s="564"/>
      <c r="Y140" s="564"/>
      <c r="Z140" s="564"/>
    </row>
    <row r="141">
      <c r="A141" s="564"/>
      <c r="B141" s="564"/>
      <c r="C141" s="564"/>
      <c r="D141" s="622"/>
      <c r="E141" s="564"/>
      <c r="F141" s="564"/>
      <c r="G141" s="564"/>
      <c r="H141" s="564"/>
      <c r="I141" s="564"/>
      <c r="J141" s="564"/>
      <c r="K141" s="564"/>
      <c r="L141" s="564"/>
      <c r="M141" s="564"/>
      <c r="N141" s="564"/>
      <c r="O141" s="564"/>
      <c r="P141" s="564"/>
      <c r="Q141" s="564"/>
      <c r="R141" s="564"/>
      <c r="S141" s="564"/>
      <c r="T141" s="564"/>
      <c r="U141" s="564"/>
      <c r="V141" s="564"/>
      <c r="W141" s="564"/>
      <c r="X141" s="564"/>
      <c r="Y141" s="564"/>
      <c r="Z141" s="564"/>
    </row>
    <row r="142">
      <c r="A142" s="564"/>
      <c r="B142" s="564"/>
      <c r="C142" s="564"/>
      <c r="D142" s="622"/>
      <c r="E142" s="564"/>
      <c r="F142" s="564"/>
      <c r="G142" s="564"/>
      <c r="H142" s="564"/>
      <c r="I142" s="564"/>
      <c r="J142" s="564"/>
      <c r="K142" s="564"/>
      <c r="L142" s="564"/>
      <c r="M142" s="564"/>
      <c r="N142" s="564"/>
      <c r="O142" s="564"/>
      <c r="P142" s="564"/>
      <c r="Q142" s="564"/>
      <c r="R142" s="564"/>
      <c r="S142" s="564"/>
      <c r="T142" s="564"/>
      <c r="U142" s="564"/>
      <c r="V142" s="564"/>
      <c r="W142" s="564"/>
      <c r="X142" s="564"/>
      <c r="Y142" s="564"/>
      <c r="Z142" s="564"/>
    </row>
    <row r="143">
      <c r="A143" s="564"/>
      <c r="B143" s="564"/>
      <c r="C143" s="564"/>
      <c r="D143" s="622"/>
      <c r="E143" s="564"/>
      <c r="F143" s="564"/>
      <c r="G143" s="564"/>
      <c r="H143" s="564"/>
      <c r="I143" s="564"/>
      <c r="J143" s="564"/>
      <c r="K143" s="564"/>
      <c r="L143" s="564"/>
      <c r="M143" s="564"/>
      <c r="N143" s="564"/>
      <c r="O143" s="564"/>
      <c r="P143" s="564"/>
      <c r="Q143" s="564"/>
      <c r="R143" s="564"/>
      <c r="S143" s="564"/>
      <c r="T143" s="564"/>
      <c r="U143" s="564"/>
      <c r="V143" s="564"/>
      <c r="W143" s="564"/>
      <c r="X143" s="564"/>
      <c r="Y143" s="564"/>
      <c r="Z143" s="564"/>
    </row>
    <row r="144">
      <c r="A144" s="564"/>
      <c r="B144" s="564"/>
      <c r="C144" s="564"/>
      <c r="D144" s="622"/>
      <c r="E144" s="564"/>
      <c r="F144" s="564"/>
      <c r="G144" s="564"/>
      <c r="H144" s="564"/>
      <c r="I144" s="564"/>
      <c r="J144" s="564"/>
      <c r="K144" s="564"/>
      <c r="L144" s="564"/>
      <c r="M144" s="564"/>
      <c r="N144" s="564"/>
      <c r="O144" s="564"/>
      <c r="P144" s="564"/>
      <c r="Q144" s="564"/>
      <c r="R144" s="564"/>
      <c r="S144" s="564"/>
      <c r="T144" s="564"/>
      <c r="U144" s="564"/>
      <c r="V144" s="564"/>
      <c r="W144" s="564"/>
      <c r="X144" s="564"/>
      <c r="Y144" s="564"/>
      <c r="Z144" s="564"/>
    </row>
    <row r="145">
      <c r="A145" s="564"/>
      <c r="B145" s="564"/>
      <c r="C145" s="564"/>
      <c r="D145" s="622"/>
      <c r="E145" s="564"/>
      <c r="F145" s="564"/>
      <c r="G145" s="564"/>
      <c r="H145" s="564"/>
      <c r="I145" s="564"/>
      <c r="J145" s="564"/>
      <c r="K145" s="564"/>
      <c r="L145" s="564"/>
      <c r="M145" s="564"/>
      <c r="N145" s="564"/>
      <c r="O145" s="564"/>
      <c r="P145" s="564"/>
      <c r="Q145" s="564"/>
      <c r="R145" s="564"/>
      <c r="S145" s="564"/>
      <c r="T145" s="564"/>
      <c r="U145" s="564"/>
      <c r="V145" s="564"/>
      <c r="W145" s="564"/>
      <c r="X145" s="564"/>
      <c r="Y145" s="564"/>
      <c r="Z145" s="564"/>
    </row>
    <row r="146">
      <c r="A146" s="564"/>
      <c r="B146" s="564"/>
      <c r="C146" s="564"/>
      <c r="D146" s="622"/>
      <c r="E146" s="564"/>
      <c r="F146" s="564"/>
      <c r="G146" s="564"/>
      <c r="H146" s="564"/>
      <c r="I146" s="564"/>
      <c r="J146" s="564"/>
      <c r="K146" s="564"/>
      <c r="L146" s="564"/>
      <c r="M146" s="564"/>
      <c r="N146" s="564"/>
      <c r="O146" s="564"/>
      <c r="P146" s="564"/>
      <c r="Q146" s="564"/>
      <c r="R146" s="564"/>
      <c r="S146" s="564"/>
      <c r="T146" s="564"/>
      <c r="U146" s="564"/>
      <c r="V146" s="564"/>
      <c r="W146" s="564"/>
      <c r="X146" s="564"/>
      <c r="Y146" s="564"/>
      <c r="Z146" s="564"/>
    </row>
    <row r="147">
      <c r="A147" s="564"/>
      <c r="B147" s="564"/>
      <c r="C147" s="564"/>
      <c r="D147" s="622"/>
      <c r="E147" s="564"/>
      <c r="F147" s="564"/>
      <c r="G147" s="564"/>
      <c r="H147" s="564"/>
      <c r="I147" s="564"/>
      <c r="J147" s="564"/>
      <c r="K147" s="564"/>
      <c r="L147" s="564"/>
      <c r="M147" s="564"/>
      <c r="N147" s="564"/>
      <c r="O147" s="564"/>
      <c r="P147" s="564"/>
      <c r="Q147" s="564"/>
      <c r="R147" s="564"/>
      <c r="S147" s="564"/>
      <c r="T147" s="564"/>
      <c r="U147" s="564"/>
      <c r="V147" s="564"/>
      <c r="W147" s="564"/>
      <c r="X147" s="564"/>
      <c r="Y147" s="564"/>
      <c r="Z147" s="564"/>
    </row>
    <row r="148">
      <c r="A148" s="564"/>
      <c r="B148" s="564"/>
      <c r="C148" s="564"/>
      <c r="D148" s="622"/>
      <c r="E148" s="564"/>
      <c r="F148" s="564"/>
      <c r="G148" s="564"/>
      <c r="H148" s="564"/>
      <c r="I148" s="564"/>
      <c r="J148" s="564"/>
      <c r="K148" s="564"/>
      <c r="L148" s="564"/>
      <c r="M148" s="564"/>
      <c r="N148" s="564"/>
      <c r="O148" s="564"/>
      <c r="P148" s="564"/>
      <c r="Q148" s="564"/>
      <c r="R148" s="564"/>
      <c r="S148" s="564"/>
      <c r="T148" s="564"/>
      <c r="U148" s="564"/>
      <c r="V148" s="564"/>
      <c r="W148" s="564"/>
      <c r="X148" s="564"/>
      <c r="Y148" s="564"/>
      <c r="Z148" s="564"/>
    </row>
    <row r="149">
      <c r="A149" s="564"/>
      <c r="B149" s="564"/>
      <c r="C149" s="564"/>
      <c r="D149" s="622"/>
      <c r="E149" s="564"/>
      <c r="F149" s="564"/>
      <c r="G149" s="564"/>
      <c r="H149" s="564"/>
      <c r="I149" s="564"/>
      <c r="J149" s="564"/>
      <c r="K149" s="564"/>
      <c r="L149" s="564"/>
      <c r="M149" s="564"/>
      <c r="N149" s="564"/>
      <c r="O149" s="564"/>
      <c r="P149" s="564"/>
      <c r="Q149" s="564"/>
      <c r="R149" s="564"/>
      <c r="S149" s="564"/>
      <c r="T149" s="564"/>
      <c r="U149" s="564"/>
      <c r="V149" s="564"/>
      <c r="W149" s="564"/>
      <c r="X149" s="564"/>
      <c r="Y149" s="564"/>
      <c r="Z149" s="564"/>
    </row>
    <row r="150">
      <c r="A150" s="564"/>
      <c r="B150" s="564"/>
      <c r="C150" s="564"/>
      <c r="D150" s="622"/>
      <c r="E150" s="564"/>
      <c r="F150" s="564"/>
      <c r="G150" s="564"/>
      <c r="H150" s="564"/>
      <c r="I150" s="564"/>
      <c r="J150" s="564"/>
      <c r="K150" s="564"/>
      <c r="L150" s="564"/>
      <c r="M150" s="564"/>
      <c r="N150" s="564"/>
      <c r="O150" s="564"/>
      <c r="P150" s="564"/>
      <c r="Q150" s="564"/>
      <c r="R150" s="564"/>
      <c r="S150" s="564"/>
      <c r="T150" s="564"/>
      <c r="U150" s="564"/>
      <c r="V150" s="564"/>
      <c r="W150" s="564"/>
      <c r="X150" s="564"/>
      <c r="Y150" s="564"/>
      <c r="Z150" s="564"/>
    </row>
    <row r="151">
      <c r="A151" s="564"/>
      <c r="B151" s="564"/>
      <c r="C151" s="564"/>
      <c r="D151" s="622"/>
      <c r="E151" s="564"/>
      <c r="F151" s="564"/>
      <c r="G151" s="564"/>
      <c r="H151" s="564"/>
      <c r="I151" s="564"/>
      <c r="J151" s="564"/>
      <c r="K151" s="564"/>
      <c r="L151" s="564"/>
      <c r="M151" s="564"/>
      <c r="N151" s="564"/>
      <c r="O151" s="564"/>
      <c r="P151" s="564"/>
      <c r="Q151" s="564"/>
      <c r="R151" s="564"/>
      <c r="S151" s="564"/>
      <c r="T151" s="564"/>
      <c r="U151" s="564"/>
      <c r="V151" s="564"/>
      <c r="W151" s="564"/>
      <c r="X151" s="564"/>
      <c r="Y151" s="564"/>
      <c r="Z151" s="564"/>
    </row>
    <row r="152">
      <c r="A152" s="564"/>
      <c r="B152" s="564"/>
      <c r="C152" s="564"/>
      <c r="D152" s="622"/>
      <c r="E152" s="564"/>
      <c r="F152" s="564"/>
      <c r="G152" s="564"/>
      <c r="H152" s="564"/>
      <c r="I152" s="564"/>
      <c r="J152" s="564"/>
      <c r="K152" s="564"/>
      <c r="L152" s="564"/>
      <c r="M152" s="564"/>
      <c r="N152" s="564"/>
      <c r="O152" s="564"/>
      <c r="P152" s="564"/>
      <c r="Q152" s="564"/>
      <c r="R152" s="564"/>
      <c r="S152" s="564"/>
      <c r="T152" s="564"/>
      <c r="U152" s="564"/>
      <c r="V152" s="564"/>
      <c r="W152" s="564"/>
      <c r="X152" s="564"/>
      <c r="Y152" s="564"/>
      <c r="Z152" s="564"/>
    </row>
    <row r="153">
      <c r="A153" s="564"/>
      <c r="B153" s="564"/>
      <c r="C153" s="564"/>
      <c r="D153" s="622"/>
      <c r="E153" s="564"/>
      <c r="F153" s="564"/>
      <c r="G153" s="564"/>
      <c r="H153" s="564"/>
      <c r="I153" s="564"/>
      <c r="J153" s="564"/>
      <c r="K153" s="564"/>
      <c r="L153" s="564"/>
      <c r="M153" s="564"/>
      <c r="N153" s="564"/>
      <c r="O153" s="564"/>
      <c r="P153" s="564"/>
      <c r="Q153" s="564"/>
      <c r="R153" s="564"/>
      <c r="S153" s="564"/>
      <c r="T153" s="564"/>
      <c r="U153" s="564"/>
      <c r="V153" s="564"/>
      <c r="W153" s="564"/>
      <c r="X153" s="564"/>
      <c r="Y153" s="564"/>
      <c r="Z153" s="564"/>
    </row>
    <row r="154">
      <c r="A154" s="564"/>
      <c r="B154" s="564"/>
      <c r="C154" s="564"/>
      <c r="D154" s="622"/>
      <c r="E154" s="564"/>
      <c r="F154" s="564"/>
      <c r="G154" s="564"/>
      <c r="H154" s="564"/>
      <c r="I154" s="564"/>
      <c r="J154" s="564"/>
      <c r="K154" s="564"/>
      <c r="L154" s="564"/>
      <c r="M154" s="564"/>
      <c r="N154" s="564"/>
      <c r="O154" s="564"/>
      <c r="P154" s="564"/>
      <c r="Q154" s="564"/>
      <c r="R154" s="564"/>
      <c r="S154" s="564"/>
      <c r="T154" s="564"/>
      <c r="U154" s="564"/>
      <c r="V154" s="564"/>
      <c r="W154" s="564"/>
      <c r="X154" s="564"/>
      <c r="Y154" s="564"/>
      <c r="Z154" s="564"/>
    </row>
    <row r="155">
      <c r="A155" s="564"/>
      <c r="B155" s="564"/>
      <c r="C155" s="564"/>
      <c r="D155" s="622"/>
      <c r="E155" s="564"/>
      <c r="F155" s="564"/>
      <c r="G155" s="564"/>
      <c r="H155" s="564"/>
      <c r="I155" s="564"/>
      <c r="J155" s="564"/>
      <c r="K155" s="564"/>
      <c r="L155" s="564"/>
      <c r="M155" s="564"/>
      <c r="N155" s="564"/>
      <c r="O155" s="564"/>
      <c r="P155" s="564"/>
      <c r="Q155" s="564"/>
      <c r="R155" s="564"/>
      <c r="S155" s="564"/>
      <c r="T155" s="564"/>
      <c r="U155" s="564"/>
      <c r="V155" s="564"/>
      <c r="W155" s="564"/>
      <c r="X155" s="564"/>
      <c r="Y155" s="564"/>
      <c r="Z155" s="564"/>
    </row>
    <row r="156">
      <c r="A156" s="564"/>
      <c r="B156" s="564"/>
      <c r="C156" s="564"/>
      <c r="D156" s="622"/>
      <c r="E156" s="564"/>
      <c r="F156" s="564"/>
      <c r="G156" s="564"/>
      <c r="H156" s="564"/>
      <c r="I156" s="564"/>
      <c r="J156" s="564"/>
      <c r="K156" s="564"/>
      <c r="L156" s="564"/>
      <c r="M156" s="564"/>
      <c r="N156" s="564"/>
      <c r="O156" s="564"/>
      <c r="P156" s="564"/>
      <c r="Q156" s="564"/>
      <c r="R156" s="564"/>
      <c r="S156" s="564"/>
      <c r="T156" s="564"/>
      <c r="U156" s="564"/>
      <c r="V156" s="564"/>
      <c r="W156" s="564"/>
      <c r="X156" s="564"/>
      <c r="Y156" s="564"/>
      <c r="Z156" s="564"/>
    </row>
    <row r="157">
      <c r="A157" s="564"/>
      <c r="B157" s="564"/>
      <c r="C157" s="564"/>
      <c r="D157" s="622"/>
      <c r="E157" s="564"/>
      <c r="F157" s="564"/>
      <c r="G157" s="564"/>
      <c r="H157" s="564"/>
      <c r="I157" s="564"/>
      <c r="J157" s="564"/>
      <c r="K157" s="564"/>
      <c r="L157" s="564"/>
      <c r="M157" s="564"/>
      <c r="N157" s="564"/>
      <c r="O157" s="564"/>
      <c r="P157" s="564"/>
      <c r="Q157" s="564"/>
      <c r="R157" s="564"/>
      <c r="S157" s="564"/>
      <c r="T157" s="564"/>
      <c r="U157" s="564"/>
      <c r="V157" s="564"/>
      <c r="W157" s="564"/>
      <c r="X157" s="564"/>
      <c r="Y157" s="564"/>
      <c r="Z157" s="564"/>
    </row>
    <row r="158">
      <c r="A158" s="564"/>
      <c r="B158" s="564"/>
      <c r="C158" s="564"/>
      <c r="D158" s="622"/>
      <c r="E158" s="564"/>
      <c r="F158" s="564"/>
      <c r="G158" s="564"/>
      <c r="H158" s="564"/>
      <c r="I158" s="564"/>
      <c r="J158" s="564"/>
      <c r="K158" s="564"/>
      <c r="L158" s="564"/>
      <c r="M158" s="564"/>
      <c r="N158" s="564"/>
      <c r="O158" s="564"/>
      <c r="P158" s="564"/>
      <c r="Q158" s="564"/>
      <c r="R158" s="564"/>
      <c r="S158" s="564"/>
      <c r="T158" s="564"/>
      <c r="U158" s="564"/>
      <c r="V158" s="564"/>
      <c r="W158" s="564"/>
      <c r="X158" s="564"/>
      <c r="Y158" s="564"/>
      <c r="Z158" s="564"/>
    </row>
    <row r="159">
      <c r="A159" s="564"/>
      <c r="B159" s="564"/>
      <c r="C159" s="564"/>
      <c r="D159" s="622"/>
      <c r="E159" s="564"/>
      <c r="F159" s="564"/>
      <c r="G159" s="564"/>
      <c r="H159" s="564"/>
      <c r="I159" s="564"/>
      <c r="J159" s="564"/>
      <c r="K159" s="564"/>
      <c r="L159" s="564"/>
      <c r="M159" s="564"/>
      <c r="N159" s="564"/>
      <c r="O159" s="564"/>
      <c r="P159" s="564"/>
      <c r="Q159" s="564"/>
      <c r="R159" s="564"/>
      <c r="S159" s="564"/>
      <c r="T159" s="564"/>
      <c r="U159" s="564"/>
      <c r="V159" s="564"/>
      <c r="W159" s="564"/>
      <c r="X159" s="564"/>
      <c r="Y159" s="564"/>
      <c r="Z159" s="564"/>
    </row>
    <row r="160">
      <c r="A160" s="564"/>
      <c r="B160" s="564"/>
      <c r="C160" s="564"/>
      <c r="D160" s="622"/>
      <c r="E160" s="564"/>
      <c r="F160" s="564"/>
      <c r="G160" s="564"/>
      <c r="H160" s="564"/>
      <c r="I160" s="564"/>
      <c r="J160" s="564"/>
      <c r="K160" s="564"/>
      <c r="L160" s="564"/>
      <c r="M160" s="564"/>
      <c r="N160" s="564"/>
      <c r="O160" s="564"/>
      <c r="P160" s="564"/>
      <c r="Q160" s="564"/>
      <c r="R160" s="564"/>
      <c r="S160" s="564"/>
      <c r="T160" s="564"/>
      <c r="U160" s="564"/>
      <c r="V160" s="564"/>
      <c r="W160" s="564"/>
      <c r="X160" s="564"/>
      <c r="Y160" s="564"/>
      <c r="Z160" s="564"/>
    </row>
    <row r="161">
      <c r="A161" s="564"/>
      <c r="B161" s="564"/>
      <c r="C161" s="564"/>
      <c r="D161" s="622"/>
      <c r="E161" s="564"/>
      <c r="F161" s="564"/>
      <c r="G161" s="564"/>
      <c r="H161" s="564"/>
      <c r="I161" s="564"/>
      <c r="J161" s="564"/>
      <c r="K161" s="564"/>
      <c r="L161" s="564"/>
      <c r="M161" s="564"/>
      <c r="N161" s="564"/>
      <c r="O161" s="564"/>
      <c r="P161" s="564"/>
      <c r="Q161" s="564"/>
      <c r="R161" s="564"/>
      <c r="S161" s="564"/>
      <c r="T161" s="564"/>
      <c r="U161" s="564"/>
      <c r="V161" s="564"/>
      <c r="W161" s="564"/>
      <c r="X161" s="564"/>
      <c r="Y161" s="564"/>
      <c r="Z161" s="564"/>
    </row>
    <row r="162">
      <c r="A162" s="564"/>
      <c r="B162" s="564"/>
      <c r="C162" s="564"/>
      <c r="D162" s="622"/>
      <c r="E162" s="564"/>
      <c r="F162" s="564"/>
      <c r="G162" s="564"/>
      <c r="H162" s="564"/>
      <c r="I162" s="564"/>
      <c r="J162" s="564"/>
      <c r="K162" s="564"/>
      <c r="L162" s="564"/>
      <c r="M162" s="564"/>
      <c r="N162" s="564"/>
      <c r="O162" s="564"/>
      <c r="P162" s="564"/>
      <c r="Q162" s="564"/>
      <c r="R162" s="564"/>
      <c r="S162" s="564"/>
      <c r="T162" s="564"/>
      <c r="U162" s="564"/>
      <c r="V162" s="564"/>
      <c r="W162" s="564"/>
      <c r="X162" s="564"/>
      <c r="Y162" s="564"/>
      <c r="Z162" s="564"/>
    </row>
    <row r="163">
      <c r="A163" s="564"/>
      <c r="B163" s="564"/>
      <c r="C163" s="564"/>
      <c r="D163" s="622"/>
      <c r="E163" s="564"/>
      <c r="F163" s="564"/>
      <c r="G163" s="564"/>
      <c r="H163" s="564"/>
      <c r="I163" s="564"/>
      <c r="J163" s="564"/>
      <c r="K163" s="564"/>
      <c r="L163" s="564"/>
      <c r="M163" s="564"/>
      <c r="N163" s="564"/>
      <c r="O163" s="564"/>
      <c r="P163" s="564"/>
      <c r="Q163" s="564"/>
      <c r="R163" s="564"/>
      <c r="S163" s="564"/>
      <c r="T163" s="564"/>
      <c r="U163" s="564"/>
      <c r="V163" s="564"/>
      <c r="W163" s="564"/>
      <c r="X163" s="564"/>
      <c r="Y163" s="564"/>
      <c r="Z163" s="564"/>
    </row>
    <row r="164">
      <c r="A164" s="564"/>
      <c r="B164" s="564"/>
      <c r="C164" s="564"/>
      <c r="D164" s="622"/>
      <c r="E164" s="564"/>
      <c r="F164" s="564"/>
      <c r="G164" s="564"/>
      <c r="H164" s="564"/>
      <c r="I164" s="564"/>
      <c r="J164" s="564"/>
      <c r="K164" s="564"/>
      <c r="L164" s="564"/>
      <c r="M164" s="564"/>
      <c r="N164" s="564"/>
      <c r="O164" s="564"/>
      <c r="P164" s="564"/>
      <c r="Q164" s="564"/>
      <c r="R164" s="564"/>
      <c r="S164" s="564"/>
      <c r="T164" s="564"/>
      <c r="U164" s="564"/>
      <c r="V164" s="564"/>
      <c r="W164" s="564"/>
      <c r="X164" s="564"/>
      <c r="Y164" s="564"/>
      <c r="Z164" s="564"/>
    </row>
    <row r="165">
      <c r="A165" s="564"/>
      <c r="B165" s="564"/>
      <c r="C165" s="564"/>
      <c r="D165" s="622"/>
      <c r="E165" s="564"/>
      <c r="F165" s="564"/>
      <c r="G165" s="564"/>
      <c r="H165" s="564"/>
      <c r="I165" s="564"/>
      <c r="J165" s="564"/>
      <c r="K165" s="564"/>
      <c r="L165" s="564"/>
      <c r="M165" s="564"/>
      <c r="N165" s="564"/>
      <c r="O165" s="564"/>
      <c r="P165" s="564"/>
      <c r="Q165" s="564"/>
      <c r="R165" s="564"/>
      <c r="S165" s="564"/>
      <c r="T165" s="564"/>
      <c r="U165" s="564"/>
      <c r="V165" s="564"/>
      <c r="W165" s="564"/>
      <c r="X165" s="564"/>
      <c r="Y165" s="564"/>
      <c r="Z165" s="564"/>
    </row>
    <row r="166">
      <c r="A166" s="564"/>
      <c r="B166" s="564"/>
      <c r="C166" s="564"/>
      <c r="D166" s="622"/>
      <c r="E166" s="564"/>
      <c r="F166" s="564"/>
      <c r="G166" s="564"/>
      <c r="H166" s="564"/>
      <c r="I166" s="564"/>
      <c r="J166" s="564"/>
      <c r="K166" s="564"/>
      <c r="L166" s="564"/>
      <c r="M166" s="564"/>
      <c r="N166" s="564"/>
      <c r="O166" s="564"/>
      <c r="P166" s="564"/>
      <c r="Q166" s="564"/>
      <c r="R166" s="564"/>
      <c r="S166" s="564"/>
      <c r="T166" s="564"/>
      <c r="U166" s="564"/>
      <c r="V166" s="564"/>
      <c r="W166" s="564"/>
      <c r="X166" s="564"/>
      <c r="Y166" s="564"/>
      <c r="Z166" s="564"/>
    </row>
    <row r="167">
      <c r="A167" s="564"/>
      <c r="B167" s="564"/>
      <c r="C167" s="564"/>
      <c r="D167" s="622"/>
      <c r="E167" s="564"/>
      <c r="F167" s="564"/>
      <c r="G167" s="564"/>
      <c r="H167" s="564"/>
      <c r="I167" s="564"/>
      <c r="J167" s="564"/>
      <c r="K167" s="564"/>
      <c r="L167" s="564"/>
      <c r="M167" s="564"/>
      <c r="N167" s="564"/>
      <c r="O167" s="564"/>
      <c r="P167" s="564"/>
      <c r="Q167" s="564"/>
      <c r="R167" s="564"/>
      <c r="S167" s="564"/>
      <c r="T167" s="564"/>
      <c r="U167" s="564"/>
      <c r="V167" s="564"/>
      <c r="W167" s="564"/>
      <c r="X167" s="564"/>
      <c r="Y167" s="564"/>
      <c r="Z167" s="564"/>
    </row>
    <row r="168">
      <c r="A168" s="564"/>
      <c r="B168" s="564"/>
      <c r="C168" s="564"/>
      <c r="D168" s="622"/>
      <c r="E168" s="564"/>
      <c r="F168" s="564"/>
      <c r="G168" s="564"/>
      <c r="H168" s="564"/>
      <c r="I168" s="564"/>
      <c r="J168" s="564"/>
      <c r="K168" s="564"/>
      <c r="L168" s="564"/>
      <c r="M168" s="564"/>
      <c r="N168" s="564"/>
      <c r="O168" s="564"/>
      <c r="P168" s="564"/>
      <c r="Q168" s="564"/>
      <c r="R168" s="564"/>
      <c r="S168" s="564"/>
      <c r="T168" s="564"/>
      <c r="U168" s="564"/>
      <c r="V168" s="564"/>
      <c r="W168" s="564"/>
      <c r="X168" s="564"/>
      <c r="Y168" s="564"/>
      <c r="Z168" s="564"/>
    </row>
    <row r="169">
      <c r="A169" s="564"/>
      <c r="B169" s="564"/>
      <c r="C169" s="564"/>
      <c r="D169" s="622"/>
      <c r="E169" s="564"/>
      <c r="F169" s="564"/>
      <c r="G169" s="564"/>
      <c r="H169" s="564"/>
      <c r="I169" s="564"/>
      <c r="J169" s="564"/>
      <c r="K169" s="564"/>
      <c r="L169" s="564"/>
      <c r="M169" s="564"/>
      <c r="N169" s="564"/>
      <c r="O169" s="564"/>
      <c r="P169" s="564"/>
      <c r="Q169" s="564"/>
      <c r="R169" s="564"/>
      <c r="S169" s="564"/>
      <c r="T169" s="564"/>
      <c r="U169" s="564"/>
      <c r="V169" s="564"/>
      <c r="W169" s="564"/>
      <c r="X169" s="564"/>
      <c r="Y169" s="564"/>
      <c r="Z169" s="564"/>
    </row>
    <row r="170">
      <c r="A170" s="564"/>
      <c r="B170" s="564"/>
      <c r="C170" s="564"/>
      <c r="D170" s="622"/>
      <c r="E170" s="564"/>
      <c r="F170" s="564"/>
      <c r="G170" s="564"/>
      <c r="H170" s="564"/>
      <c r="I170" s="564"/>
      <c r="J170" s="564"/>
      <c r="K170" s="564"/>
      <c r="L170" s="564"/>
      <c r="M170" s="564"/>
      <c r="N170" s="564"/>
      <c r="O170" s="564"/>
      <c r="P170" s="564"/>
      <c r="Q170" s="564"/>
      <c r="R170" s="564"/>
      <c r="S170" s="564"/>
      <c r="T170" s="564"/>
      <c r="U170" s="564"/>
      <c r="V170" s="564"/>
      <c r="W170" s="564"/>
      <c r="X170" s="564"/>
      <c r="Y170" s="564"/>
      <c r="Z170" s="564"/>
    </row>
    <row r="171">
      <c r="A171" s="564"/>
      <c r="B171" s="564"/>
      <c r="C171" s="564"/>
      <c r="D171" s="622"/>
      <c r="E171" s="564"/>
      <c r="F171" s="564"/>
      <c r="G171" s="564"/>
      <c r="H171" s="564"/>
      <c r="I171" s="564"/>
      <c r="J171" s="564"/>
      <c r="K171" s="564"/>
      <c r="L171" s="564"/>
      <c r="M171" s="564"/>
      <c r="N171" s="564"/>
      <c r="O171" s="564"/>
      <c r="P171" s="564"/>
      <c r="Q171" s="564"/>
      <c r="R171" s="564"/>
      <c r="S171" s="564"/>
      <c r="T171" s="564"/>
      <c r="U171" s="564"/>
      <c r="V171" s="564"/>
      <c r="W171" s="564"/>
      <c r="X171" s="564"/>
      <c r="Y171" s="564"/>
      <c r="Z171" s="564"/>
    </row>
    <row r="172">
      <c r="A172" s="564"/>
      <c r="B172" s="564"/>
      <c r="C172" s="564"/>
      <c r="D172" s="622"/>
      <c r="E172" s="564"/>
      <c r="F172" s="564"/>
      <c r="G172" s="564"/>
      <c r="H172" s="564"/>
      <c r="I172" s="564"/>
      <c r="J172" s="564"/>
      <c r="K172" s="564"/>
      <c r="L172" s="564"/>
      <c r="M172" s="564"/>
      <c r="N172" s="564"/>
      <c r="O172" s="564"/>
      <c r="P172" s="564"/>
      <c r="Q172" s="564"/>
      <c r="R172" s="564"/>
      <c r="S172" s="564"/>
      <c r="T172" s="564"/>
      <c r="U172" s="564"/>
      <c r="V172" s="564"/>
      <c r="W172" s="564"/>
      <c r="X172" s="564"/>
      <c r="Y172" s="564"/>
      <c r="Z172" s="564"/>
    </row>
    <row r="173">
      <c r="A173" s="564"/>
      <c r="B173" s="564"/>
      <c r="C173" s="564"/>
      <c r="D173" s="622"/>
      <c r="E173" s="564"/>
      <c r="F173" s="564"/>
      <c r="G173" s="564"/>
      <c r="H173" s="564"/>
      <c r="I173" s="564"/>
      <c r="J173" s="564"/>
      <c r="K173" s="564"/>
      <c r="L173" s="564"/>
      <c r="M173" s="564"/>
      <c r="N173" s="564"/>
      <c r="O173" s="564"/>
      <c r="P173" s="564"/>
      <c r="Q173" s="564"/>
      <c r="R173" s="564"/>
      <c r="S173" s="564"/>
      <c r="T173" s="564"/>
      <c r="U173" s="564"/>
      <c r="V173" s="564"/>
      <c r="W173" s="564"/>
      <c r="X173" s="564"/>
      <c r="Y173" s="564"/>
      <c r="Z173" s="564"/>
    </row>
    <row r="174">
      <c r="A174" s="564"/>
      <c r="B174" s="564"/>
      <c r="C174" s="564"/>
      <c r="D174" s="622"/>
      <c r="E174" s="564"/>
      <c r="F174" s="564"/>
      <c r="G174" s="564"/>
      <c r="H174" s="564"/>
      <c r="I174" s="564"/>
      <c r="J174" s="564"/>
      <c r="K174" s="564"/>
      <c r="L174" s="564"/>
      <c r="M174" s="564"/>
      <c r="N174" s="564"/>
      <c r="O174" s="564"/>
      <c r="P174" s="564"/>
      <c r="Q174" s="564"/>
      <c r="R174" s="564"/>
      <c r="S174" s="564"/>
      <c r="T174" s="564"/>
      <c r="U174" s="564"/>
      <c r="V174" s="564"/>
      <c r="W174" s="564"/>
      <c r="X174" s="564"/>
      <c r="Y174" s="564"/>
      <c r="Z174" s="564"/>
    </row>
    <row r="175">
      <c r="A175" s="564"/>
      <c r="B175" s="564"/>
      <c r="C175" s="564"/>
      <c r="D175" s="622"/>
      <c r="E175" s="564"/>
      <c r="F175" s="564"/>
      <c r="G175" s="564"/>
      <c r="H175" s="564"/>
      <c r="I175" s="564"/>
      <c r="J175" s="564"/>
      <c r="K175" s="564"/>
      <c r="L175" s="564"/>
      <c r="M175" s="564"/>
      <c r="N175" s="564"/>
      <c r="O175" s="564"/>
      <c r="P175" s="564"/>
      <c r="Q175" s="564"/>
      <c r="R175" s="564"/>
      <c r="S175" s="564"/>
      <c r="T175" s="564"/>
      <c r="U175" s="564"/>
      <c r="V175" s="564"/>
      <c r="W175" s="564"/>
      <c r="X175" s="564"/>
      <c r="Y175" s="564"/>
      <c r="Z175" s="564"/>
    </row>
    <row r="176">
      <c r="A176" s="564"/>
      <c r="B176" s="564"/>
      <c r="C176" s="564"/>
      <c r="D176" s="622"/>
      <c r="E176" s="564"/>
      <c r="F176" s="564"/>
      <c r="G176" s="564"/>
      <c r="H176" s="564"/>
      <c r="I176" s="564"/>
      <c r="J176" s="564"/>
      <c r="K176" s="564"/>
      <c r="L176" s="564"/>
      <c r="M176" s="564"/>
      <c r="N176" s="564"/>
      <c r="O176" s="564"/>
      <c r="P176" s="564"/>
      <c r="Q176" s="564"/>
      <c r="R176" s="564"/>
      <c r="S176" s="564"/>
      <c r="T176" s="564"/>
      <c r="U176" s="564"/>
      <c r="V176" s="564"/>
      <c r="W176" s="564"/>
      <c r="X176" s="564"/>
      <c r="Y176" s="564"/>
      <c r="Z176" s="564"/>
    </row>
    <row r="177">
      <c r="A177" s="564"/>
      <c r="B177" s="564"/>
      <c r="C177" s="564"/>
      <c r="D177" s="622"/>
      <c r="E177" s="564"/>
      <c r="F177" s="564"/>
      <c r="G177" s="564"/>
      <c r="H177" s="564"/>
      <c r="I177" s="564"/>
      <c r="J177" s="564"/>
      <c r="K177" s="564"/>
      <c r="L177" s="564"/>
      <c r="M177" s="564"/>
      <c r="N177" s="564"/>
      <c r="O177" s="564"/>
      <c r="P177" s="564"/>
      <c r="Q177" s="564"/>
      <c r="R177" s="564"/>
      <c r="S177" s="564"/>
      <c r="T177" s="564"/>
      <c r="U177" s="564"/>
      <c r="V177" s="564"/>
      <c r="W177" s="564"/>
      <c r="X177" s="564"/>
      <c r="Y177" s="564"/>
      <c r="Z177" s="564"/>
    </row>
    <row r="178">
      <c r="A178" s="564"/>
      <c r="B178" s="564"/>
      <c r="C178" s="564"/>
      <c r="D178" s="622"/>
      <c r="E178" s="564"/>
      <c r="F178" s="564"/>
      <c r="G178" s="564"/>
      <c r="H178" s="564"/>
      <c r="I178" s="564"/>
      <c r="J178" s="564"/>
      <c r="K178" s="564"/>
      <c r="L178" s="564"/>
      <c r="M178" s="564"/>
      <c r="N178" s="564"/>
      <c r="O178" s="564"/>
      <c r="P178" s="564"/>
      <c r="Q178" s="564"/>
      <c r="R178" s="564"/>
      <c r="S178" s="564"/>
      <c r="T178" s="564"/>
      <c r="U178" s="564"/>
      <c r="V178" s="564"/>
      <c r="W178" s="564"/>
      <c r="X178" s="564"/>
      <c r="Y178" s="564"/>
      <c r="Z178" s="564"/>
    </row>
    <row r="179">
      <c r="A179" s="564"/>
      <c r="B179" s="564"/>
      <c r="C179" s="564"/>
      <c r="D179" s="622"/>
      <c r="E179" s="564"/>
      <c r="F179" s="564"/>
      <c r="G179" s="564"/>
      <c r="H179" s="564"/>
      <c r="I179" s="564"/>
      <c r="J179" s="564"/>
      <c r="K179" s="564"/>
      <c r="L179" s="564"/>
      <c r="M179" s="564"/>
      <c r="N179" s="564"/>
      <c r="O179" s="564"/>
      <c r="P179" s="564"/>
      <c r="Q179" s="564"/>
      <c r="R179" s="564"/>
      <c r="S179" s="564"/>
      <c r="T179" s="564"/>
      <c r="U179" s="564"/>
      <c r="V179" s="564"/>
      <c r="W179" s="564"/>
      <c r="X179" s="564"/>
      <c r="Y179" s="564"/>
      <c r="Z179" s="564"/>
    </row>
    <row r="180">
      <c r="A180" s="564"/>
      <c r="B180" s="564"/>
      <c r="C180" s="564"/>
      <c r="D180" s="622"/>
      <c r="E180" s="564"/>
      <c r="F180" s="564"/>
      <c r="G180" s="564"/>
      <c r="H180" s="564"/>
      <c r="I180" s="564"/>
      <c r="J180" s="564"/>
      <c r="K180" s="564"/>
      <c r="L180" s="564"/>
      <c r="M180" s="564"/>
      <c r="N180" s="564"/>
      <c r="O180" s="564"/>
      <c r="P180" s="564"/>
      <c r="Q180" s="564"/>
      <c r="R180" s="564"/>
      <c r="S180" s="564"/>
      <c r="T180" s="564"/>
      <c r="U180" s="564"/>
      <c r="V180" s="564"/>
      <c r="W180" s="564"/>
      <c r="X180" s="564"/>
      <c r="Y180" s="564"/>
      <c r="Z180" s="564"/>
    </row>
    <row r="181">
      <c r="A181" s="564"/>
      <c r="B181" s="564"/>
      <c r="C181" s="564"/>
      <c r="D181" s="622"/>
      <c r="E181" s="564"/>
      <c r="F181" s="564"/>
      <c r="G181" s="564"/>
      <c r="H181" s="564"/>
      <c r="I181" s="564"/>
      <c r="J181" s="564"/>
      <c r="K181" s="564"/>
      <c r="L181" s="564"/>
      <c r="M181" s="564"/>
      <c r="N181" s="564"/>
      <c r="O181" s="564"/>
      <c r="P181" s="564"/>
      <c r="Q181" s="564"/>
      <c r="R181" s="564"/>
      <c r="S181" s="564"/>
      <c r="T181" s="564"/>
      <c r="U181" s="564"/>
      <c r="V181" s="564"/>
      <c r="W181" s="564"/>
      <c r="X181" s="564"/>
      <c r="Y181" s="564"/>
      <c r="Z181" s="564"/>
    </row>
    <row r="182">
      <c r="A182" s="564"/>
      <c r="B182" s="564"/>
      <c r="C182" s="564"/>
      <c r="D182" s="622"/>
      <c r="E182" s="564"/>
      <c r="F182" s="564"/>
      <c r="G182" s="564"/>
      <c r="H182" s="564"/>
      <c r="I182" s="564"/>
      <c r="J182" s="564"/>
      <c r="K182" s="564"/>
      <c r="L182" s="564"/>
      <c r="M182" s="564"/>
      <c r="N182" s="564"/>
      <c r="O182" s="564"/>
      <c r="P182" s="564"/>
      <c r="Q182" s="564"/>
      <c r="R182" s="564"/>
      <c r="S182" s="564"/>
      <c r="T182" s="564"/>
      <c r="U182" s="564"/>
      <c r="V182" s="564"/>
      <c r="W182" s="564"/>
      <c r="X182" s="564"/>
      <c r="Y182" s="564"/>
      <c r="Z182" s="564"/>
    </row>
    <row r="183">
      <c r="A183" s="564"/>
      <c r="B183" s="564"/>
      <c r="C183" s="564"/>
      <c r="D183" s="622"/>
      <c r="E183" s="564"/>
      <c r="F183" s="564"/>
      <c r="G183" s="564"/>
      <c r="H183" s="564"/>
      <c r="I183" s="564"/>
      <c r="J183" s="564"/>
      <c r="K183" s="564"/>
      <c r="L183" s="564"/>
      <c r="M183" s="564"/>
      <c r="N183" s="564"/>
      <c r="O183" s="564"/>
      <c r="P183" s="564"/>
      <c r="Q183" s="564"/>
      <c r="R183" s="564"/>
      <c r="S183" s="564"/>
      <c r="T183" s="564"/>
      <c r="U183" s="564"/>
      <c r="V183" s="564"/>
      <c r="W183" s="564"/>
      <c r="X183" s="564"/>
      <c r="Y183" s="564"/>
      <c r="Z183" s="564"/>
    </row>
    <row r="184">
      <c r="A184" s="564"/>
      <c r="B184" s="564"/>
      <c r="C184" s="564"/>
      <c r="D184" s="622"/>
      <c r="E184" s="564"/>
      <c r="F184" s="564"/>
      <c r="G184" s="564"/>
      <c r="H184" s="564"/>
      <c r="I184" s="564"/>
      <c r="J184" s="564"/>
      <c r="K184" s="564"/>
      <c r="L184" s="564"/>
      <c r="M184" s="564"/>
      <c r="N184" s="564"/>
      <c r="O184" s="564"/>
      <c r="P184" s="564"/>
      <c r="Q184" s="564"/>
      <c r="R184" s="564"/>
      <c r="S184" s="564"/>
      <c r="T184" s="564"/>
      <c r="U184" s="564"/>
      <c r="V184" s="564"/>
      <c r="W184" s="564"/>
      <c r="X184" s="564"/>
      <c r="Y184" s="564"/>
      <c r="Z184" s="564"/>
    </row>
    <row r="185">
      <c r="A185" s="564"/>
      <c r="B185" s="564"/>
      <c r="C185" s="564"/>
      <c r="D185" s="622"/>
      <c r="E185" s="564"/>
      <c r="F185" s="564"/>
      <c r="G185" s="564"/>
      <c r="H185" s="564"/>
      <c r="I185" s="564"/>
      <c r="J185" s="564"/>
      <c r="K185" s="564"/>
      <c r="L185" s="564"/>
      <c r="M185" s="564"/>
      <c r="N185" s="564"/>
      <c r="O185" s="564"/>
      <c r="P185" s="564"/>
      <c r="Q185" s="564"/>
      <c r="R185" s="564"/>
      <c r="S185" s="564"/>
      <c r="T185" s="564"/>
      <c r="U185" s="564"/>
      <c r="V185" s="564"/>
      <c r="W185" s="564"/>
      <c r="X185" s="564"/>
      <c r="Y185" s="564"/>
      <c r="Z185" s="564"/>
    </row>
    <row r="186">
      <c r="A186" s="564"/>
      <c r="B186" s="564"/>
      <c r="C186" s="564"/>
      <c r="D186" s="622"/>
      <c r="E186" s="564"/>
      <c r="F186" s="564"/>
      <c r="G186" s="564"/>
      <c r="H186" s="564"/>
      <c r="I186" s="564"/>
      <c r="J186" s="564"/>
      <c r="K186" s="564"/>
      <c r="L186" s="564"/>
      <c r="M186" s="564"/>
      <c r="N186" s="564"/>
      <c r="O186" s="564"/>
      <c r="P186" s="564"/>
      <c r="Q186" s="564"/>
      <c r="R186" s="564"/>
      <c r="S186" s="564"/>
      <c r="T186" s="564"/>
      <c r="U186" s="564"/>
      <c r="V186" s="564"/>
      <c r="W186" s="564"/>
      <c r="X186" s="564"/>
      <c r="Y186" s="564"/>
      <c r="Z186" s="564"/>
    </row>
    <row r="187">
      <c r="A187" s="564"/>
      <c r="B187" s="564"/>
      <c r="C187" s="564"/>
      <c r="D187" s="622"/>
      <c r="E187" s="564"/>
      <c r="F187" s="564"/>
      <c r="G187" s="564"/>
      <c r="H187" s="564"/>
      <c r="I187" s="564"/>
      <c r="J187" s="564"/>
      <c r="K187" s="564"/>
      <c r="L187" s="564"/>
      <c r="M187" s="564"/>
      <c r="N187" s="564"/>
      <c r="O187" s="564"/>
      <c r="P187" s="564"/>
      <c r="Q187" s="564"/>
      <c r="R187" s="564"/>
      <c r="S187" s="564"/>
      <c r="T187" s="564"/>
      <c r="U187" s="564"/>
      <c r="V187" s="564"/>
      <c r="W187" s="564"/>
      <c r="X187" s="564"/>
      <c r="Y187" s="564"/>
      <c r="Z187" s="564"/>
    </row>
    <row r="188">
      <c r="A188" s="564"/>
      <c r="B188" s="564"/>
      <c r="C188" s="564"/>
      <c r="D188" s="622"/>
      <c r="E188" s="564"/>
      <c r="F188" s="564"/>
      <c r="G188" s="564"/>
      <c r="H188" s="564"/>
      <c r="I188" s="564"/>
      <c r="J188" s="564"/>
      <c r="K188" s="564"/>
      <c r="L188" s="564"/>
      <c r="M188" s="564"/>
      <c r="N188" s="564"/>
      <c r="O188" s="564"/>
      <c r="P188" s="564"/>
      <c r="Q188" s="564"/>
      <c r="R188" s="564"/>
      <c r="S188" s="564"/>
      <c r="T188" s="564"/>
      <c r="U188" s="564"/>
      <c r="V188" s="564"/>
      <c r="W188" s="564"/>
      <c r="X188" s="564"/>
      <c r="Y188" s="564"/>
      <c r="Z188" s="564"/>
    </row>
    <row r="189">
      <c r="A189" s="564"/>
      <c r="B189" s="564"/>
      <c r="C189" s="564"/>
      <c r="D189" s="622"/>
      <c r="E189" s="564"/>
      <c r="F189" s="564"/>
      <c r="G189" s="564"/>
      <c r="H189" s="564"/>
      <c r="I189" s="564"/>
      <c r="J189" s="564"/>
      <c r="K189" s="564"/>
      <c r="L189" s="564"/>
      <c r="M189" s="564"/>
      <c r="N189" s="564"/>
      <c r="O189" s="564"/>
      <c r="P189" s="564"/>
      <c r="Q189" s="564"/>
      <c r="R189" s="564"/>
      <c r="S189" s="564"/>
      <c r="T189" s="564"/>
      <c r="U189" s="564"/>
      <c r="V189" s="564"/>
      <c r="W189" s="564"/>
      <c r="X189" s="564"/>
      <c r="Y189" s="564"/>
      <c r="Z189" s="564"/>
    </row>
    <row r="190">
      <c r="A190" s="564"/>
      <c r="B190" s="564"/>
      <c r="C190" s="564"/>
      <c r="D190" s="622"/>
      <c r="E190" s="564"/>
      <c r="F190" s="564"/>
      <c r="G190" s="564"/>
      <c r="H190" s="564"/>
      <c r="I190" s="564"/>
      <c r="J190" s="564"/>
      <c r="K190" s="564"/>
      <c r="L190" s="564"/>
      <c r="M190" s="564"/>
      <c r="N190" s="564"/>
      <c r="O190" s="564"/>
      <c r="P190" s="564"/>
      <c r="Q190" s="564"/>
      <c r="R190" s="564"/>
      <c r="S190" s="564"/>
      <c r="T190" s="564"/>
      <c r="U190" s="564"/>
      <c r="V190" s="564"/>
      <c r="W190" s="564"/>
      <c r="X190" s="564"/>
      <c r="Y190" s="564"/>
      <c r="Z190" s="564"/>
    </row>
    <row r="191">
      <c r="A191" s="564"/>
      <c r="B191" s="564"/>
      <c r="C191" s="564"/>
      <c r="D191" s="622"/>
      <c r="E191" s="564"/>
      <c r="F191" s="564"/>
      <c r="G191" s="564"/>
      <c r="H191" s="564"/>
      <c r="I191" s="564"/>
      <c r="J191" s="564"/>
      <c r="K191" s="564"/>
      <c r="L191" s="564"/>
      <c r="M191" s="564"/>
      <c r="N191" s="564"/>
      <c r="O191" s="564"/>
      <c r="P191" s="564"/>
      <c r="Q191" s="564"/>
      <c r="R191" s="564"/>
      <c r="S191" s="564"/>
      <c r="T191" s="564"/>
      <c r="U191" s="564"/>
      <c r="V191" s="564"/>
      <c r="W191" s="564"/>
      <c r="X191" s="564"/>
      <c r="Y191" s="564"/>
      <c r="Z191" s="564"/>
    </row>
    <row r="192">
      <c r="A192" s="564"/>
      <c r="B192" s="564"/>
      <c r="C192" s="564"/>
      <c r="D192" s="622"/>
      <c r="E192" s="564"/>
      <c r="F192" s="564"/>
      <c r="G192" s="564"/>
      <c r="H192" s="564"/>
      <c r="I192" s="564"/>
      <c r="J192" s="564"/>
      <c r="K192" s="564"/>
      <c r="L192" s="564"/>
      <c r="M192" s="564"/>
      <c r="N192" s="564"/>
      <c r="O192" s="564"/>
      <c r="P192" s="564"/>
      <c r="Q192" s="564"/>
      <c r="R192" s="564"/>
      <c r="S192" s="564"/>
      <c r="T192" s="564"/>
      <c r="U192" s="564"/>
      <c r="V192" s="564"/>
      <c r="W192" s="564"/>
      <c r="X192" s="564"/>
      <c r="Y192" s="564"/>
      <c r="Z192" s="564"/>
    </row>
    <row r="193">
      <c r="A193" s="564"/>
      <c r="B193" s="564"/>
      <c r="C193" s="564"/>
      <c r="D193" s="622"/>
      <c r="E193" s="564"/>
      <c r="F193" s="564"/>
      <c r="G193" s="564"/>
      <c r="H193" s="564"/>
      <c r="I193" s="564"/>
      <c r="J193" s="564"/>
      <c r="K193" s="564"/>
      <c r="L193" s="564"/>
      <c r="M193" s="564"/>
      <c r="N193" s="564"/>
      <c r="O193" s="564"/>
      <c r="P193" s="564"/>
      <c r="Q193" s="564"/>
      <c r="R193" s="564"/>
      <c r="S193" s="564"/>
      <c r="T193" s="564"/>
      <c r="U193" s="564"/>
      <c r="V193" s="564"/>
      <c r="W193" s="564"/>
      <c r="X193" s="564"/>
      <c r="Y193" s="564"/>
      <c r="Z193" s="564"/>
    </row>
    <row r="194">
      <c r="A194" s="564"/>
      <c r="B194" s="564"/>
      <c r="C194" s="564"/>
      <c r="D194" s="622"/>
      <c r="E194" s="564"/>
      <c r="F194" s="564"/>
      <c r="G194" s="564"/>
      <c r="H194" s="564"/>
      <c r="I194" s="564"/>
      <c r="J194" s="564"/>
      <c r="K194" s="564"/>
      <c r="L194" s="564"/>
      <c r="M194" s="564"/>
      <c r="N194" s="564"/>
      <c r="O194" s="564"/>
      <c r="P194" s="564"/>
      <c r="Q194" s="564"/>
      <c r="R194" s="564"/>
      <c r="S194" s="564"/>
      <c r="T194" s="564"/>
      <c r="U194" s="564"/>
      <c r="V194" s="564"/>
      <c r="W194" s="564"/>
      <c r="X194" s="564"/>
      <c r="Y194" s="564"/>
      <c r="Z194" s="564"/>
    </row>
    <row r="195">
      <c r="A195" s="564"/>
      <c r="B195" s="564"/>
      <c r="C195" s="564"/>
      <c r="D195" s="622"/>
      <c r="E195" s="564"/>
      <c r="F195" s="564"/>
      <c r="G195" s="564"/>
      <c r="H195" s="564"/>
      <c r="I195" s="564"/>
      <c r="J195" s="564"/>
      <c r="K195" s="564"/>
      <c r="L195" s="564"/>
      <c r="M195" s="564"/>
      <c r="N195" s="564"/>
      <c r="O195" s="564"/>
      <c r="P195" s="564"/>
      <c r="Q195" s="564"/>
      <c r="R195" s="564"/>
      <c r="S195" s="564"/>
      <c r="T195" s="564"/>
      <c r="U195" s="564"/>
      <c r="V195" s="564"/>
      <c r="W195" s="564"/>
      <c r="X195" s="564"/>
      <c r="Y195" s="564"/>
      <c r="Z195" s="564"/>
    </row>
    <row r="196">
      <c r="A196" s="564"/>
      <c r="B196" s="564"/>
      <c r="C196" s="564"/>
      <c r="D196" s="622"/>
      <c r="E196" s="564"/>
      <c r="F196" s="564"/>
      <c r="G196" s="564"/>
      <c r="H196" s="564"/>
      <c r="I196" s="564"/>
      <c r="J196" s="564"/>
      <c r="K196" s="564"/>
      <c r="L196" s="564"/>
      <c r="M196" s="564"/>
      <c r="N196" s="564"/>
      <c r="O196" s="564"/>
      <c r="P196" s="564"/>
      <c r="Q196" s="564"/>
      <c r="R196" s="564"/>
      <c r="S196" s="564"/>
      <c r="T196" s="564"/>
      <c r="U196" s="564"/>
      <c r="V196" s="564"/>
      <c r="W196" s="564"/>
      <c r="X196" s="564"/>
      <c r="Y196" s="564"/>
      <c r="Z196" s="564"/>
    </row>
    <row r="197">
      <c r="A197" s="564"/>
      <c r="B197" s="564"/>
      <c r="C197" s="564"/>
      <c r="D197" s="622"/>
      <c r="E197" s="564"/>
      <c r="F197" s="564"/>
      <c r="G197" s="564"/>
      <c r="H197" s="564"/>
      <c r="I197" s="564"/>
      <c r="J197" s="564"/>
      <c r="K197" s="564"/>
      <c r="L197" s="564"/>
      <c r="M197" s="564"/>
      <c r="N197" s="564"/>
      <c r="O197" s="564"/>
      <c r="P197" s="564"/>
      <c r="Q197" s="564"/>
      <c r="R197" s="564"/>
      <c r="S197" s="564"/>
      <c r="T197" s="564"/>
      <c r="U197" s="564"/>
      <c r="V197" s="564"/>
      <c r="W197" s="564"/>
      <c r="X197" s="564"/>
      <c r="Y197" s="564"/>
      <c r="Z197" s="564"/>
    </row>
    <row r="198">
      <c r="A198" s="564"/>
      <c r="B198" s="564"/>
      <c r="C198" s="564"/>
      <c r="D198" s="622"/>
      <c r="E198" s="564"/>
      <c r="F198" s="564"/>
      <c r="G198" s="564"/>
      <c r="H198" s="564"/>
      <c r="I198" s="564"/>
      <c r="J198" s="564"/>
      <c r="K198" s="564"/>
      <c r="L198" s="564"/>
      <c r="M198" s="564"/>
      <c r="N198" s="564"/>
      <c r="O198" s="564"/>
      <c r="P198" s="564"/>
      <c r="Q198" s="564"/>
      <c r="R198" s="564"/>
      <c r="S198" s="564"/>
      <c r="T198" s="564"/>
      <c r="U198" s="564"/>
      <c r="V198" s="564"/>
      <c r="W198" s="564"/>
      <c r="X198" s="564"/>
      <c r="Y198" s="564"/>
      <c r="Z198" s="564"/>
    </row>
    <row r="199">
      <c r="A199" s="564"/>
      <c r="B199" s="564"/>
      <c r="C199" s="564"/>
      <c r="D199" s="622"/>
      <c r="E199" s="564"/>
      <c r="F199" s="564"/>
      <c r="G199" s="564"/>
      <c r="H199" s="564"/>
      <c r="I199" s="564"/>
      <c r="J199" s="564"/>
      <c r="K199" s="564"/>
      <c r="L199" s="564"/>
      <c r="M199" s="564"/>
      <c r="N199" s="564"/>
      <c r="O199" s="564"/>
      <c r="P199" s="564"/>
      <c r="Q199" s="564"/>
      <c r="R199" s="564"/>
      <c r="S199" s="564"/>
      <c r="T199" s="564"/>
      <c r="U199" s="564"/>
      <c r="V199" s="564"/>
      <c r="W199" s="564"/>
      <c r="X199" s="564"/>
      <c r="Y199" s="564"/>
      <c r="Z199" s="564"/>
    </row>
    <row r="200">
      <c r="A200" s="564"/>
      <c r="B200" s="564"/>
      <c r="C200" s="564"/>
      <c r="D200" s="622"/>
      <c r="E200" s="564"/>
      <c r="F200" s="564"/>
      <c r="G200" s="564"/>
      <c r="H200" s="564"/>
      <c r="I200" s="564"/>
      <c r="J200" s="564"/>
      <c r="K200" s="564"/>
      <c r="L200" s="564"/>
      <c r="M200" s="564"/>
      <c r="N200" s="564"/>
      <c r="O200" s="564"/>
      <c r="P200" s="564"/>
      <c r="Q200" s="564"/>
      <c r="R200" s="564"/>
      <c r="S200" s="564"/>
      <c r="T200" s="564"/>
      <c r="U200" s="564"/>
      <c r="V200" s="564"/>
      <c r="W200" s="564"/>
      <c r="X200" s="564"/>
      <c r="Y200" s="564"/>
      <c r="Z200" s="564"/>
    </row>
    <row r="201">
      <c r="A201" s="564"/>
      <c r="B201" s="564"/>
      <c r="C201" s="564"/>
      <c r="D201" s="622"/>
      <c r="E201" s="564"/>
      <c r="F201" s="564"/>
      <c r="G201" s="564"/>
      <c r="H201" s="564"/>
      <c r="I201" s="564"/>
      <c r="J201" s="564"/>
      <c r="K201" s="564"/>
      <c r="L201" s="564"/>
      <c r="M201" s="564"/>
      <c r="N201" s="564"/>
      <c r="O201" s="564"/>
      <c r="P201" s="564"/>
      <c r="Q201" s="564"/>
      <c r="R201" s="564"/>
      <c r="S201" s="564"/>
      <c r="T201" s="564"/>
      <c r="U201" s="564"/>
      <c r="V201" s="564"/>
      <c r="W201" s="564"/>
      <c r="X201" s="564"/>
      <c r="Y201" s="564"/>
      <c r="Z201" s="564"/>
    </row>
    <row r="202">
      <c r="A202" s="564"/>
      <c r="B202" s="564"/>
      <c r="C202" s="564"/>
      <c r="D202" s="622"/>
      <c r="E202" s="564"/>
      <c r="F202" s="564"/>
      <c r="G202" s="564"/>
      <c r="H202" s="564"/>
      <c r="I202" s="564"/>
      <c r="J202" s="564"/>
      <c r="K202" s="564"/>
      <c r="L202" s="564"/>
      <c r="M202" s="564"/>
      <c r="N202" s="564"/>
      <c r="O202" s="564"/>
      <c r="P202" s="564"/>
      <c r="Q202" s="564"/>
      <c r="R202" s="564"/>
      <c r="S202" s="564"/>
      <c r="T202" s="564"/>
      <c r="U202" s="564"/>
      <c r="V202" s="564"/>
      <c r="W202" s="564"/>
      <c r="X202" s="564"/>
      <c r="Y202" s="564"/>
      <c r="Z202" s="564"/>
    </row>
    <row r="203">
      <c r="A203" s="564"/>
      <c r="B203" s="564"/>
      <c r="C203" s="564"/>
      <c r="D203" s="622"/>
      <c r="E203" s="564"/>
      <c r="F203" s="564"/>
      <c r="G203" s="564"/>
      <c r="H203" s="564"/>
      <c r="I203" s="564"/>
      <c r="J203" s="564"/>
      <c r="K203" s="564"/>
      <c r="L203" s="564"/>
      <c r="M203" s="564"/>
      <c r="N203" s="564"/>
      <c r="O203" s="564"/>
      <c r="P203" s="564"/>
      <c r="Q203" s="564"/>
      <c r="R203" s="564"/>
      <c r="S203" s="564"/>
      <c r="T203" s="564"/>
      <c r="U203" s="564"/>
      <c r="V203" s="564"/>
      <c r="W203" s="564"/>
      <c r="X203" s="564"/>
      <c r="Y203" s="564"/>
      <c r="Z203" s="564"/>
    </row>
    <row r="204">
      <c r="A204" s="564"/>
      <c r="B204" s="564"/>
      <c r="C204" s="564"/>
      <c r="D204" s="622"/>
      <c r="E204" s="564"/>
      <c r="F204" s="564"/>
      <c r="G204" s="564"/>
      <c r="H204" s="564"/>
      <c r="I204" s="564"/>
      <c r="J204" s="564"/>
      <c r="K204" s="564"/>
      <c r="L204" s="564"/>
      <c r="M204" s="564"/>
      <c r="N204" s="564"/>
      <c r="O204" s="564"/>
      <c r="P204" s="564"/>
      <c r="Q204" s="564"/>
      <c r="R204" s="564"/>
      <c r="S204" s="564"/>
      <c r="T204" s="564"/>
      <c r="U204" s="564"/>
      <c r="V204" s="564"/>
      <c r="W204" s="564"/>
      <c r="X204" s="564"/>
      <c r="Y204" s="564"/>
      <c r="Z204" s="564"/>
    </row>
    <row r="205">
      <c r="A205" s="564"/>
      <c r="B205" s="564"/>
      <c r="C205" s="564"/>
      <c r="D205" s="622"/>
      <c r="E205" s="564"/>
      <c r="F205" s="564"/>
      <c r="G205" s="564"/>
      <c r="H205" s="564"/>
      <c r="I205" s="564"/>
      <c r="J205" s="564"/>
      <c r="K205" s="564"/>
      <c r="L205" s="564"/>
      <c r="M205" s="564"/>
      <c r="N205" s="564"/>
      <c r="O205" s="564"/>
      <c r="P205" s="564"/>
      <c r="Q205" s="564"/>
      <c r="R205" s="564"/>
      <c r="S205" s="564"/>
      <c r="T205" s="564"/>
      <c r="U205" s="564"/>
      <c r="V205" s="564"/>
      <c r="W205" s="564"/>
      <c r="X205" s="564"/>
      <c r="Y205" s="564"/>
      <c r="Z205" s="564"/>
    </row>
    <row r="206">
      <c r="A206" s="564"/>
      <c r="B206" s="564"/>
      <c r="C206" s="564"/>
      <c r="D206" s="622"/>
      <c r="E206" s="564"/>
      <c r="F206" s="564"/>
      <c r="G206" s="564"/>
      <c r="H206" s="564"/>
      <c r="I206" s="564"/>
      <c r="J206" s="564"/>
      <c r="K206" s="564"/>
      <c r="L206" s="564"/>
      <c r="M206" s="564"/>
      <c r="N206" s="564"/>
      <c r="O206" s="564"/>
      <c r="P206" s="564"/>
      <c r="Q206" s="564"/>
      <c r="R206" s="564"/>
      <c r="S206" s="564"/>
      <c r="T206" s="564"/>
      <c r="U206" s="564"/>
      <c r="V206" s="564"/>
      <c r="W206" s="564"/>
      <c r="X206" s="564"/>
      <c r="Y206" s="564"/>
      <c r="Z206" s="564"/>
    </row>
    <row r="207">
      <c r="A207" s="564"/>
      <c r="B207" s="564"/>
      <c r="C207" s="564"/>
      <c r="D207" s="622"/>
      <c r="E207" s="564"/>
      <c r="F207" s="564"/>
      <c r="G207" s="564"/>
      <c r="H207" s="564"/>
      <c r="I207" s="564"/>
      <c r="J207" s="564"/>
      <c r="K207" s="564"/>
      <c r="L207" s="564"/>
      <c r="M207" s="564"/>
      <c r="N207" s="564"/>
      <c r="O207" s="564"/>
      <c r="P207" s="564"/>
      <c r="Q207" s="564"/>
      <c r="R207" s="564"/>
      <c r="S207" s="564"/>
      <c r="T207" s="564"/>
      <c r="U207" s="564"/>
      <c r="V207" s="564"/>
      <c r="W207" s="564"/>
      <c r="X207" s="564"/>
      <c r="Y207" s="564"/>
      <c r="Z207" s="564"/>
    </row>
    <row r="208">
      <c r="A208" s="564"/>
      <c r="B208" s="564"/>
      <c r="C208" s="564"/>
      <c r="D208" s="622"/>
      <c r="E208" s="564"/>
      <c r="F208" s="564"/>
      <c r="G208" s="564"/>
      <c r="H208" s="564"/>
      <c r="I208" s="564"/>
      <c r="J208" s="564"/>
      <c r="K208" s="564"/>
      <c r="L208" s="564"/>
      <c r="M208" s="564"/>
      <c r="N208" s="564"/>
      <c r="O208" s="564"/>
      <c r="P208" s="564"/>
      <c r="Q208" s="564"/>
      <c r="R208" s="564"/>
      <c r="S208" s="564"/>
      <c r="T208" s="564"/>
      <c r="U208" s="564"/>
      <c r="V208" s="564"/>
      <c r="W208" s="564"/>
      <c r="X208" s="564"/>
      <c r="Y208" s="564"/>
      <c r="Z208" s="564"/>
    </row>
    <row r="209">
      <c r="A209" s="564"/>
      <c r="B209" s="564"/>
      <c r="C209" s="564"/>
      <c r="D209" s="622"/>
      <c r="E209" s="564"/>
      <c r="F209" s="564"/>
      <c r="G209" s="564"/>
      <c r="H209" s="564"/>
      <c r="I209" s="564"/>
      <c r="J209" s="564"/>
      <c r="K209" s="564"/>
      <c r="L209" s="564"/>
      <c r="M209" s="564"/>
      <c r="N209" s="564"/>
      <c r="O209" s="564"/>
      <c r="P209" s="564"/>
      <c r="Q209" s="564"/>
      <c r="R209" s="564"/>
      <c r="S209" s="564"/>
      <c r="T209" s="564"/>
      <c r="U209" s="564"/>
      <c r="V209" s="564"/>
      <c r="W209" s="564"/>
      <c r="X209" s="564"/>
      <c r="Y209" s="564"/>
      <c r="Z209" s="564"/>
    </row>
    <row r="210">
      <c r="A210" s="564"/>
      <c r="B210" s="564"/>
      <c r="C210" s="564"/>
      <c r="D210" s="622"/>
      <c r="E210" s="564"/>
      <c r="F210" s="564"/>
      <c r="G210" s="564"/>
      <c r="H210" s="564"/>
      <c r="I210" s="564"/>
      <c r="J210" s="564"/>
      <c r="K210" s="564"/>
      <c r="L210" s="564"/>
      <c r="M210" s="564"/>
      <c r="N210" s="564"/>
      <c r="O210" s="564"/>
      <c r="P210" s="564"/>
      <c r="Q210" s="564"/>
      <c r="R210" s="564"/>
      <c r="S210" s="564"/>
      <c r="T210" s="564"/>
      <c r="U210" s="564"/>
      <c r="V210" s="564"/>
      <c r="W210" s="564"/>
      <c r="X210" s="564"/>
      <c r="Y210" s="564"/>
      <c r="Z210" s="564"/>
    </row>
    <row r="211">
      <c r="A211" s="564"/>
      <c r="B211" s="564"/>
      <c r="C211" s="564"/>
      <c r="D211" s="622"/>
      <c r="E211" s="564"/>
      <c r="F211" s="564"/>
      <c r="G211" s="564"/>
      <c r="H211" s="564"/>
      <c r="I211" s="564"/>
      <c r="J211" s="564"/>
      <c r="K211" s="564"/>
      <c r="L211" s="564"/>
      <c r="M211" s="564"/>
      <c r="N211" s="564"/>
      <c r="O211" s="564"/>
      <c r="P211" s="564"/>
      <c r="Q211" s="564"/>
      <c r="R211" s="564"/>
      <c r="S211" s="564"/>
      <c r="T211" s="564"/>
      <c r="U211" s="564"/>
      <c r="V211" s="564"/>
      <c r="W211" s="564"/>
      <c r="X211" s="564"/>
      <c r="Y211" s="564"/>
      <c r="Z211" s="564"/>
    </row>
    <row r="212">
      <c r="A212" s="564"/>
      <c r="B212" s="564"/>
      <c r="C212" s="564"/>
      <c r="D212" s="622"/>
      <c r="E212" s="564"/>
      <c r="F212" s="564"/>
      <c r="G212" s="564"/>
      <c r="H212" s="564"/>
      <c r="I212" s="564"/>
      <c r="J212" s="564"/>
      <c r="K212" s="564"/>
      <c r="L212" s="564"/>
      <c r="M212" s="564"/>
      <c r="N212" s="564"/>
      <c r="O212" s="564"/>
      <c r="P212" s="564"/>
      <c r="Q212" s="564"/>
      <c r="R212" s="564"/>
      <c r="S212" s="564"/>
      <c r="T212" s="564"/>
      <c r="U212" s="564"/>
      <c r="V212" s="564"/>
      <c r="W212" s="564"/>
      <c r="X212" s="564"/>
      <c r="Y212" s="564"/>
      <c r="Z212" s="564"/>
    </row>
    <row r="213">
      <c r="A213" s="564"/>
      <c r="B213" s="564"/>
      <c r="C213" s="564"/>
      <c r="D213" s="622"/>
      <c r="E213" s="564"/>
      <c r="F213" s="564"/>
      <c r="G213" s="564"/>
      <c r="H213" s="564"/>
      <c r="I213" s="564"/>
      <c r="J213" s="564"/>
      <c r="K213" s="564"/>
      <c r="L213" s="564"/>
      <c r="M213" s="564"/>
      <c r="N213" s="564"/>
      <c r="O213" s="564"/>
      <c r="P213" s="564"/>
      <c r="Q213" s="564"/>
      <c r="R213" s="564"/>
      <c r="S213" s="564"/>
      <c r="T213" s="564"/>
      <c r="U213" s="564"/>
      <c r="V213" s="564"/>
      <c r="W213" s="564"/>
      <c r="X213" s="564"/>
      <c r="Y213" s="564"/>
      <c r="Z213" s="564"/>
    </row>
    <row r="214">
      <c r="A214" s="564"/>
      <c r="B214" s="564"/>
      <c r="C214" s="564"/>
      <c r="D214" s="622"/>
      <c r="E214" s="564"/>
      <c r="F214" s="564"/>
      <c r="G214" s="564"/>
      <c r="H214" s="564"/>
      <c r="I214" s="564"/>
      <c r="J214" s="564"/>
      <c r="K214" s="564"/>
      <c r="L214" s="564"/>
      <c r="M214" s="564"/>
      <c r="N214" s="564"/>
      <c r="O214" s="564"/>
      <c r="P214" s="564"/>
      <c r="Q214" s="564"/>
      <c r="R214" s="564"/>
      <c r="S214" s="564"/>
      <c r="T214" s="564"/>
      <c r="U214" s="564"/>
      <c r="V214" s="564"/>
      <c r="W214" s="564"/>
      <c r="X214" s="564"/>
      <c r="Y214" s="564"/>
      <c r="Z214" s="564"/>
    </row>
    <row r="215">
      <c r="A215" s="564"/>
      <c r="B215" s="564"/>
      <c r="C215" s="564"/>
      <c r="D215" s="622"/>
      <c r="E215" s="564"/>
      <c r="F215" s="564"/>
      <c r="G215" s="564"/>
      <c r="H215" s="564"/>
      <c r="I215" s="564"/>
      <c r="J215" s="564"/>
      <c r="K215" s="564"/>
      <c r="L215" s="564"/>
      <c r="M215" s="564"/>
      <c r="N215" s="564"/>
      <c r="O215" s="564"/>
      <c r="P215" s="564"/>
      <c r="Q215" s="564"/>
      <c r="R215" s="564"/>
      <c r="S215" s="564"/>
      <c r="T215" s="564"/>
      <c r="U215" s="564"/>
      <c r="V215" s="564"/>
      <c r="W215" s="564"/>
      <c r="X215" s="564"/>
      <c r="Y215" s="564"/>
      <c r="Z215" s="564"/>
    </row>
    <row r="216">
      <c r="A216" s="564"/>
      <c r="B216" s="564"/>
      <c r="C216" s="564"/>
      <c r="D216" s="622"/>
      <c r="E216" s="564"/>
      <c r="F216" s="564"/>
      <c r="G216" s="564"/>
      <c r="H216" s="564"/>
      <c r="I216" s="564"/>
      <c r="J216" s="564"/>
      <c r="K216" s="564"/>
      <c r="L216" s="564"/>
      <c r="M216" s="564"/>
      <c r="N216" s="564"/>
      <c r="O216" s="564"/>
      <c r="P216" s="564"/>
      <c r="Q216" s="564"/>
      <c r="R216" s="564"/>
      <c r="S216" s="564"/>
      <c r="T216" s="564"/>
      <c r="U216" s="564"/>
      <c r="V216" s="564"/>
      <c r="W216" s="564"/>
      <c r="X216" s="564"/>
      <c r="Y216" s="564"/>
      <c r="Z216" s="564"/>
    </row>
    <row r="217">
      <c r="A217" s="564"/>
      <c r="B217" s="564"/>
      <c r="C217" s="564"/>
      <c r="D217" s="622"/>
      <c r="E217" s="564"/>
      <c r="F217" s="564"/>
      <c r="G217" s="564"/>
      <c r="H217" s="564"/>
      <c r="I217" s="564"/>
      <c r="J217" s="564"/>
      <c r="K217" s="564"/>
      <c r="L217" s="564"/>
      <c r="M217" s="564"/>
      <c r="N217" s="564"/>
      <c r="O217" s="564"/>
      <c r="P217" s="564"/>
      <c r="Q217" s="564"/>
      <c r="R217" s="564"/>
      <c r="S217" s="564"/>
      <c r="T217" s="564"/>
      <c r="U217" s="564"/>
      <c r="V217" s="564"/>
      <c r="W217" s="564"/>
      <c r="X217" s="564"/>
      <c r="Y217" s="564"/>
      <c r="Z217" s="564"/>
    </row>
    <row r="218">
      <c r="A218" s="564"/>
      <c r="B218" s="564"/>
      <c r="C218" s="564"/>
      <c r="D218" s="622"/>
      <c r="E218" s="564"/>
      <c r="F218" s="564"/>
      <c r="G218" s="564"/>
      <c r="H218" s="564"/>
      <c r="I218" s="564"/>
      <c r="J218" s="564"/>
      <c r="K218" s="564"/>
      <c r="L218" s="564"/>
      <c r="M218" s="564"/>
      <c r="N218" s="564"/>
      <c r="O218" s="564"/>
      <c r="P218" s="564"/>
      <c r="Q218" s="564"/>
      <c r="R218" s="564"/>
      <c r="S218" s="564"/>
      <c r="T218" s="564"/>
      <c r="U218" s="564"/>
      <c r="V218" s="564"/>
      <c r="W218" s="564"/>
      <c r="X218" s="564"/>
      <c r="Y218" s="564"/>
      <c r="Z218" s="564"/>
    </row>
    <row r="219">
      <c r="A219" s="564"/>
      <c r="B219" s="564"/>
      <c r="C219" s="564"/>
      <c r="D219" s="622"/>
      <c r="E219" s="564"/>
      <c r="F219" s="564"/>
      <c r="G219" s="564"/>
      <c r="H219" s="564"/>
      <c r="I219" s="564"/>
      <c r="J219" s="564"/>
      <c r="K219" s="564"/>
      <c r="L219" s="564"/>
      <c r="M219" s="564"/>
      <c r="N219" s="564"/>
      <c r="O219" s="564"/>
      <c r="P219" s="564"/>
      <c r="Q219" s="564"/>
      <c r="R219" s="564"/>
      <c r="S219" s="564"/>
      <c r="T219" s="564"/>
      <c r="U219" s="564"/>
      <c r="V219" s="564"/>
      <c r="W219" s="564"/>
      <c r="X219" s="564"/>
      <c r="Y219" s="564"/>
      <c r="Z219" s="564"/>
    </row>
    <row r="220">
      <c r="A220" s="564"/>
      <c r="B220" s="564"/>
      <c r="C220" s="564"/>
      <c r="D220" s="622"/>
      <c r="E220" s="564"/>
      <c r="F220" s="564"/>
      <c r="G220" s="564"/>
      <c r="H220" s="564"/>
      <c r="I220" s="564"/>
      <c r="J220" s="564"/>
      <c r="K220" s="564"/>
      <c r="L220" s="564"/>
      <c r="M220" s="564"/>
      <c r="N220" s="564"/>
      <c r="O220" s="564"/>
      <c r="P220" s="564"/>
      <c r="Q220" s="564"/>
      <c r="R220" s="564"/>
      <c r="S220" s="564"/>
      <c r="T220" s="564"/>
      <c r="U220" s="564"/>
      <c r="V220" s="564"/>
      <c r="W220" s="564"/>
      <c r="X220" s="564"/>
      <c r="Y220" s="564"/>
      <c r="Z220" s="564"/>
    </row>
    <row r="221">
      <c r="A221" s="564"/>
      <c r="B221" s="564"/>
      <c r="C221" s="564"/>
      <c r="D221" s="622"/>
      <c r="E221" s="564"/>
      <c r="F221" s="564"/>
      <c r="G221" s="564"/>
      <c r="H221" s="564"/>
      <c r="I221" s="564"/>
      <c r="J221" s="564"/>
      <c r="K221" s="564"/>
      <c r="L221" s="564"/>
      <c r="M221" s="564"/>
      <c r="N221" s="564"/>
      <c r="O221" s="564"/>
      <c r="P221" s="564"/>
      <c r="Q221" s="564"/>
      <c r="R221" s="564"/>
      <c r="S221" s="564"/>
      <c r="T221" s="564"/>
      <c r="U221" s="564"/>
      <c r="V221" s="564"/>
      <c r="W221" s="564"/>
      <c r="X221" s="564"/>
      <c r="Y221" s="564"/>
      <c r="Z221" s="564"/>
    </row>
    <row r="222">
      <c r="A222" s="564"/>
      <c r="B222" s="564"/>
      <c r="C222" s="564"/>
      <c r="D222" s="622"/>
      <c r="E222" s="564"/>
      <c r="F222" s="564"/>
      <c r="G222" s="564"/>
      <c r="H222" s="564"/>
      <c r="I222" s="564"/>
      <c r="J222" s="564"/>
      <c r="K222" s="564"/>
      <c r="L222" s="564"/>
      <c r="M222" s="564"/>
      <c r="N222" s="564"/>
      <c r="O222" s="564"/>
      <c r="P222" s="564"/>
      <c r="Q222" s="564"/>
      <c r="R222" s="564"/>
      <c r="S222" s="564"/>
      <c r="T222" s="564"/>
      <c r="U222" s="564"/>
      <c r="V222" s="564"/>
      <c r="W222" s="564"/>
      <c r="X222" s="564"/>
      <c r="Y222" s="564"/>
      <c r="Z222" s="564"/>
    </row>
    <row r="223">
      <c r="A223" s="564"/>
      <c r="B223" s="564"/>
      <c r="C223" s="564"/>
      <c r="D223" s="622"/>
      <c r="E223" s="564"/>
      <c r="F223" s="564"/>
      <c r="G223" s="564"/>
      <c r="H223" s="564"/>
      <c r="I223" s="564"/>
      <c r="J223" s="564"/>
      <c r="K223" s="564"/>
      <c r="L223" s="564"/>
      <c r="M223" s="564"/>
      <c r="N223" s="564"/>
      <c r="O223" s="564"/>
      <c r="P223" s="564"/>
      <c r="Q223" s="564"/>
      <c r="R223" s="564"/>
      <c r="S223" s="564"/>
      <c r="T223" s="564"/>
      <c r="U223" s="564"/>
      <c r="V223" s="564"/>
      <c r="W223" s="564"/>
      <c r="X223" s="564"/>
      <c r="Y223" s="564"/>
      <c r="Z223" s="564"/>
    </row>
    <row r="224">
      <c r="A224" s="564"/>
      <c r="B224" s="564"/>
      <c r="C224" s="564"/>
      <c r="D224" s="622"/>
      <c r="E224" s="564"/>
      <c r="F224" s="564"/>
      <c r="G224" s="564"/>
      <c r="H224" s="564"/>
      <c r="I224" s="564"/>
      <c r="J224" s="564"/>
      <c r="K224" s="564"/>
      <c r="L224" s="564"/>
      <c r="M224" s="564"/>
      <c r="N224" s="564"/>
      <c r="O224" s="564"/>
      <c r="P224" s="564"/>
      <c r="Q224" s="564"/>
      <c r="R224" s="564"/>
      <c r="S224" s="564"/>
      <c r="T224" s="564"/>
      <c r="U224" s="564"/>
      <c r="V224" s="564"/>
      <c r="W224" s="564"/>
      <c r="X224" s="564"/>
      <c r="Y224" s="564"/>
      <c r="Z224" s="564"/>
    </row>
    <row r="225">
      <c r="A225" s="564"/>
      <c r="B225" s="564"/>
      <c r="C225" s="564"/>
      <c r="D225" s="622"/>
      <c r="E225" s="564"/>
      <c r="F225" s="564"/>
      <c r="G225" s="564"/>
      <c r="H225" s="564"/>
      <c r="I225" s="564"/>
      <c r="J225" s="564"/>
      <c r="K225" s="564"/>
      <c r="L225" s="564"/>
      <c r="M225" s="564"/>
      <c r="N225" s="564"/>
      <c r="O225" s="564"/>
      <c r="P225" s="564"/>
      <c r="Q225" s="564"/>
      <c r="R225" s="564"/>
      <c r="S225" s="564"/>
      <c r="T225" s="564"/>
      <c r="U225" s="564"/>
      <c r="V225" s="564"/>
      <c r="W225" s="564"/>
      <c r="X225" s="564"/>
      <c r="Y225" s="564"/>
      <c r="Z225" s="564"/>
    </row>
    <row r="226">
      <c r="A226" s="564"/>
      <c r="B226" s="564"/>
      <c r="C226" s="564"/>
      <c r="D226" s="622"/>
      <c r="E226" s="564"/>
      <c r="F226" s="564"/>
      <c r="G226" s="564"/>
      <c r="H226" s="564"/>
      <c r="I226" s="564"/>
      <c r="J226" s="564"/>
      <c r="K226" s="564"/>
      <c r="L226" s="564"/>
      <c r="M226" s="564"/>
      <c r="N226" s="564"/>
      <c r="O226" s="564"/>
      <c r="P226" s="564"/>
      <c r="Q226" s="564"/>
      <c r="R226" s="564"/>
      <c r="S226" s="564"/>
      <c r="T226" s="564"/>
      <c r="U226" s="564"/>
      <c r="V226" s="564"/>
      <c r="W226" s="564"/>
      <c r="X226" s="564"/>
      <c r="Y226" s="564"/>
      <c r="Z226" s="564"/>
    </row>
    <row r="227">
      <c r="A227" s="564"/>
      <c r="B227" s="564"/>
      <c r="C227" s="564"/>
      <c r="D227" s="622"/>
      <c r="E227" s="564"/>
      <c r="F227" s="564"/>
      <c r="G227" s="564"/>
      <c r="H227" s="564"/>
      <c r="I227" s="564"/>
      <c r="J227" s="564"/>
      <c r="K227" s="564"/>
      <c r="L227" s="564"/>
      <c r="M227" s="564"/>
      <c r="N227" s="564"/>
      <c r="O227" s="564"/>
      <c r="P227" s="564"/>
      <c r="Q227" s="564"/>
      <c r="R227" s="564"/>
      <c r="S227" s="564"/>
      <c r="T227" s="564"/>
      <c r="U227" s="564"/>
      <c r="V227" s="564"/>
      <c r="W227" s="564"/>
      <c r="X227" s="564"/>
      <c r="Y227" s="564"/>
      <c r="Z227" s="564"/>
    </row>
    <row r="228">
      <c r="A228" s="564"/>
      <c r="B228" s="564"/>
      <c r="C228" s="564"/>
      <c r="D228" s="622"/>
      <c r="E228" s="564"/>
      <c r="F228" s="564"/>
      <c r="G228" s="564"/>
      <c r="H228" s="564"/>
      <c r="I228" s="564"/>
      <c r="J228" s="564"/>
      <c r="K228" s="564"/>
      <c r="L228" s="564"/>
      <c r="M228" s="564"/>
      <c r="N228" s="564"/>
      <c r="O228" s="564"/>
      <c r="P228" s="564"/>
      <c r="Q228" s="564"/>
      <c r="R228" s="564"/>
      <c r="S228" s="564"/>
      <c r="T228" s="564"/>
      <c r="U228" s="564"/>
      <c r="V228" s="564"/>
      <c r="W228" s="564"/>
      <c r="X228" s="564"/>
      <c r="Y228" s="564"/>
      <c r="Z228" s="564"/>
    </row>
    <row r="229">
      <c r="A229" s="564"/>
      <c r="B229" s="564"/>
      <c r="C229" s="564"/>
      <c r="D229" s="622"/>
      <c r="E229" s="564"/>
      <c r="F229" s="564"/>
      <c r="G229" s="564"/>
      <c r="H229" s="564"/>
      <c r="I229" s="564"/>
      <c r="J229" s="564"/>
      <c r="K229" s="564"/>
      <c r="L229" s="564"/>
      <c r="M229" s="564"/>
      <c r="N229" s="564"/>
      <c r="O229" s="564"/>
      <c r="P229" s="564"/>
      <c r="Q229" s="564"/>
      <c r="R229" s="564"/>
      <c r="S229" s="564"/>
      <c r="T229" s="564"/>
      <c r="U229" s="564"/>
      <c r="V229" s="564"/>
      <c r="W229" s="564"/>
      <c r="X229" s="564"/>
      <c r="Y229" s="564"/>
      <c r="Z229" s="564"/>
    </row>
    <row r="230">
      <c r="A230" s="564"/>
      <c r="B230" s="564"/>
      <c r="C230" s="564"/>
      <c r="D230" s="622"/>
      <c r="E230" s="564"/>
      <c r="F230" s="564"/>
      <c r="G230" s="564"/>
      <c r="H230" s="564"/>
      <c r="I230" s="564"/>
      <c r="J230" s="564"/>
      <c r="K230" s="564"/>
      <c r="L230" s="564"/>
      <c r="M230" s="564"/>
      <c r="N230" s="564"/>
      <c r="O230" s="564"/>
      <c r="P230" s="564"/>
      <c r="Q230" s="564"/>
      <c r="R230" s="564"/>
      <c r="S230" s="564"/>
      <c r="T230" s="564"/>
      <c r="U230" s="564"/>
      <c r="V230" s="564"/>
      <c r="W230" s="564"/>
      <c r="X230" s="564"/>
      <c r="Y230" s="564"/>
      <c r="Z230" s="564"/>
    </row>
    <row r="231">
      <c r="A231" s="564"/>
      <c r="B231" s="564"/>
      <c r="C231" s="564"/>
      <c r="D231" s="622"/>
      <c r="E231" s="564"/>
      <c r="F231" s="564"/>
      <c r="G231" s="564"/>
      <c r="H231" s="564"/>
      <c r="I231" s="564"/>
      <c r="J231" s="564"/>
      <c r="K231" s="564"/>
      <c r="L231" s="564"/>
      <c r="M231" s="564"/>
      <c r="N231" s="564"/>
      <c r="O231" s="564"/>
      <c r="P231" s="564"/>
      <c r="Q231" s="564"/>
      <c r="R231" s="564"/>
      <c r="S231" s="564"/>
      <c r="T231" s="564"/>
      <c r="U231" s="564"/>
      <c r="V231" s="564"/>
      <c r="W231" s="564"/>
      <c r="X231" s="564"/>
      <c r="Y231" s="564"/>
      <c r="Z231" s="564"/>
    </row>
    <row r="232">
      <c r="A232" s="564"/>
      <c r="B232" s="564"/>
      <c r="C232" s="564"/>
      <c r="D232" s="622"/>
      <c r="E232" s="564"/>
      <c r="F232" s="564"/>
      <c r="G232" s="564"/>
      <c r="H232" s="564"/>
      <c r="I232" s="564"/>
      <c r="J232" s="564"/>
      <c r="K232" s="564"/>
      <c r="L232" s="564"/>
      <c r="M232" s="564"/>
      <c r="N232" s="564"/>
      <c r="O232" s="564"/>
      <c r="P232" s="564"/>
      <c r="Q232" s="564"/>
      <c r="R232" s="564"/>
      <c r="S232" s="564"/>
      <c r="T232" s="564"/>
      <c r="U232" s="564"/>
      <c r="V232" s="564"/>
      <c r="W232" s="564"/>
      <c r="X232" s="564"/>
      <c r="Y232" s="564"/>
      <c r="Z232" s="564"/>
    </row>
    <row r="233">
      <c r="A233" s="564"/>
      <c r="B233" s="564"/>
      <c r="C233" s="564"/>
      <c r="D233" s="622"/>
      <c r="E233" s="564"/>
      <c r="F233" s="564"/>
      <c r="G233" s="564"/>
      <c r="H233" s="564"/>
      <c r="I233" s="564"/>
      <c r="J233" s="564"/>
      <c r="K233" s="564"/>
      <c r="L233" s="564"/>
      <c r="M233" s="564"/>
      <c r="N233" s="564"/>
      <c r="O233" s="564"/>
      <c r="P233" s="564"/>
      <c r="Q233" s="564"/>
      <c r="R233" s="564"/>
      <c r="S233" s="564"/>
      <c r="T233" s="564"/>
      <c r="U233" s="564"/>
      <c r="V233" s="564"/>
      <c r="W233" s="564"/>
      <c r="X233" s="564"/>
      <c r="Y233" s="564"/>
      <c r="Z233" s="564"/>
    </row>
    <row r="234">
      <c r="A234" s="564"/>
      <c r="B234" s="564"/>
      <c r="C234" s="564"/>
      <c r="D234" s="622"/>
      <c r="E234" s="564"/>
      <c r="F234" s="564"/>
      <c r="G234" s="564"/>
      <c r="H234" s="564"/>
      <c r="I234" s="564"/>
      <c r="J234" s="564"/>
      <c r="K234" s="564"/>
      <c r="L234" s="564"/>
      <c r="M234" s="564"/>
      <c r="N234" s="564"/>
      <c r="O234" s="564"/>
      <c r="P234" s="564"/>
      <c r="Q234" s="564"/>
      <c r="R234" s="564"/>
      <c r="S234" s="564"/>
      <c r="T234" s="564"/>
      <c r="U234" s="564"/>
      <c r="V234" s="564"/>
      <c r="W234" s="564"/>
      <c r="X234" s="564"/>
      <c r="Y234" s="564"/>
      <c r="Z234" s="564"/>
    </row>
    <row r="235">
      <c r="A235" s="564"/>
      <c r="B235" s="564"/>
      <c r="C235" s="564"/>
      <c r="D235" s="622"/>
      <c r="E235" s="564"/>
      <c r="F235" s="564"/>
      <c r="G235" s="564"/>
      <c r="H235" s="564"/>
      <c r="I235" s="564"/>
      <c r="J235" s="564"/>
      <c r="K235" s="564"/>
      <c r="L235" s="564"/>
      <c r="M235" s="564"/>
      <c r="N235" s="564"/>
      <c r="O235" s="564"/>
      <c r="P235" s="564"/>
      <c r="Q235" s="564"/>
      <c r="R235" s="564"/>
      <c r="S235" s="564"/>
      <c r="T235" s="564"/>
      <c r="U235" s="564"/>
      <c r="V235" s="564"/>
      <c r="W235" s="564"/>
      <c r="X235" s="564"/>
      <c r="Y235" s="564"/>
      <c r="Z235" s="564"/>
    </row>
    <row r="236">
      <c r="A236" s="564"/>
      <c r="B236" s="564"/>
      <c r="C236" s="564"/>
      <c r="D236" s="622"/>
      <c r="E236" s="564"/>
      <c r="F236" s="564"/>
      <c r="G236" s="564"/>
      <c r="H236" s="564"/>
      <c r="I236" s="564"/>
      <c r="J236" s="564"/>
      <c r="K236" s="564"/>
      <c r="L236" s="564"/>
      <c r="M236" s="564"/>
      <c r="N236" s="564"/>
      <c r="O236" s="564"/>
      <c r="P236" s="564"/>
      <c r="Q236" s="564"/>
      <c r="R236" s="564"/>
      <c r="S236" s="564"/>
      <c r="T236" s="564"/>
      <c r="U236" s="564"/>
      <c r="V236" s="564"/>
      <c r="W236" s="564"/>
      <c r="X236" s="564"/>
      <c r="Y236" s="564"/>
      <c r="Z236" s="564"/>
    </row>
    <row r="237">
      <c r="A237" s="564"/>
      <c r="B237" s="564"/>
      <c r="C237" s="564"/>
      <c r="D237" s="622"/>
      <c r="E237" s="564"/>
      <c r="F237" s="564"/>
      <c r="G237" s="564"/>
      <c r="H237" s="564"/>
      <c r="I237" s="564"/>
      <c r="J237" s="564"/>
      <c r="K237" s="564"/>
      <c r="L237" s="564"/>
      <c r="M237" s="564"/>
      <c r="N237" s="564"/>
      <c r="O237" s="564"/>
      <c r="P237" s="564"/>
      <c r="Q237" s="564"/>
      <c r="R237" s="564"/>
      <c r="S237" s="564"/>
      <c r="T237" s="564"/>
      <c r="U237" s="564"/>
      <c r="V237" s="564"/>
      <c r="W237" s="564"/>
      <c r="X237" s="564"/>
      <c r="Y237" s="564"/>
      <c r="Z237" s="564"/>
    </row>
    <row r="238">
      <c r="A238" s="564"/>
      <c r="B238" s="564"/>
      <c r="C238" s="564"/>
      <c r="D238" s="622"/>
      <c r="E238" s="564"/>
      <c r="F238" s="564"/>
      <c r="G238" s="564"/>
      <c r="H238" s="564"/>
      <c r="I238" s="564"/>
      <c r="J238" s="564"/>
      <c r="K238" s="564"/>
      <c r="L238" s="564"/>
      <c r="M238" s="564"/>
      <c r="N238" s="564"/>
      <c r="O238" s="564"/>
      <c r="P238" s="564"/>
      <c r="Q238" s="564"/>
      <c r="R238" s="564"/>
      <c r="S238" s="564"/>
      <c r="T238" s="564"/>
      <c r="U238" s="564"/>
      <c r="V238" s="564"/>
      <c r="W238" s="564"/>
      <c r="X238" s="564"/>
      <c r="Y238" s="564"/>
      <c r="Z238" s="564"/>
    </row>
    <row r="239">
      <c r="A239" s="564"/>
      <c r="B239" s="564"/>
      <c r="C239" s="564"/>
      <c r="D239" s="622"/>
      <c r="E239" s="564"/>
      <c r="F239" s="564"/>
      <c r="G239" s="564"/>
      <c r="H239" s="564"/>
      <c r="I239" s="564"/>
      <c r="J239" s="564"/>
      <c r="K239" s="564"/>
      <c r="L239" s="564"/>
      <c r="M239" s="564"/>
      <c r="N239" s="564"/>
      <c r="O239" s="564"/>
      <c r="P239" s="564"/>
      <c r="Q239" s="564"/>
      <c r="R239" s="564"/>
      <c r="S239" s="564"/>
      <c r="T239" s="564"/>
      <c r="U239" s="564"/>
      <c r="V239" s="564"/>
      <c r="W239" s="564"/>
      <c r="X239" s="564"/>
      <c r="Y239" s="564"/>
      <c r="Z239" s="564"/>
    </row>
    <row r="240">
      <c r="A240" s="564"/>
      <c r="B240" s="564"/>
      <c r="C240" s="564"/>
      <c r="D240" s="622"/>
      <c r="E240" s="564"/>
      <c r="F240" s="564"/>
      <c r="G240" s="564"/>
      <c r="H240" s="564"/>
      <c r="I240" s="564"/>
      <c r="J240" s="564"/>
      <c r="K240" s="564"/>
      <c r="L240" s="564"/>
      <c r="M240" s="564"/>
      <c r="N240" s="564"/>
      <c r="O240" s="564"/>
      <c r="P240" s="564"/>
      <c r="Q240" s="564"/>
      <c r="R240" s="564"/>
      <c r="S240" s="564"/>
      <c r="T240" s="564"/>
      <c r="U240" s="564"/>
      <c r="V240" s="564"/>
      <c r="W240" s="564"/>
      <c r="X240" s="564"/>
      <c r="Y240" s="564"/>
      <c r="Z240" s="564"/>
    </row>
    <row r="241">
      <c r="A241" s="564"/>
      <c r="B241" s="564"/>
      <c r="C241" s="564"/>
      <c r="D241" s="622"/>
      <c r="E241" s="564"/>
      <c r="F241" s="564"/>
      <c r="G241" s="564"/>
      <c r="H241" s="564"/>
      <c r="I241" s="564"/>
      <c r="J241" s="564"/>
      <c r="K241" s="564"/>
      <c r="L241" s="564"/>
      <c r="M241" s="564"/>
      <c r="N241" s="564"/>
      <c r="O241" s="564"/>
      <c r="P241" s="564"/>
      <c r="Q241" s="564"/>
      <c r="R241" s="564"/>
      <c r="S241" s="564"/>
      <c r="T241" s="564"/>
      <c r="U241" s="564"/>
      <c r="V241" s="564"/>
      <c r="W241" s="564"/>
      <c r="X241" s="564"/>
      <c r="Y241" s="564"/>
      <c r="Z241" s="564"/>
    </row>
    <row r="242">
      <c r="A242" s="564"/>
      <c r="B242" s="564"/>
      <c r="C242" s="564"/>
      <c r="D242" s="622"/>
      <c r="E242" s="564"/>
      <c r="F242" s="564"/>
      <c r="G242" s="564"/>
      <c r="H242" s="564"/>
      <c r="I242" s="564"/>
      <c r="J242" s="564"/>
      <c r="K242" s="564"/>
      <c r="L242" s="564"/>
      <c r="M242" s="564"/>
      <c r="N242" s="564"/>
      <c r="O242" s="564"/>
      <c r="P242" s="564"/>
      <c r="Q242" s="564"/>
      <c r="R242" s="564"/>
      <c r="S242" s="564"/>
      <c r="T242" s="564"/>
      <c r="U242" s="564"/>
      <c r="V242" s="564"/>
      <c r="W242" s="564"/>
      <c r="X242" s="564"/>
      <c r="Y242" s="564"/>
      <c r="Z242" s="564"/>
    </row>
    <row r="243">
      <c r="A243" s="564"/>
      <c r="B243" s="564"/>
      <c r="C243" s="564"/>
      <c r="D243" s="622"/>
      <c r="E243" s="564"/>
      <c r="F243" s="564"/>
      <c r="G243" s="564"/>
      <c r="H243" s="564"/>
      <c r="I243" s="564"/>
      <c r="J243" s="564"/>
      <c r="K243" s="564"/>
      <c r="L243" s="564"/>
      <c r="M243" s="564"/>
      <c r="N243" s="564"/>
      <c r="O243" s="564"/>
      <c r="P243" s="564"/>
      <c r="Q243" s="564"/>
      <c r="R243" s="564"/>
      <c r="S243" s="564"/>
      <c r="T243" s="564"/>
      <c r="U243" s="564"/>
      <c r="V243" s="564"/>
      <c r="W243" s="564"/>
      <c r="X243" s="564"/>
      <c r="Y243" s="564"/>
      <c r="Z243" s="564"/>
    </row>
    <row r="244">
      <c r="A244" s="564"/>
      <c r="B244" s="564"/>
      <c r="C244" s="564"/>
      <c r="D244" s="622"/>
      <c r="E244" s="564"/>
      <c r="F244" s="564"/>
      <c r="G244" s="564"/>
      <c r="H244" s="564"/>
      <c r="I244" s="564"/>
      <c r="J244" s="564"/>
      <c r="K244" s="564"/>
      <c r="L244" s="564"/>
      <c r="M244" s="564"/>
      <c r="N244" s="564"/>
      <c r="O244" s="564"/>
      <c r="P244" s="564"/>
      <c r="Q244" s="564"/>
      <c r="R244" s="564"/>
      <c r="S244" s="564"/>
      <c r="T244" s="564"/>
      <c r="U244" s="564"/>
      <c r="V244" s="564"/>
      <c r="W244" s="564"/>
      <c r="X244" s="564"/>
      <c r="Y244" s="564"/>
      <c r="Z244" s="564"/>
    </row>
    <row r="245">
      <c r="A245" s="564"/>
      <c r="B245" s="564"/>
      <c r="C245" s="564"/>
      <c r="D245" s="622"/>
      <c r="E245" s="564"/>
      <c r="F245" s="564"/>
      <c r="G245" s="564"/>
      <c r="H245" s="564"/>
      <c r="I245" s="564"/>
      <c r="J245" s="564"/>
      <c r="K245" s="564"/>
      <c r="L245" s="564"/>
      <c r="M245" s="564"/>
      <c r="N245" s="564"/>
      <c r="O245" s="564"/>
      <c r="P245" s="564"/>
      <c r="Q245" s="564"/>
      <c r="R245" s="564"/>
      <c r="S245" s="564"/>
      <c r="T245" s="564"/>
      <c r="U245" s="564"/>
      <c r="V245" s="564"/>
      <c r="W245" s="564"/>
      <c r="X245" s="564"/>
      <c r="Y245" s="564"/>
      <c r="Z245" s="564"/>
    </row>
    <row r="246">
      <c r="A246" s="564"/>
      <c r="B246" s="564"/>
      <c r="C246" s="564"/>
      <c r="D246" s="622"/>
      <c r="E246" s="564"/>
      <c r="F246" s="564"/>
      <c r="G246" s="564"/>
      <c r="H246" s="564"/>
      <c r="I246" s="564"/>
      <c r="J246" s="564"/>
      <c r="K246" s="564"/>
      <c r="L246" s="564"/>
      <c r="M246" s="564"/>
      <c r="N246" s="564"/>
      <c r="O246" s="564"/>
      <c r="P246" s="564"/>
      <c r="Q246" s="564"/>
      <c r="R246" s="564"/>
      <c r="S246" s="564"/>
      <c r="T246" s="564"/>
      <c r="U246" s="564"/>
      <c r="V246" s="564"/>
      <c r="W246" s="564"/>
      <c r="X246" s="564"/>
      <c r="Y246" s="564"/>
      <c r="Z246" s="564"/>
    </row>
    <row r="247">
      <c r="A247" s="564"/>
      <c r="B247" s="564"/>
      <c r="C247" s="564"/>
      <c r="D247" s="622"/>
      <c r="E247" s="564"/>
      <c r="F247" s="564"/>
      <c r="G247" s="564"/>
      <c r="H247" s="564"/>
      <c r="I247" s="564"/>
      <c r="J247" s="564"/>
      <c r="K247" s="564"/>
      <c r="L247" s="564"/>
      <c r="M247" s="564"/>
      <c r="N247" s="564"/>
      <c r="O247" s="564"/>
      <c r="P247" s="564"/>
      <c r="Q247" s="564"/>
      <c r="R247" s="564"/>
      <c r="S247" s="564"/>
      <c r="T247" s="564"/>
      <c r="U247" s="564"/>
      <c r="V247" s="564"/>
      <c r="W247" s="564"/>
      <c r="X247" s="564"/>
      <c r="Y247" s="564"/>
      <c r="Z247" s="564"/>
    </row>
    <row r="248">
      <c r="A248" s="564"/>
      <c r="B248" s="564"/>
      <c r="C248" s="564"/>
      <c r="D248" s="622"/>
      <c r="E248" s="564"/>
      <c r="F248" s="564"/>
      <c r="G248" s="564"/>
      <c r="H248" s="564"/>
      <c r="I248" s="564"/>
      <c r="J248" s="564"/>
      <c r="K248" s="564"/>
      <c r="L248" s="564"/>
      <c r="M248" s="564"/>
      <c r="N248" s="564"/>
      <c r="O248" s="564"/>
      <c r="P248" s="564"/>
      <c r="Q248" s="564"/>
      <c r="R248" s="564"/>
      <c r="S248" s="564"/>
      <c r="T248" s="564"/>
      <c r="U248" s="564"/>
      <c r="V248" s="564"/>
      <c r="W248" s="564"/>
      <c r="X248" s="564"/>
      <c r="Y248" s="564"/>
      <c r="Z248" s="564"/>
    </row>
    <row r="249">
      <c r="A249" s="564"/>
      <c r="B249" s="564"/>
      <c r="C249" s="564"/>
      <c r="D249" s="622"/>
      <c r="E249" s="564"/>
      <c r="F249" s="564"/>
      <c r="G249" s="564"/>
      <c r="H249" s="564"/>
      <c r="I249" s="564"/>
      <c r="J249" s="564"/>
      <c r="K249" s="564"/>
      <c r="L249" s="564"/>
      <c r="M249" s="564"/>
      <c r="N249" s="564"/>
      <c r="O249" s="564"/>
      <c r="P249" s="564"/>
      <c r="Q249" s="564"/>
      <c r="R249" s="564"/>
      <c r="S249" s="564"/>
      <c r="T249" s="564"/>
      <c r="U249" s="564"/>
      <c r="V249" s="564"/>
      <c r="W249" s="564"/>
      <c r="X249" s="564"/>
      <c r="Y249" s="564"/>
      <c r="Z249" s="564"/>
    </row>
    <row r="250">
      <c r="A250" s="564"/>
      <c r="B250" s="564"/>
      <c r="C250" s="564"/>
      <c r="D250" s="622"/>
      <c r="E250" s="564"/>
      <c r="F250" s="564"/>
      <c r="G250" s="564"/>
      <c r="H250" s="564"/>
      <c r="I250" s="564"/>
      <c r="J250" s="564"/>
      <c r="K250" s="564"/>
      <c r="L250" s="564"/>
      <c r="M250" s="564"/>
      <c r="N250" s="564"/>
      <c r="O250" s="564"/>
      <c r="P250" s="564"/>
      <c r="Q250" s="564"/>
      <c r="R250" s="564"/>
      <c r="S250" s="564"/>
      <c r="T250" s="564"/>
      <c r="U250" s="564"/>
      <c r="V250" s="564"/>
      <c r="W250" s="564"/>
      <c r="X250" s="564"/>
      <c r="Y250" s="564"/>
      <c r="Z250" s="564"/>
    </row>
    <row r="251">
      <c r="A251" s="564"/>
      <c r="B251" s="564"/>
      <c r="C251" s="564"/>
      <c r="D251" s="622"/>
      <c r="E251" s="564"/>
      <c r="F251" s="564"/>
      <c r="G251" s="564"/>
      <c r="H251" s="564"/>
      <c r="I251" s="564"/>
      <c r="J251" s="564"/>
      <c r="K251" s="564"/>
      <c r="L251" s="564"/>
      <c r="M251" s="564"/>
      <c r="N251" s="564"/>
      <c r="O251" s="564"/>
      <c r="P251" s="564"/>
      <c r="Q251" s="564"/>
      <c r="R251" s="564"/>
      <c r="S251" s="564"/>
      <c r="T251" s="564"/>
      <c r="U251" s="564"/>
      <c r="V251" s="564"/>
      <c r="W251" s="564"/>
      <c r="X251" s="564"/>
      <c r="Y251" s="564"/>
      <c r="Z251" s="564"/>
    </row>
    <row r="252">
      <c r="A252" s="564"/>
      <c r="B252" s="564"/>
      <c r="C252" s="564"/>
      <c r="D252" s="622"/>
      <c r="E252" s="564"/>
      <c r="F252" s="564"/>
      <c r="G252" s="564"/>
      <c r="H252" s="564"/>
      <c r="I252" s="564"/>
      <c r="J252" s="564"/>
      <c r="K252" s="564"/>
      <c r="L252" s="564"/>
      <c r="M252" s="564"/>
      <c r="N252" s="564"/>
      <c r="O252" s="564"/>
      <c r="P252" s="564"/>
      <c r="Q252" s="564"/>
      <c r="R252" s="564"/>
      <c r="S252" s="564"/>
      <c r="T252" s="564"/>
      <c r="U252" s="564"/>
      <c r="V252" s="564"/>
      <c r="W252" s="564"/>
      <c r="X252" s="564"/>
      <c r="Y252" s="564"/>
      <c r="Z252" s="564"/>
    </row>
    <row r="253">
      <c r="A253" s="564"/>
      <c r="B253" s="564"/>
      <c r="C253" s="564"/>
      <c r="D253" s="622"/>
      <c r="E253" s="564"/>
      <c r="F253" s="564"/>
      <c r="G253" s="564"/>
      <c r="H253" s="564"/>
      <c r="I253" s="564"/>
      <c r="J253" s="564"/>
      <c r="K253" s="564"/>
      <c r="L253" s="564"/>
      <c r="M253" s="564"/>
      <c r="N253" s="564"/>
      <c r="O253" s="564"/>
      <c r="P253" s="564"/>
      <c r="Q253" s="564"/>
      <c r="R253" s="564"/>
      <c r="S253" s="564"/>
      <c r="T253" s="564"/>
      <c r="U253" s="564"/>
      <c r="V253" s="564"/>
      <c r="W253" s="564"/>
      <c r="X253" s="564"/>
      <c r="Y253" s="564"/>
      <c r="Z253" s="564"/>
    </row>
    <row r="254">
      <c r="A254" s="564"/>
      <c r="B254" s="564"/>
      <c r="C254" s="564"/>
      <c r="D254" s="622"/>
      <c r="E254" s="564"/>
      <c r="F254" s="564"/>
      <c r="G254" s="564"/>
      <c r="H254" s="564"/>
      <c r="I254" s="564"/>
      <c r="J254" s="564"/>
      <c r="K254" s="564"/>
      <c r="L254" s="564"/>
      <c r="M254" s="564"/>
      <c r="N254" s="564"/>
      <c r="O254" s="564"/>
      <c r="P254" s="564"/>
      <c r="Q254" s="564"/>
      <c r="R254" s="564"/>
      <c r="S254" s="564"/>
      <c r="T254" s="564"/>
      <c r="U254" s="564"/>
      <c r="V254" s="564"/>
      <c r="W254" s="564"/>
      <c r="X254" s="564"/>
      <c r="Y254" s="564"/>
      <c r="Z254" s="564"/>
    </row>
    <row r="255">
      <c r="A255" s="564"/>
      <c r="B255" s="564"/>
      <c r="C255" s="564"/>
      <c r="D255" s="622"/>
      <c r="E255" s="564"/>
      <c r="F255" s="564"/>
      <c r="G255" s="564"/>
      <c r="H255" s="564"/>
      <c r="I255" s="564"/>
      <c r="J255" s="564"/>
      <c r="K255" s="564"/>
      <c r="L255" s="564"/>
      <c r="M255" s="564"/>
      <c r="N255" s="564"/>
      <c r="O255" s="564"/>
      <c r="P255" s="564"/>
      <c r="Q255" s="564"/>
      <c r="R255" s="564"/>
      <c r="S255" s="564"/>
      <c r="T255" s="564"/>
      <c r="U255" s="564"/>
      <c r="V255" s="564"/>
      <c r="W255" s="564"/>
      <c r="X255" s="564"/>
      <c r="Y255" s="564"/>
      <c r="Z255" s="564"/>
    </row>
    <row r="256">
      <c r="A256" s="564"/>
      <c r="B256" s="564"/>
      <c r="C256" s="564"/>
      <c r="D256" s="622"/>
      <c r="E256" s="564"/>
      <c r="F256" s="564"/>
      <c r="G256" s="564"/>
      <c r="H256" s="564"/>
      <c r="I256" s="564"/>
      <c r="J256" s="564"/>
      <c r="K256" s="564"/>
      <c r="L256" s="564"/>
      <c r="M256" s="564"/>
      <c r="N256" s="564"/>
      <c r="O256" s="564"/>
      <c r="P256" s="564"/>
      <c r="Q256" s="564"/>
      <c r="R256" s="564"/>
      <c r="S256" s="564"/>
      <c r="T256" s="564"/>
      <c r="U256" s="564"/>
      <c r="V256" s="564"/>
      <c r="W256" s="564"/>
      <c r="X256" s="564"/>
      <c r="Y256" s="564"/>
      <c r="Z256" s="564"/>
    </row>
    <row r="257">
      <c r="A257" s="564"/>
      <c r="B257" s="564"/>
      <c r="C257" s="564"/>
      <c r="D257" s="622"/>
      <c r="E257" s="564"/>
      <c r="F257" s="564"/>
      <c r="G257" s="564"/>
      <c r="H257" s="564"/>
      <c r="I257" s="564"/>
      <c r="J257" s="564"/>
      <c r="K257" s="564"/>
      <c r="L257" s="564"/>
      <c r="M257" s="564"/>
      <c r="N257" s="564"/>
      <c r="O257" s="564"/>
      <c r="P257" s="564"/>
      <c r="Q257" s="564"/>
      <c r="R257" s="564"/>
      <c r="S257" s="564"/>
      <c r="T257" s="564"/>
      <c r="U257" s="564"/>
      <c r="V257" s="564"/>
      <c r="W257" s="564"/>
      <c r="X257" s="564"/>
      <c r="Y257" s="564"/>
      <c r="Z257" s="564"/>
    </row>
    <row r="258">
      <c r="A258" s="564"/>
      <c r="B258" s="564"/>
      <c r="C258" s="564"/>
      <c r="D258" s="622"/>
      <c r="E258" s="564"/>
      <c r="F258" s="564"/>
      <c r="G258" s="564"/>
      <c r="H258" s="564"/>
      <c r="I258" s="564"/>
      <c r="J258" s="564"/>
      <c r="K258" s="564"/>
      <c r="L258" s="564"/>
      <c r="M258" s="564"/>
      <c r="N258" s="564"/>
      <c r="O258" s="564"/>
      <c r="P258" s="564"/>
      <c r="Q258" s="564"/>
      <c r="R258" s="564"/>
      <c r="S258" s="564"/>
      <c r="T258" s="564"/>
      <c r="U258" s="564"/>
      <c r="V258" s="564"/>
      <c r="W258" s="564"/>
      <c r="X258" s="564"/>
      <c r="Y258" s="564"/>
      <c r="Z258" s="564"/>
    </row>
    <row r="259">
      <c r="A259" s="564"/>
      <c r="B259" s="564"/>
      <c r="C259" s="564"/>
      <c r="D259" s="622"/>
      <c r="E259" s="564"/>
      <c r="F259" s="564"/>
      <c r="G259" s="564"/>
      <c r="H259" s="564"/>
      <c r="I259" s="564"/>
      <c r="J259" s="564"/>
      <c r="K259" s="564"/>
      <c r="L259" s="564"/>
      <c r="M259" s="564"/>
      <c r="N259" s="564"/>
      <c r="O259" s="564"/>
      <c r="P259" s="564"/>
      <c r="Q259" s="564"/>
      <c r="R259" s="564"/>
      <c r="S259" s="564"/>
      <c r="T259" s="564"/>
      <c r="U259" s="564"/>
      <c r="V259" s="564"/>
      <c r="W259" s="564"/>
      <c r="X259" s="564"/>
      <c r="Y259" s="564"/>
      <c r="Z259" s="564"/>
    </row>
    <row r="260">
      <c r="A260" s="564"/>
      <c r="B260" s="564"/>
      <c r="C260" s="564"/>
      <c r="D260" s="622"/>
      <c r="E260" s="564"/>
      <c r="F260" s="564"/>
      <c r="G260" s="564"/>
      <c r="H260" s="564"/>
      <c r="I260" s="564"/>
      <c r="J260" s="564"/>
      <c r="K260" s="564"/>
      <c r="L260" s="564"/>
      <c r="M260" s="564"/>
      <c r="N260" s="564"/>
      <c r="O260" s="564"/>
      <c r="P260" s="564"/>
      <c r="Q260" s="564"/>
      <c r="R260" s="564"/>
      <c r="S260" s="564"/>
      <c r="T260" s="564"/>
      <c r="U260" s="564"/>
      <c r="V260" s="564"/>
      <c r="W260" s="564"/>
      <c r="X260" s="564"/>
      <c r="Y260" s="564"/>
      <c r="Z260" s="564"/>
    </row>
    <row r="261">
      <c r="A261" s="564"/>
      <c r="B261" s="564"/>
      <c r="C261" s="564"/>
      <c r="D261" s="622"/>
      <c r="E261" s="564"/>
      <c r="F261" s="564"/>
      <c r="G261" s="564"/>
      <c r="H261" s="564"/>
      <c r="I261" s="564"/>
      <c r="J261" s="564"/>
      <c r="K261" s="564"/>
      <c r="L261" s="564"/>
      <c r="M261" s="564"/>
      <c r="N261" s="564"/>
      <c r="O261" s="564"/>
      <c r="P261" s="564"/>
      <c r="Q261" s="564"/>
      <c r="R261" s="564"/>
      <c r="S261" s="564"/>
      <c r="T261" s="564"/>
      <c r="U261" s="564"/>
      <c r="V261" s="564"/>
      <c r="W261" s="564"/>
      <c r="X261" s="564"/>
      <c r="Y261" s="564"/>
      <c r="Z261" s="564"/>
    </row>
    <row r="262">
      <c r="A262" s="564"/>
      <c r="B262" s="564"/>
      <c r="C262" s="564"/>
      <c r="D262" s="622"/>
      <c r="E262" s="564"/>
      <c r="F262" s="564"/>
      <c r="G262" s="564"/>
      <c r="H262" s="564"/>
      <c r="I262" s="564"/>
      <c r="J262" s="564"/>
      <c r="K262" s="564"/>
      <c r="L262" s="564"/>
      <c r="M262" s="564"/>
      <c r="N262" s="564"/>
      <c r="O262" s="564"/>
      <c r="P262" s="564"/>
      <c r="Q262" s="564"/>
      <c r="R262" s="564"/>
      <c r="S262" s="564"/>
      <c r="T262" s="564"/>
      <c r="U262" s="564"/>
      <c r="V262" s="564"/>
      <c r="W262" s="564"/>
      <c r="X262" s="564"/>
      <c r="Y262" s="564"/>
      <c r="Z262" s="564"/>
    </row>
    <row r="263">
      <c r="A263" s="564"/>
      <c r="B263" s="564"/>
      <c r="C263" s="564"/>
      <c r="D263" s="622"/>
      <c r="E263" s="564"/>
      <c r="F263" s="564"/>
      <c r="G263" s="564"/>
      <c r="H263" s="564"/>
      <c r="I263" s="564"/>
      <c r="J263" s="564"/>
      <c r="K263" s="564"/>
      <c r="L263" s="564"/>
      <c r="M263" s="564"/>
      <c r="N263" s="564"/>
      <c r="O263" s="564"/>
      <c r="P263" s="564"/>
      <c r="Q263" s="564"/>
      <c r="R263" s="564"/>
      <c r="S263" s="564"/>
      <c r="T263" s="564"/>
      <c r="U263" s="564"/>
      <c r="V263" s="564"/>
      <c r="W263" s="564"/>
      <c r="X263" s="564"/>
      <c r="Y263" s="564"/>
      <c r="Z263" s="564"/>
    </row>
    <row r="264">
      <c r="A264" s="564"/>
      <c r="B264" s="564"/>
      <c r="C264" s="564"/>
      <c r="D264" s="622"/>
      <c r="E264" s="564"/>
      <c r="F264" s="564"/>
      <c r="G264" s="564"/>
      <c r="H264" s="564"/>
      <c r="I264" s="564"/>
      <c r="J264" s="564"/>
      <c r="K264" s="564"/>
      <c r="L264" s="564"/>
      <c r="M264" s="564"/>
      <c r="N264" s="564"/>
      <c r="O264" s="564"/>
      <c r="P264" s="564"/>
      <c r="Q264" s="564"/>
      <c r="R264" s="564"/>
      <c r="S264" s="564"/>
      <c r="T264" s="564"/>
      <c r="U264" s="564"/>
      <c r="V264" s="564"/>
      <c r="W264" s="564"/>
      <c r="X264" s="564"/>
      <c r="Y264" s="564"/>
      <c r="Z264" s="564"/>
    </row>
    <row r="265">
      <c r="A265" s="564"/>
      <c r="B265" s="564"/>
      <c r="C265" s="564"/>
      <c r="D265" s="622"/>
      <c r="E265" s="564"/>
      <c r="F265" s="564"/>
      <c r="G265" s="564"/>
      <c r="H265" s="564"/>
      <c r="I265" s="564"/>
      <c r="J265" s="564"/>
      <c r="K265" s="564"/>
      <c r="L265" s="564"/>
      <c r="M265" s="564"/>
      <c r="N265" s="564"/>
      <c r="O265" s="564"/>
      <c r="P265" s="564"/>
      <c r="Q265" s="564"/>
      <c r="R265" s="564"/>
      <c r="S265" s="564"/>
      <c r="T265" s="564"/>
      <c r="U265" s="564"/>
      <c r="V265" s="564"/>
      <c r="W265" s="564"/>
      <c r="X265" s="564"/>
      <c r="Y265" s="564"/>
      <c r="Z265" s="564"/>
    </row>
    <row r="266">
      <c r="A266" s="564"/>
      <c r="B266" s="564"/>
      <c r="C266" s="564"/>
      <c r="D266" s="622"/>
      <c r="E266" s="564"/>
      <c r="F266" s="564"/>
      <c r="G266" s="564"/>
      <c r="H266" s="564"/>
      <c r="I266" s="564"/>
      <c r="J266" s="564"/>
      <c r="K266" s="564"/>
      <c r="L266" s="564"/>
      <c r="M266" s="564"/>
      <c r="N266" s="564"/>
      <c r="O266" s="564"/>
      <c r="P266" s="564"/>
      <c r="Q266" s="564"/>
      <c r="R266" s="564"/>
      <c r="S266" s="564"/>
      <c r="T266" s="564"/>
      <c r="U266" s="564"/>
      <c r="V266" s="564"/>
      <c r="W266" s="564"/>
      <c r="X266" s="564"/>
      <c r="Y266" s="564"/>
      <c r="Z266" s="564"/>
    </row>
    <row r="267">
      <c r="A267" s="564"/>
      <c r="B267" s="564"/>
      <c r="C267" s="564"/>
      <c r="D267" s="622"/>
      <c r="E267" s="564"/>
      <c r="F267" s="564"/>
      <c r="G267" s="564"/>
      <c r="H267" s="564"/>
      <c r="I267" s="564"/>
      <c r="J267" s="564"/>
      <c r="K267" s="564"/>
      <c r="L267" s="564"/>
      <c r="M267" s="564"/>
      <c r="N267" s="564"/>
      <c r="O267" s="564"/>
      <c r="P267" s="564"/>
      <c r="Q267" s="564"/>
      <c r="R267" s="564"/>
      <c r="S267" s="564"/>
      <c r="T267" s="564"/>
      <c r="U267" s="564"/>
      <c r="V267" s="564"/>
      <c r="W267" s="564"/>
      <c r="X267" s="564"/>
      <c r="Y267" s="564"/>
      <c r="Z267" s="564"/>
    </row>
    <row r="268">
      <c r="A268" s="564"/>
      <c r="B268" s="564"/>
      <c r="C268" s="564"/>
      <c r="D268" s="622"/>
      <c r="E268" s="564"/>
      <c r="F268" s="564"/>
      <c r="G268" s="564"/>
      <c r="H268" s="564"/>
      <c r="I268" s="564"/>
      <c r="J268" s="564"/>
      <c r="K268" s="564"/>
      <c r="L268" s="564"/>
      <c r="M268" s="564"/>
      <c r="N268" s="564"/>
      <c r="O268" s="564"/>
      <c r="P268" s="564"/>
      <c r="Q268" s="564"/>
      <c r="R268" s="564"/>
      <c r="S268" s="564"/>
      <c r="T268" s="564"/>
      <c r="U268" s="564"/>
      <c r="V268" s="564"/>
      <c r="W268" s="564"/>
      <c r="X268" s="564"/>
      <c r="Y268" s="564"/>
      <c r="Z268" s="564"/>
    </row>
    <row r="269">
      <c r="A269" s="564"/>
      <c r="B269" s="564"/>
      <c r="C269" s="564"/>
      <c r="D269" s="622"/>
      <c r="E269" s="564"/>
      <c r="F269" s="564"/>
      <c r="G269" s="564"/>
      <c r="H269" s="564"/>
      <c r="I269" s="564"/>
      <c r="J269" s="564"/>
      <c r="K269" s="564"/>
      <c r="L269" s="564"/>
      <c r="M269" s="564"/>
      <c r="N269" s="564"/>
      <c r="O269" s="564"/>
      <c r="P269" s="564"/>
      <c r="Q269" s="564"/>
      <c r="R269" s="564"/>
      <c r="S269" s="564"/>
      <c r="T269" s="564"/>
      <c r="U269" s="564"/>
      <c r="V269" s="564"/>
      <c r="W269" s="564"/>
      <c r="X269" s="564"/>
      <c r="Y269" s="564"/>
      <c r="Z269" s="564"/>
    </row>
    <row r="270">
      <c r="A270" s="564"/>
      <c r="B270" s="564"/>
      <c r="C270" s="564"/>
      <c r="D270" s="622"/>
      <c r="E270" s="564"/>
      <c r="F270" s="564"/>
      <c r="G270" s="564"/>
      <c r="H270" s="564"/>
      <c r="I270" s="564"/>
      <c r="J270" s="564"/>
      <c r="K270" s="564"/>
      <c r="L270" s="564"/>
      <c r="M270" s="564"/>
      <c r="N270" s="564"/>
      <c r="O270" s="564"/>
      <c r="P270" s="564"/>
      <c r="Q270" s="564"/>
      <c r="R270" s="564"/>
      <c r="S270" s="564"/>
      <c r="T270" s="564"/>
      <c r="U270" s="564"/>
      <c r="V270" s="564"/>
      <c r="W270" s="564"/>
      <c r="X270" s="564"/>
      <c r="Y270" s="564"/>
      <c r="Z270" s="564"/>
    </row>
    <row r="271">
      <c r="A271" s="564"/>
      <c r="B271" s="564"/>
      <c r="C271" s="564"/>
      <c r="D271" s="622"/>
      <c r="E271" s="564"/>
      <c r="F271" s="564"/>
      <c r="G271" s="564"/>
      <c r="H271" s="564"/>
      <c r="I271" s="564"/>
      <c r="J271" s="564"/>
      <c r="K271" s="564"/>
      <c r="L271" s="564"/>
      <c r="M271" s="564"/>
      <c r="N271" s="564"/>
      <c r="O271" s="564"/>
      <c r="P271" s="564"/>
      <c r="Q271" s="564"/>
      <c r="R271" s="564"/>
      <c r="S271" s="564"/>
      <c r="T271" s="564"/>
      <c r="U271" s="564"/>
      <c r="V271" s="564"/>
      <c r="W271" s="564"/>
      <c r="X271" s="564"/>
      <c r="Y271" s="564"/>
      <c r="Z271" s="564"/>
    </row>
    <row r="272">
      <c r="A272" s="564"/>
      <c r="B272" s="564"/>
      <c r="C272" s="564"/>
      <c r="D272" s="622"/>
      <c r="E272" s="564"/>
      <c r="F272" s="564"/>
      <c r="G272" s="564"/>
      <c r="H272" s="564"/>
      <c r="I272" s="564"/>
      <c r="J272" s="564"/>
      <c r="K272" s="564"/>
      <c r="L272" s="564"/>
      <c r="M272" s="564"/>
      <c r="N272" s="564"/>
      <c r="O272" s="564"/>
      <c r="P272" s="564"/>
      <c r="Q272" s="564"/>
      <c r="R272" s="564"/>
      <c r="S272" s="564"/>
      <c r="T272" s="564"/>
      <c r="U272" s="564"/>
      <c r="V272" s="564"/>
      <c r="W272" s="564"/>
      <c r="X272" s="564"/>
      <c r="Y272" s="564"/>
      <c r="Z272" s="564"/>
    </row>
    <row r="273">
      <c r="A273" s="564"/>
      <c r="B273" s="564"/>
      <c r="C273" s="564"/>
      <c r="D273" s="622"/>
      <c r="E273" s="564"/>
      <c r="F273" s="564"/>
      <c r="G273" s="564"/>
      <c r="H273" s="564"/>
      <c r="I273" s="564"/>
      <c r="J273" s="564"/>
      <c r="K273" s="564"/>
      <c r="L273" s="564"/>
      <c r="M273" s="564"/>
      <c r="N273" s="564"/>
      <c r="O273" s="564"/>
      <c r="P273" s="564"/>
      <c r="Q273" s="564"/>
      <c r="R273" s="564"/>
      <c r="S273" s="564"/>
      <c r="T273" s="564"/>
      <c r="U273" s="564"/>
      <c r="V273" s="564"/>
      <c r="W273" s="564"/>
      <c r="X273" s="564"/>
      <c r="Y273" s="564"/>
      <c r="Z273" s="564"/>
    </row>
    <row r="274">
      <c r="A274" s="564"/>
      <c r="B274" s="564"/>
      <c r="C274" s="564"/>
      <c r="D274" s="622"/>
      <c r="E274" s="564"/>
      <c r="F274" s="564"/>
      <c r="G274" s="564"/>
      <c r="H274" s="564"/>
      <c r="I274" s="564"/>
      <c r="J274" s="564"/>
      <c r="K274" s="564"/>
      <c r="L274" s="564"/>
      <c r="M274" s="564"/>
      <c r="N274" s="564"/>
      <c r="O274" s="564"/>
      <c r="P274" s="564"/>
      <c r="Q274" s="564"/>
      <c r="R274" s="564"/>
      <c r="S274" s="564"/>
      <c r="T274" s="564"/>
      <c r="U274" s="564"/>
      <c r="V274" s="564"/>
      <c r="W274" s="564"/>
      <c r="X274" s="564"/>
      <c r="Y274" s="564"/>
      <c r="Z274" s="564"/>
    </row>
    <row r="275">
      <c r="A275" s="564"/>
      <c r="B275" s="564"/>
      <c r="C275" s="564"/>
      <c r="D275" s="622"/>
      <c r="E275" s="564"/>
      <c r="F275" s="564"/>
      <c r="G275" s="564"/>
      <c r="H275" s="564"/>
      <c r="I275" s="564"/>
      <c r="J275" s="564"/>
      <c r="K275" s="564"/>
      <c r="L275" s="564"/>
      <c r="M275" s="564"/>
      <c r="N275" s="564"/>
      <c r="O275" s="564"/>
      <c r="P275" s="564"/>
      <c r="Q275" s="564"/>
      <c r="R275" s="564"/>
      <c r="S275" s="564"/>
      <c r="T275" s="564"/>
      <c r="U275" s="564"/>
      <c r="V275" s="564"/>
      <c r="W275" s="564"/>
      <c r="X275" s="564"/>
      <c r="Y275" s="564"/>
      <c r="Z275" s="564"/>
    </row>
    <row r="276">
      <c r="A276" s="564"/>
      <c r="B276" s="564"/>
      <c r="C276" s="564"/>
      <c r="D276" s="622"/>
      <c r="E276" s="564"/>
      <c r="F276" s="564"/>
      <c r="G276" s="564"/>
      <c r="H276" s="564"/>
      <c r="I276" s="564"/>
      <c r="J276" s="564"/>
      <c r="K276" s="564"/>
      <c r="L276" s="564"/>
      <c r="M276" s="564"/>
      <c r="N276" s="564"/>
      <c r="O276" s="564"/>
      <c r="P276" s="564"/>
      <c r="Q276" s="564"/>
      <c r="R276" s="564"/>
      <c r="S276" s="564"/>
      <c r="T276" s="564"/>
      <c r="U276" s="564"/>
      <c r="V276" s="564"/>
      <c r="W276" s="564"/>
      <c r="X276" s="564"/>
      <c r="Y276" s="564"/>
      <c r="Z276" s="564"/>
    </row>
    <row r="277">
      <c r="A277" s="564"/>
      <c r="B277" s="564"/>
      <c r="C277" s="564"/>
      <c r="D277" s="622"/>
      <c r="E277" s="564"/>
      <c r="F277" s="564"/>
      <c r="G277" s="564"/>
      <c r="H277" s="564"/>
      <c r="I277" s="564"/>
      <c r="J277" s="564"/>
      <c r="K277" s="564"/>
      <c r="L277" s="564"/>
      <c r="M277" s="564"/>
      <c r="N277" s="564"/>
      <c r="O277" s="564"/>
      <c r="P277" s="564"/>
      <c r="Q277" s="564"/>
      <c r="R277" s="564"/>
      <c r="S277" s="564"/>
      <c r="T277" s="564"/>
      <c r="U277" s="564"/>
      <c r="V277" s="564"/>
      <c r="W277" s="564"/>
      <c r="X277" s="564"/>
      <c r="Y277" s="564"/>
      <c r="Z277" s="564"/>
    </row>
    <row r="278">
      <c r="A278" s="564"/>
      <c r="B278" s="564"/>
      <c r="C278" s="564"/>
      <c r="D278" s="622"/>
      <c r="E278" s="564"/>
      <c r="F278" s="564"/>
      <c r="G278" s="564"/>
      <c r="H278" s="564"/>
      <c r="I278" s="564"/>
      <c r="J278" s="564"/>
      <c r="K278" s="564"/>
      <c r="L278" s="564"/>
      <c r="M278" s="564"/>
      <c r="N278" s="564"/>
      <c r="O278" s="564"/>
      <c r="P278" s="564"/>
      <c r="Q278" s="564"/>
      <c r="R278" s="564"/>
      <c r="S278" s="564"/>
      <c r="T278" s="564"/>
      <c r="U278" s="564"/>
      <c r="V278" s="564"/>
      <c r="W278" s="564"/>
      <c r="X278" s="564"/>
      <c r="Y278" s="564"/>
      <c r="Z278" s="564"/>
    </row>
    <row r="279">
      <c r="A279" s="564"/>
      <c r="B279" s="564"/>
      <c r="C279" s="564"/>
      <c r="D279" s="622"/>
      <c r="E279" s="564"/>
      <c r="F279" s="564"/>
      <c r="G279" s="564"/>
      <c r="H279" s="564"/>
      <c r="I279" s="564"/>
      <c r="J279" s="564"/>
      <c r="K279" s="564"/>
      <c r="L279" s="564"/>
      <c r="M279" s="564"/>
      <c r="N279" s="564"/>
      <c r="O279" s="564"/>
      <c r="P279" s="564"/>
      <c r="Q279" s="564"/>
      <c r="R279" s="564"/>
      <c r="S279" s="564"/>
      <c r="T279" s="564"/>
      <c r="U279" s="564"/>
      <c r="V279" s="564"/>
      <c r="W279" s="564"/>
      <c r="X279" s="564"/>
      <c r="Y279" s="564"/>
      <c r="Z279" s="564"/>
    </row>
    <row r="280">
      <c r="A280" s="564"/>
      <c r="B280" s="564"/>
      <c r="C280" s="564"/>
      <c r="D280" s="622"/>
      <c r="E280" s="564"/>
      <c r="F280" s="564"/>
      <c r="G280" s="564"/>
      <c r="H280" s="564"/>
      <c r="I280" s="564"/>
      <c r="J280" s="564"/>
      <c r="K280" s="564"/>
      <c r="L280" s="564"/>
      <c r="M280" s="564"/>
      <c r="N280" s="564"/>
      <c r="O280" s="564"/>
      <c r="P280" s="564"/>
      <c r="Q280" s="564"/>
      <c r="R280" s="564"/>
      <c r="S280" s="564"/>
      <c r="T280" s="564"/>
      <c r="U280" s="564"/>
      <c r="V280" s="564"/>
      <c r="W280" s="564"/>
      <c r="X280" s="564"/>
      <c r="Y280" s="564"/>
      <c r="Z280" s="564"/>
    </row>
    <row r="281">
      <c r="A281" s="564"/>
      <c r="B281" s="564"/>
      <c r="C281" s="564"/>
      <c r="D281" s="622"/>
      <c r="E281" s="564"/>
      <c r="F281" s="564"/>
      <c r="G281" s="564"/>
      <c r="H281" s="564"/>
      <c r="I281" s="564"/>
      <c r="J281" s="564"/>
      <c r="K281" s="564"/>
      <c r="L281" s="564"/>
      <c r="M281" s="564"/>
      <c r="N281" s="564"/>
      <c r="O281" s="564"/>
      <c r="P281" s="564"/>
      <c r="Q281" s="564"/>
      <c r="R281" s="564"/>
      <c r="S281" s="564"/>
      <c r="T281" s="564"/>
      <c r="U281" s="564"/>
      <c r="V281" s="564"/>
      <c r="W281" s="564"/>
      <c r="X281" s="564"/>
      <c r="Y281" s="564"/>
      <c r="Z281" s="564"/>
    </row>
    <row r="282">
      <c r="A282" s="564"/>
      <c r="B282" s="564"/>
      <c r="C282" s="564"/>
      <c r="D282" s="622"/>
      <c r="E282" s="564"/>
      <c r="F282" s="564"/>
      <c r="G282" s="564"/>
      <c r="H282" s="564"/>
      <c r="I282" s="564"/>
      <c r="J282" s="564"/>
      <c r="K282" s="564"/>
      <c r="L282" s="564"/>
      <c r="M282" s="564"/>
      <c r="N282" s="564"/>
      <c r="O282" s="564"/>
      <c r="P282" s="564"/>
      <c r="Q282" s="564"/>
      <c r="R282" s="564"/>
      <c r="S282" s="564"/>
      <c r="T282" s="564"/>
      <c r="U282" s="564"/>
      <c r="V282" s="564"/>
      <c r="W282" s="564"/>
      <c r="X282" s="564"/>
      <c r="Y282" s="564"/>
      <c r="Z282" s="564"/>
    </row>
    <row r="283">
      <c r="A283" s="564"/>
      <c r="B283" s="564"/>
      <c r="C283" s="564"/>
      <c r="D283" s="622"/>
      <c r="E283" s="564"/>
      <c r="F283" s="564"/>
      <c r="G283" s="564"/>
      <c r="H283" s="564"/>
      <c r="I283" s="564"/>
      <c r="J283" s="564"/>
      <c r="K283" s="564"/>
      <c r="L283" s="564"/>
      <c r="M283" s="564"/>
      <c r="N283" s="564"/>
      <c r="O283" s="564"/>
      <c r="P283" s="564"/>
      <c r="Q283" s="564"/>
      <c r="R283" s="564"/>
      <c r="S283" s="564"/>
      <c r="T283" s="564"/>
      <c r="U283" s="564"/>
      <c r="V283" s="564"/>
      <c r="W283" s="564"/>
      <c r="X283" s="564"/>
      <c r="Y283" s="564"/>
      <c r="Z283" s="564"/>
    </row>
    <row r="284">
      <c r="A284" s="564"/>
      <c r="B284" s="564"/>
      <c r="C284" s="564"/>
      <c r="D284" s="622"/>
      <c r="E284" s="564"/>
      <c r="F284" s="564"/>
      <c r="G284" s="564"/>
      <c r="H284" s="564"/>
      <c r="I284" s="564"/>
      <c r="J284" s="564"/>
      <c r="K284" s="564"/>
      <c r="L284" s="564"/>
      <c r="M284" s="564"/>
      <c r="N284" s="564"/>
      <c r="O284" s="564"/>
      <c r="P284" s="564"/>
      <c r="Q284" s="564"/>
      <c r="R284" s="564"/>
      <c r="S284" s="564"/>
      <c r="T284" s="564"/>
      <c r="U284" s="564"/>
      <c r="V284" s="564"/>
      <c r="W284" s="564"/>
      <c r="X284" s="564"/>
      <c r="Y284" s="564"/>
      <c r="Z284" s="564"/>
    </row>
    <row r="285">
      <c r="A285" s="564"/>
      <c r="B285" s="564"/>
      <c r="C285" s="564"/>
      <c r="D285" s="622"/>
      <c r="E285" s="564"/>
      <c r="F285" s="564"/>
      <c r="G285" s="564"/>
      <c r="H285" s="564"/>
      <c r="I285" s="564"/>
      <c r="J285" s="564"/>
      <c r="K285" s="564"/>
      <c r="L285" s="564"/>
      <c r="M285" s="564"/>
      <c r="N285" s="564"/>
      <c r="O285" s="564"/>
      <c r="P285" s="564"/>
      <c r="Q285" s="564"/>
      <c r="R285" s="564"/>
      <c r="S285" s="564"/>
      <c r="T285" s="564"/>
      <c r="U285" s="564"/>
      <c r="V285" s="564"/>
      <c r="W285" s="564"/>
      <c r="X285" s="564"/>
      <c r="Y285" s="564"/>
      <c r="Z285" s="564"/>
    </row>
    <row r="286">
      <c r="A286" s="564"/>
      <c r="B286" s="564"/>
      <c r="C286" s="564"/>
      <c r="D286" s="622"/>
      <c r="E286" s="564"/>
      <c r="F286" s="564"/>
      <c r="G286" s="564"/>
      <c r="H286" s="564"/>
      <c r="I286" s="564"/>
      <c r="J286" s="564"/>
      <c r="K286" s="564"/>
      <c r="L286" s="564"/>
      <c r="M286" s="564"/>
      <c r="N286" s="564"/>
      <c r="O286" s="564"/>
      <c r="P286" s="564"/>
      <c r="Q286" s="564"/>
      <c r="R286" s="564"/>
      <c r="S286" s="564"/>
      <c r="T286" s="564"/>
      <c r="U286" s="564"/>
      <c r="V286" s="564"/>
      <c r="W286" s="564"/>
      <c r="X286" s="564"/>
      <c r="Y286" s="564"/>
      <c r="Z286" s="564"/>
    </row>
    <row r="287">
      <c r="A287" s="564"/>
      <c r="B287" s="564"/>
      <c r="C287" s="564"/>
      <c r="D287" s="622"/>
      <c r="E287" s="564"/>
      <c r="F287" s="564"/>
      <c r="G287" s="564"/>
      <c r="H287" s="564"/>
      <c r="I287" s="564"/>
      <c r="J287" s="564"/>
      <c r="K287" s="564"/>
      <c r="L287" s="564"/>
      <c r="M287" s="564"/>
      <c r="N287" s="564"/>
      <c r="O287" s="564"/>
      <c r="P287" s="564"/>
      <c r="Q287" s="564"/>
      <c r="R287" s="564"/>
      <c r="S287" s="564"/>
      <c r="T287" s="564"/>
      <c r="U287" s="564"/>
      <c r="V287" s="564"/>
      <c r="W287" s="564"/>
      <c r="X287" s="564"/>
      <c r="Y287" s="564"/>
      <c r="Z287" s="564"/>
    </row>
    <row r="288">
      <c r="A288" s="564"/>
      <c r="B288" s="564"/>
      <c r="C288" s="564"/>
      <c r="D288" s="622"/>
      <c r="E288" s="564"/>
      <c r="F288" s="564"/>
      <c r="G288" s="564"/>
      <c r="H288" s="564"/>
      <c r="I288" s="564"/>
      <c r="J288" s="564"/>
      <c r="K288" s="564"/>
      <c r="L288" s="564"/>
      <c r="M288" s="564"/>
      <c r="N288" s="564"/>
      <c r="O288" s="564"/>
      <c r="P288" s="564"/>
      <c r="Q288" s="564"/>
      <c r="R288" s="564"/>
      <c r="S288" s="564"/>
      <c r="T288" s="564"/>
      <c r="U288" s="564"/>
      <c r="V288" s="564"/>
      <c r="W288" s="564"/>
      <c r="X288" s="564"/>
      <c r="Y288" s="564"/>
      <c r="Z288" s="564"/>
    </row>
    <row r="289">
      <c r="A289" s="564"/>
      <c r="B289" s="564"/>
      <c r="C289" s="564"/>
      <c r="D289" s="622"/>
      <c r="E289" s="564"/>
      <c r="F289" s="564"/>
      <c r="G289" s="564"/>
      <c r="H289" s="564"/>
      <c r="I289" s="564"/>
      <c r="J289" s="564"/>
      <c r="K289" s="564"/>
      <c r="L289" s="564"/>
      <c r="M289" s="564"/>
      <c r="N289" s="564"/>
      <c r="O289" s="564"/>
      <c r="P289" s="564"/>
      <c r="Q289" s="564"/>
      <c r="R289" s="564"/>
      <c r="S289" s="564"/>
      <c r="T289" s="564"/>
      <c r="U289" s="564"/>
      <c r="V289" s="564"/>
      <c r="W289" s="564"/>
      <c r="X289" s="564"/>
      <c r="Y289" s="564"/>
      <c r="Z289" s="564"/>
    </row>
    <row r="290">
      <c r="A290" s="564"/>
      <c r="B290" s="564"/>
      <c r="C290" s="564"/>
      <c r="D290" s="622"/>
      <c r="E290" s="564"/>
      <c r="F290" s="564"/>
      <c r="G290" s="564"/>
      <c r="H290" s="564"/>
      <c r="I290" s="564"/>
      <c r="J290" s="564"/>
      <c r="K290" s="564"/>
      <c r="L290" s="564"/>
      <c r="M290" s="564"/>
      <c r="N290" s="564"/>
      <c r="O290" s="564"/>
      <c r="P290" s="564"/>
      <c r="Q290" s="564"/>
      <c r="R290" s="564"/>
      <c r="S290" s="564"/>
      <c r="T290" s="564"/>
      <c r="U290" s="564"/>
      <c r="V290" s="564"/>
      <c r="W290" s="564"/>
      <c r="X290" s="564"/>
      <c r="Y290" s="564"/>
      <c r="Z290" s="564"/>
    </row>
    <row r="291">
      <c r="A291" s="564"/>
      <c r="B291" s="564"/>
      <c r="C291" s="564"/>
      <c r="D291" s="622"/>
      <c r="E291" s="564"/>
      <c r="F291" s="564"/>
      <c r="G291" s="564"/>
      <c r="H291" s="564"/>
      <c r="I291" s="564"/>
      <c r="J291" s="564"/>
      <c r="K291" s="564"/>
      <c r="L291" s="564"/>
      <c r="M291" s="564"/>
      <c r="N291" s="564"/>
      <c r="O291" s="564"/>
      <c r="P291" s="564"/>
      <c r="Q291" s="564"/>
      <c r="R291" s="564"/>
      <c r="S291" s="564"/>
      <c r="T291" s="564"/>
      <c r="U291" s="564"/>
      <c r="V291" s="564"/>
      <c r="W291" s="564"/>
      <c r="X291" s="564"/>
      <c r="Y291" s="564"/>
      <c r="Z291" s="564"/>
    </row>
    <row r="292">
      <c r="A292" s="564"/>
      <c r="B292" s="564"/>
      <c r="C292" s="564"/>
      <c r="D292" s="622"/>
      <c r="E292" s="564"/>
      <c r="F292" s="564"/>
      <c r="G292" s="564"/>
      <c r="H292" s="564"/>
      <c r="I292" s="564"/>
      <c r="J292" s="564"/>
      <c r="K292" s="564"/>
      <c r="L292" s="564"/>
      <c r="M292" s="564"/>
      <c r="N292" s="564"/>
      <c r="O292" s="564"/>
      <c r="P292" s="564"/>
      <c r="Q292" s="564"/>
      <c r="R292" s="564"/>
      <c r="S292" s="564"/>
      <c r="T292" s="564"/>
      <c r="U292" s="564"/>
      <c r="V292" s="564"/>
      <c r="W292" s="564"/>
      <c r="X292" s="564"/>
      <c r="Y292" s="564"/>
      <c r="Z292" s="564"/>
    </row>
    <row r="293">
      <c r="A293" s="564"/>
      <c r="B293" s="564"/>
      <c r="C293" s="564"/>
      <c r="D293" s="622"/>
      <c r="E293" s="564"/>
      <c r="F293" s="564"/>
      <c r="G293" s="564"/>
      <c r="H293" s="564"/>
      <c r="I293" s="564"/>
      <c r="J293" s="564"/>
      <c r="K293" s="564"/>
      <c r="L293" s="564"/>
      <c r="M293" s="564"/>
      <c r="N293" s="564"/>
      <c r="O293" s="564"/>
      <c r="P293" s="564"/>
      <c r="Q293" s="564"/>
      <c r="R293" s="564"/>
      <c r="S293" s="564"/>
      <c r="T293" s="564"/>
      <c r="U293" s="564"/>
      <c r="V293" s="564"/>
      <c r="W293" s="564"/>
      <c r="X293" s="564"/>
      <c r="Y293" s="564"/>
      <c r="Z293" s="564"/>
    </row>
    <row r="294">
      <c r="A294" s="564"/>
      <c r="B294" s="564"/>
      <c r="C294" s="564"/>
      <c r="D294" s="622"/>
      <c r="E294" s="564"/>
      <c r="F294" s="564"/>
      <c r="G294" s="564"/>
      <c r="H294" s="564"/>
      <c r="I294" s="564"/>
      <c r="J294" s="564"/>
      <c r="K294" s="564"/>
      <c r="L294" s="564"/>
      <c r="M294" s="564"/>
      <c r="N294" s="564"/>
      <c r="O294" s="564"/>
      <c r="P294" s="564"/>
      <c r="Q294" s="564"/>
      <c r="R294" s="564"/>
      <c r="S294" s="564"/>
      <c r="T294" s="564"/>
      <c r="U294" s="564"/>
      <c r="V294" s="564"/>
      <c r="W294" s="564"/>
      <c r="X294" s="564"/>
      <c r="Y294" s="564"/>
      <c r="Z294" s="564"/>
    </row>
    <row r="295">
      <c r="A295" s="564"/>
      <c r="B295" s="564"/>
      <c r="C295" s="564"/>
      <c r="D295" s="622"/>
      <c r="E295" s="564"/>
      <c r="F295" s="564"/>
      <c r="G295" s="564"/>
      <c r="H295" s="564"/>
      <c r="I295" s="564"/>
      <c r="J295" s="564"/>
      <c r="K295" s="564"/>
      <c r="L295" s="564"/>
      <c r="M295" s="564"/>
      <c r="N295" s="564"/>
      <c r="O295" s="564"/>
      <c r="P295" s="564"/>
      <c r="Q295" s="564"/>
      <c r="R295" s="564"/>
      <c r="S295" s="564"/>
      <c r="T295" s="564"/>
      <c r="U295" s="564"/>
      <c r="V295" s="564"/>
      <c r="W295" s="564"/>
      <c r="X295" s="564"/>
      <c r="Y295" s="564"/>
      <c r="Z295" s="564"/>
    </row>
    <row r="296">
      <c r="A296" s="564"/>
      <c r="B296" s="564"/>
      <c r="C296" s="564"/>
      <c r="D296" s="622"/>
      <c r="E296" s="564"/>
      <c r="F296" s="564"/>
      <c r="G296" s="564"/>
      <c r="H296" s="564"/>
      <c r="I296" s="564"/>
      <c r="J296" s="564"/>
      <c r="K296" s="564"/>
      <c r="L296" s="564"/>
      <c r="M296" s="564"/>
      <c r="N296" s="564"/>
      <c r="O296" s="564"/>
      <c r="P296" s="564"/>
      <c r="Q296" s="564"/>
      <c r="R296" s="564"/>
      <c r="S296" s="564"/>
      <c r="T296" s="564"/>
      <c r="U296" s="564"/>
      <c r="V296" s="564"/>
      <c r="W296" s="564"/>
      <c r="X296" s="564"/>
      <c r="Y296" s="564"/>
      <c r="Z296" s="564"/>
    </row>
    <row r="297">
      <c r="A297" s="564"/>
      <c r="B297" s="564"/>
      <c r="C297" s="564"/>
      <c r="D297" s="622"/>
      <c r="E297" s="564"/>
      <c r="F297" s="564"/>
      <c r="G297" s="564"/>
      <c r="H297" s="564"/>
      <c r="I297" s="564"/>
      <c r="J297" s="564"/>
      <c r="K297" s="564"/>
      <c r="L297" s="564"/>
      <c r="M297" s="564"/>
      <c r="N297" s="564"/>
      <c r="O297" s="564"/>
      <c r="P297" s="564"/>
      <c r="Q297" s="564"/>
      <c r="R297" s="564"/>
      <c r="S297" s="564"/>
      <c r="T297" s="564"/>
      <c r="U297" s="564"/>
      <c r="V297" s="564"/>
      <c r="W297" s="564"/>
      <c r="X297" s="564"/>
      <c r="Y297" s="564"/>
      <c r="Z297" s="564"/>
    </row>
    <row r="298">
      <c r="A298" s="564"/>
      <c r="B298" s="564"/>
      <c r="C298" s="564"/>
      <c r="D298" s="622"/>
      <c r="E298" s="564"/>
      <c r="F298" s="564"/>
      <c r="G298" s="564"/>
      <c r="H298" s="564"/>
      <c r="I298" s="564"/>
      <c r="J298" s="564"/>
      <c r="K298" s="564"/>
      <c r="L298" s="564"/>
      <c r="M298" s="564"/>
      <c r="N298" s="564"/>
      <c r="O298" s="564"/>
      <c r="P298" s="564"/>
      <c r="Q298" s="564"/>
      <c r="R298" s="564"/>
      <c r="S298" s="564"/>
      <c r="T298" s="564"/>
      <c r="U298" s="564"/>
      <c r="V298" s="564"/>
      <c r="W298" s="564"/>
      <c r="X298" s="564"/>
      <c r="Y298" s="564"/>
      <c r="Z298" s="564"/>
    </row>
    <row r="299">
      <c r="A299" s="564"/>
      <c r="B299" s="564"/>
      <c r="C299" s="564"/>
      <c r="D299" s="622"/>
      <c r="E299" s="564"/>
      <c r="F299" s="564"/>
      <c r="G299" s="564"/>
      <c r="H299" s="564"/>
      <c r="I299" s="564"/>
      <c r="J299" s="564"/>
      <c r="K299" s="564"/>
      <c r="L299" s="564"/>
      <c r="M299" s="564"/>
      <c r="N299" s="564"/>
      <c r="O299" s="564"/>
      <c r="P299" s="564"/>
      <c r="Q299" s="564"/>
      <c r="R299" s="564"/>
      <c r="S299" s="564"/>
      <c r="T299" s="564"/>
      <c r="U299" s="564"/>
      <c r="V299" s="564"/>
      <c r="W299" s="564"/>
      <c r="X299" s="564"/>
      <c r="Y299" s="564"/>
      <c r="Z299" s="564"/>
    </row>
    <row r="300">
      <c r="A300" s="564"/>
      <c r="B300" s="564"/>
      <c r="C300" s="564"/>
      <c r="D300" s="622"/>
      <c r="E300" s="564"/>
      <c r="F300" s="564"/>
      <c r="G300" s="564"/>
      <c r="H300" s="564"/>
      <c r="I300" s="564"/>
      <c r="J300" s="564"/>
      <c r="K300" s="564"/>
      <c r="L300" s="564"/>
      <c r="M300" s="564"/>
      <c r="N300" s="564"/>
      <c r="O300" s="564"/>
      <c r="P300" s="564"/>
      <c r="Q300" s="564"/>
      <c r="R300" s="564"/>
      <c r="S300" s="564"/>
      <c r="T300" s="564"/>
      <c r="U300" s="564"/>
      <c r="V300" s="564"/>
      <c r="W300" s="564"/>
      <c r="X300" s="564"/>
      <c r="Y300" s="564"/>
      <c r="Z300" s="564"/>
    </row>
    <row r="301">
      <c r="A301" s="564"/>
      <c r="B301" s="564"/>
      <c r="C301" s="564"/>
      <c r="D301" s="622"/>
      <c r="E301" s="564"/>
      <c r="F301" s="564"/>
      <c r="G301" s="564"/>
      <c r="H301" s="564"/>
      <c r="I301" s="564"/>
      <c r="J301" s="564"/>
      <c r="K301" s="564"/>
      <c r="L301" s="564"/>
      <c r="M301" s="564"/>
      <c r="N301" s="564"/>
      <c r="O301" s="564"/>
      <c r="P301" s="564"/>
      <c r="Q301" s="564"/>
      <c r="R301" s="564"/>
      <c r="S301" s="564"/>
      <c r="T301" s="564"/>
      <c r="U301" s="564"/>
      <c r="V301" s="564"/>
      <c r="W301" s="564"/>
      <c r="X301" s="564"/>
      <c r="Y301" s="564"/>
      <c r="Z301" s="564"/>
    </row>
    <row r="302">
      <c r="A302" s="564"/>
      <c r="B302" s="564"/>
      <c r="C302" s="564"/>
      <c r="D302" s="622"/>
      <c r="E302" s="564"/>
      <c r="F302" s="564"/>
      <c r="G302" s="564"/>
      <c r="H302" s="564"/>
      <c r="I302" s="564"/>
      <c r="J302" s="564"/>
      <c r="K302" s="564"/>
      <c r="L302" s="564"/>
      <c r="M302" s="564"/>
      <c r="N302" s="564"/>
      <c r="O302" s="564"/>
      <c r="P302" s="564"/>
      <c r="Q302" s="564"/>
      <c r="R302" s="564"/>
      <c r="S302" s="564"/>
      <c r="T302" s="564"/>
      <c r="U302" s="564"/>
      <c r="V302" s="564"/>
      <c r="W302" s="564"/>
      <c r="X302" s="564"/>
      <c r="Y302" s="564"/>
      <c r="Z302" s="564"/>
    </row>
    <row r="303">
      <c r="A303" s="564"/>
      <c r="B303" s="564"/>
      <c r="C303" s="564"/>
      <c r="D303" s="622"/>
      <c r="E303" s="564"/>
      <c r="F303" s="564"/>
      <c r="G303" s="564"/>
      <c r="H303" s="564"/>
      <c r="I303" s="564"/>
      <c r="J303" s="564"/>
      <c r="K303" s="564"/>
      <c r="L303" s="564"/>
      <c r="M303" s="564"/>
      <c r="N303" s="564"/>
      <c r="O303" s="564"/>
      <c r="P303" s="564"/>
      <c r="Q303" s="564"/>
      <c r="R303" s="564"/>
      <c r="S303" s="564"/>
      <c r="T303" s="564"/>
      <c r="U303" s="564"/>
      <c r="V303" s="564"/>
      <c r="W303" s="564"/>
      <c r="X303" s="564"/>
      <c r="Y303" s="564"/>
      <c r="Z303" s="564"/>
    </row>
    <row r="304">
      <c r="A304" s="564"/>
      <c r="B304" s="564"/>
      <c r="C304" s="564"/>
      <c r="D304" s="622"/>
      <c r="E304" s="564"/>
      <c r="F304" s="564"/>
      <c r="G304" s="564"/>
      <c r="H304" s="564"/>
      <c r="I304" s="564"/>
      <c r="J304" s="564"/>
      <c r="K304" s="564"/>
      <c r="L304" s="564"/>
      <c r="M304" s="564"/>
      <c r="N304" s="564"/>
      <c r="O304" s="564"/>
      <c r="P304" s="564"/>
      <c r="Q304" s="564"/>
      <c r="R304" s="564"/>
      <c r="S304" s="564"/>
      <c r="T304" s="564"/>
      <c r="U304" s="564"/>
      <c r="V304" s="564"/>
      <c r="W304" s="564"/>
      <c r="X304" s="564"/>
      <c r="Y304" s="564"/>
      <c r="Z304" s="564"/>
    </row>
    <row r="305">
      <c r="A305" s="564"/>
      <c r="B305" s="564"/>
      <c r="C305" s="564"/>
      <c r="D305" s="622"/>
      <c r="E305" s="564"/>
      <c r="F305" s="564"/>
      <c r="G305" s="564"/>
      <c r="H305" s="564"/>
      <c r="I305" s="564"/>
      <c r="J305" s="564"/>
      <c r="K305" s="564"/>
      <c r="L305" s="564"/>
      <c r="M305" s="564"/>
      <c r="N305" s="564"/>
      <c r="O305" s="564"/>
      <c r="P305" s="564"/>
      <c r="Q305" s="564"/>
      <c r="R305" s="564"/>
      <c r="S305" s="564"/>
      <c r="T305" s="564"/>
      <c r="U305" s="564"/>
      <c r="V305" s="564"/>
      <c r="W305" s="564"/>
      <c r="X305" s="564"/>
      <c r="Y305" s="564"/>
      <c r="Z305" s="564"/>
    </row>
    <row r="306">
      <c r="A306" s="564"/>
      <c r="B306" s="564"/>
      <c r="C306" s="564"/>
      <c r="D306" s="622"/>
      <c r="E306" s="564"/>
      <c r="F306" s="564"/>
      <c r="G306" s="564"/>
      <c r="H306" s="564"/>
      <c r="I306" s="564"/>
      <c r="J306" s="564"/>
      <c r="K306" s="564"/>
      <c r="L306" s="564"/>
      <c r="M306" s="564"/>
      <c r="N306" s="564"/>
      <c r="O306" s="564"/>
      <c r="P306" s="564"/>
      <c r="Q306" s="564"/>
      <c r="R306" s="564"/>
      <c r="S306" s="564"/>
      <c r="T306" s="564"/>
      <c r="U306" s="564"/>
      <c r="V306" s="564"/>
      <c r="W306" s="564"/>
      <c r="X306" s="564"/>
      <c r="Y306" s="564"/>
      <c r="Z306" s="564"/>
    </row>
    <row r="307">
      <c r="A307" s="564"/>
      <c r="B307" s="564"/>
      <c r="C307" s="564"/>
      <c r="D307" s="622"/>
      <c r="E307" s="564"/>
      <c r="F307" s="564"/>
      <c r="G307" s="564"/>
      <c r="H307" s="564"/>
      <c r="I307" s="564"/>
      <c r="J307" s="564"/>
      <c r="K307" s="564"/>
      <c r="L307" s="564"/>
      <c r="M307" s="564"/>
      <c r="N307" s="564"/>
      <c r="O307" s="564"/>
      <c r="P307" s="564"/>
      <c r="Q307" s="564"/>
      <c r="R307" s="564"/>
      <c r="S307" s="564"/>
      <c r="T307" s="564"/>
      <c r="U307" s="564"/>
      <c r="V307" s="564"/>
      <c r="W307" s="564"/>
      <c r="X307" s="564"/>
      <c r="Y307" s="564"/>
      <c r="Z307" s="564"/>
    </row>
    <row r="308">
      <c r="A308" s="564"/>
      <c r="B308" s="564"/>
      <c r="C308" s="564"/>
      <c r="D308" s="622"/>
      <c r="E308" s="564"/>
      <c r="F308" s="564"/>
      <c r="G308" s="564"/>
      <c r="H308" s="564"/>
      <c r="I308" s="564"/>
      <c r="J308" s="564"/>
      <c r="K308" s="564"/>
      <c r="L308" s="564"/>
      <c r="M308" s="564"/>
      <c r="N308" s="564"/>
      <c r="O308" s="564"/>
      <c r="P308" s="564"/>
      <c r="Q308" s="564"/>
      <c r="R308" s="564"/>
      <c r="S308" s="564"/>
      <c r="T308" s="564"/>
      <c r="U308" s="564"/>
      <c r="V308" s="564"/>
      <c r="W308" s="564"/>
      <c r="X308" s="564"/>
      <c r="Y308" s="564"/>
      <c r="Z308" s="564"/>
    </row>
    <row r="309">
      <c r="A309" s="564"/>
      <c r="B309" s="564"/>
      <c r="C309" s="564"/>
      <c r="D309" s="622"/>
      <c r="E309" s="564"/>
      <c r="F309" s="564"/>
      <c r="G309" s="564"/>
      <c r="H309" s="564"/>
      <c r="I309" s="564"/>
      <c r="J309" s="564"/>
      <c r="K309" s="564"/>
      <c r="L309" s="564"/>
      <c r="M309" s="564"/>
      <c r="N309" s="564"/>
      <c r="O309" s="564"/>
      <c r="P309" s="564"/>
      <c r="Q309" s="564"/>
      <c r="R309" s="564"/>
      <c r="S309" s="564"/>
      <c r="T309" s="564"/>
      <c r="U309" s="564"/>
      <c r="V309" s="564"/>
      <c r="W309" s="564"/>
      <c r="X309" s="564"/>
      <c r="Y309" s="564"/>
      <c r="Z309" s="564"/>
    </row>
    <row r="310">
      <c r="A310" s="564"/>
      <c r="B310" s="564"/>
      <c r="C310" s="564"/>
      <c r="D310" s="622"/>
      <c r="E310" s="564"/>
      <c r="F310" s="564"/>
      <c r="G310" s="564"/>
      <c r="H310" s="564"/>
      <c r="I310" s="564"/>
      <c r="J310" s="564"/>
      <c r="K310" s="564"/>
      <c r="L310" s="564"/>
      <c r="M310" s="564"/>
      <c r="N310" s="564"/>
      <c r="O310" s="564"/>
      <c r="P310" s="564"/>
      <c r="Q310" s="564"/>
      <c r="R310" s="564"/>
      <c r="S310" s="564"/>
      <c r="T310" s="564"/>
      <c r="U310" s="564"/>
      <c r="V310" s="564"/>
      <c r="W310" s="564"/>
      <c r="X310" s="564"/>
      <c r="Y310" s="564"/>
      <c r="Z310" s="564"/>
    </row>
    <row r="311">
      <c r="A311" s="564"/>
      <c r="B311" s="564"/>
      <c r="C311" s="564"/>
      <c r="D311" s="622"/>
      <c r="E311" s="564"/>
      <c r="F311" s="564"/>
      <c r="G311" s="564"/>
      <c r="H311" s="564"/>
      <c r="I311" s="564"/>
      <c r="J311" s="564"/>
      <c r="K311" s="564"/>
      <c r="L311" s="564"/>
      <c r="M311" s="564"/>
      <c r="N311" s="564"/>
      <c r="O311" s="564"/>
      <c r="P311" s="564"/>
      <c r="Q311" s="564"/>
      <c r="R311" s="564"/>
      <c r="S311" s="564"/>
      <c r="T311" s="564"/>
      <c r="U311" s="564"/>
      <c r="V311" s="564"/>
      <c r="W311" s="564"/>
      <c r="X311" s="564"/>
      <c r="Y311" s="564"/>
      <c r="Z311" s="564"/>
    </row>
    <row r="312">
      <c r="A312" s="564"/>
      <c r="B312" s="564"/>
      <c r="C312" s="564"/>
      <c r="D312" s="622"/>
      <c r="E312" s="564"/>
      <c r="F312" s="564"/>
      <c r="G312" s="564"/>
      <c r="H312" s="564"/>
      <c r="I312" s="564"/>
      <c r="J312" s="564"/>
      <c r="K312" s="564"/>
      <c r="L312" s="564"/>
      <c r="M312" s="564"/>
      <c r="N312" s="564"/>
      <c r="O312" s="564"/>
      <c r="P312" s="564"/>
      <c r="Q312" s="564"/>
      <c r="R312" s="564"/>
      <c r="S312" s="564"/>
      <c r="T312" s="564"/>
      <c r="U312" s="564"/>
      <c r="V312" s="564"/>
      <c r="W312" s="564"/>
      <c r="X312" s="564"/>
      <c r="Y312" s="564"/>
      <c r="Z312" s="564"/>
    </row>
    <row r="313">
      <c r="A313" s="564"/>
      <c r="B313" s="564"/>
      <c r="C313" s="564"/>
      <c r="D313" s="622"/>
      <c r="E313" s="564"/>
      <c r="F313" s="564"/>
      <c r="G313" s="564"/>
      <c r="H313" s="564"/>
      <c r="I313" s="564"/>
      <c r="J313" s="564"/>
      <c r="K313" s="564"/>
      <c r="L313" s="564"/>
      <c r="M313" s="564"/>
      <c r="N313" s="564"/>
      <c r="O313" s="564"/>
      <c r="P313" s="564"/>
      <c r="Q313" s="564"/>
      <c r="R313" s="564"/>
      <c r="S313" s="564"/>
      <c r="T313" s="564"/>
      <c r="U313" s="564"/>
      <c r="V313" s="564"/>
      <c r="W313" s="564"/>
      <c r="X313" s="564"/>
      <c r="Y313" s="564"/>
      <c r="Z313" s="564"/>
    </row>
    <row r="314">
      <c r="A314" s="564"/>
      <c r="B314" s="564"/>
      <c r="C314" s="564"/>
      <c r="D314" s="622"/>
      <c r="E314" s="564"/>
      <c r="F314" s="564"/>
      <c r="G314" s="564"/>
      <c r="H314" s="564"/>
      <c r="I314" s="564"/>
      <c r="J314" s="564"/>
      <c r="K314" s="564"/>
      <c r="L314" s="564"/>
      <c r="M314" s="564"/>
      <c r="N314" s="564"/>
      <c r="O314" s="564"/>
      <c r="P314" s="564"/>
      <c r="Q314" s="564"/>
      <c r="R314" s="564"/>
      <c r="S314" s="564"/>
      <c r="T314" s="564"/>
      <c r="U314" s="564"/>
      <c r="V314" s="564"/>
      <c r="W314" s="564"/>
      <c r="X314" s="564"/>
      <c r="Y314" s="564"/>
      <c r="Z314" s="564"/>
    </row>
    <row r="315">
      <c r="A315" s="564"/>
      <c r="B315" s="564"/>
      <c r="C315" s="564"/>
      <c r="D315" s="622"/>
      <c r="E315" s="564"/>
      <c r="F315" s="564"/>
      <c r="G315" s="564"/>
      <c r="H315" s="564"/>
      <c r="I315" s="564"/>
      <c r="J315" s="564"/>
      <c r="K315" s="564"/>
      <c r="L315" s="564"/>
      <c r="M315" s="564"/>
      <c r="N315" s="564"/>
      <c r="O315" s="564"/>
      <c r="P315" s="564"/>
      <c r="Q315" s="564"/>
      <c r="R315" s="564"/>
      <c r="S315" s="564"/>
      <c r="T315" s="564"/>
      <c r="U315" s="564"/>
      <c r="V315" s="564"/>
      <c r="W315" s="564"/>
      <c r="X315" s="564"/>
      <c r="Y315" s="564"/>
      <c r="Z315" s="564"/>
    </row>
    <row r="316">
      <c r="A316" s="564"/>
      <c r="B316" s="564"/>
      <c r="C316" s="564"/>
      <c r="D316" s="622"/>
      <c r="E316" s="564"/>
      <c r="F316" s="564"/>
      <c r="G316" s="564"/>
      <c r="H316" s="564"/>
      <c r="I316" s="564"/>
      <c r="J316" s="564"/>
      <c r="K316" s="564"/>
      <c r="L316" s="564"/>
      <c r="M316" s="564"/>
      <c r="N316" s="564"/>
      <c r="O316" s="564"/>
      <c r="P316" s="564"/>
      <c r="Q316" s="564"/>
      <c r="R316" s="564"/>
      <c r="S316" s="564"/>
      <c r="T316" s="564"/>
      <c r="U316" s="564"/>
      <c r="V316" s="564"/>
      <c r="W316" s="564"/>
      <c r="X316" s="564"/>
      <c r="Y316" s="564"/>
      <c r="Z316" s="564"/>
    </row>
    <row r="317">
      <c r="A317" s="564"/>
      <c r="B317" s="564"/>
      <c r="C317" s="564"/>
      <c r="D317" s="622"/>
      <c r="E317" s="564"/>
      <c r="F317" s="564"/>
      <c r="G317" s="564"/>
      <c r="H317" s="564"/>
      <c r="I317" s="564"/>
      <c r="J317" s="564"/>
      <c r="K317" s="564"/>
      <c r="L317" s="564"/>
      <c r="M317" s="564"/>
      <c r="N317" s="564"/>
      <c r="O317" s="564"/>
      <c r="P317" s="564"/>
      <c r="Q317" s="564"/>
      <c r="R317" s="564"/>
      <c r="S317" s="564"/>
      <c r="T317" s="564"/>
      <c r="U317" s="564"/>
      <c r="V317" s="564"/>
      <c r="W317" s="564"/>
      <c r="X317" s="564"/>
      <c r="Y317" s="564"/>
      <c r="Z317" s="564"/>
    </row>
    <row r="318">
      <c r="A318" s="564"/>
      <c r="B318" s="564"/>
      <c r="C318" s="564"/>
      <c r="D318" s="622"/>
      <c r="E318" s="564"/>
      <c r="F318" s="564"/>
      <c r="G318" s="564"/>
      <c r="H318" s="564"/>
      <c r="I318" s="564"/>
      <c r="J318" s="564"/>
      <c r="K318" s="564"/>
      <c r="L318" s="564"/>
      <c r="M318" s="564"/>
      <c r="N318" s="564"/>
      <c r="O318" s="564"/>
      <c r="P318" s="564"/>
      <c r="Q318" s="564"/>
      <c r="R318" s="564"/>
      <c r="S318" s="564"/>
      <c r="T318" s="564"/>
      <c r="U318" s="564"/>
      <c r="V318" s="564"/>
      <c r="W318" s="564"/>
      <c r="X318" s="564"/>
      <c r="Y318" s="564"/>
      <c r="Z318" s="564"/>
    </row>
    <row r="319">
      <c r="A319" s="564"/>
      <c r="B319" s="564"/>
      <c r="C319" s="564"/>
      <c r="D319" s="622"/>
      <c r="E319" s="564"/>
      <c r="F319" s="564"/>
      <c r="G319" s="564"/>
      <c r="H319" s="564"/>
      <c r="I319" s="564"/>
      <c r="J319" s="564"/>
      <c r="K319" s="564"/>
      <c r="L319" s="564"/>
      <c r="M319" s="564"/>
      <c r="N319" s="564"/>
      <c r="O319" s="564"/>
      <c r="P319" s="564"/>
      <c r="Q319" s="564"/>
      <c r="R319" s="564"/>
      <c r="S319" s="564"/>
      <c r="T319" s="564"/>
      <c r="U319" s="564"/>
      <c r="V319" s="564"/>
      <c r="W319" s="564"/>
      <c r="X319" s="564"/>
      <c r="Y319" s="564"/>
      <c r="Z319" s="564"/>
    </row>
    <row r="320">
      <c r="A320" s="564"/>
      <c r="B320" s="564"/>
      <c r="C320" s="564"/>
      <c r="D320" s="622"/>
      <c r="E320" s="564"/>
      <c r="F320" s="564"/>
      <c r="G320" s="564"/>
      <c r="H320" s="564"/>
      <c r="I320" s="564"/>
      <c r="J320" s="564"/>
      <c r="K320" s="564"/>
      <c r="L320" s="564"/>
      <c r="M320" s="564"/>
      <c r="N320" s="564"/>
      <c r="O320" s="564"/>
      <c r="P320" s="564"/>
      <c r="Q320" s="564"/>
      <c r="R320" s="564"/>
      <c r="S320" s="564"/>
      <c r="T320" s="564"/>
      <c r="U320" s="564"/>
      <c r="V320" s="564"/>
      <c r="W320" s="564"/>
      <c r="X320" s="564"/>
      <c r="Y320" s="564"/>
      <c r="Z320" s="564"/>
    </row>
    <row r="321">
      <c r="A321" s="564"/>
      <c r="B321" s="564"/>
      <c r="C321" s="564"/>
      <c r="D321" s="622"/>
      <c r="E321" s="564"/>
      <c r="F321" s="564"/>
      <c r="G321" s="564"/>
      <c r="H321" s="564"/>
      <c r="I321" s="564"/>
      <c r="J321" s="564"/>
      <c r="K321" s="564"/>
      <c r="L321" s="564"/>
      <c r="M321" s="564"/>
      <c r="N321" s="564"/>
      <c r="O321" s="564"/>
      <c r="P321" s="564"/>
      <c r="Q321" s="564"/>
      <c r="R321" s="564"/>
      <c r="S321" s="564"/>
      <c r="T321" s="564"/>
      <c r="U321" s="564"/>
      <c r="V321" s="564"/>
      <c r="W321" s="564"/>
      <c r="X321" s="564"/>
      <c r="Y321" s="564"/>
      <c r="Z321" s="564"/>
    </row>
    <row r="322">
      <c r="A322" s="564"/>
      <c r="B322" s="564"/>
      <c r="C322" s="564"/>
      <c r="D322" s="622"/>
      <c r="E322" s="564"/>
      <c r="F322" s="564"/>
      <c r="G322" s="564"/>
      <c r="H322" s="564"/>
      <c r="I322" s="564"/>
      <c r="J322" s="564"/>
      <c r="K322" s="564"/>
      <c r="L322" s="564"/>
      <c r="M322" s="564"/>
      <c r="N322" s="564"/>
      <c r="O322" s="564"/>
      <c r="P322" s="564"/>
      <c r="Q322" s="564"/>
      <c r="R322" s="564"/>
      <c r="S322" s="564"/>
      <c r="T322" s="564"/>
      <c r="U322" s="564"/>
      <c r="V322" s="564"/>
      <c r="W322" s="564"/>
      <c r="X322" s="564"/>
      <c r="Y322" s="564"/>
      <c r="Z322" s="564"/>
    </row>
    <row r="323">
      <c r="A323" s="564"/>
      <c r="B323" s="564"/>
      <c r="C323" s="564"/>
      <c r="D323" s="622"/>
      <c r="E323" s="564"/>
      <c r="F323" s="564"/>
      <c r="G323" s="564"/>
      <c r="H323" s="564"/>
      <c r="I323" s="564"/>
      <c r="J323" s="564"/>
      <c r="K323" s="564"/>
      <c r="L323" s="564"/>
      <c r="M323" s="564"/>
      <c r="N323" s="564"/>
      <c r="O323" s="564"/>
      <c r="P323" s="564"/>
      <c r="Q323" s="564"/>
      <c r="R323" s="564"/>
      <c r="S323" s="564"/>
      <c r="T323" s="564"/>
      <c r="U323" s="564"/>
      <c r="V323" s="564"/>
      <c r="W323" s="564"/>
      <c r="X323" s="564"/>
      <c r="Y323" s="564"/>
      <c r="Z323" s="564"/>
    </row>
    <row r="324">
      <c r="A324" s="564"/>
      <c r="B324" s="564"/>
      <c r="C324" s="564"/>
      <c r="D324" s="622"/>
      <c r="E324" s="564"/>
      <c r="F324" s="564"/>
      <c r="G324" s="564"/>
      <c r="H324" s="564"/>
      <c r="I324" s="564"/>
      <c r="J324" s="564"/>
      <c r="K324" s="564"/>
      <c r="L324" s="564"/>
      <c r="M324" s="564"/>
      <c r="N324" s="564"/>
      <c r="O324" s="564"/>
      <c r="P324" s="564"/>
      <c r="Q324" s="564"/>
      <c r="R324" s="564"/>
      <c r="S324" s="564"/>
      <c r="T324" s="564"/>
      <c r="U324" s="564"/>
      <c r="V324" s="564"/>
      <c r="W324" s="564"/>
      <c r="X324" s="564"/>
      <c r="Y324" s="564"/>
      <c r="Z324" s="564"/>
    </row>
    <row r="325">
      <c r="A325" s="564"/>
      <c r="B325" s="564"/>
      <c r="C325" s="564"/>
      <c r="D325" s="622"/>
      <c r="E325" s="564"/>
      <c r="F325" s="564"/>
      <c r="G325" s="564"/>
      <c r="H325" s="564"/>
      <c r="I325" s="564"/>
      <c r="J325" s="564"/>
      <c r="K325" s="564"/>
      <c r="L325" s="564"/>
      <c r="M325" s="564"/>
      <c r="N325" s="564"/>
      <c r="O325" s="564"/>
      <c r="P325" s="564"/>
      <c r="Q325" s="564"/>
      <c r="R325" s="564"/>
      <c r="S325" s="564"/>
      <c r="T325" s="564"/>
      <c r="U325" s="564"/>
      <c r="V325" s="564"/>
      <c r="W325" s="564"/>
      <c r="X325" s="564"/>
      <c r="Y325" s="564"/>
      <c r="Z325" s="564"/>
    </row>
    <row r="326">
      <c r="A326" s="564"/>
      <c r="B326" s="564"/>
      <c r="C326" s="564"/>
      <c r="D326" s="622"/>
      <c r="E326" s="564"/>
      <c r="F326" s="564"/>
      <c r="G326" s="564"/>
      <c r="H326" s="564"/>
      <c r="I326" s="564"/>
      <c r="J326" s="564"/>
      <c r="K326" s="564"/>
      <c r="L326" s="564"/>
      <c r="M326" s="564"/>
      <c r="N326" s="564"/>
      <c r="O326" s="564"/>
      <c r="P326" s="564"/>
      <c r="Q326" s="564"/>
      <c r="R326" s="564"/>
      <c r="S326" s="564"/>
      <c r="T326" s="564"/>
      <c r="U326" s="564"/>
      <c r="V326" s="564"/>
      <c r="W326" s="564"/>
      <c r="X326" s="564"/>
      <c r="Y326" s="564"/>
      <c r="Z326" s="564"/>
    </row>
    <row r="327">
      <c r="A327" s="564"/>
      <c r="B327" s="564"/>
      <c r="C327" s="564"/>
      <c r="D327" s="622"/>
      <c r="E327" s="564"/>
      <c r="F327" s="564"/>
      <c r="G327" s="564"/>
      <c r="H327" s="564"/>
      <c r="I327" s="564"/>
      <c r="J327" s="564"/>
      <c r="K327" s="564"/>
      <c r="L327" s="564"/>
      <c r="M327" s="564"/>
      <c r="N327" s="564"/>
      <c r="O327" s="564"/>
      <c r="P327" s="564"/>
      <c r="Q327" s="564"/>
      <c r="R327" s="564"/>
      <c r="S327" s="564"/>
      <c r="T327" s="564"/>
      <c r="U327" s="564"/>
      <c r="V327" s="564"/>
      <c r="W327" s="564"/>
      <c r="X327" s="564"/>
      <c r="Y327" s="564"/>
      <c r="Z327" s="564"/>
    </row>
    <row r="328">
      <c r="A328" s="564"/>
      <c r="B328" s="564"/>
      <c r="C328" s="564"/>
      <c r="D328" s="622"/>
      <c r="E328" s="564"/>
      <c r="F328" s="564"/>
      <c r="G328" s="564"/>
      <c r="H328" s="564"/>
      <c r="I328" s="564"/>
      <c r="J328" s="564"/>
      <c r="K328" s="564"/>
      <c r="L328" s="564"/>
      <c r="M328" s="564"/>
      <c r="N328" s="564"/>
      <c r="O328" s="564"/>
      <c r="P328" s="564"/>
      <c r="Q328" s="564"/>
      <c r="R328" s="564"/>
      <c r="S328" s="564"/>
      <c r="T328" s="564"/>
      <c r="U328" s="564"/>
      <c r="V328" s="564"/>
      <c r="W328" s="564"/>
      <c r="X328" s="564"/>
      <c r="Y328" s="564"/>
      <c r="Z328" s="564"/>
    </row>
    <row r="329">
      <c r="A329" s="564"/>
      <c r="B329" s="564"/>
      <c r="C329" s="564"/>
      <c r="D329" s="622"/>
      <c r="E329" s="564"/>
      <c r="F329" s="564"/>
      <c r="G329" s="564"/>
      <c r="H329" s="564"/>
      <c r="I329" s="564"/>
      <c r="J329" s="564"/>
      <c r="K329" s="564"/>
      <c r="L329" s="564"/>
      <c r="M329" s="564"/>
      <c r="N329" s="564"/>
      <c r="O329" s="564"/>
      <c r="P329" s="564"/>
      <c r="Q329" s="564"/>
      <c r="R329" s="564"/>
      <c r="S329" s="564"/>
      <c r="T329" s="564"/>
      <c r="U329" s="564"/>
      <c r="V329" s="564"/>
      <c r="W329" s="564"/>
      <c r="X329" s="564"/>
      <c r="Y329" s="564"/>
      <c r="Z329" s="564"/>
    </row>
    <row r="330">
      <c r="A330" s="564"/>
      <c r="B330" s="564"/>
      <c r="C330" s="564"/>
      <c r="D330" s="622"/>
      <c r="E330" s="564"/>
      <c r="F330" s="564"/>
      <c r="G330" s="564"/>
      <c r="H330" s="564"/>
      <c r="I330" s="564"/>
      <c r="J330" s="564"/>
      <c r="K330" s="564"/>
      <c r="L330" s="564"/>
      <c r="M330" s="564"/>
      <c r="N330" s="564"/>
      <c r="O330" s="564"/>
      <c r="P330" s="564"/>
      <c r="Q330" s="564"/>
      <c r="R330" s="564"/>
      <c r="S330" s="564"/>
      <c r="T330" s="564"/>
      <c r="U330" s="564"/>
      <c r="V330" s="564"/>
      <c r="W330" s="564"/>
      <c r="X330" s="564"/>
      <c r="Y330" s="564"/>
      <c r="Z330" s="564"/>
    </row>
    <row r="331">
      <c r="A331" s="564"/>
      <c r="B331" s="564"/>
      <c r="C331" s="564"/>
      <c r="D331" s="622"/>
      <c r="E331" s="564"/>
      <c r="F331" s="564"/>
      <c r="G331" s="564"/>
      <c r="H331" s="564"/>
      <c r="I331" s="564"/>
      <c r="J331" s="564"/>
      <c r="K331" s="564"/>
      <c r="L331" s="564"/>
      <c r="M331" s="564"/>
      <c r="N331" s="564"/>
      <c r="O331" s="564"/>
      <c r="P331" s="564"/>
      <c r="Q331" s="564"/>
      <c r="R331" s="564"/>
      <c r="S331" s="564"/>
      <c r="T331" s="564"/>
      <c r="U331" s="564"/>
      <c r="V331" s="564"/>
      <c r="W331" s="564"/>
      <c r="X331" s="564"/>
      <c r="Y331" s="564"/>
      <c r="Z331" s="564"/>
    </row>
    <row r="332">
      <c r="A332" s="564"/>
      <c r="B332" s="564"/>
      <c r="C332" s="564"/>
      <c r="D332" s="622"/>
      <c r="E332" s="564"/>
      <c r="F332" s="564"/>
      <c r="G332" s="564"/>
      <c r="H332" s="564"/>
      <c r="I332" s="564"/>
      <c r="J332" s="564"/>
      <c r="K332" s="564"/>
      <c r="L332" s="564"/>
      <c r="M332" s="564"/>
      <c r="N332" s="564"/>
      <c r="O332" s="564"/>
      <c r="P332" s="564"/>
      <c r="Q332" s="564"/>
      <c r="R332" s="564"/>
      <c r="S332" s="564"/>
      <c r="T332" s="564"/>
      <c r="U332" s="564"/>
      <c r="V332" s="564"/>
      <c r="W332" s="564"/>
      <c r="X332" s="564"/>
      <c r="Y332" s="564"/>
      <c r="Z332" s="564"/>
    </row>
    <row r="333">
      <c r="A333" s="564"/>
      <c r="B333" s="564"/>
      <c r="C333" s="564"/>
      <c r="D333" s="622"/>
      <c r="E333" s="564"/>
      <c r="F333" s="564"/>
      <c r="G333" s="564"/>
      <c r="H333" s="564"/>
      <c r="I333" s="564"/>
      <c r="J333" s="564"/>
      <c r="K333" s="564"/>
      <c r="L333" s="564"/>
      <c r="M333" s="564"/>
      <c r="N333" s="564"/>
      <c r="O333" s="564"/>
      <c r="P333" s="564"/>
      <c r="Q333" s="564"/>
      <c r="R333" s="564"/>
      <c r="S333" s="564"/>
      <c r="T333" s="564"/>
      <c r="U333" s="564"/>
      <c r="V333" s="564"/>
      <c r="W333" s="564"/>
      <c r="X333" s="564"/>
      <c r="Y333" s="564"/>
      <c r="Z333" s="564"/>
    </row>
    <row r="334">
      <c r="A334" s="564"/>
      <c r="B334" s="564"/>
      <c r="C334" s="564"/>
      <c r="D334" s="622"/>
      <c r="E334" s="564"/>
      <c r="F334" s="564"/>
      <c r="G334" s="564"/>
      <c r="H334" s="564"/>
      <c r="I334" s="564"/>
      <c r="J334" s="564"/>
      <c r="K334" s="564"/>
      <c r="L334" s="564"/>
      <c r="M334" s="564"/>
      <c r="N334" s="564"/>
      <c r="O334" s="564"/>
      <c r="P334" s="564"/>
      <c r="Q334" s="564"/>
      <c r="R334" s="564"/>
      <c r="S334" s="564"/>
      <c r="T334" s="564"/>
      <c r="U334" s="564"/>
      <c r="V334" s="564"/>
      <c r="W334" s="564"/>
      <c r="X334" s="564"/>
      <c r="Y334" s="564"/>
      <c r="Z334" s="564"/>
    </row>
    <row r="335">
      <c r="A335" s="564"/>
      <c r="B335" s="564"/>
      <c r="C335" s="564"/>
      <c r="D335" s="622"/>
      <c r="E335" s="564"/>
      <c r="F335" s="564"/>
      <c r="G335" s="564"/>
      <c r="H335" s="564"/>
      <c r="I335" s="564"/>
      <c r="J335" s="564"/>
      <c r="K335" s="564"/>
      <c r="L335" s="564"/>
      <c r="M335" s="564"/>
      <c r="N335" s="564"/>
      <c r="O335" s="564"/>
      <c r="P335" s="564"/>
      <c r="Q335" s="564"/>
      <c r="R335" s="564"/>
      <c r="S335" s="564"/>
      <c r="T335" s="564"/>
      <c r="U335" s="564"/>
      <c r="V335" s="564"/>
      <c r="W335" s="564"/>
      <c r="X335" s="564"/>
      <c r="Y335" s="564"/>
      <c r="Z335" s="564"/>
    </row>
    <row r="336">
      <c r="A336" s="564"/>
      <c r="B336" s="564"/>
      <c r="C336" s="564"/>
      <c r="D336" s="622"/>
      <c r="E336" s="564"/>
      <c r="F336" s="564"/>
      <c r="G336" s="564"/>
      <c r="H336" s="564"/>
      <c r="I336" s="564"/>
      <c r="J336" s="564"/>
      <c r="K336" s="564"/>
      <c r="L336" s="564"/>
      <c r="M336" s="564"/>
      <c r="N336" s="564"/>
      <c r="O336" s="564"/>
      <c r="P336" s="564"/>
      <c r="Q336" s="564"/>
      <c r="R336" s="564"/>
      <c r="S336" s="564"/>
      <c r="T336" s="564"/>
      <c r="U336" s="564"/>
      <c r="V336" s="564"/>
      <c r="W336" s="564"/>
      <c r="X336" s="564"/>
      <c r="Y336" s="564"/>
      <c r="Z336" s="564"/>
    </row>
    <row r="337">
      <c r="A337" s="564"/>
      <c r="B337" s="564"/>
      <c r="C337" s="564"/>
      <c r="D337" s="622"/>
      <c r="E337" s="564"/>
      <c r="F337" s="564"/>
      <c r="G337" s="564"/>
      <c r="H337" s="564"/>
      <c r="I337" s="564"/>
      <c r="J337" s="564"/>
      <c r="K337" s="564"/>
      <c r="L337" s="564"/>
      <c r="M337" s="564"/>
      <c r="N337" s="564"/>
      <c r="O337" s="564"/>
      <c r="P337" s="564"/>
      <c r="Q337" s="564"/>
      <c r="R337" s="564"/>
      <c r="S337" s="564"/>
      <c r="T337" s="564"/>
      <c r="U337" s="564"/>
      <c r="V337" s="564"/>
      <c r="W337" s="564"/>
      <c r="X337" s="564"/>
      <c r="Y337" s="564"/>
      <c r="Z337" s="564"/>
    </row>
    <row r="338">
      <c r="A338" s="564"/>
      <c r="B338" s="564"/>
      <c r="C338" s="564"/>
      <c r="D338" s="622"/>
      <c r="E338" s="564"/>
      <c r="F338" s="564"/>
      <c r="G338" s="564"/>
      <c r="H338" s="564"/>
      <c r="I338" s="564"/>
      <c r="J338" s="564"/>
      <c r="K338" s="564"/>
      <c r="L338" s="564"/>
      <c r="M338" s="564"/>
      <c r="N338" s="564"/>
      <c r="O338" s="564"/>
      <c r="P338" s="564"/>
      <c r="Q338" s="564"/>
      <c r="R338" s="564"/>
      <c r="S338" s="564"/>
      <c r="T338" s="564"/>
      <c r="U338" s="564"/>
      <c r="V338" s="564"/>
      <c r="W338" s="564"/>
      <c r="X338" s="564"/>
      <c r="Y338" s="564"/>
      <c r="Z338" s="564"/>
    </row>
    <row r="339">
      <c r="A339" s="564"/>
      <c r="B339" s="564"/>
      <c r="C339" s="564"/>
      <c r="D339" s="622"/>
      <c r="E339" s="564"/>
      <c r="F339" s="564"/>
      <c r="G339" s="564"/>
      <c r="H339" s="564"/>
      <c r="I339" s="564"/>
      <c r="J339" s="564"/>
      <c r="K339" s="564"/>
      <c r="L339" s="564"/>
      <c r="M339" s="564"/>
      <c r="N339" s="564"/>
      <c r="O339" s="564"/>
      <c r="P339" s="564"/>
      <c r="Q339" s="564"/>
      <c r="R339" s="564"/>
      <c r="S339" s="564"/>
      <c r="T339" s="564"/>
      <c r="U339" s="564"/>
      <c r="V339" s="564"/>
      <c r="W339" s="564"/>
      <c r="X339" s="564"/>
      <c r="Y339" s="564"/>
      <c r="Z339" s="564"/>
    </row>
    <row r="340">
      <c r="A340" s="564"/>
      <c r="B340" s="564"/>
      <c r="C340" s="564"/>
      <c r="D340" s="622"/>
      <c r="E340" s="564"/>
      <c r="F340" s="564"/>
      <c r="G340" s="564"/>
      <c r="H340" s="564"/>
      <c r="I340" s="564"/>
      <c r="J340" s="564"/>
      <c r="K340" s="564"/>
      <c r="L340" s="564"/>
      <c r="M340" s="564"/>
      <c r="N340" s="564"/>
      <c r="O340" s="564"/>
      <c r="P340" s="564"/>
      <c r="Q340" s="564"/>
      <c r="R340" s="564"/>
      <c r="S340" s="564"/>
      <c r="T340" s="564"/>
      <c r="U340" s="564"/>
      <c r="V340" s="564"/>
      <c r="W340" s="564"/>
      <c r="X340" s="564"/>
      <c r="Y340" s="564"/>
      <c r="Z340" s="564"/>
    </row>
    <row r="341">
      <c r="A341" s="564"/>
      <c r="B341" s="564"/>
      <c r="C341" s="564"/>
      <c r="D341" s="622"/>
      <c r="E341" s="564"/>
      <c r="F341" s="564"/>
      <c r="G341" s="564"/>
      <c r="H341" s="564"/>
      <c r="I341" s="564"/>
      <c r="J341" s="564"/>
      <c r="K341" s="564"/>
      <c r="L341" s="564"/>
      <c r="M341" s="564"/>
      <c r="N341" s="564"/>
      <c r="O341" s="564"/>
      <c r="P341" s="564"/>
      <c r="Q341" s="564"/>
      <c r="R341" s="564"/>
      <c r="S341" s="564"/>
      <c r="T341" s="564"/>
      <c r="U341" s="564"/>
      <c r="V341" s="564"/>
      <c r="W341" s="564"/>
      <c r="X341" s="564"/>
      <c r="Y341" s="564"/>
      <c r="Z341" s="564"/>
    </row>
    <row r="342">
      <c r="A342" s="564"/>
      <c r="B342" s="564"/>
      <c r="C342" s="564"/>
      <c r="D342" s="622"/>
      <c r="E342" s="564"/>
      <c r="F342" s="564"/>
      <c r="G342" s="564"/>
      <c r="H342" s="564"/>
      <c r="I342" s="564"/>
      <c r="J342" s="564"/>
      <c r="K342" s="564"/>
      <c r="L342" s="564"/>
      <c r="M342" s="564"/>
      <c r="N342" s="564"/>
      <c r="O342" s="564"/>
      <c r="P342" s="564"/>
      <c r="Q342" s="564"/>
      <c r="R342" s="564"/>
      <c r="S342" s="564"/>
      <c r="T342" s="564"/>
      <c r="U342" s="564"/>
      <c r="V342" s="564"/>
      <c r="W342" s="564"/>
      <c r="X342" s="564"/>
      <c r="Y342" s="564"/>
      <c r="Z342" s="564"/>
    </row>
    <row r="343">
      <c r="A343" s="564"/>
      <c r="B343" s="564"/>
      <c r="C343" s="564"/>
      <c r="D343" s="622"/>
      <c r="E343" s="564"/>
      <c r="F343" s="564"/>
      <c r="G343" s="564"/>
      <c r="H343" s="564"/>
      <c r="I343" s="564"/>
      <c r="J343" s="564"/>
      <c r="K343" s="564"/>
      <c r="L343" s="564"/>
      <c r="M343" s="564"/>
      <c r="N343" s="564"/>
      <c r="O343" s="564"/>
      <c r="P343" s="564"/>
      <c r="Q343" s="564"/>
      <c r="R343" s="564"/>
      <c r="S343" s="564"/>
      <c r="T343" s="564"/>
      <c r="U343" s="564"/>
      <c r="V343" s="564"/>
      <c r="W343" s="564"/>
      <c r="X343" s="564"/>
      <c r="Y343" s="564"/>
      <c r="Z343" s="564"/>
    </row>
    <row r="344">
      <c r="A344" s="564"/>
      <c r="B344" s="564"/>
      <c r="C344" s="564"/>
      <c r="D344" s="622"/>
      <c r="E344" s="564"/>
      <c r="F344" s="564"/>
      <c r="G344" s="564"/>
      <c r="H344" s="564"/>
      <c r="I344" s="564"/>
      <c r="J344" s="564"/>
      <c r="K344" s="564"/>
      <c r="L344" s="564"/>
      <c r="M344" s="564"/>
      <c r="N344" s="564"/>
      <c r="O344" s="564"/>
      <c r="P344" s="564"/>
      <c r="Q344" s="564"/>
      <c r="R344" s="564"/>
      <c r="S344" s="564"/>
      <c r="T344" s="564"/>
      <c r="U344" s="564"/>
      <c r="V344" s="564"/>
      <c r="W344" s="564"/>
      <c r="X344" s="564"/>
      <c r="Y344" s="564"/>
      <c r="Z344" s="564"/>
    </row>
    <row r="345">
      <c r="A345" s="564"/>
      <c r="B345" s="564"/>
      <c r="C345" s="564"/>
      <c r="D345" s="622"/>
      <c r="E345" s="564"/>
      <c r="F345" s="564"/>
      <c r="G345" s="564"/>
      <c r="H345" s="564"/>
      <c r="I345" s="564"/>
      <c r="J345" s="564"/>
      <c r="K345" s="564"/>
      <c r="L345" s="564"/>
      <c r="M345" s="564"/>
      <c r="N345" s="564"/>
      <c r="O345" s="564"/>
      <c r="P345" s="564"/>
      <c r="Q345" s="564"/>
      <c r="R345" s="564"/>
      <c r="S345" s="564"/>
      <c r="T345" s="564"/>
      <c r="U345" s="564"/>
      <c r="V345" s="564"/>
      <c r="W345" s="564"/>
      <c r="X345" s="564"/>
      <c r="Y345" s="564"/>
      <c r="Z345" s="564"/>
    </row>
    <row r="346">
      <c r="A346" s="564"/>
      <c r="B346" s="564"/>
      <c r="C346" s="564"/>
      <c r="D346" s="622"/>
      <c r="E346" s="564"/>
      <c r="F346" s="564"/>
      <c r="G346" s="564"/>
      <c r="H346" s="564"/>
      <c r="I346" s="564"/>
      <c r="J346" s="564"/>
      <c r="K346" s="564"/>
      <c r="L346" s="564"/>
      <c r="M346" s="564"/>
      <c r="N346" s="564"/>
      <c r="O346" s="564"/>
      <c r="P346" s="564"/>
      <c r="Q346" s="564"/>
      <c r="R346" s="564"/>
      <c r="S346" s="564"/>
      <c r="T346" s="564"/>
      <c r="U346" s="564"/>
      <c r="V346" s="564"/>
      <c r="W346" s="564"/>
      <c r="X346" s="564"/>
      <c r="Y346" s="564"/>
      <c r="Z346" s="564"/>
    </row>
    <row r="347">
      <c r="A347" s="564"/>
      <c r="B347" s="564"/>
      <c r="C347" s="564"/>
      <c r="D347" s="622"/>
      <c r="E347" s="564"/>
      <c r="F347" s="564"/>
      <c r="G347" s="564"/>
      <c r="H347" s="564"/>
      <c r="I347" s="564"/>
      <c r="J347" s="564"/>
      <c r="K347" s="564"/>
      <c r="L347" s="564"/>
      <c r="M347" s="564"/>
      <c r="N347" s="564"/>
      <c r="O347" s="564"/>
      <c r="P347" s="564"/>
      <c r="Q347" s="564"/>
      <c r="R347" s="564"/>
      <c r="S347" s="564"/>
      <c r="T347" s="564"/>
      <c r="U347" s="564"/>
      <c r="V347" s="564"/>
      <c r="W347" s="564"/>
      <c r="X347" s="564"/>
      <c r="Y347" s="564"/>
      <c r="Z347" s="564"/>
    </row>
    <row r="348">
      <c r="A348" s="564"/>
      <c r="B348" s="564"/>
      <c r="C348" s="564"/>
      <c r="D348" s="622"/>
      <c r="E348" s="564"/>
      <c r="F348" s="564"/>
      <c r="G348" s="564"/>
      <c r="H348" s="564"/>
      <c r="I348" s="564"/>
      <c r="J348" s="564"/>
      <c r="K348" s="564"/>
      <c r="L348" s="564"/>
      <c r="M348" s="564"/>
      <c r="N348" s="564"/>
      <c r="O348" s="564"/>
      <c r="P348" s="564"/>
      <c r="Q348" s="564"/>
      <c r="R348" s="564"/>
      <c r="S348" s="564"/>
      <c r="T348" s="564"/>
      <c r="U348" s="564"/>
      <c r="V348" s="564"/>
      <c r="W348" s="564"/>
      <c r="X348" s="564"/>
      <c r="Y348" s="564"/>
      <c r="Z348" s="564"/>
    </row>
    <row r="349">
      <c r="A349" s="564"/>
      <c r="B349" s="564"/>
      <c r="C349" s="564"/>
      <c r="D349" s="622"/>
      <c r="E349" s="564"/>
      <c r="F349" s="564"/>
      <c r="G349" s="564"/>
      <c r="H349" s="564"/>
      <c r="I349" s="564"/>
      <c r="J349" s="564"/>
      <c r="K349" s="564"/>
      <c r="L349" s="564"/>
      <c r="M349" s="564"/>
      <c r="N349" s="564"/>
      <c r="O349" s="564"/>
      <c r="P349" s="564"/>
      <c r="Q349" s="564"/>
      <c r="R349" s="564"/>
      <c r="S349" s="564"/>
      <c r="T349" s="564"/>
      <c r="U349" s="564"/>
      <c r="V349" s="564"/>
      <c r="W349" s="564"/>
      <c r="X349" s="564"/>
      <c r="Y349" s="564"/>
      <c r="Z349" s="564"/>
    </row>
    <row r="350">
      <c r="A350" s="564"/>
      <c r="B350" s="564"/>
      <c r="C350" s="564"/>
      <c r="D350" s="622"/>
      <c r="E350" s="564"/>
      <c r="F350" s="564"/>
      <c r="G350" s="564"/>
      <c r="H350" s="564"/>
      <c r="I350" s="564"/>
      <c r="J350" s="564"/>
      <c r="K350" s="564"/>
      <c r="L350" s="564"/>
      <c r="M350" s="564"/>
      <c r="N350" s="564"/>
      <c r="O350" s="564"/>
      <c r="P350" s="564"/>
      <c r="Q350" s="564"/>
      <c r="R350" s="564"/>
      <c r="S350" s="564"/>
      <c r="T350" s="564"/>
      <c r="U350" s="564"/>
      <c r="V350" s="564"/>
      <c r="W350" s="564"/>
      <c r="X350" s="564"/>
      <c r="Y350" s="564"/>
      <c r="Z350" s="564"/>
    </row>
    <row r="351">
      <c r="A351" s="564"/>
      <c r="B351" s="564"/>
      <c r="C351" s="564"/>
      <c r="D351" s="622"/>
      <c r="E351" s="564"/>
      <c r="F351" s="564"/>
      <c r="G351" s="564"/>
      <c r="H351" s="564"/>
      <c r="I351" s="564"/>
      <c r="J351" s="564"/>
      <c r="K351" s="564"/>
      <c r="L351" s="564"/>
      <c r="M351" s="564"/>
      <c r="N351" s="564"/>
      <c r="O351" s="564"/>
      <c r="P351" s="564"/>
      <c r="Q351" s="564"/>
      <c r="R351" s="564"/>
      <c r="S351" s="564"/>
      <c r="T351" s="564"/>
      <c r="U351" s="564"/>
      <c r="V351" s="564"/>
      <c r="W351" s="564"/>
      <c r="X351" s="564"/>
      <c r="Y351" s="564"/>
      <c r="Z351" s="564"/>
    </row>
    <row r="352">
      <c r="A352" s="564"/>
      <c r="B352" s="564"/>
      <c r="C352" s="564"/>
      <c r="D352" s="622"/>
      <c r="E352" s="564"/>
      <c r="F352" s="564"/>
      <c r="G352" s="564"/>
      <c r="H352" s="564"/>
      <c r="I352" s="564"/>
      <c r="J352" s="564"/>
      <c r="K352" s="564"/>
      <c r="L352" s="564"/>
      <c r="M352" s="564"/>
      <c r="N352" s="564"/>
      <c r="O352" s="564"/>
      <c r="P352" s="564"/>
      <c r="Q352" s="564"/>
      <c r="R352" s="564"/>
      <c r="S352" s="564"/>
      <c r="T352" s="564"/>
      <c r="U352" s="564"/>
      <c r="V352" s="564"/>
      <c r="W352" s="564"/>
      <c r="X352" s="564"/>
      <c r="Y352" s="564"/>
      <c r="Z352" s="564"/>
    </row>
    <row r="353">
      <c r="A353" s="564"/>
      <c r="B353" s="564"/>
      <c r="C353" s="564"/>
      <c r="D353" s="622"/>
      <c r="E353" s="564"/>
      <c r="F353" s="564"/>
      <c r="G353" s="564"/>
      <c r="H353" s="564"/>
      <c r="I353" s="564"/>
      <c r="J353" s="564"/>
      <c r="K353" s="564"/>
      <c r="L353" s="564"/>
      <c r="M353" s="564"/>
      <c r="N353" s="564"/>
      <c r="O353" s="564"/>
      <c r="P353" s="564"/>
      <c r="Q353" s="564"/>
      <c r="R353" s="564"/>
      <c r="S353" s="564"/>
      <c r="T353" s="564"/>
      <c r="U353" s="564"/>
      <c r="V353" s="564"/>
      <c r="W353" s="564"/>
      <c r="X353" s="564"/>
      <c r="Y353" s="564"/>
      <c r="Z353" s="564"/>
    </row>
    <row r="354">
      <c r="A354" s="564"/>
      <c r="B354" s="564"/>
      <c r="C354" s="564"/>
      <c r="D354" s="622"/>
      <c r="E354" s="564"/>
      <c r="F354" s="564"/>
      <c r="G354" s="564"/>
      <c r="H354" s="564"/>
      <c r="I354" s="564"/>
      <c r="J354" s="564"/>
      <c r="K354" s="564"/>
      <c r="L354" s="564"/>
      <c r="M354" s="564"/>
      <c r="N354" s="564"/>
      <c r="O354" s="564"/>
      <c r="P354" s="564"/>
      <c r="Q354" s="564"/>
      <c r="R354" s="564"/>
      <c r="S354" s="564"/>
      <c r="T354" s="564"/>
      <c r="U354" s="564"/>
      <c r="V354" s="564"/>
      <c r="W354" s="564"/>
      <c r="X354" s="564"/>
      <c r="Y354" s="564"/>
      <c r="Z354" s="564"/>
    </row>
    <row r="355">
      <c r="A355" s="564"/>
      <c r="B355" s="564"/>
      <c r="C355" s="564"/>
      <c r="D355" s="622"/>
      <c r="E355" s="564"/>
      <c r="F355" s="564"/>
      <c r="G355" s="564"/>
      <c r="H355" s="564"/>
      <c r="I355" s="564"/>
      <c r="J355" s="564"/>
      <c r="K355" s="564"/>
      <c r="L355" s="564"/>
      <c r="M355" s="564"/>
      <c r="N355" s="564"/>
      <c r="O355" s="564"/>
      <c r="P355" s="564"/>
      <c r="Q355" s="564"/>
      <c r="R355" s="564"/>
      <c r="S355" s="564"/>
      <c r="T355" s="564"/>
      <c r="U355" s="564"/>
      <c r="V355" s="564"/>
      <c r="W355" s="564"/>
      <c r="X355" s="564"/>
      <c r="Y355" s="564"/>
      <c r="Z355" s="564"/>
    </row>
    <row r="356">
      <c r="A356" s="564"/>
      <c r="B356" s="564"/>
      <c r="C356" s="564"/>
      <c r="D356" s="622"/>
      <c r="E356" s="564"/>
      <c r="F356" s="564"/>
      <c r="G356" s="564"/>
      <c r="H356" s="564"/>
      <c r="I356" s="564"/>
      <c r="J356" s="564"/>
      <c r="K356" s="564"/>
      <c r="L356" s="564"/>
      <c r="M356" s="564"/>
      <c r="N356" s="564"/>
      <c r="O356" s="564"/>
      <c r="P356" s="564"/>
      <c r="Q356" s="564"/>
      <c r="R356" s="564"/>
      <c r="S356" s="564"/>
      <c r="T356" s="564"/>
      <c r="U356" s="564"/>
      <c r="V356" s="564"/>
      <c r="W356" s="564"/>
      <c r="X356" s="564"/>
      <c r="Y356" s="564"/>
      <c r="Z356" s="564"/>
    </row>
    <row r="357">
      <c r="A357" s="564"/>
      <c r="B357" s="564"/>
      <c r="C357" s="564"/>
      <c r="D357" s="622"/>
      <c r="E357" s="564"/>
      <c r="F357" s="564"/>
      <c r="G357" s="564"/>
      <c r="H357" s="564"/>
      <c r="I357" s="564"/>
      <c r="J357" s="564"/>
      <c r="K357" s="564"/>
      <c r="L357" s="564"/>
      <c r="M357" s="564"/>
      <c r="N357" s="564"/>
      <c r="O357" s="564"/>
      <c r="P357" s="564"/>
      <c r="Q357" s="564"/>
      <c r="R357" s="564"/>
      <c r="S357" s="564"/>
      <c r="T357" s="564"/>
      <c r="U357" s="564"/>
      <c r="V357" s="564"/>
      <c r="W357" s="564"/>
      <c r="X357" s="564"/>
      <c r="Y357" s="564"/>
      <c r="Z357" s="564"/>
    </row>
    <row r="358">
      <c r="A358" s="564"/>
      <c r="B358" s="564"/>
      <c r="C358" s="564"/>
      <c r="D358" s="622"/>
      <c r="E358" s="564"/>
      <c r="F358" s="564"/>
      <c r="G358" s="564"/>
      <c r="H358" s="564"/>
      <c r="I358" s="564"/>
      <c r="J358" s="564"/>
      <c r="K358" s="564"/>
      <c r="L358" s="564"/>
      <c r="M358" s="564"/>
      <c r="N358" s="564"/>
      <c r="O358" s="564"/>
      <c r="P358" s="564"/>
      <c r="Q358" s="564"/>
      <c r="R358" s="564"/>
      <c r="S358" s="564"/>
      <c r="T358" s="564"/>
      <c r="U358" s="564"/>
      <c r="V358" s="564"/>
      <c r="W358" s="564"/>
      <c r="X358" s="564"/>
      <c r="Y358" s="564"/>
      <c r="Z358" s="564"/>
    </row>
    <row r="359">
      <c r="A359" s="564"/>
      <c r="B359" s="564"/>
      <c r="C359" s="564"/>
      <c r="D359" s="622"/>
      <c r="E359" s="564"/>
      <c r="F359" s="564"/>
      <c r="G359" s="564"/>
      <c r="H359" s="564"/>
      <c r="I359" s="564"/>
      <c r="J359" s="564"/>
      <c r="K359" s="564"/>
      <c r="L359" s="564"/>
      <c r="M359" s="564"/>
      <c r="N359" s="564"/>
      <c r="O359" s="564"/>
      <c r="P359" s="564"/>
      <c r="Q359" s="564"/>
      <c r="R359" s="564"/>
      <c r="S359" s="564"/>
      <c r="T359" s="564"/>
      <c r="U359" s="564"/>
      <c r="V359" s="564"/>
      <c r="W359" s="564"/>
      <c r="X359" s="564"/>
      <c r="Y359" s="564"/>
      <c r="Z359" s="564"/>
    </row>
    <row r="360">
      <c r="A360" s="564"/>
      <c r="B360" s="564"/>
      <c r="C360" s="564"/>
      <c r="D360" s="622"/>
      <c r="E360" s="564"/>
      <c r="F360" s="564"/>
      <c r="G360" s="564"/>
      <c r="H360" s="564"/>
      <c r="I360" s="564"/>
      <c r="J360" s="564"/>
      <c r="K360" s="564"/>
      <c r="L360" s="564"/>
      <c r="M360" s="564"/>
      <c r="N360" s="564"/>
      <c r="O360" s="564"/>
      <c r="P360" s="564"/>
      <c r="Q360" s="564"/>
      <c r="R360" s="564"/>
      <c r="S360" s="564"/>
      <c r="T360" s="564"/>
      <c r="U360" s="564"/>
      <c r="V360" s="564"/>
      <c r="W360" s="564"/>
      <c r="X360" s="564"/>
      <c r="Y360" s="564"/>
      <c r="Z360" s="564"/>
    </row>
    <row r="361">
      <c r="A361" s="564"/>
      <c r="B361" s="564"/>
      <c r="C361" s="564"/>
      <c r="D361" s="622"/>
      <c r="E361" s="564"/>
      <c r="F361" s="564"/>
      <c r="G361" s="564"/>
      <c r="H361" s="564"/>
      <c r="I361" s="564"/>
      <c r="J361" s="564"/>
      <c r="K361" s="564"/>
      <c r="L361" s="564"/>
      <c r="M361" s="564"/>
      <c r="N361" s="564"/>
      <c r="O361" s="564"/>
      <c r="P361" s="564"/>
      <c r="Q361" s="564"/>
      <c r="R361" s="564"/>
      <c r="S361" s="564"/>
      <c r="T361" s="564"/>
      <c r="U361" s="564"/>
      <c r="V361" s="564"/>
      <c r="W361" s="564"/>
      <c r="X361" s="564"/>
      <c r="Y361" s="564"/>
      <c r="Z361" s="564"/>
    </row>
    <row r="362">
      <c r="A362" s="564"/>
      <c r="B362" s="564"/>
      <c r="C362" s="564"/>
      <c r="D362" s="622"/>
      <c r="E362" s="564"/>
      <c r="F362" s="564"/>
      <c r="G362" s="564"/>
      <c r="H362" s="564"/>
      <c r="I362" s="564"/>
      <c r="J362" s="564"/>
      <c r="K362" s="564"/>
      <c r="L362" s="564"/>
      <c r="M362" s="564"/>
      <c r="N362" s="564"/>
      <c r="O362" s="564"/>
      <c r="P362" s="564"/>
      <c r="Q362" s="564"/>
      <c r="R362" s="564"/>
      <c r="S362" s="564"/>
      <c r="T362" s="564"/>
      <c r="U362" s="564"/>
      <c r="V362" s="564"/>
      <c r="W362" s="564"/>
      <c r="X362" s="564"/>
      <c r="Y362" s="564"/>
      <c r="Z362" s="564"/>
    </row>
    <row r="363">
      <c r="A363" s="564"/>
      <c r="B363" s="564"/>
      <c r="C363" s="564"/>
      <c r="D363" s="622"/>
      <c r="E363" s="564"/>
      <c r="F363" s="564"/>
      <c r="G363" s="564"/>
      <c r="H363" s="564"/>
      <c r="I363" s="564"/>
      <c r="J363" s="564"/>
      <c r="K363" s="564"/>
      <c r="L363" s="564"/>
      <c r="M363" s="564"/>
      <c r="N363" s="564"/>
      <c r="O363" s="564"/>
      <c r="P363" s="564"/>
      <c r="Q363" s="564"/>
      <c r="R363" s="564"/>
      <c r="S363" s="564"/>
      <c r="T363" s="564"/>
      <c r="U363" s="564"/>
      <c r="V363" s="564"/>
      <c r="W363" s="564"/>
      <c r="X363" s="564"/>
      <c r="Y363" s="564"/>
      <c r="Z363" s="564"/>
    </row>
    <row r="364">
      <c r="A364" s="564"/>
      <c r="B364" s="564"/>
      <c r="C364" s="564"/>
      <c r="D364" s="622"/>
      <c r="E364" s="564"/>
      <c r="F364" s="564"/>
      <c r="G364" s="564"/>
      <c r="H364" s="564"/>
      <c r="I364" s="564"/>
      <c r="J364" s="564"/>
      <c r="K364" s="564"/>
      <c r="L364" s="564"/>
      <c r="M364" s="564"/>
      <c r="N364" s="564"/>
      <c r="O364" s="564"/>
      <c r="P364" s="564"/>
      <c r="Q364" s="564"/>
      <c r="R364" s="564"/>
      <c r="S364" s="564"/>
      <c r="T364" s="564"/>
      <c r="U364" s="564"/>
      <c r="V364" s="564"/>
      <c r="W364" s="564"/>
      <c r="X364" s="564"/>
      <c r="Y364" s="564"/>
      <c r="Z364" s="564"/>
    </row>
    <row r="365">
      <c r="A365" s="564"/>
      <c r="B365" s="564"/>
      <c r="C365" s="564"/>
      <c r="D365" s="622"/>
      <c r="E365" s="564"/>
      <c r="F365" s="564"/>
      <c r="G365" s="564"/>
      <c r="H365" s="564"/>
      <c r="I365" s="564"/>
      <c r="J365" s="564"/>
      <c r="K365" s="564"/>
      <c r="L365" s="564"/>
      <c r="M365" s="564"/>
      <c r="N365" s="564"/>
      <c r="O365" s="564"/>
      <c r="P365" s="564"/>
      <c r="Q365" s="564"/>
      <c r="R365" s="564"/>
      <c r="S365" s="564"/>
      <c r="T365" s="564"/>
      <c r="U365" s="564"/>
      <c r="V365" s="564"/>
      <c r="W365" s="564"/>
      <c r="X365" s="564"/>
      <c r="Y365" s="564"/>
      <c r="Z365" s="564"/>
    </row>
    <row r="366">
      <c r="A366" s="564"/>
      <c r="B366" s="564"/>
      <c r="C366" s="564"/>
      <c r="D366" s="622"/>
      <c r="E366" s="564"/>
      <c r="F366" s="564"/>
      <c r="G366" s="564"/>
      <c r="H366" s="564"/>
      <c r="I366" s="564"/>
      <c r="J366" s="564"/>
      <c r="K366" s="564"/>
      <c r="L366" s="564"/>
      <c r="M366" s="564"/>
      <c r="N366" s="564"/>
      <c r="O366" s="564"/>
      <c r="P366" s="564"/>
      <c r="Q366" s="564"/>
      <c r="R366" s="564"/>
      <c r="S366" s="564"/>
      <c r="T366" s="564"/>
      <c r="U366" s="564"/>
      <c r="V366" s="564"/>
      <c r="W366" s="564"/>
      <c r="X366" s="564"/>
      <c r="Y366" s="564"/>
      <c r="Z366" s="564"/>
    </row>
    <row r="367">
      <c r="A367" s="564"/>
      <c r="B367" s="564"/>
      <c r="C367" s="564"/>
      <c r="D367" s="622"/>
      <c r="E367" s="564"/>
      <c r="F367" s="564"/>
      <c r="G367" s="564"/>
      <c r="H367" s="564"/>
      <c r="I367" s="564"/>
      <c r="J367" s="564"/>
      <c r="K367" s="564"/>
      <c r="L367" s="564"/>
      <c r="M367" s="564"/>
      <c r="N367" s="564"/>
      <c r="O367" s="564"/>
      <c r="P367" s="564"/>
      <c r="Q367" s="564"/>
      <c r="R367" s="564"/>
      <c r="S367" s="564"/>
      <c r="T367" s="564"/>
      <c r="U367" s="564"/>
      <c r="V367" s="564"/>
      <c r="W367" s="564"/>
      <c r="X367" s="564"/>
      <c r="Y367" s="564"/>
      <c r="Z367" s="564"/>
    </row>
    <row r="368">
      <c r="A368" s="564"/>
      <c r="B368" s="564"/>
      <c r="C368" s="564"/>
      <c r="D368" s="622"/>
      <c r="E368" s="564"/>
      <c r="F368" s="564"/>
      <c r="G368" s="564"/>
      <c r="H368" s="564"/>
      <c r="I368" s="564"/>
      <c r="J368" s="564"/>
      <c r="K368" s="564"/>
      <c r="L368" s="564"/>
      <c r="M368" s="564"/>
      <c r="N368" s="564"/>
      <c r="O368" s="564"/>
      <c r="P368" s="564"/>
      <c r="Q368" s="564"/>
      <c r="R368" s="564"/>
      <c r="S368" s="564"/>
      <c r="T368" s="564"/>
      <c r="U368" s="564"/>
      <c r="V368" s="564"/>
      <c r="W368" s="564"/>
      <c r="X368" s="564"/>
      <c r="Y368" s="564"/>
      <c r="Z368" s="564"/>
    </row>
    <row r="369">
      <c r="A369" s="564"/>
      <c r="B369" s="564"/>
      <c r="C369" s="564"/>
      <c r="D369" s="622"/>
      <c r="E369" s="564"/>
      <c r="F369" s="564"/>
      <c r="G369" s="564"/>
      <c r="H369" s="564"/>
      <c r="I369" s="564"/>
      <c r="J369" s="564"/>
      <c r="K369" s="564"/>
      <c r="L369" s="564"/>
      <c r="M369" s="564"/>
      <c r="N369" s="564"/>
      <c r="O369" s="564"/>
      <c r="P369" s="564"/>
      <c r="Q369" s="564"/>
      <c r="R369" s="564"/>
      <c r="S369" s="564"/>
      <c r="T369" s="564"/>
      <c r="U369" s="564"/>
      <c r="V369" s="564"/>
      <c r="W369" s="564"/>
      <c r="X369" s="564"/>
      <c r="Y369" s="564"/>
      <c r="Z369" s="564"/>
    </row>
    <row r="370">
      <c r="A370" s="564"/>
      <c r="B370" s="564"/>
      <c r="C370" s="564"/>
      <c r="D370" s="622"/>
      <c r="E370" s="564"/>
      <c r="F370" s="564"/>
      <c r="G370" s="564"/>
      <c r="H370" s="564"/>
      <c r="I370" s="564"/>
      <c r="J370" s="564"/>
      <c r="K370" s="564"/>
      <c r="L370" s="564"/>
      <c r="M370" s="564"/>
      <c r="N370" s="564"/>
      <c r="O370" s="564"/>
      <c r="P370" s="564"/>
      <c r="Q370" s="564"/>
      <c r="R370" s="564"/>
      <c r="S370" s="564"/>
      <c r="T370" s="564"/>
      <c r="U370" s="564"/>
      <c r="V370" s="564"/>
      <c r="W370" s="564"/>
      <c r="X370" s="564"/>
      <c r="Y370" s="564"/>
      <c r="Z370" s="564"/>
    </row>
    <row r="371">
      <c r="A371" s="564"/>
      <c r="B371" s="564"/>
      <c r="C371" s="564"/>
      <c r="D371" s="622"/>
      <c r="E371" s="564"/>
      <c r="F371" s="564"/>
      <c r="G371" s="564"/>
      <c r="H371" s="564"/>
      <c r="I371" s="564"/>
      <c r="J371" s="564"/>
      <c r="K371" s="564"/>
      <c r="L371" s="564"/>
      <c r="M371" s="564"/>
      <c r="N371" s="564"/>
      <c r="O371" s="564"/>
      <c r="P371" s="564"/>
      <c r="Q371" s="564"/>
      <c r="R371" s="564"/>
      <c r="S371" s="564"/>
      <c r="T371" s="564"/>
      <c r="U371" s="564"/>
      <c r="V371" s="564"/>
      <c r="W371" s="564"/>
      <c r="X371" s="564"/>
      <c r="Y371" s="564"/>
      <c r="Z371" s="564"/>
    </row>
    <row r="372">
      <c r="A372" s="564"/>
      <c r="B372" s="564"/>
      <c r="C372" s="564"/>
      <c r="D372" s="622"/>
      <c r="E372" s="564"/>
      <c r="F372" s="564"/>
      <c r="G372" s="564"/>
      <c r="H372" s="564"/>
      <c r="I372" s="564"/>
      <c r="J372" s="564"/>
      <c r="K372" s="564"/>
      <c r="L372" s="564"/>
      <c r="M372" s="564"/>
      <c r="N372" s="564"/>
      <c r="O372" s="564"/>
      <c r="P372" s="564"/>
      <c r="Q372" s="564"/>
      <c r="R372" s="564"/>
      <c r="S372" s="564"/>
      <c r="T372" s="564"/>
      <c r="U372" s="564"/>
      <c r="V372" s="564"/>
      <c r="W372" s="564"/>
      <c r="X372" s="564"/>
      <c r="Y372" s="564"/>
      <c r="Z372" s="564"/>
    </row>
    <row r="373">
      <c r="A373" s="564"/>
      <c r="B373" s="564"/>
      <c r="C373" s="564"/>
      <c r="D373" s="622"/>
      <c r="E373" s="564"/>
      <c r="F373" s="564"/>
      <c r="G373" s="564"/>
      <c r="H373" s="564"/>
      <c r="I373" s="564"/>
      <c r="J373" s="564"/>
      <c r="K373" s="564"/>
      <c r="L373" s="564"/>
      <c r="M373" s="564"/>
      <c r="N373" s="564"/>
      <c r="O373" s="564"/>
      <c r="P373" s="564"/>
      <c r="Q373" s="564"/>
      <c r="R373" s="564"/>
      <c r="S373" s="564"/>
      <c r="T373" s="564"/>
      <c r="U373" s="564"/>
      <c r="V373" s="564"/>
      <c r="W373" s="564"/>
      <c r="X373" s="564"/>
      <c r="Y373" s="564"/>
      <c r="Z373" s="564"/>
    </row>
    <row r="374">
      <c r="A374" s="564"/>
      <c r="B374" s="564"/>
      <c r="C374" s="564"/>
      <c r="D374" s="622"/>
      <c r="E374" s="564"/>
      <c r="F374" s="564"/>
      <c r="G374" s="564"/>
      <c r="H374" s="564"/>
      <c r="I374" s="564"/>
      <c r="J374" s="564"/>
      <c r="K374" s="564"/>
      <c r="L374" s="564"/>
      <c r="M374" s="564"/>
      <c r="N374" s="564"/>
      <c r="O374" s="564"/>
      <c r="P374" s="564"/>
      <c r="Q374" s="564"/>
      <c r="R374" s="564"/>
      <c r="S374" s="564"/>
      <c r="T374" s="564"/>
      <c r="U374" s="564"/>
      <c r="V374" s="564"/>
      <c r="W374" s="564"/>
      <c r="X374" s="564"/>
      <c r="Y374" s="564"/>
      <c r="Z374" s="564"/>
    </row>
    <row r="375">
      <c r="A375" s="564"/>
      <c r="B375" s="564"/>
      <c r="C375" s="564"/>
      <c r="D375" s="622"/>
      <c r="E375" s="564"/>
      <c r="F375" s="564"/>
      <c r="G375" s="564"/>
      <c r="H375" s="564"/>
      <c r="I375" s="564"/>
      <c r="J375" s="564"/>
      <c r="K375" s="564"/>
      <c r="L375" s="564"/>
      <c r="M375" s="564"/>
      <c r="N375" s="564"/>
      <c r="O375" s="564"/>
      <c r="P375" s="564"/>
      <c r="Q375" s="564"/>
      <c r="R375" s="564"/>
      <c r="S375" s="564"/>
      <c r="T375" s="564"/>
      <c r="U375" s="564"/>
      <c r="V375" s="564"/>
      <c r="W375" s="564"/>
      <c r="X375" s="564"/>
      <c r="Y375" s="564"/>
      <c r="Z375" s="564"/>
    </row>
    <row r="376">
      <c r="A376" s="564"/>
      <c r="B376" s="564"/>
      <c r="C376" s="564"/>
      <c r="D376" s="622"/>
      <c r="E376" s="564"/>
      <c r="F376" s="564"/>
      <c r="G376" s="564"/>
      <c r="H376" s="564"/>
      <c r="I376" s="564"/>
      <c r="J376" s="564"/>
      <c r="K376" s="564"/>
      <c r="L376" s="564"/>
      <c r="M376" s="564"/>
      <c r="N376" s="564"/>
      <c r="O376" s="564"/>
      <c r="P376" s="564"/>
      <c r="Q376" s="564"/>
      <c r="R376" s="564"/>
      <c r="S376" s="564"/>
      <c r="T376" s="564"/>
      <c r="U376" s="564"/>
      <c r="V376" s="564"/>
      <c r="W376" s="564"/>
      <c r="X376" s="564"/>
      <c r="Y376" s="564"/>
      <c r="Z376" s="564"/>
    </row>
    <row r="377">
      <c r="A377" s="564"/>
      <c r="B377" s="564"/>
      <c r="C377" s="564"/>
      <c r="D377" s="622"/>
      <c r="E377" s="564"/>
      <c r="F377" s="564"/>
      <c r="G377" s="564"/>
      <c r="H377" s="564"/>
      <c r="I377" s="564"/>
      <c r="J377" s="564"/>
      <c r="K377" s="564"/>
      <c r="L377" s="564"/>
      <c r="M377" s="564"/>
      <c r="N377" s="564"/>
      <c r="O377" s="564"/>
      <c r="P377" s="564"/>
      <c r="Q377" s="564"/>
      <c r="R377" s="564"/>
      <c r="S377" s="564"/>
      <c r="T377" s="564"/>
      <c r="U377" s="564"/>
      <c r="V377" s="564"/>
      <c r="W377" s="564"/>
      <c r="X377" s="564"/>
      <c r="Y377" s="564"/>
      <c r="Z377" s="564"/>
    </row>
    <row r="378">
      <c r="A378" s="564"/>
      <c r="B378" s="564"/>
      <c r="C378" s="564"/>
      <c r="D378" s="622"/>
      <c r="E378" s="564"/>
      <c r="F378" s="564"/>
      <c r="G378" s="564"/>
      <c r="H378" s="564"/>
      <c r="I378" s="564"/>
      <c r="J378" s="564"/>
      <c r="K378" s="564"/>
      <c r="L378" s="564"/>
      <c r="M378" s="564"/>
      <c r="N378" s="564"/>
      <c r="O378" s="564"/>
      <c r="P378" s="564"/>
      <c r="Q378" s="564"/>
      <c r="R378" s="564"/>
      <c r="S378" s="564"/>
      <c r="T378" s="564"/>
      <c r="U378" s="564"/>
      <c r="V378" s="564"/>
      <c r="W378" s="564"/>
      <c r="X378" s="564"/>
      <c r="Y378" s="564"/>
      <c r="Z378" s="564"/>
    </row>
    <row r="379">
      <c r="A379" s="564"/>
      <c r="B379" s="564"/>
      <c r="C379" s="564"/>
      <c r="D379" s="622"/>
      <c r="E379" s="564"/>
      <c r="F379" s="564"/>
      <c r="G379" s="564"/>
      <c r="H379" s="564"/>
      <c r="I379" s="564"/>
      <c r="J379" s="564"/>
      <c r="K379" s="564"/>
      <c r="L379" s="564"/>
      <c r="M379" s="564"/>
      <c r="N379" s="564"/>
      <c r="O379" s="564"/>
      <c r="P379" s="564"/>
      <c r="Q379" s="564"/>
      <c r="R379" s="564"/>
      <c r="S379" s="564"/>
      <c r="T379" s="564"/>
      <c r="U379" s="564"/>
      <c r="V379" s="564"/>
      <c r="W379" s="564"/>
      <c r="X379" s="564"/>
      <c r="Y379" s="564"/>
      <c r="Z379" s="564"/>
    </row>
    <row r="380">
      <c r="A380" s="564"/>
      <c r="B380" s="564"/>
      <c r="C380" s="564"/>
      <c r="D380" s="622"/>
      <c r="E380" s="564"/>
      <c r="F380" s="564"/>
      <c r="G380" s="564"/>
      <c r="H380" s="564"/>
      <c r="I380" s="564"/>
      <c r="J380" s="564"/>
      <c r="K380" s="564"/>
      <c r="L380" s="564"/>
      <c r="M380" s="564"/>
      <c r="N380" s="564"/>
      <c r="O380" s="564"/>
      <c r="P380" s="564"/>
      <c r="Q380" s="564"/>
      <c r="R380" s="564"/>
      <c r="S380" s="564"/>
      <c r="T380" s="564"/>
      <c r="U380" s="564"/>
      <c r="V380" s="564"/>
      <c r="W380" s="564"/>
      <c r="X380" s="564"/>
      <c r="Y380" s="564"/>
      <c r="Z380" s="564"/>
    </row>
    <row r="381">
      <c r="A381" s="564"/>
      <c r="B381" s="564"/>
      <c r="C381" s="564"/>
      <c r="D381" s="622"/>
      <c r="E381" s="564"/>
      <c r="F381" s="564"/>
      <c r="G381" s="564"/>
      <c r="H381" s="564"/>
      <c r="I381" s="564"/>
      <c r="J381" s="564"/>
      <c r="K381" s="564"/>
      <c r="L381" s="564"/>
      <c r="M381" s="564"/>
      <c r="N381" s="564"/>
      <c r="O381" s="564"/>
      <c r="P381" s="564"/>
      <c r="Q381" s="564"/>
      <c r="R381" s="564"/>
      <c r="S381" s="564"/>
      <c r="T381" s="564"/>
      <c r="U381" s="564"/>
      <c r="V381" s="564"/>
      <c r="W381" s="564"/>
      <c r="X381" s="564"/>
      <c r="Y381" s="564"/>
      <c r="Z381" s="564"/>
    </row>
    <row r="382">
      <c r="A382" s="564"/>
      <c r="B382" s="564"/>
      <c r="C382" s="564"/>
      <c r="D382" s="622"/>
      <c r="E382" s="564"/>
      <c r="F382" s="564"/>
      <c r="G382" s="564"/>
      <c r="H382" s="564"/>
      <c r="I382" s="564"/>
      <c r="J382" s="564"/>
      <c r="K382" s="564"/>
      <c r="L382" s="564"/>
      <c r="M382" s="564"/>
      <c r="N382" s="564"/>
      <c r="O382" s="564"/>
      <c r="P382" s="564"/>
      <c r="Q382" s="564"/>
      <c r="R382" s="564"/>
      <c r="S382" s="564"/>
      <c r="T382" s="564"/>
      <c r="U382" s="564"/>
      <c r="V382" s="564"/>
      <c r="W382" s="564"/>
      <c r="X382" s="564"/>
      <c r="Y382" s="564"/>
      <c r="Z382" s="564"/>
    </row>
    <row r="383">
      <c r="A383" s="564"/>
      <c r="B383" s="564"/>
      <c r="C383" s="564"/>
      <c r="D383" s="622"/>
      <c r="E383" s="564"/>
      <c r="F383" s="564"/>
      <c r="G383" s="564"/>
      <c r="H383" s="564"/>
      <c r="I383" s="564"/>
      <c r="J383" s="564"/>
      <c r="K383" s="564"/>
      <c r="L383" s="564"/>
      <c r="M383" s="564"/>
      <c r="N383" s="564"/>
      <c r="O383" s="564"/>
      <c r="P383" s="564"/>
      <c r="Q383" s="564"/>
      <c r="R383" s="564"/>
      <c r="S383" s="564"/>
      <c r="T383" s="564"/>
      <c r="U383" s="564"/>
      <c r="V383" s="564"/>
      <c r="W383" s="564"/>
      <c r="X383" s="564"/>
      <c r="Y383" s="564"/>
      <c r="Z383" s="564"/>
    </row>
    <row r="384">
      <c r="A384" s="564"/>
      <c r="B384" s="564"/>
      <c r="C384" s="564"/>
      <c r="D384" s="622"/>
      <c r="E384" s="564"/>
      <c r="F384" s="564"/>
      <c r="G384" s="564"/>
      <c r="H384" s="564"/>
      <c r="I384" s="564"/>
      <c r="J384" s="564"/>
      <c r="K384" s="564"/>
      <c r="L384" s="564"/>
      <c r="M384" s="564"/>
      <c r="N384" s="564"/>
      <c r="O384" s="564"/>
      <c r="P384" s="564"/>
      <c r="Q384" s="564"/>
      <c r="R384" s="564"/>
      <c r="S384" s="564"/>
      <c r="T384" s="564"/>
      <c r="U384" s="564"/>
      <c r="V384" s="564"/>
      <c r="W384" s="564"/>
      <c r="X384" s="564"/>
      <c r="Y384" s="564"/>
      <c r="Z384" s="564"/>
    </row>
    <row r="385">
      <c r="A385" s="564"/>
      <c r="B385" s="564"/>
      <c r="C385" s="564"/>
      <c r="D385" s="622"/>
      <c r="E385" s="564"/>
      <c r="F385" s="564"/>
      <c r="G385" s="564"/>
      <c r="H385" s="564"/>
      <c r="I385" s="564"/>
      <c r="J385" s="564"/>
      <c r="K385" s="564"/>
      <c r="L385" s="564"/>
      <c r="M385" s="564"/>
      <c r="N385" s="564"/>
      <c r="O385" s="564"/>
      <c r="P385" s="564"/>
      <c r="Q385" s="564"/>
      <c r="R385" s="564"/>
      <c r="S385" s="564"/>
      <c r="T385" s="564"/>
      <c r="U385" s="564"/>
      <c r="V385" s="564"/>
      <c r="W385" s="564"/>
      <c r="X385" s="564"/>
      <c r="Y385" s="564"/>
      <c r="Z385" s="564"/>
    </row>
    <row r="386">
      <c r="A386" s="564"/>
      <c r="B386" s="564"/>
      <c r="C386" s="564"/>
      <c r="D386" s="622"/>
      <c r="E386" s="564"/>
      <c r="F386" s="564"/>
      <c r="G386" s="564"/>
      <c r="H386" s="564"/>
      <c r="I386" s="564"/>
      <c r="J386" s="564"/>
      <c r="K386" s="564"/>
      <c r="L386" s="564"/>
      <c r="M386" s="564"/>
      <c r="N386" s="564"/>
      <c r="O386" s="564"/>
      <c r="P386" s="564"/>
      <c r="Q386" s="564"/>
      <c r="R386" s="564"/>
      <c r="S386" s="564"/>
      <c r="T386" s="564"/>
      <c r="U386" s="564"/>
      <c r="V386" s="564"/>
      <c r="W386" s="564"/>
      <c r="X386" s="564"/>
      <c r="Y386" s="564"/>
      <c r="Z386" s="564"/>
    </row>
    <row r="387">
      <c r="A387" s="564"/>
      <c r="B387" s="564"/>
      <c r="C387" s="564"/>
      <c r="D387" s="622"/>
      <c r="E387" s="564"/>
      <c r="F387" s="564"/>
      <c r="G387" s="564"/>
      <c r="H387" s="564"/>
      <c r="I387" s="564"/>
      <c r="J387" s="564"/>
      <c r="K387" s="564"/>
      <c r="L387" s="564"/>
      <c r="M387" s="564"/>
      <c r="N387" s="564"/>
      <c r="O387" s="564"/>
      <c r="P387" s="564"/>
      <c r="Q387" s="564"/>
      <c r="R387" s="564"/>
      <c r="S387" s="564"/>
      <c r="T387" s="564"/>
      <c r="U387" s="564"/>
      <c r="V387" s="564"/>
      <c r="W387" s="564"/>
      <c r="X387" s="564"/>
      <c r="Y387" s="564"/>
      <c r="Z387" s="564"/>
    </row>
    <row r="388">
      <c r="A388" s="564"/>
      <c r="B388" s="564"/>
      <c r="C388" s="564"/>
      <c r="D388" s="622"/>
      <c r="E388" s="564"/>
      <c r="F388" s="564"/>
      <c r="G388" s="564"/>
      <c r="H388" s="564"/>
      <c r="I388" s="564"/>
      <c r="J388" s="564"/>
      <c r="K388" s="564"/>
      <c r="L388" s="564"/>
      <c r="M388" s="564"/>
      <c r="N388" s="564"/>
      <c r="O388" s="564"/>
      <c r="P388" s="564"/>
      <c r="Q388" s="564"/>
      <c r="R388" s="564"/>
      <c r="S388" s="564"/>
      <c r="T388" s="564"/>
      <c r="U388" s="564"/>
      <c r="V388" s="564"/>
      <c r="W388" s="564"/>
      <c r="X388" s="564"/>
      <c r="Y388" s="564"/>
      <c r="Z388" s="564"/>
    </row>
    <row r="389">
      <c r="A389" s="564"/>
      <c r="B389" s="564"/>
      <c r="C389" s="564"/>
      <c r="D389" s="622"/>
      <c r="E389" s="564"/>
      <c r="F389" s="564"/>
      <c r="G389" s="564"/>
      <c r="H389" s="564"/>
      <c r="I389" s="564"/>
      <c r="J389" s="564"/>
      <c r="K389" s="564"/>
      <c r="L389" s="564"/>
      <c r="M389" s="564"/>
      <c r="N389" s="564"/>
      <c r="O389" s="564"/>
      <c r="P389" s="564"/>
      <c r="Q389" s="564"/>
      <c r="R389" s="564"/>
      <c r="S389" s="564"/>
      <c r="T389" s="564"/>
      <c r="U389" s="564"/>
      <c r="V389" s="564"/>
      <c r="W389" s="564"/>
      <c r="X389" s="564"/>
      <c r="Y389" s="564"/>
      <c r="Z389" s="564"/>
    </row>
    <row r="390">
      <c r="A390" s="564"/>
      <c r="B390" s="564"/>
      <c r="C390" s="564"/>
      <c r="D390" s="622"/>
      <c r="E390" s="564"/>
      <c r="F390" s="564"/>
      <c r="G390" s="564"/>
      <c r="H390" s="564"/>
      <c r="I390" s="564"/>
      <c r="J390" s="564"/>
      <c r="K390" s="564"/>
      <c r="L390" s="564"/>
      <c r="M390" s="564"/>
      <c r="N390" s="564"/>
      <c r="O390" s="564"/>
      <c r="P390" s="564"/>
      <c r="Q390" s="564"/>
      <c r="R390" s="564"/>
      <c r="S390" s="564"/>
      <c r="T390" s="564"/>
      <c r="U390" s="564"/>
      <c r="V390" s="564"/>
      <c r="W390" s="564"/>
      <c r="X390" s="564"/>
      <c r="Y390" s="564"/>
      <c r="Z390" s="564"/>
    </row>
    <row r="391">
      <c r="A391" s="564"/>
      <c r="B391" s="564"/>
      <c r="C391" s="564"/>
      <c r="D391" s="622"/>
      <c r="E391" s="564"/>
      <c r="F391" s="564"/>
      <c r="G391" s="564"/>
      <c r="H391" s="564"/>
      <c r="I391" s="564"/>
      <c r="J391" s="564"/>
      <c r="K391" s="564"/>
      <c r="L391" s="564"/>
      <c r="M391" s="564"/>
      <c r="N391" s="564"/>
      <c r="O391" s="564"/>
      <c r="P391" s="564"/>
      <c r="Q391" s="564"/>
      <c r="R391" s="564"/>
      <c r="S391" s="564"/>
      <c r="T391" s="564"/>
      <c r="U391" s="564"/>
      <c r="V391" s="564"/>
      <c r="W391" s="564"/>
      <c r="X391" s="564"/>
      <c r="Y391" s="564"/>
      <c r="Z391" s="564"/>
    </row>
    <row r="392">
      <c r="A392" s="564"/>
      <c r="B392" s="564"/>
      <c r="C392" s="564"/>
      <c r="D392" s="622"/>
      <c r="E392" s="564"/>
      <c r="F392" s="564"/>
      <c r="G392" s="564"/>
      <c r="H392" s="564"/>
      <c r="I392" s="564"/>
      <c r="J392" s="564"/>
      <c r="K392" s="564"/>
      <c r="L392" s="564"/>
      <c r="M392" s="564"/>
      <c r="N392" s="564"/>
      <c r="O392" s="564"/>
      <c r="P392" s="564"/>
      <c r="Q392" s="564"/>
      <c r="R392" s="564"/>
      <c r="S392" s="564"/>
      <c r="T392" s="564"/>
      <c r="U392" s="564"/>
      <c r="V392" s="564"/>
      <c r="W392" s="564"/>
      <c r="X392" s="564"/>
      <c r="Y392" s="564"/>
      <c r="Z392" s="564"/>
    </row>
    <row r="393">
      <c r="A393" s="564"/>
      <c r="B393" s="564"/>
      <c r="C393" s="564"/>
      <c r="D393" s="622"/>
      <c r="E393" s="564"/>
      <c r="F393" s="564"/>
      <c r="G393" s="564"/>
      <c r="H393" s="564"/>
      <c r="I393" s="564"/>
      <c r="J393" s="564"/>
      <c r="K393" s="564"/>
      <c r="L393" s="564"/>
      <c r="M393" s="564"/>
      <c r="N393" s="564"/>
      <c r="O393" s="564"/>
      <c r="P393" s="564"/>
      <c r="Q393" s="564"/>
      <c r="R393" s="564"/>
      <c r="S393" s="564"/>
      <c r="T393" s="564"/>
      <c r="U393" s="564"/>
      <c r="V393" s="564"/>
      <c r="W393" s="564"/>
      <c r="X393" s="564"/>
      <c r="Y393" s="564"/>
      <c r="Z393" s="564"/>
    </row>
    <row r="394">
      <c r="A394" s="564"/>
      <c r="B394" s="564"/>
      <c r="C394" s="564"/>
      <c r="D394" s="622"/>
      <c r="E394" s="564"/>
      <c r="F394" s="564"/>
      <c r="G394" s="564"/>
      <c r="H394" s="564"/>
      <c r="I394" s="564"/>
      <c r="J394" s="564"/>
      <c r="K394" s="564"/>
      <c r="L394" s="564"/>
      <c r="M394" s="564"/>
      <c r="N394" s="564"/>
      <c r="O394" s="564"/>
      <c r="P394" s="564"/>
      <c r="Q394" s="564"/>
      <c r="R394" s="564"/>
      <c r="S394" s="564"/>
      <c r="T394" s="564"/>
      <c r="U394" s="564"/>
      <c r="V394" s="564"/>
      <c r="W394" s="564"/>
      <c r="X394" s="564"/>
      <c r="Y394" s="564"/>
      <c r="Z394" s="564"/>
    </row>
    <row r="395">
      <c r="A395" s="564"/>
      <c r="B395" s="564"/>
      <c r="C395" s="564"/>
      <c r="D395" s="622"/>
      <c r="E395" s="564"/>
      <c r="F395" s="564"/>
      <c r="G395" s="564"/>
      <c r="H395" s="564"/>
      <c r="I395" s="564"/>
      <c r="J395" s="564"/>
      <c r="K395" s="564"/>
      <c r="L395" s="564"/>
      <c r="M395" s="564"/>
      <c r="N395" s="564"/>
      <c r="O395" s="564"/>
      <c r="P395" s="564"/>
      <c r="Q395" s="564"/>
      <c r="R395" s="564"/>
      <c r="S395" s="564"/>
      <c r="T395" s="564"/>
      <c r="U395" s="564"/>
      <c r="V395" s="564"/>
      <c r="W395" s="564"/>
      <c r="X395" s="564"/>
      <c r="Y395" s="564"/>
      <c r="Z395" s="564"/>
    </row>
    <row r="396">
      <c r="A396" s="564"/>
      <c r="B396" s="564"/>
      <c r="C396" s="564"/>
      <c r="D396" s="622"/>
      <c r="E396" s="564"/>
      <c r="F396" s="564"/>
      <c r="G396" s="564"/>
      <c r="H396" s="564"/>
      <c r="I396" s="564"/>
      <c r="J396" s="564"/>
      <c r="K396" s="564"/>
      <c r="L396" s="564"/>
      <c r="M396" s="564"/>
      <c r="N396" s="564"/>
      <c r="O396" s="564"/>
      <c r="P396" s="564"/>
      <c r="Q396" s="564"/>
      <c r="R396" s="564"/>
      <c r="S396" s="564"/>
      <c r="T396" s="564"/>
      <c r="U396" s="564"/>
      <c r="V396" s="564"/>
      <c r="W396" s="564"/>
      <c r="X396" s="564"/>
      <c r="Y396" s="564"/>
      <c r="Z396" s="564"/>
    </row>
    <row r="397">
      <c r="A397" s="564"/>
      <c r="B397" s="564"/>
      <c r="C397" s="564"/>
      <c r="D397" s="622"/>
      <c r="E397" s="564"/>
      <c r="F397" s="564"/>
      <c r="G397" s="564"/>
      <c r="H397" s="564"/>
      <c r="I397" s="564"/>
      <c r="J397" s="564"/>
      <c r="K397" s="564"/>
      <c r="L397" s="564"/>
      <c r="M397" s="564"/>
      <c r="N397" s="564"/>
      <c r="O397" s="564"/>
      <c r="P397" s="564"/>
      <c r="Q397" s="564"/>
      <c r="R397" s="564"/>
      <c r="S397" s="564"/>
      <c r="T397" s="564"/>
      <c r="U397" s="564"/>
      <c r="V397" s="564"/>
      <c r="W397" s="564"/>
      <c r="X397" s="564"/>
      <c r="Y397" s="564"/>
      <c r="Z397" s="564"/>
    </row>
    <row r="398">
      <c r="A398" s="564"/>
      <c r="B398" s="564"/>
      <c r="C398" s="564"/>
      <c r="D398" s="622"/>
      <c r="E398" s="564"/>
      <c r="F398" s="564"/>
      <c r="G398" s="564"/>
      <c r="H398" s="564"/>
      <c r="I398" s="564"/>
      <c r="J398" s="564"/>
      <c r="K398" s="564"/>
      <c r="L398" s="564"/>
      <c r="M398" s="564"/>
      <c r="N398" s="564"/>
      <c r="O398" s="564"/>
      <c r="P398" s="564"/>
      <c r="Q398" s="564"/>
      <c r="R398" s="564"/>
      <c r="S398" s="564"/>
      <c r="T398" s="564"/>
      <c r="U398" s="564"/>
      <c r="V398" s="564"/>
      <c r="W398" s="564"/>
      <c r="X398" s="564"/>
      <c r="Y398" s="564"/>
      <c r="Z398" s="564"/>
    </row>
    <row r="399">
      <c r="A399" s="564"/>
      <c r="B399" s="564"/>
      <c r="C399" s="564"/>
      <c r="D399" s="622"/>
      <c r="E399" s="564"/>
      <c r="F399" s="564"/>
      <c r="G399" s="564"/>
      <c r="H399" s="564"/>
      <c r="I399" s="564"/>
      <c r="J399" s="564"/>
      <c r="K399" s="564"/>
      <c r="L399" s="564"/>
      <c r="M399" s="564"/>
      <c r="N399" s="564"/>
      <c r="O399" s="564"/>
      <c r="P399" s="564"/>
      <c r="Q399" s="564"/>
      <c r="R399" s="564"/>
      <c r="S399" s="564"/>
      <c r="T399" s="564"/>
      <c r="U399" s="564"/>
      <c r="V399" s="564"/>
      <c r="W399" s="564"/>
      <c r="X399" s="564"/>
      <c r="Y399" s="564"/>
      <c r="Z399" s="564"/>
    </row>
    <row r="400">
      <c r="A400" s="564"/>
      <c r="B400" s="564"/>
      <c r="C400" s="564"/>
      <c r="D400" s="622"/>
      <c r="E400" s="564"/>
      <c r="F400" s="564"/>
      <c r="G400" s="564"/>
      <c r="H400" s="564"/>
      <c r="I400" s="564"/>
      <c r="J400" s="564"/>
      <c r="K400" s="564"/>
      <c r="L400" s="564"/>
      <c r="M400" s="564"/>
      <c r="N400" s="564"/>
      <c r="O400" s="564"/>
      <c r="P400" s="564"/>
      <c r="Q400" s="564"/>
      <c r="R400" s="564"/>
      <c r="S400" s="564"/>
      <c r="T400" s="564"/>
      <c r="U400" s="564"/>
      <c r="V400" s="564"/>
      <c r="W400" s="564"/>
      <c r="X400" s="564"/>
      <c r="Y400" s="564"/>
      <c r="Z400" s="564"/>
    </row>
    <row r="401">
      <c r="A401" s="564"/>
      <c r="B401" s="564"/>
      <c r="C401" s="564"/>
      <c r="D401" s="622"/>
      <c r="E401" s="564"/>
      <c r="F401" s="564"/>
      <c r="G401" s="564"/>
      <c r="H401" s="564"/>
      <c r="I401" s="564"/>
      <c r="J401" s="564"/>
      <c r="K401" s="564"/>
      <c r="L401" s="564"/>
      <c r="M401" s="564"/>
      <c r="N401" s="564"/>
      <c r="O401" s="564"/>
      <c r="P401" s="564"/>
      <c r="Q401" s="564"/>
      <c r="R401" s="564"/>
      <c r="S401" s="564"/>
      <c r="T401" s="564"/>
      <c r="U401" s="564"/>
      <c r="V401" s="564"/>
      <c r="W401" s="564"/>
      <c r="X401" s="564"/>
      <c r="Y401" s="564"/>
      <c r="Z401" s="564"/>
    </row>
    <row r="402">
      <c r="A402" s="564"/>
      <c r="B402" s="564"/>
      <c r="C402" s="564"/>
      <c r="D402" s="622"/>
      <c r="E402" s="564"/>
      <c r="F402" s="564"/>
      <c r="G402" s="564"/>
      <c r="H402" s="564"/>
      <c r="I402" s="564"/>
      <c r="J402" s="564"/>
      <c r="K402" s="564"/>
      <c r="L402" s="564"/>
      <c r="M402" s="564"/>
      <c r="N402" s="564"/>
      <c r="O402" s="564"/>
      <c r="P402" s="564"/>
      <c r="Q402" s="564"/>
      <c r="R402" s="564"/>
      <c r="S402" s="564"/>
      <c r="T402" s="564"/>
      <c r="U402" s="564"/>
      <c r="V402" s="564"/>
      <c r="W402" s="564"/>
      <c r="X402" s="564"/>
      <c r="Y402" s="564"/>
      <c r="Z402" s="564"/>
    </row>
    <row r="403">
      <c r="A403" s="564"/>
      <c r="B403" s="564"/>
      <c r="C403" s="564"/>
      <c r="D403" s="622"/>
      <c r="E403" s="564"/>
      <c r="F403" s="564"/>
      <c r="G403" s="564"/>
      <c r="H403" s="564"/>
      <c r="I403" s="564"/>
      <c r="J403" s="564"/>
      <c r="K403" s="564"/>
      <c r="L403" s="564"/>
      <c r="M403" s="564"/>
      <c r="N403" s="564"/>
      <c r="O403" s="564"/>
      <c r="P403" s="564"/>
      <c r="Q403" s="564"/>
      <c r="R403" s="564"/>
      <c r="S403" s="564"/>
      <c r="T403" s="564"/>
      <c r="U403" s="564"/>
      <c r="V403" s="564"/>
      <c r="W403" s="564"/>
      <c r="X403" s="564"/>
      <c r="Y403" s="564"/>
      <c r="Z403" s="564"/>
    </row>
    <row r="404">
      <c r="A404" s="564"/>
      <c r="B404" s="564"/>
      <c r="C404" s="564"/>
      <c r="D404" s="622"/>
      <c r="E404" s="564"/>
      <c r="F404" s="564"/>
      <c r="G404" s="564"/>
      <c r="H404" s="564"/>
      <c r="I404" s="564"/>
      <c r="J404" s="564"/>
      <c r="K404" s="564"/>
      <c r="L404" s="564"/>
      <c r="M404" s="564"/>
      <c r="N404" s="564"/>
      <c r="O404" s="564"/>
      <c r="P404" s="564"/>
      <c r="Q404" s="564"/>
      <c r="R404" s="564"/>
      <c r="S404" s="564"/>
      <c r="T404" s="564"/>
      <c r="U404" s="564"/>
      <c r="V404" s="564"/>
      <c r="W404" s="564"/>
      <c r="X404" s="564"/>
      <c r="Y404" s="564"/>
      <c r="Z404" s="564"/>
    </row>
    <row r="405">
      <c r="A405" s="564"/>
      <c r="B405" s="564"/>
      <c r="C405" s="564"/>
      <c r="D405" s="622"/>
      <c r="E405" s="564"/>
      <c r="F405" s="564"/>
      <c r="G405" s="564"/>
      <c r="H405" s="564"/>
      <c r="I405" s="564"/>
      <c r="J405" s="564"/>
      <c r="K405" s="564"/>
      <c r="L405" s="564"/>
      <c r="M405" s="564"/>
      <c r="N405" s="564"/>
      <c r="O405" s="564"/>
      <c r="P405" s="564"/>
      <c r="Q405" s="564"/>
      <c r="R405" s="564"/>
      <c r="S405" s="564"/>
      <c r="T405" s="564"/>
      <c r="U405" s="564"/>
      <c r="V405" s="564"/>
      <c r="W405" s="564"/>
      <c r="X405" s="564"/>
      <c r="Y405" s="564"/>
      <c r="Z405" s="564"/>
    </row>
    <row r="406">
      <c r="A406" s="564"/>
      <c r="B406" s="564"/>
      <c r="C406" s="564"/>
      <c r="D406" s="622"/>
      <c r="E406" s="564"/>
      <c r="F406" s="564"/>
      <c r="G406" s="564"/>
      <c r="H406" s="564"/>
      <c r="I406" s="564"/>
      <c r="J406" s="564"/>
      <c r="K406" s="564"/>
      <c r="L406" s="564"/>
      <c r="M406" s="564"/>
      <c r="N406" s="564"/>
      <c r="O406" s="564"/>
      <c r="P406" s="564"/>
      <c r="Q406" s="564"/>
      <c r="R406" s="564"/>
      <c r="S406" s="564"/>
      <c r="T406" s="564"/>
      <c r="U406" s="564"/>
      <c r="V406" s="564"/>
      <c r="W406" s="564"/>
      <c r="X406" s="564"/>
      <c r="Y406" s="564"/>
      <c r="Z406" s="564"/>
    </row>
    <row r="407">
      <c r="A407" s="564"/>
      <c r="B407" s="564"/>
      <c r="C407" s="564"/>
      <c r="D407" s="622"/>
      <c r="E407" s="564"/>
      <c r="F407" s="564"/>
      <c r="G407" s="564"/>
      <c r="H407" s="564"/>
      <c r="I407" s="564"/>
      <c r="J407" s="564"/>
      <c r="K407" s="564"/>
      <c r="L407" s="564"/>
      <c r="M407" s="564"/>
      <c r="N407" s="564"/>
      <c r="O407" s="564"/>
      <c r="P407" s="564"/>
      <c r="Q407" s="564"/>
      <c r="R407" s="564"/>
      <c r="S407" s="564"/>
      <c r="T407" s="564"/>
      <c r="U407" s="564"/>
      <c r="V407" s="564"/>
      <c r="W407" s="564"/>
      <c r="X407" s="564"/>
      <c r="Y407" s="564"/>
      <c r="Z407" s="564"/>
    </row>
    <row r="408">
      <c r="A408" s="564"/>
      <c r="B408" s="564"/>
      <c r="C408" s="564"/>
      <c r="D408" s="622"/>
      <c r="E408" s="564"/>
      <c r="F408" s="564"/>
      <c r="G408" s="564"/>
      <c r="H408" s="564"/>
      <c r="I408" s="564"/>
      <c r="J408" s="564"/>
      <c r="K408" s="564"/>
      <c r="L408" s="564"/>
      <c r="M408" s="564"/>
      <c r="N408" s="564"/>
      <c r="O408" s="564"/>
      <c r="P408" s="564"/>
      <c r="Q408" s="564"/>
      <c r="R408" s="564"/>
      <c r="S408" s="564"/>
      <c r="T408" s="564"/>
      <c r="U408" s="564"/>
      <c r="V408" s="564"/>
      <c r="W408" s="564"/>
      <c r="X408" s="564"/>
      <c r="Y408" s="564"/>
      <c r="Z408" s="564"/>
    </row>
    <row r="409">
      <c r="A409" s="564"/>
      <c r="B409" s="564"/>
      <c r="C409" s="564"/>
      <c r="D409" s="622"/>
      <c r="E409" s="564"/>
      <c r="F409" s="564"/>
      <c r="G409" s="564"/>
      <c r="H409" s="564"/>
      <c r="I409" s="564"/>
      <c r="J409" s="564"/>
      <c r="K409" s="564"/>
      <c r="L409" s="564"/>
      <c r="M409" s="564"/>
      <c r="N409" s="564"/>
      <c r="O409" s="564"/>
      <c r="P409" s="564"/>
      <c r="Q409" s="564"/>
      <c r="R409" s="564"/>
      <c r="S409" s="564"/>
      <c r="T409" s="564"/>
      <c r="U409" s="564"/>
      <c r="V409" s="564"/>
      <c r="W409" s="564"/>
      <c r="X409" s="564"/>
      <c r="Y409" s="564"/>
      <c r="Z409" s="564"/>
    </row>
    <row r="410">
      <c r="A410" s="564"/>
      <c r="B410" s="564"/>
      <c r="C410" s="564"/>
      <c r="D410" s="622"/>
      <c r="E410" s="564"/>
      <c r="F410" s="564"/>
      <c r="G410" s="564"/>
      <c r="H410" s="564"/>
      <c r="I410" s="564"/>
      <c r="J410" s="564"/>
      <c r="K410" s="564"/>
      <c r="L410" s="564"/>
      <c r="M410" s="564"/>
      <c r="N410" s="564"/>
      <c r="O410" s="564"/>
      <c r="P410" s="564"/>
      <c r="Q410" s="564"/>
      <c r="R410" s="564"/>
      <c r="S410" s="564"/>
      <c r="T410" s="564"/>
      <c r="U410" s="564"/>
      <c r="V410" s="564"/>
      <c r="W410" s="564"/>
      <c r="X410" s="564"/>
      <c r="Y410" s="564"/>
      <c r="Z410" s="564"/>
    </row>
    <row r="411">
      <c r="A411" s="564"/>
      <c r="B411" s="564"/>
      <c r="C411" s="564"/>
      <c r="D411" s="622"/>
      <c r="E411" s="564"/>
      <c r="F411" s="564"/>
      <c r="G411" s="564"/>
      <c r="H411" s="564"/>
      <c r="I411" s="564"/>
      <c r="J411" s="564"/>
      <c r="K411" s="564"/>
      <c r="L411" s="564"/>
      <c r="M411" s="564"/>
      <c r="N411" s="564"/>
      <c r="O411" s="564"/>
      <c r="P411" s="564"/>
      <c r="Q411" s="564"/>
      <c r="R411" s="564"/>
      <c r="S411" s="564"/>
      <c r="T411" s="564"/>
      <c r="U411" s="564"/>
      <c r="V411" s="564"/>
      <c r="W411" s="564"/>
      <c r="X411" s="564"/>
      <c r="Y411" s="564"/>
      <c r="Z411" s="564"/>
    </row>
    <row r="412">
      <c r="A412" s="564"/>
      <c r="B412" s="564"/>
      <c r="C412" s="564"/>
      <c r="D412" s="622"/>
      <c r="E412" s="564"/>
      <c r="F412" s="564"/>
      <c r="G412" s="564"/>
      <c r="H412" s="564"/>
      <c r="I412" s="564"/>
      <c r="J412" s="564"/>
      <c r="K412" s="564"/>
      <c r="L412" s="564"/>
      <c r="M412" s="564"/>
      <c r="N412" s="564"/>
      <c r="O412" s="564"/>
      <c r="P412" s="564"/>
      <c r="Q412" s="564"/>
      <c r="R412" s="564"/>
      <c r="S412" s="564"/>
      <c r="T412" s="564"/>
      <c r="U412" s="564"/>
      <c r="V412" s="564"/>
      <c r="W412" s="564"/>
      <c r="X412" s="564"/>
      <c r="Y412" s="564"/>
      <c r="Z412" s="564"/>
    </row>
    <row r="413">
      <c r="A413" s="564"/>
      <c r="B413" s="564"/>
      <c r="C413" s="564"/>
      <c r="D413" s="622"/>
      <c r="E413" s="564"/>
      <c r="F413" s="564"/>
      <c r="G413" s="564"/>
      <c r="H413" s="564"/>
      <c r="I413" s="564"/>
      <c r="J413" s="564"/>
      <c r="K413" s="564"/>
      <c r="L413" s="564"/>
      <c r="M413" s="564"/>
      <c r="N413" s="564"/>
      <c r="O413" s="564"/>
      <c r="P413" s="564"/>
      <c r="Q413" s="564"/>
      <c r="R413" s="564"/>
      <c r="S413" s="564"/>
      <c r="T413" s="564"/>
      <c r="U413" s="564"/>
      <c r="V413" s="564"/>
      <c r="W413" s="564"/>
      <c r="X413" s="564"/>
      <c r="Y413" s="564"/>
      <c r="Z413" s="564"/>
    </row>
    <row r="414">
      <c r="A414" s="564"/>
      <c r="B414" s="564"/>
      <c r="C414" s="564"/>
      <c r="D414" s="622"/>
      <c r="E414" s="564"/>
      <c r="F414" s="564"/>
      <c r="G414" s="564"/>
      <c r="H414" s="564"/>
      <c r="I414" s="564"/>
      <c r="J414" s="564"/>
      <c r="K414" s="564"/>
      <c r="L414" s="564"/>
      <c r="M414" s="564"/>
      <c r="N414" s="564"/>
      <c r="O414" s="564"/>
      <c r="P414" s="564"/>
      <c r="Q414" s="564"/>
      <c r="R414" s="564"/>
      <c r="S414" s="564"/>
      <c r="T414" s="564"/>
      <c r="U414" s="564"/>
      <c r="V414" s="564"/>
      <c r="W414" s="564"/>
      <c r="X414" s="564"/>
      <c r="Y414" s="564"/>
      <c r="Z414" s="564"/>
    </row>
    <row r="415">
      <c r="A415" s="564"/>
      <c r="B415" s="564"/>
      <c r="C415" s="564"/>
      <c r="D415" s="622"/>
      <c r="E415" s="564"/>
      <c r="F415" s="564"/>
      <c r="G415" s="564"/>
      <c r="H415" s="564"/>
      <c r="I415" s="564"/>
      <c r="J415" s="564"/>
      <c r="K415" s="564"/>
      <c r="L415" s="564"/>
      <c r="M415" s="564"/>
      <c r="N415" s="564"/>
      <c r="O415" s="564"/>
      <c r="P415" s="564"/>
      <c r="Q415" s="564"/>
      <c r="R415" s="564"/>
      <c r="S415" s="564"/>
      <c r="T415" s="564"/>
      <c r="U415" s="564"/>
      <c r="V415" s="564"/>
      <c r="W415" s="564"/>
      <c r="X415" s="564"/>
      <c r="Y415" s="564"/>
      <c r="Z415" s="564"/>
    </row>
    <row r="416">
      <c r="A416" s="564"/>
      <c r="B416" s="564"/>
      <c r="C416" s="564"/>
      <c r="D416" s="622"/>
      <c r="E416" s="564"/>
      <c r="F416" s="564"/>
      <c r="G416" s="564"/>
      <c r="H416" s="564"/>
      <c r="I416" s="564"/>
      <c r="J416" s="564"/>
      <c r="K416" s="564"/>
      <c r="L416" s="564"/>
      <c r="M416" s="564"/>
      <c r="N416" s="564"/>
      <c r="O416" s="564"/>
      <c r="P416" s="564"/>
      <c r="Q416" s="564"/>
      <c r="R416" s="564"/>
      <c r="S416" s="564"/>
      <c r="T416" s="564"/>
      <c r="U416" s="564"/>
      <c r="V416" s="564"/>
      <c r="W416" s="564"/>
      <c r="X416" s="564"/>
      <c r="Y416" s="564"/>
      <c r="Z416" s="564"/>
    </row>
    <row r="417">
      <c r="A417" s="564"/>
      <c r="B417" s="564"/>
      <c r="C417" s="564"/>
      <c r="D417" s="622"/>
      <c r="E417" s="564"/>
      <c r="F417" s="564"/>
      <c r="G417" s="564"/>
      <c r="H417" s="564"/>
      <c r="I417" s="564"/>
      <c r="J417" s="564"/>
      <c r="K417" s="564"/>
      <c r="L417" s="564"/>
      <c r="M417" s="564"/>
      <c r="N417" s="564"/>
      <c r="O417" s="564"/>
      <c r="P417" s="564"/>
      <c r="Q417" s="564"/>
      <c r="R417" s="564"/>
      <c r="S417" s="564"/>
      <c r="T417" s="564"/>
      <c r="U417" s="564"/>
      <c r="V417" s="564"/>
      <c r="W417" s="564"/>
      <c r="X417" s="564"/>
      <c r="Y417" s="564"/>
      <c r="Z417" s="564"/>
    </row>
    <row r="418">
      <c r="A418" s="564"/>
      <c r="B418" s="564"/>
      <c r="C418" s="564"/>
      <c r="D418" s="622"/>
      <c r="E418" s="564"/>
      <c r="F418" s="564"/>
      <c r="G418" s="564"/>
      <c r="H418" s="564"/>
      <c r="I418" s="564"/>
      <c r="J418" s="564"/>
      <c r="K418" s="564"/>
      <c r="L418" s="564"/>
      <c r="M418" s="564"/>
      <c r="N418" s="564"/>
      <c r="O418" s="564"/>
      <c r="P418" s="564"/>
      <c r="Q418" s="564"/>
      <c r="R418" s="564"/>
      <c r="S418" s="564"/>
      <c r="T418" s="564"/>
      <c r="U418" s="564"/>
      <c r="V418" s="564"/>
      <c r="W418" s="564"/>
      <c r="X418" s="564"/>
      <c r="Y418" s="564"/>
      <c r="Z418" s="564"/>
    </row>
    <row r="419">
      <c r="A419" s="564"/>
      <c r="B419" s="564"/>
      <c r="C419" s="564"/>
      <c r="D419" s="622"/>
      <c r="E419" s="564"/>
      <c r="F419" s="564"/>
      <c r="G419" s="564"/>
      <c r="H419" s="564"/>
      <c r="I419" s="564"/>
      <c r="J419" s="564"/>
      <c r="K419" s="564"/>
      <c r="L419" s="564"/>
      <c r="M419" s="564"/>
      <c r="N419" s="564"/>
      <c r="O419" s="564"/>
      <c r="P419" s="564"/>
      <c r="Q419" s="564"/>
      <c r="R419" s="564"/>
      <c r="S419" s="564"/>
      <c r="T419" s="564"/>
      <c r="U419" s="564"/>
      <c r="V419" s="564"/>
      <c r="W419" s="564"/>
      <c r="X419" s="564"/>
      <c r="Y419" s="564"/>
      <c r="Z419" s="564"/>
    </row>
    <row r="420">
      <c r="A420" s="564"/>
      <c r="B420" s="564"/>
      <c r="C420" s="564"/>
      <c r="D420" s="622"/>
      <c r="E420" s="564"/>
      <c r="F420" s="564"/>
      <c r="G420" s="564"/>
      <c r="H420" s="564"/>
      <c r="I420" s="564"/>
      <c r="J420" s="564"/>
      <c r="K420" s="564"/>
      <c r="L420" s="564"/>
      <c r="M420" s="564"/>
      <c r="N420" s="564"/>
      <c r="O420" s="564"/>
      <c r="P420" s="564"/>
      <c r="Q420" s="564"/>
      <c r="R420" s="564"/>
      <c r="S420" s="564"/>
      <c r="T420" s="564"/>
      <c r="U420" s="564"/>
      <c r="V420" s="564"/>
      <c r="W420" s="564"/>
      <c r="X420" s="564"/>
      <c r="Y420" s="564"/>
      <c r="Z420" s="564"/>
    </row>
    <row r="421">
      <c r="A421" s="564"/>
      <c r="B421" s="564"/>
      <c r="C421" s="564"/>
      <c r="D421" s="622"/>
      <c r="E421" s="564"/>
      <c r="F421" s="564"/>
      <c r="G421" s="564"/>
      <c r="H421" s="564"/>
      <c r="I421" s="564"/>
      <c r="J421" s="564"/>
      <c r="K421" s="564"/>
      <c r="L421" s="564"/>
      <c r="M421" s="564"/>
      <c r="N421" s="564"/>
      <c r="O421" s="564"/>
      <c r="P421" s="564"/>
      <c r="Q421" s="564"/>
      <c r="R421" s="564"/>
      <c r="S421" s="564"/>
      <c r="T421" s="564"/>
      <c r="U421" s="564"/>
      <c r="V421" s="564"/>
      <c r="W421" s="564"/>
      <c r="X421" s="564"/>
      <c r="Y421" s="564"/>
      <c r="Z421" s="564"/>
    </row>
    <row r="422">
      <c r="A422" s="564"/>
      <c r="B422" s="564"/>
      <c r="C422" s="564"/>
      <c r="D422" s="622"/>
      <c r="E422" s="564"/>
      <c r="F422" s="564"/>
      <c r="G422" s="564"/>
      <c r="H422" s="564"/>
      <c r="I422" s="564"/>
      <c r="J422" s="564"/>
      <c r="K422" s="564"/>
      <c r="L422" s="564"/>
      <c r="M422" s="564"/>
      <c r="N422" s="564"/>
      <c r="O422" s="564"/>
      <c r="P422" s="564"/>
      <c r="Q422" s="564"/>
      <c r="R422" s="564"/>
      <c r="S422" s="564"/>
      <c r="T422" s="564"/>
      <c r="U422" s="564"/>
      <c r="V422" s="564"/>
      <c r="W422" s="564"/>
      <c r="X422" s="564"/>
      <c r="Y422" s="564"/>
      <c r="Z422" s="564"/>
    </row>
    <row r="423">
      <c r="A423" s="564"/>
      <c r="B423" s="564"/>
      <c r="C423" s="564"/>
      <c r="D423" s="622"/>
      <c r="E423" s="564"/>
      <c r="F423" s="564"/>
      <c r="G423" s="564"/>
      <c r="H423" s="564"/>
      <c r="I423" s="564"/>
      <c r="J423" s="564"/>
      <c r="K423" s="564"/>
      <c r="L423" s="564"/>
      <c r="M423" s="564"/>
      <c r="N423" s="564"/>
      <c r="O423" s="564"/>
      <c r="P423" s="564"/>
      <c r="Q423" s="564"/>
      <c r="R423" s="564"/>
      <c r="S423" s="564"/>
      <c r="T423" s="564"/>
      <c r="U423" s="564"/>
      <c r="V423" s="564"/>
      <c r="W423" s="564"/>
      <c r="X423" s="564"/>
      <c r="Y423" s="564"/>
      <c r="Z423" s="564"/>
    </row>
    <row r="424">
      <c r="A424" s="564"/>
      <c r="B424" s="564"/>
      <c r="C424" s="564"/>
      <c r="D424" s="622"/>
      <c r="E424" s="564"/>
      <c r="F424" s="564"/>
      <c r="G424" s="564"/>
      <c r="H424" s="564"/>
      <c r="I424" s="564"/>
      <c r="J424" s="564"/>
      <c r="K424" s="564"/>
      <c r="L424" s="564"/>
      <c r="M424" s="564"/>
      <c r="N424" s="564"/>
      <c r="O424" s="564"/>
      <c r="P424" s="564"/>
      <c r="Q424" s="564"/>
      <c r="R424" s="564"/>
      <c r="S424" s="564"/>
      <c r="T424" s="564"/>
      <c r="U424" s="564"/>
      <c r="V424" s="564"/>
      <c r="W424" s="564"/>
      <c r="X424" s="564"/>
      <c r="Y424" s="564"/>
      <c r="Z424" s="564"/>
    </row>
    <row r="425">
      <c r="A425" s="564"/>
      <c r="B425" s="564"/>
      <c r="C425" s="564"/>
      <c r="D425" s="622"/>
      <c r="E425" s="564"/>
      <c r="F425" s="564"/>
      <c r="G425" s="564"/>
      <c r="H425" s="564"/>
      <c r="I425" s="564"/>
      <c r="J425" s="564"/>
      <c r="K425" s="564"/>
      <c r="L425" s="564"/>
      <c r="M425" s="564"/>
      <c r="N425" s="564"/>
      <c r="O425" s="564"/>
      <c r="P425" s="564"/>
      <c r="Q425" s="564"/>
      <c r="R425" s="564"/>
      <c r="S425" s="564"/>
      <c r="T425" s="564"/>
      <c r="U425" s="564"/>
      <c r="V425" s="564"/>
      <c r="W425" s="564"/>
      <c r="X425" s="564"/>
      <c r="Y425" s="564"/>
      <c r="Z425" s="564"/>
    </row>
    <row r="426">
      <c r="A426" s="564"/>
      <c r="B426" s="564"/>
      <c r="C426" s="564"/>
      <c r="D426" s="622"/>
      <c r="E426" s="564"/>
      <c r="F426" s="564"/>
      <c r="G426" s="564"/>
      <c r="H426" s="564"/>
      <c r="I426" s="564"/>
      <c r="J426" s="564"/>
      <c r="K426" s="564"/>
      <c r="L426" s="564"/>
      <c r="M426" s="564"/>
      <c r="N426" s="564"/>
      <c r="O426" s="564"/>
      <c r="P426" s="564"/>
      <c r="Q426" s="564"/>
      <c r="R426" s="564"/>
      <c r="S426" s="564"/>
      <c r="T426" s="564"/>
      <c r="U426" s="564"/>
      <c r="V426" s="564"/>
      <c r="W426" s="564"/>
      <c r="X426" s="564"/>
      <c r="Y426" s="564"/>
      <c r="Z426" s="564"/>
    </row>
    <row r="427">
      <c r="A427" s="564"/>
      <c r="B427" s="564"/>
      <c r="C427" s="564"/>
      <c r="D427" s="622"/>
      <c r="E427" s="564"/>
      <c r="F427" s="564"/>
      <c r="G427" s="564"/>
      <c r="H427" s="564"/>
      <c r="I427" s="564"/>
      <c r="J427" s="564"/>
      <c r="K427" s="564"/>
      <c r="L427" s="564"/>
      <c r="M427" s="564"/>
      <c r="N427" s="564"/>
      <c r="O427" s="564"/>
      <c r="P427" s="564"/>
      <c r="Q427" s="564"/>
      <c r="R427" s="564"/>
      <c r="S427" s="564"/>
      <c r="T427" s="564"/>
      <c r="U427" s="564"/>
      <c r="V427" s="564"/>
      <c r="W427" s="564"/>
      <c r="X427" s="564"/>
      <c r="Y427" s="564"/>
      <c r="Z427" s="564"/>
    </row>
    <row r="428">
      <c r="A428" s="564"/>
      <c r="B428" s="564"/>
      <c r="C428" s="564"/>
      <c r="D428" s="622"/>
      <c r="E428" s="564"/>
      <c r="F428" s="564"/>
      <c r="G428" s="564"/>
      <c r="H428" s="564"/>
      <c r="I428" s="564"/>
      <c r="J428" s="564"/>
      <c r="K428" s="564"/>
      <c r="L428" s="564"/>
      <c r="M428" s="564"/>
      <c r="N428" s="564"/>
      <c r="O428" s="564"/>
      <c r="P428" s="564"/>
      <c r="Q428" s="564"/>
      <c r="R428" s="564"/>
      <c r="S428" s="564"/>
      <c r="T428" s="564"/>
      <c r="U428" s="564"/>
      <c r="V428" s="564"/>
      <c r="W428" s="564"/>
      <c r="X428" s="564"/>
      <c r="Y428" s="564"/>
      <c r="Z428" s="564"/>
    </row>
    <row r="429">
      <c r="A429" s="564"/>
      <c r="B429" s="564"/>
      <c r="C429" s="564"/>
      <c r="D429" s="622"/>
      <c r="E429" s="564"/>
      <c r="F429" s="564"/>
      <c r="G429" s="564"/>
      <c r="H429" s="564"/>
      <c r="I429" s="564"/>
      <c r="J429" s="564"/>
      <c r="K429" s="564"/>
      <c r="L429" s="564"/>
      <c r="M429" s="564"/>
      <c r="N429" s="564"/>
      <c r="O429" s="564"/>
      <c r="P429" s="564"/>
      <c r="Q429" s="564"/>
      <c r="R429" s="564"/>
      <c r="S429" s="564"/>
      <c r="T429" s="564"/>
      <c r="U429" s="564"/>
      <c r="V429" s="564"/>
      <c r="W429" s="564"/>
      <c r="X429" s="564"/>
      <c r="Y429" s="564"/>
      <c r="Z429" s="564"/>
    </row>
    <row r="430">
      <c r="A430" s="564"/>
      <c r="B430" s="564"/>
      <c r="C430" s="564"/>
      <c r="D430" s="622"/>
      <c r="E430" s="564"/>
      <c r="F430" s="564"/>
      <c r="G430" s="564"/>
      <c r="H430" s="564"/>
      <c r="I430" s="564"/>
      <c r="J430" s="564"/>
      <c r="K430" s="564"/>
      <c r="L430" s="564"/>
      <c r="M430" s="564"/>
      <c r="N430" s="564"/>
      <c r="O430" s="564"/>
      <c r="P430" s="564"/>
      <c r="Q430" s="564"/>
      <c r="R430" s="564"/>
      <c r="S430" s="564"/>
      <c r="T430" s="564"/>
      <c r="U430" s="564"/>
      <c r="V430" s="564"/>
      <c r="W430" s="564"/>
      <c r="X430" s="564"/>
      <c r="Y430" s="564"/>
      <c r="Z430" s="564"/>
    </row>
    <row r="431">
      <c r="A431" s="564"/>
      <c r="B431" s="564"/>
      <c r="C431" s="564"/>
      <c r="D431" s="622"/>
      <c r="E431" s="564"/>
      <c r="F431" s="564"/>
      <c r="G431" s="564"/>
      <c r="H431" s="564"/>
      <c r="I431" s="564"/>
      <c r="J431" s="564"/>
      <c r="K431" s="564"/>
      <c r="L431" s="564"/>
      <c r="M431" s="564"/>
      <c r="N431" s="564"/>
      <c r="O431" s="564"/>
      <c r="P431" s="564"/>
      <c r="Q431" s="564"/>
      <c r="R431" s="564"/>
      <c r="S431" s="564"/>
      <c r="T431" s="564"/>
      <c r="U431" s="564"/>
      <c r="V431" s="564"/>
      <c r="W431" s="564"/>
      <c r="X431" s="564"/>
      <c r="Y431" s="564"/>
      <c r="Z431" s="564"/>
    </row>
    <row r="432">
      <c r="A432" s="564"/>
      <c r="B432" s="564"/>
      <c r="C432" s="564"/>
      <c r="D432" s="622"/>
      <c r="E432" s="564"/>
      <c r="F432" s="564"/>
      <c r="G432" s="564"/>
      <c r="H432" s="564"/>
      <c r="I432" s="564"/>
      <c r="J432" s="564"/>
      <c r="K432" s="564"/>
      <c r="L432" s="564"/>
      <c r="M432" s="564"/>
      <c r="N432" s="564"/>
      <c r="O432" s="564"/>
      <c r="P432" s="564"/>
      <c r="Q432" s="564"/>
      <c r="R432" s="564"/>
      <c r="S432" s="564"/>
      <c r="T432" s="564"/>
      <c r="U432" s="564"/>
      <c r="V432" s="564"/>
      <c r="W432" s="564"/>
      <c r="X432" s="564"/>
      <c r="Y432" s="564"/>
      <c r="Z432" s="564"/>
    </row>
    <row r="433">
      <c r="A433" s="564"/>
      <c r="B433" s="564"/>
      <c r="C433" s="564"/>
      <c r="D433" s="622"/>
      <c r="E433" s="564"/>
      <c r="F433" s="564"/>
      <c r="G433" s="564"/>
      <c r="H433" s="564"/>
      <c r="I433" s="564"/>
      <c r="J433" s="564"/>
      <c r="K433" s="564"/>
      <c r="L433" s="564"/>
      <c r="M433" s="564"/>
      <c r="N433" s="564"/>
      <c r="O433" s="564"/>
      <c r="P433" s="564"/>
      <c r="Q433" s="564"/>
      <c r="R433" s="564"/>
      <c r="S433" s="564"/>
      <c r="T433" s="564"/>
      <c r="U433" s="564"/>
      <c r="V433" s="564"/>
      <c r="W433" s="564"/>
      <c r="X433" s="564"/>
      <c r="Y433" s="564"/>
      <c r="Z433" s="564"/>
    </row>
    <row r="434">
      <c r="A434" s="564"/>
      <c r="B434" s="564"/>
      <c r="C434" s="564"/>
      <c r="D434" s="622"/>
      <c r="E434" s="564"/>
      <c r="F434" s="564"/>
      <c r="G434" s="564"/>
      <c r="H434" s="564"/>
      <c r="I434" s="564"/>
      <c r="J434" s="564"/>
      <c r="K434" s="564"/>
      <c r="L434" s="564"/>
      <c r="M434" s="564"/>
      <c r="N434" s="564"/>
      <c r="O434" s="564"/>
      <c r="P434" s="564"/>
      <c r="Q434" s="564"/>
      <c r="R434" s="564"/>
      <c r="S434" s="564"/>
      <c r="T434" s="564"/>
      <c r="U434" s="564"/>
      <c r="V434" s="564"/>
      <c r="W434" s="564"/>
      <c r="X434" s="564"/>
      <c r="Y434" s="564"/>
      <c r="Z434" s="564"/>
    </row>
    <row r="435">
      <c r="A435" s="564"/>
      <c r="B435" s="564"/>
      <c r="C435" s="564"/>
      <c r="D435" s="622"/>
      <c r="E435" s="564"/>
      <c r="F435" s="564"/>
      <c r="G435" s="564"/>
      <c r="H435" s="564"/>
      <c r="I435" s="564"/>
      <c r="J435" s="564"/>
      <c r="K435" s="564"/>
      <c r="L435" s="564"/>
      <c r="M435" s="564"/>
      <c r="N435" s="564"/>
      <c r="O435" s="564"/>
      <c r="P435" s="564"/>
      <c r="Q435" s="564"/>
      <c r="R435" s="564"/>
      <c r="S435" s="564"/>
      <c r="T435" s="564"/>
      <c r="U435" s="564"/>
      <c r="V435" s="564"/>
      <c r="W435" s="564"/>
      <c r="X435" s="564"/>
      <c r="Y435" s="564"/>
      <c r="Z435" s="564"/>
    </row>
    <row r="436">
      <c r="A436" s="564"/>
      <c r="B436" s="564"/>
      <c r="C436" s="564"/>
      <c r="D436" s="622"/>
      <c r="E436" s="564"/>
      <c r="F436" s="564"/>
      <c r="G436" s="564"/>
      <c r="H436" s="564"/>
      <c r="I436" s="564"/>
      <c r="J436" s="564"/>
      <c r="K436" s="564"/>
      <c r="L436" s="564"/>
      <c r="M436" s="564"/>
      <c r="N436" s="564"/>
      <c r="O436" s="564"/>
      <c r="P436" s="564"/>
      <c r="Q436" s="564"/>
      <c r="R436" s="564"/>
      <c r="S436" s="564"/>
      <c r="T436" s="564"/>
      <c r="U436" s="564"/>
      <c r="V436" s="564"/>
      <c r="W436" s="564"/>
      <c r="X436" s="564"/>
      <c r="Y436" s="564"/>
      <c r="Z436" s="564"/>
    </row>
    <row r="437">
      <c r="A437" s="564"/>
      <c r="B437" s="564"/>
      <c r="C437" s="564"/>
      <c r="D437" s="622"/>
      <c r="E437" s="564"/>
      <c r="F437" s="564"/>
      <c r="G437" s="564"/>
      <c r="H437" s="564"/>
      <c r="I437" s="564"/>
      <c r="J437" s="564"/>
      <c r="K437" s="564"/>
      <c r="L437" s="564"/>
      <c r="M437" s="564"/>
      <c r="N437" s="564"/>
      <c r="O437" s="564"/>
      <c r="P437" s="564"/>
      <c r="Q437" s="564"/>
      <c r="R437" s="564"/>
      <c r="S437" s="564"/>
      <c r="T437" s="564"/>
      <c r="U437" s="564"/>
      <c r="V437" s="564"/>
      <c r="W437" s="564"/>
      <c r="X437" s="564"/>
      <c r="Y437" s="564"/>
      <c r="Z437" s="564"/>
    </row>
    <row r="438">
      <c r="A438" s="564"/>
      <c r="B438" s="564"/>
      <c r="C438" s="564"/>
      <c r="D438" s="622"/>
      <c r="E438" s="564"/>
      <c r="F438" s="564"/>
      <c r="G438" s="564"/>
      <c r="H438" s="564"/>
      <c r="I438" s="564"/>
      <c r="J438" s="564"/>
      <c r="K438" s="564"/>
      <c r="L438" s="564"/>
      <c r="M438" s="564"/>
      <c r="N438" s="564"/>
      <c r="O438" s="564"/>
      <c r="P438" s="564"/>
      <c r="Q438" s="564"/>
      <c r="R438" s="564"/>
      <c r="S438" s="564"/>
      <c r="T438" s="564"/>
      <c r="U438" s="564"/>
      <c r="V438" s="564"/>
      <c r="W438" s="564"/>
      <c r="X438" s="564"/>
      <c r="Y438" s="564"/>
      <c r="Z438" s="564"/>
    </row>
    <row r="439">
      <c r="A439" s="564"/>
      <c r="B439" s="564"/>
      <c r="C439" s="564"/>
      <c r="D439" s="622"/>
      <c r="E439" s="564"/>
      <c r="F439" s="564"/>
      <c r="G439" s="564"/>
      <c r="H439" s="564"/>
      <c r="I439" s="564"/>
      <c r="J439" s="564"/>
      <c r="K439" s="564"/>
      <c r="L439" s="564"/>
      <c r="M439" s="564"/>
      <c r="N439" s="564"/>
      <c r="O439" s="564"/>
      <c r="P439" s="564"/>
      <c r="Q439" s="564"/>
      <c r="R439" s="564"/>
      <c r="S439" s="564"/>
      <c r="T439" s="564"/>
      <c r="U439" s="564"/>
      <c r="V439" s="564"/>
      <c r="W439" s="564"/>
      <c r="X439" s="564"/>
      <c r="Y439" s="564"/>
      <c r="Z439" s="564"/>
    </row>
    <row r="440">
      <c r="A440" s="564"/>
      <c r="B440" s="564"/>
      <c r="C440" s="564"/>
      <c r="D440" s="622"/>
      <c r="E440" s="564"/>
      <c r="F440" s="564"/>
      <c r="G440" s="564"/>
      <c r="H440" s="564"/>
      <c r="I440" s="564"/>
      <c r="J440" s="564"/>
      <c r="K440" s="564"/>
      <c r="L440" s="564"/>
      <c r="M440" s="564"/>
      <c r="N440" s="564"/>
      <c r="O440" s="564"/>
      <c r="P440" s="564"/>
      <c r="Q440" s="564"/>
      <c r="R440" s="564"/>
      <c r="S440" s="564"/>
      <c r="T440" s="564"/>
      <c r="U440" s="564"/>
      <c r="V440" s="564"/>
      <c r="W440" s="564"/>
      <c r="X440" s="564"/>
      <c r="Y440" s="564"/>
      <c r="Z440" s="564"/>
    </row>
    <row r="441">
      <c r="A441" s="564"/>
      <c r="B441" s="564"/>
      <c r="C441" s="564"/>
      <c r="D441" s="622"/>
      <c r="E441" s="564"/>
      <c r="F441" s="564"/>
      <c r="G441" s="564"/>
      <c r="H441" s="564"/>
      <c r="I441" s="564"/>
      <c r="J441" s="564"/>
      <c r="K441" s="564"/>
      <c r="L441" s="564"/>
      <c r="M441" s="564"/>
      <c r="N441" s="564"/>
      <c r="O441" s="564"/>
      <c r="P441" s="564"/>
      <c r="Q441" s="564"/>
      <c r="R441" s="564"/>
      <c r="S441" s="564"/>
      <c r="T441" s="564"/>
      <c r="U441" s="564"/>
      <c r="V441" s="564"/>
      <c r="W441" s="564"/>
      <c r="X441" s="564"/>
      <c r="Y441" s="564"/>
      <c r="Z441" s="564"/>
    </row>
    <row r="442">
      <c r="A442" s="564"/>
      <c r="B442" s="564"/>
      <c r="C442" s="564"/>
      <c r="D442" s="622"/>
      <c r="E442" s="564"/>
      <c r="F442" s="564"/>
      <c r="G442" s="564"/>
      <c r="H442" s="564"/>
      <c r="I442" s="564"/>
      <c r="J442" s="564"/>
      <c r="K442" s="564"/>
      <c r="L442" s="564"/>
      <c r="M442" s="564"/>
      <c r="N442" s="564"/>
      <c r="O442" s="564"/>
      <c r="P442" s="564"/>
      <c r="Q442" s="564"/>
      <c r="R442" s="564"/>
      <c r="S442" s="564"/>
      <c r="T442" s="564"/>
      <c r="U442" s="564"/>
      <c r="V442" s="564"/>
      <c r="W442" s="564"/>
      <c r="X442" s="564"/>
      <c r="Y442" s="564"/>
      <c r="Z442" s="564"/>
    </row>
    <row r="443">
      <c r="A443" s="564"/>
      <c r="B443" s="564"/>
      <c r="C443" s="564"/>
      <c r="D443" s="622"/>
      <c r="E443" s="564"/>
      <c r="F443" s="564"/>
      <c r="G443" s="564"/>
      <c r="H443" s="564"/>
      <c r="I443" s="564"/>
      <c r="J443" s="564"/>
      <c r="K443" s="564"/>
      <c r="L443" s="564"/>
      <c r="M443" s="564"/>
      <c r="N443" s="564"/>
      <c r="O443" s="564"/>
      <c r="P443" s="564"/>
      <c r="Q443" s="564"/>
      <c r="R443" s="564"/>
      <c r="S443" s="564"/>
      <c r="T443" s="564"/>
      <c r="U443" s="564"/>
      <c r="V443" s="564"/>
      <c r="W443" s="564"/>
      <c r="X443" s="564"/>
      <c r="Y443" s="564"/>
      <c r="Z443" s="564"/>
    </row>
    <row r="444">
      <c r="A444" s="564"/>
      <c r="B444" s="564"/>
      <c r="C444" s="564"/>
      <c r="D444" s="622"/>
      <c r="E444" s="564"/>
      <c r="F444" s="564"/>
      <c r="G444" s="564"/>
      <c r="H444" s="564"/>
      <c r="I444" s="564"/>
      <c r="J444" s="564"/>
      <c r="K444" s="564"/>
      <c r="L444" s="564"/>
      <c r="M444" s="564"/>
      <c r="N444" s="564"/>
      <c r="O444" s="564"/>
      <c r="P444" s="564"/>
      <c r="Q444" s="564"/>
      <c r="R444" s="564"/>
      <c r="S444" s="564"/>
      <c r="T444" s="564"/>
      <c r="U444" s="564"/>
      <c r="V444" s="564"/>
      <c r="W444" s="564"/>
      <c r="X444" s="564"/>
      <c r="Y444" s="564"/>
      <c r="Z444" s="564"/>
    </row>
    <row r="445">
      <c r="A445" s="564"/>
      <c r="B445" s="564"/>
      <c r="C445" s="564"/>
      <c r="D445" s="622"/>
      <c r="E445" s="564"/>
      <c r="F445" s="564"/>
      <c r="G445" s="564"/>
      <c r="H445" s="564"/>
      <c r="I445" s="564"/>
      <c r="J445" s="564"/>
      <c r="K445" s="564"/>
      <c r="L445" s="564"/>
      <c r="M445" s="564"/>
      <c r="N445" s="564"/>
      <c r="O445" s="564"/>
      <c r="P445" s="564"/>
      <c r="Q445" s="564"/>
      <c r="R445" s="564"/>
      <c r="S445" s="564"/>
      <c r="T445" s="564"/>
      <c r="U445" s="564"/>
      <c r="V445" s="564"/>
      <c r="W445" s="564"/>
      <c r="X445" s="564"/>
      <c r="Y445" s="564"/>
      <c r="Z445" s="564"/>
    </row>
    <row r="446">
      <c r="A446" s="564"/>
      <c r="B446" s="564"/>
      <c r="C446" s="564"/>
      <c r="D446" s="622"/>
      <c r="E446" s="564"/>
      <c r="F446" s="564"/>
      <c r="G446" s="564"/>
      <c r="H446" s="564"/>
      <c r="I446" s="564"/>
      <c r="J446" s="564"/>
      <c r="K446" s="564"/>
      <c r="L446" s="564"/>
      <c r="M446" s="564"/>
      <c r="N446" s="564"/>
      <c r="O446" s="564"/>
      <c r="P446" s="564"/>
      <c r="Q446" s="564"/>
      <c r="R446" s="564"/>
      <c r="S446" s="564"/>
      <c r="T446" s="564"/>
      <c r="U446" s="564"/>
      <c r="V446" s="564"/>
      <c r="W446" s="564"/>
      <c r="X446" s="564"/>
      <c r="Y446" s="564"/>
      <c r="Z446" s="564"/>
    </row>
    <row r="447">
      <c r="A447" s="564"/>
      <c r="B447" s="564"/>
      <c r="C447" s="564"/>
      <c r="D447" s="622"/>
      <c r="E447" s="564"/>
      <c r="F447" s="564"/>
      <c r="G447" s="564"/>
      <c r="H447" s="564"/>
      <c r="I447" s="564"/>
      <c r="J447" s="564"/>
      <c r="K447" s="564"/>
      <c r="L447" s="564"/>
      <c r="M447" s="564"/>
      <c r="N447" s="564"/>
      <c r="O447" s="564"/>
      <c r="P447" s="564"/>
      <c r="Q447" s="564"/>
      <c r="R447" s="564"/>
      <c r="S447" s="564"/>
      <c r="T447" s="564"/>
      <c r="U447" s="564"/>
      <c r="V447" s="564"/>
      <c r="W447" s="564"/>
      <c r="X447" s="564"/>
      <c r="Y447" s="564"/>
      <c r="Z447" s="564"/>
    </row>
    <row r="448">
      <c r="A448" s="564"/>
      <c r="B448" s="564"/>
      <c r="C448" s="564"/>
      <c r="D448" s="622"/>
      <c r="E448" s="564"/>
      <c r="F448" s="564"/>
      <c r="G448" s="564"/>
      <c r="H448" s="564"/>
      <c r="I448" s="564"/>
      <c r="J448" s="564"/>
      <c r="K448" s="564"/>
      <c r="L448" s="564"/>
      <c r="M448" s="564"/>
      <c r="N448" s="564"/>
      <c r="O448" s="564"/>
      <c r="P448" s="564"/>
      <c r="Q448" s="564"/>
      <c r="R448" s="564"/>
      <c r="S448" s="564"/>
      <c r="T448" s="564"/>
      <c r="U448" s="564"/>
      <c r="V448" s="564"/>
      <c r="W448" s="564"/>
      <c r="X448" s="564"/>
      <c r="Y448" s="564"/>
      <c r="Z448" s="564"/>
    </row>
    <row r="449">
      <c r="A449" s="564"/>
      <c r="B449" s="564"/>
      <c r="C449" s="564"/>
      <c r="D449" s="622"/>
      <c r="E449" s="564"/>
      <c r="F449" s="564"/>
      <c r="G449" s="564"/>
      <c r="H449" s="564"/>
      <c r="I449" s="564"/>
      <c r="J449" s="564"/>
      <c r="K449" s="564"/>
      <c r="L449" s="564"/>
      <c r="M449" s="564"/>
      <c r="N449" s="564"/>
      <c r="O449" s="564"/>
      <c r="P449" s="564"/>
      <c r="Q449" s="564"/>
      <c r="R449" s="564"/>
      <c r="S449" s="564"/>
      <c r="T449" s="564"/>
      <c r="U449" s="564"/>
      <c r="V449" s="564"/>
      <c r="W449" s="564"/>
      <c r="X449" s="564"/>
      <c r="Y449" s="564"/>
      <c r="Z449" s="564"/>
    </row>
    <row r="450">
      <c r="A450" s="564"/>
      <c r="B450" s="564"/>
      <c r="C450" s="564"/>
      <c r="D450" s="622"/>
      <c r="E450" s="564"/>
      <c r="F450" s="564"/>
      <c r="G450" s="564"/>
      <c r="H450" s="564"/>
      <c r="I450" s="564"/>
      <c r="J450" s="564"/>
      <c r="K450" s="564"/>
      <c r="L450" s="564"/>
      <c r="M450" s="564"/>
      <c r="N450" s="564"/>
      <c r="O450" s="564"/>
      <c r="P450" s="564"/>
      <c r="Q450" s="564"/>
      <c r="R450" s="564"/>
      <c r="S450" s="564"/>
      <c r="T450" s="564"/>
      <c r="U450" s="564"/>
      <c r="V450" s="564"/>
      <c r="W450" s="564"/>
      <c r="X450" s="564"/>
      <c r="Y450" s="564"/>
      <c r="Z450" s="564"/>
    </row>
    <row r="451">
      <c r="A451" s="564"/>
      <c r="B451" s="564"/>
      <c r="C451" s="564"/>
      <c r="D451" s="622"/>
      <c r="E451" s="564"/>
      <c r="F451" s="564"/>
      <c r="G451" s="564"/>
      <c r="H451" s="564"/>
      <c r="I451" s="564"/>
      <c r="J451" s="564"/>
      <c r="K451" s="564"/>
      <c r="L451" s="564"/>
      <c r="M451" s="564"/>
      <c r="N451" s="564"/>
      <c r="O451" s="564"/>
      <c r="P451" s="564"/>
      <c r="Q451" s="564"/>
      <c r="R451" s="564"/>
      <c r="S451" s="564"/>
      <c r="T451" s="564"/>
      <c r="U451" s="564"/>
      <c r="V451" s="564"/>
      <c r="W451" s="564"/>
      <c r="X451" s="564"/>
      <c r="Y451" s="564"/>
      <c r="Z451" s="564"/>
    </row>
    <row r="452">
      <c r="A452" s="564"/>
      <c r="B452" s="564"/>
      <c r="C452" s="564"/>
      <c r="D452" s="622"/>
      <c r="E452" s="564"/>
      <c r="F452" s="564"/>
      <c r="G452" s="564"/>
      <c r="H452" s="564"/>
      <c r="I452" s="564"/>
      <c r="J452" s="564"/>
      <c r="K452" s="564"/>
      <c r="L452" s="564"/>
      <c r="M452" s="564"/>
      <c r="N452" s="564"/>
      <c r="O452" s="564"/>
      <c r="P452" s="564"/>
      <c r="Q452" s="564"/>
      <c r="R452" s="564"/>
      <c r="S452" s="564"/>
      <c r="T452" s="564"/>
      <c r="U452" s="564"/>
      <c r="V452" s="564"/>
      <c r="W452" s="564"/>
      <c r="X452" s="564"/>
      <c r="Y452" s="564"/>
      <c r="Z452" s="564"/>
    </row>
    <row r="453">
      <c r="A453" s="564"/>
      <c r="B453" s="564"/>
      <c r="C453" s="564"/>
      <c r="D453" s="622"/>
      <c r="E453" s="564"/>
      <c r="F453" s="564"/>
      <c r="G453" s="564"/>
      <c r="H453" s="564"/>
      <c r="I453" s="564"/>
      <c r="J453" s="564"/>
      <c r="K453" s="564"/>
      <c r="L453" s="564"/>
      <c r="M453" s="564"/>
      <c r="N453" s="564"/>
      <c r="O453" s="564"/>
      <c r="P453" s="564"/>
      <c r="Q453" s="564"/>
      <c r="R453" s="564"/>
      <c r="S453" s="564"/>
      <c r="T453" s="564"/>
      <c r="U453" s="564"/>
      <c r="V453" s="564"/>
      <c r="W453" s="564"/>
      <c r="X453" s="564"/>
      <c r="Y453" s="564"/>
      <c r="Z453" s="564"/>
    </row>
    <row r="454">
      <c r="A454" s="564"/>
      <c r="B454" s="564"/>
      <c r="C454" s="564"/>
      <c r="D454" s="622"/>
      <c r="E454" s="564"/>
      <c r="F454" s="564"/>
      <c r="G454" s="564"/>
      <c r="H454" s="564"/>
      <c r="I454" s="564"/>
      <c r="J454" s="564"/>
      <c r="K454" s="564"/>
      <c r="L454" s="564"/>
      <c r="M454" s="564"/>
      <c r="N454" s="564"/>
      <c r="O454" s="564"/>
      <c r="P454" s="564"/>
      <c r="Q454" s="564"/>
      <c r="R454" s="564"/>
      <c r="S454" s="564"/>
      <c r="T454" s="564"/>
      <c r="U454" s="564"/>
      <c r="V454" s="564"/>
      <c r="W454" s="564"/>
      <c r="X454" s="564"/>
      <c r="Y454" s="564"/>
      <c r="Z454" s="564"/>
    </row>
    <row r="455">
      <c r="A455" s="564"/>
      <c r="B455" s="564"/>
      <c r="C455" s="564"/>
      <c r="D455" s="622"/>
      <c r="E455" s="564"/>
      <c r="F455" s="564"/>
      <c r="G455" s="564"/>
      <c r="H455" s="564"/>
      <c r="I455" s="564"/>
      <c r="J455" s="564"/>
      <c r="K455" s="564"/>
      <c r="L455" s="564"/>
      <c r="M455" s="564"/>
      <c r="N455" s="564"/>
      <c r="O455" s="564"/>
      <c r="P455" s="564"/>
      <c r="Q455" s="564"/>
      <c r="R455" s="564"/>
      <c r="S455" s="564"/>
      <c r="T455" s="564"/>
      <c r="U455" s="564"/>
      <c r="V455" s="564"/>
      <c r="W455" s="564"/>
      <c r="X455" s="564"/>
      <c r="Y455" s="564"/>
      <c r="Z455" s="564"/>
    </row>
    <row r="456">
      <c r="A456" s="564"/>
      <c r="B456" s="564"/>
      <c r="C456" s="564"/>
      <c r="D456" s="622"/>
      <c r="E456" s="564"/>
      <c r="F456" s="564"/>
      <c r="G456" s="564"/>
      <c r="H456" s="564"/>
      <c r="I456" s="564"/>
      <c r="J456" s="564"/>
      <c r="K456" s="564"/>
      <c r="L456" s="564"/>
      <c r="M456" s="564"/>
      <c r="N456" s="564"/>
      <c r="O456" s="564"/>
      <c r="P456" s="564"/>
      <c r="Q456" s="564"/>
      <c r="R456" s="564"/>
      <c r="S456" s="564"/>
      <c r="T456" s="564"/>
      <c r="U456" s="564"/>
      <c r="V456" s="564"/>
      <c r="W456" s="564"/>
      <c r="X456" s="564"/>
      <c r="Y456" s="564"/>
      <c r="Z456" s="564"/>
    </row>
    <row r="457">
      <c r="A457" s="564"/>
      <c r="B457" s="564"/>
      <c r="C457" s="564"/>
      <c r="D457" s="622"/>
      <c r="E457" s="564"/>
      <c r="F457" s="564"/>
      <c r="G457" s="564"/>
      <c r="H457" s="564"/>
      <c r="I457" s="564"/>
      <c r="J457" s="564"/>
      <c r="K457" s="564"/>
      <c r="L457" s="564"/>
      <c r="M457" s="564"/>
      <c r="N457" s="564"/>
      <c r="O457" s="564"/>
      <c r="P457" s="564"/>
      <c r="Q457" s="564"/>
      <c r="R457" s="564"/>
      <c r="S457" s="564"/>
      <c r="T457" s="564"/>
      <c r="U457" s="564"/>
      <c r="V457" s="564"/>
      <c r="W457" s="564"/>
      <c r="X457" s="564"/>
      <c r="Y457" s="564"/>
      <c r="Z457" s="564"/>
    </row>
    <row r="458">
      <c r="A458" s="564"/>
      <c r="B458" s="564"/>
      <c r="C458" s="564"/>
      <c r="D458" s="622"/>
      <c r="E458" s="564"/>
      <c r="F458" s="564"/>
      <c r="G458" s="564"/>
      <c r="H458" s="564"/>
      <c r="I458" s="564"/>
      <c r="J458" s="564"/>
      <c r="K458" s="564"/>
      <c r="L458" s="564"/>
      <c r="M458" s="564"/>
      <c r="N458" s="564"/>
      <c r="O458" s="564"/>
      <c r="P458" s="564"/>
      <c r="Q458" s="564"/>
      <c r="R458" s="564"/>
      <c r="S458" s="564"/>
      <c r="T458" s="564"/>
      <c r="U458" s="564"/>
      <c r="V458" s="564"/>
      <c r="W458" s="564"/>
      <c r="X458" s="564"/>
      <c r="Y458" s="564"/>
      <c r="Z458" s="564"/>
    </row>
    <row r="459">
      <c r="A459" s="564"/>
      <c r="B459" s="564"/>
      <c r="C459" s="564"/>
      <c r="D459" s="622"/>
      <c r="E459" s="564"/>
      <c r="F459" s="564"/>
      <c r="G459" s="564"/>
      <c r="H459" s="564"/>
      <c r="I459" s="564"/>
      <c r="J459" s="564"/>
      <c r="K459" s="564"/>
      <c r="L459" s="564"/>
      <c r="M459" s="564"/>
      <c r="N459" s="564"/>
      <c r="O459" s="564"/>
      <c r="P459" s="564"/>
      <c r="Q459" s="564"/>
      <c r="R459" s="564"/>
      <c r="S459" s="564"/>
      <c r="T459" s="564"/>
      <c r="U459" s="564"/>
      <c r="V459" s="564"/>
      <c r="W459" s="564"/>
      <c r="X459" s="564"/>
      <c r="Y459" s="564"/>
      <c r="Z459" s="564"/>
    </row>
    <row r="460">
      <c r="A460" s="564"/>
      <c r="B460" s="564"/>
      <c r="C460" s="564"/>
      <c r="D460" s="622"/>
      <c r="E460" s="564"/>
      <c r="F460" s="564"/>
      <c r="G460" s="564"/>
      <c r="H460" s="564"/>
      <c r="I460" s="564"/>
      <c r="J460" s="564"/>
      <c r="K460" s="564"/>
      <c r="L460" s="564"/>
      <c r="M460" s="564"/>
      <c r="N460" s="564"/>
      <c r="O460" s="564"/>
      <c r="P460" s="564"/>
      <c r="Q460" s="564"/>
      <c r="R460" s="564"/>
      <c r="S460" s="564"/>
      <c r="T460" s="564"/>
      <c r="U460" s="564"/>
      <c r="V460" s="564"/>
      <c r="W460" s="564"/>
      <c r="X460" s="564"/>
      <c r="Y460" s="564"/>
      <c r="Z460" s="564"/>
    </row>
    <row r="461">
      <c r="A461" s="564"/>
      <c r="B461" s="564"/>
      <c r="C461" s="564"/>
      <c r="D461" s="622"/>
      <c r="E461" s="564"/>
      <c r="F461" s="564"/>
      <c r="G461" s="564"/>
      <c r="H461" s="564"/>
      <c r="I461" s="564"/>
      <c r="J461" s="564"/>
      <c r="K461" s="564"/>
      <c r="L461" s="564"/>
      <c r="M461" s="564"/>
      <c r="N461" s="564"/>
      <c r="O461" s="564"/>
      <c r="P461" s="564"/>
      <c r="Q461" s="564"/>
      <c r="R461" s="564"/>
      <c r="S461" s="564"/>
      <c r="T461" s="564"/>
      <c r="U461" s="564"/>
      <c r="V461" s="564"/>
      <c r="W461" s="564"/>
      <c r="X461" s="564"/>
      <c r="Y461" s="564"/>
      <c r="Z461" s="564"/>
    </row>
    <row r="462">
      <c r="A462" s="564"/>
      <c r="B462" s="564"/>
      <c r="C462" s="564"/>
      <c r="D462" s="622"/>
      <c r="E462" s="564"/>
      <c r="F462" s="564"/>
      <c r="G462" s="564"/>
      <c r="H462" s="564"/>
      <c r="I462" s="564"/>
      <c r="J462" s="564"/>
      <c r="K462" s="564"/>
      <c r="L462" s="564"/>
      <c r="M462" s="564"/>
      <c r="N462" s="564"/>
      <c r="O462" s="564"/>
      <c r="P462" s="564"/>
      <c r="Q462" s="564"/>
      <c r="R462" s="564"/>
      <c r="S462" s="564"/>
      <c r="T462" s="564"/>
      <c r="U462" s="564"/>
      <c r="V462" s="564"/>
      <c r="W462" s="564"/>
      <c r="X462" s="564"/>
      <c r="Y462" s="564"/>
      <c r="Z462" s="564"/>
    </row>
    <row r="463">
      <c r="A463" s="564"/>
      <c r="B463" s="564"/>
      <c r="C463" s="564"/>
      <c r="D463" s="622"/>
      <c r="E463" s="564"/>
      <c r="F463" s="564"/>
      <c r="G463" s="564"/>
      <c r="H463" s="564"/>
      <c r="I463" s="564"/>
      <c r="J463" s="564"/>
      <c r="K463" s="564"/>
      <c r="L463" s="564"/>
      <c r="M463" s="564"/>
      <c r="N463" s="564"/>
      <c r="O463" s="564"/>
      <c r="P463" s="564"/>
      <c r="Q463" s="564"/>
      <c r="R463" s="564"/>
      <c r="S463" s="564"/>
      <c r="T463" s="564"/>
      <c r="U463" s="564"/>
      <c r="V463" s="564"/>
      <c r="W463" s="564"/>
      <c r="X463" s="564"/>
      <c r="Y463" s="564"/>
      <c r="Z463" s="564"/>
    </row>
    <row r="464">
      <c r="A464" s="564"/>
      <c r="B464" s="564"/>
      <c r="C464" s="564"/>
      <c r="D464" s="622"/>
      <c r="E464" s="564"/>
      <c r="F464" s="564"/>
      <c r="G464" s="564"/>
      <c r="H464" s="564"/>
      <c r="I464" s="564"/>
      <c r="J464" s="564"/>
      <c r="K464" s="564"/>
      <c r="L464" s="564"/>
      <c r="M464" s="564"/>
      <c r="N464" s="564"/>
      <c r="O464" s="564"/>
      <c r="P464" s="564"/>
      <c r="Q464" s="564"/>
      <c r="R464" s="564"/>
      <c r="S464" s="564"/>
      <c r="T464" s="564"/>
      <c r="U464" s="564"/>
      <c r="V464" s="564"/>
      <c r="W464" s="564"/>
      <c r="X464" s="564"/>
      <c r="Y464" s="564"/>
      <c r="Z464" s="564"/>
    </row>
    <row r="465">
      <c r="A465" s="564"/>
      <c r="B465" s="564"/>
      <c r="C465" s="564"/>
      <c r="D465" s="622"/>
      <c r="E465" s="564"/>
      <c r="F465" s="564"/>
      <c r="G465" s="564"/>
      <c r="H465" s="564"/>
      <c r="I465" s="564"/>
      <c r="J465" s="564"/>
      <c r="K465" s="564"/>
      <c r="L465" s="564"/>
      <c r="M465" s="564"/>
      <c r="N465" s="564"/>
      <c r="O465" s="564"/>
      <c r="P465" s="564"/>
      <c r="Q465" s="564"/>
      <c r="R465" s="564"/>
      <c r="S465" s="564"/>
      <c r="T465" s="564"/>
      <c r="U465" s="564"/>
      <c r="V465" s="564"/>
      <c r="W465" s="564"/>
      <c r="X465" s="564"/>
      <c r="Y465" s="564"/>
      <c r="Z465" s="564"/>
    </row>
    <row r="466">
      <c r="A466" s="564"/>
      <c r="B466" s="564"/>
      <c r="C466" s="564"/>
      <c r="D466" s="622"/>
      <c r="E466" s="564"/>
      <c r="F466" s="564"/>
      <c r="G466" s="564"/>
      <c r="H466" s="564"/>
      <c r="I466" s="564"/>
      <c r="J466" s="564"/>
      <c r="K466" s="564"/>
      <c r="L466" s="564"/>
      <c r="M466" s="564"/>
      <c r="N466" s="564"/>
      <c r="O466" s="564"/>
      <c r="P466" s="564"/>
      <c r="Q466" s="564"/>
      <c r="R466" s="564"/>
      <c r="S466" s="564"/>
      <c r="T466" s="564"/>
      <c r="U466" s="564"/>
      <c r="V466" s="564"/>
      <c r="W466" s="564"/>
      <c r="X466" s="564"/>
      <c r="Y466" s="564"/>
      <c r="Z466" s="564"/>
    </row>
    <row r="467">
      <c r="A467" s="564"/>
      <c r="B467" s="564"/>
      <c r="C467" s="564"/>
      <c r="D467" s="622"/>
      <c r="E467" s="564"/>
      <c r="F467" s="564"/>
      <c r="G467" s="564"/>
      <c r="H467" s="564"/>
      <c r="I467" s="564"/>
      <c r="J467" s="564"/>
      <c r="K467" s="564"/>
      <c r="L467" s="564"/>
      <c r="M467" s="564"/>
      <c r="N467" s="564"/>
      <c r="O467" s="564"/>
      <c r="P467" s="564"/>
      <c r="Q467" s="564"/>
      <c r="R467" s="564"/>
      <c r="S467" s="564"/>
      <c r="T467" s="564"/>
      <c r="U467" s="564"/>
      <c r="V467" s="564"/>
      <c r="W467" s="564"/>
      <c r="X467" s="564"/>
      <c r="Y467" s="564"/>
      <c r="Z467" s="564"/>
    </row>
    <row r="468">
      <c r="A468" s="564"/>
      <c r="B468" s="564"/>
      <c r="C468" s="564"/>
      <c r="D468" s="622"/>
      <c r="E468" s="564"/>
      <c r="F468" s="564"/>
      <c r="G468" s="564"/>
      <c r="H468" s="564"/>
      <c r="I468" s="564"/>
      <c r="J468" s="564"/>
      <c r="K468" s="564"/>
      <c r="L468" s="564"/>
      <c r="M468" s="564"/>
      <c r="N468" s="564"/>
      <c r="O468" s="564"/>
      <c r="P468" s="564"/>
      <c r="Q468" s="564"/>
      <c r="R468" s="564"/>
      <c r="S468" s="564"/>
      <c r="T468" s="564"/>
      <c r="U468" s="564"/>
      <c r="V468" s="564"/>
      <c r="W468" s="564"/>
      <c r="X468" s="564"/>
      <c r="Y468" s="564"/>
      <c r="Z468" s="564"/>
    </row>
    <row r="469">
      <c r="A469" s="564"/>
      <c r="B469" s="564"/>
      <c r="C469" s="564"/>
      <c r="D469" s="622"/>
      <c r="E469" s="564"/>
      <c r="F469" s="564"/>
      <c r="G469" s="564"/>
      <c r="H469" s="564"/>
      <c r="I469" s="564"/>
      <c r="J469" s="564"/>
      <c r="K469" s="564"/>
      <c r="L469" s="564"/>
      <c r="M469" s="564"/>
      <c r="N469" s="564"/>
      <c r="O469" s="564"/>
      <c r="P469" s="564"/>
      <c r="Q469" s="564"/>
      <c r="R469" s="564"/>
      <c r="S469" s="564"/>
      <c r="T469" s="564"/>
      <c r="U469" s="564"/>
      <c r="V469" s="564"/>
      <c r="W469" s="564"/>
      <c r="X469" s="564"/>
      <c r="Y469" s="564"/>
      <c r="Z469" s="564"/>
    </row>
    <row r="470">
      <c r="A470" s="564"/>
      <c r="B470" s="564"/>
      <c r="C470" s="564"/>
      <c r="D470" s="622"/>
      <c r="E470" s="564"/>
      <c r="F470" s="564"/>
      <c r="G470" s="564"/>
      <c r="H470" s="564"/>
      <c r="I470" s="564"/>
      <c r="J470" s="564"/>
      <c r="K470" s="564"/>
      <c r="L470" s="564"/>
      <c r="M470" s="564"/>
      <c r="N470" s="564"/>
      <c r="O470" s="564"/>
      <c r="P470" s="564"/>
      <c r="Q470" s="564"/>
      <c r="R470" s="564"/>
      <c r="S470" s="564"/>
      <c r="T470" s="564"/>
      <c r="U470" s="564"/>
      <c r="V470" s="564"/>
      <c r="W470" s="564"/>
      <c r="X470" s="564"/>
      <c r="Y470" s="564"/>
      <c r="Z470" s="564"/>
    </row>
    <row r="471">
      <c r="A471" s="564"/>
      <c r="B471" s="564"/>
      <c r="C471" s="564"/>
      <c r="D471" s="622"/>
      <c r="E471" s="564"/>
      <c r="F471" s="564"/>
      <c r="G471" s="564"/>
      <c r="H471" s="564"/>
      <c r="I471" s="564"/>
      <c r="J471" s="564"/>
      <c r="K471" s="564"/>
      <c r="L471" s="564"/>
      <c r="M471" s="564"/>
      <c r="N471" s="564"/>
      <c r="O471" s="564"/>
      <c r="P471" s="564"/>
      <c r="Q471" s="564"/>
      <c r="R471" s="564"/>
      <c r="S471" s="564"/>
      <c r="T471" s="564"/>
      <c r="U471" s="564"/>
      <c r="V471" s="564"/>
      <c r="W471" s="564"/>
      <c r="X471" s="564"/>
      <c r="Y471" s="564"/>
      <c r="Z471" s="564"/>
    </row>
    <row r="472">
      <c r="A472" s="564"/>
      <c r="B472" s="564"/>
      <c r="C472" s="564"/>
      <c r="D472" s="622"/>
      <c r="E472" s="564"/>
      <c r="F472" s="564"/>
      <c r="G472" s="564"/>
      <c r="H472" s="564"/>
      <c r="I472" s="564"/>
      <c r="J472" s="564"/>
      <c r="K472" s="564"/>
      <c r="L472" s="564"/>
      <c r="M472" s="564"/>
      <c r="N472" s="564"/>
      <c r="O472" s="564"/>
      <c r="P472" s="564"/>
      <c r="Q472" s="564"/>
      <c r="R472" s="564"/>
      <c r="S472" s="564"/>
      <c r="T472" s="564"/>
      <c r="U472" s="564"/>
      <c r="V472" s="564"/>
      <c r="W472" s="564"/>
      <c r="X472" s="564"/>
      <c r="Y472" s="564"/>
      <c r="Z472" s="564"/>
    </row>
    <row r="473">
      <c r="A473" s="564"/>
      <c r="B473" s="564"/>
      <c r="C473" s="564"/>
      <c r="D473" s="622"/>
      <c r="E473" s="564"/>
      <c r="F473" s="564"/>
      <c r="G473" s="564"/>
      <c r="H473" s="564"/>
      <c r="I473" s="564"/>
      <c r="J473" s="564"/>
      <c r="K473" s="564"/>
      <c r="L473" s="564"/>
      <c r="M473" s="564"/>
      <c r="N473" s="564"/>
      <c r="O473" s="564"/>
      <c r="P473" s="564"/>
      <c r="Q473" s="564"/>
      <c r="R473" s="564"/>
      <c r="S473" s="564"/>
      <c r="T473" s="564"/>
      <c r="U473" s="564"/>
      <c r="V473" s="564"/>
      <c r="W473" s="564"/>
      <c r="X473" s="564"/>
      <c r="Y473" s="564"/>
      <c r="Z473" s="564"/>
    </row>
    <row r="474">
      <c r="A474" s="564"/>
      <c r="B474" s="564"/>
      <c r="C474" s="564"/>
      <c r="D474" s="622"/>
      <c r="E474" s="564"/>
      <c r="F474" s="564"/>
      <c r="G474" s="564"/>
      <c r="H474" s="564"/>
      <c r="I474" s="564"/>
      <c r="J474" s="564"/>
      <c r="K474" s="564"/>
      <c r="L474" s="564"/>
      <c r="M474" s="564"/>
      <c r="N474" s="564"/>
      <c r="O474" s="564"/>
      <c r="P474" s="564"/>
      <c r="Q474" s="564"/>
      <c r="R474" s="564"/>
      <c r="S474" s="564"/>
      <c r="T474" s="564"/>
      <c r="U474" s="564"/>
      <c r="V474" s="564"/>
      <c r="W474" s="564"/>
      <c r="X474" s="564"/>
      <c r="Y474" s="564"/>
      <c r="Z474" s="564"/>
    </row>
    <row r="475">
      <c r="A475" s="564"/>
      <c r="B475" s="564"/>
      <c r="C475" s="564"/>
      <c r="D475" s="622"/>
      <c r="E475" s="564"/>
      <c r="F475" s="564"/>
      <c r="G475" s="564"/>
      <c r="H475" s="564"/>
      <c r="I475" s="564"/>
      <c r="J475" s="564"/>
      <c r="K475" s="564"/>
      <c r="L475" s="564"/>
      <c r="M475" s="564"/>
      <c r="N475" s="564"/>
      <c r="O475" s="564"/>
      <c r="P475" s="564"/>
      <c r="Q475" s="564"/>
      <c r="R475" s="564"/>
      <c r="S475" s="564"/>
      <c r="T475" s="564"/>
      <c r="U475" s="564"/>
      <c r="V475" s="564"/>
      <c r="W475" s="564"/>
      <c r="X475" s="564"/>
      <c r="Y475" s="564"/>
      <c r="Z475" s="564"/>
    </row>
    <row r="476">
      <c r="A476" s="564"/>
      <c r="B476" s="564"/>
      <c r="C476" s="564"/>
      <c r="D476" s="622"/>
      <c r="E476" s="564"/>
      <c r="F476" s="564"/>
      <c r="G476" s="564"/>
      <c r="H476" s="564"/>
      <c r="I476" s="564"/>
      <c r="J476" s="564"/>
      <c r="K476" s="564"/>
      <c r="L476" s="564"/>
      <c r="M476" s="564"/>
      <c r="N476" s="564"/>
      <c r="O476" s="564"/>
      <c r="P476" s="564"/>
      <c r="Q476" s="564"/>
      <c r="R476" s="564"/>
      <c r="S476" s="564"/>
      <c r="T476" s="564"/>
      <c r="U476" s="564"/>
      <c r="V476" s="564"/>
      <c r="W476" s="564"/>
      <c r="X476" s="564"/>
      <c r="Y476" s="564"/>
      <c r="Z476" s="564"/>
    </row>
    <row r="477">
      <c r="A477" s="564"/>
      <c r="B477" s="564"/>
      <c r="C477" s="564"/>
      <c r="D477" s="622"/>
      <c r="E477" s="564"/>
      <c r="F477" s="564"/>
      <c r="G477" s="564"/>
      <c r="H477" s="564"/>
      <c r="I477" s="564"/>
      <c r="J477" s="564"/>
      <c r="K477" s="564"/>
      <c r="L477" s="564"/>
      <c r="M477" s="564"/>
      <c r="N477" s="564"/>
      <c r="O477" s="564"/>
      <c r="P477" s="564"/>
      <c r="Q477" s="564"/>
      <c r="R477" s="564"/>
      <c r="S477" s="564"/>
      <c r="T477" s="564"/>
      <c r="U477" s="564"/>
      <c r="V477" s="564"/>
      <c r="W477" s="564"/>
      <c r="X477" s="564"/>
      <c r="Y477" s="564"/>
      <c r="Z477" s="564"/>
    </row>
    <row r="478">
      <c r="A478" s="564"/>
      <c r="B478" s="564"/>
      <c r="C478" s="564"/>
      <c r="D478" s="622"/>
      <c r="E478" s="564"/>
      <c r="F478" s="564"/>
      <c r="G478" s="564"/>
      <c r="H478" s="564"/>
      <c r="I478" s="564"/>
      <c r="J478" s="564"/>
      <c r="K478" s="564"/>
      <c r="L478" s="564"/>
      <c r="M478" s="564"/>
      <c r="N478" s="564"/>
      <c r="O478" s="564"/>
      <c r="P478" s="564"/>
      <c r="Q478" s="564"/>
      <c r="R478" s="564"/>
      <c r="S478" s="564"/>
      <c r="T478" s="564"/>
      <c r="U478" s="564"/>
      <c r="V478" s="564"/>
      <c r="W478" s="564"/>
      <c r="X478" s="564"/>
      <c r="Y478" s="564"/>
      <c r="Z478" s="564"/>
    </row>
    <row r="479">
      <c r="A479" s="564"/>
      <c r="B479" s="564"/>
      <c r="C479" s="564"/>
      <c r="D479" s="622"/>
      <c r="E479" s="564"/>
      <c r="F479" s="564"/>
      <c r="G479" s="564"/>
      <c r="H479" s="564"/>
      <c r="I479" s="564"/>
      <c r="J479" s="564"/>
      <c r="K479" s="564"/>
      <c r="L479" s="564"/>
      <c r="M479" s="564"/>
      <c r="N479" s="564"/>
      <c r="O479" s="564"/>
      <c r="P479" s="564"/>
      <c r="Q479" s="564"/>
      <c r="R479" s="564"/>
      <c r="S479" s="564"/>
      <c r="T479" s="564"/>
      <c r="U479" s="564"/>
      <c r="V479" s="564"/>
      <c r="W479" s="564"/>
      <c r="X479" s="564"/>
      <c r="Y479" s="564"/>
      <c r="Z479" s="564"/>
    </row>
    <row r="480">
      <c r="A480" s="564"/>
      <c r="B480" s="564"/>
      <c r="C480" s="564"/>
      <c r="D480" s="622"/>
      <c r="E480" s="564"/>
      <c r="F480" s="564"/>
      <c r="G480" s="564"/>
      <c r="H480" s="564"/>
      <c r="I480" s="564"/>
      <c r="J480" s="564"/>
      <c r="K480" s="564"/>
      <c r="L480" s="564"/>
      <c r="M480" s="564"/>
      <c r="N480" s="564"/>
      <c r="O480" s="564"/>
      <c r="P480" s="564"/>
      <c r="Q480" s="564"/>
      <c r="R480" s="564"/>
      <c r="S480" s="564"/>
      <c r="T480" s="564"/>
      <c r="U480" s="564"/>
      <c r="V480" s="564"/>
      <c r="W480" s="564"/>
      <c r="X480" s="564"/>
      <c r="Y480" s="564"/>
      <c r="Z480" s="564"/>
    </row>
    <row r="481">
      <c r="A481" s="564"/>
      <c r="B481" s="564"/>
      <c r="C481" s="564"/>
      <c r="D481" s="622"/>
      <c r="E481" s="564"/>
      <c r="F481" s="564"/>
      <c r="G481" s="564"/>
      <c r="H481" s="564"/>
      <c r="I481" s="564"/>
      <c r="J481" s="564"/>
      <c r="K481" s="564"/>
      <c r="L481" s="564"/>
      <c r="M481" s="564"/>
      <c r="N481" s="564"/>
      <c r="O481" s="564"/>
      <c r="P481" s="564"/>
      <c r="Q481" s="564"/>
      <c r="R481" s="564"/>
      <c r="S481" s="564"/>
      <c r="T481" s="564"/>
      <c r="U481" s="564"/>
      <c r="V481" s="564"/>
      <c r="W481" s="564"/>
      <c r="X481" s="564"/>
      <c r="Y481" s="564"/>
      <c r="Z481" s="564"/>
    </row>
    <row r="482">
      <c r="A482" s="564"/>
      <c r="B482" s="564"/>
      <c r="C482" s="564"/>
      <c r="D482" s="622"/>
      <c r="E482" s="564"/>
      <c r="F482" s="564"/>
      <c r="G482" s="564"/>
      <c r="H482" s="564"/>
      <c r="I482" s="564"/>
      <c r="J482" s="564"/>
      <c r="K482" s="564"/>
      <c r="L482" s="564"/>
      <c r="M482" s="564"/>
      <c r="N482" s="564"/>
      <c r="O482" s="564"/>
      <c r="P482" s="564"/>
      <c r="Q482" s="564"/>
      <c r="R482" s="564"/>
      <c r="S482" s="564"/>
      <c r="T482" s="564"/>
      <c r="U482" s="564"/>
      <c r="V482" s="564"/>
      <c r="W482" s="564"/>
      <c r="X482" s="564"/>
      <c r="Y482" s="564"/>
      <c r="Z482" s="564"/>
    </row>
    <row r="483">
      <c r="A483" s="564"/>
      <c r="B483" s="564"/>
      <c r="C483" s="564"/>
      <c r="D483" s="622"/>
      <c r="E483" s="564"/>
      <c r="F483" s="564"/>
      <c r="G483" s="564"/>
      <c r="H483" s="564"/>
      <c r="I483" s="564"/>
      <c r="J483" s="564"/>
      <c r="K483" s="564"/>
      <c r="L483" s="564"/>
      <c r="M483" s="564"/>
      <c r="N483" s="564"/>
      <c r="O483" s="564"/>
      <c r="P483" s="564"/>
      <c r="Q483" s="564"/>
      <c r="R483" s="564"/>
      <c r="S483" s="564"/>
      <c r="T483" s="564"/>
      <c r="U483" s="564"/>
      <c r="V483" s="564"/>
      <c r="W483" s="564"/>
      <c r="X483" s="564"/>
      <c r="Y483" s="564"/>
      <c r="Z483" s="564"/>
    </row>
    <row r="484">
      <c r="A484" s="564"/>
      <c r="B484" s="564"/>
      <c r="C484" s="564"/>
      <c r="D484" s="622"/>
      <c r="E484" s="564"/>
      <c r="F484" s="564"/>
      <c r="G484" s="564"/>
      <c r="H484" s="564"/>
      <c r="I484" s="564"/>
      <c r="J484" s="564"/>
      <c r="K484" s="564"/>
      <c r="L484" s="564"/>
      <c r="M484" s="564"/>
      <c r="N484" s="564"/>
      <c r="O484" s="564"/>
      <c r="P484" s="564"/>
      <c r="Q484" s="564"/>
      <c r="R484" s="564"/>
      <c r="S484" s="564"/>
      <c r="T484" s="564"/>
      <c r="U484" s="564"/>
      <c r="V484" s="564"/>
      <c r="W484" s="564"/>
      <c r="X484" s="564"/>
      <c r="Y484" s="564"/>
      <c r="Z484" s="564"/>
    </row>
    <row r="485">
      <c r="A485" s="564"/>
      <c r="B485" s="564"/>
      <c r="C485" s="564"/>
      <c r="D485" s="622"/>
      <c r="E485" s="564"/>
      <c r="F485" s="564"/>
      <c r="G485" s="564"/>
      <c r="H485" s="564"/>
      <c r="I485" s="564"/>
      <c r="J485" s="564"/>
      <c r="K485" s="564"/>
      <c r="L485" s="564"/>
      <c r="M485" s="564"/>
      <c r="N485" s="564"/>
      <c r="O485" s="564"/>
      <c r="P485" s="564"/>
      <c r="Q485" s="564"/>
      <c r="R485" s="564"/>
      <c r="S485" s="564"/>
      <c r="T485" s="564"/>
      <c r="U485" s="564"/>
      <c r="V485" s="564"/>
      <c r="W485" s="564"/>
      <c r="X485" s="564"/>
      <c r="Y485" s="564"/>
      <c r="Z485" s="564"/>
    </row>
    <row r="486">
      <c r="A486" s="564"/>
      <c r="B486" s="564"/>
      <c r="C486" s="564"/>
      <c r="D486" s="622"/>
      <c r="E486" s="564"/>
      <c r="F486" s="564"/>
      <c r="G486" s="564"/>
      <c r="H486" s="564"/>
      <c r="I486" s="564"/>
      <c r="J486" s="564"/>
      <c r="K486" s="564"/>
      <c r="L486" s="564"/>
      <c r="M486" s="564"/>
      <c r="N486" s="564"/>
      <c r="O486" s="564"/>
      <c r="P486" s="564"/>
      <c r="Q486" s="564"/>
      <c r="R486" s="564"/>
      <c r="S486" s="564"/>
      <c r="T486" s="564"/>
      <c r="U486" s="564"/>
      <c r="V486" s="564"/>
      <c r="W486" s="564"/>
      <c r="X486" s="564"/>
      <c r="Y486" s="564"/>
      <c r="Z486" s="564"/>
    </row>
    <row r="487">
      <c r="A487" s="564"/>
      <c r="B487" s="564"/>
      <c r="C487" s="564"/>
      <c r="D487" s="622"/>
      <c r="E487" s="564"/>
      <c r="F487" s="564"/>
      <c r="G487" s="564"/>
      <c r="H487" s="564"/>
      <c r="I487" s="564"/>
      <c r="J487" s="564"/>
      <c r="K487" s="564"/>
      <c r="L487" s="564"/>
      <c r="M487" s="564"/>
      <c r="N487" s="564"/>
      <c r="O487" s="564"/>
      <c r="P487" s="564"/>
      <c r="Q487" s="564"/>
      <c r="R487" s="564"/>
      <c r="S487" s="564"/>
      <c r="T487" s="564"/>
      <c r="U487" s="564"/>
      <c r="V487" s="564"/>
      <c r="W487" s="564"/>
      <c r="X487" s="564"/>
      <c r="Y487" s="564"/>
      <c r="Z487" s="564"/>
    </row>
    <row r="488">
      <c r="A488" s="564"/>
      <c r="B488" s="564"/>
      <c r="C488" s="564"/>
      <c r="D488" s="622"/>
      <c r="E488" s="564"/>
      <c r="F488" s="564"/>
      <c r="G488" s="564"/>
      <c r="H488" s="564"/>
      <c r="I488" s="564"/>
      <c r="J488" s="564"/>
      <c r="K488" s="564"/>
      <c r="L488" s="564"/>
      <c r="M488" s="564"/>
      <c r="N488" s="564"/>
      <c r="O488" s="564"/>
      <c r="P488" s="564"/>
      <c r="Q488" s="564"/>
      <c r="R488" s="564"/>
      <c r="S488" s="564"/>
      <c r="T488" s="564"/>
      <c r="U488" s="564"/>
      <c r="V488" s="564"/>
      <c r="W488" s="564"/>
      <c r="X488" s="564"/>
      <c r="Y488" s="564"/>
      <c r="Z488" s="564"/>
    </row>
    <row r="489">
      <c r="A489" s="564"/>
      <c r="B489" s="564"/>
      <c r="C489" s="564"/>
      <c r="D489" s="622"/>
      <c r="E489" s="564"/>
      <c r="F489" s="564"/>
      <c r="G489" s="564"/>
      <c r="H489" s="564"/>
      <c r="I489" s="564"/>
      <c r="J489" s="564"/>
      <c r="K489" s="564"/>
      <c r="L489" s="564"/>
      <c r="M489" s="564"/>
      <c r="N489" s="564"/>
      <c r="O489" s="564"/>
      <c r="P489" s="564"/>
      <c r="Q489" s="564"/>
      <c r="R489" s="564"/>
      <c r="S489" s="564"/>
      <c r="T489" s="564"/>
      <c r="U489" s="564"/>
      <c r="V489" s="564"/>
      <c r="W489" s="564"/>
      <c r="X489" s="564"/>
      <c r="Y489" s="564"/>
      <c r="Z489" s="564"/>
    </row>
    <row r="490">
      <c r="A490" s="564"/>
      <c r="B490" s="564"/>
      <c r="C490" s="564"/>
      <c r="D490" s="622"/>
      <c r="E490" s="564"/>
      <c r="F490" s="564"/>
      <c r="G490" s="564"/>
      <c r="H490" s="564"/>
      <c r="I490" s="564"/>
      <c r="J490" s="564"/>
      <c r="K490" s="564"/>
      <c r="L490" s="564"/>
      <c r="M490" s="564"/>
      <c r="N490" s="564"/>
      <c r="O490" s="564"/>
      <c r="P490" s="564"/>
      <c r="Q490" s="564"/>
      <c r="R490" s="564"/>
      <c r="S490" s="564"/>
      <c r="T490" s="564"/>
      <c r="U490" s="564"/>
      <c r="V490" s="564"/>
      <c r="W490" s="564"/>
      <c r="X490" s="564"/>
      <c r="Y490" s="564"/>
      <c r="Z490" s="564"/>
    </row>
    <row r="491">
      <c r="A491" s="564"/>
      <c r="B491" s="564"/>
      <c r="C491" s="564"/>
      <c r="D491" s="622"/>
      <c r="E491" s="564"/>
      <c r="F491" s="564"/>
      <c r="G491" s="564"/>
      <c r="H491" s="564"/>
      <c r="I491" s="564"/>
      <c r="J491" s="564"/>
      <c r="K491" s="564"/>
      <c r="L491" s="564"/>
      <c r="M491" s="564"/>
      <c r="N491" s="564"/>
      <c r="O491" s="564"/>
      <c r="P491" s="564"/>
      <c r="Q491" s="564"/>
      <c r="R491" s="564"/>
      <c r="S491" s="564"/>
      <c r="T491" s="564"/>
      <c r="U491" s="564"/>
      <c r="V491" s="564"/>
      <c r="W491" s="564"/>
      <c r="X491" s="564"/>
      <c r="Y491" s="564"/>
      <c r="Z491" s="564"/>
    </row>
    <row r="492">
      <c r="A492" s="564"/>
      <c r="B492" s="564"/>
      <c r="C492" s="564"/>
      <c r="D492" s="622"/>
      <c r="E492" s="564"/>
      <c r="F492" s="564"/>
      <c r="G492" s="564"/>
      <c r="H492" s="564"/>
      <c r="I492" s="564"/>
      <c r="J492" s="564"/>
      <c r="K492" s="564"/>
      <c r="L492" s="564"/>
      <c r="M492" s="564"/>
      <c r="N492" s="564"/>
      <c r="O492" s="564"/>
      <c r="P492" s="564"/>
      <c r="Q492" s="564"/>
      <c r="R492" s="564"/>
      <c r="S492" s="564"/>
      <c r="T492" s="564"/>
      <c r="U492" s="564"/>
      <c r="V492" s="564"/>
      <c r="W492" s="564"/>
      <c r="X492" s="564"/>
      <c r="Y492" s="564"/>
      <c r="Z492" s="564"/>
    </row>
    <row r="493">
      <c r="A493" s="564"/>
      <c r="B493" s="564"/>
      <c r="C493" s="564"/>
      <c r="D493" s="622"/>
      <c r="E493" s="564"/>
      <c r="F493" s="564"/>
      <c r="G493" s="564"/>
      <c r="H493" s="564"/>
      <c r="I493" s="564"/>
      <c r="J493" s="564"/>
      <c r="K493" s="564"/>
      <c r="L493" s="564"/>
      <c r="M493" s="564"/>
      <c r="N493" s="564"/>
      <c r="O493" s="564"/>
      <c r="P493" s="564"/>
      <c r="Q493" s="564"/>
      <c r="R493" s="564"/>
      <c r="S493" s="564"/>
      <c r="T493" s="564"/>
      <c r="U493" s="564"/>
      <c r="V493" s="564"/>
      <c r="W493" s="564"/>
      <c r="X493" s="564"/>
      <c r="Y493" s="564"/>
      <c r="Z493" s="564"/>
    </row>
    <row r="494">
      <c r="A494" s="564"/>
      <c r="B494" s="564"/>
      <c r="C494" s="564"/>
      <c r="D494" s="622"/>
      <c r="E494" s="564"/>
      <c r="F494" s="564"/>
      <c r="G494" s="564"/>
      <c r="H494" s="564"/>
      <c r="I494" s="564"/>
      <c r="J494" s="564"/>
      <c r="K494" s="564"/>
      <c r="L494" s="564"/>
      <c r="M494" s="564"/>
      <c r="N494" s="564"/>
      <c r="O494" s="564"/>
      <c r="P494" s="564"/>
      <c r="Q494" s="564"/>
      <c r="R494" s="564"/>
      <c r="S494" s="564"/>
      <c r="T494" s="564"/>
      <c r="U494" s="564"/>
      <c r="V494" s="564"/>
      <c r="W494" s="564"/>
      <c r="X494" s="564"/>
      <c r="Y494" s="564"/>
      <c r="Z494" s="564"/>
    </row>
    <row r="495">
      <c r="A495" s="564"/>
      <c r="B495" s="564"/>
      <c r="C495" s="564"/>
      <c r="D495" s="622"/>
      <c r="E495" s="564"/>
      <c r="F495" s="564"/>
      <c r="G495" s="564"/>
      <c r="H495" s="564"/>
      <c r="I495" s="564"/>
      <c r="J495" s="564"/>
      <c r="K495" s="564"/>
      <c r="L495" s="564"/>
      <c r="M495" s="564"/>
      <c r="N495" s="564"/>
      <c r="O495" s="564"/>
      <c r="P495" s="564"/>
      <c r="Q495" s="564"/>
      <c r="R495" s="564"/>
      <c r="S495" s="564"/>
      <c r="T495" s="564"/>
      <c r="U495" s="564"/>
      <c r="V495" s="564"/>
      <c r="W495" s="564"/>
      <c r="X495" s="564"/>
      <c r="Y495" s="564"/>
      <c r="Z495" s="564"/>
    </row>
    <row r="496">
      <c r="A496" s="564"/>
      <c r="B496" s="564"/>
      <c r="C496" s="564"/>
      <c r="D496" s="622"/>
      <c r="E496" s="564"/>
      <c r="F496" s="564"/>
      <c r="G496" s="564"/>
      <c r="H496" s="564"/>
      <c r="I496" s="564"/>
      <c r="J496" s="564"/>
      <c r="K496" s="564"/>
      <c r="L496" s="564"/>
      <c r="M496" s="564"/>
      <c r="N496" s="564"/>
      <c r="O496" s="564"/>
      <c r="P496" s="564"/>
      <c r="Q496" s="564"/>
      <c r="R496" s="564"/>
      <c r="S496" s="564"/>
      <c r="T496" s="564"/>
      <c r="U496" s="564"/>
      <c r="V496" s="564"/>
      <c r="W496" s="564"/>
      <c r="X496" s="564"/>
      <c r="Y496" s="564"/>
      <c r="Z496" s="564"/>
    </row>
    <row r="497">
      <c r="A497" s="564"/>
      <c r="B497" s="564"/>
      <c r="C497" s="564"/>
      <c r="D497" s="622"/>
      <c r="E497" s="564"/>
      <c r="F497" s="564"/>
      <c r="G497" s="564"/>
      <c r="H497" s="564"/>
      <c r="I497" s="564"/>
      <c r="J497" s="564"/>
      <c r="K497" s="564"/>
      <c r="L497" s="564"/>
      <c r="M497" s="564"/>
      <c r="N497" s="564"/>
      <c r="O497" s="564"/>
      <c r="P497" s="564"/>
      <c r="Q497" s="564"/>
      <c r="R497" s="564"/>
      <c r="S497" s="564"/>
      <c r="T497" s="564"/>
      <c r="U497" s="564"/>
      <c r="V497" s="564"/>
      <c r="W497" s="564"/>
      <c r="X497" s="564"/>
      <c r="Y497" s="564"/>
      <c r="Z497" s="564"/>
    </row>
    <row r="498">
      <c r="A498" s="564"/>
      <c r="B498" s="564"/>
      <c r="C498" s="564"/>
      <c r="D498" s="622"/>
      <c r="E498" s="564"/>
      <c r="F498" s="564"/>
      <c r="G498" s="564"/>
      <c r="H498" s="564"/>
      <c r="I498" s="564"/>
      <c r="J498" s="564"/>
      <c r="K498" s="564"/>
      <c r="L498" s="564"/>
      <c r="M498" s="564"/>
      <c r="N498" s="564"/>
      <c r="O498" s="564"/>
      <c r="P498" s="564"/>
      <c r="Q498" s="564"/>
      <c r="R498" s="564"/>
      <c r="S498" s="564"/>
      <c r="T498" s="564"/>
      <c r="U498" s="564"/>
      <c r="V498" s="564"/>
      <c r="W498" s="564"/>
      <c r="X498" s="564"/>
      <c r="Y498" s="564"/>
      <c r="Z498" s="564"/>
    </row>
    <row r="499">
      <c r="A499" s="564"/>
      <c r="B499" s="564"/>
      <c r="C499" s="564"/>
      <c r="D499" s="622"/>
      <c r="E499" s="564"/>
      <c r="F499" s="564"/>
      <c r="G499" s="564"/>
      <c r="H499" s="564"/>
      <c r="I499" s="564"/>
      <c r="J499" s="564"/>
      <c r="K499" s="564"/>
      <c r="L499" s="564"/>
      <c r="M499" s="564"/>
      <c r="N499" s="564"/>
      <c r="O499" s="564"/>
      <c r="P499" s="564"/>
      <c r="Q499" s="564"/>
      <c r="R499" s="564"/>
      <c r="S499" s="564"/>
      <c r="T499" s="564"/>
      <c r="U499" s="564"/>
      <c r="V499" s="564"/>
      <c r="W499" s="564"/>
      <c r="X499" s="564"/>
      <c r="Y499" s="564"/>
      <c r="Z499" s="564"/>
    </row>
    <row r="500">
      <c r="A500" s="564"/>
      <c r="B500" s="564"/>
      <c r="C500" s="564"/>
      <c r="D500" s="622"/>
      <c r="E500" s="564"/>
      <c r="F500" s="564"/>
      <c r="G500" s="564"/>
      <c r="H500" s="564"/>
      <c r="I500" s="564"/>
      <c r="J500" s="564"/>
      <c r="K500" s="564"/>
      <c r="L500" s="564"/>
      <c r="M500" s="564"/>
      <c r="N500" s="564"/>
      <c r="O500" s="564"/>
      <c r="P500" s="564"/>
      <c r="Q500" s="564"/>
      <c r="R500" s="564"/>
      <c r="S500" s="564"/>
      <c r="T500" s="564"/>
      <c r="U500" s="564"/>
      <c r="V500" s="564"/>
      <c r="W500" s="564"/>
      <c r="X500" s="564"/>
      <c r="Y500" s="564"/>
      <c r="Z500" s="564"/>
    </row>
    <row r="501">
      <c r="A501" s="564"/>
      <c r="B501" s="564"/>
      <c r="C501" s="564"/>
      <c r="D501" s="622"/>
      <c r="E501" s="564"/>
      <c r="F501" s="564"/>
      <c r="G501" s="564"/>
      <c r="H501" s="564"/>
      <c r="I501" s="564"/>
      <c r="J501" s="564"/>
      <c r="K501" s="564"/>
      <c r="L501" s="564"/>
      <c r="M501" s="564"/>
      <c r="N501" s="564"/>
      <c r="O501" s="564"/>
      <c r="P501" s="564"/>
      <c r="Q501" s="564"/>
      <c r="R501" s="564"/>
      <c r="S501" s="564"/>
      <c r="T501" s="564"/>
      <c r="U501" s="564"/>
      <c r="V501" s="564"/>
      <c r="W501" s="564"/>
      <c r="X501" s="564"/>
      <c r="Y501" s="564"/>
      <c r="Z501" s="564"/>
    </row>
    <row r="502">
      <c r="A502" s="564"/>
      <c r="B502" s="564"/>
      <c r="C502" s="564"/>
      <c r="D502" s="622"/>
      <c r="E502" s="564"/>
      <c r="F502" s="564"/>
      <c r="G502" s="564"/>
      <c r="H502" s="564"/>
      <c r="I502" s="564"/>
      <c r="J502" s="564"/>
      <c r="K502" s="564"/>
      <c r="L502" s="564"/>
      <c r="M502" s="564"/>
      <c r="N502" s="564"/>
      <c r="O502" s="564"/>
      <c r="P502" s="564"/>
      <c r="Q502" s="564"/>
      <c r="R502" s="564"/>
      <c r="S502" s="564"/>
      <c r="T502" s="564"/>
      <c r="U502" s="564"/>
      <c r="V502" s="564"/>
      <c r="W502" s="564"/>
      <c r="X502" s="564"/>
      <c r="Y502" s="564"/>
      <c r="Z502" s="564"/>
    </row>
    <row r="503">
      <c r="A503" s="564"/>
      <c r="B503" s="564"/>
      <c r="C503" s="564"/>
      <c r="D503" s="622"/>
      <c r="E503" s="564"/>
      <c r="F503" s="564"/>
      <c r="G503" s="564"/>
      <c r="H503" s="564"/>
      <c r="I503" s="564"/>
      <c r="J503" s="564"/>
      <c r="K503" s="564"/>
      <c r="L503" s="564"/>
      <c r="M503" s="564"/>
      <c r="N503" s="564"/>
      <c r="O503" s="564"/>
      <c r="P503" s="564"/>
      <c r="Q503" s="564"/>
      <c r="R503" s="564"/>
      <c r="S503" s="564"/>
      <c r="T503" s="564"/>
      <c r="U503" s="564"/>
      <c r="V503" s="564"/>
      <c r="W503" s="564"/>
      <c r="X503" s="564"/>
      <c r="Y503" s="564"/>
      <c r="Z503" s="564"/>
    </row>
    <row r="504">
      <c r="A504" s="564"/>
      <c r="B504" s="564"/>
      <c r="C504" s="564"/>
      <c r="D504" s="622"/>
      <c r="E504" s="564"/>
      <c r="F504" s="564"/>
      <c r="G504" s="564"/>
      <c r="H504" s="564"/>
      <c r="I504" s="564"/>
      <c r="J504" s="564"/>
      <c r="K504" s="564"/>
      <c r="L504" s="564"/>
      <c r="M504" s="564"/>
      <c r="N504" s="564"/>
      <c r="O504" s="564"/>
      <c r="P504" s="564"/>
      <c r="Q504" s="564"/>
      <c r="R504" s="564"/>
      <c r="S504" s="564"/>
      <c r="T504" s="564"/>
      <c r="U504" s="564"/>
      <c r="V504" s="564"/>
      <c r="W504" s="564"/>
      <c r="X504" s="564"/>
      <c r="Y504" s="564"/>
      <c r="Z504" s="564"/>
    </row>
    <row r="505">
      <c r="A505" s="564"/>
      <c r="B505" s="564"/>
      <c r="C505" s="564"/>
      <c r="D505" s="622"/>
      <c r="E505" s="564"/>
      <c r="F505" s="564"/>
      <c r="G505" s="564"/>
      <c r="H505" s="564"/>
      <c r="I505" s="564"/>
      <c r="J505" s="564"/>
      <c r="K505" s="564"/>
      <c r="L505" s="564"/>
      <c r="M505" s="564"/>
      <c r="N505" s="564"/>
      <c r="O505" s="564"/>
      <c r="P505" s="564"/>
      <c r="Q505" s="564"/>
      <c r="R505" s="564"/>
      <c r="S505" s="564"/>
      <c r="T505" s="564"/>
      <c r="U505" s="564"/>
      <c r="V505" s="564"/>
      <c r="W505" s="564"/>
      <c r="X505" s="564"/>
      <c r="Y505" s="564"/>
      <c r="Z505" s="564"/>
    </row>
    <row r="506">
      <c r="A506" s="564"/>
      <c r="B506" s="564"/>
      <c r="C506" s="564"/>
      <c r="D506" s="622"/>
      <c r="E506" s="564"/>
      <c r="F506" s="564"/>
      <c r="G506" s="564"/>
      <c r="H506" s="564"/>
      <c r="I506" s="564"/>
      <c r="J506" s="564"/>
      <c r="K506" s="564"/>
      <c r="L506" s="564"/>
      <c r="M506" s="564"/>
      <c r="N506" s="564"/>
      <c r="O506" s="564"/>
      <c r="P506" s="564"/>
      <c r="Q506" s="564"/>
      <c r="R506" s="564"/>
      <c r="S506" s="564"/>
      <c r="T506" s="564"/>
      <c r="U506" s="564"/>
      <c r="V506" s="564"/>
      <c r="W506" s="564"/>
      <c r="X506" s="564"/>
      <c r="Y506" s="564"/>
      <c r="Z506" s="564"/>
    </row>
    <row r="507">
      <c r="A507" s="564"/>
      <c r="B507" s="564"/>
      <c r="C507" s="564"/>
      <c r="D507" s="622"/>
      <c r="E507" s="564"/>
      <c r="F507" s="564"/>
      <c r="G507" s="564"/>
      <c r="H507" s="564"/>
      <c r="I507" s="564"/>
      <c r="J507" s="564"/>
      <c r="K507" s="564"/>
      <c r="L507" s="564"/>
      <c r="M507" s="564"/>
      <c r="N507" s="564"/>
      <c r="O507" s="564"/>
      <c r="P507" s="564"/>
      <c r="Q507" s="564"/>
      <c r="R507" s="564"/>
      <c r="S507" s="564"/>
      <c r="T507" s="564"/>
      <c r="U507" s="564"/>
      <c r="V507" s="564"/>
      <c r="W507" s="564"/>
      <c r="X507" s="564"/>
      <c r="Y507" s="564"/>
      <c r="Z507" s="564"/>
    </row>
    <row r="508">
      <c r="A508" s="564"/>
      <c r="B508" s="564"/>
      <c r="C508" s="564"/>
      <c r="D508" s="622"/>
      <c r="E508" s="564"/>
      <c r="F508" s="564"/>
      <c r="G508" s="564"/>
      <c r="H508" s="564"/>
      <c r="I508" s="564"/>
      <c r="J508" s="564"/>
      <c r="K508" s="564"/>
      <c r="L508" s="564"/>
      <c r="M508" s="564"/>
      <c r="N508" s="564"/>
      <c r="O508" s="564"/>
      <c r="P508" s="564"/>
      <c r="Q508" s="564"/>
      <c r="R508" s="564"/>
      <c r="S508" s="564"/>
      <c r="T508" s="564"/>
      <c r="U508" s="564"/>
      <c r="V508" s="564"/>
      <c r="W508" s="564"/>
      <c r="X508" s="564"/>
      <c r="Y508" s="564"/>
      <c r="Z508" s="564"/>
    </row>
    <row r="509">
      <c r="A509" s="564"/>
      <c r="B509" s="564"/>
      <c r="C509" s="564"/>
      <c r="D509" s="622"/>
      <c r="E509" s="564"/>
      <c r="F509" s="564"/>
      <c r="G509" s="564"/>
      <c r="H509" s="564"/>
      <c r="I509" s="564"/>
      <c r="J509" s="564"/>
      <c r="K509" s="564"/>
      <c r="L509" s="564"/>
      <c r="M509" s="564"/>
      <c r="N509" s="564"/>
      <c r="O509" s="564"/>
      <c r="P509" s="564"/>
      <c r="Q509" s="564"/>
      <c r="R509" s="564"/>
      <c r="S509" s="564"/>
      <c r="T509" s="564"/>
      <c r="U509" s="564"/>
      <c r="V509" s="564"/>
      <c r="W509" s="564"/>
      <c r="X509" s="564"/>
      <c r="Y509" s="564"/>
      <c r="Z509" s="564"/>
    </row>
    <row r="510">
      <c r="A510" s="564"/>
      <c r="B510" s="564"/>
      <c r="C510" s="564"/>
      <c r="D510" s="622"/>
      <c r="E510" s="564"/>
      <c r="F510" s="564"/>
      <c r="G510" s="564"/>
      <c r="H510" s="564"/>
      <c r="I510" s="564"/>
      <c r="J510" s="564"/>
      <c r="K510" s="564"/>
      <c r="L510" s="564"/>
      <c r="M510" s="564"/>
      <c r="N510" s="564"/>
      <c r="O510" s="564"/>
      <c r="P510" s="564"/>
      <c r="Q510" s="564"/>
      <c r="R510" s="564"/>
      <c r="S510" s="564"/>
      <c r="T510" s="564"/>
      <c r="U510" s="564"/>
      <c r="V510" s="564"/>
      <c r="W510" s="564"/>
      <c r="X510" s="564"/>
      <c r="Y510" s="564"/>
      <c r="Z510" s="564"/>
    </row>
    <row r="511">
      <c r="A511" s="564"/>
      <c r="B511" s="564"/>
      <c r="C511" s="564"/>
      <c r="D511" s="622"/>
      <c r="E511" s="564"/>
      <c r="F511" s="564"/>
      <c r="G511" s="564"/>
      <c r="H511" s="564"/>
      <c r="I511" s="564"/>
      <c r="J511" s="564"/>
      <c r="K511" s="564"/>
      <c r="L511" s="564"/>
      <c r="M511" s="564"/>
      <c r="N511" s="564"/>
      <c r="O511" s="564"/>
      <c r="P511" s="564"/>
      <c r="Q511" s="564"/>
      <c r="R511" s="564"/>
      <c r="S511" s="564"/>
      <c r="T511" s="564"/>
      <c r="U511" s="564"/>
      <c r="V511" s="564"/>
      <c r="W511" s="564"/>
      <c r="X511" s="564"/>
      <c r="Y511" s="564"/>
      <c r="Z511" s="564"/>
    </row>
    <row r="512">
      <c r="A512" s="564"/>
      <c r="B512" s="564"/>
      <c r="C512" s="564"/>
      <c r="D512" s="622"/>
      <c r="E512" s="564"/>
      <c r="F512" s="564"/>
      <c r="G512" s="564"/>
      <c r="H512" s="564"/>
      <c r="I512" s="564"/>
      <c r="J512" s="564"/>
      <c r="K512" s="564"/>
      <c r="L512" s="564"/>
      <c r="M512" s="564"/>
      <c r="N512" s="564"/>
      <c r="O512" s="564"/>
      <c r="P512" s="564"/>
      <c r="Q512" s="564"/>
      <c r="R512" s="564"/>
      <c r="S512" s="564"/>
      <c r="T512" s="564"/>
      <c r="U512" s="564"/>
      <c r="V512" s="564"/>
      <c r="W512" s="564"/>
      <c r="X512" s="564"/>
      <c r="Y512" s="564"/>
      <c r="Z512" s="564"/>
    </row>
    <row r="513">
      <c r="A513" s="564"/>
      <c r="B513" s="564"/>
      <c r="C513" s="564"/>
      <c r="D513" s="622"/>
      <c r="E513" s="564"/>
      <c r="F513" s="564"/>
      <c r="G513" s="564"/>
      <c r="H513" s="564"/>
      <c r="I513" s="564"/>
      <c r="J513" s="564"/>
      <c r="K513" s="564"/>
      <c r="L513" s="564"/>
      <c r="M513" s="564"/>
      <c r="N513" s="564"/>
      <c r="O513" s="564"/>
      <c r="P513" s="564"/>
      <c r="Q513" s="564"/>
      <c r="R513" s="564"/>
      <c r="S513" s="564"/>
      <c r="T513" s="564"/>
      <c r="U513" s="564"/>
      <c r="V513" s="564"/>
      <c r="W513" s="564"/>
      <c r="X513" s="564"/>
      <c r="Y513" s="564"/>
      <c r="Z513" s="564"/>
    </row>
    <row r="514">
      <c r="A514" s="564"/>
      <c r="B514" s="564"/>
      <c r="C514" s="564"/>
      <c r="D514" s="622"/>
      <c r="E514" s="564"/>
      <c r="F514" s="564"/>
      <c r="G514" s="564"/>
      <c r="H514" s="564"/>
      <c r="I514" s="564"/>
      <c r="J514" s="564"/>
      <c r="K514" s="564"/>
      <c r="L514" s="564"/>
      <c r="M514" s="564"/>
      <c r="N514" s="564"/>
      <c r="O514" s="564"/>
      <c r="P514" s="564"/>
      <c r="Q514" s="564"/>
      <c r="R514" s="564"/>
      <c r="S514" s="564"/>
      <c r="T514" s="564"/>
      <c r="U514" s="564"/>
      <c r="V514" s="564"/>
      <c r="W514" s="564"/>
      <c r="X514" s="564"/>
      <c r="Y514" s="564"/>
      <c r="Z514" s="564"/>
    </row>
    <row r="515">
      <c r="A515" s="564"/>
      <c r="B515" s="564"/>
      <c r="C515" s="564"/>
      <c r="D515" s="622"/>
      <c r="E515" s="564"/>
      <c r="F515" s="564"/>
      <c r="G515" s="564"/>
      <c r="H515" s="564"/>
      <c r="I515" s="564"/>
      <c r="J515" s="564"/>
      <c r="K515" s="564"/>
      <c r="L515" s="564"/>
      <c r="M515" s="564"/>
      <c r="N515" s="564"/>
      <c r="O515" s="564"/>
      <c r="P515" s="564"/>
      <c r="Q515" s="564"/>
      <c r="R515" s="564"/>
      <c r="S515" s="564"/>
      <c r="T515" s="564"/>
      <c r="U515" s="564"/>
      <c r="V515" s="564"/>
      <c r="W515" s="564"/>
      <c r="X515" s="564"/>
      <c r="Y515" s="564"/>
      <c r="Z515" s="564"/>
    </row>
    <row r="516">
      <c r="A516" s="564"/>
      <c r="B516" s="564"/>
      <c r="C516" s="564"/>
      <c r="D516" s="622"/>
      <c r="E516" s="564"/>
      <c r="F516" s="564"/>
      <c r="G516" s="564"/>
      <c r="H516" s="564"/>
      <c r="I516" s="564"/>
      <c r="J516" s="564"/>
      <c r="K516" s="564"/>
      <c r="L516" s="564"/>
      <c r="M516" s="564"/>
      <c r="N516" s="564"/>
      <c r="O516" s="564"/>
      <c r="P516" s="564"/>
      <c r="Q516" s="564"/>
      <c r="R516" s="564"/>
      <c r="S516" s="564"/>
      <c r="T516" s="564"/>
      <c r="U516" s="564"/>
      <c r="V516" s="564"/>
      <c r="W516" s="564"/>
      <c r="X516" s="564"/>
      <c r="Y516" s="564"/>
      <c r="Z516" s="564"/>
    </row>
    <row r="517">
      <c r="A517" s="564"/>
      <c r="B517" s="564"/>
      <c r="C517" s="564"/>
      <c r="D517" s="622"/>
      <c r="E517" s="564"/>
      <c r="F517" s="564"/>
      <c r="G517" s="564"/>
      <c r="H517" s="564"/>
      <c r="I517" s="564"/>
      <c r="J517" s="564"/>
      <c r="K517" s="564"/>
      <c r="L517" s="564"/>
      <c r="M517" s="564"/>
      <c r="N517" s="564"/>
      <c r="O517" s="564"/>
      <c r="P517" s="564"/>
      <c r="Q517" s="564"/>
      <c r="R517" s="564"/>
      <c r="S517" s="564"/>
      <c r="T517" s="564"/>
      <c r="U517" s="564"/>
      <c r="V517" s="564"/>
      <c r="W517" s="564"/>
      <c r="X517" s="564"/>
      <c r="Y517" s="564"/>
      <c r="Z517" s="564"/>
    </row>
    <row r="518">
      <c r="A518" s="564"/>
      <c r="B518" s="564"/>
      <c r="C518" s="564"/>
      <c r="D518" s="622"/>
      <c r="E518" s="564"/>
      <c r="F518" s="564"/>
      <c r="G518" s="564"/>
      <c r="H518" s="564"/>
      <c r="I518" s="564"/>
      <c r="J518" s="564"/>
      <c r="K518" s="564"/>
      <c r="L518" s="564"/>
      <c r="M518" s="564"/>
      <c r="N518" s="564"/>
      <c r="O518" s="564"/>
      <c r="P518" s="564"/>
      <c r="Q518" s="564"/>
      <c r="R518" s="564"/>
      <c r="S518" s="564"/>
      <c r="T518" s="564"/>
      <c r="U518" s="564"/>
      <c r="V518" s="564"/>
      <c r="W518" s="564"/>
      <c r="X518" s="564"/>
      <c r="Y518" s="564"/>
      <c r="Z518" s="564"/>
    </row>
    <row r="519">
      <c r="A519" s="564"/>
      <c r="B519" s="564"/>
      <c r="C519" s="564"/>
      <c r="D519" s="622"/>
      <c r="E519" s="564"/>
      <c r="F519" s="564"/>
      <c r="G519" s="564"/>
      <c r="H519" s="564"/>
      <c r="I519" s="564"/>
      <c r="J519" s="564"/>
      <c r="K519" s="564"/>
      <c r="L519" s="564"/>
      <c r="M519" s="564"/>
      <c r="N519" s="564"/>
      <c r="O519" s="564"/>
      <c r="P519" s="564"/>
      <c r="Q519" s="564"/>
      <c r="R519" s="564"/>
      <c r="S519" s="564"/>
      <c r="T519" s="564"/>
      <c r="U519" s="564"/>
      <c r="V519" s="564"/>
      <c r="W519" s="564"/>
      <c r="X519" s="564"/>
      <c r="Y519" s="564"/>
      <c r="Z519" s="564"/>
    </row>
    <row r="520">
      <c r="A520" s="564"/>
      <c r="B520" s="564"/>
      <c r="C520" s="564"/>
      <c r="D520" s="622"/>
      <c r="E520" s="564"/>
      <c r="F520" s="564"/>
      <c r="G520" s="564"/>
      <c r="H520" s="564"/>
      <c r="I520" s="564"/>
      <c r="J520" s="564"/>
      <c r="K520" s="564"/>
      <c r="L520" s="564"/>
      <c r="M520" s="564"/>
      <c r="N520" s="564"/>
      <c r="O520" s="564"/>
      <c r="P520" s="564"/>
      <c r="Q520" s="564"/>
      <c r="R520" s="564"/>
      <c r="S520" s="564"/>
      <c r="T520" s="564"/>
      <c r="U520" s="564"/>
      <c r="V520" s="564"/>
      <c r="W520" s="564"/>
      <c r="X520" s="564"/>
      <c r="Y520" s="564"/>
      <c r="Z520" s="564"/>
    </row>
    <row r="521">
      <c r="A521" s="564"/>
      <c r="B521" s="564"/>
      <c r="C521" s="564"/>
      <c r="D521" s="622"/>
      <c r="E521" s="564"/>
      <c r="F521" s="564"/>
      <c r="G521" s="564"/>
      <c r="H521" s="564"/>
      <c r="I521" s="564"/>
      <c r="J521" s="564"/>
      <c r="K521" s="564"/>
      <c r="L521" s="564"/>
      <c r="M521" s="564"/>
      <c r="N521" s="564"/>
      <c r="O521" s="564"/>
      <c r="P521" s="564"/>
      <c r="Q521" s="564"/>
      <c r="R521" s="564"/>
      <c r="S521" s="564"/>
      <c r="T521" s="564"/>
      <c r="U521" s="564"/>
      <c r="V521" s="564"/>
      <c r="W521" s="564"/>
      <c r="X521" s="564"/>
      <c r="Y521" s="564"/>
      <c r="Z521" s="564"/>
    </row>
    <row r="522">
      <c r="A522" s="564"/>
      <c r="B522" s="564"/>
      <c r="C522" s="564"/>
      <c r="D522" s="622"/>
      <c r="E522" s="564"/>
      <c r="F522" s="564"/>
      <c r="G522" s="564"/>
      <c r="H522" s="564"/>
      <c r="I522" s="564"/>
      <c r="J522" s="564"/>
      <c r="K522" s="564"/>
      <c r="L522" s="564"/>
      <c r="M522" s="564"/>
      <c r="N522" s="564"/>
      <c r="O522" s="564"/>
      <c r="P522" s="564"/>
      <c r="Q522" s="564"/>
      <c r="R522" s="564"/>
      <c r="S522" s="564"/>
      <c r="T522" s="564"/>
      <c r="U522" s="564"/>
      <c r="V522" s="564"/>
      <c r="W522" s="564"/>
      <c r="X522" s="564"/>
      <c r="Y522" s="564"/>
      <c r="Z522" s="564"/>
    </row>
    <row r="523">
      <c r="A523" s="564"/>
      <c r="B523" s="564"/>
      <c r="C523" s="564"/>
      <c r="D523" s="622"/>
      <c r="E523" s="564"/>
      <c r="F523" s="564"/>
      <c r="G523" s="564"/>
      <c r="H523" s="564"/>
      <c r="I523" s="564"/>
      <c r="J523" s="564"/>
      <c r="K523" s="564"/>
      <c r="L523" s="564"/>
      <c r="M523" s="564"/>
      <c r="N523" s="564"/>
      <c r="O523" s="564"/>
      <c r="P523" s="564"/>
      <c r="Q523" s="564"/>
      <c r="R523" s="564"/>
      <c r="S523" s="564"/>
      <c r="T523" s="564"/>
      <c r="U523" s="564"/>
      <c r="V523" s="564"/>
      <c r="W523" s="564"/>
      <c r="X523" s="564"/>
      <c r="Y523" s="564"/>
      <c r="Z523" s="564"/>
    </row>
    <row r="524">
      <c r="A524" s="564"/>
      <c r="B524" s="564"/>
      <c r="C524" s="564"/>
      <c r="D524" s="622"/>
      <c r="E524" s="564"/>
      <c r="F524" s="564"/>
      <c r="G524" s="564"/>
      <c r="H524" s="564"/>
      <c r="I524" s="564"/>
      <c r="J524" s="564"/>
      <c r="K524" s="564"/>
      <c r="L524" s="564"/>
      <c r="M524" s="564"/>
      <c r="N524" s="564"/>
      <c r="O524" s="564"/>
      <c r="P524" s="564"/>
      <c r="Q524" s="564"/>
      <c r="R524" s="564"/>
      <c r="S524" s="564"/>
      <c r="T524" s="564"/>
      <c r="U524" s="564"/>
      <c r="V524" s="564"/>
      <c r="W524" s="564"/>
      <c r="X524" s="564"/>
      <c r="Y524" s="564"/>
      <c r="Z524" s="564"/>
    </row>
    <row r="525">
      <c r="A525" s="564"/>
      <c r="B525" s="564"/>
      <c r="C525" s="564"/>
      <c r="D525" s="622"/>
      <c r="E525" s="564"/>
      <c r="F525" s="564"/>
      <c r="G525" s="564"/>
      <c r="H525" s="564"/>
      <c r="I525" s="564"/>
      <c r="J525" s="564"/>
      <c r="K525" s="564"/>
      <c r="L525" s="564"/>
      <c r="M525" s="564"/>
      <c r="N525" s="564"/>
      <c r="O525" s="564"/>
      <c r="P525" s="564"/>
      <c r="Q525" s="564"/>
      <c r="R525" s="564"/>
      <c r="S525" s="564"/>
      <c r="T525" s="564"/>
      <c r="U525" s="564"/>
      <c r="V525" s="564"/>
      <c r="W525" s="564"/>
      <c r="X525" s="564"/>
      <c r="Y525" s="564"/>
      <c r="Z525" s="564"/>
    </row>
    <row r="526">
      <c r="A526" s="564"/>
      <c r="B526" s="564"/>
      <c r="C526" s="564"/>
      <c r="D526" s="622"/>
      <c r="E526" s="564"/>
      <c r="F526" s="564"/>
      <c r="G526" s="564"/>
      <c r="H526" s="564"/>
      <c r="I526" s="564"/>
      <c r="J526" s="564"/>
      <c r="K526" s="564"/>
      <c r="L526" s="564"/>
      <c r="M526" s="564"/>
      <c r="N526" s="564"/>
      <c r="O526" s="564"/>
      <c r="P526" s="564"/>
      <c r="Q526" s="564"/>
      <c r="R526" s="564"/>
      <c r="S526" s="564"/>
      <c r="T526" s="564"/>
      <c r="U526" s="564"/>
      <c r="V526" s="564"/>
      <c r="W526" s="564"/>
      <c r="X526" s="564"/>
      <c r="Y526" s="564"/>
      <c r="Z526" s="564"/>
    </row>
    <row r="527">
      <c r="A527" s="564"/>
      <c r="B527" s="564"/>
      <c r="C527" s="564"/>
      <c r="D527" s="622"/>
      <c r="E527" s="564"/>
      <c r="F527" s="564"/>
      <c r="G527" s="564"/>
      <c r="H527" s="564"/>
      <c r="I527" s="564"/>
      <c r="J527" s="564"/>
      <c r="K527" s="564"/>
      <c r="L527" s="564"/>
      <c r="M527" s="564"/>
      <c r="N527" s="564"/>
      <c r="O527" s="564"/>
      <c r="P527" s="564"/>
      <c r="Q527" s="564"/>
      <c r="R527" s="564"/>
      <c r="S527" s="564"/>
      <c r="T527" s="564"/>
      <c r="U527" s="564"/>
      <c r="V527" s="564"/>
      <c r="W527" s="564"/>
      <c r="X527" s="564"/>
      <c r="Y527" s="564"/>
      <c r="Z527" s="564"/>
    </row>
    <row r="528">
      <c r="A528" s="564"/>
      <c r="B528" s="564"/>
      <c r="C528" s="564"/>
      <c r="D528" s="622"/>
      <c r="E528" s="564"/>
      <c r="F528" s="564"/>
      <c r="G528" s="564"/>
      <c r="H528" s="564"/>
      <c r="I528" s="564"/>
      <c r="J528" s="564"/>
      <c r="K528" s="564"/>
      <c r="L528" s="564"/>
      <c r="M528" s="564"/>
      <c r="N528" s="564"/>
      <c r="O528" s="564"/>
      <c r="P528" s="564"/>
      <c r="Q528" s="564"/>
      <c r="R528" s="564"/>
      <c r="S528" s="564"/>
      <c r="T528" s="564"/>
      <c r="U528" s="564"/>
      <c r="V528" s="564"/>
      <c r="W528" s="564"/>
      <c r="X528" s="564"/>
      <c r="Y528" s="564"/>
      <c r="Z528" s="564"/>
    </row>
    <row r="529">
      <c r="A529" s="564"/>
      <c r="B529" s="564"/>
      <c r="C529" s="564"/>
      <c r="D529" s="622"/>
      <c r="E529" s="564"/>
      <c r="F529" s="564"/>
      <c r="G529" s="564"/>
      <c r="H529" s="564"/>
      <c r="I529" s="564"/>
      <c r="J529" s="564"/>
      <c r="K529" s="564"/>
      <c r="L529" s="564"/>
      <c r="M529" s="564"/>
      <c r="N529" s="564"/>
      <c r="O529" s="564"/>
      <c r="P529" s="564"/>
      <c r="Q529" s="564"/>
      <c r="R529" s="564"/>
      <c r="S529" s="564"/>
      <c r="T529" s="564"/>
      <c r="U529" s="564"/>
      <c r="V529" s="564"/>
      <c r="W529" s="564"/>
      <c r="X529" s="564"/>
      <c r="Y529" s="564"/>
      <c r="Z529" s="564"/>
    </row>
    <row r="530">
      <c r="A530" s="564"/>
      <c r="B530" s="564"/>
      <c r="C530" s="564"/>
      <c r="D530" s="622"/>
      <c r="E530" s="564"/>
      <c r="F530" s="564"/>
      <c r="G530" s="564"/>
      <c r="H530" s="564"/>
      <c r="I530" s="564"/>
      <c r="J530" s="564"/>
      <c r="K530" s="564"/>
      <c r="L530" s="564"/>
      <c r="M530" s="564"/>
      <c r="N530" s="564"/>
      <c r="O530" s="564"/>
      <c r="P530" s="564"/>
      <c r="Q530" s="564"/>
      <c r="R530" s="564"/>
      <c r="S530" s="564"/>
      <c r="T530" s="564"/>
      <c r="U530" s="564"/>
      <c r="V530" s="564"/>
      <c r="W530" s="564"/>
      <c r="X530" s="564"/>
      <c r="Y530" s="564"/>
      <c r="Z530" s="564"/>
    </row>
    <row r="531">
      <c r="A531" s="564"/>
      <c r="B531" s="564"/>
      <c r="C531" s="564"/>
      <c r="D531" s="622"/>
      <c r="E531" s="564"/>
      <c r="F531" s="564"/>
      <c r="G531" s="564"/>
      <c r="H531" s="564"/>
      <c r="I531" s="564"/>
      <c r="J531" s="564"/>
      <c r="K531" s="564"/>
      <c r="L531" s="564"/>
      <c r="M531" s="564"/>
      <c r="N531" s="564"/>
      <c r="O531" s="564"/>
      <c r="P531" s="564"/>
      <c r="Q531" s="564"/>
      <c r="R531" s="564"/>
      <c r="S531" s="564"/>
      <c r="T531" s="564"/>
      <c r="U531" s="564"/>
      <c r="V531" s="564"/>
      <c r="W531" s="564"/>
      <c r="X531" s="564"/>
      <c r="Y531" s="564"/>
      <c r="Z531" s="564"/>
    </row>
    <row r="532">
      <c r="A532" s="564"/>
      <c r="B532" s="564"/>
      <c r="C532" s="564"/>
      <c r="D532" s="622"/>
      <c r="E532" s="564"/>
      <c r="F532" s="564"/>
      <c r="G532" s="564"/>
      <c r="H532" s="564"/>
      <c r="I532" s="564"/>
      <c r="J532" s="564"/>
      <c r="K532" s="564"/>
      <c r="L532" s="564"/>
      <c r="M532" s="564"/>
      <c r="N532" s="564"/>
      <c r="O532" s="564"/>
      <c r="P532" s="564"/>
      <c r="Q532" s="564"/>
      <c r="R532" s="564"/>
      <c r="S532" s="564"/>
      <c r="T532" s="564"/>
      <c r="U532" s="564"/>
      <c r="V532" s="564"/>
      <c r="W532" s="564"/>
      <c r="X532" s="564"/>
      <c r="Y532" s="564"/>
      <c r="Z532" s="564"/>
    </row>
    <row r="533">
      <c r="A533" s="564"/>
      <c r="B533" s="564"/>
      <c r="C533" s="564"/>
      <c r="D533" s="622"/>
      <c r="E533" s="564"/>
      <c r="F533" s="564"/>
      <c r="G533" s="564"/>
      <c r="H533" s="564"/>
      <c r="I533" s="564"/>
      <c r="J533" s="564"/>
      <c r="K533" s="564"/>
      <c r="L533" s="564"/>
      <c r="M533" s="564"/>
      <c r="N533" s="564"/>
      <c r="O533" s="564"/>
      <c r="P533" s="564"/>
      <c r="Q533" s="564"/>
      <c r="R533" s="564"/>
      <c r="S533" s="564"/>
      <c r="T533" s="564"/>
      <c r="U533" s="564"/>
      <c r="V533" s="564"/>
      <c r="W533" s="564"/>
      <c r="X533" s="564"/>
      <c r="Y533" s="564"/>
      <c r="Z533" s="564"/>
    </row>
    <row r="534">
      <c r="A534" s="564"/>
      <c r="B534" s="564"/>
      <c r="C534" s="564"/>
      <c r="D534" s="622"/>
      <c r="E534" s="564"/>
      <c r="F534" s="564"/>
      <c r="G534" s="564"/>
      <c r="H534" s="564"/>
      <c r="I534" s="564"/>
      <c r="J534" s="564"/>
      <c r="K534" s="564"/>
      <c r="L534" s="564"/>
      <c r="M534" s="564"/>
      <c r="N534" s="564"/>
      <c r="O534" s="564"/>
      <c r="P534" s="564"/>
      <c r="Q534" s="564"/>
      <c r="R534" s="564"/>
      <c r="S534" s="564"/>
      <c r="T534" s="564"/>
      <c r="U534" s="564"/>
      <c r="V534" s="564"/>
      <c r="W534" s="564"/>
      <c r="X534" s="564"/>
      <c r="Y534" s="564"/>
      <c r="Z534" s="564"/>
    </row>
    <row r="535">
      <c r="A535" s="564"/>
      <c r="B535" s="564"/>
      <c r="C535" s="564"/>
      <c r="D535" s="622"/>
      <c r="E535" s="564"/>
      <c r="F535" s="564"/>
      <c r="G535" s="564"/>
      <c r="H535" s="564"/>
      <c r="I535" s="564"/>
      <c r="J535" s="564"/>
      <c r="K535" s="564"/>
      <c r="L535" s="564"/>
      <c r="M535" s="564"/>
      <c r="N535" s="564"/>
      <c r="O535" s="564"/>
      <c r="P535" s="564"/>
      <c r="Q535" s="564"/>
      <c r="R535" s="564"/>
      <c r="S535" s="564"/>
      <c r="T535" s="564"/>
      <c r="U535" s="564"/>
      <c r="V535" s="564"/>
      <c r="W535" s="564"/>
      <c r="X535" s="564"/>
      <c r="Y535" s="564"/>
      <c r="Z535" s="564"/>
    </row>
    <row r="536">
      <c r="A536" s="564"/>
      <c r="B536" s="564"/>
      <c r="C536" s="564"/>
      <c r="D536" s="622"/>
      <c r="E536" s="564"/>
      <c r="F536" s="564"/>
      <c r="G536" s="564"/>
      <c r="H536" s="564"/>
      <c r="I536" s="564"/>
      <c r="J536" s="564"/>
      <c r="K536" s="564"/>
      <c r="L536" s="564"/>
      <c r="M536" s="564"/>
      <c r="N536" s="564"/>
      <c r="O536" s="564"/>
      <c r="P536" s="564"/>
      <c r="Q536" s="564"/>
      <c r="R536" s="564"/>
      <c r="S536" s="564"/>
      <c r="T536" s="564"/>
      <c r="U536" s="564"/>
      <c r="V536" s="564"/>
      <c r="W536" s="564"/>
      <c r="X536" s="564"/>
      <c r="Y536" s="564"/>
      <c r="Z536" s="564"/>
    </row>
    <row r="537">
      <c r="A537" s="564"/>
      <c r="B537" s="564"/>
      <c r="C537" s="564"/>
      <c r="D537" s="622"/>
      <c r="E537" s="564"/>
      <c r="F537" s="564"/>
      <c r="G537" s="564"/>
      <c r="H537" s="564"/>
      <c r="I537" s="564"/>
      <c r="J537" s="564"/>
      <c r="K537" s="564"/>
      <c r="L537" s="564"/>
      <c r="M537" s="564"/>
      <c r="N537" s="564"/>
      <c r="O537" s="564"/>
      <c r="P537" s="564"/>
      <c r="Q537" s="564"/>
      <c r="R537" s="564"/>
      <c r="S537" s="564"/>
      <c r="T537" s="564"/>
      <c r="U537" s="564"/>
      <c r="V537" s="564"/>
      <c r="W537" s="564"/>
      <c r="X537" s="564"/>
      <c r="Y537" s="564"/>
      <c r="Z537" s="564"/>
    </row>
    <row r="538">
      <c r="A538" s="564"/>
      <c r="B538" s="564"/>
      <c r="C538" s="564"/>
      <c r="D538" s="622"/>
      <c r="E538" s="564"/>
      <c r="F538" s="564"/>
      <c r="G538" s="564"/>
      <c r="H538" s="564"/>
      <c r="I538" s="564"/>
      <c r="J538" s="564"/>
      <c r="K538" s="564"/>
      <c r="L538" s="564"/>
      <c r="M538" s="564"/>
      <c r="N538" s="564"/>
      <c r="O538" s="564"/>
      <c r="P538" s="564"/>
      <c r="Q538" s="564"/>
      <c r="R538" s="564"/>
      <c r="S538" s="564"/>
      <c r="T538" s="564"/>
      <c r="U538" s="564"/>
      <c r="V538" s="564"/>
      <c r="W538" s="564"/>
      <c r="X538" s="564"/>
      <c r="Y538" s="564"/>
      <c r="Z538" s="564"/>
    </row>
    <row r="539">
      <c r="A539" s="564"/>
      <c r="B539" s="564"/>
      <c r="C539" s="564"/>
      <c r="D539" s="622"/>
      <c r="E539" s="564"/>
      <c r="F539" s="564"/>
      <c r="G539" s="564"/>
      <c r="H539" s="564"/>
      <c r="I539" s="564"/>
      <c r="J539" s="564"/>
      <c r="K539" s="564"/>
      <c r="L539" s="564"/>
      <c r="M539" s="564"/>
      <c r="N539" s="564"/>
      <c r="O539" s="564"/>
      <c r="P539" s="564"/>
      <c r="Q539" s="564"/>
      <c r="R539" s="564"/>
      <c r="S539" s="564"/>
      <c r="T539" s="564"/>
      <c r="U539" s="564"/>
      <c r="V539" s="564"/>
      <c r="W539" s="564"/>
      <c r="X539" s="564"/>
      <c r="Y539" s="564"/>
      <c r="Z539" s="564"/>
    </row>
    <row r="540">
      <c r="A540" s="564"/>
      <c r="B540" s="564"/>
      <c r="C540" s="564"/>
      <c r="D540" s="622"/>
      <c r="E540" s="564"/>
      <c r="F540" s="564"/>
      <c r="G540" s="564"/>
      <c r="H540" s="564"/>
      <c r="I540" s="564"/>
      <c r="J540" s="564"/>
      <c r="K540" s="564"/>
      <c r="L540" s="564"/>
      <c r="M540" s="564"/>
      <c r="N540" s="564"/>
      <c r="O540" s="564"/>
      <c r="P540" s="564"/>
      <c r="Q540" s="564"/>
      <c r="R540" s="564"/>
      <c r="S540" s="564"/>
      <c r="T540" s="564"/>
      <c r="U540" s="564"/>
      <c r="V540" s="564"/>
      <c r="W540" s="564"/>
      <c r="X540" s="564"/>
      <c r="Y540" s="564"/>
      <c r="Z540" s="564"/>
    </row>
    <row r="541">
      <c r="A541" s="564"/>
      <c r="B541" s="564"/>
      <c r="C541" s="564"/>
      <c r="D541" s="622"/>
      <c r="E541" s="564"/>
      <c r="F541" s="564"/>
      <c r="G541" s="564"/>
      <c r="H541" s="564"/>
      <c r="I541" s="564"/>
      <c r="J541" s="564"/>
      <c r="K541" s="564"/>
      <c r="L541" s="564"/>
      <c r="M541" s="564"/>
      <c r="N541" s="564"/>
      <c r="O541" s="564"/>
      <c r="P541" s="564"/>
      <c r="Q541" s="564"/>
      <c r="R541" s="564"/>
      <c r="S541" s="564"/>
      <c r="T541" s="564"/>
      <c r="U541" s="564"/>
      <c r="V541" s="564"/>
      <c r="W541" s="564"/>
      <c r="X541" s="564"/>
      <c r="Y541" s="564"/>
      <c r="Z541" s="564"/>
    </row>
    <row r="542">
      <c r="A542" s="564"/>
      <c r="B542" s="564"/>
      <c r="C542" s="564"/>
      <c r="D542" s="622"/>
      <c r="E542" s="564"/>
      <c r="F542" s="564"/>
      <c r="G542" s="564"/>
      <c r="H542" s="564"/>
      <c r="I542" s="564"/>
      <c r="J542" s="564"/>
      <c r="K542" s="564"/>
      <c r="L542" s="564"/>
      <c r="M542" s="564"/>
      <c r="N542" s="564"/>
      <c r="O542" s="564"/>
      <c r="P542" s="564"/>
      <c r="Q542" s="564"/>
      <c r="R542" s="564"/>
      <c r="S542" s="564"/>
      <c r="T542" s="564"/>
      <c r="U542" s="564"/>
      <c r="V542" s="564"/>
      <c r="W542" s="564"/>
      <c r="X542" s="564"/>
      <c r="Y542" s="564"/>
      <c r="Z542" s="564"/>
    </row>
    <row r="543">
      <c r="A543" s="564"/>
      <c r="B543" s="564"/>
      <c r="C543" s="564"/>
      <c r="D543" s="622"/>
      <c r="E543" s="564"/>
      <c r="F543" s="564"/>
      <c r="G543" s="564"/>
      <c r="H543" s="564"/>
      <c r="I543" s="564"/>
      <c r="J543" s="564"/>
      <c r="K543" s="564"/>
      <c r="L543" s="564"/>
      <c r="M543" s="564"/>
      <c r="N543" s="564"/>
      <c r="O543" s="564"/>
      <c r="P543" s="564"/>
      <c r="Q543" s="564"/>
      <c r="R543" s="564"/>
      <c r="S543" s="564"/>
      <c r="T543" s="564"/>
      <c r="U543" s="564"/>
      <c r="V543" s="564"/>
      <c r="W543" s="564"/>
      <c r="X543" s="564"/>
      <c r="Y543" s="564"/>
      <c r="Z543" s="564"/>
    </row>
    <row r="544">
      <c r="A544" s="564"/>
      <c r="B544" s="564"/>
      <c r="C544" s="564"/>
      <c r="D544" s="622"/>
      <c r="E544" s="564"/>
      <c r="F544" s="564"/>
      <c r="G544" s="564"/>
      <c r="H544" s="564"/>
      <c r="I544" s="564"/>
      <c r="J544" s="564"/>
      <c r="K544" s="564"/>
      <c r="L544" s="564"/>
      <c r="M544" s="564"/>
      <c r="N544" s="564"/>
      <c r="O544" s="564"/>
      <c r="P544" s="564"/>
      <c r="Q544" s="564"/>
      <c r="R544" s="564"/>
      <c r="S544" s="564"/>
      <c r="T544" s="564"/>
      <c r="U544" s="564"/>
      <c r="V544" s="564"/>
      <c r="W544" s="564"/>
      <c r="X544" s="564"/>
      <c r="Y544" s="564"/>
      <c r="Z544" s="564"/>
    </row>
    <row r="545">
      <c r="A545" s="564"/>
      <c r="B545" s="564"/>
      <c r="C545" s="564"/>
      <c r="D545" s="622"/>
      <c r="E545" s="564"/>
      <c r="F545" s="564"/>
      <c r="G545" s="564"/>
      <c r="H545" s="564"/>
      <c r="I545" s="564"/>
      <c r="J545" s="564"/>
      <c r="K545" s="564"/>
      <c r="L545" s="564"/>
      <c r="M545" s="564"/>
      <c r="N545" s="564"/>
      <c r="O545" s="564"/>
      <c r="P545" s="564"/>
      <c r="Q545" s="564"/>
      <c r="R545" s="564"/>
      <c r="S545" s="564"/>
      <c r="T545" s="564"/>
      <c r="U545" s="564"/>
      <c r="V545" s="564"/>
      <c r="W545" s="564"/>
      <c r="X545" s="564"/>
      <c r="Y545" s="564"/>
      <c r="Z545" s="564"/>
    </row>
    <row r="546">
      <c r="A546" s="564"/>
      <c r="B546" s="564"/>
      <c r="C546" s="564"/>
      <c r="D546" s="622"/>
      <c r="E546" s="564"/>
      <c r="F546" s="564"/>
      <c r="G546" s="564"/>
      <c r="H546" s="564"/>
      <c r="I546" s="564"/>
      <c r="J546" s="564"/>
      <c r="K546" s="564"/>
      <c r="L546" s="564"/>
      <c r="M546" s="564"/>
      <c r="N546" s="564"/>
      <c r="O546" s="564"/>
      <c r="P546" s="564"/>
      <c r="Q546" s="564"/>
      <c r="R546" s="564"/>
      <c r="S546" s="564"/>
      <c r="T546" s="564"/>
      <c r="U546" s="564"/>
      <c r="V546" s="564"/>
      <c r="W546" s="564"/>
      <c r="X546" s="564"/>
      <c r="Y546" s="564"/>
      <c r="Z546" s="564"/>
    </row>
    <row r="547">
      <c r="A547" s="564"/>
      <c r="B547" s="564"/>
      <c r="C547" s="564"/>
      <c r="D547" s="622"/>
      <c r="E547" s="564"/>
      <c r="F547" s="564"/>
      <c r="G547" s="564"/>
      <c r="H547" s="564"/>
      <c r="I547" s="564"/>
      <c r="J547" s="564"/>
      <c r="K547" s="564"/>
      <c r="L547" s="564"/>
      <c r="M547" s="564"/>
      <c r="N547" s="564"/>
      <c r="O547" s="564"/>
      <c r="P547" s="564"/>
      <c r="Q547" s="564"/>
      <c r="R547" s="564"/>
      <c r="S547" s="564"/>
      <c r="T547" s="564"/>
      <c r="U547" s="564"/>
      <c r="V547" s="564"/>
      <c r="W547" s="564"/>
      <c r="X547" s="564"/>
      <c r="Y547" s="564"/>
      <c r="Z547" s="564"/>
    </row>
    <row r="548">
      <c r="A548" s="564"/>
      <c r="B548" s="564"/>
      <c r="C548" s="564"/>
      <c r="D548" s="622"/>
      <c r="E548" s="564"/>
      <c r="F548" s="564"/>
      <c r="G548" s="564"/>
      <c r="H548" s="564"/>
      <c r="I548" s="564"/>
      <c r="J548" s="564"/>
      <c r="K548" s="564"/>
      <c r="L548" s="564"/>
      <c r="M548" s="564"/>
      <c r="N548" s="564"/>
      <c r="O548" s="564"/>
      <c r="P548" s="564"/>
      <c r="Q548" s="564"/>
      <c r="R548" s="564"/>
      <c r="S548" s="564"/>
      <c r="T548" s="564"/>
      <c r="U548" s="564"/>
      <c r="V548" s="564"/>
      <c r="W548" s="564"/>
      <c r="X548" s="564"/>
      <c r="Y548" s="564"/>
      <c r="Z548" s="564"/>
    </row>
    <row r="549">
      <c r="A549" s="564"/>
      <c r="B549" s="564"/>
      <c r="C549" s="564"/>
      <c r="D549" s="622"/>
      <c r="E549" s="564"/>
      <c r="F549" s="564"/>
      <c r="G549" s="564"/>
      <c r="H549" s="564"/>
      <c r="I549" s="564"/>
      <c r="J549" s="564"/>
      <c r="K549" s="564"/>
      <c r="L549" s="564"/>
      <c r="M549" s="564"/>
      <c r="N549" s="564"/>
      <c r="O549" s="564"/>
      <c r="P549" s="564"/>
      <c r="Q549" s="564"/>
      <c r="R549" s="564"/>
      <c r="S549" s="564"/>
      <c r="T549" s="564"/>
      <c r="U549" s="564"/>
      <c r="V549" s="564"/>
      <c r="W549" s="564"/>
      <c r="X549" s="564"/>
      <c r="Y549" s="564"/>
      <c r="Z549" s="564"/>
    </row>
    <row r="550">
      <c r="A550" s="564"/>
      <c r="B550" s="564"/>
      <c r="C550" s="564"/>
      <c r="D550" s="622"/>
      <c r="E550" s="564"/>
      <c r="F550" s="564"/>
      <c r="G550" s="564"/>
      <c r="H550" s="564"/>
      <c r="I550" s="564"/>
      <c r="J550" s="564"/>
      <c r="K550" s="564"/>
      <c r="L550" s="564"/>
      <c r="M550" s="564"/>
      <c r="N550" s="564"/>
      <c r="O550" s="564"/>
      <c r="P550" s="564"/>
      <c r="Q550" s="564"/>
      <c r="R550" s="564"/>
      <c r="S550" s="564"/>
      <c r="T550" s="564"/>
      <c r="U550" s="564"/>
      <c r="V550" s="564"/>
      <c r="W550" s="564"/>
      <c r="X550" s="564"/>
      <c r="Y550" s="564"/>
      <c r="Z550" s="564"/>
    </row>
    <row r="551">
      <c r="A551" s="564"/>
      <c r="B551" s="564"/>
      <c r="C551" s="564"/>
      <c r="D551" s="622"/>
      <c r="E551" s="564"/>
      <c r="F551" s="564"/>
      <c r="G551" s="564"/>
      <c r="H551" s="564"/>
      <c r="I551" s="564"/>
      <c r="J551" s="564"/>
      <c r="K551" s="564"/>
      <c r="L551" s="564"/>
      <c r="M551" s="564"/>
      <c r="N551" s="564"/>
      <c r="O551" s="564"/>
      <c r="P551" s="564"/>
      <c r="Q551" s="564"/>
      <c r="R551" s="564"/>
      <c r="S551" s="564"/>
      <c r="T551" s="564"/>
      <c r="U551" s="564"/>
      <c r="V551" s="564"/>
      <c r="W551" s="564"/>
      <c r="X551" s="564"/>
      <c r="Y551" s="564"/>
      <c r="Z551" s="564"/>
    </row>
    <row r="552">
      <c r="A552" s="564"/>
      <c r="B552" s="564"/>
      <c r="C552" s="564"/>
      <c r="D552" s="622"/>
      <c r="E552" s="564"/>
      <c r="F552" s="564"/>
      <c r="G552" s="564"/>
      <c r="H552" s="564"/>
      <c r="I552" s="564"/>
      <c r="J552" s="564"/>
      <c r="K552" s="564"/>
      <c r="L552" s="564"/>
      <c r="M552" s="564"/>
      <c r="N552" s="564"/>
      <c r="O552" s="564"/>
      <c r="P552" s="564"/>
      <c r="Q552" s="564"/>
      <c r="R552" s="564"/>
      <c r="S552" s="564"/>
      <c r="T552" s="564"/>
      <c r="U552" s="564"/>
      <c r="V552" s="564"/>
      <c r="W552" s="564"/>
      <c r="X552" s="564"/>
      <c r="Y552" s="564"/>
      <c r="Z552" s="564"/>
    </row>
    <row r="553">
      <c r="A553" s="564"/>
      <c r="B553" s="564"/>
      <c r="C553" s="564"/>
      <c r="D553" s="622"/>
      <c r="E553" s="564"/>
      <c r="F553" s="564"/>
      <c r="G553" s="564"/>
      <c r="H553" s="564"/>
      <c r="I553" s="564"/>
      <c r="J553" s="564"/>
      <c r="K553" s="564"/>
      <c r="L553" s="564"/>
      <c r="M553" s="564"/>
      <c r="N553" s="564"/>
      <c r="O553" s="564"/>
      <c r="P553" s="564"/>
      <c r="Q553" s="564"/>
      <c r="R553" s="564"/>
      <c r="S553" s="564"/>
      <c r="T553" s="564"/>
      <c r="U553" s="564"/>
      <c r="V553" s="564"/>
      <c r="W553" s="564"/>
      <c r="X553" s="564"/>
      <c r="Y553" s="564"/>
      <c r="Z553" s="564"/>
    </row>
    <row r="554">
      <c r="A554" s="564"/>
      <c r="B554" s="564"/>
      <c r="C554" s="564"/>
      <c r="D554" s="622"/>
      <c r="E554" s="564"/>
      <c r="F554" s="564"/>
      <c r="G554" s="564"/>
      <c r="H554" s="564"/>
      <c r="I554" s="564"/>
      <c r="J554" s="564"/>
      <c r="K554" s="564"/>
      <c r="L554" s="564"/>
      <c r="M554" s="564"/>
      <c r="N554" s="564"/>
      <c r="O554" s="564"/>
      <c r="P554" s="564"/>
      <c r="Q554" s="564"/>
      <c r="R554" s="564"/>
      <c r="S554" s="564"/>
      <c r="T554" s="564"/>
      <c r="U554" s="564"/>
      <c r="V554" s="564"/>
      <c r="W554" s="564"/>
      <c r="X554" s="564"/>
      <c r="Y554" s="564"/>
      <c r="Z554" s="564"/>
    </row>
    <row r="555">
      <c r="A555" s="564"/>
      <c r="B555" s="564"/>
      <c r="C555" s="564"/>
      <c r="D555" s="622"/>
      <c r="E555" s="564"/>
      <c r="F555" s="564"/>
      <c r="G555" s="564"/>
      <c r="H555" s="564"/>
      <c r="I555" s="564"/>
      <c r="J555" s="564"/>
      <c r="K555" s="564"/>
      <c r="L555" s="564"/>
      <c r="M555" s="564"/>
      <c r="N555" s="564"/>
      <c r="O555" s="564"/>
      <c r="P555" s="564"/>
      <c r="Q555" s="564"/>
      <c r="R555" s="564"/>
      <c r="S555" s="564"/>
      <c r="T555" s="564"/>
      <c r="U555" s="564"/>
      <c r="V555" s="564"/>
      <c r="W555" s="564"/>
      <c r="X555" s="564"/>
      <c r="Y555" s="564"/>
      <c r="Z555" s="564"/>
    </row>
    <row r="556">
      <c r="A556" s="564"/>
      <c r="B556" s="564"/>
      <c r="C556" s="564"/>
      <c r="D556" s="622"/>
      <c r="E556" s="564"/>
      <c r="F556" s="564"/>
      <c r="G556" s="564"/>
      <c r="H556" s="564"/>
      <c r="I556" s="564"/>
      <c r="J556" s="564"/>
      <c r="K556" s="564"/>
      <c r="L556" s="564"/>
      <c r="M556" s="564"/>
      <c r="N556" s="564"/>
      <c r="O556" s="564"/>
      <c r="P556" s="564"/>
      <c r="Q556" s="564"/>
      <c r="R556" s="564"/>
      <c r="S556" s="564"/>
      <c r="T556" s="564"/>
      <c r="U556" s="564"/>
      <c r="V556" s="564"/>
      <c r="W556" s="564"/>
      <c r="X556" s="564"/>
      <c r="Y556" s="564"/>
      <c r="Z556" s="564"/>
    </row>
    <row r="557">
      <c r="A557" s="564"/>
      <c r="B557" s="564"/>
      <c r="C557" s="564"/>
      <c r="D557" s="622"/>
      <c r="E557" s="564"/>
      <c r="F557" s="564"/>
      <c r="G557" s="564"/>
      <c r="H557" s="564"/>
      <c r="I557" s="564"/>
      <c r="J557" s="564"/>
      <c r="K557" s="564"/>
      <c r="L557" s="564"/>
      <c r="M557" s="564"/>
      <c r="N557" s="564"/>
      <c r="O557" s="564"/>
      <c r="P557" s="564"/>
      <c r="Q557" s="564"/>
      <c r="R557" s="564"/>
      <c r="S557" s="564"/>
      <c r="T557" s="564"/>
      <c r="U557" s="564"/>
      <c r="V557" s="564"/>
      <c r="W557" s="564"/>
      <c r="X557" s="564"/>
      <c r="Y557" s="564"/>
      <c r="Z557" s="564"/>
    </row>
    <row r="558">
      <c r="A558" s="564"/>
      <c r="B558" s="564"/>
      <c r="C558" s="564"/>
      <c r="D558" s="622"/>
      <c r="E558" s="564"/>
      <c r="F558" s="564"/>
      <c r="G558" s="564"/>
      <c r="H558" s="564"/>
      <c r="I558" s="564"/>
      <c r="J558" s="564"/>
      <c r="K558" s="564"/>
      <c r="L558" s="564"/>
      <c r="M558" s="564"/>
      <c r="N558" s="564"/>
      <c r="O558" s="564"/>
      <c r="P558" s="564"/>
      <c r="Q558" s="564"/>
      <c r="R558" s="564"/>
      <c r="S558" s="564"/>
      <c r="T558" s="564"/>
      <c r="U558" s="564"/>
      <c r="V558" s="564"/>
      <c r="W558" s="564"/>
      <c r="X558" s="564"/>
      <c r="Y558" s="564"/>
      <c r="Z558" s="564"/>
    </row>
    <row r="559">
      <c r="A559" s="564"/>
      <c r="B559" s="564"/>
      <c r="C559" s="564"/>
      <c r="D559" s="622"/>
      <c r="E559" s="564"/>
      <c r="F559" s="564"/>
      <c r="G559" s="564"/>
      <c r="H559" s="564"/>
      <c r="I559" s="564"/>
      <c r="J559" s="564"/>
      <c r="K559" s="564"/>
      <c r="L559" s="564"/>
      <c r="M559" s="564"/>
      <c r="N559" s="564"/>
      <c r="O559" s="564"/>
      <c r="P559" s="564"/>
      <c r="Q559" s="564"/>
      <c r="R559" s="564"/>
      <c r="S559" s="564"/>
      <c r="T559" s="564"/>
      <c r="U559" s="564"/>
      <c r="V559" s="564"/>
      <c r="W559" s="564"/>
      <c r="X559" s="564"/>
      <c r="Y559" s="564"/>
      <c r="Z559" s="564"/>
    </row>
    <row r="560">
      <c r="A560" s="564"/>
      <c r="B560" s="564"/>
      <c r="C560" s="564"/>
      <c r="D560" s="622"/>
      <c r="E560" s="564"/>
      <c r="F560" s="564"/>
      <c r="G560" s="564"/>
      <c r="H560" s="564"/>
      <c r="I560" s="564"/>
      <c r="J560" s="564"/>
      <c r="K560" s="564"/>
      <c r="L560" s="564"/>
      <c r="M560" s="564"/>
      <c r="N560" s="564"/>
      <c r="O560" s="564"/>
      <c r="P560" s="564"/>
      <c r="Q560" s="564"/>
      <c r="R560" s="564"/>
      <c r="S560" s="564"/>
      <c r="T560" s="564"/>
      <c r="U560" s="564"/>
      <c r="V560" s="564"/>
      <c r="W560" s="564"/>
      <c r="X560" s="564"/>
      <c r="Y560" s="564"/>
      <c r="Z560" s="564"/>
    </row>
    <row r="561">
      <c r="A561" s="564"/>
      <c r="B561" s="564"/>
      <c r="C561" s="564"/>
      <c r="D561" s="622"/>
      <c r="E561" s="564"/>
      <c r="F561" s="564"/>
      <c r="G561" s="564"/>
      <c r="H561" s="564"/>
      <c r="I561" s="564"/>
      <c r="J561" s="564"/>
      <c r="K561" s="564"/>
      <c r="L561" s="564"/>
      <c r="M561" s="564"/>
      <c r="N561" s="564"/>
      <c r="O561" s="564"/>
      <c r="P561" s="564"/>
      <c r="Q561" s="564"/>
      <c r="R561" s="564"/>
      <c r="S561" s="564"/>
      <c r="T561" s="564"/>
      <c r="U561" s="564"/>
      <c r="V561" s="564"/>
      <c r="W561" s="564"/>
      <c r="X561" s="564"/>
      <c r="Y561" s="564"/>
      <c r="Z561" s="564"/>
    </row>
    <row r="562">
      <c r="A562" s="564"/>
      <c r="B562" s="564"/>
      <c r="C562" s="564"/>
      <c r="D562" s="622"/>
      <c r="E562" s="564"/>
      <c r="F562" s="564"/>
      <c r="G562" s="564"/>
      <c r="H562" s="564"/>
      <c r="I562" s="564"/>
      <c r="J562" s="564"/>
      <c r="K562" s="564"/>
      <c r="L562" s="564"/>
      <c r="M562" s="564"/>
      <c r="N562" s="564"/>
      <c r="O562" s="564"/>
      <c r="P562" s="564"/>
      <c r="Q562" s="564"/>
      <c r="R562" s="564"/>
      <c r="S562" s="564"/>
      <c r="T562" s="564"/>
      <c r="U562" s="564"/>
      <c r="V562" s="564"/>
      <c r="W562" s="564"/>
      <c r="X562" s="564"/>
      <c r="Y562" s="564"/>
      <c r="Z562" s="564"/>
    </row>
    <row r="563">
      <c r="A563" s="564"/>
      <c r="B563" s="564"/>
      <c r="C563" s="564"/>
      <c r="D563" s="622"/>
      <c r="E563" s="564"/>
      <c r="F563" s="564"/>
      <c r="G563" s="564"/>
      <c r="H563" s="564"/>
      <c r="I563" s="564"/>
      <c r="J563" s="564"/>
      <c r="K563" s="564"/>
      <c r="L563" s="564"/>
      <c r="M563" s="564"/>
      <c r="N563" s="564"/>
      <c r="O563" s="564"/>
      <c r="P563" s="564"/>
      <c r="Q563" s="564"/>
      <c r="R563" s="564"/>
      <c r="S563" s="564"/>
      <c r="T563" s="564"/>
      <c r="U563" s="564"/>
      <c r="V563" s="564"/>
      <c r="W563" s="564"/>
      <c r="X563" s="564"/>
      <c r="Y563" s="564"/>
      <c r="Z563" s="564"/>
    </row>
    <row r="564">
      <c r="A564" s="564"/>
      <c r="B564" s="564"/>
      <c r="C564" s="564"/>
      <c r="D564" s="622"/>
      <c r="E564" s="564"/>
      <c r="F564" s="564"/>
      <c r="G564" s="564"/>
      <c r="H564" s="564"/>
      <c r="I564" s="564"/>
      <c r="J564" s="564"/>
      <c r="K564" s="564"/>
      <c r="L564" s="564"/>
      <c r="M564" s="564"/>
      <c r="N564" s="564"/>
      <c r="O564" s="564"/>
      <c r="P564" s="564"/>
      <c r="Q564" s="564"/>
      <c r="R564" s="564"/>
      <c r="S564" s="564"/>
      <c r="T564" s="564"/>
      <c r="U564" s="564"/>
      <c r="V564" s="564"/>
      <c r="W564" s="564"/>
      <c r="X564" s="564"/>
      <c r="Y564" s="564"/>
      <c r="Z564" s="564"/>
    </row>
    <row r="565">
      <c r="A565" s="564"/>
      <c r="B565" s="564"/>
      <c r="C565" s="564"/>
      <c r="D565" s="622"/>
      <c r="E565" s="564"/>
      <c r="F565" s="564"/>
      <c r="G565" s="564"/>
      <c r="H565" s="564"/>
      <c r="I565" s="564"/>
      <c r="J565" s="564"/>
      <c r="K565" s="564"/>
      <c r="L565" s="564"/>
      <c r="M565" s="564"/>
      <c r="N565" s="564"/>
      <c r="O565" s="564"/>
      <c r="P565" s="564"/>
      <c r="Q565" s="564"/>
      <c r="R565" s="564"/>
      <c r="S565" s="564"/>
      <c r="T565" s="564"/>
      <c r="U565" s="564"/>
      <c r="V565" s="564"/>
      <c r="W565" s="564"/>
      <c r="X565" s="564"/>
      <c r="Y565" s="564"/>
      <c r="Z565" s="564"/>
    </row>
    <row r="566">
      <c r="A566" s="564"/>
      <c r="B566" s="564"/>
      <c r="C566" s="564"/>
      <c r="D566" s="622"/>
      <c r="E566" s="564"/>
      <c r="F566" s="564"/>
      <c r="G566" s="564"/>
      <c r="H566" s="564"/>
      <c r="I566" s="564"/>
      <c r="J566" s="564"/>
      <c r="K566" s="564"/>
      <c r="L566" s="564"/>
      <c r="M566" s="564"/>
      <c r="N566" s="564"/>
      <c r="O566" s="564"/>
      <c r="P566" s="564"/>
      <c r="Q566" s="564"/>
      <c r="R566" s="564"/>
      <c r="S566" s="564"/>
      <c r="T566" s="564"/>
      <c r="U566" s="564"/>
      <c r="V566" s="564"/>
      <c r="W566" s="564"/>
      <c r="X566" s="564"/>
      <c r="Y566" s="564"/>
      <c r="Z566" s="564"/>
    </row>
    <row r="567">
      <c r="A567" s="564"/>
      <c r="B567" s="564"/>
      <c r="C567" s="564"/>
      <c r="D567" s="622"/>
      <c r="E567" s="564"/>
      <c r="F567" s="564"/>
      <c r="G567" s="564"/>
      <c r="H567" s="564"/>
      <c r="I567" s="564"/>
      <c r="J567" s="564"/>
      <c r="K567" s="564"/>
      <c r="L567" s="564"/>
      <c r="M567" s="564"/>
      <c r="N567" s="564"/>
      <c r="O567" s="564"/>
      <c r="P567" s="564"/>
      <c r="Q567" s="564"/>
      <c r="R567" s="564"/>
      <c r="S567" s="564"/>
      <c r="T567" s="564"/>
      <c r="U567" s="564"/>
      <c r="V567" s="564"/>
      <c r="W567" s="564"/>
      <c r="X567" s="564"/>
      <c r="Y567" s="564"/>
      <c r="Z567" s="564"/>
    </row>
    <row r="568">
      <c r="A568" s="564"/>
      <c r="B568" s="564"/>
      <c r="C568" s="564"/>
      <c r="D568" s="622"/>
      <c r="E568" s="564"/>
      <c r="F568" s="564"/>
      <c r="G568" s="564"/>
      <c r="H568" s="564"/>
      <c r="I568" s="564"/>
      <c r="J568" s="564"/>
      <c r="K568" s="564"/>
      <c r="L568" s="564"/>
      <c r="M568" s="564"/>
      <c r="N568" s="564"/>
      <c r="O568" s="564"/>
      <c r="P568" s="564"/>
      <c r="Q568" s="564"/>
      <c r="R568" s="564"/>
      <c r="S568" s="564"/>
      <c r="T568" s="564"/>
      <c r="U568" s="564"/>
      <c r="V568" s="564"/>
      <c r="W568" s="564"/>
      <c r="X568" s="564"/>
      <c r="Y568" s="564"/>
      <c r="Z568" s="564"/>
    </row>
    <row r="569">
      <c r="A569" s="564"/>
      <c r="B569" s="564"/>
      <c r="C569" s="564"/>
      <c r="D569" s="622"/>
      <c r="E569" s="564"/>
      <c r="F569" s="564"/>
      <c r="G569" s="564"/>
      <c r="H569" s="564"/>
      <c r="I569" s="564"/>
      <c r="J569" s="564"/>
      <c r="K569" s="564"/>
      <c r="L569" s="564"/>
      <c r="M569" s="564"/>
      <c r="N569" s="564"/>
      <c r="O569" s="564"/>
      <c r="P569" s="564"/>
      <c r="Q569" s="564"/>
      <c r="R569" s="564"/>
      <c r="S569" s="564"/>
      <c r="T569" s="564"/>
      <c r="U569" s="564"/>
      <c r="V569" s="564"/>
      <c r="W569" s="564"/>
      <c r="X569" s="564"/>
      <c r="Y569" s="564"/>
      <c r="Z569" s="564"/>
    </row>
    <row r="570">
      <c r="A570" s="564"/>
      <c r="B570" s="564"/>
      <c r="C570" s="564"/>
      <c r="D570" s="622"/>
      <c r="E570" s="564"/>
      <c r="F570" s="564"/>
      <c r="G570" s="564"/>
      <c r="H570" s="564"/>
      <c r="I570" s="564"/>
      <c r="J570" s="564"/>
      <c r="K570" s="564"/>
      <c r="L570" s="564"/>
      <c r="M570" s="564"/>
      <c r="N570" s="564"/>
      <c r="O570" s="564"/>
      <c r="P570" s="564"/>
      <c r="Q570" s="564"/>
      <c r="R570" s="564"/>
      <c r="S570" s="564"/>
      <c r="T570" s="564"/>
      <c r="U570" s="564"/>
      <c r="V570" s="564"/>
      <c r="W570" s="564"/>
      <c r="X570" s="564"/>
      <c r="Y570" s="564"/>
      <c r="Z570" s="564"/>
    </row>
    <row r="571">
      <c r="A571" s="564"/>
      <c r="B571" s="564"/>
      <c r="C571" s="564"/>
      <c r="D571" s="622"/>
      <c r="E571" s="564"/>
      <c r="F571" s="564"/>
      <c r="G571" s="564"/>
      <c r="H571" s="564"/>
      <c r="I571" s="564"/>
      <c r="J571" s="564"/>
      <c r="K571" s="564"/>
      <c r="L571" s="564"/>
      <c r="M571" s="564"/>
      <c r="N571" s="564"/>
      <c r="O571" s="564"/>
      <c r="P571" s="564"/>
      <c r="Q571" s="564"/>
      <c r="R571" s="564"/>
      <c r="S571" s="564"/>
      <c r="T571" s="564"/>
      <c r="U571" s="564"/>
      <c r="V571" s="564"/>
      <c r="W571" s="564"/>
      <c r="X571" s="564"/>
      <c r="Y571" s="564"/>
      <c r="Z571" s="564"/>
    </row>
    <row r="572">
      <c r="A572" s="564"/>
      <c r="B572" s="564"/>
      <c r="C572" s="564"/>
      <c r="D572" s="622"/>
      <c r="E572" s="564"/>
      <c r="F572" s="564"/>
      <c r="G572" s="564"/>
      <c r="H572" s="564"/>
      <c r="I572" s="564"/>
      <c r="J572" s="564"/>
      <c r="K572" s="564"/>
      <c r="L572" s="564"/>
      <c r="M572" s="564"/>
      <c r="N572" s="564"/>
      <c r="O572" s="564"/>
      <c r="P572" s="564"/>
      <c r="Q572" s="564"/>
      <c r="R572" s="564"/>
      <c r="S572" s="564"/>
      <c r="T572" s="564"/>
      <c r="U572" s="564"/>
      <c r="V572" s="564"/>
      <c r="W572" s="564"/>
      <c r="X572" s="564"/>
      <c r="Y572" s="564"/>
      <c r="Z572" s="564"/>
    </row>
    <row r="573">
      <c r="A573" s="564"/>
      <c r="B573" s="564"/>
      <c r="C573" s="564"/>
      <c r="D573" s="622"/>
      <c r="E573" s="564"/>
      <c r="F573" s="564"/>
      <c r="G573" s="564"/>
      <c r="H573" s="564"/>
      <c r="I573" s="564"/>
      <c r="J573" s="564"/>
      <c r="K573" s="564"/>
      <c r="L573" s="564"/>
      <c r="M573" s="564"/>
      <c r="N573" s="564"/>
      <c r="O573" s="564"/>
      <c r="P573" s="564"/>
      <c r="Q573" s="564"/>
      <c r="R573" s="564"/>
      <c r="S573" s="564"/>
      <c r="T573" s="564"/>
      <c r="U573" s="564"/>
      <c r="V573" s="564"/>
      <c r="W573" s="564"/>
      <c r="X573" s="564"/>
      <c r="Y573" s="564"/>
      <c r="Z573" s="564"/>
    </row>
    <row r="574">
      <c r="A574" s="564"/>
      <c r="B574" s="564"/>
      <c r="C574" s="564"/>
      <c r="D574" s="622"/>
      <c r="E574" s="564"/>
      <c r="F574" s="564"/>
      <c r="G574" s="564"/>
      <c r="H574" s="564"/>
      <c r="I574" s="564"/>
      <c r="J574" s="564"/>
      <c r="K574" s="564"/>
      <c r="L574" s="564"/>
      <c r="M574" s="564"/>
      <c r="N574" s="564"/>
      <c r="O574" s="564"/>
      <c r="P574" s="564"/>
      <c r="Q574" s="564"/>
      <c r="R574" s="564"/>
      <c r="S574" s="564"/>
      <c r="T574" s="564"/>
      <c r="U574" s="564"/>
      <c r="V574" s="564"/>
      <c r="W574" s="564"/>
      <c r="X574" s="564"/>
      <c r="Y574" s="564"/>
      <c r="Z574" s="564"/>
    </row>
    <row r="575">
      <c r="A575" s="564"/>
      <c r="B575" s="564"/>
      <c r="C575" s="564"/>
      <c r="D575" s="622"/>
      <c r="E575" s="564"/>
      <c r="F575" s="564"/>
      <c r="G575" s="564"/>
      <c r="H575" s="564"/>
      <c r="I575" s="564"/>
      <c r="J575" s="564"/>
      <c r="K575" s="564"/>
      <c r="L575" s="564"/>
      <c r="M575" s="564"/>
      <c r="N575" s="564"/>
      <c r="O575" s="564"/>
      <c r="P575" s="564"/>
      <c r="Q575" s="564"/>
      <c r="R575" s="564"/>
      <c r="S575" s="564"/>
      <c r="T575" s="564"/>
      <c r="U575" s="564"/>
      <c r="V575" s="564"/>
      <c r="W575" s="564"/>
      <c r="X575" s="564"/>
      <c r="Y575" s="564"/>
      <c r="Z575" s="564"/>
    </row>
    <row r="576">
      <c r="A576" s="564"/>
      <c r="B576" s="564"/>
      <c r="C576" s="564"/>
      <c r="D576" s="622"/>
      <c r="E576" s="564"/>
      <c r="F576" s="564"/>
      <c r="G576" s="564"/>
      <c r="H576" s="564"/>
      <c r="I576" s="564"/>
      <c r="J576" s="564"/>
      <c r="K576" s="564"/>
      <c r="L576" s="564"/>
      <c r="M576" s="564"/>
      <c r="N576" s="564"/>
      <c r="O576" s="564"/>
      <c r="P576" s="564"/>
      <c r="Q576" s="564"/>
      <c r="R576" s="564"/>
      <c r="S576" s="564"/>
      <c r="T576" s="564"/>
      <c r="U576" s="564"/>
      <c r="V576" s="564"/>
      <c r="W576" s="564"/>
      <c r="X576" s="564"/>
      <c r="Y576" s="564"/>
      <c r="Z576" s="564"/>
    </row>
    <row r="577">
      <c r="A577" s="564"/>
      <c r="B577" s="564"/>
      <c r="C577" s="564"/>
      <c r="D577" s="622"/>
      <c r="E577" s="564"/>
      <c r="F577" s="564"/>
      <c r="G577" s="564"/>
      <c r="H577" s="564"/>
      <c r="I577" s="564"/>
      <c r="J577" s="564"/>
      <c r="K577" s="564"/>
      <c r="L577" s="564"/>
      <c r="M577" s="564"/>
      <c r="N577" s="564"/>
      <c r="O577" s="564"/>
      <c r="P577" s="564"/>
      <c r="Q577" s="564"/>
      <c r="R577" s="564"/>
      <c r="S577" s="564"/>
      <c r="T577" s="564"/>
      <c r="U577" s="564"/>
      <c r="V577" s="564"/>
      <c r="W577" s="564"/>
      <c r="X577" s="564"/>
      <c r="Y577" s="564"/>
      <c r="Z577" s="564"/>
    </row>
    <row r="578">
      <c r="A578" s="564"/>
      <c r="B578" s="564"/>
      <c r="C578" s="564"/>
      <c r="D578" s="622"/>
      <c r="E578" s="564"/>
      <c r="F578" s="564"/>
      <c r="G578" s="564"/>
      <c r="H578" s="564"/>
      <c r="I578" s="564"/>
      <c r="J578" s="564"/>
      <c r="K578" s="564"/>
      <c r="L578" s="564"/>
      <c r="M578" s="564"/>
      <c r="N578" s="564"/>
      <c r="O578" s="564"/>
      <c r="P578" s="564"/>
      <c r="Q578" s="564"/>
      <c r="R578" s="564"/>
      <c r="S578" s="564"/>
      <c r="T578" s="564"/>
      <c r="U578" s="564"/>
      <c r="V578" s="564"/>
      <c r="W578" s="564"/>
      <c r="X578" s="564"/>
      <c r="Y578" s="564"/>
      <c r="Z578" s="564"/>
    </row>
    <row r="579">
      <c r="A579" s="564"/>
      <c r="B579" s="564"/>
      <c r="C579" s="564"/>
      <c r="D579" s="622"/>
      <c r="E579" s="564"/>
      <c r="F579" s="564"/>
      <c r="G579" s="564"/>
      <c r="H579" s="564"/>
      <c r="I579" s="564"/>
      <c r="J579" s="564"/>
      <c r="K579" s="564"/>
      <c r="L579" s="564"/>
      <c r="M579" s="564"/>
      <c r="N579" s="564"/>
      <c r="O579" s="564"/>
      <c r="P579" s="564"/>
      <c r="Q579" s="564"/>
      <c r="R579" s="564"/>
      <c r="S579" s="564"/>
      <c r="T579" s="564"/>
      <c r="U579" s="564"/>
      <c r="V579" s="564"/>
      <c r="W579" s="564"/>
      <c r="X579" s="564"/>
      <c r="Y579" s="564"/>
      <c r="Z579" s="564"/>
    </row>
    <row r="580">
      <c r="A580" s="564"/>
      <c r="B580" s="564"/>
      <c r="C580" s="564"/>
      <c r="D580" s="622"/>
      <c r="E580" s="564"/>
      <c r="F580" s="564"/>
      <c r="G580" s="564"/>
      <c r="H580" s="564"/>
      <c r="I580" s="564"/>
      <c r="J580" s="564"/>
      <c r="K580" s="564"/>
      <c r="L580" s="564"/>
      <c r="M580" s="564"/>
      <c r="N580" s="564"/>
      <c r="O580" s="564"/>
      <c r="P580" s="564"/>
      <c r="Q580" s="564"/>
      <c r="R580" s="564"/>
      <c r="S580" s="564"/>
      <c r="T580" s="564"/>
      <c r="U580" s="564"/>
      <c r="V580" s="564"/>
      <c r="W580" s="564"/>
      <c r="X580" s="564"/>
      <c r="Y580" s="564"/>
      <c r="Z580" s="564"/>
    </row>
    <row r="581">
      <c r="A581" s="564"/>
      <c r="B581" s="564"/>
      <c r="C581" s="564"/>
      <c r="D581" s="622"/>
      <c r="E581" s="564"/>
      <c r="F581" s="564"/>
      <c r="G581" s="564"/>
      <c r="H581" s="564"/>
      <c r="I581" s="564"/>
      <c r="J581" s="564"/>
      <c r="K581" s="564"/>
      <c r="L581" s="564"/>
      <c r="M581" s="564"/>
      <c r="N581" s="564"/>
      <c r="O581" s="564"/>
      <c r="P581" s="564"/>
      <c r="Q581" s="564"/>
      <c r="R581" s="564"/>
      <c r="S581" s="564"/>
      <c r="T581" s="564"/>
      <c r="U581" s="564"/>
      <c r="V581" s="564"/>
      <c r="W581" s="564"/>
      <c r="X581" s="564"/>
      <c r="Y581" s="564"/>
      <c r="Z581" s="564"/>
    </row>
    <row r="582">
      <c r="A582" s="564"/>
      <c r="B582" s="564"/>
      <c r="C582" s="564"/>
      <c r="D582" s="622"/>
      <c r="E582" s="564"/>
      <c r="F582" s="564"/>
      <c r="G582" s="564"/>
      <c r="H582" s="564"/>
      <c r="I582" s="564"/>
      <c r="J582" s="564"/>
      <c r="K582" s="564"/>
      <c r="L582" s="564"/>
      <c r="M582" s="564"/>
      <c r="N582" s="564"/>
      <c r="O582" s="564"/>
      <c r="P582" s="564"/>
      <c r="Q582" s="564"/>
      <c r="R582" s="564"/>
      <c r="S582" s="564"/>
      <c r="T582" s="564"/>
      <c r="U582" s="564"/>
      <c r="V582" s="564"/>
      <c r="W582" s="564"/>
      <c r="X582" s="564"/>
      <c r="Y582" s="564"/>
      <c r="Z582" s="564"/>
    </row>
    <row r="583">
      <c r="A583" s="564"/>
      <c r="B583" s="564"/>
      <c r="C583" s="564"/>
      <c r="D583" s="622"/>
      <c r="E583" s="564"/>
      <c r="F583" s="564"/>
      <c r="G583" s="564"/>
      <c r="H583" s="564"/>
      <c r="I583" s="564"/>
      <c r="J583" s="564"/>
      <c r="K583" s="564"/>
      <c r="L583" s="564"/>
      <c r="M583" s="564"/>
      <c r="N583" s="564"/>
      <c r="O583" s="564"/>
      <c r="P583" s="564"/>
      <c r="Q583" s="564"/>
      <c r="R583" s="564"/>
      <c r="S583" s="564"/>
      <c r="T583" s="564"/>
      <c r="U583" s="564"/>
      <c r="V583" s="564"/>
      <c r="W583" s="564"/>
      <c r="X583" s="564"/>
      <c r="Y583" s="564"/>
      <c r="Z583" s="564"/>
    </row>
    <row r="584">
      <c r="A584" s="564"/>
      <c r="B584" s="564"/>
      <c r="C584" s="564"/>
      <c r="D584" s="622"/>
      <c r="E584" s="564"/>
      <c r="F584" s="564"/>
      <c r="G584" s="564"/>
      <c r="H584" s="564"/>
      <c r="I584" s="564"/>
      <c r="J584" s="564"/>
      <c r="K584" s="564"/>
      <c r="L584" s="564"/>
      <c r="M584" s="564"/>
      <c r="N584" s="564"/>
      <c r="O584" s="564"/>
      <c r="P584" s="564"/>
      <c r="Q584" s="564"/>
      <c r="R584" s="564"/>
      <c r="S584" s="564"/>
      <c r="T584" s="564"/>
      <c r="U584" s="564"/>
      <c r="V584" s="564"/>
      <c r="W584" s="564"/>
      <c r="X584" s="564"/>
      <c r="Y584" s="564"/>
      <c r="Z584" s="564"/>
    </row>
    <row r="585">
      <c r="A585" s="564"/>
      <c r="B585" s="564"/>
      <c r="C585" s="564"/>
      <c r="D585" s="622"/>
      <c r="E585" s="564"/>
      <c r="F585" s="564"/>
      <c r="G585" s="564"/>
      <c r="H585" s="564"/>
      <c r="I585" s="564"/>
      <c r="J585" s="564"/>
      <c r="K585" s="564"/>
      <c r="L585" s="564"/>
      <c r="M585" s="564"/>
      <c r="N585" s="564"/>
      <c r="O585" s="564"/>
      <c r="P585" s="564"/>
      <c r="Q585" s="564"/>
      <c r="R585" s="564"/>
      <c r="S585" s="564"/>
      <c r="T585" s="564"/>
      <c r="U585" s="564"/>
      <c r="V585" s="564"/>
      <c r="W585" s="564"/>
      <c r="X585" s="564"/>
      <c r="Y585" s="564"/>
      <c r="Z585" s="564"/>
    </row>
    <row r="586">
      <c r="A586" s="564"/>
      <c r="B586" s="564"/>
      <c r="C586" s="564"/>
      <c r="D586" s="622"/>
      <c r="E586" s="564"/>
      <c r="F586" s="564"/>
      <c r="G586" s="564"/>
      <c r="H586" s="564"/>
      <c r="I586" s="564"/>
      <c r="J586" s="564"/>
      <c r="K586" s="564"/>
      <c r="L586" s="564"/>
      <c r="M586" s="564"/>
      <c r="N586" s="564"/>
      <c r="O586" s="564"/>
      <c r="P586" s="564"/>
      <c r="Q586" s="564"/>
      <c r="R586" s="564"/>
      <c r="S586" s="564"/>
      <c r="T586" s="564"/>
      <c r="U586" s="564"/>
      <c r="V586" s="564"/>
      <c r="W586" s="564"/>
      <c r="X586" s="564"/>
      <c r="Y586" s="564"/>
      <c r="Z586" s="564"/>
    </row>
    <row r="587">
      <c r="A587" s="564"/>
      <c r="B587" s="564"/>
      <c r="C587" s="564"/>
      <c r="D587" s="622"/>
      <c r="E587" s="564"/>
      <c r="F587" s="564"/>
      <c r="G587" s="564"/>
      <c r="H587" s="564"/>
      <c r="I587" s="564"/>
      <c r="J587" s="564"/>
      <c r="K587" s="564"/>
      <c r="L587" s="564"/>
      <c r="M587" s="564"/>
      <c r="N587" s="564"/>
      <c r="O587" s="564"/>
      <c r="P587" s="564"/>
      <c r="Q587" s="564"/>
      <c r="R587" s="564"/>
      <c r="S587" s="564"/>
      <c r="T587" s="564"/>
      <c r="U587" s="564"/>
      <c r="V587" s="564"/>
      <c r="W587" s="564"/>
      <c r="X587" s="564"/>
      <c r="Y587" s="564"/>
      <c r="Z587" s="564"/>
    </row>
    <row r="588">
      <c r="A588" s="564"/>
      <c r="B588" s="564"/>
      <c r="C588" s="564"/>
      <c r="D588" s="622"/>
      <c r="E588" s="564"/>
      <c r="F588" s="564"/>
      <c r="G588" s="564"/>
      <c r="H588" s="564"/>
      <c r="I588" s="564"/>
      <c r="J588" s="564"/>
      <c r="K588" s="564"/>
      <c r="L588" s="564"/>
      <c r="M588" s="564"/>
      <c r="N588" s="564"/>
      <c r="O588" s="564"/>
      <c r="P588" s="564"/>
      <c r="Q588" s="564"/>
      <c r="R588" s="564"/>
      <c r="S588" s="564"/>
      <c r="T588" s="564"/>
      <c r="U588" s="564"/>
      <c r="V588" s="564"/>
      <c r="W588" s="564"/>
      <c r="X588" s="564"/>
      <c r="Y588" s="564"/>
      <c r="Z588" s="564"/>
    </row>
    <row r="589">
      <c r="A589" s="564"/>
      <c r="B589" s="564"/>
      <c r="C589" s="564"/>
      <c r="D589" s="622"/>
      <c r="E589" s="564"/>
      <c r="F589" s="564"/>
      <c r="G589" s="564"/>
      <c r="H589" s="564"/>
      <c r="I589" s="564"/>
      <c r="J589" s="564"/>
      <c r="K589" s="564"/>
      <c r="L589" s="564"/>
      <c r="M589" s="564"/>
      <c r="N589" s="564"/>
      <c r="O589" s="564"/>
      <c r="P589" s="564"/>
      <c r="Q589" s="564"/>
      <c r="R589" s="564"/>
      <c r="S589" s="564"/>
      <c r="T589" s="564"/>
      <c r="U589" s="564"/>
      <c r="V589" s="564"/>
      <c r="W589" s="564"/>
      <c r="X589" s="564"/>
      <c r="Y589" s="564"/>
      <c r="Z589" s="564"/>
    </row>
    <row r="590">
      <c r="A590" s="564"/>
      <c r="B590" s="564"/>
      <c r="C590" s="564"/>
      <c r="D590" s="622"/>
      <c r="E590" s="564"/>
      <c r="F590" s="564"/>
      <c r="G590" s="564"/>
      <c r="H590" s="564"/>
      <c r="I590" s="564"/>
      <c r="J590" s="564"/>
      <c r="K590" s="564"/>
      <c r="L590" s="564"/>
      <c r="M590" s="564"/>
      <c r="N590" s="564"/>
      <c r="O590" s="564"/>
      <c r="P590" s="564"/>
      <c r="Q590" s="564"/>
      <c r="R590" s="564"/>
      <c r="S590" s="564"/>
      <c r="T590" s="564"/>
      <c r="U590" s="564"/>
      <c r="V590" s="564"/>
      <c r="W590" s="564"/>
      <c r="X590" s="564"/>
      <c r="Y590" s="564"/>
      <c r="Z590" s="564"/>
    </row>
    <row r="591">
      <c r="A591" s="564"/>
      <c r="B591" s="564"/>
      <c r="C591" s="564"/>
      <c r="D591" s="622"/>
      <c r="E591" s="564"/>
      <c r="F591" s="564"/>
      <c r="G591" s="564"/>
      <c r="H591" s="564"/>
      <c r="I591" s="564"/>
      <c r="J591" s="564"/>
      <c r="K591" s="564"/>
      <c r="L591" s="564"/>
      <c r="M591" s="564"/>
      <c r="N591" s="564"/>
      <c r="O591" s="564"/>
      <c r="P591" s="564"/>
      <c r="Q591" s="564"/>
      <c r="R591" s="564"/>
      <c r="S591" s="564"/>
      <c r="T591" s="564"/>
      <c r="U591" s="564"/>
      <c r="V591" s="564"/>
      <c r="W591" s="564"/>
      <c r="X591" s="564"/>
      <c r="Y591" s="564"/>
      <c r="Z591" s="564"/>
    </row>
    <row r="592">
      <c r="A592" s="564"/>
      <c r="B592" s="564"/>
      <c r="C592" s="564"/>
      <c r="D592" s="622"/>
      <c r="E592" s="564"/>
      <c r="F592" s="564"/>
      <c r="G592" s="564"/>
      <c r="H592" s="564"/>
      <c r="I592" s="564"/>
      <c r="J592" s="564"/>
      <c r="K592" s="564"/>
      <c r="L592" s="564"/>
      <c r="M592" s="564"/>
      <c r="N592" s="564"/>
      <c r="O592" s="564"/>
      <c r="P592" s="564"/>
      <c r="Q592" s="564"/>
      <c r="R592" s="564"/>
      <c r="S592" s="564"/>
      <c r="T592" s="564"/>
      <c r="U592" s="564"/>
      <c r="V592" s="564"/>
      <c r="W592" s="564"/>
      <c r="X592" s="564"/>
      <c r="Y592" s="564"/>
      <c r="Z592" s="564"/>
    </row>
    <row r="593">
      <c r="A593" s="564"/>
      <c r="B593" s="564"/>
      <c r="C593" s="564"/>
      <c r="D593" s="622"/>
      <c r="E593" s="564"/>
      <c r="F593" s="564"/>
      <c r="G593" s="564"/>
      <c r="H593" s="564"/>
      <c r="I593" s="564"/>
      <c r="J593" s="564"/>
      <c r="K593" s="564"/>
      <c r="L593" s="564"/>
      <c r="M593" s="564"/>
      <c r="N593" s="564"/>
      <c r="O593" s="564"/>
      <c r="P593" s="564"/>
      <c r="Q593" s="564"/>
      <c r="R593" s="564"/>
      <c r="S593" s="564"/>
      <c r="T593" s="564"/>
      <c r="U593" s="564"/>
      <c r="V593" s="564"/>
      <c r="W593" s="564"/>
      <c r="X593" s="564"/>
      <c r="Y593" s="564"/>
      <c r="Z593" s="564"/>
    </row>
    <row r="594">
      <c r="A594" s="564"/>
      <c r="B594" s="564"/>
      <c r="C594" s="564"/>
      <c r="D594" s="622"/>
      <c r="E594" s="564"/>
      <c r="F594" s="564"/>
      <c r="G594" s="564"/>
      <c r="H594" s="564"/>
      <c r="I594" s="564"/>
      <c r="J594" s="564"/>
      <c r="K594" s="564"/>
      <c r="L594" s="564"/>
      <c r="M594" s="564"/>
      <c r="N594" s="564"/>
      <c r="O594" s="564"/>
      <c r="P594" s="564"/>
      <c r="Q594" s="564"/>
      <c r="R594" s="564"/>
      <c r="S594" s="564"/>
      <c r="T594" s="564"/>
      <c r="U594" s="564"/>
      <c r="V594" s="564"/>
      <c r="W594" s="564"/>
      <c r="X594" s="564"/>
      <c r="Y594" s="564"/>
      <c r="Z594" s="564"/>
    </row>
    <row r="595">
      <c r="A595" s="564"/>
      <c r="B595" s="564"/>
      <c r="C595" s="564"/>
      <c r="D595" s="622"/>
      <c r="E595" s="564"/>
      <c r="F595" s="564"/>
      <c r="G595" s="564"/>
      <c r="H595" s="564"/>
      <c r="I595" s="564"/>
      <c r="J595" s="564"/>
      <c r="K595" s="564"/>
      <c r="L595" s="564"/>
      <c r="M595" s="564"/>
      <c r="N595" s="564"/>
      <c r="O595" s="564"/>
      <c r="P595" s="564"/>
      <c r="Q595" s="564"/>
      <c r="R595" s="564"/>
      <c r="S595" s="564"/>
      <c r="T595" s="564"/>
      <c r="U595" s="564"/>
      <c r="V595" s="564"/>
      <c r="W595" s="564"/>
      <c r="X595" s="564"/>
      <c r="Y595" s="564"/>
      <c r="Z595" s="564"/>
    </row>
    <row r="596">
      <c r="A596" s="564"/>
      <c r="B596" s="564"/>
      <c r="C596" s="564"/>
      <c r="D596" s="622"/>
      <c r="E596" s="564"/>
      <c r="F596" s="564"/>
      <c r="G596" s="564"/>
      <c r="H596" s="564"/>
      <c r="I596" s="564"/>
      <c r="J596" s="564"/>
      <c r="K596" s="564"/>
      <c r="L596" s="564"/>
      <c r="M596" s="564"/>
      <c r="N596" s="564"/>
      <c r="O596" s="564"/>
      <c r="P596" s="564"/>
      <c r="Q596" s="564"/>
      <c r="R596" s="564"/>
      <c r="S596" s="564"/>
      <c r="T596" s="564"/>
      <c r="U596" s="564"/>
      <c r="V596" s="564"/>
      <c r="W596" s="564"/>
      <c r="X596" s="564"/>
      <c r="Y596" s="564"/>
      <c r="Z596" s="564"/>
    </row>
    <row r="597">
      <c r="A597" s="564"/>
      <c r="B597" s="564"/>
      <c r="C597" s="564"/>
      <c r="D597" s="622"/>
      <c r="E597" s="564"/>
      <c r="F597" s="564"/>
      <c r="G597" s="564"/>
      <c r="H597" s="564"/>
      <c r="I597" s="564"/>
      <c r="J597" s="564"/>
      <c r="K597" s="564"/>
      <c r="L597" s="564"/>
      <c r="M597" s="564"/>
      <c r="N597" s="564"/>
      <c r="O597" s="564"/>
      <c r="P597" s="564"/>
      <c r="Q597" s="564"/>
      <c r="R597" s="564"/>
      <c r="S597" s="564"/>
      <c r="T597" s="564"/>
      <c r="U597" s="564"/>
      <c r="V597" s="564"/>
      <c r="W597" s="564"/>
      <c r="X597" s="564"/>
      <c r="Y597" s="564"/>
      <c r="Z597" s="564"/>
    </row>
    <row r="598">
      <c r="A598" s="564"/>
      <c r="B598" s="564"/>
      <c r="C598" s="564"/>
      <c r="D598" s="622"/>
      <c r="E598" s="564"/>
      <c r="F598" s="564"/>
      <c r="G598" s="564"/>
      <c r="H598" s="564"/>
      <c r="I598" s="564"/>
      <c r="J598" s="564"/>
      <c r="K598" s="564"/>
      <c r="L598" s="564"/>
      <c r="M598" s="564"/>
      <c r="N598" s="564"/>
      <c r="O598" s="564"/>
      <c r="P598" s="564"/>
      <c r="Q598" s="564"/>
      <c r="R598" s="564"/>
      <c r="S598" s="564"/>
      <c r="T598" s="564"/>
      <c r="U598" s="564"/>
      <c r="V598" s="564"/>
      <c r="W598" s="564"/>
      <c r="X598" s="564"/>
      <c r="Y598" s="564"/>
      <c r="Z598" s="564"/>
    </row>
    <row r="599">
      <c r="A599" s="564"/>
      <c r="B599" s="564"/>
      <c r="C599" s="564"/>
      <c r="D599" s="622"/>
      <c r="E599" s="564"/>
      <c r="F599" s="564"/>
      <c r="G599" s="564"/>
      <c r="H599" s="564"/>
      <c r="I599" s="564"/>
      <c r="J599" s="564"/>
      <c r="K599" s="564"/>
      <c r="L599" s="564"/>
      <c r="M599" s="564"/>
      <c r="N599" s="564"/>
      <c r="O599" s="564"/>
      <c r="P599" s="564"/>
      <c r="Q599" s="564"/>
      <c r="R599" s="564"/>
      <c r="S599" s="564"/>
      <c r="T599" s="564"/>
      <c r="U599" s="564"/>
      <c r="V599" s="564"/>
      <c r="W599" s="564"/>
      <c r="X599" s="564"/>
      <c r="Y599" s="564"/>
      <c r="Z599" s="564"/>
    </row>
    <row r="600">
      <c r="A600" s="564"/>
      <c r="B600" s="564"/>
      <c r="C600" s="564"/>
      <c r="D600" s="622"/>
      <c r="E600" s="564"/>
      <c r="F600" s="564"/>
      <c r="G600" s="564"/>
      <c r="H600" s="564"/>
      <c r="I600" s="564"/>
      <c r="J600" s="564"/>
      <c r="K600" s="564"/>
      <c r="L600" s="564"/>
      <c r="M600" s="564"/>
      <c r="N600" s="564"/>
      <c r="O600" s="564"/>
      <c r="P600" s="564"/>
      <c r="Q600" s="564"/>
      <c r="R600" s="564"/>
      <c r="S600" s="564"/>
      <c r="T600" s="564"/>
      <c r="U600" s="564"/>
      <c r="V600" s="564"/>
      <c r="W600" s="564"/>
      <c r="X600" s="564"/>
      <c r="Y600" s="564"/>
      <c r="Z600" s="564"/>
    </row>
    <row r="601">
      <c r="A601" s="564"/>
      <c r="B601" s="564"/>
      <c r="C601" s="564"/>
      <c r="D601" s="622"/>
      <c r="E601" s="564"/>
      <c r="F601" s="564"/>
      <c r="G601" s="564"/>
      <c r="H601" s="564"/>
      <c r="I601" s="564"/>
      <c r="J601" s="564"/>
      <c r="K601" s="564"/>
      <c r="L601" s="564"/>
      <c r="M601" s="564"/>
      <c r="N601" s="564"/>
      <c r="O601" s="564"/>
      <c r="P601" s="564"/>
      <c r="Q601" s="564"/>
      <c r="R601" s="564"/>
      <c r="S601" s="564"/>
      <c r="T601" s="564"/>
      <c r="U601" s="564"/>
      <c r="V601" s="564"/>
      <c r="W601" s="564"/>
      <c r="X601" s="564"/>
      <c r="Y601" s="564"/>
      <c r="Z601" s="564"/>
    </row>
    <row r="602">
      <c r="A602" s="564"/>
      <c r="B602" s="564"/>
      <c r="C602" s="564"/>
      <c r="D602" s="622"/>
      <c r="E602" s="564"/>
      <c r="F602" s="564"/>
      <c r="G602" s="564"/>
      <c r="H602" s="564"/>
      <c r="I602" s="564"/>
      <c r="J602" s="564"/>
      <c r="K602" s="564"/>
      <c r="L602" s="564"/>
      <c r="M602" s="564"/>
      <c r="N602" s="564"/>
      <c r="O602" s="564"/>
      <c r="P602" s="564"/>
      <c r="Q602" s="564"/>
      <c r="R602" s="564"/>
      <c r="S602" s="564"/>
      <c r="T602" s="564"/>
      <c r="U602" s="564"/>
      <c r="V602" s="564"/>
      <c r="W602" s="564"/>
      <c r="X602" s="564"/>
      <c r="Y602" s="564"/>
      <c r="Z602" s="564"/>
    </row>
    <row r="603">
      <c r="A603" s="564"/>
      <c r="B603" s="564"/>
      <c r="C603" s="564"/>
      <c r="D603" s="622"/>
      <c r="E603" s="564"/>
      <c r="F603" s="564"/>
      <c r="G603" s="564"/>
      <c r="H603" s="564"/>
      <c r="I603" s="564"/>
      <c r="J603" s="564"/>
      <c r="K603" s="564"/>
      <c r="L603" s="564"/>
      <c r="M603" s="564"/>
      <c r="N603" s="564"/>
      <c r="O603" s="564"/>
      <c r="P603" s="564"/>
      <c r="Q603" s="564"/>
      <c r="R603" s="564"/>
      <c r="S603" s="564"/>
      <c r="T603" s="564"/>
      <c r="U603" s="564"/>
      <c r="V603" s="564"/>
      <c r="W603" s="564"/>
      <c r="X603" s="564"/>
      <c r="Y603" s="564"/>
      <c r="Z603" s="564"/>
    </row>
    <row r="604">
      <c r="A604" s="564"/>
      <c r="B604" s="564"/>
      <c r="C604" s="564"/>
      <c r="D604" s="622"/>
      <c r="E604" s="564"/>
      <c r="F604" s="564"/>
      <c r="G604" s="564"/>
      <c r="H604" s="564"/>
      <c r="I604" s="564"/>
      <c r="J604" s="564"/>
      <c r="K604" s="564"/>
      <c r="L604" s="564"/>
      <c r="M604" s="564"/>
      <c r="N604" s="564"/>
      <c r="O604" s="564"/>
      <c r="P604" s="564"/>
      <c r="Q604" s="564"/>
      <c r="R604" s="564"/>
      <c r="S604" s="564"/>
      <c r="T604" s="564"/>
      <c r="U604" s="564"/>
      <c r="V604" s="564"/>
      <c r="W604" s="564"/>
      <c r="X604" s="564"/>
      <c r="Y604" s="564"/>
      <c r="Z604" s="564"/>
    </row>
    <row r="605">
      <c r="A605" s="564"/>
      <c r="B605" s="564"/>
      <c r="C605" s="564"/>
      <c r="D605" s="622"/>
      <c r="E605" s="564"/>
      <c r="F605" s="564"/>
      <c r="G605" s="564"/>
      <c r="H605" s="564"/>
      <c r="I605" s="564"/>
      <c r="J605" s="564"/>
      <c r="K605" s="564"/>
      <c r="L605" s="564"/>
      <c r="M605" s="564"/>
      <c r="N605" s="564"/>
      <c r="O605" s="564"/>
      <c r="P605" s="564"/>
      <c r="Q605" s="564"/>
      <c r="R605" s="564"/>
      <c r="S605" s="564"/>
      <c r="T605" s="564"/>
      <c r="U605" s="564"/>
      <c r="V605" s="564"/>
      <c r="W605" s="564"/>
      <c r="X605" s="564"/>
      <c r="Y605" s="564"/>
      <c r="Z605" s="564"/>
    </row>
    <row r="606">
      <c r="A606" s="564"/>
      <c r="B606" s="564"/>
      <c r="C606" s="564"/>
      <c r="D606" s="622"/>
      <c r="E606" s="564"/>
      <c r="F606" s="564"/>
      <c r="G606" s="564"/>
      <c r="H606" s="564"/>
      <c r="I606" s="564"/>
      <c r="J606" s="564"/>
      <c r="K606" s="564"/>
      <c r="L606" s="564"/>
      <c r="M606" s="564"/>
      <c r="N606" s="564"/>
      <c r="O606" s="564"/>
      <c r="P606" s="564"/>
      <c r="Q606" s="564"/>
      <c r="R606" s="564"/>
      <c r="S606" s="564"/>
      <c r="T606" s="564"/>
      <c r="U606" s="564"/>
      <c r="V606" s="564"/>
      <c r="W606" s="564"/>
      <c r="X606" s="564"/>
      <c r="Y606" s="564"/>
      <c r="Z606" s="564"/>
    </row>
    <row r="607">
      <c r="A607" s="564"/>
      <c r="B607" s="564"/>
      <c r="C607" s="564"/>
      <c r="D607" s="622"/>
      <c r="E607" s="564"/>
      <c r="F607" s="564"/>
      <c r="G607" s="564"/>
      <c r="H607" s="564"/>
      <c r="I607" s="564"/>
      <c r="J607" s="564"/>
      <c r="K607" s="564"/>
      <c r="L607" s="564"/>
      <c r="M607" s="564"/>
      <c r="N607" s="564"/>
      <c r="O607" s="564"/>
      <c r="P607" s="564"/>
      <c r="Q607" s="564"/>
      <c r="R607" s="564"/>
      <c r="S607" s="564"/>
      <c r="T607" s="564"/>
      <c r="U607" s="564"/>
      <c r="V607" s="564"/>
      <c r="W607" s="564"/>
      <c r="X607" s="564"/>
      <c r="Y607" s="564"/>
      <c r="Z607" s="564"/>
    </row>
    <row r="608">
      <c r="A608" s="564"/>
      <c r="B608" s="564"/>
      <c r="C608" s="564"/>
      <c r="D608" s="622"/>
      <c r="E608" s="564"/>
      <c r="F608" s="564"/>
      <c r="G608" s="564"/>
      <c r="H608" s="564"/>
      <c r="I608" s="564"/>
      <c r="J608" s="564"/>
      <c r="K608" s="564"/>
      <c r="L608" s="564"/>
      <c r="M608" s="564"/>
      <c r="N608" s="564"/>
      <c r="O608" s="564"/>
      <c r="P608" s="564"/>
      <c r="Q608" s="564"/>
      <c r="R608" s="564"/>
      <c r="S608" s="564"/>
      <c r="T608" s="564"/>
      <c r="U608" s="564"/>
      <c r="V608" s="564"/>
      <c r="W608" s="564"/>
      <c r="X608" s="564"/>
      <c r="Y608" s="564"/>
      <c r="Z608" s="564"/>
    </row>
    <row r="609">
      <c r="A609" s="564"/>
      <c r="B609" s="564"/>
      <c r="C609" s="564"/>
      <c r="D609" s="622"/>
      <c r="E609" s="564"/>
      <c r="F609" s="564"/>
      <c r="G609" s="564"/>
      <c r="H609" s="564"/>
      <c r="I609" s="564"/>
      <c r="J609" s="564"/>
      <c r="K609" s="564"/>
      <c r="L609" s="564"/>
      <c r="M609" s="564"/>
      <c r="N609" s="564"/>
      <c r="O609" s="564"/>
      <c r="P609" s="564"/>
      <c r="Q609" s="564"/>
      <c r="R609" s="564"/>
      <c r="S609" s="564"/>
      <c r="T609" s="564"/>
      <c r="U609" s="564"/>
      <c r="V609" s="564"/>
      <c r="W609" s="564"/>
      <c r="X609" s="564"/>
      <c r="Y609" s="564"/>
      <c r="Z609" s="564"/>
    </row>
    <row r="610">
      <c r="A610" s="564"/>
      <c r="B610" s="564"/>
      <c r="C610" s="564"/>
      <c r="D610" s="622"/>
      <c r="E610" s="564"/>
      <c r="F610" s="564"/>
      <c r="G610" s="564"/>
      <c r="H610" s="564"/>
      <c r="I610" s="564"/>
      <c r="J610" s="564"/>
      <c r="K610" s="564"/>
      <c r="L610" s="564"/>
      <c r="M610" s="564"/>
      <c r="N610" s="564"/>
      <c r="O610" s="564"/>
      <c r="P610" s="564"/>
      <c r="Q610" s="564"/>
      <c r="R610" s="564"/>
      <c r="S610" s="564"/>
      <c r="T610" s="564"/>
      <c r="U610" s="564"/>
      <c r="V610" s="564"/>
      <c r="W610" s="564"/>
      <c r="X610" s="564"/>
      <c r="Y610" s="564"/>
      <c r="Z610" s="564"/>
    </row>
    <row r="611">
      <c r="A611" s="564"/>
      <c r="B611" s="564"/>
      <c r="C611" s="564"/>
      <c r="D611" s="622"/>
      <c r="E611" s="564"/>
      <c r="F611" s="564"/>
      <c r="G611" s="564"/>
      <c r="H611" s="564"/>
      <c r="I611" s="564"/>
      <c r="J611" s="564"/>
      <c r="K611" s="564"/>
      <c r="L611" s="564"/>
      <c r="M611" s="564"/>
      <c r="N611" s="564"/>
      <c r="O611" s="564"/>
      <c r="P611" s="564"/>
      <c r="Q611" s="564"/>
      <c r="R611" s="564"/>
      <c r="S611" s="564"/>
      <c r="T611" s="564"/>
      <c r="U611" s="564"/>
      <c r="V611" s="564"/>
      <c r="W611" s="564"/>
      <c r="X611" s="564"/>
      <c r="Y611" s="564"/>
      <c r="Z611" s="564"/>
    </row>
    <row r="612">
      <c r="A612" s="564"/>
      <c r="B612" s="564"/>
      <c r="C612" s="564"/>
      <c r="D612" s="622"/>
      <c r="E612" s="564"/>
      <c r="F612" s="564"/>
      <c r="G612" s="564"/>
      <c r="H612" s="564"/>
      <c r="I612" s="564"/>
      <c r="J612" s="564"/>
      <c r="K612" s="564"/>
      <c r="L612" s="564"/>
      <c r="M612" s="564"/>
      <c r="N612" s="564"/>
      <c r="O612" s="564"/>
      <c r="P612" s="564"/>
      <c r="Q612" s="564"/>
      <c r="R612" s="564"/>
      <c r="S612" s="564"/>
      <c r="T612" s="564"/>
      <c r="U612" s="564"/>
      <c r="V612" s="564"/>
      <c r="W612" s="564"/>
      <c r="X612" s="564"/>
      <c r="Y612" s="564"/>
      <c r="Z612" s="564"/>
    </row>
    <row r="613">
      <c r="A613" s="564"/>
      <c r="B613" s="564"/>
      <c r="C613" s="564"/>
      <c r="D613" s="622"/>
      <c r="E613" s="564"/>
      <c r="F613" s="564"/>
      <c r="G613" s="564"/>
      <c r="H613" s="564"/>
      <c r="I613" s="564"/>
      <c r="J613" s="564"/>
      <c r="K613" s="564"/>
      <c r="L613" s="564"/>
      <c r="M613" s="564"/>
      <c r="N613" s="564"/>
      <c r="O613" s="564"/>
      <c r="P613" s="564"/>
      <c r="Q613" s="564"/>
      <c r="R613" s="564"/>
      <c r="S613" s="564"/>
      <c r="T613" s="564"/>
      <c r="U613" s="564"/>
      <c r="V613" s="564"/>
      <c r="W613" s="564"/>
      <c r="X613" s="564"/>
      <c r="Y613" s="564"/>
      <c r="Z613" s="564"/>
    </row>
    <row r="614">
      <c r="A614" s="564"/>
      <c r="B614" s="564"/>
      <c r="C614" s="564"/>
      <c r="D614" s="622"/>
      <c r="E614" s="564"/>
      <c r="F614" s="564"/>
      <c r="G614" s="564"/>
      <c r="H614" s="564"/>
      <c r="I614" s="564"/>
      <c r="J614" s="564"/>
      <c r="K614" s="564"/>
      <c r="L614" s="564"/>
      <c r="M614" s="564"/>
      <c r="N614" s="564"/>
      <c r="O614" s="564"/>
      <c r="P614" s="564"/>
      <c r="Q614" s="564"/>
      <c r="R614" s="564"/>
      <c r="S614" s="564"/>
      <c r="T614" s="564"/>
      <c r="U614" s="564"/>
      <c r="V614" s="564"/>
      <c r="W614" s="564"/>
      <c r="X614" s="564"/>
      <c r="Y614" s="564"/>
      <c r="Z614" s="564"/>
    </row>
    <row r="615">
      <c r="A615" s="564"/>
      <c r="B615" s="564"/>
      <c r="C615" s="564"/>
      <c r="D615" s="622"/>
      <c r="E615" s="564"/>
      <c r="F615" s="564"/>
      <c r="G615" s="564"/>
      <c r="H615" s="564"/>
      <c r="I615" s="564"/>
      <c r="J615" s="564"/>
      <c r="K615" s="564"/>
      <c r="L615" s="564"/>
      <c r="M615" s="564"/>
      <c r="N615" s="564"/>
      <c r="O615" s="564"/>
      <c r="P615" s="564"/>
      <c r="Q615" s="564"/>
      <c r="R615" s="564"/>
      <c r="S615" s="564"/>
      <c r="T615" s="564"/>
      <c r="U615" s="564"/>
      <c r="V615" s="564"/>
      <c r="W615" s="564"/>
      <c r="X615" s="564"/>
      <c r="Y615" s="564"/>
      <c r="Z615" s="564"/>
    </row>
    <row r="616">
      <c r="A616" s="564"/>
      <c r="B616" s="564"/>
      <c r="C616" s="564"/>
      <c r="D616" s="622"/>
      <c r="E616" s="564"/>
      <c r="F616" s="564"/>
      <c r="G616" s="564"/>
      <c r="H616" s="564"/>
      <c r="I616" s="564"/>
      <c r="J616" s="564"/>
      <c r="K616" s="564"/>
      <c r="L616" s="564"/>
      <c r="M616" s="564"/>
      <c r="N616" s="564"/>
      <c r="O616" s="564"/>
      <c r="P616" s="564"/>
      <c r="Q616" s="564"/>
      <c r="R616" s="564"/>
      <c r="S616" s="564"/>
      <c r="T616" s="564"/>
      <c r="U616" s="564"/>
      <c r="V616" s="564"/>
      <c r="W616" s="564"/>
      <c r="X616" s="564"/>
      <c r="Y616" s="564"/>
      <c r="Z616" s="564"/>
    </row>
    <row r="617">
      <c r="A617" s="564"/>
      <c r="B617" s="564"/>
      <c r="C617" s="564"/>
      <c r="D617" s="622"/>
      <c r="E617" s="564"/>
      <c r="F617" s="564"/>
      <c r="G617" s="564"/>
      <c r="H617" s="564"/>
      <c r="I617" s="564"/>
      <c r="J617" s="564"/>
      <c r="K617" s="564"/>
      <c r="L617" s="564"/>
      <c r="M617" s="564"/>
      <c r="N617" s="564"/>
      <c r="O617" s="564"/>
      <c r="P617" s="564"/>
      <c r="Q617" s="564"/>
      <c r="R617" s="564"/>
      <c r="S617" s="564"/>
      <c r="T617" s="564"/>
      <c r="U617" s="564"/>
      <c r="V617" s="564"/>
      <c r="W617" s="564"/>
      <c r="X617" s="564"/>
      <c r="Y617" s="564"/>
      <c r="Z617" s="564"/>
    </row>
    <row r="618">
      <c r="A618" s="564"/>
      <c r="B618" s="564"/>
      <c r="C618" s="564"/>
      <c r="D618" s="622"/>
      <c r="E618" s="564"/>
      <c r="F618" s="564"/>
      <c r="G618" s="564"/>
      <c r="H618" s="564"/>
      <c r="I618" s="564"/>
      <c r="J618" s="564"/>
      <c r="K618" s="564"/>
      <c r="L618" s="564"/>
      <c r="M618" s="564"/>
      <c r="N618" s="564"/>
      <c r="O618" s="564"/>
      <c r="P618" s="564"/>
      <c r="Q618" s="564"/>
      <c r="R618" s="564"/>
      <c r="S618" s="564"/>
      <c r="T618" s="564"/>
      <c r="U618" s="564"/>
      <c r="V618" s="564"/>
      <c r="W618" s="564"/>
      <c r="X618" s="564"/>
      <c r="Y618" s="564"/>
      <c r="Z618" s="564"/>
    </row>
    <row r="619">
      <c r="A619" s="564"/>
      <c r="B619" s="564"/>
      <c r="C619" s="564"/>
      <c r="D619" s="622"/>
      <c r="E619" s="564"/>
      <c r="F619" s="564"/>
      <c r="G619" s="564"/>
      <c r="H619" s="564"/>
      <c r="I619" s="564"/>
      <c r="J619" s="564"/>
      <c r="K619" s="564"/>
      <c r="L619" s="564"/>
      <c r="M619" s="564"/>
      <c r="N619" s="564"/>
      <c r="O619" s="564"/>
      <c r="P619" s="564"/>
      <c r="Q619" s="564"/>
      <c r="R619" s="564"/>
      <c r="S619" s="564"/>
      <c r="T619" s="564"/>
      <c r="U619" s="564"/>
      <c r="V619" s="564"/>
      <c r="W619" s="564"/>
      <c r="X619" s="564"/>
      <c r="Y619" s="564"/>
      <c r="Z619" s="564"/>
    </row>
    <row r="620">
      <c r="A620" s="564"/>
      <c r="B620" s="564"/>
      <c r="C620" s="564"/>
      <c r="D620" s="622"/>
      <c r="E620" s="564"/>
      <c r="F620" s="564"/>
      <c r="G620" s="564"/>
      <c r="H620" s="564"/>
      <c r="I620" s="564"/>
      <c r="J620" s="564"/>
      <c r="K620" s="564"/>
      <c r="L620" s="564"/>
      <c r="M620" s="564"/>
      <c r="N620" s="564"/>
      <c r="O620" s="564"/>
      <c r="P620" s="564"/>
      <c r="Q620" s="564"/>
      <c r="R620" s="564"/>
      <c r="S620" s="564"/>
      <c r="T620" s="564"/>
      <c r="U620" s="564"/>
      <c r="V620" s="564"/>
      <c r="W620" s="564"/>
      <c r="X620" s="564"/>
      <c r="Y620" s="564"/>
      <c r="Z620" s="564"/>
    </row>
    <row r="621">
      <c r="A621" s="564"/>
      <c r="B621" s="564"/>
      <c r="C621" s="564"/>
      <c r="D621" s="622"/>
      <c r="E621" s="564"/>
      <c r="F621" s="564"/>
      <c r="G621" s="564"/>
      <c r="H621" s="564"/>
      <c r="I621" s="564"/>
      <c r="J621" s="564"/>
      <c r="K621" s="564"/>
      <c r="L621" s="564"/>
      <c r="M621" s="564"/>
      <c r="N621" s="564"/>
      <c r="O621" s="564"/>
      <c r="P621" s="564"/>
      <c r="Q621" s="564"/>
      <c r="R621" s="564"/>
      <c r="S621" s="564"/>
      <c r="T621" s="564"/>
      <c r="U621" s="564"/>
      <c r="V621" s="564"/>
      <c r="W621" s="564"/>
      <c r="X621" s="564"/>
      <c r="Y621" s="564"/>
      <c r="Z621" s="564"/>
    </row>
    <row r="622">
      <c r="A622" s="564"/>
      <c r="B622" s="564"/>
      <c r="C622" s="564"/>
      <c r="D622" s="622"/>
      <c r="E622" s="564"/>
      <c r="F622" s="564"/>
      <c r="G622" s="564"/>
      <c r="H622" s="564"/>
      <c r="I622" s="564"/>
      <c r="J622" s="564"/>
      <c r="K622" s="564"/>
      <c r="L622" s="564"/>
      <c r="M622" s="564"/>
      <c r="N622" s="564"/>
      <c r="O622" s="564"/>
      <c r="P622" s="564"/>
      <c r="Q622" s="564"/>
      <c r="R622" s="564"/>
      <c r="S622" s="564"/>
      <c r="T622" s="564"/>
      <c r="U622" s="564"/>
      <c r="V622" s="564"/>
      <c r="W622" s="564"/>
      <c r="X622" s="564"/>
      <c r="Y622" s="564"/>
      <c r="Z622" s="564"/>
    </row>
    <row r="623">
      <c r="A623" s="564"/>
      <c r="B623" s="564"/>
      <c r="C623" s="564"/>
      <c r="D623" s="622"/>
      <c r="E623" s="564"/>
      <c r="F623" s="564"/>
      <c r="G623" s="564"/>
      <c r="H623" s="564"/>
      <c r="I623" s="564"/>
      <c r="J623" s="564"/>
      <c r="K623" s="564"/>
      <c r="L623" s="564"/>
      <c r="M623" s="564"/>
      <c r="N623" s="564"/>
      <c r="O623" s="564"/>
      <c r="P623" s="564"/>
      <c r="Q623" s="564"/>
      <c r="R623" s="564"/>
      <c r="S623" s="564"/>
      <c r="T623" s="564"/>
      <c r="U623" s="564"/>
      <c r="V623" s="564"/>
      <c r="W623" s="564"/>
      <c r="X623" s="564"/>
      <c r="Y623" s="564"/>
      <c r="Z623" s="564"/>
    </row>
    <row r="624">
      <c r="A624" s="564"/>
      <c r="B624" s="564"/>
      <c r="C624" s="564"/>
      <c r="D624" s="622"/>
      <c r="E624" s="564"/>
      <c r="F624" s="564"/>
      <c r="G624" s="564"/>
      <c r="H624" s="564"/>
      <c r="I624" s="564"/>
      <c r="J624" s="564"/>
      <c r="K624" s="564"/>
      <c r="L624" s="564"/>
      <c r="M624" s="564"/>
      <c r="N624" s="564"/>
      <c r="O624" s="564"/>
      <c r="P624" s="564"/>
      <c r="Q624" s="564"/>
      <c r="R624" s="564"/>
      <c r="S624" s="564"/>
      <c r="T624" s="564"/>
      <c r="U624" s="564"/>
      <c r="V624" s="564"/>
      <c r="W624" s="564"/>
      <c r="X624" s="564"/>
      <c r="Y624" s="564"/>
      <c r="Z624" s="564"/>
    </row>
    <row r="625">
      <c r="A625" s="564"/>
      <c r="B625" s="564"/>
      <c r="C625" s="564"/>
      <c r="D625" s="622"/>
      <c r="E625" s="564"/>
      <c r="F625" s="564"/>
      <c r="G625" s="564"/>
      <c r="H625" s="564"/>
      <c r="I625" s="564"/>
      <c r="J625" s="564"/>
      <c r="K625" s="564"/>
      <c r="L625" s="564"/>
      <c r="M625" s="564"/>
      <c r="N625" s="564"/>
      <c r="O625" s="564"/>
      <c r="P625" s="564"/>
      <c r="Q625" s="564"/>
      <c r="R625" s="564"/>
      <c r="S625" s="564"/>
      <c r="T625" s="564"/>
      <c r="U625" s="564"/>
      <c r="V625" s="564"/>
      <c r="W625" s="564"/>
      <c r="X625" s="564"/>
      <c r="Y625" s="564"/>
      <c r="Z625" s="564"/>
    </row>
    <row r="626">
      <c r="A626" s="564"/>
      <c r="B626" s="564"/>
      <c r="C626" s="564"/>
      <c r="D626" s="622"/>
      <c r="E626" s="564"/>
      <c r="F626" s="564"/>
      <c r="G626" s="564"/>
      <c r="H626" s="564"/>
      <c r="I626" s="564"/>
      <c r="J626" s="564"/>
      <c r="K626" s="564"/>
      <c r="L626" s="564"/>
      <c r="M626" s="564"/>
      <c r="N626" s="564"/>
      <c r="O626" s="564"/>
      <c r="P626" s="564"/>
      <c r="Q626" s="564"/>
      <c r="R626" s="564"/>
      <c r="S626" s="564"/>
      <c r="T626" s="564"/>
      <c r="U626" s="564"/>
      <c r="V626" s="564"/>
      <c r="W626" s="564"/>
      <c r="X626" s="564"/>
      <c r="Y626" s="564"/>
      <c r="Z626" s="564"/>
    </row>
    <row r="627">
      <c r="A627" s="564"/>
      <c r="B627" s="564"/>
      <c r="C627" s="564"/>
      <c r="D627" s="622"/>
      <c r="E627" s="564"/>
      <c r="F627" s="564"/>
      <c r="G627" s="564"/>
      <c r="H627" s="564"/>
      <c r="I627" s="564"/>
      <c r="J627" s="564"/>
      <c r="K627" s="564"/>
      <c r="L627" s="564"/>
      <c r="M627" s="564"/>
      <c r="N627" s="564"/>
      <c r="O627" s="564"/>
      <c r="P627" s="564"/>
      <c r="Q627" s="564"/>
      <c r="R627" s="564"/>
      <c r="S627" s="564"/>
      <c r="T627" s="564"/>
      <c r="U627" s="564"/>
      <c r="V627" s="564"/>
      <c r="W627" s="564"/>
      <c r="X627" s="564"/>
      <c r="Y627" s="564"/>
      <c r="Z627" s="564"/>
    </row>
    <row r="628">
      <c r="A628" s="564"/>
      <c r="B628" s="564"/>
      <c r="C628" s="564"/>
      <c r="D628" s="622"/>
      <c r="E628" s="564"/>
      <c r="F628" s="564"/>
      <c r="G628" s="564"/>
      <c r="H628" s="564"/>
      <c r="I628" s="564"/>
      <c r="J628" s="564"/>
      <c r="K628" s="564"/>
      <c r="L628" s="564"/>
      <c r="M628" s="564"/>
      <c r="N628" s="564"/>
      <c r="O628" s="564"/>
      <c r="P628" s="564"/>
      <c r="Q628" s="564"/>
      <c r="R628" s="564"/>
      <c r="S628" s="564"/>
      <c r="T628" s="564"/>
      <c r="U628" s="564"/>
      <c r="V628" s="564"/>
      <c r="W628" s="564"/>
      <c r="X628" s="564"/>
      <c r="Y628" s="564"/>
      <c r="Z628" s="564"/>
    </row>
    <row r="629">
      <c r="A629" s="564"/>
      <c r="B629" s="564"/>
      <c r="C629" s="564"/>
      <c r="D629" s="622"/>
      <c r="E629" s="564"/>
      <c r="F629" s="564"/>
      <c r="G629" s="564"/>
      <c r="H629" s="564"/>
      <c r="I629" s="564"/>
      <c r="J629" s="564"/>
      <c r="K629" s="564"/>
      <c r="L629" s="564"/>
      <c r="M629" s="564"/>
      <c r="N629" s="564"/>
      <c r="O629" s="564"/>
      <c r="P629" s="564"/>
      <c r="Q629" s="564"/>
      <c r="R629" s="564"/>
      <c r="S629" s="564"/>
      <c r="T629" s="564"/>
      <c r="U629" s="564"/>
      <c r="V629" s="564"/>
      <c r="W629" s="564"/>
      <c r="X629" s="564"/>
      <c r="Y629" s="564"/>
      <c r="Z629" s="564"/>
    </row>
    <row r="630">
      <c r="A630" s="564"/>
      <c r="B630" s="564"/>
      <c r="C630" s="564"/>
      <c r="D630" s="622"/>
      <c r="E630" s="564"/>
      <c r="F630" s="564"/>
      <c r="G630" s="564"/>
      <c r="H630" s="564"/>
      <c r="I630" s="564"/>
      <c r="J630" s="564"/>
      <c r="K630" s="564"/>
      <c r="L630" s="564"/>
      <c r="M630" s="564"/>
      <c r="N630" s="564"/>
      <c r="O630" s="564"/>
      <c r="P630" s="564"/>
      <c r="Q630" s="564"/>
      <c r="R630" s="564"/>
      <c r="S630" s="564"/>
      <c r="T630" s="564"/>
      <c r="U630" s="564"/>
      <c r="V630" s="564"/>
      <c r="W630" s="564"/>
      <c r="X630" s="564"/>
      <c r="Y630" s="564"/>
      <c r="Z630" s="564"/>
    </row>
    <row r="631">
      <c r="A631" s="564"/>
      <c r="B631" s="564"/>
      <c r="C631" s="564"/>
      <c r="D631" s="622"/>
      <c r="E631" s="564"/>
      <c r="F631" s="564"/>
      <c r="G631" s="564"/>
      <c r="H631" s="564"/>
      <c r="I631" s="564"/>
      <c r="J631" s="564"/>
      <c r="K631" s="564"/>
      <c r="L631" s="564"/>
      <c r="M631" s="564"/>
      <c r="N631" s="564"/>
      <c r="O631" s="564"/>
      <c r="P631" s="564"/>
      <c r="Q631" s="564"/>
      <c r="R631" s="564"/>
      <c r="S631" s="564"/>
      <c r="T631" s="564"/>
      <c r="U631" s="564"/>
      <c r="V631" s="564"/>
      <c r="W631" s="564"/>
      <c r="X631" s="564"/>
      <c r="Y631" s="564"/>
      <c r="Z631" s="564"/>
    </row>
    <row r="632">
      <c r="A632" s="564"/>
      <c r="B632" s="564"/>
      <c r="C632" s="564"/>
      <c r="D632" s="622"/>
      <c r="E632" s="564"/>
      <c r="F632" s="564"/>
      <c r="G632" s="564"/>
      <c r="H632" s="564"/>
      <c r="I632" s="564"/>
      <c r="J632" s="564"/>
      <c r="K632" s="564"/>
      <c r="L632" s="564"/>
      <c r="M632" s="564"/>
      <c r="N632" s="564"/>
      <c r="O632" s="564"/>
      <c r="P632" s="564"/>
      <c r="Q632" s="564"/>
      <c r="R632" s="564"/>
      <c r="S632" s="564"/>
      <c r="T632" s="564"/>
      <c r="U632" s="564"/>
      <c r="V632" s="564"/>
      <c r="W632" s="564"/>
      <c r="X632" s="564"/>
      <c r="Y632" s="564"/>
      <c r="Z632" s="564"/>
    </row>
    <row r="633">
      <c r="A633" s="564"/>
      <c r="B633" s="564"/>
      <c r="C633" s="564"/>
      <c r="D633" s="622"/>
      <c r="E633" s="564"/>
      <c r="F633" s="564"/>
      <c r="G633" s="564"/>
      <c r="H633" s="564"/>
      <c r="I633" s="564"/>
      <c r="J633" s="564"/>
      <c r="K633" s="564"/>
      <c r="L633" s="564"/>
      <c r="M633" s="564"/>
      <c r="N633" s="564"/>
      <c r="O633" s="564"/>
      <c r="P633" s="564"/>
      <c r="Q633" s="564"/>
      <c r="R633" s="564"/>
      <c r="S633" s="564"/>
      <c r="T633" s="564"/>
      <c r="U633" s="564"/>
      <c r="V633" s="564"/>
      <c r="W633" s="564"/>
      <c r="X633" s="564"/>
      <c r="Y633" s="564"/>
      <c r="Z633" s="564"/>
    </row>
    <row r="634">
      <c r="A634" s="564"/>
      <c r="B634" s="564"/>
      <c r="C634" s="564"/>
      <c r="D634" s="622"/>
      <c r="E634" s="564"/>
      <c r="F634" s="564"/>
      <c r="G634" s="564"/>
      <c r="H634" s="564"/>
      <c r="I634" s="564"/>
      <c r="J634" s="564"/>
      <c r="K634" s="564"/>
      <c r="L634" s="564"/>
      <c r="M634" s="564"/>
      <c r="N634" s="564"/>
      <c r="O634" s="564"/>
      <c r="P634" s="564"/>
      <c r="Q634" s="564"/>
      <c r="R634" s="564"/>
      <c r="S634" s="564"/>
      <c r="T634" s="564"/>
      <c r="U634" s="564"/>
      <c r="V634" s="564"/>
      <c r="W634" s="564"/>
      <c r="X634" s="564"/>
      <c r="Y634" s="564"/>
      <c r="Z634" s="564"/>
    </row>
    <row r="635">
      <c r="A635" s="564"/>
      <c r="B635" s="564"/>
      <c r="C635" s="564"/>
      <c r="D635" s="622"/>
      <c r="E635" s="564"/>
      <c r="F635" s="564"/>
      <c r="G635" s="564"/>
      <c r="H635" s="564"/>
      <c r="I635" s="564"/>
      <c r="J635" s="564"/>
      <c r="K635" s="564"/>
      <c r="L635" s="564"/>
      <c r="M635" s="564"/>
      <c r="N635" s="564"/>
      <c r="O635" s="564"/>
      <c r="P635" s="564"/>
      <c r="Q635" s="564"/>
      <c r="R635" s="564"/>
      <c r="S635" s="564"/>
      <c r="T635" s="564"/>
      <c r="U635" s="564"/>
      <c r="V635" s="564"/>
      <c r="W635" s="564"/>
      <c r="X635" s="564"/>
      <c r="Y635" s="564"/>
      <c r="Z635" s="564"/>
    </row>
    <row r="636">
      <c r="A636" s="564"/>
      <c r="B636" s="564"/>
      <c r="C636" s="564"/>
      <c r="D636" s="622"/>
      <c r="E636" s="564"/>
      <c r="F636" s="564"/>
      <c r="G636" s="564"/>
      <c r="H636" s="564"/>
      <c r="I636" s="564"/>
      <c r="J636" s="564"/>
      <c r="K636" s="564"/>
      <c r="L636" s="564"/>
      <c r="M636" s="564"/>
      <c r="N636" s="564"/>
      <c r="O636" s="564"/>
      <c r="P636" s="564"/>
      <c r="Q636" s="564"/>
      <c r="R636" s="564"/>
      <c r="S636" s="564"/>
      <c r="T636" s="564"/>
      <c r="U636" s="564"/>
      <c r="V636" s="564"/>
      <c r="W636" s="564"/>
      <c r="X636" s="564"/>
      <c r="Y636" s="564"/>
      <c r="Z636" s="564"/>
    </row>
    <row r="637">
      <c r="A637" s="564"/>
      <c r="B637" s="564"/>
      <c r="C637" s="564"/>
      <c r="D637" s="622"/>
      <c r="E637" s="564"/>
      <c r="F637" s="564"/>
      <c r="G637" s="564"/>
      <c r="H637" s="564"/>
      <c r="I637" s="564"/>
      <c r="J637" s="564"/>
      <c r="K637" s="564"/>
      <c r="L637" s="564"/>
      <c r="M637" s="564"/>
      <c r="N637" s="564"/>
      <c r="O637" s="564"/>
      <c r="P637" s="564"/>
      <c r="Q637" s="564"/>
      <c r="R637" s="564"/>
      <c r="S637" s="564"/>
      <c r="T637" s="564"/>
      <c r="U637" s="564"/>
      <c r="V637" s="564"/>
      <c r="W637" s="564"/>
      <c r="X637" s="564"/>
      <c r="Y637" s="564"/>
      <c r="Z637" s="564"/>
    </row>
    <row r="638">
      <c r="A638" s="564"/>
      <c r="B638" s="564"/>
      <c r="C638" s="564"/>
      <c r="D638" s="622"/>
      <c r="E638" s="564"/>
      <c r="F638" s="564"/>
      <c r="G638" s="564"/>
      <c r="H638" s="564"/>
      <c r="I638" s="564"/>
      <c r="J638" s="564"/>
      <c r="K638" s="564"/>
      <c r="L638" s="564"/>
      <c r="M638" s="564"/>
      <c r="N638" s="564"/>
      <c r="O638" s="564"/>
      <c r="P638" s="564"/>
      <c r="Q638" s="564"/>
      <c r="R638" s="564"/>
      <c r="S638" s="564"/>
      <c r="T638" s="564"/>
      <c r="U638" s="564"/>
      <c r="V638" s="564"/>
      <c r="W638" s="564"/>
      <c r="X638" s="564"/>
      <c r="Y638" s="564"/>
      <c r="Z638" s="564"/>
    </row>
    <row r="639">
      <c r="A639" s="564"/>
      <c r="B639" s="564"/>
      <c r="C639" s="564"/>
      <c r="D639" s="622"/>
      <c r="E639" s="564"/>
      <c r="F639" s="564"/>
      <c r="G639" s="564"/>
      <c r="H639" s="564"/>
      <c r="I639" s="564"/>
      <c r="J639" s="564"/>
      <c r="K639" s="564"/>
      <c r="L639" s="564"/>
      <c r="M639" s="564"/>
      <c r="N639" s="564"/>
      <c r="O639" s="564"/>
      <c r="P639" s="564"/>
      <c r="Q639" s="564"/>
      <c r="R639" s="564"/>
      <c r="S639" s="564"/>
      <c r="T639" s="564"/>
      <c r="U639" s="564"/>
      <c r="V639" s="564"/>
      <c r="W639" s="564"/>
      <c r="X639" s="564"/>
      <c r="Y639" s="564"/>
      <c r="Z639" s="564"/>
    </row>
    <row r="640">
      <c r="A640" s="564"/>
      <c r="B640" s="564"/>
      <c r="C640" s="564"/>
      <c r="D640" s="622"/>
      <c r="E640" s="564"/>
      <c r="F640" s="564"/>
      <c r="G640" s="564"/>
      <c r="H640" s="564"/>
      <c r="I640" s="564"/>
      <c r="J640" s="564"/>
      <c r="K640" s="564"/>
      <c r="L640" s="564"/>
      <c r="M640" s="564"/>
      <c r="N640" s="564"/>
      <c r="O640" s="564"/>
      <c r="P640" s="564"/>
      <c r="Q640" s="564"/>
      <c r="R640" s="564"/>
      <c r="S640" s="564"/>
      <c r="T640" s="564"/>
      <c r="U640" s="564"/>
      <c r="V640" s="564"/>
      <c r="W640" s="564"/>
      <c r="X640" s="564"/>
      <c r="Y640" s="564"/>
      <c r="Z640" s="564"/>
    </row>
    <row r="641">
      <c r="A641" s="564"/>
      <c r="B641" s="564"/>
      <c r="C641" s="564"/>
      <c r="D641" s="622"/>
      <c r="E641" s="564"/>
      <c r="F641" s="564"/>
      <c r="G641" s="564"/>
      <c r="H641" s="564"/>
      <c r="I641" s="564"/>
      <c r="J641" s="564"/>
      <c r="K641" s="564"/>
      <c r="L641" s="564"/>
      <c r="M641" s="564"/>
      <c r="N641" s="564"/>
      <c r="O641" s="564"/>
      <c r="P641" s="564"/>
      <c r="Q641" s="564"/>
      <c r="R641" s="564"/>
      <c r="S641" s="564"/>
      <c r="T641" s="564"/>
      <c r="U641" s="564"/>
      <c r="V641" s="564"/>
      <c r="W641" s="564"/>
      <c r="X641" s="564"/>
      <c r="Y641" s="564"/>
      <c r="Z641" s="564"/>
    </row>
    <row r="642">
      <c r="A642" s="564"/>
      <c r="B642" s="564"/>
      <c r="C642" s="564"/>
      <c r="D642" s="622"/>
      <c r="E642" s="564"/>
      <c r="F642" s="564"/>
      <c r="G642" s="564"/>
      <c r="H642" s="564"/>
      <c r="I642" s="564"/>
      <c r="J642" s="564"/>
      <c r="K642" s="564"/>
      <c r="L642" s="564"/>
      <c r="M642" s="564"/>
      <c r="N642" s="564"/>
      <c r="O642" s="564"/>
      <c r="P642" s="564"/>
      <c r="Q642" s="564"/>
      <c r="R642" s="564"/>
      <c r="S642" s="564"/>
      <c r="T642" s="564"/>
      <c r="U642" s="564"/>
      <c r="V642" s="564"/>
      <c r="W642" s="564"/>
      <c r="X642" s="564"/>
      <c r="Y642" s="564"/>
      <c r="Z642" s="564"/>
    </row>
    <row r="643">
      <c r="A643" s="564"/>
      <c r="B643" s="564"/>
      <c r="C643" s="564"/>
      <c r="D643" s="622"/>
      <c r="E643" s="564"/>
      <c r="F643" s="564"/>
      <c r="G643" s="564"/>
      <c r="H643" s="564"/>
      <c r="I643" s="564"/>
      <c r="J643" s="564"/>
      <c r="K643" s="564"/>
      <c r="L643" s="564"/>
      <c r="M643" s="564"/>
      <c r="N643" s="564"/>
      <c r="O643" s="564"/>
      <c r="P643" s="564"/>
      <c r="Q643" s="564"/>
      <c r="R643" s="564"/>
      <c r="S643" s="564"/>
      <c r="T643" s="564"/>
      <c r="U643" s="564"/>
      <c r="V643" s="564"/>
      <c r="W643" s="564"/>
      <c r="X643" s="564"/>
      <c r="Y643" s="564"/>
      <c r="Z643" s="564"/>
    </row>
    <row r="644">
      <c r="A644" s="564"/>
      <c r="B644" s="564"/>
      <c r="C644" s="564"/>
      <c r="D644" s="622"/>
      <c r="E644" s="564"/>
      <c r="F644" s="564"/>
      <c r="G644" s="564"/>
      <c r="H644" s="564"/>
      <c r="I644" s="564"/>
      <c r="J644" s="564"/>
      <c r="K644" s="564"/>
      <c r="L644" s="564"/>
      <c r="M644" s="564"/>
      <c r="N644" s="564"/>
      <c r="O644" s="564"/>
      <c r="P644" s="564"/>
      <c r="Q644" s="564"/>
      <c r="R644" s="564"/>
      <c r="S644" s="564"/>
      <c r="T644" s="564"/>
      <c r="U644" s="564"/>
      <c r="V644" s="564"/>
      <c r="W644" s="564"/>
      <c r="X644" s="564"/>
      <c r="Y644" s="564"/>
      <c r="Z644" s="564"/>
    </row>
    <row r="645">
      <c r="A645" s="564"/>
      <c r="B645" s="564"/>
      <c r="C645" s="564"/>
      <c r="D645" s="622"/>
      <c r="E645" s="564"/>
      <c r="F645" s="564"/>
      <c r="G645" s="564"/>
      <c r="H645" s="564"/>
      <c r="I645" s="564"/>
      <c r="J645" s="564"/>
      <c r="K645" s="564"/>
      <c r="L645" s="564"/>
      <c r="M645" s="564"/>
      <c r="N645" s="564"/>
      <c r="O645" s="564"/>
      <c r="P645" s="564"/>
      <c r="Q645" s="564"/>
      <c r="R645" s="564"/>
      <c r="S645" s="564"/>
      <c r="T645" s="564"/>
      <c r="U645" s="564"/>
      <c r="V645" s="564"/>
      <c r="W645" s="564"/>
      <c r="X645" s="564"/>
      <c r="Y645" s="564"/>
      <c r="Z645" s="564"/>
    </row>
    <row r="646">
      <c r="A646" s="564"/>
      <c r="B646" s="564"/>
      <c r="C646" s="564"/>
      <c r="D646" s="622"/>
      <c r="E646" s="564"/>
      <c r="F646" s="564"/>
      <c r="G646" s="564"/>
      <c r="H646" s="564"/>
      <c r="I646" s="564"/>
      <c r="J646" s="564"/>
      <c r="K646" s="564"/>
      <c r="L646" s="564"/>
      <c r="M646" s="564"/>
      <c r="N646" s="564"/>
      <c r="O646" s="564"/>
      <c r="P646" s="564"/>
      <c r="Q646" s="564"/>
      <c r="R646" s="564"/>
      <c r="S646" s="564"/>
      <c r="T646" s="564"/>
      <c r="U646" s="564"/>
      <c r="V646" s="564"/>
      <c r="W646" s="564"/>
      <c r="X646" s="564"/>
      <c r="Y646" s="564"/>
      <c r="Z646" s="564"/>
    </row>
    <row r="647">
      <c r="A647" s="564"/>
      <c r="B647" s="564"/>
      <c r="C647" s="564"/>
      <c r="D647" s="622"/>
      <c r="E647" s="564"/>
      <c r="F647" s="564"/>
      <c r="G647" s="564"/>
      <c r="H647" s="564"/>
      <c r="I647" s="564"/>
      <c r="J647" s="564"/>
      <c r="K647" s="564"/>
      <c r="L647" s="564"/>
      <c r="M647" s="564"/>
      <c r="N647" s="564"/>
      <c r="O647" s="564"/>
      <c r="P647" s="564"/>
      <c r="Q647" s="564"/>
      <c r="R647" s="564"/>
      <c r="S647" s="564"/>
      <c r="T647" s="564"/>
      <c r="U647" s="564"/>
      <c r="V647" s="564"/>
      <c r="W647" s="564"/>
      <c r="X647" s="564"/>
      <c r="Y647" s="564"/>
      <c r="Z647" s="564"/>
    </row>
    <row r="648">
      <c r="A648" s="564"/>
      <c r="B648" s="564"/>
      <c r="C648" s="564"/>
      <c r="D648" s="622"/>
      <c r="E648" s="564"/>
      <c r="F648" s="564"/>
      <c r="G648" s="564"/>
      <c r="H648" s="564"/>
      <c r="I648" s="564"/>
      <c r="J648" s="564"/>
      <c r="K648" s="564"/>
      <c r="L648" s="564"/>
      <c r="M648" s="564"/>
      <c r="N648" s="564"/>
      <c r="O648" s="564"/>
      <c r="P648" s="564"/>
      <c r="Q648" s="564"/>
      <c r="R648" s="564"/>
      <c r="S648" s="564"/>
      <c r="T648" s="564"/>
      <c r="U648" s="564"/>
      <c r="V648" s="564"/>
      <c r="W648" s="564"/>
      <c r="X648" s="564"/>
      <c r="Y648" s="564"/>
      <c r="Z648" s="564"/>
    </row>
    <row r="649">
      <c r="A649" s="564"/>
      <c r="B649" s="564"/>
      <c r="C649" s="564"/>
      <c r="D649" s="622"/>
      <c r="E649" s="564"/>
      <c r="F649" s="564"/>
      <c r="G649" s="564"/>
      <c r="H649" s="564"/>
      <c r="I649" s="564"/>
      <c r="J649" s="564"/>
      <c r="K649" s="564"/>
      <c r="L649" s="564"/>
      <c r="M649" s="564"/>
      <c r="N649" s="564"/>
      <c r="O649" s="564"/>
      <c r="P649" s="564"/>
      <c r="Q649" s="564"/>
      <c r="R649" s="564"/>
      <c r="S649" s="564"/>
      <c r="T649" s="564"/>
      <c r="U649" s="564"/>
      <c r="V649" s="564"/>
      <c r="W649" s="564"/>
      <c r="X649" s="564"/>
      <c r="Y649" s="564"/>
      <c r="Z649" s="564"/>
    </row>
    <row r="650">
      <c r="A650" s="564"/>
      <c r="B650" s="564"/>
      <c r="C650" s="564"/>
      <c r="D650" s="622"/>
      <c r="E650" s="564"/>
      <c r="F650" s="564"/>
      <c r="G650" s="564"/>
      <c r="H650" s="564"/>
      <c r="I650" s="564"/>
      <c r="J650" s="564"/>
      <c r="K650" s="564"/>
      <c r="L650" s="564"/>
      <c r="M650" s="564"/>
      <c r="N650" s="564"/>
      <c r="O650" s="564"/>
      <c r="P650" s="564"/>
      <c r="Q650" s="564"/>
      <c r="R650" s="564"/>
      <c r="S650" s="564"/>
      <c r="T650" s="564"/>
      <c r="U650" s="564"/>
      <c r="V650" s="564"/>
      <c r="W650" s="564"/>
      <c r="X650" s="564"/>
      <c r="Y650" s="564"/>
      <c r="Z650" s="564"/>
    </row>
    <row r="651">
      <c r="A651" s="564"/>
      <c r="B651" s="564"/>
      <c r="C651" s="564"/>
      <c r="D651" s="622"/>
      <c r="E651" s="564"/>
      <c r="F651" s="564"/>
      <c r="G651" s="564"/>
      <c r="H651" s="564"/>
      <c r="I651" s="564"/>
      <c r="J651" s="564"/>
      <c r="K651" s="564"/>
      <c r="L651" s="564"/>
      <c r="M651" s="564"/>
      <c r="N651" s="564"/>
      <c r="O651" s="564"/>
      <c r="P651" s="564"/>
      <c r="Q651" s="564"/>
      <c r="R651" s="564"/>
      <c r="S651" s="564"/>
      <c r="T651" s="564"/>
      <c r="U651" s="564"/>
      <c r="V651" s="564"/>
      <c r="W651" s="564"/>
      <c r="X651" s="564"/>
      <c r="Y651" s="564"/>
      <c r="Z651" s="564"/>
    </row>
    <row r="652">
      <c r="A652" s="564"/>
      <c r="B652" s="564"/>
      <c r="C652" s="564"/>
      <c r="D652" s="622"/>
      <c r="E652" s="564"/>
      <c r="F652" s="564"/>
      <c r="G652" s="564"/>
      <c r="H652" s="564"/>
      <c r="I652" s="564"/>
      <c r="J652" s="564"/>
      <c r="K652" s="564"/>
      <c r="L652" s="564"/>
      <c r="M652" s="564"/>
      <c r="N652" s="564"/>
      <c r="O652" s="564"/>
      <c r="P652" s="564"/>
      <c r="Q652" s="564"/>
      <c r="R652" s="564"/>
      <c r="S652" s="564"/>
      <c r="T652" s="564"/>
      <c r="U652" s="564"/>
      <c r="V652" s="564"/>
      <c r="W652" s="564"/>
      <c r="X652" s="564"/>
      <c r="Y652" s="564"/>
      <c r="Z652" s="564"/>
    </row>
    <row r="653">
      <c r="A653" s="564"/>
      <c r="B653" s="564"/>
      <c r="C653" s="564"/>
      <c r="D653" s="622"/>
      <c r="E653" s="564"/>
      <c r="F653" s="564"/>
      <c r="G653" s="564"/>
      <c r="H653" s="564"/>
      <c r="I653" s="564"/>
      <c r="J653" s="564"/>
      <c r="K653" s="564"/>
      <c r="L653" s="564"/>
      <c r="M653" s="564"/>
      <c r="N653" s="564"/>
      <c r="O653" s="564"/>
      <c r="P653" s="564"/>
      <c r="Q653" s="564"/>
      <c r="R653" s="564"/>
      <c r="S653" s="564"/>
      <c r="T653" s="564"/>
      <c r="U653" s="564"/>
      <c r="V653" s="564"/>
      <c r="W653" s="564"/>
      <c r="X653" s="564"/>
      <c r="Y653" s="564"/>
      <c r="Z653" s="564"/>
    </row>
    <row r="654">
      <c r="A654" s="564"/>
      <c r="B654" s="564"/>
      <c r="C654" s="564"/>
      <c r="D654" s="622"/>
      <c r="E654" s="564"/>
      <c r="F654" s="564"/>
      <c r="G654" s="564"/>
      <c r="H654" s="564"/>
      <c r="I654" s="564"/>
      <c r="J654" s="564"/>
      <c r="K654" s="564"/>
      <c r="L654" s="564"/>
      <c r="M654" s="564"/>
      <c r="N654" s="564"/>
      <c r="O654" s="564"/>
      <c r="P654" s="564"/>
      <c r="Q654" s="564"/>
      <c r="R654" s="564"/>
      <c r="S654" s="564"/>
      <c r="T654" s="564"/>
      <c r="U654" s="564"/>
      <c r="V654" s="564"/>
      <c r="W654" s="564"/>
      <c r="X654" s="564"/>
      <c r="Y654" s="564"/>
      <c r="Z654" s="564"/>
    </row>
    <row r="655">
      <c r="A655" s="564"/>
      <c r="B655" s="564"/>
      <c r="C655" s="564"/>
      <c r="D655" s="622"/>
      <c r="E655" s="564"/>
      <c r="F655" s="564"/>
      <c r="G655" s="564"/>
      <c r="H655" s="564"/>
      <c r="I655" s="564"/>
      <c r="J655" s="564"/>
      <c r="K655" s="564"/>
      <c r="L655" s="564"/>
      <c r="M655" s="564"/>
      <c r="N655" s="564"/>
      <c r="O655" s="564"/>
      <c r="P655" s="564"/>
      <c r="Q655" s="564"/>
      <c r="R655" s="564"/>
      <c r="S655" s="564"/>
      <c r="T655" s="564"/>
      <c r="U655" s="564"/>
      <c r="V655" s="564"/>
      <c r="W655" s="564"/>
      <c r="X655" s="564"/>
      <c r="Y655" s="564"/>
      <c r="Z655" s="564"/>
    </row>
    <row r="656">
      <c r="A656" s="564"/>
      <c r="B656" s="564"/>
      <c r="C656" s="564"/>
      <c r="D656" s="622"/>
      <c r="E656" s="564"/>
      <c r="F656" s="564"/>
      <c r="G656" s="564"/>
      <c r="H656" s="564"/>
      <c r="I656" s="564"/>
      <c r="J656" s="564"/>
      <c r="K656" s="564"/>
      <c r="L656" s="564"/>
      <c r="M656" s="564"/>
      <c r="N656" s="564"/>
      <c r="O656" s="564"/>
      <c r="P656" s="564"/>
      <c r="Q656" s="564"/>
      <c r="R656" s="564"/>
      <c r="S656" s="564"/>
      <c r="T656" s="564"/>
      <c r="U656" s="564"/>
      <c r="V656" s="564"/>
      <c r="W656" s="564"/>
      <c r="X656" s="564"/>
      <c r="Y656" s="564"/>
      <c r="Z656" s="564"/>
    </row>
    <row r="657">
      <c r="A657" s="564"/>
      <c r="B657" s="564"/>
      <c r="C657" s="564"/>
      <c r="D657" s="622"/>
      <c r="E657" s="564"/>
      <c r="F657" s="564"/>
      <c r="G657" s="564"/>
      <c r="H657" s="564"/>
      <c r="I657" s="564"/>
      <c r="J657" s="564"/>
      <c r="K657" s="564"/>
      <c r="L657" s="564"/>
      <c r="M657" s="564"/>
      <c r="N657" s="564"/>
      <c r="O657" s="564"/>
      <c r="P657" s="564"/>
      <c r="Q657" s="564"/>
      <c r="R657" s="564"/>
      <c r="S657" s="564"/>
      <c r="T657" s="564"/>
      <c r="U657" s="564"/>
      <c r="V657" s="564"/>
      <c r="W657" s="564"/>
      <c r="X657" s="564"/>
      <c r="Y657" s="564"/>
      <c r="Z657" s="564"/>
    </row>
    <row r="658">
      <c r="A658" s="564"/>
      <c r="B658" s="564"/>
      <c r="C658" s="564"/>
      <c r="D658" s="622"/>
      <c r="E658" s="564"/>
      <c r="F658" s="564"/>
      <c r="G658" s="564"/>
      <c r="H658" s="564"/>
      <c r="I658" s="564"/>
      <c r="J658" s="564"/>
      <c r="K658" s="564"/>
      <c r="L658" s="564"/>
      <c r="M658" s="564"/>
      <c r="N658" s="564"/>
      <c r="O658" s="564"/>
      <c r="P658" s="564"/>
      <c r="Q658" s="564"/>
      <c r="R658" s="564"/>
      <c r="S658" s="564"/>
      <c r="T658" s="564"/>
      <c r="U658" s="564"/>
      <c r="V658" s="564"/>
      <c r="W658" s="564"/>
      <c r="X658" s="564"/>
      <c r="Y658" s="564"/>
      <c r="Z658" s="564"/>
    </row>
    <row r="659">
      <c r="A659" s="564"/>
      <c r="B659" s="564"/>
      <c r="C659" s="564"/>
      <c r="D659" s="622"/>
      <c r="E659" s="564"/>
      <c r="F659" s="564"/>
      <c r="G659" s="564"/>
      <c r="H659" s="564"/>
      <c r="I659" s="564"/>
      <c r="J659" s="564"/>
      <c r="K659" s="564"/>
      <c r="L659" s="564"/>
      <c r="M659" s="564"/>
      <c r="N659" s="564"/>
      <c r="O659" s="564"/>
      <c r="P659" s="564"/>
      <c r="Q659" s="564"/>
      <c r="R659" s="564"/>
      <c r="S659" s="564"/>
      <c r="T659" s="564"/>
      <c r="U659" s="564"/>
      <c r="V659" s="564"/>
      <c r="W659" s="564"/>
      <c r="X659" s="564"/>
      <c r="Y659" s="564"/>
      <c r="Z659" s="564"/>
    </row>
    <row r="660">
      <c r="A660" s="564"/>
      <c r="B660" s="564"/>
      <c r="C660" s="564"/>
      <c r="D660" s="622"/>
      <c r="E660" s="564"/>
      <c r="F660" s="564"/>
      <c r="G660" s="564"/>
      <c r="H660" s="564"/>
      <c r="I660" s="564"/>
      <c r="J660" s="564"/>
      <c r="K660" s="564"/>
      <c r="L660" s="564"/>
      <c r="M660" s="564"/>
      <c r="N660" s="564"/>
      <c r="O660" s="564"/>
      <c r="P660" s="564"/>
      <c r="Q660" s="564"/>
      <c r="R660" s="564"/>
      <c r="S660" s="564"/>
      <c r="T660" s="564"/>
      <c r="U660" s="564"/>
      <c r="V660" s="564"/>
      <c r="W660" s="564"/>
      <c r="X660" s="564"/>
      <c r="Y660" s="564"/>
      <c r="Z660" s="564"/>
    </row>
    <row r="661">
      <c r="A661" s="564"/>
      <c r="B661" s="564"/>
      <c r="C661" s="564"/>
      <c r="D661" s="622"/>
      <c r="E661" s="564"/>
      <c r="F661" s="564"/>
      <c r="G661" s="564"/>
      <c r="H661" s="564"/>
      <c r="I661" s="564"/>
      <c r="J661" s="564"/>
      <c r="K661" s="564"/>
      <c r="L661" s="564"/>
      <c r="M661" s="564"/>
      <c r="N661" s="564"/>
      <c r="O661" s="564"/>
      <c r="P661" s="564"/>
      <c r="Q661" s="564"/>
      <c r="R661" s="564"/>
      <c r="S661" s="564"/>
      <c r="T661" s="564"/>
      <c r="U661" s="564"/>
      <c r="V661" s="564"/>
      <c r="W661" s="564"/>
      <c r="X661" s="564"/>
      <c r="Y661" s="564"/>
      <c r="Z661" s="564"/>
    </row>
    <row r="662">
      <c r="A662" s="564"/>
      <c r="B662" s="564"/>
      <c r="C662" s="564"/>
      <c r="D662" s="622"/>
      <c r="E662" s="564"/>
      <c r="F662" s="564"/>
      <c r="G662" s="564"/>
      <c r="H662" s="564"/>
      <c r="I662" s="564"/>
      <c r="J662" s="564"/>
      <c r="K662" s="564"/>
      <c r="L662" s="564"/>
      <c r="M662" s="564"/>
      <c r="N662" s="564"/>
      <c r="O662" s="564"/>
      <c r="P662" s="564"/>
      <c r="Q662" s="564"/>
      <c r="R662" s="564"/>
      <c r="S662" s="564"/>
      <c r="T662" s="564"/>
      <c r="U662" s="564"/>
      <c r="V662" s="564"/>
      <c r="W662" s="564"/>
      <c r="X662" s="564"/>
      <c r="Y662" s="564"/>
      <c r="Z662" s="564"/>
    </row>
    <row r="663">
      <c r="A663" s="564"/>
      <c r="B663" s="564"/>
      <c r="C663" s="564"/>
      <c r="D663" s="622"/>
      <c r="E663" s="564"/>
      <c r="F663" s="564"/>
      <c r="G663" s="564"/>
      <c r="H663" s="564"/>
      <c r="I663" s="564"/>
      <c r="J663" s="564"/>
      <c r="K663" s="564"/>
      <c r="L663" s="564"/>
      <c r="M663" s="564"/>
      <c r="N663" s="564"/>
      <c r="O663" s="564"/>
      <c r="P663" s="564"/>
      <c r="Q663" s="564"/>
      <c r="R663" s="564"/>
      <c r="S663" s="564"/>
      <c r="T663" s="564"/>
      <c r="U663" s="564"/>
      <c r="V663" s="564"/>
      <c r="W663" s="564"/>
      <c r="X663" s="564"/>
      <c r="Y663" s="564"/>
      <c r="Z663" s="564"/>
    </row>
    <row r="664">
      <c r="A664" s="564"/>
      <c r="B664" s="564"/>
      <c r="C664" s="564"/>
      <c r="D664" s="622"/>
      <c r="E664" s="564"/>
      <c r="F664" s="564"/>
      <c r="G664" s="564"/>
      <c r="H664" s="564"/>
      <c r="I664" s="564"/>
      <c r="J664" s="564"/>
      <c r="K664" s="564"/>
      <c r="L664" s="564"/>
      <c r="M664" s="564"/>
      <c r="N664" s="564"/>
      <c r="O664" s="564"/>
      <c r="P664" s="564"/>
      <c r="Q664" s="564"/>
      <c r="R664" s="564"/>
      <c r="S664" s="564"/>
      <c r="T664" s="564"/>
      <c r="U664" s="564"/>
      <c r="V664" s="564"/>
      <c r="W664" s="564"/>
      <c r="X664" s="564"/>
      <c r="Y664" s="564"/>
      <c r="Z664" s="564"/>
    </row>
    <row r="665">
      <c r="A665" s="564"/>
      <c r="B665" s="564"/>
      <c r="C665" s="564"/>
      <c r="D665" s="622"/>
      <c r="E665" s="564"/>
      <c r="F665" s="564"/>
      <c r="G665" s="564"/>
      <c r="H665" s="564"/>
      <c r="I665" s="564"/>
      <c r="J665" s="564"/>
      <c r="K665" s="564"/>
      <c r="L665" s="564"/>
      <c r="M665" s="564"/>
      <c r="N665" s="564"/>
      <c r="O665" s="564"/>
      <c r="P665" s="564"/>
      <c r="Q665" s="564"/>
      <c r="R665" s="564"/>
      <c r="S665" s="564"/>
      <c r="T665" s="564"/>
      <c r="U665" s="564"/>
      <c r="V665" s="564"/>
      <c r="W665" s="564"/>
      <c r="X665" s="564"/>
      <c r="Y665" s="564"/>
      <c r="Z665" s="564"/>
    </row>
    <row r="666">
      <c r="A666" s="564"/>
      <c r="B666" s="564"/>
      <c r="C666" s="564"/>
      <c r="D666" s="622"/>
      <c r="E666" s="564"/>
      <c r="F666" s="564"/>
      <c r="G666" s="564"/>
      <c r="H666" s="564"/>
      <c r="I666" s="564"/>
      <c r="J666" s="564"/>
      <c r="K666" s="564"/>
      <c r="L666" s="564"/>
      <c r="M666" s="564"/>
      <c r="N666" s="564"/>
      <c r="O666" s="564"/>
      <c r="P666" s="564"/>
      <c r="Q666" s="564"/>
      <c r="R666" s="564"/>
      <c r="S666" s="564"/>
      <c r="T666" s="564"/>
      <c r="U666" s="564"/>
      <c r="V666" s="564"/>
      <c r="W666" s="564"/>
      <c r="X666" s="564"/>
      <c r="Y666" s="564"/>
      <c r="Z666" s="564"/>
    </row>
    <row r="667">
      <c r="A667" s="564"/>
      <c r="B667" s="564"/>
      <c r="C667" s="564"/>
      <c r="D667" s="622"/>
      <c r="E667" s="564"/>
      <c r="F667" s="564"/>
      <c r="G667" s="564"/>
      <c r="H667" s="564"/>
      <c r="I667" s="564"/>
      <c r="J667" s="564"/>
      <c r="K667" s="564"/>
      <c r="L667" s="564"/>
      <c r="M667" s="564"/>
      <c r="N667" s="564"/>
      <c r="O667" s="564"/>
      <c r="P667" s="564"/>
      <c r="Q667" s="564"/>
      <c r="R667" s="564"/>
      <c r="S667" s="564"/>
      <c r="T667" s="564"/>
      <c r="U667" s="564"/>
      <c r="V667" s="564"/>
      <c r="W667" s="564"/>
      <c r="X667" s="564"/>
      <c r="Y667" s="564"/>
      <c r="Z667" s="564"/>
    </row>
    <row r="668">
      <c r="A668" s="564"/>
      <c r="B668" s="564"/>
      <c r="C668" s="564"/>
      <c r="D668" s="622"/>
      <c r="E668" s="564"/>
      <c r="F668" s="564"/>
      <c r="G668" s="564"/>
      <c r="H668" s="564"/>
      <c r="I668" s="564"/>
      <c r="J668" s="564"/>
      <c r="K668" s="564"/>
      <c r="L668" s="564"/>
      <c r="M668" s="564"/>
      <c r="N668" s="564"/>
      <c r="O668" s="564"/>
      <c r="P668" s="564"/>
      <c r="Q668" s="564"/>
      <c r="R668" s="564"/>
      <c r="S668" s="564"/>
      <c r="T668" s="564"/>
      <c r="U668" s="564"/>
      <c r="V668" s="564"/>
      <c r="W668" s="564"/>
      <c r="X668" s="564"/>
      <c r="Y668" s="564"/>
      <c r="Z668" s="564"/>
    </row>
    <row r="669">
      <c r="A669" s="564"/>
      <c r="B669" s="564"/>
      <c r="C669" s="564"/>
      <c r="D669" s="622"/>
      <c r="E669" s="564"/>
      <c r="F669" s="564"/>
      <c r="G669" s="564"/>
      <c r="H669" s="564"/>
      <c r="I669" s="564"/>
      <c r="J669" s="564"/>
      <c r="K669" s="564"/>
      <c r="L669" s="564"/>
      <c r="M669" s="564"/>
      <c r="N669" s="564"/>
      <c r="O669" s="564"/>
      <c r="P669" s="564"/>
      <c r="Q669" s="564"/>
      <c r="R669" s="564"/>
      <c r="S669" s="564"/>
      <c r="T669" s="564"/>
      <c r="U669" s="564"/>
      <c r="V669" s="564"/>
      <c r="W669" s="564"/>
      <c r="X669" s="564"/>
      <c r="Y669" s="564"/>
      <c r="Z669" s="564"/>
    </row>
    <row r="670">
      <c r="A670" s="564"/>
      <c r="B670" s="564"/>
      <c r="C670" s="564"/>
      <c r="D670" s="622"/>
      <c r="E670" s="564"/>
      <c r="F670" s="564"/>
      <c r="G670" s="564"/>
      <c r="H670" s="564"/>
      <c r="I670" s="564"/>
      <c r="J670" s="564"/>
      <c r="K670" s="564"/>
      <c r="L670" s="564"/>
      <c r="M670" s="564"/>
      <c r="N670" s="564"/>
      <c r="O670" s="564"/>
      <c r="P670" s="564"/>
      <c r="Q670" s="564"/>
      <c r="R670" s="564"/>
      <c r="S670" s="564"/>
      <c r="T670" s="564"/>
      <c r="U670" s="564"/>
      <c r="V670" s="564"/>
      <c r="W670" s="564"/>
      <c r="X670" s="564"/>
      <c r="Y670" s="564"/>
      <c r="Z670" s="564"/>
    </row>
    <row r="671">
      <c r="A671" s="564"/>
      <c r="B671" s="564"/>
      <c r="C671" s="564"/>
      <c r="D671" s="622"/>
      <c r="E671" s="564"/>
      <c r="F671" s="564"/>
      <c r="G671" s="564"/>
      <c r="H671" s="564"/>
      <c r="I671" s="564"/>
      <c r="J671" s="564"/>
      <c r="K671" s="564"/>
      <c r="L671" s="564"/>
      <c r="M671" s="564"/>
      <c r="N671" s="564"/>
      <c r="O671" s="564"/>
      <c r="P671" s="564"/>
      <c r="Q671" s="564"/>
      <c r="R671" s="564"/>
      <c r="S671" s="564"/>
      <c r="T671" s="564"/>
      <c r="U671" s="564"/>
      <c r="V671" s="564"/>
      <c r="W671" s="564"/>
      <c r="X671" s="564"/>
      <c r="Y671" s="564"/>
      <c r="Z671" s="564"/>
    </row>
    <row r="672">
      <c r="A672" s="564"/>
      <c r="B672" s="564"/>
      <c r="C672" s="564"/>
      <c r="D672" s="622"/>
      <c r="E672" s="564"/>
      <c r="F672" s="564"/>
      <c r="G672" s="564"/>
      <c r="H672" s="564"/>
      <c r="I672" s="564"/>
      <c r="J672" s="564"/>
      <c r="K672" s="564"/>
      <c r="L672" s="564"/>
      <c r="M672" s="564"/>
      <c r="N672" s="564"/>
      <c r="O672" s="564"/>
      <c r="P672" s="564"/>
      <c r="Q672" s="564"/>
      <c r="R672" s="564"/>
      <c r="S672" s="564"/>
      <c r="T672" s="564"/>
      <c r="U672" s="564"/>
      <c r="V672" s="564"/>
      <c r="W672" s="564"/>
      <c r="X672" s="564"/>
      <c r="Y672" s="564"/>
      <c r="Z672" s="564"/>
    </row>
    <row r="673">
      <c r="A673" s="564"/>
      <c r="B673" s="564"/>
      <c r="C673" s="564"/>
      <c r="D673" s="622"/>
      <c r="E673" s="564"/>
      <c r="F673" s="564"/>
      <c r="G673" s="564"/>
      <c r="H673" s="564"/>
      <c r="I673" s="564"/>
      <c r="J673" s="564"/>
      <c r="K673" s="564"/>
      <c r="L673" s="564"/>
      <c r="M673" s="564"/>
      <c r="N673" s="564"/>
      <c r="O673" s="564"/>
      <c r="P673" s="564"/>
      <c r="Q673" s="564"/>
      <c r="R673" s="564"/>
      <c r="S673" s="564"/>
      <c r="T673" s="564"/>
      <c r="U673" s="564"/>
      <c r="V673" s="564"/>
      <c r="W673" s="564"/>
      <c r="X673" s="564"/>
      <c r="Y673" s="564"/>
      <c r="Z673" s="564"/>
    </row>
    <row r="674">
      <c r="A674" s="564"/>
      <c r="B674" s="564"/>
      <c r="C674" s="564"/>
      <c r="D674" s="622"/>
      <c r="E674" s="564"/>
      <c r="F674" s="564"/>
      <c r="G674" s="564"/>
      <c r="H674" s="564"/>
      <c r="I674" s="564"/>
      <c r="J674" s="564"/>
      <c r="K674" s="564"/>
      <c r="L674" s="564"/>
      <c r="M674" s="564"/>
      <c r="N674" s="564"/>
      <c r="O674" s="564"/>
      <c r="P674" s="564"/>
      <c r="Q674" s="564"/>
      <c r="R674" s="564"/>
      <c r="S674" s="564"/>
      <c r="T674" s="564"/>
      <c r="U674" s="564"/>
      <c r="V674" s="564"/>
      <c r="W674" s="564"/>
      <c r="X674" s="564"/>
      <c r="Y674" s="564"/>
      <c r="Z674" s="564"/>
    </row>
    <row r="675">
      <c r="A675" s="564"/>
      <c r="B675" s="564"/>
      <c r="C675" s="564"/>
      <c r="D675" s="622"/>
      <c r="E675" s="564"/>
      <c r="F675" s="564"/>
      <c r="G675" s="564"/>
      <c r="H675" s="564"/>
      <c r="I675" s="564"/>
      <c r="J675" s="564"/>
      <c r="K675" s="564"/>
      <c r="L675" s="564"/>
      <c r="M675" s="564"/>
      <c r="N675" s="564"/>
      <c r="O675" s="564"/>
      <c r="P675" s="564"/>
      <c r="Q675" s="564"/>
      <c r="R675" s="564"/>
      <c r="S675" s="564"/>
      <c r="T675" s="564"/>
      <c r="U675" s="564"/>
      <c r="V675" s="564"/>
      <c r="W675" s="564"/>
      <c r="X675" s="564"/>
      <c r="Y675" s="564"/>
      <c r="Z675" s="564"/>
    </row>
    <row r="676">
      <c r="A676" s="564"/>
      <c r="B676" s="564"/>
      <c r="C676" s="564"/>
      <c r="D676" s="622"/>
      <c r="E676" s="564"/>
      <c r="F676" s="564"/>
      <c r="G676" s="564"/>
      <c r="H676" s="564"/>
      <c r="I676" s="564"/>
      <c r="J676" s="564"/>
      <c r="K676" s="564"/>
      <c r="L676" s="564"/>
      <c r="M676" s="564"/>
      <c r="N676" s="564"/>
      <c r="O676" s="564"/>
      <c r="P676" s="564"/>
      <c r="Q676" s="564"/>
      <c r="R676" s="564"/>
      <c r="S676" s="564"/>
      <c r="T676" s="564"/>
      <c r="U676" s="564"/>
      <c r="V676" s="564"/>
      <c r="W676" s="564"/>
      <c r="X676" s="564"/>
      <c r="Y676" s="564"/>
      <c r="Z676" s="564"/>
    </row>
    <row r="677">
      <c r="A677" s="564"/>
      <c r="B677" s="564"/>
      <c r="C677" s="564"/>
      <c r="D677" s="622"/>
      <c r="E677" s="564"/>
      <c r="F677" s="564"/>
      <c r="G677" s="564"/>
      <c r="H677" s="564"/>
      <c r="I677" s="564"/>
      <c r="J677" s="564"/>
      <c r="K677" s="564"/>
      <c r="L677" s="564"/>
      <c r="M677" s="564"/>
      <c r="N677" s="564"/>
      <c r="O677" s="564"/>
      <c r="P677" s="564"/>
      <c r="Q677" s="564"/>
      <c r="R677" s="564"/>
      <c r="S677" s="564"/>
      <c r="T677" s="564"/>
      <c r="U677" s="564"/>
      <c r="V677" s="564"/>
      <c r="W677" s="564"/>
      <c r="X677" s="564"/>
      <c r="Y677" s="564"/>
      <c r="Z677" s="564"/>
    </row>
    <row r="678">
      <c r="A678" s="564"/>
      <c r="B678" s="564"/>
      <c r="C678" s="564"/>
      <c r="D678" s="622"/>
      <c r="E678" s="564"/>
      <c r="F678" s="564"/>
      <c r="G678" s="564"/>
      <c r="H678" s="564"/>
      <c r="I678" s="564"/>
      <c r="J678" s="564"/>
      <c r="K678" s="564"/>
      <c r="L678" s="564"/>
      <c r="M678" s="564"/>
      <c r="N678" s="564"/>
      <c r="O678" s="564"/>
      <c r="P678" s="564"/>
      <c r="Q678" s="564"/>
      <c r="R678" s="564"/>
      <c r="S678" s="564"/>
      <c r="T678" s="564"/>
      <c r="U678" s="564"/>
      <c r="V678" s="564"/>
      <c r="W678" s="564"/>
      <c r="X678" s="564"/>
      <c r="Y678" s="564"/>
      <c r="Z678" s="564"/>
    </row>
    <row r="679">
      <c r="A679" s="564"/>
      <c r="B679" s="564"/>
      <c r="C679" s="564"/>
      <c r="D679" s="622"/>
      <c r="E679" s="564"/>
      <c r="F679" s="564"/>
      <c r="G679" s="564"/>
      <c r="H679" s="564"/>
      <c r="I679" s="564"/>
      <c r="J679" s="564"/>
      <c r="K679" s="564"/>
      <c r="L679" s="564"/>
      <c r="M679" s="564"/>
      <c r="N679" s="564"/>
      <c r="O679" s="564"/>
      <c r="P679" s="564"/>
      <c r="Q679" s="564"/>
      <c r="R679" s="564"/>
      <c r="S679" s="564"/>
      <c r="T679" s="564"/>
      <c r="U679" s="564"/>
      <c r="V679" s="564"/>
      <c r="W679" s="564"/>
      <c r="X679" s="564"/>
      <c r="Y679" s="564"/>
      <c r="Z679" s="564"/>
    </row>
    <row r="680">
      <c r="A680" s="564"/>
      <c r="B680" s="564"/>
      <c r="C680" s="564"/>
      <c r="D680" s="622"/>
      <c r="E680" s="564"/>
      <c r="F680" s="564"/>
      <c r="G680" s="564"/>
      <c r="H680" s="564"/>
      <c r="I680" s="564"/>
      <c r="J680" s="564"/>
      <c r="K680" s="564"/>
      <c r="L680" s="564"/>
      <c r="M680" s="564"/>
      <c r="N680" s="564"/>
      <c r="O680" s="564"/>
      <c r="P680" s="564"/>
      <c r="Q680" s="564"/>
      <c r="R680" s="564"/>
      <c r="S680" s="564"/>
      <c r="T680" s="564"/>
      <c r="U680" s="564"/>
      <c r="V680" s="564"/>
      <c r="W680" s="564"/>
      <c r="X680" s="564"/>
      <c r="Y680" s="564"/>
      <c r="Z680" s="564"/>
    </row>
    <row r="681">
      <c r="A681" s="564"/>
      <c r="B681" s="564"/>
      <c r="C681" s="564"/>
      <c r="D681" s="622"/>
      <c r="E681" s="564"/>
      <c r="F681" s="564"/>
      <c r="G681" s="564"/>
      <c r="H681" s="564"/>
      <c r="I681" s="564"/>
      <c r="J681" s="564"/>
      <c r="K681" s="564"/>
      <c r="L681" s="564"/>
      <c r="M681" s="564"/>
      <c r="N681" s="564"/>
      <c r="O681" s="564"/>
      <c r="P681" s="564"/>
      <c r="Q681" s="564"/>
      <c r="R681" s="564"/>
      <c r="S681" s="564"/>
      <c r="T681" s="564"/>
      <c r="U681" s="564"/>
      <c r="V681" s="564"/>
      <c r="W681" s="564"/>
      <c r="X681" s="564"/>
      <c r="Y681" s="564"/>
      <c r="Z681" s="564"/>
    </row>
    <row r="682">
      <c r="A682" s="564"/>
      <c r="B682" s="564"/>
      <c r="C682" s="564"/>
      <c r="D682" s="622"/>
      <c r="E682" s="564"/>
      <c r="F682" s="564"/>
      <c r="G682" s="564"/>
      <c r="H682" s="564"/>
      <c r="I682" s="564"/>
      <c r="J682" s="564"/>
      <c r="K682" s="564"/>
      <c r="L682" s="564"/>
      <c r="M682" s="564"/>
      <c r="N682" s="564"/>
      <c r="O682" s="564"/>
      <c r="P682" s="564"/>
      <c r="Q682" s="564"/>
      <c r="R682" s="564"/>
      <c r="S682" s="564"/>
      <c r="T682" s="564"/>
      <c r="U682" s="564"/>
      <c r="V682" s="564"/>
      <c r="W682" s="564"/>
      <c r="X682" s="564"/>
      <c r="Y682" s="564"/>
      <c r="Z682" s="564"/>
    </row>
    <row r="683">
      <c r="A683" s="564"/>
      <c r="B683" s="564"/>
      <c r="C683" s="564"/>
      <c r="D683" s="622"/>
      <c r="E683" s="564"/>
      <c r="F683" s="564"/>
      <c r="G683" s="564"/>
      <c r="H683" s="564"/>
      <c r="I683" s="564"/>
      <c r="J683" s="564"/>
      <c r="K683" s="564"/>
      <c r="L683" s="564"/>
      <c r="M683" s="564"/>
      <c r="N683" s="564"/>
      <c r="O683" s="564"/>
      <c r="P683" s="564"/>
      <c r="Q683" s="564"/>
      <c r="R683" s="564"/>
      <c r="S683" s="564"/>
      <c r="T683" s="564"/>
      <c r="U683" s="564"/>
      <c r="V683" s="564"/>
      <c r="W683" s="564"/>
      <c r="X683" s="564"/>
      <c r="Y683" s="564"/>
      <c r="Z683" s="564"/>
    </row>
    <row r="684">
      <c r="A684" s="564"/>
      <c r="B684" s="564"/>
      <c r="C684" s="564"/>
      <c r="D684" s="622"/>
      <c r="E684" s="564"/>
      <c r="F684" s="564"/>
      <c r="G684" s="564"/>
      <c r="H684" s="564"/>
      <c r="I684" s="564"/>
      <c r="J684" s="564"/>
      <c r="K684" s="564"/>
      <c r="L684" s="564"/>
      <c r="M684" s="564"/>
      <c r="N684" s="564"/>
      <c r="O684" s="564"/>
      <c r="P684" s="564"/>
      <c r="Q684" s="564"/>
      <c r="R684" s="564"/>
      <c r="S684" s="564"/>
      <c r="T684" s="564"/>
      <c r="U684" s="564"/>
      <c r="V684" s="564"/>
      <c r="W684" s="564"/>
      <c r="X684" s="564"/>
      <c r="Y684" s="564"/>
      <c r="Z684" s="564"/>
    </row>
    <row r="685">
      <c r="A685" s="564"/>
      <c r="B685" s="564"/>
      <c r="C685" s="564"/>
      <c r="D685" s="622"/>
      <c r="E685" s="564"/>
      <c r="F685" s="564"/>
      <c r="G685" s="564"/>
      <c r="H685" s="564"/>
      <c r="I685" s="564"/>
      <c r="J685" s="564"/>
      <c r="K685" s="564"/>
      <c r="L685" s="564"/>
      <c r="M685" s="564"/>
      <c r="N685" s="564"/>
      <c r="O685" s="564"/>
      <c r="P685" s="564"/>
      <c r="Q685" s="564"/>
      <c r="R685" s="564"/>
      <c r="S685" s="564"/>
      <c r="T685" s="564"/>
      <c r="U685" s="564"/>
      <c r="V685" s="564"/>
      <c r="W685" s="564"/>
      <c r="X685" s="564"/>
      <c r="Y685" s="564"/>
      <c r="Z685" s="564"/>
    </row>
    <row r="686">
      <c r="A686" s="564"/>
      <c r="B686" s="564"/>
      <c r="C686" s="564"/>
      <c r="D686" s="622"/>
      <c r="E686" s="564"/>
      <c r="F686" s="564"/>
      <c r="G686" s="564"/>
      <c r="H686" s="564"/>
      <c r="I686" s="564"/>
      <c r="J686" s="564"/>
      <c r="K686" s="564"/>
      <c r="L686" s="564"/>
      <c r="M686" s="564"/>
      <c r="N686" s="564"/>
      <c r="O686" s="564"/>
      <c r="P686" s="564"/>
      <c r="Q686" s="564"/>
      <c r="R686" s="564"/>
      <c r="S686" s="564"/>
      <c r="T686" s="564"/>
      <c r="U686" s="564"/>
      <c r="V686" s="564"/>
      <c r="W686" s="564"/>
      <c r="X686" s="564"/>
      <c r="Y686" s="564"/>
      <c r="Z686" s="564"/>
    </row>
    <row r="687">
      <c r="A687" s="564"/>
      <c r="B687" s="564"/>
      <c r="C687" s="564"/>
      <c r="D687" s="622"/>
      <c r="E687" s="564"/>
      <c r="F687" s="564"/>
      <c r="G687" s="564"/>
      <c r="H687" s="564"/>
      <c r="I687" s="564"/>
      <c r="J687" s="564"/>
      <c r="K687" s="564"/>
      <c r="L687" s="564"/>
      <c r="M687" s="564"/>
      <c r="N687" s="564"/>
      <c r="O687" s="564"/>
      <c r="P687" s="564"/>
      <c r="Q687" s="564"/>
      <c r="R687" s="564"/>
      <c r="S687" s="564"/>
      <c r="T687" s="564"/>
      <c r="U687" s="564"/>
      <c r="V687" s="564"/>
      <c r="W687" s="564"/>
      <c r="X687" s="564"/>
      <c r="Y687" s="564"/>
      <c r="Z687" s="564"/>
    </row>
    <row r="688">
      <c r="A688" s="564"/>
      <c r="B688" s="564"/>
      <c r="C688" s="564"/>
      <c r="D688" s="622"/>
      <c r="E688" s="564"/>
      <c r="F688" s="564"/>
      <c r="G688" s="564"/>
      <c r="H688" s="564"/>
      <c r="I688" s="564"/>
      <c r="J688" s="564"/>
      <c r="K688" s="564"/>
      <c r="L688" s="564"/>
      <c r="M688" s="564"/>
      <c r="N688" s="564"/>
      <c r="O688" s="564"/>
      <c r="P688" s="564"/>
      <c r="Q688" s="564"/>
      <c r="R688" s="564"/>
      <c r="S688" s="564"/>
      <c r="T688" s="564"/>
      <c r="U688" s="564"/>
      <c r="V688" s="564"/>
      <c r="W688" s="564"/>
      <c r="X688" s="564"/>
      <c r="Y688" s="564"/>
      <c r="Z688" s="564"/>
    </row>
    <row r="689">
      <c r="A689" s="564"/>
      <c r="B689" s="564"/>
      <c r="C689" s="564"/>
      <c r="D689" s="622"/>
      <c r="E689" s="564"/>
      <c r="F689" s="564"/>
      <c r="G689" s="564"/>
      <c r="H689" s="564"/>
      <c r="I689" s="564"/>
      <c r="J689" s="564"/>
      <c r="K689" s="564"/>
      <c r="L689" s="564"/>
      <c r="M689" s="564"/>
      <c r="N689" s="564"/>
      <c r="O689" s="564"/>
      <c r="P689" s="564"/>
      <c r="Q689" s="564"/>
      <c r="R689" s="564"/>
      <c r="S689" s="564"/>
      <c r="T689" s="564"/>
      <c r="U689" s="564"/>
      <c r="V689" s="564"/>
      <c r="W689" s="564"/>
      <c r="X689" s="564"/>
      <c r="Y689" s="564"/>
      <c r="Z689" s="564"/>
    </row>
    <row r="690">
      <c r="A690" s="564"/>
      <c r="B690" s="564"/>
      <c r="C690" s="564"/>
      <c r="D690" s="622"/>
      <c r="E690" s="564"/>
      <c r="F690" s="564"/>
      <c r="G690" s="564"/>
      <c r="H690" s="564"/>
      <c r="I690" s="564"/>
      <c r="J690" s="564"/>
      <c r="K690" s="564"/>
      <c r="L690" s="564"/>
      <c r="M690" s="564"/>
      <c r="N690" s="564"/>
      <c r="O690" s="564"/>
      <c r="P690" s="564"/>
      <c r="Q690" s="564"/>
      <c r="R690" s="564"/>
      <c r="S690" s="564"/>
      <c r="T690" s="564"/>
      <c r="U690" s="564"/>
      <c r="V690" s="564"/>
      <c r="W690" s="564"/>
      <c r="X690" s="564"/>
      <c r="Y690" s="564"/>
      <c r="Z690" s="564"/>
    </row>
    <row r="691">
      <c r="A691" s="564"/>
      <c r="B691" s="564"/>
      <c r="C691" s="564"/>
      <c r="D691" s="622"/>
      <c r="E691" s="564"/>
      <c r="F691" s="564"/>
      <c r="G691" s="564"/>
      <c r="H691" s="564"/>
      <c r="I691" s="564"/>
      <c r="J691" s="564"/>
      <c r="K691" s="564"/>
      <c r="L691" s="564"/>
      <c r="M691" s="564"/>
      <c r="N691" s="564"/>
      <c r="O691" s="564"/>
      <c r="P691" s="564"/>
      <c r="Q691" s="564"/>
      <c r="R691" s="564"/>
      <c r="S691" s="564"/>
      <c r="T691" s="564"/>
      <c r="U691" s="564"/>
      <c r="V691" s="564"/>
      <c r="W691" s="564"/>
      <c r="X691" s="564"/>
      <c r="Y691" s="564"/>
      <c r="Z691" s="564"/>
    </row>
    <row r="692">
      <c r="A692" s="564"/>
      <c r="B692" s="564"/>
      <c r="C692" s="564"/>
      <c r="D692" s="622"/>
      <c r="E692" s="564"/>
      <c r="F692" s="564"/>
      <c r="G692" s="564"/>
      <c r="H692" s="564"/>
      <c r="I692" s="564"/>
      <c r="J692" s="564"/>
      <c r="K692" s="564"/>
      <c r="L692" s="564"/>
      <c r="M692" s="564"/>
      <c r="N692" s="564"/>
      <c r="O692" s="564"/>
      <c r="P692" s="564"/>
      <c r="Q692" s="564"/>
      <c r="R692" s="564"/>
      <c r="S692" s="564"/>
      <c r="T692" s="564"/>
      <c r="U692" s="564"/>
      <c r="V692" s="564"/>
      <c r="W692" s="564"/>
      <c r="X692" s="564"/>
      <c r="Y692" s="564"/>
      <c r="Z692" s="564"/>
    </row>
    <row r="693">
      <c r="A693" s="564"/>
      <c r="B693" s="564"/>
      <c r="C693" s="564"/>
      <c r="D693" s="622"/>
      <c r="E693" s="564"/>
      <c r="F693" s="564"/>
      <c r="G693" s="564"/>
      <c r="H693" s="564"/>
      <c r="I693" s="564"/>
      <c r="J693" s="564"/>
      <c r="K693" s="564"/>
      <c r="L693" s="564"/>
      <c r="M693" s="564"/>
      <c r="N693" s="564"/>
      <c r="O693" s="564"/>
      <c r="P693" s="564"/>
      <c r="Q693" s="564"/>
      <c r="R693" s="564"/>
      <c r="S693" s="564"/>
      <c r="T693" s="564"/>
      <c r="U693" s="564"/>
      <c r="V693" s="564"/>
      <c r="W693" s="564"/>
      <c r="X693" s="564"/>
      <c r="Y693" s="564"/>
      <c r="Z693" s="564"/>
    </row>
    <row r="694">
      <c r="A694" s="564"/>
      <c r="B694" s="564"/>
      <c r="C694" s="564"/>
      <c r="D694" s="622"/>
      <c r="E694" s="564"/>
      <c r="F694" s="564"/>
      <c r="G694" s="564"/>
      <c r="H694" s="564"/>
      <c r="I694" s="564"/>
      <c r="J694" s="564"/>
      <c r="K694" s="564"/>
      <c r="L694" s="564"/>
      <c r="M694" s="564"/>
      <c r="N694" s="564"/>
      <c r="O694" s="564"/>
      <c r="P694" s="564"/>
      <c r="Q694" s="564"/>
      <c r="R694" s="564"/>
      <c r="S694" s="564"/>
      <c r="T694" s="564"/>
      <c r="U694" s="564"/>
      <c r="V694" s="564"/>
      <c r="W694" s="564"/>
      <c r="X694" s="564"/>
      <c r="Y694" s="564"/>
      <c r="Z694" s="564"/>
    </row>
    <row r="695">
      <c r="A695" s="564"/>
      <c r="B695" s="564"/>
      <c r="C695" s="564"/>
      <c r="D695" s="622"/>
      <c r="E695" s="564"/>
      <c r="F695" s="564"/>
      <c r="G695" s="564"/>
      <c r="H695" s="564"/>
      <c r="I695" s="564"/>
      <c r="J695" s="564"/>
      <c r="K695" s="564"/>
      <c r="L695" s="564"/>
      <c r="M695" s="564"/>
      <c r="N695" s="564"/>
      <c r="O695" s="564"/>
      <c r="P695" s="564"/>
      <c r="Q695" s="564"/>
      <c r="R695" s="564"/>
      <c r="S695" s="564"/>
      <c r="T695" s="564"/>
      <c r="U695" s="564"/>
      <c r="V695" s="564"/>
      <c r="W695" s="564"/>
      <c r="X695" s="564"/>
      <c r="Y695" s="564"/>
      <c r="Z695" s="564"/>
    </row>
    <row r="696">
      <c r="A696" s="564"/>
      <c r="B696" s="564"/>
      <c r="C696" s="564"/>
      <c r="D696" s="622"/>
      <c r="E696" s="564"/>
      <c r="F696" s="564"/>
      <c r="G696" s="564"/>
      <c r="H696" s="564"/>
      <c r="I696" s="564"/>
      <c r="J696" s="564"/>
      <c r="K696" s="564"/>
      <c r="L696" s="564"/>
      <c r="M696" s="564"/>
      <c r="N696" s="564"/>
      <c r="O696" s="564"/>
      <c r="P696" s="564"/>
      <c r="Q696" s="564"/>
      <c r="R696" s="564"/>
      <c r="S696" s="564"/>
      <c r="T696" s="564"/>
      <c r="U696" s="564"/>
      <c r="V696" s="564"/>
      <c r="W696" s="564"/>
      <c r="X696" s="564"/>
      <c r="Y696" s="564"/>
      <c r="Z696" s="564"/>
    </row>
    <row r="697">
      <c r="A697" s="564"/>
      <c r="B697" s="564"/>
      <c r="C697" s="564"/>
      <c r="D697" s="622"/>
      <c r="E697" s="564"/>
      <c r="F697" s="564"/>
      <c r="G697" s="564"/>
      <c r="H697" s="564"/>
      <c r="I697" s="564"/>
      <c r="J697" s="564"/>
      <c r="K697" s="564"/>
      <c r="L697" s="564"/>
      <c r="M697" s="564"/>
      <c r="N697" s="564"/>
      <c r="O697" s="564"/>
      <c r="P697" s="564"/>
      <c r="Q697" s="564"/>
      <c r="R697" s="564"/>
      <c r="S697" s="564"/>
      <c r="T697" s="564"/>
      <c r="U697" s="564"/>
      <c r="V697" s="564"/>
      <c r="W697" s="564"/>
      <c r="X697" s="564"/>
      <c r="Y697" s="564"/>
      <c r="Z697" s="564"/>
    </row>
    <row r="698">
      <c r="A698" s="564"/>
      <c r="B698" s="564"/>
      <c r="C698" s="564"/>
      <c r="D698" s="622"/>
      <c r="E698" s="564"/>
      <c r="F698" s="564"/>
      <c r="G698" s="564"/>
      <c r="H698" s="564"/>
      <c r="I698" s="564"/>
      <c r="J698" s="564"/>
      <c r="K698" s="564"/>
      <c r="L698" s="564"/>
      <c r="M698" s="564"/>
      <c r="N698" s="564"/>
      <c r="O698" s="564"/>
      <c r="P698" s="564"/>
      <c r="Q698" s="564"/>
      <c r="R698" s="564"/>
      <c r="S698" s="564"/>
      <c r="T698" s="564"/>
      <c r="U698" s="564"/>
      <c r="V698" s="564"/>
      <c r="W698" s="564"/>
      <c r="X698" s="564"/>
      <c r="Y698" s="564"/>
      <c r="Z698" s="564"/>
    </row>
    <row r="699">
      <c r="A699" s="564"/>
      <c r="B699" s="564"/>
      <c r="C699" s="564"/>
      <c r="D699" s="622"/>
      <c r="E699" s="564"/>
      <c r="F699" s="564"/>
      <c r="G699" s="564"/>
      <c r="H699" s="564"/>
      <c r="I699" s="564"/>
      <c r="J699" s="564"/>
      <c r="K699" s="564"/>
      <c r="L699" s="564"/>
      <c r="M699" s="564"/>
      <c r="N699" s="564"/>
      <c r="O699" s="564"/>
      <c r="P699" s="564"/>
      <c r="Q699" s="564"/>
      <c r="R699" s="564"/>
      <c r="S699" s="564"/>
      <c r="T699" s="564"/>
      <c r="U699" s="564"/>
      <c r="V699" s="564"/>
      <c r="W699" s="564"/>
      <c r="X699" s="564"/>
      <c r="Y699" s="564"/>
      <c r="Z699" s="564"/>
    </row>
    <row r="700">
      <c r="A700" s="564"/>
      <c r="B700" s="564"/>
      <c r="C700" s="564"/>
      <c r="D700" s="622"/>
      <c r="E700" s="564"/>
      <c r="F700" s="564"/>
      <c r="G700" s="564"/>
      <c r="H700" s="564"/>
      <c r="I700" s="564"/>
      <c r="J700" s="564"/>
      <c r="K700" s="564"/>
      <c r="L700" s="564"/>
      <c r="M700" s="564"/>
      <c r="N700" s="564"/>
      <c r="O700" s="564"/>
      <c r="P700" s="564"/>
      <c r="Q700" s="564"/>
      <c r="R700" s="564"/>
      <c r="S700" s="564"/>
      <c r="T700" s="564"/>
      <c r="U700" s="564"/>
      <c r="V700" s="564"/>
      <c r="W700" s="564"/>
      <c r="X700" s="564"/>
      <c r="Y700" s="564"/>
      <c r="Z700" s="564"/>
    </row>
    <row r="701">
      <c r="A701" s="564"/>
      <c r="B701" s="564"/>
      <c r="C701" s="564"/>
      <c r="D701" s="622"/>
      <c r="E701" s="564"/>
      <c r="F701" s="564"/>
      <c r="G701" s="564"/>
      <c r="H701" s="564"/>
      <c r="I701" s="564"/>
      <c r="J701" s="564"/>
      <c r="K701" s="564"/>
      <c r="L701" s="564"/>
      <c r="M701" s="564"/>
      <c r="N701" s="564"/>
      <c r="O701" s="564"/>
      <c r="P701" s="564"/>
      <c r="Q701" s="564"/>
      <c r="R701" s="564"/>
      <c r="S701" s="564"/>
      <c r="T701" s="564"/>
      <c r="U701" s="564"/>
      <c r="V701" s="564"/>
      <c r="W701" s="564"/>
      <c r="X701" s="564"/>
      <c r="Y701" s="564"/>
      <c r="Z701" s="564"/>
    </row>
    <row r="702">
      <c r="A702" s="564"/>
      <c r="B702" s="564"/>
      <c r="C702" s="564"/>
      <c r="D702" s="622"/>
      <c r="E702" s="564"/>
      <c r="F702" s="564"/>
      <c r="G702" s="564"/>
      <c r="H702" s="564"/>
      <c r="I702" s="564"/>
      <c r="J702" s="564"/>
      <c r="K702" s="564"/>
      <c r="L702" s="564"/>
      <c r="M702" s="564"/>
      <c r="N702" s="564"/>
      <c r="O702" s="564"/>
      <c r="P702" s="564"/>
      <c r="Q702" s="564"/>
      <c r="R702" s="564"/>
      <c r="S702" s="564"/>
      <c r="T702" s="564"/>
      <c r="U702" s="564"/>
      <c r="V702" s="564"/>
      <c r="W702" s="564"/>
      <c r="X702" s="564"/>
      <c r="Y702" s="564"/>
      <c r="Z702" s="564"/>
    </row>
    <row r="703">
      <c r="A703" s="564"/>
      <c r="B703" s="564"/>
      <c r="C703" s="564"/>
      <c r="D703" s="622"/>
      <c r="E703" s="564"/>
      <c r="F703" s="564"/>
      <c r="G703" s="564"/>
      <c r="H703" s="564"/>
      <c r="I703" s="564"/>
      <c r="J703" s="564"/>
      <c r="K703" s="564"/>
      <c r="L703" s="564"/>
      <c r="M703" s="564"/>
      <c r="N703" s="564"/>
      <c r="O703" s="564"/>
      <c r="P703" s="564"/>
      <c r="Q703" s="564"/>
      <c r="R703" s="564"/>
      <c r="S703" s="564"/>
      <c r="T703" s="564"/>
      <c r="U703" s="564"/>
      <c r="V703" s="564"/>
      <c r="W703" s="564"/>
      <c r="X703" s="564"/>
      <c r="Y703" s="564"/>
      <c r="Z703" s="564"/>
    </row>
    <row r="704">
      <c r="A704" s="564"/>
      <c r="B704" s="564"/>
      <c r="C704" s="564"/>
      <c r="D704" s="622"/>
      <c r="E704" s="564"/>
      <c r="F704" s="564"/>
      <c r="G704" s="564"/>
      <c r="H704" s="564"/>
      <c r="I704" s="564"/>
      <c r="J704" s="564"/>
      <c r="K704" s="564"/>
      <c r="L704" s="564"/>
      <c r="M704" s="564"/>
      <c r="N704" s="564"/>
      <c r="O704" s="564"/>
      <c r="P704" s="564"/>
      <c r="Q704" s="564"/>
      <c r="R704" s="564"/>
      <c r="S704" s="564"/>
      <c r="T704" s="564"/>
      <c r="U704" s="564"/>
      <c r="V704" s="564"/>
      <c r="W704" s="564"/>
      <c r="X704" s="564"/>
      <c r="Y704" s="564"/>
      <c r="Z704" s="564"/>
    </row>
    <row r="705">
      <c r="A705" s="564"/>
      <c r="B705" s="564"/>
      <c r="C705" s="564"/>
      <c r="D705" s="622"/>
      <c r="E705" s="564"/>
      <c r="F705" s="564"/>
      <c r="G705" s="564"/>
      <c r="H705" s="564"/>
      <c r="I705" s="564"/>
      <c r="J705" s="564"/>
      <c r="K705" s="564"/>
      <c r="L705" s="564"/>
      <c r="M705" s="564"/>
      <c r="N705" s="564"/>
      <c r="O705" s="564"/>
      <c r="P705" s="564"/>
      <c r="Q705" s="564"/>
      <c r="R705" s="564"/>
      <c r="S705" s="564"/>
      <c r="T705" s="564"/>
      <c r="U705" s="564"/>
      <c r="V705" s="564"/>
      <c r="W705" s="564"/>
      <c r="X705" s="564"/>
      <c r="Y705" s="564"/>
      <c r="Z705" s="564"/>
    </row>
    <row r="706">
      <c r="A706" s="564"/>
      <c r="B706" s="564"/>
      <c r="C706" s="564"/>
      <c r="D706" s="622"/>
      <c r="E706" s="564"/>
      <c r="F706" s="564"/>
      <c r="G706" s="564"/>
      <c r="H706" s="564"/>
      <c r="I706" s="564"/>
      <c r="J706" s="564"/>
      <c r="K706" s="564"/>
      <c r="L706" s="564"/>
      <c r="M706" s="564"/>
      <c r="N706" s="564"/>
      <c r="O706" s="564"/>
      <c r="P706" s="564"/>
      <c r="Q706" s="564"/>
      <c r="R706" s="564"/>
      <c r="S706" s="564"/>
      <c r="T706" s="564"/>
      <c r="U706" s="564"/>
      <c r="V706" s="564"/>
      <c r="W706" s="564"/>
      <c r="X706" s="564"/>
      <c r="Y706" s="564"/>
      <c r="Z706" s="564"/>
    </row>
    <row r="707">
      <c r="A707" s="564"/>
      <c r="B707" s="564"/>
      <c r="C707" s="564"/>
      <c r="D707" s="622"/>
      <c r="E707" s="564"/>
      <c r="F707" s="564"/>
      <c r="G707" s="564"/>
      <c r="H707" s="564"/>
      <c r="I707" s="564"/>
      <c r="J707" s="564"/>
      <c r="K707" s="564"/>
      <c r="L707" s="564"/>
      <c r="M707" s="564"/>
      <c r="N707" s="564"/>
      <c r="O707" s="564"/>
      <c r="P707" s="564"/>
      <c r="Q707" s="564"/>
      <c r="R707" s="564"/>
      <c r="S707" s="564"/>
      <c r="T707" s="564"/>
      <c r="U707" s="564"/>
      <c r="V707" s="564"/>
      <c r="W707" s="564"/>
      <c r="X707" s="564"/>
      <c r="Y707" s="564"/>
      <c r="Z707" s="564"/>
    </row>
    <row r="708">
      <c r="A708" s="564"/>
      <c r="B708" s="564"/>
      <c r="C708" s="564"/>
      <c r="D708" s="622"/>
      <c r="E708" s="564"/>
      <c r="F708" s="564"/>
      <c r="G708" s="564"/>
      <c r="H708" s="564"/>
      <c r="I708" s="564"/>
      <c r="J708" s="564"/>
      <c r="K708" s="564"/>
      <c r="L708" s="564"/>
      <c r="M708" s="564"/>
      <c r="N708" s="564"/>
      <c r="O708" s="564"/>
      <c r="P708" s="564"/>
      <c r="Q708" s="564"/>
      <c r="R708" s="564"/>
      <c r="S708" s="564"/>
      <c r="T708" s="564"/>
      <c r="U708" s="564"/>
      <c r="V708" s="564"/>
      <c r="W708" s="564"/>
      <c r="X708" s="564"/>
      <c r="Y708" s="564"/>
      <c r="Z708" s="564"/>
    </row>
    <row r="709">
      <c r="A709" s="564"/>
      <c r="B709" s="564"/>
      <c r="C709" s="564"/>
      <c r="D709" s="622"/>
      <c r="E709" s="564"/>
      <c r="F709" s="564"/>
      <c r="G709" s="564"/>
      <c r="H709" s="564"/>
      <c r="I709" s="564"/>
      <c r="J709" s="564"/>
      <c r="K709" s="564"/>
      <c r="L709" s="564"/>
      <c r="M709" s="564"/>
      <c r="N709" s="564"/>
      <c r="O709" s="564"/>
      <c r="P709" s="564"/>
      <c r="Q709" s="564"/>
      <c r="R709" s="564"/>
      <c r="S709" s="564"/>
      <c r="T709" s="564"/>
      <c r="U709" s="564"/>
      <c r="V709" s="564"/>
      <c r="W709" s="564"/>
      <c r="X709" s="564"/>
      <c r="Y709" s="564"/>
      <c r="Z709" s="564"/>
    </row>
    <row r="710">
      <c r="A710" s="564"/>
      <c r="B710" s="564"/>
      <c r="C710" s="564"/>
      <c r="D710" s="622"/>
      <c r="E710" s="564"/>
      <c r="F710" s="564"/>
      <c r="G710" s="564"/>
      <c r="H710" s="564"/>
      <c r="I710" s="564"/>
      <c r="J710" s="564"/>
      <c r="K710" s="564"/>
      <c r="L710" s="564"/>
      <c r="M710" s="564"/>
      <c r="N710" s="564"/>
      <c r="O710" s="564"/>
      <c r="P710" s="564"/>
      <c r="Q710" s="564"/>
      <c r="R710" s="564"/>
      <c r="S710" s="564"/>
      <c r="T710" s="564"/>
      <c r="U710" s="564"/>
      <c r="V710" s="564"/>
      <c r="W710" s="564"/>
      <c r="X710" s="564"/>
      <c r="Y710" s="564"/>
      <c r="Z710" s="564"/>
    </row>
    <row r="711">
      <c r="A711" s="564"/>
      <c r="B711" s="564"/>
      <c r="C711" s="564"/>
      <c r="D711" s="622"/>
      <c r="E711" s="564"/>
      <c r="F711" s="564"/>
      <c r="G711" s="564"/>
      <c r="H711" s="564"/>
      <c r="I711" s="564"/>
      <c r="J711" s="564"/>
      <c r="K711" s="564"/>
      <c r="L711" s="564"/>
      <c r="M711" s="564"/>
      <c r="N711" s="564"/>
      <c r="O711" s="564"/>
      <c r="P711" s="564"/>
      <c r="Q711" s="564"/>
      <c r="R711" s="564"/>
      <c r="S711" s="564"/>
      <c r="T711" s="564"/>
      <c r="U711" s="564"/>
      <c r="V711" s="564"/>
      <c r="W711" s="564"/>
      <c r="X711" s="564"/>
      <c r="Y711" s="564"/>
      <c r="Z711" s="564"/>
    </row>
    <row r="712">
      <c r="A712" s="564"/>
      <c r="B712" s="564"/>
      <c r="C712" s="564"/>
      <c r="D712" s="622"/>
      <c r="E712" s="564"/>
      <c r="F712" s="564"/>
      <c r="G712" s="564"/>
      <c r="H712" s="564"/>
      <c r="I712" s="564"/>
      <c r="J712" s="564"/>
      <c r="K712" s="564"/>
      <c r="L712" s="564"/>
      <c r="M712" s="564"/>
      <c r="N712" s="564"/>
      <c r="O712" s="564"/>
      <c r="P712" s="564"/>
      <c r="Q712" s="564"/>
      <c r="R712" s="564"/>
      <c r="S712" s="564"/>
      <c r="T712" s="564"/>
      <c r="U712" s="564"/>
      <c r="V712" s="564"/>
      <c r="W712" s="564"/>
      <c r="X712" s="564"/>
      <c r="Y712" s="564"/>
      <c r="Z712" s="564"/>
    </row>
    <row r="713">
      <c r="A713" s="564"/>
      <c r="B713" s="564"/>
      <c r="C713" s="564"/>
      <c r="D713" s="622"/>
      <c r="E713" s="564"/>
      <c r="F713" s="564"/>
      <c r="G713" s="564"/>
      <c r="H713" s="564"/>
      <c r="I713" s="564"/>
      <c r="J713" s="564"/>
      <c r="K713" s="564"/>
      <c r="L713" s="564"/>
      <c r="M713" s="564"/>
      <c r="N713" s="564"/>
      <c r="O713" s="564"/>
      <c r="P713" s="564"/>
      <c r="Q713" s="564"/>
      <c r="R713" s="564"/>
      <c r="S713" s="564"/>
      <c r="T713" s="564"/>
      <c r="U713" s="564"/>
      <c r="V713" s="564"/>
      <c r="W713" s="564"/>
      <c r="X713" s="564"/>
      <c r="Y713" s="564"/>
      <c r="Z713" s="564"/>
    </row>
    <row r="714">
      <c r="A714" s="564"/>
      <c r="B714" s="564"/>
      <c r="C714" s="564"/>
      <c r="D714" s="622"/>
      <c r="E714" s="564"/>
      <c r="F714" s="564"/>
      <c r="G714" s="564"/>
      <c r="H714" s="564"/>
      <c r="I714" s="564"/>
      <c r="J714" s="564"/>
      <c r="K714" s="564"/>
      <c r="L714" s="564"/>
      <c r="M714" s="564"/>
      <c r="N714" s="564"/>
      <c r="O714" s="564"/>
      <c r="P714" s="564"/>
      <c r="Q714" s="564"/>
      <c r="R714" s="564"/>
      <c r="S714" s="564"/>
      <c r="T714" s="564"/>
      <c r="U714" s="564"/>
      <c r="V714" s="564"/>
      <c r="W714" s="564"/>
      <c r="X714" s="564"/>
      <c r="Y714" s="564"/>
      <c r="Z714" s="564"/>
    </row>
    <row r="715">
      <c r="A715" s="564"/>
      <c r="B715" s="564"/>
      <c r="C715" s="564"/>
      <c r="D715" s="622"/>
      <c r="E715" s="564"/>
      <c r="F715" s="564"/>
      <c r="G715" s="564"/>
      <c r="H715" s="564"/>
      <c r="I715" s="564"/>
      <c r="J715" s="564"/>
      <c r="K715" s="564"/>
      <c r="L715" s="564"/>
      <c r="M715" s="564"/>
      <c r="N715" s="564"/>
      <c r="O715" s="564"/>
      <c r="P715" s="564"/>
      <c r="Q715" s="564"/>
      <c r="R715" s="564"/>
      <c r="S715" s="564"/>
      <c r="T715" s="564"/>
      <c r="U715" s="564"/>
      <c r="V715" s="564"/>
      <c r="W715" s="564"/>
      <c r="X715" s="564"/>
      <c r="Y715" s="564"/>
      <c r="Z715" s="564"/>
    </row>
    <row r="716">
      <c r="A716" s="564"/>
      <c r="B716" s="564"/>
      <c r="C716" s="564"/>
      <c r="D716" s="622"/>
      <c r="E716" s="564"/>
      <c r="F716" s="564"/>
      <c r="G716" s="564"/>
      <c r="H716" s="564"/>
      <c r="I716" s="564"/>
      <c r="J716" s="564"/>
      <c r="K716" s="564"/>
      <c r="L716" s="564"/>
      <c r="M716" s="564"/>
      <c r="N716" s="564"/>
      <c r="O716" s="564"/>
      <c r="P716" s="564"/>
      <c r="Q716" s="564"/>
      <c r="R716" s="564"/>
      <c r="S716" s="564"/>
      <c r="T716" s="564"/>
      <c r="U716" s="564"/>
      <c r="V716" s="564"/>
      <c r="W716" s="564"/>
      <c r="X716" s="564"/>
      <c r="Y716" s="564"/>
      <c r="Z716" s="564"/>
    </row>
    <row r="717">
      <c r="A717" s="564"/>
      <c r="B717" s="564"/>
      <c r="C717" s="564"/>
      <c r="D717" s="622"/>
      <c r="E717" s="564"/>
      <c r="F717" s="564"/>
      <c r="G717" s="564"/>
      <c r="H717" s="564"/>
      <c r="I717" s="564"/>
      <c r="J717" s="564"/>
      <c r="K717" s="564"/>
      <c r="L717" s="564"/>
      <c r="M717" s="564"/>
      <c r="N717" s="564"/>
      <c r="O717" s="564"/>
      <c r="P717" s="564"/>
      <c r="Q717" s="564"/>
      <c r="R717" s="564"/>
      <c r="S717" s="564"/>
      <c r="T717" s="564"/>
      <c r="U717" s="564"/>
      <c r="V717" s="564"/>
      <c r="W717" s="564"/>
      <c r="X717" s="564"/>
      <c r="Y717" s="564"/>
      <c r="Z717" s="564"/>
    </row>
    <row r="718">
      <c r="A718" s="564"/>
      <c r="B718" s="564"/>
      <c r="C718" s="564"/>
      <c r="D718" s="622"/>
      <c r="E718" s="564"/>
      <c r="F718" s="564"/>
      <c r="G718" s="564"/>
      <c r="H718" s="564"/>
      <c r="I718" s="564"/>
      <c r="J718" s="564"/>
      <c r="K718" s="564"/>
      <c r="L718" s="564"/>
      <c r="M718" s="564"/>
      <c r="N718" s="564"/>
      <c r="O718" s="564"/>
      <c r="P718" s="564"/>
      <c r="Q718" s="564"/>
      <c r="R718" s="564"/>
      <c r="S718" s="564"/>
      <c r="T718" s="564"/>
      <c r="U718" s="564"/>
      <c r="V718" s="564"/>
      <c r="W718" s="564"/>
      <c r="X718" s="564"/>
      <c r="Y718" s="564"/>
      <c r="Z718" s="564"/>
    </row>
    <row r="719">
      <c r="A719" s="564"/>
      <c r="B719" s="564"/>
      <c r="C719" s="564"/>
      <c r="D719" s="622"/>
      <c r="E719" s="564"/>
      <c r="F719" s="564"/>
      <c r="G719" s="564"/>
      <c r="H719" s="564"/>
      <c r="I719" s="564"/>
      <c r="J719" s="564"/>
      <c r="K719" s="564"/>
      <c r="L719" s="564"/>
      <c r="M719" s="564"/>
      <c r="N719" s="564"/>
      <c r="O719" s="564"/>
      <c r="P719" s="564"/>
      <c r="Q719" s="564"/>
      <c r="R719" s="564"/>
      <c r="S719" s="564"/>
      <c r="T719" s="564"/>
      <c r="U719" s="564"/>
      <c r="V719" s="564"/>
      <c r="W719" s="564"/>
      <c r="X719" s="564"/>
      <c r="Y719" s="564"/>
      <c r="Z719" s="564"/>
    </row>
    <row r="720">
      <c r="A720" s="564"/>
      <c r="B720" s="564"/>
      <c r="C720" s="564"/>
      <c r="D720" s="622"/>
      <c r="E720" s="564"/>
      <c r="F720" s="564"/>
      <c r="G720" s="564"/>
      <c r="H720" s="564"/>
      <c r="I720" s="564"/>
      <c r="J720" s="564"/>
      <c r="K720" s="564"/>
      <c r="L720" s="564"/>
      <c r="M720" s="564"/>
      <c r="N720" s="564"/>
      <c r="O720" s="564"/>
      <c r="P720" s="564"/>
      <c r="Q720" s="564"/>
      <c r="R720" s="564"/>
      <c r="S720" s="564"/>
      <c r="T720" s="564"/>
      <c r="U720" s="564"/>
      <c r="V720" s="564"/>
      <c r="W720" s="564"/>
      <c r="X720" s="564"/>
      <c r="Y720" s="564"/>
      <c r="Z720" s="564"/>
    </row>
    <row r="721">
      <c r="A721" s="564"/>
      <c r="B721" s="564"/>
      <c r="C721" s="564"/>
      <c r="D721" s="622"/>
      <c r="E721" s="564"/>
      <c r="F721" s="564"/>
      <c r="G721" s="564"/>
      <c r="H721" s="564"/>
      <c r="I721" s="564"/>
      <c r="J721" s="564"/>
      <c r="K721" s="564"/>
      <c r="L721" s="564"/>
      <c r="M721" s="564"/>
      <c r="N721" s="564"/>
      <c r="O721" s="564"/>
      <c r="P721" s="564"/>
      <c r="Q721" s="564"/>
      <c r="R721" s="564"/>
      <c r="S721" s="564"/>
      <c r="T721" s="564"/>
      <c r="U721" s="564"/>
      <c r="V721" s="564"/>
      <c r="W721" s="564"/>
      <c r="X721" s="564"/>
      <c r="Y721" s="564"/>
      <c r="Z721" s="564"/>
    </row>
    <row r="722">
      <c r="A722" s="564"/>
      <c r="B722" s="564"/>
      <c r="C722" s="564"/>
      <c r="D722" s="622"/>
      <c r="E722" s="564"/>
      <c r="F722" s="564"/>
      <c r="G722" s="564"/>
      <c r="H722" s="564"/>
      <c r="I722" s="564"/>
      <c r="J722" s="564"/>
      <c r="K722" s="564"/>
      <c r="L722" s="564"/>
      <c r="M722" s="564"/>
      <c r="N722" s="564"/>
      <c r="O722" s="564"/>
      <c r="P722" s="564"/>
      <c r="Q722" s="564"/>
      <c r="R722" s="564"/>
      <c r="S722" s="564"/>
      <c r="T722" s="564"/>
      <c r="U722" s="564"/>
      <c r="V722" s="564"/>
      <c r="W722" s="564"/>
      <c r="X722" s="564"/>
      <c r="Y722" s="564"/>
      <c r="Z722" s="564"/>
    </row>
    <row r="723">
      <c r="A723" s="564"/>
      <c r="B723" s="564"/>
      <c r="C723" s="564"/>
      <c r="D723" s="622"/>
      <c r="E723" s="564"/>
      <c r="F723" s="564"/>
      <c r="G723" s="564"/>
      <c r="H723" s="564"/>
      <c r="I723" s="564"/>
      <c r="J723" s="564"/>
      <c r="K723" s="564"/>
      <c r="L723" s="564"/>
      <c r="M723" s="564"/>
      <c r="N723" s="564"/>
      <c r="O723" s="564"/>
      <c r="P723" s="564"/>
      <c r="Q723" s="564"/>
      <c r="R723" s="564"/>
      <c r="S723" s="564"/>
      <c r="T723" s="564"/>
      <c r="U723" s="564"/>
      <c r="V723" s="564"/>
      <c r="W723" s="564"/>
      <c r="X723" s="564"/>
      <c r="Y723" s="564"/>
      <c r="Z723" s="564"/>
    </row>
    <row r="724">
      <c r="A724" s="564"/>
      <c r="B724" s="564"/>
      <c r="C724" s="564"/>
      <c r="D724" s="622"/>
      <c r="E724" s="564"/>
      <c r="F724" s="564"/>
      <c r="G724" s="564"/>
      <c r="H724" s="564"/>
      <c r="I724" s="564"/>
      <c r="J724" s="564"/>
      <c r="K724" s="564"/>
      <c r="L724" s="564"/>
      <c r="M724" s="564"/>
      <c r="N724" s="564"/>
      <c r="O724" s="564"/>
      <c r="P724" s="564"/>
      <c r="Q724" s="564"/>
      <c r="R724" s="564"/>
      <c r="S724" s="564"/>
      <c r="T724" s="564"/>
      <c r="U724" s="564"/>
      <c r="V724" s="564"/>
      <c r="W724" s="564"/>
      <c r="X724" s="564"/>
      <c r="Y724" s="564"/>
      <c r="Z724" s="564"/>
    </row>
    <row r="725">
      <c r="A725" s="564"/>
      <c r="B725" s="564"/>
      <c r="C725" s="564"/>
      <c r="D725" s="622"/>
      <c r="E725" s="564"/>
      <c r="F725" s="564"/>
      <c r="G725" s="564"/>
      <c r="H725" s="564"/>
      <c r="I725" s="564"/>
      <c r="J725" s="564"/>
      <c r="K725" s="564"/>
      <c r="L725" s="564"/>
      <c r="M725" s="564"/>
      <c r="N725" s="564"/>
      <c r="O725" s="564"/>
      <c r="P725" s="564"/>
      <c r="Q725" s="564"/>
      <c r="R725" s="564"/>
      <c r="S725" s="564"/>
      <c r="T725" s="564"/>
      <c r="U725" s="564"/>
      <c r="V725" s="564"/>
      <c r="W725" s="564"/>
      <c r="X725" s="564"/>
      <c r="Y725" s="564"/>
      <c r="Z725" s="564"/>
    </row>
    <row r="726">
      <c r="A726" s="564"/>
      <c r="B726" s="564"/>
      <c r="C726" s="564"/>
      <c r="D726" s="622"/>
      <c r="E726" s="564"/>
      <c r="F726" s="564"/>
      <c r="G726" s="564"/>
      <c r="H726" s="564"/>
      <c r="I726" s="564"/>
      <c r="J726" s="564"/>
      <c r="K726" s="564"/>
      <c r="L726" s="564"/>
      <c r="M726" s="564"/>
      <c r="N726" s="564"/>
      <c r="O726" s="564"/>
      <c r="P726" s="564"/>
      <c r="Q726" s="564"/>
      <c r="R726" s="564"/>
      <c r="S726" s="564"/>
      <c r="T726" s="564"/>
      <c r="U726" s="564"/>
      <c r="V726" s="564"/>
      <c r="W726" s="564"/>
      <c r="X726" s="564"/>
      <c r="Y726" s="564"/>
      <c r="Z726" s="564"/>
    </row>
    <row r="727">
      <c r="A727" s="564"/>
      <c r="B727" s="564"/>
      <c r="C727" s="564"/>
      <c r="D727" s="622"/>
      <c r="E727" s="564"/>
      <c r="F727" s="564"/>
      <c r="G727" s="564"/>
      <c r="H727" s="564"/>
      <c r="I727" s="564"/>
      <c r="J727" s="564"/>
      <c r="K727" s="564"/>
      <c r="L727" s="564"/>
      <c r="M727" s="564"/>
      <c r="N727" s="564"/>
      <c r="O727" s="564"/>
      <c r="P727" s="564"/>
      <c r="Q727" s="564"/>
      <c r="R727" s="564"/>
      <c r="S727" s="564"/>
      <c r="T727" s="564"/>
      <c r="U727" s="564"/>
      <c r="V727" s="564"/>
      <c r="W727" s="564"/>
      <c r="X727" s="564"/>
      <c r="Y727" s="564"/>
      <c r="Z727" s="564"/>
    </row>
    <row r="728">
      <c r="A728" s="564"/>
      <c r="B728" s="564"/>
      <c r="C728" s="564"/>
      <c r="D728" s="622"/>
      <c r="E728" s="564"/>
      <c r="F728" s="564"/>
      <c r="G728" s="564"/>
      <c r="H728" s="564"/>
      <c r="I728" s="564"/>
      <c r="J728" s="564"/>
      <c r="K728" s="564"/>
      <c r="L728" s="564"/>
      <c r="M728" s="564"/>
      <c r="N728" s="564"/>
      <c r="O728" s="564"/>
      <c r="P728" s="564"/>
      <c r="Q728" s="564"/>
      <c r="R728" s="564"/>
      <c r="S728" s="564"/>
      <c r="T728" s="564"/>
      <c r="U728" s="564"/>
      <c r="V728" s="564"/>
      <c r="W728" s="564"/>
      <c r="X728" s="564"/>
      <c r="Y728" s="564"/>
      <c r="Z728" s="564"/>
    </row>
    <row r="729">
      <c r="A729" s="564"/>
      <c r="B729" s="564"/>
      <c r="C729" s="564"/>
      <c r="D729" s="622"/>
      <c r="E729" s="564"/>
      <c r="F729" s="564"/>
      <c r="G729" s="564"/>
      <c r="H729" s="564"/>
      <c r="I729" s="564"/>
      <c r="J729" s="564"/>
      <c r="K729" s="564"/>
      <c r="L729" s="564"/>
      <c r="M729" s="564"/>
      <c r="N729" s="564"/>
      <c r="O729" s="564"/>
      <c r="P729" s="564"/>
      <c r="Q729" s="564"/>
      <c r="R729" s="564"/>
      <c r="S729" s="564"/>
      <c r="T729" s="564"/>
      <c r="U729" s="564"/>
      <c r="V729" s="564"/>
      <c r="W729" s="564"/>
      <c r="X729" s="564"/>
      <c r="Y729" s="564"/>
      <c r="Z729" s="564"/>
    </row>
    <row r="730">
      <c r="A730" s="564"/>
      <c r="B730" s="564"/>
      <c r="C730" s="564"/>
      <c r="D730" s="622"/>
      <c r="E730" s="564"/>
      <c r="F730" s="564"/>
      <c r="G730" s="564"/>
      <c r="H730" s="564"/>
      <c r="I730" s="564"/>
      <c r="J730" s="564"/>
      <c r="K730" s="564"/>
      <c r="L730" s="564"/>
      <c r="M730" s="564"/>
      <c r="N730" s="564"/>
      <c r="O730" s="564"/>
      <c r="P730" s="564"/>
      <c r="Q730" s="564"/>
      <c r="R730" s="564"/>
      <c r="S730" s="564"/>
      <c r="T730" s="564"/>
      <c r="U730" s="564"/>
      <c r="V730" s="564"/>
      <c r="W730" s="564"/>
      <c r="X730" s="564"/>
      <c r="Y730" s="564"/>
      <c r="Z730" s="564"/>
    </row>
    <row r="731">
      <c r="A731" s="564"/>
      <c r="B731" s="564"/>
      <c r="C731" s="564"/>
      <c r="D731" s="622"/>
      <c r="E731" s="564"/>
      <c r="F731" s="564"/>
      <c r="G731" s="564"/>
      <c r="H731" s="564"/>
      <c r="I731" s="564"/>
      <c r="J731" s="564"/>
      <c r="K731" s="564"/>
      <c r="L731" s="564"/>
      <c r="M731" s="564"/>
      <c r="N731" s="564"/>
      <c r="O731" s="564"/>
      <c r="P731" s="564"/>
      <c r="Q731" s="564"/>
      <c r="R731" s="564"/>
      <c r="S731" s="564"/>
      <c r="T731" s="564"/>
      <c r="U731" s="564"/>
      <c r="V731" s="564"/>
      <c r="W731" s="564"/>
      <c r="X731" s="564"/>
      <c r="Y731" s="564"/>
      <c r="Z731" s="564"/>
    </row>
    <row r="732">
      <c r="A732" s="564"/>
      <c r="B732" s="564"/>
      <c r="C732" s="564"/>
      <c r="D732" s="622"/>
      <c r="E732" s="564"/>
      <c r="F732" s="564"/>
      <c r="G732" s="564"/>
      <c r="H732" s="564"/>
      <c r="I732" s="564"/>
      <c r="J732" s="564"/>
      <c r="K732" s="564"/>
      <c r="L732" s="564"/>
      <c r="M732" s="564"/>
      <c r="N732" s="564"/>
      <c r="O732" s="564"/>
      <c r="P732" s="564"/>
      <c r="Q732" s="564"/>
      <c r="R732" s="564"/>
      <c r="S732" s="564"/>
      <c r="T732" s="564"/>
      <c r="U732" s="564"/>
      <c r="V732" s="564"/>
      <c r="W732" s="564"/>
      <c r="X732" s="564"/>
      <c r="Y732" s="564"/>
      <c r="Z732" s="564"/>
    </row>
    <row r="733">
      <c r="A733" s="564"/>
      <c r="B733" s="564"/>
      <c r="C733" s="564"/>
      <c r="D733" s="622"/>
      <c r="E733" s="564"/>
      <c r="F733" s="564"/>
      <c r="G733" s="564"/>
      <c r="H733" s="564"/>
      <c r="I733" s="564"/>
      <c r="J733" s="564"/>
      <c r="K733" s="564"/>
      <c r="L733" s="564"/>
      <c r="M733" s="564"/>
      <c r="N733" s="564"/>
      <c r="O733" s="564"/>
      <c r="P733" s="564"/>
      <c r="Q733" s="564"/>
      <c r="R733" s="564"/>
      <c r="S733" s="564"/>
      <c r="T733" s="564"/>
      <c r="U733" s="564"/>
      <c r="V733" s="564"/>
      <c r="W733" s="564"/>
      <c r="X733" s="564"/>
      <c r="Y733" s="564"/>
      <c r="Z733" s="564"/>
    </row>
    <row r="734">
      <c r="A734" s="564"/>
      <c r="B734" s="564"/>
      <c r="C734" s="564"/>
      <c r="D734" s="622"/>
      <c r="E734" s="564"/>
      <c r="F734" s="564"/>
      <c r="G734" s="564"/>
      <c r="H734" s="564"/>
      <c r="I734" s="564"/>
      <c r="J734" s="564"/>
      <c r="K734" s="564"/>
      <c r="L734" s="564"/>
      <c r="M734" s="564"/>
      <c r="N734" s="564"/>
      <c r="O734" s="564"/>
      <c r="P734" s="564"/>
      <c r="Q734" s="564"/>
      <c r="R734" s="564"/>
      <c r="S734" s="564"/>
      <c r="T734" s="564"/>
      <c r="U734" s="564"/>
      <c r="V734" s="564"/>
      <c r="W734" s="564"/>
      <c r="X734" s="564"/>
      <c r="Y734" s="564"/>
      <c r="Z734" s="564"/>
    </row>
    <row r="735">
      <c r="A735" s="564"/>
      <c r="B735" s="564"/>
      <c r="C735" s="564"/>
      <c r="D735" s="622"/>
      <c r="E735" s="564"/>
      <c r="F735" s="564"/>
      <c r="G735" s="564"/>
      <c r="H735" s="564"/>
      <c r="I735" s="564"/>
      <c r="J735" s="564"/>
      <c r="K735" s="564"/>
      <c r="L735" s="564"/>
      <c r="M735" s="564"/>
      <c r="N735" s="564"/>
      <c r="O735" s="564"/>
      <c r="P735" s="564"/>
      <c r="Q735" s="564"/>
      <c r="R735" s="564"/>
      <c r="S735" s="564"/>
      <c r="T735" s="564"/>
      <c r="U735" s="564"/>
      <c r="V735" s="564"/>
      <c r="W735" s="564"/>
      <c r="X735" s="564"/>
      <c r="Y735" s="564"/>
      <c r="Z735" s="564"/>
    </row>
    <row r="736">
      <c r="A736" s="564"/>
      <c r="B736" s="564"/>
      <c r="C736" s="564"/>
      <c r="D736" s="622"/>
      <c r="E736" s="564"/>
      <c r="F736" s="564"/>
      <c r="G736" s="564"/>
      <c r="H736" s="564"/>
      <c r="I736" s="564"/>
      <c r="J736" s="564"/>
      <c r="K736" s="564"/>
      <c r="L736" s="564"/>
      <c r="M736" s="564"/>
      <c r="N736" s="564"/>
      <c r="O736" s="564"/>
      <c r="P736" s="564"/>
      <c r="Q736" s="564"/>
      <c r="R736" s="564"/>
      <c r="S736" s="564"/>
      <c r="T736" s="564"/>
      <c r="U736" s="564"/>
      <c r="V736" s="564"/>
      <c r="W736" s="564"/>
      <c r="X736" s="564"/>
      <c r="Y736" s="564"/>
      <c r="Z736" s="564"/>
    </row>
    <row r="737">
      <c r="A737" s="564"/>
      <c r="B737" s="564"/>
      <c r="C737" s="564"/>
      <c r="D737" s="622"/>
      <c r="E737" s="564"/>
      <c r="F737" s="564"/>
      <c r="G737" s="564"/>
      <c r="H737" s="564"/>
      <c r="I737" s="564"/>
      <c r="J737" s="564"/>
      <c r="K737" s="564"/>
      <c r="L737" s="564"/>
      <c r="M737" s="564"/>
      <c r="N737" s="564"/>
      <c r="O737" s="564"/>
      <c r="P737" s="564"/>
      <c r="Q737" s="564"/>
      <c r="R737" s="564"/>
      <c r="S737" s="564"/>
      <c r="T737" s="564"/>
      <c r="U737" s="564"/>
      <c r="V737" s="564"/>
      <c r="W737" s="564"/>
      <c r="X737" s="564"/>
      <c r="Y737" s="564"/>
      <c r="Z737" s="564"/>
    </row>
    <row r="738">
      <c r="A738" s="564"/>
      <c r="B738" s="564"/>
      <c r="C738" s="564"/>
      <c r="D738" s="622"/>
      <c r="E738" s="564"/>
      <c r="F738" s="564"/>
      <c r="G738" s="564"/>
      <c r="H738" s="564"/>
      <c r="I738" s="564"/>
      <c r="J738" s="564"/>
      <c r="K738" s="564"/>
      <c r="L738" s="564"/>
      <c r="M738" s="564"/>
      <c r="N738" s="564"/>
      <c r="O738" s="564"/>
      <c r="P738" s="564"/>
      <c r="Q738" s="564"/>
      <c r="R738" s="564"/>
      <c r="S738" s="564"/>
      <c r="T738" s="564"/>
      <c r="U738" s="564"/>
      <c r="V738" s="564"/>
      <c r="W738" s="564"/>
      <c r="X738" s="564"/>
      <c r="Y738" s="564"/>
      <c r="Z738" s="564"/>
    </row>
    <row r="739">
      <c r="A739" s="564"/>
      <c r="B739" s="564"/>
      <c r="C739" s="564"/>
      <c r="D739" s="622"/>
      <c r="E739" s="564"/>
      <c r="F739" s="564"/>
      <c r="G739" s="564"/>
      <c r="H739" s="564"/>
      <c r="I739" s="564"/>
      <c r="J739" s="564"/>
      <c r="K739" s="564"/>
      <c r="L739" s="564"/>
      <c r="M739" s="564"/>
      <c r="N739" s="564"/>
      <c r="O739" s="564"/>
      <c r="P739" s="564"/>
      <c r="Q739" s="564"/>
      <c r="R739" s="564"/>
      <c r="S739" s="564"/>
      <c r="T739" s="564"/>
      <c r="U739" s="564"/>
      <c r="V739" s="564"/>
      <c r="W739" s="564"/>
      <c r="X739" s="564"/>
      <c r="Y739" s="564"/>
      <c r="Z739" s="564"/>
    </row>
    <row r="740">
      <c r="A740" s="564"/>
      <c r="B740" s="564"/>
      <c r="C740" s="564"/>
      <c r="D740" s="622"/>
      <c r="E740" s="564"/>
      <c r="F740" s="564"/>
      <c r="G740" s="564"/>
      <c r="H740" s="564"/>
      <c r="I740" s="564"/>
      <c r="J740" s="564"/>
      <c r="K740" s="564"/>
      <c r="L740" s="564"/>
      <c r="M740" s="564"/>
      <c r="N740" s="564"/>
      <c r="O740" s="564"/>
      <c r="P740" s="564"/>
      <c r="Q740" s="564"/>
      <c r="R740" s="564"/>
      <c r="S740" s="564"/>
      <c r="T740" s="564"/>
      <c r="U740" s="564"/>
      <c r="V740" s="564"/>
      <c r="W740" s="564"/>
      <c r="X740" s="564"/>
      <c r="Y740" s="564"/>
      <c r="Z740" s="564"/>
    </row>
    <row r="741">
      <c r="A741" s="564"/>
      <c r="B741" s="564"/>
      <c r="C741" s="564"/>
      <c r="D741" s="622"/>
      <c r="E741" s="564"/>
      <c r="F741" s="564"/>
      <c r="G741" s="564"/>
      <c r="H741" s="564"/>
      <c r="I741" s="564"/>
      <c r="J741" s="564"/>
      <c r="K741" s="564"/>
      <c r="L741" s="564"/>
      <c r="M741" s="564"/>
      <c r="N741" s="564"/>
      <c r="O741" s="564"/>
      <c r="P741" s="564"/>
      <c r="Q741" s="564"/>
      <c r="R741" s="564"/>
      <c r="S741" s="564"/>
      <c r="T741" s="564"/>
      <c r="U741" s="564"/>
      <c r="V741" s="564"/>
      <c r="W741" s="564"/>
      <c r="X741" s="564"/>
      <c r="Y741" s="564"/>
      <c r="Z741" s="564"/>
    </row>
    <row r="742">
      <c r="A742" s="564"/>
      <c r="B742" s="564"/>
      <c r="C742" s="564"/>
      <c r="D742" s="622"/>
      <c r="E742" s="564"/>
      <c r="F742" s="564"/>
      <c r="G742" s="564"/>
      <c r="H742" s="564"/>
      <c r="I742" s="564"/>
      <c r="J742" s="564"/>
      <c r="K742" s="564"/>
      <c r="L742" s="564"/>
      <c r="M742" s="564"/>
      <c r="N742" s="564"/>
      <c r="O742" s="564"/>
      <c r="P742" s="564"/>
      <c r="Q742" s="564"/>
      <c r="R742" s="564"/>
      <c r="S742" s="564"/>
      <c r="T742" s="564"/>
      <c r="U742" s="564"/>
      <c r="V742" s="564"/>
      <c r="W742" s="564"/>
      <c r="X742" s="564"/>
      <c r="Y742" s="564"/>
      <c r="Z742" s="564"/>
    </row>
    <row r="743">
      <c r="A743" s="564"/>
      <c r="B743" s="564"/>
      <c r="C743" s="564"/>
      <c r="D743" s="622"/>
      <c r="E743" s="564"/>
      <c r="F743" s="564"/>
      <c r="G743" s="564"/>
      <c r="H743" s="564"/>
      <c r="I743" s="564"/>
      <c r="J743" s="564"/>
      <c r="K743" s="564"/>
      <c r="L743" s="564"/>
      <c r="M743" s="564"/>
      <c r="N743" s="564"/>
      <c r="O743" s="564"/>
      <c r="P743" s="564"/>
      <c r="Q743" s="564"/>
      <c r="R743" s="564"/>
      <c r="S743" s="564"/>
      <c r="T743" s="564"/>
      <c r="U743" s="564"/>
      <c r="V743" s="564"/>
      <c r="W743" s="564"/>
      <c r="X743" s="564"/>
      <c r="Y743" s="564"/>
      <c r="Z743" s="564"/>
    </row>
    <row r="744">
      <c r="A744" s="564"/>
      <c r="B744" s="564"/>
      <c r="C744" s="564"/>
      <c r="D744" s="622"/>
      <c r="E744" s="564"/>
      <c r="F744" s="564"/>
      <c r="G744" s="564"/>
      <c r="H744" s="564"/>
      <c r="I744" s="564"/>
      <c r="J744" s="564"/>
      <c r="K744" s="564"/>
      <c r="L744" s="564"/>
      <c r="M744" s="564"/>
      <c r="N744" s="564"/>
      <c r="O744" s="564"/>
      <c r="P744" s="564"/>
      <c r="Q744" s="564"/>
      <c r="R744" s="564"/>
      <c r="S744" s="564"/>
      <c r="T744" s="564"/>
      <c r="U744" s="564"/>
      <c r="V744" s="564"/>
      <c r="W744" s="564"/>
      <c r="X744" s="564"/>
      <c r="Y744" s="564"/>
      <c r="Z744" s="564"/>
    </row>
    <row r="745">
      <c r="A745" s="564"/>
      <c r="B745" s="564"/>
      <c r="C745" s="564"/>
      <c r="D745" s="622"/>
      <c r="E745" s="564"/>
      <c r="F745" s="564"/>
      <c r="G745" s="564"/>
      <c r="H745" s="564"/>
      <c r="I745" s="564"/>
      <c r="J745" s="564"/>
      <c r="K745" s="564"/>
      <c r="L745" s="564"/>
      <c r="M745" s="564"/>
      <c r="N745" s="564"/>
      <c r="O745" s="564"/>
      <c r="P745" s="564"/>
      <c r="Q745" s="564"/>
      <c r="R745" s="564"/>
      <c r="S745" s="564"/>
      <c r="T745" s="564"/>
      <c r="U745" s="564"/>
      <c r="V745" s="564"/>
      <c r="W745" s="564"/>
      <c r="X745" s="564"/>
      <c r="Y745" s="564"/>
      <c r="Z745" s="564"/>
    </row>
    <row r="746">
      <c r="A746" s="564"/>
      <c r="B746" s="564"/>
      <c r="C746" s="564"/>
      <c r="D746" s="622"/>
      <c r="E746" s="564"/>
      <c r="F746" s="564"/>
      <c r="G746" s="564"/>
      <c r="H746" s="564"/>
      <c r="I746" s="564"/>
      <c r="J746" s="564"/>
      <c r="K746" s="564"/>
      <c r="L746" s="564"/>
      <c r="M746" s="564"/>
      <c r="N746" s="564"/>
      <c r="O746" s="564"/>
      <c r="P746" s="564"/>
      <c r="Q746" s="564"/>
      <c r="R746" s="564"/>
      <c r="S746" s="564"/>
      <c r="T746" s="564"/>
      <c r="U746" s="564"/>
      <c r="V746" s="564"/>
      <c r="W746" s="564"/>
      <c r="X746" s="564"/>
      <c r="Y746" s="564"/>
      <c r="Z746" s="564"/>
    </row>
    <row r="747">
      <c r="A747" s="564"/>
      <c r="B747" s="564"/>
      <c r="C747" s="564"/>
      <c r="D747" s="622"/>
      <c r="E747" s="564"/>
      <c r="F747" s="564"/>
      <c r="G747" s="564"/>
      <c r="H747" s="564"/>
      <c r="I747" s="564"/>
      <c r="J747" s="564"/>
      <c r="K747" s="564"/>
      <c r="L747" s="564"/>
      <c r="M747" s="564"/>
      <c r="N747" s="564"/>
      <c r="O747" s="564"/>
      <c r="P747" s="564"/>
      <c r="Q747" s="564"/>
      <c r="R747" s="564"/>
      <c r="S747" s="564"/>
      <c r="T747" s="564"/>
      <c r="U747" s="564"/>
      <c r="V747" s="564"/>
      <c r="W747" s="564"/>
      <c r="X747" s="564"/>
      <c r="Y747" s="564"/>
      <c r="Z747" s="564"/>
    </row>
    <row r="748">
      <c r="A748" s="564"/>
      <c r="B748" s="564"/>
      <c r="C748" s="564"/>
      <c r="D748" s="622"/>
      <c r="E748" s="564"/>
      <c r="F748" s="564"/>
      <c r="G748" s="564"/>
      <c r="H748" s="564"/>
      <c r="I748" s="564"/>
      <c r="J748" s="564"/>
      <c r="K748" s="564"/>
      <c r="L748" s="564"/>
      <c r="M748" s="564"/>
      <c r="N748" s="564"/>
      <c r="O748" s="564"/>
      <c r="P748" s="564"/>
      <c r="Q748" s="564"/>
      <c r="R748" s="564"/>
      <c r="S748" s="564"/>
      <c r="T748" s="564"/>
      <c r="U748" s="564"/>
      <c r="V748" s="564"/>
      <c r="W748" s="564"/>
      <c r="X748" s="564"/>
      <c r="Y748" s="564"/>
      <c r="Z748" s="564"/>
    </row>
    <row r="749">
      <c r="A749" s="564"/>
      <c r="B749" s="564"/>
      <c r="C749" s="564"/>
      <c r="D749" s="622"/>
      <c r="E749" s="564"/>
      <c r="F749" s="564"/>
      <c r="G749" s="564"/>
      <c r="H749" s="564"/>
      <c r="I749" s="564"/>
      <c r="J749" s="564"/>
      <c r="K749" s="564"/>
      <c r="L749" s="564"/>
      <c r="M749" s="564"/>
      <c r="N749" s="564"/>
      <c r="O749" s="564"/>
      <c r="P749" s="564"/>
      <c r="Q749" s="564"/>
      <c r="R749" s="564"/>
      <c r="S749" s="564"/>
      <c r="T749" s="564"/>
      <c r="U749" s="564"/>
      <c r="V749" s="564"/>
      <c r="W749" s="564"/>
      <c r="X749" s="564"/>
      <c r="Y749" s="564"/>
      <c r="Z749" s="564"/>
    </row>
    <row r="750">
      <c r="A750" s="564"/>
      <c r="B750" s="564"/>
      <c r="C750" s="564"/>
      <c r="D750" s="622"/>
      <c r="E750" s="564"/>
      <c r="F750" s="564"/>
      <c r="G750" s="564"/>
      <c r="H750" s="564"/>
      <c r="I750" s="564"/>
      <c r="J750" s="564"/>
      <c r="K750" s="564"/>
      <c r="L750" s="564"/>
      <c r="M750" s="564"/>
      <c r="N750" s="564"/>
      <c r="O750" s="564"/>
      <c r="P750" s="564"/>
      <c r="Q750" s="564"/>
      <c r="R750" s="564"/>
      <c r="S750" s="564"/>
      <c r="T750" s="564"/>
      <c r="U750" s="564"/>
      <c r="V750" s="564"/>
      <c r="W750" s="564"/>
      <c r="X750" s="564"/>
      <c r="Y750" s="564"/>
      <c r="Z750" s="564"/>
    </row>
    <row r="751">
      <c r="A751" s="564"/>
      <c r="B751" s="564"/>
      <c r="C751" s="564"/>
      <c r="D751" s="622"/>
      <c r="E751" s="564"/>
      <c r="F751" s="564"/>
      <c r="G751" s="564"/>
      <c r="H751" s="564"/>
      <c r="I751" s="564"/>
      <c r="J751" s="564"/>
      <c r="K751" s="564"/>
      <c r="L751" s="564"/>
      <c r="M751" s="564"/>
      <c r="N751" s="564"/>
      <c r="O751" s="564"/>
      <c r="P751" s="564"/>
      <c r="Q751" s="564"/>
      <c r="R751" s="564"/>
      <c r="S751" s="564"/>
      <c r="T751" s="564"/>
      <c r="U751" s="564"/>
      <c r="V751" s="564"/>
      <c r="W751" s="564"/>
      <c r="X751" s="564"/>
      <c r="Y751" s="564"/>
      <c r="Z751" s="564"/>
    </row>
    <row r="752">
      <c r="A752" s="564"/>
      <c r="B752" s="564"/>
      <c r="C752" s="564"/>
      <c r="D752" s="622"/>
      <c r="E752" s="564"/>
      <c r="F752" s="564"/>
      <c r="G752" s="564"/>
      <c r="H752" s="564"/>
      <c r="I752" s="564"/>
      <c r="J752" s="564"/>
      <c r="K752" s="564"/>
      <c r="L752" s="564"/>
      <c r="M752" s="564"/>
      <c r="N752" s="564"/>
      <c r="O752" s="564"/>
      <c r="P752" s="564"/>
      <c r="Q752" s="564"/>
      <c r="R752" s="564"/>
      <c r="S752" s="564"/>
      <c r="T752" s="564"/>
      <c r="U752" s="564"/>
      <c r="V752" s="564"/>
      <c r="W752" s="564"/>
      <c r="X752" s="564"/>
      <c r="Y752" s="564"/>
      <c r="Z752" s="564"/>
    </row>
    <row r="753">
      <c r="A753" s="564"/>
      <c r="B753" s="564"/>
      <c r="C753" s="564"/>
      <c r="D753" s="622"/>
      <c r="E753" s="564"/>
      <c r="F753" s="564"/>
      <c r="G753" s="564"/>
      <c r="H753" s="564"/>
      <c r="I753" s="564"/>
      <c r="J753" s="564"/>
      <c r="K753" s="564"/>
      <c r="L753" s="564"/>
      <c r="M753" s="564"/>
      <c r="N753" s="564"/>
      <c r="O753" s="564"/>
      <c r="P753" s="564"/>
      <c r="Q753" s="564"/>
      <c r="R753" s="564"/>
      <c r="S753" s="564"/>
      <c r="T753" s="564"/>
      <c r="U753" s="564"/>
      <c r="V753" s="564"/>
      <c r="W753" s="564"/>
      <c r="X753" s="564"/>
      <c r="Y753" s="564"/>
      <c r="Z753" s="564"/>
    </row>
    <row r="754">
      <c r="A754" s="564"/>
      <c r="B754" s="564"/>
      <c r="C754" s="564"/>
      <c r="D754" s="622"/>
      <c r="E754" s="564"/>
      <c r="F754" s="564"/>
      <c r="G754" s="564"/>
      <c r="H754" s="564"/>
      <c r="I754" s="564"/>
      <c r="J754" s="564"/>
      <c r="K754" s="564"/>
      <c r="L754" s="564"/>
      <c r="M754" s="564"/>
      <c r="N754" s="564"/>
      <c r="O754" s="564"/>
      <c r="P754" s="564"/>
      <c r="Q754" s="564"/>
      <c r="R754" s="564"/>
      <c r="S754" s="564"/>
      <c r="T754" s="564"/>
      <c r="U754" s="564"/>
      <c r="V754" s="564"/>
      <c r="W754" s="564"/>
      <c r="X754" s="564"/>
      <c r="Y754" s="564"/>
      <c r="Z754" s="564"/>
    </row>
    <row r="755">
      <c r="A755" s="564"/>
      <c r="B755" s="564"/>
      <c r="C755" s="564"/>
      <c r="D755" s="622"/>
      <c r="E755" s="564"/>
      <c r="F755" s="564"/>
      <c r="G755" s="564"/>
      <c r="H755" s="564"/>
      <c r="I755" s="564"/>
      <c r="J755" s="564"/>
      <c r="K755" s="564"/>
      <c r="L755" s="564"/>
      <c r="M755" s="564"/>
      <c r="N755" s="564"/>
      <c r="O755" s="564"/>
      <c r="P755" s="564"/>
      <c r="Q755" s="564"/>
      <c r="R755" s="564"/>
      <c r="S755" s="564"/>
      <c r="T755" s="564"/>
      <c r="U755" s="564"/>
      <c r="V755" s="564"/>
      <c r="W755" s="564"/>
      <c r="X755" s="564"/>
      <c r="Y755" s="564"/>
      <c r="Z755" s="564"/>
    </row>
    <row r="756">
      <c r="A756" s="564"/>
      <c r="B756" s="564"/>
      <c r="C756" s="564"/>
      <c r="D756" s="622"/>
      <c r="E756" s="564"/>
      <c r="F756" s="564"/>
      <c r="G756" s="564"/>
      <c r="H756" s="564"/>
      <c r="I756" s="564"/>
      <c r="J756" s="564"/>
      <c r="K756" s="564"/>
      <c r="L756" s="564"/>
      <c r="M756" s="564"/>
      <c r="N756" s="564"/>
      <c r="O756" s="564"/>
      <c r="P756" s="564"/>
      <c r="Q756" s="564"/>
      <c r="R756" s="564"/>
      <c r="S756" s="564"/>
      <c r="T756" s="564"/>
      <c r="U756" s="564"/>
      <c r="V756" s="564"/>
      <c r="W756" s="564"/>
      <c r="X756" s="564"/>
      <c r="Y756" s="564"/>
      <c r="Z756" s="564"/>
    </row>
    <row r="757">
      <c r="A757" s="564"/>
      <c r="B757" s="564"/>
      <c r="C757" s="564"/>
      <c r="D757" s="622"/>
      <c r="E757" s="564"/>
      <c r="F757" s="564"/>
      <c r="G757" s="564"/>
      <c r="H757" s="564"/>
      <c r="I757" s="564"/>
      <c r="J757" s="564"/>
      <c r="K757" s="564"/>
      <c r="L757" s="564"/>
      <c r="M757" s="564"/>
      <c r="N757" s="564"/>
      <c r="O757" s="564"/>
      <c r="P757" s="564"/>
      <c r="Q757" s="564"/>
      <c r="R757" s="564"/>
      <c r="S757" s="564"/>
      <c r="T757" s="564"/>
      <c r="U757" s="564"/>
      <c r="V757" s="564"/>
      <c r="W757" s="564"/>
      <c r="X757" s="564"/>
      <c r="Y757" s="564"/>
      <c r="Z757" s="564"/>
    </row>
    <row r="758">
      <c r="A758" s="564"/>
      <c r="B758" s="564"/>
      <c r="C758" s="564"/>
      <c r="D758" s="622"/>
      <c r="E758" s="564"/>
      <c r="F758" s="564"/>
      <c r="G758" s="564"/>
      <c r="H758" s="564"/>
      <c r="I758" s="564"/>
      <c r="J758" s="564"/>
      <c r="K758" s="564"/>
      <c r="L758" s="564"/>
      <c r="M758" s="564"/>
      <c r="N758" s="564"/>
      <c r="O758" s="564"/>
      <c r="P758" s="564"/>
      <c r="Q758" s="564"/>
      <c r="R758" s="564"/>
      <c r="S758" s="564"/>
      <c r="T758" s="564"/>
      <c r="U758" s="564"/>
      <c r="V758" s="564"/>
      <c r="W758" s="564"/>
      <c r="X758" s="564"/>
      <c r="Y758" s="564"/>
      <c r="Z758" s="564"/>
    </row>
    <row r="759">
      <c r="A759" s="564"/>
      <c r="B759" s="564"/>
      <c r="C759" s="564"/>
      <c r="D759" s="622"/>
      <c r="E759" s="564"/>
      <c r="F759" s="564"/>
      <c r="G759" s="564"/>
      <c r="H759" s="564"/>
      <c r="I759" s="564"/>
      <c r="J759" s="564"/>
      <c r="K759" s="564"/>
      <c r="L759" s="564"/>
      <c r="M759" s="564"/>
      <c r="N759" s="564"/>
      <c r="O759" s="564"/>
      <c r="P759" s="564"/>
      <c r="Q759" s="564"/>
      <c r="R759" s="564"/>
      <c r="S759" s="564"/>
      <c r="T759" s="564"/>
      <c r="U759" s="564"/>
      <c r="V759" s="564"/>
      <c r="W759" s="564"/>
      <c r="X759" s="564"/>
      <c r="Y759" s="564"/>
      <c r="Z759" s="564"/>
    </row>
    <row r="760">
      <c r="A760" s="564"/>
      <c r="B760" s="564"/>
      <c r="C760" s="564"/>
      <c r="D760" s="622"/>
      <c r="E760" s="564"/>
      <c r="F760" s="564"/>
      <c r="G760" s="564"/>
      <c r="H760" s="564"/>
      <c r="I760" s="564"/>
      <c r="J760" s="564"/>
      <c r="K760" s="564"/>
      <c r="L760" s="564"/>
      <c r="M760" s="564"/>
      <c r="N760" s="564"/>
      <c r="O760" s="564"/>
      <c r="P760" s="564"/>
      <c r="Q760" s="564"/>
      <c r="R760" s="564"/>
      <c r="S760" s="564"/>
      <c r="T760" s="564"/>
      <c r="U760" s="564"/>
      <c r="V760" s="564"/>
      <c r="W760" s="564"/>
      <c r="X760" s="564"/>
      <c r="Y760" s="564"/>
      <c r="Z760" s="564"/>
    </row>
    <row r="761">
      <c r="A761" s="564"/>
      <c r="B761" s="564"/>
      <c r="C761" s="564"/>
      <c r="D761" s="622"/>
      <c r="E761" s="564"/>
      <c r="F761" s="564"/>
      <c r="G761" s="564"/>
      <c r="H761" s="564"/>
      <c r="I761" s="564"/>
      <c r="J761" s="564"/>
      <c r="K761" s="564"/>
      <c r="L761" s="564"/>
      <c r="M761" s="564"/>
      <c r="N761" s="564"/>
      <c r="O761" s="564"/>
      <c r="P761" s="564"/>
      <c r="Q761" s="564"/>
      <c r="R761" s="564"/>
      <c r="S761" s="564"/>
      <c r="T761" s="564"/>
      <c r="U761" s="564"/>
      <c r="V761" s="564"/>
      <c r="W761" s="564"/>
      <c r="X761" s="564"/>
      <c r="Y761" s="564"/>
      <c r="Z761" s="564"/>
    </row>
    <row r="762">
      <c r="A762" s="564"/>
      <c r="B762" s="564"/>
      <c r="C762" s="564"/>
      <c r="D762" s="622"/>
      <c r="E762" s="564"/>
      <c r="F762" s="564"/>
      <c r="G762" s="564"/>
      <c r="H762" s="564"/>
      <c r="I762" s="564"/>
      <c r="J762" s="564"/>
      <c r="K762" s="564"/>
      <c r="L762" s="564"/>
      <c r="M762" s="564"/>
      <c r="N762" s="564"/>
      <c r="O762" s="564"/>
      <c r="P762" s="564"/>
      <c r="Q762" s="564"/>
      <c r="R762" s="564"/>
      <c r="S762" s="564"/>
      <c r="T762" s="564"/>
      <c r="U762" s="564"/>
      <c r="V762" s="564"/>
      <c r="W762" s="564"/>
      <c r="X762" s="564"/>
      <c r="Y762" s="564"/>
      <c r="Z762" s="564"/>
    </row>
    <row r="763">
      <c r="A763" s="564"/>
      <c r="B763" s="564"/>
      <c r="C763" s="564"/>
      <c r="D763" s="622"/>
      <c r="E763" s="564"/>
      <c r="F763" s="564"/>
      <c r="G763" s="564"/>
      <c r="H763" s="564"/>
      <c r="I763" s="564"/>
      <c r="J763" s="564"/>
      <c r="K763" s="564"/>
      <c r="L763" s="564"/>
      <c r="M763" s="564"/>
      <c r="N763" s="564"/>
      <c r="O763" s="564"/>
      <c r="P763" s="564"/>
      <c r="Q763" s="564"/>
      <c r="R763" s="564"/>
      <c r="S763" s="564"/>
      <c r="T763" s="564"/>
      <c r="U763" s="564"/>
      <c r="V763" s="564"/>
      <c r="W763" s="564"/>
      <c r="X763" s="564"/>
      <c r="Y763" s="564"/>
      <c r="Z763" s="564"/>
    </row>
    <row r="764">
      <c r="A764" s="564"/>
      <c r="B764" s="564"/>
      <c r="C764" s="564"/>
      <c r="D764" s="622"/>
      <c r="E764" s="564"/>
      <c r="F764" s="564"/>
      <c r="G764" s="564"/>
      <c r="H764" s="564"/>
      <c r="I764" s="564"/>
      <c r="J764" s="564"/>
      <c r="K764" s="564"/>
      <c r="L764" s="564"/>
      <c r="M764" s="564"/>
      <c r="N764" s="564"/>
      <c r="O764" s="564"/>
      <c r="P764" s="564"/>
      <c r="Q764" s="564"/>
      <c r="R764" s="564"/>
      <c r="S764" s="564"/>
      <c r="T764" s="564"/>
      <c r="U764" s="564"/>
      <c r="V764" s="564"/>
      <c r="W764" s="564"/>
      <c r="X764" s="564"/>
      <c r="Y764" s="564"/>
      <c r="Z764" s="564"/>
    </row>
    <row r="765">
      <c r="A765" s="564"/>
      <c r="B765" s="564"/>
      <c r="C765" s="564"/>
      <c r="D765" s="622"/>
      <c r="E765" s="564"/>
      <c r="F765" s="564"/>
      <c r="G765" s="564"/>
      <c r="H765" s="564"/>
      <c r="I765" s="564"/>
      <c r="J765" s="564"/>
      <c r="K765" s="564"/>
      <c r="L765" s="564"/>
      <c r="M765" s="564"/>
      <c r="N765" s="564"/>
      <c r="O765" s="564"/>
      <c r="P765" s="564"/>
      <c r="Q765" s="564"/>
      <c r="R765" s="564"/>
      <c r="S765" s="564"/>
      <c r="T765" s="564"/>
      <c r="U765" s="564"/>
      <c r="V765" s="564"/>
      <c r="W765" s="564"/>
      <c r="X765" s="564"/>
      <c r="Y765" s="564"/>
      <c r="Z765" s="564"/>
    </row>
    <row r="766">
      <c r="A766" s="564"/>
      <c r="B766" s="564"/>
      <c r="C766" s="564"/>
      <c r="D766" s="622"/>
      <c r="E766" s="564"/>
      <c r="F766" s="564"/>
      <c r="G766" s="564"/>
      <c r="H766" s="564"/>
      <c r="I766" s="564"/>
      <c r="J766" s="564"/>
      <c r="K766" s="564"/>
      <c r="L766" s="564"/>
      <c r="M766" s="564"/>
      <c r="N766" s="564"/>
      <c r="O766" s="564"/>
      <c r="P766" s="564"/>
      <c r="Q766" s="564"/>
      <c r="R766" s="564"/>
      <c r="S766" s="564"/>
      <c r="T766" s="564"/>
      <c r="U766" s="564"/>
      <c r="V766" s="564"/>
      <c r="W766" s="564"/>
      <c r="X766" s="564"/>
      <c r="Y766" s="564"/>
      <c r="Z766" s="564"/>
    </row>
    <row r="767">
      <c r="A767" s="564"/>
      <c r="B767" s="564"/>
      <c r="C767" s="564"/>
      <c r="D767" s="622"/>
      <c r="E767" s="564"/>
      <c r="F767" s="564"/>
      <c r="G767" s="564"/>
      <c r="H767" s="564"/>
      <c r="I767" s="564"/>
      <c r="J767" s="564"/>
      <c r="K767" s="564"/>
      <c r="L767" s="564"/>
      <c r="M767" s="564"/>
      <c r="N767" s="564"/>
      <c r="O767" s="564"/>
      <c r="P767" s="564"/>
      <c r="Q767" s="564"/>
      <c r="R767" s="564"/>
      <c r="S767" s="564"/>
      <c r="T767" s="564"/>
      <c r="U767" s="564"/>
      <c r="V767" s="564"/>
      <c r="W767" s="564"/>
      <c r="X767" s="564"/>
      <c r="Y767" s="564"/>
      <c r="Z767" s="564"/>
    </row>
    <row r="768">
      <c r="A768" s="564"/>
      <c r="B768" s="564"/>
      <c r="C768" s="564"/>
      <c r="D768" s="622"/>
      <c r="E768" s="564"/>
      <c r="F768" s="564"/>
      <c r="G768" s="564"/>
      <c r="H768" s="564"/>
      <c r="I768" s="564"/>
      <c r="J768" s="564"/>
      <c r="K768" s="564"/>
      <c r="L768" s="564"/>
      <c r="M768" s="564"/>
      <c r="N768" s="564"/>
      <c r="O768" s="564"/>
      <c r="P768" s="564"/>
      <c r="Q768" s="564"/>
      <c r="R768" s="564"/>
      <c r="S768" s="564"/>
      <c r="T768" s="564"/>
      <c r="U768" s="564"/>
      <c r="V768" s="564"/>
      <c r="W768" s="564"/>
      <c r="X768" s="564"/>
      <c r="Y768" s="564"/>
      <c r="Z768" s="564"/>
    </row>
    <row r="769">
      <c r="A769" s="564"/>
      <c r="B769" s="564"/>
      <c r="C769" s="564"/>
      <c r="D769" s="622"/>
      <c r="E769" s="564"/>
      <c r="F769" s="564"/>
      <c r="G769" s="564"/>
      <c r="H769" s="564"/>
      <c r="I769" s="564"/>
      <c r="J769" s="564"/>
      <c r="K769" s="564"/>
      <c r="L769" s="564"/>
      <c r="M769" s="564"/>
      <c r="N769" s="564"/>
      <c r="O769" s="564"/>
      <c r="P769" s="564"/>
      <c r="Q769" s="564"/>
      <c r="R769" s="564"/>
      <c r="S769" s="564"/>
      <c r="T769" s="564"/>
      <c r="U769" s="564"/>
      <c r="V769" s="564"/>
      <c r="W769" s="564"/>
      <c r="X769" s="564"/>
      <c r="Y769" s="564"/>
      <c r="Z769" s="564"/>
    </row>
    <row r="770">
      <c r="A770" s="564"/>
      <c r="B770" s="564"/>
      <c r="C770" s="564"/>
      <c r="D770" s="622"/>
      <c r="E770" s="564"/>
      <c r="F770" s="564"/>
      <c r="G770" s="564"/>
      <c r="H770" s="564"/>
      <c r="I770" s="564"/>
      <c r="J770" s="564"/>
      <c r="K770" s="564"/>
      <c r="L770" s="564"/>
      <c r="M770" s="564"/>
      <c r="N770" s="564"/>
      <c r="O770" s="564"/>
      <c r="P770" s="564"/>
      <c r="Q770" s="564"/>
      <c r="R770" s="564"/>
      <c r="S770" s="564"/>
      <c r="T770" s="564"/>
      <c r="U770" s="564"/>
      <c r="V770" s="564"/>
      <c r="W770" s="564"/>
      <c r="X770" s="564"/>
      <c r="Y770" s="564"/>
      <c r="Z770" s="564"/>
    </row>
    <row r="771">
      <c r="A771" s="564"/>
      <c r="B771" s="564"/>
      <c r="C771" s="564"/>
      <c r="D771" s="622"/>
      <c r="E771" s="564"/>
      <c r="F771" s="564"/>
      <c r="G771" s="564"/>
      <c r="H771" s="564"/>
      <c r="I771" s="564"/>
      <c r="J771" s="564"/>
      <c r="K771" s="564"/>
      <c r="L771" s="564"/>
      <c r="M771" s="564"/>
      <c r="N771" s="564"/>
      <c r="O771" s="564"/>
      <c r="P771" s="564"/>
      <c r="Q771" s="564"/>
      <c r="R771" s="564"/>
      <c r="S771" s="564"/>
      <c r="T771" s="564"/>
      <c r="U771" s="564"/>
      <c r="V771" s="564"/>
      <c r="W771" s="564"/>
      <c r="X771" s="564"/>
      <c r="Y771" s="564"/>
      <c r="Z771" s="564"/>
    </row>
    <row r="772">
      <c r="A772" s="564"/>
      <c r="B772" s="564"/>
      <c r="C772" s="564"/>
      <c r="D772" s="622"/>
      <c r="E772" s="564"/>
      <c r="F772" s="564"/>
      <c r="G772" s="564"/>
      <c r="H772" s="564"/>
      <c r="I772" s="564"/>
      <c r="J772" s="564"/>
      <c r="K772" s="564"/>
      <c r="L772" s="564"/>
      <c r="M772" s="564"/>
      <c r="N772" s="564"/>
      <c r="O772" s="564"/>
      <c r="P772" s="564"/>
      <c r="Q772" s="564"/>
      <c r="R772" s="564"/>
      <c r="S772" s="564"/>
      <c r="T772" s="564"/>
      <c r="U772" s="564"/>
      <c r="V772" s="564"/>
      <c r="W772" s="564"/>
      <c r="X772" s="564"/>
      <c r="Y772" s="564"/>
      <c r="Z772" s="564"/>
    </row>
    <row r="773">
      <c r="A773" s="564"/>
      <c r="B773" s="564"/>
      <c r="C773" s="564"/>
      <c r="D773" s="622"/>
      <c r="E773" s="564"/>
      <c r="F773" s="564"/>
      <c r="G773" s="564"/>
      <c r="H773" s="564"/>
      <c r="I773" s="564"/>
      <c r="J773" s="564"/>
      <c r="K773" s="564"/>
      <c r="L773" s="564"/>
      <c r="M773" s="564"/>
      <c r="N773" s="564"/>
      <c r="O773" s="564"/>
      <c r="P773" s="564"/>
      <c r="Q773" s="564"/>
      <c r="R773" s="564"/>
      <c r="S773" s="564"/>
      <c r="T773" s="564"/>
      <c r="U773" s="564"/>
      <c r="V773" s="564"/>
      <c r="W773" s="564"/>
      <c r="X773" s="564"/>
      <c r="Y773" s="564"/>
      <c r="Z773" s="564"/>
    </row>
    <row r="774">
      <c r="A774" s="564"/>
      <c r="B774" s="564"/>
      <c r="C774" s="564"/>
      <c r="D774" s="622"/>
      <c r="E774" s="564"/>
      <c r="F774" s="564"/>
      <c r="G774" s="564"/>
      <c r="H774" s="564"/>
      <c r="I774" s="564"/>
      <c r="J774" s="564"/>
      <c r="K774" s="564"/>
      <c r="L774" s="564"/>
      <c r="M774" s="564"/>
      <c r="N774" s="564"/>
      <c r="O774" s="564"/>
      <c r="P774" s="564"/>
      <c r="Q774" s="564"/>
      <c r="R774" s="564"/>
      <c r="S774" s="564"/>
      <c r="T774" s="564"/>
      <c r="U774" s="564"/>
      <c r="V774" s="564"/>
      <c r="W774" s="564"/>
      <c r="X774" s="564"/>
      <c r="Y774" s="564"/>
      <c r="Z774" s="564"/>
    </row>
    <row r="775">
      <c r="A775" s="564"/>
      <c r="B775" s="564"/>
      <c r="C775" s="564"/>
      <c r="D775" s="622"/>
      <c r="E775" s="564"/>
      <c r="F775" s="564"/>
      <c r="G775" s="564"/>
      <c r="H775" s="564"/>
      <c r="I775" s="564"/>
      <c r="J775" s="564"/>
      <c r="K775" s="564"/>
      <c r="L775" s="564"/>
      <c r="M775" s="564"/>
      <c r="N775" s="564"/>
      <c r="O775" s="564"/>
      <c r="P775" s="564"/>
      <c r="Q775" s="564"/>
      <c r="R775" s="564"/>
      <c r="S775" s="564"/>
      <c r="T775" s="564"/>
      <c r="U775" s="564"/>
      <c r="V775" s="564"/>
      <c r="W775" s="564"/>
      <c r="X775" s="564"/>
      <c r="Y775" s="564"/>
      <c r="Z775" s="564"/>
    </row>
    <row r="776">
      <c r="A776" s="564"/>
      <c r="B776" s="564"/>
      <c r="C776" s="564"/>
      <c r="D776" s="622"/>
      <c r="E776" s="564"/>
      <c r="F776" s="564"/>
      <c r="G776" s="564"/>
      <c r="H776" s="564"/>
      <c r="I776" s="564"/>
      <c r="J776" s="564"/>
      <c r="K776" s="564"/>
      <c r="L776" s="564"/>
      <c r="M776" s="564"/>
      <c r="N776" s="564"/>
      <c r="O776" s="564"/>
      <c r="P776" s="564"/>
      <c r="Q776" s="564"/>
      <c r="R776" s="564"/>
      <c r="S776" s="564"/>
      <c r="T776" s="564"/>
      <c r="U776" s="564"/>
      <c r="V776" s="564"/>
      <c r="W776" s="564"/>
      <c r="X776" s="564"/>
      <c r="Y776" s="564"/>
      <c r="Z776" s="564"/>
    </row>
    <row r="777">
      <c r="A777" s="564"/>
      <c r="B777" s="564"/>
      <c r="C777" s="564"/>
      <c r="D777" s="622"/>
      <c r="E777" s="564"/>
      <c r="F777" s="564"/>
      <c r="G777" s="564"/>
      <c r="H777" s="564"/>
      <c r="I777" s="564"/>
      <c r="J777" s="564"/>
      <c r="K777" s="564"/>
      <c r="L777" s="564"/>
      <c r="M777" s="564"/>
      <c r="N777" s="564"/>
      <c r="O777" s="564"/>
      <c r="P777" s="564"/>
      <c r="Q777" s="564"/>
      <c r="R777" s="564"/>
      <c r="S777" s="564"/>
      <c r="T777" s="564"/>
      <c r="U777" s="564"/>
      <c r="V777" s="564"/>
      <c r="W777" s="564"/>
      <c r="X777" s="564"/>
      <c r="Y777" s="564"/>
      <c r="Z777" s="564"/>
    </row>
    <row r="778">
      <c r="A778" s="564"/>
      <c r="B778" s="564"/>
      <c r="C778" s="564"/>
      <c r="D778" s="622"/>
      <c r="E778" s="564"/>
      <c r="F778" s="564"/>
      <c r="G778" s="564"/>
      <c r="H778" s="564"/>
      <c r="I778" s="564"/>
      <c r="J778" s="564"/>
      <c r="K778" s="564"/>
      <c r="L778" s="564"/>
      <c r="M778" s="564"/>
      <c r="N778" s="564"/>
      <c r="O778" s="564"/>
      <c r="P778" s="564"/>
      <c r="Q778" s="564"/>
      <c r="R778" s="564"/>
      <c r="S778" s="564"/>
      <c r="T778" s="564"/>
      <c r="U778" s="564"/>
      <c r="V778" s="564"/>
      <c r="W778" s="564"/>
      <c r="X778" s="564"/>
      <c r="Y778" s="564"/>
      <c r="Z778" s="564"/>
    </row>
    <row r="779">
      <c r="A779" s="564"/>
      <c r="B779" s="564"/>
      <c r="C779" s="564"/>
      <c r="D779" s="622"/>
      <c r="E779" s="564"/>
      <c r="F779" s="564"/>
      <c r="G779" s="564"/>
      <c r="H779" s="564"/>
      <c r="I779" s="564"/>
      <c r="J779" s="564"/>
      <c r="K779" s="564"/>
      <c r="L779" s="564"/>
      <c r="M779" s="564"/>
      <c r="N779" s="564"/>
      <c r="O779" s="564"/>
      <c r="P779" s="564"/>
      <c r="Q779" s="564"/>
      <c r="R779" s="564"/>
      <c r="S779" s="564"/>
      <c r="T779" s="564"/>
      <c r="U779" s="564"/>
      <c r="V779" s="564"/>
      <c r="W779" s="564"/>
      <c r="X779" s="564"/>
      <c r="Y779" s="564"/>
      <c r="Z779" s="564"/>
    </row>
    <row r="780">
      <c r="A780" s="564"/>
      <c r="B780" s="564"/>
      <c r="C780" s="564"/>
      <c r="D780" s="622"/>
      <c r="E780" s="564"/>
      <c r="F780" s="564"/>
      <c r="G780" s="564"/>
      <c r="H780" s="564"/>
      <c r="I780" s="564"/>
      <c r="J780" s="564"/>
      <c r="K780" s="564"/>
      <c r="L780" s="564"/>
      <c r="M780" s="564"/>
      <c r="N780" s="564"/>
      <c r="O780" s="564"/>
      <c r="P780" s="564"/>
      <c r="Q780" s="564"/>
      <c r="R780" s="564"/>
      <c r="S780" s="564"/>
      <c r="T780" s="564"/>
      <c r="U780" s="564"/>
      <c r="V780" s="564"/>
      <c r="W780" s="564"/>
      <c r="X780" s="564"/>
      <c r="Y780" s="564"/>
      <c r="Z780" s="564"/>
    </row>
    <row r="781">
      <c r="A781" s="564"/>
      <c r="B781" s="564"/>
      <c r="C781" s="564"/>
      <c r="D781" s="622"/>
      <c r="E781" s="564"/>
      <c r="F781" s="564"/>
      <c r="G781" s="564"/>
      <c r="H781" s="564"/>
      <c r="I781" s="564"/>
      <c r="J781" s="564"/>
      <c r="K781" s="564"/>
      <c r="L781" s="564"/>
      <c r="M781" s="564"/>
      <c r="N781" s="564"/>
      <c r="O781" s="564"/>
      <c r="P781" s="564"/>
      <c r="Q781" s="564"/>
      <c r="R781" s="564"/>
      <c r="S781" s="564"/>
      <c r="T781" s="564"/>
      <c r="U781" s="564"/>
      <c r="V781" s="564"/>
      <c r="W781" s="564"/>
      <c r="X781" s="564"/>
      <c r="Y781" s="564"/>
      <c r="Z781" s="564"/>
    </row>
    <row r="782">
      <c r="A782" s="564"/>
      <c r="B782" s="564"/>
      <c r="C782" s="564"/>
      <c r="D782" s="622"/>
      <c r="E782" s="564"/>
      <c r="F782" s="564"/>
      <c r="G782" s="564"/>
      <c r="H782" s="564"/>
      <c r="I782" s="564"/>
      <c r="J782" s="564"/>
      <c r="K782" s="564"/>
      <c r="L782" s="564"/>
      <c r="M782" s="564"/>
      <c r="N782" s="564"/>
      <c r="O782" s="564"/>
      <c r="P782" s="564"/>
      <c r="Q782" s="564"/>
      <c r="R782" s="564"/>
      <c r="S782" s="564"/>
      <c r="T782" s="564"/>
      <c r="U782" s="564"/>
      <c r="V782" s="564"/>
      <c r="W782" s="564"/>
      <c r="X782" s="564"/>
      <c r="Y782" s="564"/>
      <c r="Z782" s="564"/>
    </row>
    <row r="783">
      <c r="A783" s="564"/>
      <c r="B783" s="564"/>
      <c r="C783" s="564"/>
      <c r="D783" s="622"/>
      <c r="E783" s="564"/>
      <c r="F783" s="564"/>
      <c r="G783" s="564"/>
      <c r="H783" s="564"/>
      <c r="I783" s="564"/>
      <c r="J783" s="564"/>
      <c r="K783" s="564"/>
      <c r="L783" s="564"/>
      <c r="M783" s="564"/>
      <c r="N783" s="564"/>
      <c r="O783" s="564"/>
      <c r="P783" s="564"/>
      <c r="Q783" s="564"/>
      <c r="R783" s="564"/>
      <c r="S783" s="564"/>
      <c r="T783" s="564"/>
      <c r="U783" s="564"/>
      <c r="V783" s="564"/>
      <c r="W783" s="564"/>
      <c r="X783" s="564"/>
      <c r="Y783" s="564"/>
      <c r="Z783" s="564"/>
    </row>
    <row r="784">
      <c r="A784" s="564"/>
      <c r="B784" s="564"/>
      <c r="C784" s="564"/>
      <c r="D784" s="622"/>
      <c r="E784" s="564"/>
      <c r="F784" s="564"/>
      <c r="G784" s="564"/>
      <c r="H784" s="564"/>
      <c r="I784" s="564"/>
      <c r="J784" s="564"/>
      <c r="K784" s="564"/>
      <c r="L784" s="564"/>
      <c r="M784" s="564"/>
      <c r="N784" s="564"/>
      <c r="O784" s="564"/>
      <c r="P784" s="564"/>
      <c r="Q784" s="564"/>
      <c r="R784" s="564"/>
      <c r="S784" s="564"/>
      <c r="T784" s="564"/>
      <c r="U784" s="564"/>
      <c r="V784" s="564"/>
      <c r="W784" s="564"/>
      <c r="X784" s="564"/>
      <c r="Y784" s="564"/>
      <c r="Z784" s="564"/>
    </row>
    <row r="785">
      <c r="A785" s="564"/>
      <c r="B785" s="564"/>
      <c r="C785" s="564"/>
      <c r="D785" s="622"/>
      <c r="E785" s="564"/>
      <c r="F785" s="564"/>
      <c r="G785" s="564"/>
      <c r="H785" s="564"/>
      <c r="I785" s="564"/>
      <c r="J785" s="564"/>
      <c r="K785" s="564"/>
      <c r="L785" s="564"/>
      <c r="M785" s="564"/>
      <c r="N785" s="564"/>
      <c r="O785" s="564"/>
      <c r="P785" s="564"/>
      <c r="Q785" s="564"/>
      <c r="R785" s="564"/>
      <c r="S785" s="564"/>
      <c r="T785" s="564"/>
      <c r="U785" s="564"/>
      <c r="V785" s="564"/>
      <c r="W785" s="564"/>
      <c r="X785" s="564"/>
      <c r="Y785" s="564"/>
      <c r="Z785" s="564"/>
    </row>
    <row r="786">
      <c r="A786" s="564"/>
      <c r="B786" s="564"/>
      <c r="C786" s="564"/>
      <c r="D786" s="622"/>
      <c r="E786" s="564"/>
      <c r="F786" s="564"/>
      <c r="G786" s="564"/>
      <c r="H786" s="564"/>
      <c r="I786" s="564"/>
      <c r="J786" s="564"/>
      <c r="K786" s="564"/>
      <c r="L786" s="564"/>
      <c r="M786" s="564"/>
      <c r="N786" s="564"/>
      <c r="O786" s="564"/>
      <c r="P786" s="564"/>
      <c r="Q786" s="564"/>
      <c r="R786" s="564"/>
      <c r="S786" s="564"/>
      <c r="T786" s="564"/>
      <c r="U786" s="564"/>
      <c r="V786" s="564"/>
      <c r="W786" s="564"/>
      <c r="X786" s="564"/>
      <c r="Y786" s="564"/>
      <c r="Z786" s="564"/>
    </row>
    <row r="787">
      <c r="A787" s="564"/>
      <c r="B787" s="564"/>
      <c r="C787" s="564"/>
      <c r="D787" s="622"/>
      <c r="E787" s="564"/>
      <c r="F787" s="564"/>
      <c r="G787" s="564"/>
      <c r="H787" s="564"/>
      <c r="I787" s="564"/>
      <c r="J787" s="564"/>
      <c r="K787" s="564"/>
      <c r="L787" s="564"/>
      <c r="M787" s="564"/>
      <c r="N787" s="564"/>
      <c r="O787" s="564"/>
      <c r="P787" s="564"/>
      <c r="Q787" s="564"/>
      <c r="R787" s="564"/>
      <c r="S787" s="564"/>
      <c r="T787" s="564"/>
      <c r="U787" s="564"/>
      <c r="V787" s="564"/>
      <c r="W787" s="564"/>
      <c r="X787" s="564"/>
      <c r="Y787" s="564"/>
      <c r="Z787" s="564"/>
    </row>
    <row r="788">
      <c r="A788" s="564"/>
      <c r="B788" s="564"/>
      <c r="C788" s="564"/>
      <c r="D788" s="622"/>
      <c r="E788" s="564"/>
      <c r="F788" s="564"/>
      <c r="G788" s="564"/>
      <c r="H788" s="564"/>
      <c r="I788" s="564"/>
      <c r="J788" s="564"/>
      <c r="K788" s="564"/>
      <c r="L788" s="564"/>
      <c r="M788" s="564"/>
      <c r="N788" s="564"/>
      <c r="O788" s="564"/>
      <c r="P788" s="564"/>
      <c r="Q788" s="564"/>
      <c r="R788" s="564"/>
      <c r="S788" s="564"/>
      <c r="T788" s="564"/>
      <c r="U788" s="564"/>
      <c r="V788" s="564"/>
      <c r="W788" s="564"/>
      <c r="X788" s="564"/>
      <c r="Y788" s="564"/>
      <c r="Z788" s="564"/>
    </row>
    <row r="789">
      <c r="A789" s="564"/>
      <c r="B789" s="564"/>
      <c r="C789" s="564"/>
      <c r="D789" s="622"/>
      <c r="E789" s="564"/>
      <c r="F789" s="564"/>
      <c r="G789" s="564"/>
      <c r="H789" s="564"/>
      <c r="I789" s="564"/>
      <c r="J789" s="564"/>
      <c r="K789" s="564"/>
      <c r="L789" s="564"/>
      <c r="M789" s="564"/>
      <c r="N789" s="564"/>
      <c r="O789" s="564"/>
      <c r="P789" s="564"/>
      <c r="Q789" s="564"/>
      <c r="R789" s="564"/>
      <c r="S789" s="564"/>
      <c r="T789" s="564"/>
      <c r="U789" s="564"/>
      <c r="V789" s="564"/>
      <c r="W789" s="564"/>
      <c r="X789" s="564"/>
      <c r="Y789" s="564"/>
      <c r="Z789" s="564"/>
    </row>
    <row r="790">
      <c r="A790" s="564"/>
      <c r="B790" s="564"/>
      <c r="C790" s="564"/>
      <c r="D790" s="622"/>
      <c r="E790" s="564"/>
      <c r="F790" s="564"/>
      <c r="G790" s="564"/>
      <c r="H790" s="564"/>
      <c r="I790" s="564"/>
      <c r="J790" s="564"/>
      <c r="K790" s="564"/>
      <c r="L790" s="564"/>
      <c r="M790" s="564"/>
      <c r="N790" s="564"/>
      <c r="O790" s="564"/>
      <c r="P790" s="564"/>
      <c r="Q790" s="564"/>
      <c r="R790" s="564"/>
      <c r="S790" s="564"/>
      <c r="T790" s="564"/>
      <c r="U790" s="564"/>
      <c r="V790" s="564"/>
      <c r="W790" s="564"/>
      <c r="X790" s="564"/>
      <c r="Y790" s="564"/>
      <c r="Z790" s="564"/>
    </row>
    <row r="791">
      <c r="A791" s="564"/>
      <c r="B791" s="564"/>
      <c r="C791" s="564"/>
      <c r="D791" s="622"/>
      <c r="E791" s="564"/>
      <c r="F791" s="564"/>
      <c r="G791" s="564"/>
      <c r="H791" s="564"/>
      <c r="I791" s="564"/>
      <c r="J791" s="564"/>
      <c r="K791" s="564"/>
      <c r="L791" s="564"/>
      <c r="M791" s="564"/>
      <c r="N791" s="564"/>
      <c r="O791" s="564"/>
      <c r="P791" s="564"/>
      <c r="Q791" s="564"/>
      <c r="R791" s="564"/>
      <c r="S791" s="564"/>
      <c r="T791" s="564"/>
      <c r="U791" s="564"/>
      <c r="V791" s="564"/>
      <c r="W791" s="564"/>
      <c r="X791" s="564"/>
      <c r="Y791" s="564"/>
      <c r="Z791" s="564"/>
    </row>
    <row r="792">
      <c r="A792" s="564"/>
      <c r="B792" s="564"/>
      <c r="C792" s="564"/>
      <c r="D792" s="622"/>
      <c r="E792" s="564"/>
      <c r="F792" s="564"/>
      <c r="G792" s="564"/>
      <c r="H792" s="564"/>
      <c r="I792" s="564"/>
      <c r="J792" s="564"/>
      <c r="K792" s="564"/>
      <c r="L792" s="564"/>
      <c r="M792" s="564"/>
      <c r="N792" s="564"/>
      <c r="O792" s="564"/>
      <c r="P792" s="564"/>
      <c r="Q792" s="564"/>
      <c r="R792" s="564"/>
      <c r="S792" s="564"/>
      <c r="T792" s="564"/>
      <c r="U792" s="564"/>
      <c r="V792" s="564"/>
      <c r="W792" s="564"/>
      <c r="X792" s="564"/>
      <c r="Y792" s="564"/>
      <c r="Z792" s="564"/>
    </row>
    <row r="793">
      <c r="A793" s="564"/>
      <c r="B793" s="564"/>
      <c r="C793" s="564"/>
      <c r="D793" s="622"/>
      <c r="E793" s="564"/>
      <c r="F793" s="564"/>
      <c r="G793" s="564"/>
      <c r="H793" s="564"/>
      <c r="I793" s="564"/>
      <c r="J793" s="564"/>
      <c r="K793" s="564"/>
      <c r="L793" s="564"/>
      <c r="M793" s="564"/>
      <c r="N793" s="564"/>
      <c r="O793" s="564"/>
      <c r="P793" s="564"/>
      <c r="Q793" s="564"/>
      <c r="R793" s="564"/>
      <c r="S793" s="564"/>
      <c r="T793" s="564"/>
      <c r="U793" s="564"/>
      <c r="V793" s="564"/>
      <c r="W793" s="564"/>
      <c r="X793" s="564"/>
      <c r="Y793" s="564"/>
      <c r="Z793" s="564"/>
    </row>
    <row r="794">
      <c r="A794" s="564"/>
      <c r="B794" s="564"/>
      <c r="C794" s="564"/>
      <c r="D794" s="622"/>
      <c r="E794" s="564"/>
      <c r="F794" s="564"/>
      <c r="G794" s="564"/>
      <c r="H794" s="564"/>
      <c r="I794" s="564"/>
      <c r="J794" s="564"/>
      <c r="K794" s="564"/>
      <c r="L794" s="564"/>
      <c r="M794" s="564"/>
      <c r="N794" s="564"/>
      <c r="O794" s="564"/>
      <c r="P794" s="564"/>
      <c r="Q794" s="564"/>
      <c r="R794" s="564"/>
      <c r="S794" s="564"/>
      <c r="T794" s="564"/>
      <c r="U794" s="564"/>
      <c r="V794" s="564"/>
      <c r="W794" s="564"/>
      <c r="X794" s="564"/>
      <c r="Y794" s="564"/>
      <c r="Z794" s="564"/>
    </row>
    <row r="795">
      <c r="A795" s="564"/>
      <c r="B795" s="564"/>
      <c r="C795" s="564"/>
      <c r="D795" s="622"/>
      <c r="E795" s="564"/>
      <c r="F795" s="564"/>
      <c r="G795" s="564"/>
      <c r="H795" s="564"/>
      <c r="I795" s="564"/>
      <c r="J795" s="564"/>
      <c r="K795" s="564"/>
      <c r="L795" s="564"/>
      <c r="M795" s="564"/>
      <c r="N795" s="564"/>
      <c r="O795" s="564"/>
      <c r="P795" s="564"/>
      <c r="Q795" s="564"/>
      <c r="R795" s="564"/>
      <c r="S795" s="564"/>
      <c r="T795" s="564"/>
      <c r="U795" s="564"/>
      <c r="V795" s="564"/>
      <c r="W795" s="564"/>
      <c r="X795" s="564"/>
      <c r="Y795" s="564"/>
      <c r="Z795" s="564"/>
    </row>
    <row r="796">
      <c r="A796" s="564"/>
      <c r="B796" s="564"/>
      <c r="C796" s="564"/>
      <c r="D796" s="622"/>
      <c r="E796" s="564"/>
      <c r="F796" s="564"/>
      <c r="G796" s="564"/>
      <c r="H796" s="564"/>
      <c r="I796" s="564"/>
      <c r="J796" s="564"/>
      <c r="K796" s="564"/>
      <c r="L796" s="564"/>
      <c r="M796" s="564"/>
      <c r="N796" s="564"/>
      <c r="O796" s="564"/>
      <c r="P796" s="564"/>
      <c r="Q796" s="564"/>
      <c r="R796" s="564"/>
      <c r="S796" s="564"/>
      <c r="T796" s="564"/>
      <c r="U796" s="564"/>
      <c r="V796" s="564"/>
      <c r="W796" s="564"/>
      <c r="X796" s="564"/>
      <c r="Y796" s="564"/>
      <c r="Z796" s="564"/>
    </row>
    <row r="797">
      <c r="A797" s="564"/>
      <c r="B797" s="564"/>
      <c r="C797" s="564"/>
      <c r="D797" s="622"/>
      <c r="E797" s="564"/>
      <c r="F797" s="564"/>
      <c r="G797" s="564"/>
      <c r="H797" s="564"/>
      <c r="I797" s="564"/>
      <c r="J797" s="564"/>
      <c r="K797" s="564"/>
      <c r="L797" s="564"/>
      <c r="M797" s="564"/>
      <c r="N797" s="564"/>
      <c r="O797" s="564"/>
      <c r="P797" s="564"/>
      <c r="Q797" s="564"/>
      <c r="R797" s="564"/>
      <c r="S797" s="564"/>
      <c r="T797" s="564"/>
      <c r="U797" s="564"/>
      <c r="V797" s="564"/>
      <c r="W797" s="564"/>
      <c r="X797" s="564"/>
      <c r="Y797" s="564"/>
      <c r="Z797" s="564"/>
    </row>
    <row r="798">
      <c r="A798" s="564"/>
      <c r="B798" s="564"/>
      <c r="C798" s="564"/>
      <c r="D798" s="622"/>
      <c r="E798" s="564"/>
      <c r="F798" s="564"/>
      <c r="G798" s="564"/>
      <c r="H798" s="564"/>
      <c r="I798" s="564"/>
      <c r="J798" s="564"/>
      <c r="K798" s="564"/>
      <c r="L798" s="564"/>
      <c r="M798" s="564"/>
      <c r="N798" s="564"/>
      <c r="O798" s="564"/>
      <c r="P798" s="564"/>
      <c r="Q798" s="564"/>
      <c r="R798" s="564"/>
      <c r="S798" s="564"/>
      <c r="T798" s="564"/>
      <c r="U798" s="564"/>
      <c r="V798" s="564"/>
      <c r="W798" s="564"/>
      <c r="X798" s="564"/>
      <c r="Y798" s="564"/>
      <c r="Z798" s="564"/>
    </row>
    <row r="799">
      <c r="A799" s="564"/>
      <c r="B799" s="564"/>
      <c r="C799" s="564"/>
      <c r="D799" s="622"/>
      <c r="E799" s="564"/>
      <c r="F799" s="564"/>
      <c r="G799" s="564"/>
      <c r="H799" s="564"/>
      <c r="I799" s="564"/>
      <c r="J799" s="564"/>
      <c r="K799" s="564"/>
      <c r="L799" s="564"/>
      <c r="M799" s="564"/>
      <c r="N799" s="564"/>
      <c r="O799" s="564"/>
      <c r="P799" s="564"/>
      <c r="Q799" s="564"/>
      <c r="R799" s="564"/>
      <c r="S799" s="564"/>
      <c r="T799" s="564"/>
      <c r="U799" s="564"/>
      <c r="V799" s="564"/>
      <c r="W799" s="564"/>
      <c r="X799" s="564"/>
      <c r="Y799" s="564"/>
      <c r="Z799" s="564"/>
    </row>
    <row r="800">
      <c r="A800" s="564"/>
      <c r="B800" s="564"/>
      <c r="C800" s="564"/>
      <c r="D800" s="622"/>
      <c r="E800" s="564"/>
      <c r="F800" s="564"/>
      <c r="G800" s="564"/>
      <c r="H800" s="564"/>
      <c r="I800" s="564"/>
      <c r="J800" s="564"/>
      <c r="K800" s="564"/>
      <c r="L800" s="564"/>
      <c r="M800" s="564"/>
      <c r="N800" s="564"/>
      <c r="O800" s="564"/>
      <c r="P800" s="564"/>
      <c r="Q800" s="564"/>
      <c r="R800" s="564"/>
      <c r="S800" s="564"/>
      <c r="T800" s="564"/>
      <c r="U800" s="564"/>
      <c r="V800" s="564"/>
      <c r="W800" s="564"/>
      <c r="X800" s="564"/>
      <c r="Y800" s="564"/>
      <c r="Z800" s="564"/>
    </row>
    <row r="801">
      <c r="A801" s="564"/>
      <c r="B801" s="564"/>
      <c r="C801" s="564"/>
      <c r="D801" s="622"/>
      <c r="E801" s="564"/>
      <c r="F801" s="564"/>
      <c r="G801" s="564"/>
      <c r="H801" s="564"/>
      <c r="I801" s="564"/>
      <c r="J801" s="564"/>
      <c r="K801" s="564"/>
      <c r="L801" s="564"/>
      <c r="M801" s="564"/>
      <c r="N801" s="564"/>
      <c r="O801" s="564"/>
      <c r="P801" s="564"/>
      <c r="Q801" s="564"/>
      <c r="R801" s="564"/>
      <c r="S801" s="564"/>
      <c r="T801" s="564"/>
      <c r="U801" s="564"/>
      <c r="V801" s="564"/>
      <c r="W801" s="564"/>
      <c r="X801" s="564"/>
      <c r="Y801" s="564"/>
      <c r="Z801" s="564"/>
    </row>
    <row r="802">
      <c r="A802" s="564"/>
      <c r="B802" s="564"/>
      <c r="C802" s="564"/>
      <c r="D802" s="622"/>
      <c r="E802" s="564"/>
      <c r="F802" s="564"/>
      <c r="G802" s="564"/>
      <c r="H802" s="564"/>
      <c r="I802" s="564"/>
      <c r="J802" s="564"/>
      <c r="K802" s="564"/>
      <c r="L802" s="564"/>
      <c r="M802" s="564"/>
      <c r="N802" s="564"/>
      <c r="O802" s="564"/>
      <c r="P802" s="564"/>
      <c r="Q802" s="564"/>
      <c r="R802" s="564"/>
      <c r="S802" s="564"/>
      <c r="T802" s="564"/>
      <c r="U802" s="564"/>
      <c r="V802" s="564"/>
      <c r="W802" s="564"/>
      <c r="X802" s="564"/>
      <c r="Y802" s="564"/>
      <c r="Z802" s="564"/>
    </row>
    <row r="803">
      <c r="A803" s="564"/>
      <c r="B803" s="564"/>
      <c r="C803" s="564"/>
      <c r="D803" s="622"/>
      <c r="E803" s="564"/>
      <c r="F803" s="564"/>
      <c r="G803" s="564"/>
      <c r="H803" s="564"/>
      <c r="I803" s="564"/>
      <c r="J803" s="564"/>
      <c r="K803" s="564"/>
      <c r="L803" s="564"/>
      <c r="M803" s="564"/>
      <c r="N803" s="564"/>
      <c r="O803" s="564"/>
      <c r="P803" s="564"/>
      <c r="Q803" s="564"/>
      <c r="R803" s="564"/>
      <c r="S803" s="564"/>
      <c r="T803" s="564"/>
      <c r="U803" s="564"/>
      <c r="V803" s="564"/>
      <c r="W803" s="564"/>
      <c r="X803" s="564"/>
      <c r="Y803" s="564"/>
      <c r="Z803" s="564"/>
    </row>
    <row r="804">
      <c r="A804" s="564"/>
      <c r="B804" s="564"/>
      <c r="C804" s="564"/>
      <c r="D804" s="622"/>
      <c r="E804" s="564"/>
      <c r="F804" s="564"/>
      <c r="G804" s="564"/>
      <c r="H804" s="564"/>
      <c r="I804" s="564"/>
      <c r="J804" s="564"/>
      <c r="K804" s="564"/>
      <c r="L804" s="564"/>
      <c r="M804" s="564"/>
      <c r="N804" s="564"/>
      <c r="O804" s="564"/>
      <c r="P804" s="564"/>
      <c r="Q804" s="564"/>
      <c r="R804" s="564"/>
      <c r="S804" s="564"/>
      <c r="T804" s="564"/>
      <c r="U804" s="564"/>
      <c r="V804" s="564"/>
      <c r="W804" s="564"/>
      <c r="X804" s="564"/>
      <c r="Y804" s="564"/>
      <c r="Z804" s="564"/>
    </row>
    <row r="805">
      <c r="A805" s="564"/>
      <c r="B805" s="564"/>
      <c r="C805" s="564"/>
      <c r="D805" s="622"/>
      <c r="E805" s="564"/>
      <c r="F805" s="564"/>
      <c r="G805" s="564"/>
      <c r="H805" s="564"/>
      <c r="I805" s="564"/>
      <c r="J805" s="564"/>
      <c r="K805" s="564"/>
      <c r="L805" s="564"/>
      <c r="M805" s="564"/>
      <c r="N805" s="564"/>
      <c r="O805" s="564"/>
      <c r="P805" s="564"/>
      <c r="Q805" s="564"/>
      <c r="R805" s="564"/>
      <c r="S805" s="564"/>
      <c r="T805" s="564"/>
      <c r="U805" s="564"/>
      <c r="V805" s="564"/>
      <c r="W805" s="564"/>
      <c r="X805" s="564"/>
      <c r="Y805" s="564"/>
      <c r="Z805" s="564"/>
    </row>
    <row r="806">
      <c r="A806" s="564"/>
      <c r="B806" s="564"/>
      <c r="C806" s="564"/>
      <c r="D806" s="622"/>
      <c r="E806" s="564"/>
      <c r="F806" s="564"/>
      <c r="G806" s="564"/>
      <c r="H806" s="564"/>
      <c r="I806" s="564"/>
      <c r="J806" s="564"/>
      <c r="K806" s="564"/>
      <c r="L806" s="564"/>
      <c r="M806" s="564"/>
      <c r="N806" s="564"/>
      <c r="O806" s="564"/>
      <c r="P806" s="564"/>
      <c r="Q806" s="564"/>
      <c r="R806" s="564"/>
      <c r="S806" s="564"/>
      <c r="T806" s="564"/>
      <c r="U806" s="564"/>
      <c r="V806" s="564"/>
      <c r="W806" s="564"/>
      <c r="X806" s="564"/>
      <c r="Y806" s="564"/>
      <c r="Z806" s="564"/>
    </row>
    <row r="807">
      <c r="A807" s="564"/>
      <c r="B807" s="564"/>
      <c r="C807" s="564"/>
      <c r="D807" s="622"/>
      <c r="E807" s="564"/>
      <c r="F807" s="564"/>
      <c r="G807" s="564"/>
      <c r="H807" s="564"/>
      <c r="I807" s="564"/>
      <c r="J807" s="564"/>
      <c r="K807" s="564"/>
      <c r="L807" s="564"/>
      <c r="M807" s="564"/>
      <c r="N807" s="564"/>
      <c r="O807" s="564"/>
      <c r="P807" s="564"/>
      <c r="Q807" s="564"/>
      <c r="R807" s="564"/>
      <c r="S807" s="564"/>
      <c r="T807" s="564"/>
      <c r="U807" s="564"/>
      <c r="V807" s="564"/>
      <c r="W807" s="564"/>
      <c r="X807" s="564"/>
      <c r="Y807" s="564"/>
      <c r="Z807" s="564"/>
    </row>
    <row r="808">
      <c r="A808" s="564"/>
      <c r="B808" s="564"/>
      <c r="C808" s="564"/>
      <c r="D808" s="622"/>
      <c r="E808" s="564"/>
      <c r="F808" s="564"/>
      <c r="G808" s="564"/>
      <c r="H808" s="564"/>
      <c r="I808" s="564"/>
      <c r="J808" s="564"/>
      <c r="K808" s="564"/>
      <c r="L808" s="564"/>
      <c r="M808" s="564"/>
      <c r="N808" s="564"/>
      <c r="O808" s="564"/>
      <c r="P808" s="564"/>
      <c r="Q808" s="564"/>
      <c r="R808" s="564"/>
      <c r="S808" s="564"/>
      <c r="T808" s="564"/>
      <c r="U808" s="564"/>
      <c r="V808" s="564"/>
      <c r="W808" s="564"/>
      <c r="X808" s="564"/>
      <c r="Y808" s="564"/>
      <c r="Z808" s="564"/>
    </row>
    <row r="809">
      <c r="A809" s="564"/>
      <c r="B809" s="564"/>
      <c r="C809" s="564"/>
      <c r="D809" s="622"/>
      <c r="E809" s="564"/>
      <c r="F809" s="564"/>
      <c r="G809" s="564"/>
      <c r="H809" s="564"/>
      <c r="I809" s="564"/>
      <c r="J809" s="564"/>
      <c r="K809" s="564"/>
      <c r="L809" s="564"/>
      <c r="M809" s="564"/>
      <c r="N809" s="564"/>
      <c r="O809" s="564"/>
      <c r="P809" s="564"/>
      <c r="Q809" s="564"/>
      <c r="R809" s="564"/>
      <c r="S809" s="564"/>
      <c r="T809" s="564"/>
      <c r="U809" s="564"/>
      <c r="V809" s="564"/>
      <c r="W809" s="564"/>
      <c r="X809" s="564"/>
      <c r="Y809" s="564"/>
      <c r="Z809" s="564"/>
    </row>
    <row r="810">
      <c r="A810" s="564"/>
      <c r="B810" s="564"/>
      <c r="C810" s="564"/>
      <c r="D810" s="622"/>
      <c r="E810" s="564"/>
      <c r="F810" s="564"/>
      <c r="G810" s="564"/>
      <c r="H810" s="564"/>
      <c r="I810" s="564"/>
      <c r="J810" s="564"/>
      <c r="K810" s="564"/>
      <c r="L810" s="564"/>
      <c r="M810" s="564"/>
      <c r="N810" s="564"/>
      <c r="O810" s="564"/>
      <c r="P810" s="564"/>
      <c r="Q810" s="564"/>
      <c r="R810" s="564"/>
      <c r="S810" s="564"/>
      <c r="T810" s="564"/>
      <c r="U810" s="564"/>
      <c r="V810" s="564"/>
      <c r="W810" s="564"/>
      <c r="X810" s="564"/>
      <c r="Y810" s="564"/>
      <c r="Z810" s="564"/>
    </row>
    <row r="811">
      <c r="A811" s="564"/>
      <c r="B811" s="564"/>
      <c r="C811" s="564"/>
      <c r="D811" s="622"/>
      <c r="E811" s="564"/>
      <c r="F811" s="564"/>
      <c r="G811" s="564"/>
      <c r="H811" s="564"/>
      <c r="I811" s="564"/>
      <c r="J811" s="564"/>
      <c r="K811" s="564"/>
      <c r="L811" s="564"/>
      <c r="M811" s="564"/>
      <c r="N811" s="564"/>
      <c r="O811" s="564"/>
      <c r="P811" s="564"/>
      <c r="Q811" s="564"/>
      <c r="R811" s="564"/>
      <c r="S811" s="564"/>
      <c r="T811" s="564"/>
      <c r="U811" s="564"/>
      <c r="V811" s="564"/>
      <c r="W811" s="564"/>
      <c r="X811" s="564"/>
      <c r="Y811" s="564"/>
      <c r="Z811" s="564"/>
    </row>
    <row r="812">
      <c r="A812" s="564"/>
      <c r="B812" s="564"/>
      <c r="C812" s="564"/>
      <c r="D812" s="622"/>
      <c r="E812" s="564"/>
      <c r="F812" s="564"/>
      <c r="G812" s="564"/>
      <c r="H812" s="564"/>
      <c r="I812" s="564"/>
      <c r="J812" s="564"/>
      <c r="K812" s="564"/>
      <c r="L812" s="564"/>
      <c r="M812" s="564"/>
      <c r="N812" s="564"/>
      <c r="O812" s="564"/>
      <c r="P812" s="564"/>
      <c r="Q812" s="564"/>
      <c r="R812" s="564"/>
      <c r="S812" s="564"/>
      <c r="T812" s="564"/>
      <c r="U812" s="564"/>
      <c r="V812" s="564"/>
      <c r="W812" s="564"/>
      <c r="X812" s="564"/>
      <c r="Y812" s="564"/>
      <c r="Z812" s="564"/>
    </row>
    <row r="813">
      <c r="A813" s="564"/>
      <c r="B813" s="564"/>
      <c r="C813" s="564"/>
      <c r="D813" s="622"/>
      <c r="E813" s="564"/>
      <c r="F813" s="564"/>
      <c r="G813" s="564"/>
      <c r="H813" s="564"/>
      <c r="I813" s="564"/>
      <c r="J813" s="564"/>
      <c r="K813" s="564"/>
      <c r="L813" s="564"/>
      <c r="M813" s="564"/>
      <c r="N813" s="564"/>
      <c r="O813" s="564"/>
      <c r="P813" s="564"/>
      <c r="Q813" s="564"/>
      <c r="R813" s="564"/>
      <c r="S813" s="564"/>
      <c r="T813" s="564"/>
      <c r="U813" s="564"/>
      <c r="V813" s="564"/>
      <c r="W813" s="564"/>
      <c r="X813" s="564"/>
      <c r="Y813" s="564"/>
      <c r="Z813" s="564"/>
    </row>
    <row r="814">
      <c r="A814" s="564"/>
      <c r="B814" s="564"/>
      <c r="C814" s="564"/>
      <c r="D814" s="622"/>
      <c r="E814" s="564"/>
      <c r="F814" s="564"/>
      <c r="G814" s="564"/>
      <c r="H814" s="564"/>
      <c r="I814" s="564"/>
      <c r="J814" s="564"/>
      <c r="K814" s="564"/>
      <c r="L814" s="564"/>
      <c r="M814" s="564"/>
      <c r="N814" s="564"/>
      <c r="O814" s="564"/>
      <c r="P814" s="564"/>
      <c r="Q814" s="564"/>
      <c r="R814" s="564"/>
      <c r="S814" s="564"/>
      <c r="T814" s="564"/>
      <c r="U814" s="564"/>
      <c r="V814" s="564"/>
      <c r="W814" s="564"/>
      <c r="X814" s="564"/>
      <c r="Y814" s="564"/>
      <c r="Z814" s="564"/>
    </row>
    <row r="815">
      <c r="A815" s="564"/>
      <c r="B815" s="564"/>
      <c r="C815" s="564"/>
      <c r="D815" s="622"/>
      <c r="E815" s="564"/>
      <c r="F815" s="564"/>
      <c r="G815" s="564"/>
      <c r="H815" s="564"/>
      <c r="I815" s="564"/>
      <c r="J815" s="564"/>
      <c r="K815" s="564"/>
      <c r="L815" s="564"/>
      <c r="M815" s="564"/>
      <c r="N815" s="564"/>
      <c r="O815" s="564"/>
      <c r="P815" s="564"/>
      <c r="Q815" s="564"/>
      <c r="R815" s="564"/>
      <c r="S815" s="564"/>
      <c r="T815" s="564"/>
      <c r="U815" s="564"/>
      <c r="V815" s="564"/>
      <c r="W815" s="564"/>
      <c r="X815" s="564"/>
      <c r="Y815" s="564"/>
      <c r="Z815" s="564"/>
    </row>
    <row r="816">
      <c r="A816" s="564"/>
      <c r="B816" s="564"/>
      <c r="C816" s="564"/>
      <c r="D816" s="622"/>
      <c r="E816" s="564"/>
      <c r="F816" s="564"/>
      <c r="G816" s="564"/>
      <c r="H816" s="564"/>
      <c r="I816" s="564"/>
      <c r="J816" s="564"/>
      <c r="K816" s="564"/>
      <c r="L816" s="564"/>
      <c r="M816" s="564"/>
      <c r="N816" s="564"/>
      <c r="O816" s="564"/>
      <c r="P816" s="564"/>
      <c r="Q816" s="564"/>
      <c r="R816" s="564"/>
      <c r="S816" s="564"/>
      <c r="T816" s="564"/>
      <c r="U816" s="564"/>
      <c r="V816" s="564"/>
      <c r="W816" s="564"/>
      <c r="X816" s="564"/>
      <c r="Y816" s="564"/>
      <c r="Z816" s="564"/>
    </row>
    <row r="817">
      <c r="A817" s="564"/>
      <c r="B817" s="564"/>
      <c r="C817" s="564"/>
      <c r="D817" s="622"/>
      <c r="E817" s="564"/>
      <c r="F817" s="564"/>
      <c r="G817" s="564"/>
      <c r="H817" s="564"/>
      <c r="I817" s="564"/>
      <c r="J817" s="564"/>
      <c r="K817" s="564"/>
      <c r="L817" s="564"/>
      <c r="M817" s="564"/>
      <c r="N817" s="564"/>
      <c r="O817" s="564"/>
      <c r="P817" s="564"/>
      <c r="Q817" s="564"/>
      <c r="R817" s="564"/>
      <c r="S817" s="564"/>
      <c r="T817" s="564"/>
      <c r="U817" s="564"/>
      <c r="V817" s="564"/>
      <c r="W817" s="564"/>
      <c r="X817" s="564"/>
      <c r="Y817" s="564"/>
      <c r="Z817" s="564"/>
    </row>
    <row r="818">
      <c r="A818" s="564"/>
      <c r="B818" s="564"/>
      <c r="C818" s="564"/>
      <c r="D818" s="622"/>
      <c r="E818" s="564"/>
      <c r="F818" s="564"/>
      <c r="G818" s="564"/>
      <c r="H818" s="564"/>
      <c r="I818" s="564"/>
      <c r="J818" s="564"/>
      <c r="K818" s="564"/>
      <c r="L818" s="564"/>
      <c r="M818" s="564"/>
      <c r="N818" s="564"/>
      <c r="O818" s="564"/>
      <c r="P818" s="564"/>
      <c r="Q818" s="564"/>
      <c r="R818" s="564"/>
      <c r="S818" s="564"/>
      <c r="T818" s="564"/>
      <c r="U818" s="564"/>
      <c r="V818" s="564"/>
      <c r="W818" s="564"/>
      <c r="X818" s="564"/>
      <c r="Y818" s="564"/>
      <c r="Z818" s="564"/>
    </row>
    <row r="819">
      <c r="A819" s="564"/>
      <c r="B819" s="564"/>
      <c r="C819" s="564"/>
      <c r="D819" s="622"/>
      <c r="E819" s="564"/>
      <c r="F819" s="564"/>
      <c r="G819" s="564"/>
      <c r="H819" s="564"/>
      <c r="I819" s="564"/>
      <c r="J819" s="564"/>
      <c r="K819" s="564"/>
      <c r="L819" s="564"/>
      <c r="M819" s="564"/>
      <c r="N819" s="564"/>
      <c r="O819" s="564"/>
      <c r="P819" s="564"/>
      <c r="Q819" s="564"/>
      <c r="R819" s="564"/>
      <c r="S819" s="564"/>
      <c r="T819" s="564"/>
      <c r="U819" s="564"/>
      <c r="V819" s="564"/>
      <c r="W819" s="564"/>
      <c r="X819" s="564"/>
      <c r="Y819" s="564"/>
      <c r="Z819" s="564"/>
    </row>
    <row r="820">
      <c r="A820" s="564"/>
      <c r="B820" s="564"/>
      <c r="C820" s="564"/>
      <c r="D820" s="622"/>
      <c r="E820" s="564"/>
      <c r="F820" s="564"/>
      <c r="G820" s="564"/>
      <c r="H820" s="564"/>
      <c r="I820" s="564"/>
      <c r="J820" s="564"/>
      <c r="K820" s="564"/>
      <c r="L820" s="564"/>
      <c r="M820" s="564"/>
      <c r="N820" s="564"/>
      <c r="O820" s="564"/>
      <c r="P820" s="564"/>
      <c r="Q820" s="564"/>
      <c r="R820" s="564"/>
      <c r="S820" s="564"/>
      <c r="T820" s="564"/>
      <c r="U820" s="564"/>
      <c r="V820" s="564"/>
      <c r="W820" s="564"/>
      <c r="X820" s="564"/>
      <c r="Y820" s="564"/>
      <c r="Z820" s="564"/>
    </row>
    <row r="821">
      <c r="A821" s="564"/>
      <c r="B821" s="564"/>
      <c r="C821" s="564"/>
      <c r="D821" s="622"/>
      <c r="E821" s="564"/>
      <c r="F821" s="564"/>
      <c r="G821" s="564"/>
      <c r="H821" s="564"/>
      <c r="I821" s="564"/>
      <c r="J821" s="564"/>
      <c r="K821" s="564"/>
      <c r="L821" s="564"/>
      <c r="M821" s="564"/>
      <c r="N821" s="564"/>
      <c r="O821" s="564"/>
      <c r="P821" s="564"/>
      <c r="Q821" s="564"/>
      <c r="R821" s="564"/>
      <c r="S821" s="564"/>
      <c r="T821" s="564"/>
      <c r="U821" s="564"/>
      <c r="V821" s="564"/>
      <c r="W821" s="564"/>
      <c r="X821" s="564"/>
      <c r="Y821" s="564"/>
      <c r="Z821" s="564"/>
    </row>
    <row r="822">
      <c r="A822" s="564"/>
      <c r="B822" s="564"/>
      <c r="C822" s="564"/>
      <c r="D822" s="622"/>
      <c r="E822" s="564"/>
      <c r="F822" s="564"/>
      <c r="G822" s="564"/>
      <c r="H822" s="564"/>
      <c r="I822" s="564"/>
      <c r="J822" s="564"/>
      <c r="K822" s="564"/>
      <c r="L822" s="564"/>
      <c r="M822" s="564"/>
      <c r="N822" s="564"/>
      <c r="O822" s="564"/>
      <c r="P822" s="564"/>
      <c r="Q822" s="564"/>
      <c r="R822" s="564"/>
      <c r="S822" s="564"/>
      <c r="T822" s="564"/>
      <c r="U822" s="564"/>
      <c r="V822" s="564"/>
      <c r="W822" s="564"/>
      <c r="X822" s="564"/>
      <c r="Y822" s="564"/>
      <c r="Z822" s="564"/>
    </row>
    <row r="823">
      <c r="A823" s="564"/>
      <c r="B823" s="564"/>
      <c r="C823" s="564"/>
      <c r="D823" s="622"/>
      <c r="E823" s="564"/>
      <c r="F823" s="564"/>
      <c r="G823" s="564"/>
      <c r="H823" s="564"/>
      <c r="I823" s="564"/>
      <c r="J823" s="564"/>
      <c r="K823" s="564"/>
      <c r="L823" s="564"/>
      <c r="M823" s="564"/>
      <c r="N823" s="564"/>
      <c r="O823" s="564"/>
      <c r="P823" s="564"/>
      <c r="Q823" s="564"/>
      <c r="R823" s="564"/>
      <c r="S823" s="564"/>
      <c r="T823" s="564"/>
      <c r="U823" s="564"/>
      <c r="V823" s="564"/>
      <c r="W823" s="564"/>
      <c r="X823" s="564"/>
      <c r="Y823" s="564"/>
      <c r="Z823" s="564"/>
    </row>
    <row r="824">
      <c r="A824" s="564"/>
      <c r="B824" s="564"/>
      <c r="C824" s="564"/>
      <c r="D824" s="622"/>
      <c r="E824" s="564"/>
      <c r="F824" s="564"/>
      <c r="G824" s="564"/>
      <c r="H824" s="564"/>
      <c r="I824" s="564"/>
      <c r="J824" s="564"/>
      <c r="K824" s="564"/>
      <c r="L824" s="564"/>
      <c r="M824" s="564"/>
      <c r="N824" s="564"/>
      <c r="O824" s="564"/>
      <c r="P824" s="564"/>
      <c r="Q824" s="564"/>
      <c r="R824" s="564"/>
      <c r="S824" s="564"/>
      <c r="T824" s="564"/>
      <c r="U824" s="564"/>
      <c r="V824" s="564"/>
      <c r="W824" s="564"/>
      <c r="X824" s="564"/>
      <c r="Y824" s="564"/>
      <c r="Z824" s="564"/>
    </row>
    <row r="825">
      <c r="A825" s="564"/>
      <c r="B825" s="564"/>
      <c r="C825" s="564"/>
      <c r="D825" s="622"/>
      <c r="E825" s="564"/>
      <c r="F825" s="564"/>
      <c r="G825" s="564"/>
      <c r="H825" s="564"/>
      <c r="I825" s="564"/>
      <c r="J825" s="564"/>
      <c r="K825" s="564"/>
      <c r="L825" s="564"/>
      <c r="M825" s="564"/>
      <c r="N825" s="564"/>
      <c r="O825" s="564"/>
      <c r="P825" s="564"/>
      <c r="Q825" s="564"/>
      <c r="R825" s="564"/>
      <c r="S825" s="564"/>
      <c r="T825" s="564"/>
      <c r="U825" s="564"/>
      <c r="V825" s="564"/>
      <c r="W825" s="564"/>
      <c r="X825" s="564"/>
      <c r="Y825" s="564"/>
      <c r="Z825" s="564"/>
    </row>
    <row r="826">
      <c r="A826" s="564"/>
      <c r="B826" s="564"/>
      <c r="C826" s="564"/>
      <c r="D826" s="622"/>
      <c r="E826" s="564"/>
      <c r="F826" s="564"/>
      <c r="G826" s="564"/>
      <c r="H826" s="564"/>
      <c r="I826" s="564"/>
      <c r="J826" s="564"/>
      <c r="K826" s="564"/>
      <c r="L826" s="564"/>
      <c r="M826" s="564"/>
      <c r="N826" s="564"/>
      <c r="O826" s="564"/>
      <c r="P826" s="564"/>
      <c r="Q826" s="564"/>
      <c r="R826" s="564"/>
      <c r="S826" s="564"/>
      <c r="T826" s="564"/>
      <c r="U826" s="564"/>
      <c r="V826" s="564"/>
      <c r="W826" s="564"/>
      <c r="X826" s="564"/>
      <c r="Y826" s="564"/>
      <c r="Z826" s="564"/>
    </row>
    <row r="827">
      <c r="A827" s="564"/>
      <c r="B827" s="564"/>
      <c r="C827" s="564"/>
      <c r="D827" s="622"/>
      <c r="E827" s="564"/>
      <c r="F827" s="564"/>
      <c r="G827" s="564"/>
      <c r="H827" s="564"/>
      <c r="I827" s="564"/>
      <c r="J827" s="564"/>
      <c r="K827" s="564"/>
      <c r="L827" s="564"/>
      <c r="M827" s="564"/>
      <c r="N827" s="564"/>
      <c r="O827" s="564"/>
      <c r="P827" s="564"/>
      <c r="Q827" s="564"/>
      <c r="R827" s="564"/>
      <c r="S827" s="564"/>
      <c r="T827" s="564"/>
      <c r="U827" s="564"/>
      <c r="V827" s="564"/>
      <c r="W827" s="564"/>
      <c r="X827" s="564"/>
      <c r="Y827" s="564"/>
      <c r="Z827" s="564"/>
    </row>
    <row r="828">
      <c r="A828" s="564"/>
      <c r="B828" s="564"/>
      <c r="C828" s="564"/>
      <c r="D828" s="622"/>
      <c r="E828" s="564"/>
      <c r="F828" s="564"/>
      <c r="G828" s="564"/>
      <c r="H828" s="564"/>
      <c r="I828" s="564"/>
      <c r="J828" s="564"/>
      <c r="K828" s="564"/>
      <c r="L828" s="564"/>
      <c r="M828" s="564"/>
      <c r="N828" s="564"/>
      <c r="O828" s="564"/>
      <c r="P828" s="564"/>
      <c r="Q828" s="564"/>
      <c r="R828" s="564"/>
      <c r="S828" s="564"/>
      <c r="T828" s="564"/>
      <c r="U828" s="564"/>
      <c r="V828" s="564"/>
      <c r="W828" s="564"/>
      <c r="X828" s="564"/>
      <c r="Y828" s="564"/>
      <c r="Z828" s="564"/>
    </row>
    <row r="829">
      <c r="A829" s="564"/>
      <c r="B829" s="564"/>
      <c r="C829" s="564"/>
      <c r="D829" s="622"/>
      <c r="E829" s="564"/>
      <c r="F829" s="564"/>
      <c r="G829" s="564"/>
      <c r="H829" s="564"/>
      <c r="I829" s="564"/>
      <c r="J829" s="564"/>
      <c r="K829" s="564"/>
      <c r="L829" s="564"/>
      <c r="M829" s="564"/>
      <c r="N829" s="564"/>
      <c r="O829" s="564"/>
      <c r="P829" s="564"/>
      <c r="Q829" s="564"/>
      <c r="R829" s="564"/>
      <c r="S829" s="564"/>
      <c r="T829" s="564"/>
      <c r="U829" s="564"/>
      <c r="V829" s="564"/>
      <c r="W829" s="564"/>
      <c r="X829" s="564"/>
      <c r="Y829" s="564"/>
      <c r="Z829" s="564"/>
    </row>
    <row r="830">
      <c r="A830" s="564"/>
      <c r="B830" s="564"/>
      <c r="C830" s="564"/>
      <c r="D830" s="622"/>
      <c r="E830" s="564"/>
      <c r="F830" s="564"/>
      <c r="G830" s="564"/>
      <c r="H830" s="564"/>
      <c r="I830" s="564"/>
      <c r="J830" s="564"/>
      <c r="K830" s="564"/>
      <c r="L830" s="564"/>
      <c r="M830" s="564"/>
      <c r="N830" s="564"/>
      <c r="O830" s="564"/>
      <c r="P830" s="564"/>
      <c r="Q830" s="564"/>
      <c r="R830" s="564"/>
      <c r="S830" s="564"/>
      <c r="T830" s="564"/>
      <c r="U830" s="564"/>
      <c r="V830" s="564"/>
      <c r="W830" s="564"/>
      <c r="X830" s="564"/>
      <c r="Y830" s="564"/>
      <c r="Z830" s="564"/>
    </row>
    <row r="831">
      <c r="A831" s="564"/>
      <c r="B831" s="564"/>
      <c r="C831" s="564"/>
      <c r="D831" s="622"/>
      <c r="E831" s="564"/>
      <c r="F831" s="564"/>
      <c r="G831" s="564"/>
      <c r="H831" s="564"/>
      <c r="I831" s="564"/>
      <c r="J831" s="564"/>
      <c r="K831" s="564"/>
      <c r="L831" s="564"/>
      <c r="M831" s="564"/>
      <c r="N831" s="564"/>
      <c r="O831" s="564"/>
      <c r="P831" s="564"/>
      <c r="Q831" s="564"/>
      <c r="R831" s="564"/>
      <c r="S831" s="564"/>
      <c r="T831" s="564"/>
      <c r="U831" s="564"/>
      <c r="V831" s="564"/>
      <c r="W831" s="564"/>
      <c r="X831" s="564"/>
      <c r="Y831" s="564"/>
      <c r="Z831" s="564"/>
    </row>
    <row r="832">
      <c r="A832" s="564"/>
      <c r="B832" s="564"/>
      <c r="C832" s="564"/>
      <c r="D832" s="622"/>
      <c r="E832" s="564"/>
      <c r="F832" s="564"/>
      <c r="G832" s="564"/>
      <c r="H832" s="564"/>
      <c r="I832" s="564"/>
      <c r="J832" s="564"/>
      <c r="K832" s="564"/>
      <c r="L832" s="564"/>
      <c r="M832" s="564"/>
      <c r="N832" s="564"/>
      <c r="O832" s="564"/>
      <c r="P832" s="564"/>
      <c r="Q832" s="564"/>
      <c r="R832" s="564"/>
      <c r="S832" s="564"/>
      <c r="T832" s="564"/>
      <c r="U832" s="564"/>
      <c r="V832" s="564"/>
      <c r="W832" s="564"/>
      <c r="X832" s="564"/>
      <c r="Y832" s="564"/>
      <c r="Z832" s="564"/>
    </row>
    <row r="833">
      <c r="A833" s="564"/>
      <c r="B833" s="564"/>
      <c r="C833" s="564"/>
      <c r="D833" s="622"/>
      <c r="E833" s="564"/>
      <c r="F833" s="564"/>
      <c r="G833" s="564"/>
      <c r="H833" s="564"/>
      <c r="I833" s="564"/>
      <c r="J833" s="564"/>
      <c r="K833" s="564"/>
      <c r="L833" s="564"/>
      <c r="M833" s="564"/>
      <c r="N833" s="564"/>
      <c r="O833" s="564"/>
      <c r="P833" s="564"/>
      <c r="Q833" s="564"/>
      <c r="R833" s="564"/>
      <c r="S833" s="564"/>
      <c r="T833" s="564"/>
      <c r="U833" s="564"/>
      <c r="V833" s="564"/>
      <c r="W833" s="564"/>
      <c r="X833" s="564"/>
      <c r="Y833" s="564"/>
      <c r="Z833" s="564"/>
    </row>
    <row r="834">
      <c r="A834" s="564"/>
      <c r="B834" s="564"/>
      <c r="C834" s="564"/>
      <c r="D834" s="622"/>
      <c r="E834" s="564"/>
      <c r="F834" s="564"/>
      <c r="G834" s="564"/>
      <c r="H834" s="564"/>
      <c r="I834" s="564"/>
      <c r="J834" s="564"/>
      <c r="K834" s="564"/>
      <c r="L834" s="564"/>
      <c r="M834" s="564"/>
      <c r="N834" s="564"/>
      <c r="O834" s="564"/>
      <c r="P834" s="564"/>
      <c r="Q834" s="564"/>
      <c r="R834" s="564"/>
      <c r="S834" s="564"/>
      <c r="T834" s="564"/>
      <c r="U834" s="564"/>
      <c r="V834" s="564"/>
      <c r="W834" s="564"/>
      <c r="X834" s="564"/>
      <c r="Y834" s="564"/>
      <c r="Z834" s="564"/>
    </row>
    <row r="835">
      <c r="A835" s="564"/>
      <c r="B835" s="564"/>
      <c r="C835" s="564"/>
      <c r="D835" s="622"/>
      <c r="E835" s="564"/>
      <c r="F835" s="564"/>
      <c r="G835" s="564"/>
      <c r="H835" s="564"/>
      <c r="I835" s="564"/>
      <c r="J835" s="564"/>
      <c r="K835" s="564"/>
      <c r="L835" s="564"/>
      <c r="M835" s="564"/>
      <c r="N835" s="564"/>
      <c r="O835" s="564"/>
      <c r="P835" s="564"/>
      <c r="Q835" s="564"/>
      <c r="R835" s="564"/>
      <c r="S835" s="564"/>
      <c r="T835" s="564"/>
      <c r="U835" s="564"/>
      <c r="V835" s="564"/>
      <c r="W835" s="564"/>
      <c r="X835" s="564"/>
      <c r="Y835" s="564"/>
      <c r="Z835" s="564"/>
    </row>
    <row r="836">
      <c r="A836" s="564"/>
      <c r="B836" s="564"/>
      <c r="C836" s="564"/>
      <c r="D836" s="622"/>
      <c r="E836" s="564"/>
      <c r="F836" s="564"/>
      <c r="G836" s="564"/>
      <c r="H836" s="564"/>
      <c r="I836" s="564"/>
      <c r="J836" s="564"/>
      <c r="K836" s="564"/>
      <c r="L836" s="564"/>
      <c r="M836" s="564"/>
      <c r="N836" s="564"/>
      <c r="O836" s="564"/>
      <c r="P836" s="564"/>
      <c r="Q836" s="564"/>
      <c r="R836" s="564"/>
      <c r="S836" s="564"/>
      <c r="T836" s="564"/>
      <c r="U836" s="564"/>
      <c r="V836" s="564"/>
      <c r="W836" s="564"/>
      <c r="X836" s="564"/>
      <c r="Y836" s="564"/>
      <c r="Z836" s="564"/>
    </row>
    <row r="837">
      <c r="A837" s="564"/>
      <c r="B837" s="564"/>
      <c r="C837" s="564"/>
      <c r="D837" s="622"/>
      <c r="E837" s="564"/>
      <c r="F837" s="564"/>
      <c r="G837" s="564"/>
      <c r="H837" s="564"/>
      <c r="I837" s="564"/>
      <c r="J837" s="564"/>
      <c r="K837" s="564"/>
      <c r="L837" s="564"/>
      <c r="M837" s="564"/>
      <c r="N837" s="564"/>
      <c r="O837" s="564"/>
      <c r="P837" s="564"/>
      <c r="Q837" s="564"/>
      <c r="R837" s="564"/>
      <c r="S837" s="564"/>
      <c r="T837" s="564"/>
      <c r="U837" s="564"/>
      <c r="V837" s="564"/>
      <c r="W837" s="564"/>
      <c r="X837" s="564"/>
      <c r="Y837" s="564"/>
      <c r="Z837" s="564"/>
    </row>
    <row r="838">
      <c r="A838" s="564"/>
      <c r="B838" s="564"/>
      <c r="C838" s="564"/>
      <c r="D838" s="622"/>
      <c r="E838" s="564"/>
      <c r="F838" s="564"/>
      <c r="G838" s="564"/>
      <c r="H838" s="564"/>
      <c r="I838" s="564"/>
      <c r="J838" s="564"/>
      <c r="K838" s="564"/>
      <c r="L838" s="564"/>
      <c r="M838" s="564"/>
      <c r="N838" s="564"/>
      <c r="O838" s="564"/>
      <c r="P838" s="564"/>
      <c r="Q838" s="564"/>
      <c r="R838" s="564"/>
      <c r="S838" s="564"/>
      <c r="T838" s="564"/>
      <c r="U838" s="564"/>
      <c r="V838" s="564"/>
      <c r="W838" s="564"/>
      <c r="X838" s="564"/>
      <c r="Y838" s="564"/>
      <c r="Z838" s="564"/>
    </row>
    <row r="839">
      <c r="A839" s="564"/>
      <c r="B839" s="564"/>
      <c r="C839" s="564"/>
      <c r="D839" s="622"/>
      <c r="E839" s="564"/>
      <c r="F839" s="564"/>
      <c r="G839" s="564"/>
      <c r="H839" s="564"/>
      <c r="I839" s="564"/>
      <c r="J839" s="564"/>
      <c r="K839" s="564"/>
      <c r="L839" s="564"/>
      <c r="M839" s="564"/>
      <c r="N839" s="564"/>
      <c r="O839" s="564"/>
      <c r="P839" s="564"/>
      <c r="Q839" s="564"/>
      <c r="R839" s="564"/>
      <c r="S839" s="564"/>
      <c r="T839" s="564"/>
      <c r="U839" s="564"/>
      <c r="V839" s="564"/>
      <c r="W839" s="564"/>
      <c r="X839" s="564"/>
      <c r="Y839" s="564"/>
      <c r="Z839" s="564"/>
    </row>
    <row r="840">
      <c r="A840" s="564"/>
      <c r="B840" s="564"/>
      <c r="C840" s="564"/>
      <c r="D840" s="622"/>
      <c r="E840" s="564"/>
      <c r="F840" s="564"/>
      <c r="G840" s="564"/>
      <c r="H840" s="564"/>
      <c r="I840" s="564"/>
      <c r="J840" s="564"/>
      <c r="K840" s="564"/>
      <c r="L840" s="564"/>
      <c r="M840" s="564"/>
      <c r="N840" s="564"/>
      <c r="O840" s="564"/>
      <c r="P840" s="564"/>
      <c r="Q840" s="564"/>
      <c r="R840" s="564"/>
      <c r="S840" s="564"/>
      <c r="T840" s="564"/>
      <c r="U840" s="564"/>
      <c r="V840" s="564"/>
      <c r="W840" s="564"/>
      <c r="X840" s="564"/>
      <c r="Y840" s="564"/>
      <c r="Z840" s="564"/>
    </row>
    <row r="841">
      <c r="A841" s="564"/>
      <c r="B841" s="564"/>
      <c r="C841" s="564"/>
      <c r="D841" s="622"/>
      <c r="E841" s="564"/>
      <c r="F841" s="564"/>
      <c r="G841" s="564"/>
      <c r="H841" s="564"/>
      <c r="I841" s="564"/>
      <c r="J841" s="564"/>
      <c r="K841" s="564"/>
      <c r="L841" s="564"/>
      <c r="M841" s="564"/>
      <c r="N841" s="564"/>
      <c r="O841" s="564"/>
      <c r="P841" s="564"/>
      <c r="Q841" s="564"/>
      <c r="R841" s="564"/>
      <c r="S841" s="564"/>
      <c r="T841" s="564"/>
      <c r="U841" s="564"/>
      <c r="V841" s="564"/>
      <c r="W841" s="564"/>
      <c r="X841" s="564"/>
      <c r="Y841" s="564"/>
      <c r="Z841" s="564"/>
    </row>
    <row r="842">
      <c r="A842" s="564"/>
      <c r="B842" s="564"/>
      <c r="C842" s="564"/>
      <c r="D842" s="622"/>
      <c r="E842" s="564"/>
      <c r="F842" s="564"/>
      <c r="G842" s="564"/>
      <c r="H842" s="564"/>
      <c r="I842" s="564"/>
      <c r="J842" s="564"/>
      <c r="K842" s="564"/>
      <c r="L842" s="564"/>
      <c r="M842" s="564"/>
      <c r="N842" s="564"/>
      <c r="O842" s="564"/>
      <c r="P842" s="564"/>
      <c r="Q842" s="564"/>
      <c r="R842" s="564"/>
      <c r="S842" s="564"/>
      <c r="T842" s="564"/>
      <c r="U842" s="564"/>
      <c r="V842" s="564"/>
      <c r="W842" s="564"/>
      <c r="X842" s="564"/>
      <c r="Y842" s="564"/>
      <c r="Z842" s="564"/>
    </row>
    <row r="843">
      <c r="A843" s="564"/>
      <c r="B843" s="564"/>
      <c r="C843" s="564"/>
      <c r="D843" s="622"/>
      <c r="E843" s="564"/>
      <c r="F843" s="564"/>
      <c r="G843" s="564"/>
      <c r="H843" s="564"/>
      <c r="I843" s="564"/>
      <c r="J843" s="564"/>
      <c r="K843" s="564"/>
      <c r="L843" s="564"/>
      <c r="M843" s="564"/>
      <c r="N843" s="564"/>
      <c r="O843" s="564"/>
      <c r="P843" s="564"/>
      <c r="Q843" s="564"/>
      <c r="R843" s="564"/>
      <c r="S843" s="564"/>
      <c r="T843" s="564"/>
      <c r="U843" s="564"/>
      <c r="V843" s="564"/>
      <c r="W843" s="564"/>
      <c r="X843" s="564"/>
      <c r="Y843" s="564"/>
      <c r="Z843" s="564"/>
    </row>
    <row r="844">
      <c r="A844" s="564"/>
      <c r="B844" s="564"/>
      <c r="C844" s="564"/>
      <c r="D844" s="622"/>
      <c r="E844" s="564"/>
      <c r="F844" s="564"/>
      <c r="G844" s="564"/>
      <c r="H844" s="564"/>
      <c r="I844" s="564"/>
      <c r="J844" s="564"/>
      <c r="K844" s="564"/>
      <c r="L844" s="564"/>
      <c r="M844" s="564"/>
      <c r="N844" s="564"/>
      <c r="O844" s="564"/>
      <c r="P844" s="564"/>
      <c r="Q844" s="564"/>
      <c r="R844" s="564"/>
      <c r="S844" s="564"/>
      <c r="T844" s="564"/>
      <c r="U844" s="564"/>
      <c r="V844" s="564"/>
      <c r="W844" s="564"/>
      <c r="X844" s="564"/>
      <c r="Y844" s="564"/>
      <c r="Z844" s="564"/>
    </row>
    <row r="845">
      <c r="A845" s="564"/>
      <c r="B845" s="564"/>
      <c r="C845" s="564"/>
      <c r="D845" s="622"/>
      <c r="E845" s="564"/>
      <c r="F845" s="564"/>
      <c r="G845" s="564"/>
      <c r="H845" s="564"/>
      <c r="I845" s="564"/>
      <c r="J845" s="564"/>
      <c r="K845" s="564"/>
      <c r="L845" s="564"/>
      <c r="M845" s="564"/>
      <c r="N845" s="564"/>
      <c r="O845" s="564"/>
      <c r="P845" s="564"/>
      <c r="Q845" s="564"/>
      <c r="R845" s="564"/>
      <c r="S845" s="564"/>
      <c r="T845" s="564"/>
      <c r="U845" s="564"/>
      <c r="V845" s="564"/>
      <c r="W845" s="564"/>
      <c r="X845" s="564"/>
      <c r="Y845" s="564"/>
      <c r="Z845" s="564"/>
    </row>
    <row r="846">
      <c r="A846" s="564"/>
      <c r="B846" s="564"/>
      <c r="C846" s="564"/>
      <c r="D846" s="622"/>
      <c r="E846" s="564"/>
      <c r="F846" s="564"/>
      <c r="G846" s="564"/>
      <c r="H846" s="564"/>
      <c r="I846" s="564"/>
      <c r="J846" s="564"/>
      <c r="K846" s="564"/>
      <c r="L846" s="564"/>
      <c r="M846" s="564"/>
      <c r="N846" s="564"/>
      <c r="O846" s="564"/>
      <c r="P846" s="564"/>
      <c r="Q846" s="564"/>
      <c r="R846" s="564"/>
      <c r="S846" s="564"/>
      <c r="T846" s="564"/>
      <c r="U846" s="564"/>
      <c r="V846" s="564"/>
      <c r="W846" s="564"/>
      <c r="X846" s="564"/>
      <c r="Y846" s="564"/>
      <c r="Z846" s="564"/>
    </row>
    <row r="847">
      <c r="A847" s="564"/>
      <c r="B847" s="564"/>
      <c r="C847" s="564"/>
      <c r="D847" s="622"/>
      <c r="E847" s="564"/>
      <c r="F847" s="564"/>
      <c r="G847" s="564"/>
      <c r="H847" s="564"/>
      <c r="I847" s="564"/>
      <c r="J847" s="564"/>
      <c r="K847" s="564"/>
      <c r="L847" s="564"/>
      <c r="M847" s="564"/>
      <c r="N847" s="564"/>
      <c r="O847" s="564"/>
      <c r="P847" s="564"/>
      <c r="Q847" s="564"/>
      <c r="R847" s="564"/>
      <c r="S847" s="564"/>
      <c r="T847" s="564"/>
      <c r="U847" s="564"/>
      <c r="V847" s="564"/>
      <c r="W847" s="564"/>
      <c r="X847" s="564"/>
      <c r="Y847" s="564"/>
      <c r="Z847" s="564"/>
    </row>
    <row r="848">
      <c r="A848" s="564"/>
      <c r="B848" s="564"/>
      <c r="C848" s="564"/>
      <c r="D848" s="622"/>
      <c r="E848" s="564"/>
      <c r="F848" s="564"/>
      <c r="G848" s="564"/>
      <c r="H848" s="564"/>
      <c r="I848" s="564"/>
      <c r="J848" s="564"/>
      <c r="K848" s="564"/>
      <c r="L848" s="564"/>
      <c r="M848" s="564"/>
      <c r="N848" s="564"/>
      <c r="O848" s="564"/>
      <c r="P848" s="564"/>
      <c r="Q848" s="564"/>
      <c r="R848" s="564"/>
      <c r="S848" s="564"/>
      <c r="T848" s="564"/>
      <c r="U848" s="564"/>
      <c r="V848" s="564"/>
      <c r="W848" s="564"/>
      <c r="X848" s="564"/>
      <c r="Y848" s="564"/>
      <c r="Z848" s="564"/>
    </row>
    <row r="849">
      <c r="A849" s="564"/>
      <c r="B849" s="564"/>
      <c r="C849" s="564"/>
      <c r="D849" s="622"/>
      <c r="E849" s="564"/>
      <c r="F849" s="564"/>
      <c r="G849" s="564"/>
      <c r="H849" s="564"/>
      <c r="I849" s="564"/>
      <c r="J849" s="564"/>
      <c r="K849" s="564"/>
      <c r="L849" s="564"/>
      <c r="M849" s="564"/>
      <c r="N849" s="564"/>
      <c r="O849" s="564"/>
      <c r="P849" s="564"/>
      <c r="Q849" s="564"/>
      <c r="R849" s="564"/>
      <c r="S849" s="564"/>
      <c r="T849" s="564"/>
      <c r="U849" s="564"/>
      <c r="V849" s="564"/>
      <c r="W849" s="564"/>
      <c r="X849" s="564"/>
      <c r="Y849" s="564"/>
      <c r="Z849" s="564"/>
    </row>
    <row r="850">
      <c r="A850" s="564"/>
      <c r="B850" s="564"/>
      <c r="C850" s="564"/>
      <c r="D850" s="622"/>
      <c r="E850" s="564"/>
      <c r="F850" s="564"/>
      <c r="G850" s="564"/>
      <c r="H850" s="564"/>
      <c r="I850" s="564"/>
      <c r="J850" s="564"/>
      <c r="K850" s="564"/>
      <c r="L850" s="564"/>
      <c r="M850" s="564"/>
      <c r="N850" s="564"/>
      <c r="O850" s="564"/>
      <c r="P850" s="564"/>
      <c r="Q850" s="564"/>
      <c r="R850" s="564"/>
      <c r="S850" s="564"/>
      <c r="T850" s="564"/>
      <c r="U850" s="564"/>
      <c r="V850" s="564"/>
      <c r="W850" s="564"/>
      <c r="X850" s="564"/>
      <c r="Y850" s="564"/>
      <c r="Z850" s="564"/>
    </row>
    <row r="851">
      <c r="A851" s="564"/>
      <c r="B851" s="564"/>
      <c r="C851" s="564"/>
      <c r="D851" s="622"/>
      <c r="E851" s="564"/>
      <c r="F851" s="564"/>
      <c r="G851" s="564"/>
      <c r="H851" s="564"/>
      <c r="I851" s="564"/>
      <c r="J851" s="564"/>
      <c r="K851" s="564"/>
      <c r="L851" s="564"/>
      <c r="M851" s="564"/>
      <c r="N851" s="564"/>
      <c r="O851" s="564"/>
      <c r="P851" s="564"/>
      <c r="Q851" s="564"/>
      <c r="R851" s="564"/>
      <c r="S851" s="564"/>
      <c r="T851" s="564"/>
      <c r="U851" s="564"/>
      <c r="V851" s="564"/>
      <c r="W851" s="564"/>
      <c r="X851" s="564"/>
      <c r="Y851" s="564"/>
      <c r="Z851" s="564"/>
    </row>
    <row r="852">
      <c r="A852" s="564"/>
      <c r="B852" s="564"/>
      <c r="C852" s="564"/>
      <c r="D852" s="622"/>
      <c r="E852" s="564"/>
      <c r="F852" s="564"/>
      <c r="G852" s="564"/>
      <c r="H852" s="564"/>
      <c r="I852" s="564"/>
      <c r="J852" s="564"/>
      <c r="K852" s="564"/>
      <c r="L852" s="564"/>
      <c r="M852" s="564"/>
      <c r="N852" s="564"/>
      <c r="O852" s="564"/>
      <c r="P852" s="564"/>
      <c r="Q852" s="564"/>
      <c r="R852" s="564"/>
      <c r="S852" s="564"/>
      <c r="T852" s="564"/>
      <c r="U852" s="564"/>
      <c r="V852" s="564"/>
      <c r="W852" s="564"/>
      <c r="X852" s="564"/>
      <c r="Y852" s="564"/>
      <c r="Z852" s="564"/>
    </row>
    <row r="853">
      <c r="A853" s="564"/>
      <c r="B853" s="564"/>
      <c r="C853" s="564"/>
      <c r="D853" s="622"/>
      <c r="E853" s="564"/>
      <c r="F853" s="564"/>
      <c r="G853" s="564"/>
      <c r="H853" s="564"/>
      <c r="I853" s="564"/>
      <c r="J853" s="564"/>
      <c r="K853" s="564"/>
      <c r="L853" s="564"/>
      <c r="M853" s="564"/>
      <c r="N853" s="564"/>
      <c r="O853" s="564"/>
      <c r="P853" s="564"/>
      <c r="Q853" s="564"/>
      <c r="R853" s="564"/>
      <c r="S853" s="564"/>
      <c r="T853" s="564"/>
      <c r="U853" s="564"/>
      <c r="V853" s="564"/>
      <c r="W853" s="564"/>
      <c r="X853" s="564"/>
      <c r="Y853" s="564"/>
      <c r="Z853" s="564"/>
    </row>
    <row r="854">
      <c r="A854" s="564"/>
      <c r="B854" s="564"/>
      <c r="C854" s="564"/>
      <c r="D854" s="622"/>
      <c r="E854" s="564"/>
      <c r="F854" s="564"/>
      <c r="G854" s="564"/>
      <c r="H854" s="564"/>
      <c r="I854" s="564"/>
      <c r="J854" s="564"/>
      <c r="K854" s="564"/>
      <c r="L854" s="564"/>
      <c r="M854" s="564"/>
      <c r="N854" s="564"/>
      <c r="O854" s="564"/>
      <c r="P854" s="564"/>
      <c r="Q854" s="564"/>
      <c r="R854" s="564"/>
      <c r="S854" s="564"/>
      <c r="T854" s="564"/>
      <c r="U854" s="564"/>
      <c r="V854" s="564"/>
      <c r="W854" s="564"/>
      <c r="X854" s="564"/>
      <c r="Y854" s="564"/>
      <c r="Z854" s="564"/>
    </row>
    <row r="855">
      <c r="A855" s="564"/>
      <c r="B855" s="564"/>
      <c r="C855" s="564"/>
      <c r="D855" s="622"/>
      <c r="E855" s="564"/>
      <c r="F855" s="564"/>
      <c r="G855" s="564"/>
      <c r="H855" s="564"/>
      <c r="I855" s="564"/>
      <c r="J855" s="564"/>
      <c r="K855" s="564"/>
      <c r="L855" s="564"/>
      <c r="M855" s="564"/>
      <c r="N855" s="564"/>
      <c r="O855" s="564"/>
      <c r="P855" s="564"/>
      <c r="Q855" s="564"/>
      <c r="R855" s="564"/>
      <c r="S855" s="564"/>
      <c r="T855" s="564"/>
      <c r="U855" s="564"/>
      <c r="V855" s="564"/>
      <c r="W855" s="564"/>
      <c r="X855" s="564"/>
      <c r="Y855" s="564"/>
      <c r="Z855" s="564"/>
    </row>
    <row r="856">
      <c r="A856" s="564"/>
      <c r="B856" s="564"/>
      <c r="C856" s="564"/>
      <c r="D856" s="622"/>
      <c r="E856" s="564"/>
      <c r="F856" s="564"/>
      <c r="G856" s="564"/>
      <c r="H856" s="564"/>
      <c r="I856" s="564"/>
      <c r="J856" s="564"/>
      <c r="K856" s="564"/>
      <c r="L856" s="564"/>
      <c r="M856" s="564"/>
      <c r="N856" s="564"/>
      <c r="O856" s="564"/>
      <c r="P856" s="564"/>
      <c r="Q856" s="564"/>
      <c r="R856" s="564"/>
      <c r="S856" s="564"/>
      <c r="T856" s="564"/>
      <c r="U856" s="564"/>
      <c r="V856" s="564"/>
      <c r="W856" s="564"/>
      <c r="X856" s="564"/>
      <c r="Y856" s="564"/>
      <c r="Z856" s="564"/>
    </row>
    <row r="857">
      <c r="A857" s="564"/>
      <c r="B857" s="564"/>
      <c r="C857" s="564"/>
      <c r="D857" s="622"/>
      <c r="E857" s="564"/>
      <c r="F857" s="564"/>
      <c r="G857" s="564"/>
      <c r="H857" s="564"/>
      <c r="I857" s="564"/>
      <c r="J857" s="564"/>
      <c r="K857" s="564"/>
      <c r="L857" s="564"/>
      <c r="M857" s="564"/>
      <c r="N857" s="564"/>
      <c r="O857" s="564"/>
      <c r="P857" s="564"/>
      <c r="Q857" s="564"/>
      <c r="R857" s="564"/>
      <c r="S857" s="564"/>
      <c r="T857" s="564"/>
      <c r="U857" s="564"/>
      <c r="V857" s="564"/>
      <c r="W857" s="564"/>
      <c r="X857" s="564"/>
      <c r="Y857" s="564"/>
      <c r="Z857" s="564"/>
    </row>
    <row r="858">
      <c r="A858" s="564"/>
      <c r="B858" s="564"/>
      <c r="C858" s="564"/>
      <c r="D858" s="622"/>
      <c r="E858" s="564"/>
      <c r="F858" s="564"/>
      <c r="G858" s="564"/>
      <c r="H858" s="564"/>
      <c r="I858" s="564"/>
      <c r="J858" s="564"/>
      <c r="K858" s="564"/>
      <c r="L858" s="564"/>
      <c r="M858" s="564"/>
      <c r="N858" s="564"/>
      <c r="O858" s="564"/>
      <c r="P858" s="564"/>
      <c r="Q858" s="564"/>
      <c r="R858" s="564"/>
      <c r="S858" s="564"/>
      <c r="T858" s="564"/>
      <c r="U858" s="564"/>
      <c r="V858" s="564"/>
      <c r="W858" s="564"/>
      <c r="X858" s="564"/>
      <c r="Y858" s="564"/>
      <c r="Z858" s="564"/>
    </row>
    <row r="859">
      <c r="A859" s="564"/>
      <c r="B859" s="564"/>
      <c r="C859" s="564"/>
      <c r="D859" s="622"/>
      <c r="E859" s="564"/>
      <c r="F859" s="564"/>
      <c r="G859" s="564"/>
      <c r="H859" s="564"/>
      <c r="I859" s="564"/>
      <c r="J859" s="564"/>
      <c r="K859" s="564"/>
      <c r="L859" s="564"/>
      <c r="M859" s="564"/>
      <c r="N859" s="564"/>
      <c r="O859" s="564"/>
      <c r="P859" s="564"/>
      <c r="Q859" s="564"/>
      <c r="R859" s="564"/>
      <c r="S859" s="564"/>
      <c r="T859" s="564"/>
      <c r="U859" s="564"/>
      <c r="V859" s="564"/>
      <c r="W859" s="564"/>
      <c r="X859" s="564"/>
      <c r="Y859" s="564"/>
      <c r="Z859" s="564"/>
    </row>
    <row r="860">
      <c r="A860" s="564"/>
      <c r="B860" s="564"/>
      <c r="C860" s="564"/>
      <c r="D860" s="622"/>
      <c r="E860" s="564"/>
      <c r="F860" s="564"/>
      <c r="G860" s="564"/>
      <c r="H860" s="564"/>
      <c r="I860" s="564"/>
      <c r="J860" s="564"/>
      <c r="K860" s="564"/>
      <c r="L860" s="564"/>
      <c r="M860" s="564"/>
      <c r="N860" s="564"/>
      <c r="O860" s="564"/>
      <c r="P860" s="564"/>
      <c r="Q860" s="564"/>
      <c r="R860" s="564"/>
      <c r="S860" s="564"/>
      <c r="T860" s="564"/>
      <c r="U860" s="564"/>
      <c r="V860" s="564"/>
      <c r="W860" s="564"/>
      <c r="X860" s="564"/>
      <c r="Y860" s="564"/>
      <c r="Z860" s="564"/>
    </row>
    <row r="861">
      <c r="A861" s="564"/>
      <c r="B861" s="564"/>
      <c r="C861" s="564"/>
      <c r="D861" s="622"/>
      <c r="E861" s="564"/>
      <c r="F861" s="564"/>
      <c r="G861" s="564"/>
      <c r="H861" s="564"/>
      <c r="I861" s="564"/>
      <c r="J861" s="564"/>
      <c r="K861" s="564"/>
      <c r="L861" s="564"/>
      <c r="M861" s="564"/>
      <c r="N861" s="564"/>
      <c r="O861" s="564"/>
      <c r="P861" s="564"/>
      <c r="Q861" s="564"/>
      <c r="R861" s="564"/>
      <c r="S861" s="564"/>
      <c r="T861" s="564"/>
      <c r="U861" s="564"/>
      <c r="V861" s="564"/>
      <c r="W861" s="564"/>
      <c r="X861" s="564"/>
      <c r="Y861" s="564"/>
      <c r="Z861" s="564"/>
    </row>
    <row r="862">
      <c r="A862" s="564"/>
      <c r="B862" s="564"/>
      <c r="C862" s="564"/>
      <c r="D862" s="622"/>
      <c r="E862" s="564"/>
      <c r="F862" s="564"/>
      <c r="G862" s="564"/>
      <c r="H862" s="564"/>
      <c r="I862" s="564"/>
      <c r="J862" s="564"/>
      <c r="K862" s="564"/>
      <c r="L862" s="564"/>
      <c r="M862" s="564"/>
      <c r="N862" s="564"/>
      <c r="O862" s="564"/>
      <c r="P862" s="564"/>
      <c r="Q862" s="564"/>
      <c r="R862" s="564"/>
      <c r="S862" s="564"/>
      <c r="T862" s="564"/>
      <c r="U862" s="564"/>
      <c r="V862" s="564"/>
      <c r="W862" s="564"/>
      <c r="X862" s="564"/>
      <c r="Y862" s="564"/>
      <c r="Z862" s="564"/>
    </row>
    <row r="863">
      <c r="A863" s="564"/>
      <c r="B863" s="564"/>
      <c r="C863" s="564"/>
      <c r="D863" s="622"/>
      <c r="E863" s="564"/>
      <c r="F863" s="564"/>
      <c r="G863" s="564"/>
      <c r="H863" s="564"/>
      <c r="I863" s="564"/>
      <c r="J863" s="564"/>
      <c r="K863" s="564"/>
      <c r="L863" s="564"/>
      <c r="M863" s="564"/>
      <c r="N863" s="564"/>
      <c r="O863" s="564"/>
      <c r="P863" s="564"/>
      <c r="Q863" s="564"/>
      <c r="R863" s="564"/>
      <c r="S863" s="564"/>
      <c r="T863" s="564"/>
      <c r="U863" s="564"/>
      <c r="V863" s="564"/>
      <c r="W863" s="564"/>
      <c r="X863" s="564"/>
      <c r="Y863" s="564"/>
      <c r="Z863" s="564"/>
    </row>
    <row r="864">
      <c r="A864" s="564"/>
      <c r="B864" s="564"/>
      <c r="C864" s="564"/>
      <c r="D864" s="622"/>
      <c r="E864" s="564"/>
      <c r="F864" s="564"/>
      <c r="G864" s="564"/>
      <c r="H864" s="564"/>
      <c r="I864" s="564"/>
      <c r="J864" s="564"/>
      <c r="K864" s="564"/>
      <c r="L864" s="564"/>
      <c r="M864" s="564"/>
      <c r="N864" s="564"/>
      <c r="O864" s="564"/>
      <c r="P864" s="564"/>
      <c r="Q864" s="564"/>
      <c r="R864" s="564"/>
      <c r="S864" s="564"/>
      <c r="T864" s="564"/>
      <c r="U864" s="564"/>
      <c r="V864" s="564"/>
      <c r="W864" s="564"/>
      <c r="X864" s="564"/>
      <c r="Y864" s="564"/>
      <c r="Z864" s="564"/>
    </row>
    <row r="865">
      <c r="A865" s="564"/>
      <c r="B865" s="564"/>
      <c r="C865" s="564"/>
      <c r="D865" s="622"/>
      <c r="E865" s="564"/>
      <c r="F865" s="564"/>
      <c r="G865" s="564"/>
      <c r="H865" s="564"/>
      <c r="I865" s="564"/>
      <c r="J865" s="564"/>
      <c r="K865" s="564"/>
      <c r="L865" s="564"/>
      <c r="M865" s="564"/>
      <c r="N865" s="564"/>
      <c r="O865" s="564"/>
      <c r="P865" s="564"/>
      <c r="Q865" s="564"/>
      <c r="R865" s="564"/>
      <c r="S865" s="564"/>
      <c r="T865" s="564"/>
      <c r="U865" s="564"/>
      <c r="V865" s="564"/>
      <c r="W865" s="564"/>
      <c r="X865" s="564"/>
      <c r="Y865" s="564"/>
      <c r="Z865" s="564"/>
    </row>
    <row r="866">
      <c r="A866" s="564"/>
      <c r="B866" s="564"/>
      <c r="C866" s="564"/>
      <c r="D866" s="622"/>
      <c r="E866" s="564"/>
      <c r="F866" s="564"/>
      <c r="G866" s="564"/>
      <c r="H866" s="564"/>
      <c r="I866" s="564"/>
      <c r="J866" s="564"/>
      <c r="K866" s="564"/>
      <c r="L866" s="564"/>
      <c r="M866" s="564"/>
      <c r="N866" s="564"/>
      <c r="O866" s="564"/>
      <c r="P866" s="564"/>
      <c r="Q866" s="564"/>
      <c r="R866" s="564"/>
      <c r="S866" s="564"/>
      <c r="T866" s="564"/>
      <c r="U866" s="564"/>
      <c r="V866" s="564"/>
      <c r="W866" s="564"/>
      <c r="X866" s="564"/>
      <c r="Y866" s="564"/>
      <c r="Z866" s="564"/>
    </row>
    <row r="867">
      <c r="A867" s="564"/>
      <c r="B867" s="564"/>
      <c r="C867" s="564"/>
      <c r="D867" s="622"/>
      <c r="E867" s="564"/>
      <c r="F867" s="564"/>
      <c r="G867" s="564"/>
      <c r="H867" s="564"/>
      <c r="I867" s="564"/>
      <c r="J867" s="564"/>
      <c r="K867" s="564"/>
      <c r="L867" s="564"/>
      <c r="M867" s="564"/>
      <c r="N867" s="564"/>
      <c r="O867" s="564"/>
      <c r="P867" s="564"/>
      <c r="Q867" s="564"/>
      <c r="R867" s="564"/>
      <c r="S867" s="564"/>
      <c r="T867" s="564"/>
      <c r="U867" s="564"/>
      <c r="V867" s="564"/>
      <c r="W867" s="564"/>
      <c r="X867" s="564"/>
      <c r="Y867" s="564"/>
      <c r="Z867" s="564"/>
    </row>
    <row r="868">
      <c r="A868" s="564"/>
      <c r="B868" s="564"/>
      <c r="C868" s="564"/>
      <c r="D868" s="622"/>
      <c r="E868" s="564"/>
      <c r="F868" s="564"/>
      <c r="G868" s="564"/>
      <c r="H868" s="564"/>
      <c r="I868" s="564"/>
      <c r="J868" s="564"/>
      <c r="K868" s="564"/>
      <c r="L868" s="564"/>
      <c r="M868" s="564"/>
      <c r="N868" s="564"/>
      <c r="O868" s="564"/>
      <c r="P868" s="564"/>
      <c r="Q868" s="564"/>
      <c r="R868" s="564"/>
      <c r="S868" s="564"/>
      <c r="T868" s="564"/>
      <c r="U868" s="564"/>
      <c r="V868" s="564"/>
      <c r="W868" s="564"/>
      <c r="X868" s="564"/>
      <c r="Y868" s="564"/>
      <c r="Z868" s="564"/>
    </row>
    <row r="869">
      <c r="A869" s="564"/>
      <c r="B869" s="564"/>
      <c r="C869" s="564"/>
      <c r="D869" s="622"/>
      <c r="E869" s="564"/>
      <c r="F869" s="564"/>
      <c r="G869" s="564"/>
      <c r="H869" s="564"/>
      <c r="I869" s="564"/>
      <c r="J869" s="564"/>
      <c r="K869" s="564"/>
      <c r="L869" s="564"/>
      <c r="M869" s="564"/>
      <c r="N869" s="564"/>
      <c r="O869" s="564"/>
      <c r="P869" s="564"/>
      <c r="Q869" s="564"/>
      <c r="R869" s="564"/>
      <c r="S869" s="564"/>
      <c r="T869" s="564"/>
      <c r="U869" s="564"/>
      <c r="V869" s="564"/>
      <c r="W869" s="564"/>
      <c r="X869" s="564"/>
      <c r="Y869" s="564"/>
      <c r="Z869" s="564"/>
    </row>
    <row r="870">
      <c r="A870" s="564"/>
      <c r="B870" s="564"/>
      <c r="C870" s="564"/>
      <c r="D870" s="622"/>
      <c r="E870" s="564"/>
      <c r="F870" s="564"/>
      <c r="G870" s="564"/>
      <c r="H870" s="564"/>
      <c r="I870" s="564"/>
      <c r="J870" s="564"/>
      <c r="K870" s="564"/>
      <c r="L870" s="564"/>
      <c r="M870" s="564"/>
      <c r="N870" s="564"/>
      <c r="O870" s="564"/>
      <c r="P870" s="564"/>
      <c r="Q870" s="564"/>
      <c r="R870" s="564"/>
      <c r="S870" s="564"/>
      <c r="T870" s="564"/>
      <c r="U870" s="564"/>
      <c r="V870" s="564"/>
      <c r="W870" s="564"/>
      <c r="X870" s="564"/>
      <c r="Y870" s="564"/>
      <c r="Z870" s="564"/>
    </row>
    <row r="871">
      <c r="A871" s="564"/>
      <c r="B871" s="564"/>
      <c r="C871" s="564"/>
      <c r="D871" s="622"/>
      <c r="E871" s="564"/>
      <c r="F871" s="564"/>
      <c r="G871" s="564"/>
      <c r="H871" s="564"/>
      <c r="I871" s="564"/>
      <c r="J871" s="564"/>
      <c r="K871" s="564"/>
      <c r="L871" s="564"/>
      <c r="M871" s="564"/>
      <c r="N871" s="564"/>
      <c r="O871" s="564"/>
      <c r="P871" s="564"/>
      <c r="Q871" s="564"/>
      <c r="R871" s="564"/>
      <c r="S871" s="564"/>
      <c r="T871" s="564"/>
      <c r="U871" s="564"/>
      <c r="V871" s="564"/>
      <c r="W871" s="564"/>
      <c r="X871" s="564"/>
      <c r="Y871" s="564"/>
      <c r="Z871" s="564"/>
    </row>
    <row r="872">
      <c r="A872" s="564"/>
      <c r="B872" s="564"/>
      <c r="C872" s="564"/>
      <c r="D872" s="622"/>
      <c r="E872" s="564"/>
      <c r="F872" s="564"/>
      <c r="G872" s="564"/>
      <c r="H872" s="564"/>
      <c r="I872" s="564"/>
      <c r="J872" s="564"/>
      <c r="K872" s="564"/>
      <c r="L872" s="564"/>
      <c r="M872" s="564"/>
      <c r="N872" s="564"/>
      <c r="O872" s="564"/>
      <c r="P872" s="564"/>
      <c r="Q872" s="564"/>
      <c r="R872" s="564"/>
      <c r="S872" s="564"/>
      <c r="T872" s="564"/>
      <c r="U872" s="564"/>
      <c r="V872" s="564"/>
      <c r="W872" s="564"/>
      <c r="X872" s="564"/>
      <c r="Y872" s="564"/>
      <c r="Z872" s="564"/>
    </row>
    <row r="873">
      <c r="A873" s="564"/>
      <c r="B873" s="564"/>
      <c r="C873" s="564"/>
      <c r="D873" s="622"/>
      <c r="E873" s="564"/>
      <c r="F873" s="564"/>
      <c r="G873" s="564"/>
      <c r="H873" s="564"/>
      <c r="I873" s="564"/>
      <c r="J873" s="564"/>
      <c r="K873" s="564"/>
      <c r="L873" s="564"/>
      <c r="M873" s="564"/>
      <c r="N873" s="564"/>
      <c r="O873" s="564"/>
      <c r="P873" s="564"/>
      <c r="Q873" s="564"/>
      <c r="R873" s="564"/>
      <c r="S873" s="564"/>
      <c r="T873" s="564"/>
      <c r="U873" s="564"/>
      <c r="V873" s="564"/>
      <c r="W873" s="564"/>
      <c r="X873" s="564"/>
      <c r="Y873" s="564"/>
      <c r="Z873" s="564"/>
    </row>
    <row r="874">
      <c r="A874" s="564"/>
      <c r="B874" s="564"/>
      <c r="C874" s="564"/>
      <c r="D874" s="622"/>
      <c r="E874" s="564"/>
      <c r="F874" s="564"/>
      <c r="G874" s="564"/>
      <c r="H874" s="564"/>
      <c r="I874" s="564"/>
      <c r="J874" s="564"/>
      <c r="K874" s="564"/>
      <c r="L874" s="564"/>
      <c r="M874" s="564"/>
      <c r="N874" s="564"/>
      <c r="O874" s="564"/>
      <c r="P874" s="564"/>
      <c r="Q874" s="564"/>
      <c r="R874" s="564"/>
      <c r="S874" s="564"/>
      <c r="T874" s="564"/>
      <c r="U874" s="564"/>
      <c r="V874" s="564"/>
      <c r="W874" s="564"/>
      <c r="X874" s="564"/>
      <c r="Y874" s="564"/>
      <c r="Z874" s="564"/>
    </row>
    <row r="875">
      <c r="A875" s="564"/>
      <c r="B875" s="564"/>
      <c r="C875" s="564"/>
      <c r="D875" s="622"/>
      <c r="E875" s="564"/>
      <c r="F875" s="564"/>
      <c r="G875" s="564"/>
      <c r="H875" s="564"/>
      <c r="I875" s="564"/>
      <c r="J875" s="564"/>
      <c r="K875" s="564"/>
      <c r="L875" s="564"/>
      <c r="M875" s="564"/>
      <c r="N875" s="564"/>
      <c r="O875" s="564"/>
      <c r="P875" s="564"/>
      <c r="Q875" s="564"/>
      <c r="R875" s="564"/>
      <c r="S875" s="564"/>
      <c r="T875" s="564"/>
      <c r="U875" s="564"/>
      <c r="V875" s="564"/>
      <c r="W875" s="564"/>
      <c r="X875" s="564"/>
      <c r="Y875" s="564"/>
      <c r="Z875" s="564"/>
    </row>
    <row r="876">
      <c r="A876" s="564"/>
      <c r="B876" s="564"/>
      <c r="C876" s="564"/>
      <c r="D876" s="622"/>
      <c r="E876" s="564"/>
      <c r="F876" s="564"/>
      <c r="G876" s="564"/>
      <c r="H876" s="564"/>
      <c r="I876" s="564"/>
      <c r="J876" s="564"/>
      <c r="K876" s="564"/>
      <c r="L876" s="564"/>
      <c r="M876" s="564"/>
      <c r="N876" s="564"/>
      <c r="O876" s="564"/>
      <c r="P876" s="564"/>
      <c r="Q876" s="564"/>
      <c r="R876" s="564"/>
      <c r="S876" s="564"/>
      <c r="T876" s="564"/>
      <c r="U876" s="564"/>
      <c r="V876" s="564"/>
      <c r="W876" s="564"/>
      <c r="X876" s="564"/>
      <c r="Y876" s="564"/>
      <c r="Z876" s="564"/>
    </row>
    <row r="877">
      <c r="A877" s="564"/>
      <c r="B877" s="564"/>
      <c r="C877" s="564"/>
      <c r="D877" s="622"/>
      <c r="E877" s="564"/>
      <c r="F877" s="564"/>
      <c r="G877" s="564"/>
      <c r="H877" s="564"/>
      <c r="I877" s="564"/>
      <c r="J877" s="564"/>
      <c r="K877" s="564"/>
      <c r="L877" s="564"/>
      <c r="M877" s="564"/>
      <c r="N877" s="564"/>
      <c r="O877" s="564"/>
      <c r="P877" s="564"/>
      <c r="Q877" s="564"/>
      <c r="R877" s="564"/>
      <c r="S877" s="564"/>
      <c r="T877" s="564"/>
      <c r="U877" s="564"/>
      <c r="V877" s="564"/>
      <c r="W877" s="564"/>
      <c r="X877" s="564"/>
      <c r="Y877" s="564"/>
      <c r="Z877" s="564"/>
    </row>
    <row r="878">
      <c r="A878" s="564"/>
      <c r="B878" s="564"/>
      <c r="C878" s="564"/>
      <c r="D878" s="622"/>
      <c r="E878" s="564"/>
      <c r="F878" s="564"/>
      <c r="G878" s="564"/>
      <c r="H878" s="564"/>
      <c r="I878" s="564"/>
      <c r="J878" s="564"/>
      <c r="K878" s="564"/>
      <c r="L878" s="564"/>
      <c r="M878" s="564"/>
      <c r="N878" s="564"/>
      <c r="O878" s="564"/>
      <c r="P878" s="564"/>
      <c r="Q878" s="564"/>
      <c r="R878" s="564"/>
      <c r="S878" s="564"/>
      <c r="T878" s="564"/>
      <c r="U878" s="564"/>
      <c r="V878" s="564"/>
      <c r="W878" s="564"/>
      <c r="X878" s="564"/>
      <c r="Y878" s="564"/>
      <c r="Z878" s="564"/>
    </row>
    <row r="879">
      <c r="A879" s="564"/>
      <c r="B879" s="564"/>
      <c r="C879" s="564"/>
      <c r="D879" s="622"/>
      <c r="E879" s="564"/>
      <c r="F879" s="564"/>
      <c r="G879" s="564"/>
      <c r="H879" s="564"/>
      <c r="I879" s="564"/>
      <c r="J879" s="564"/>
      <c r="K879" s="564"/>
      <c r="L879" s="564"/>
      <c r="M879" s="564"/>
      <c r="N879" s="564"/>
      <c r="O879" s="564"/>
      <c r="P879" s="564"/>
      <c r="Q879" s="564"/>
      <c r="R879" s="564"/>
      <c r="S879" s="564"/>
      <c r="T879" s="564"/>
      <c r="U879" s="564"/>
      <c r="V879" s="564"/>
      <c r="W879" s="564"/>
      <c r="X879" s="564"/>
      <c r="Y879" s="564"/>
      <c r="Z879" s="564"/>
    </row>
    <row r="880">
      <c r="A880" s="564"/>
      <c r="B880" s="564"/>
      <c r="C880" s="564"/>
      <c r="D880" s="622"/>
      <c r="E880" s="564"/>
      <c r="F880" s="564"/>
      <c r="G880" s="564"/>
      <c r="H880" s="564"/>
      <c r="I880" s="564"/>
      <c r="J880" s="564"/>
      <c r="K880" s="564"/>
      <c r="L880" s="564"/>
      <c r="M880" s="564"/>
      <c r="N880" s="564"/>
      <c r="O880" s="564"/>
      <c r="P880" s="564"/>
      <c r="Q880" s="564"/>
      <c r="R880" s="564"/>
      <c r="S880" s="564"/>
      <c r="T880" s="564"/>
      <c r="U880" s="564"/>
      <c r="V880" s="564"/>
      <c r="W880" s="564"/>
      <c r="X880" s="564"/>
      <c r="Y880" s="564"/>
      <c r="Z880" s="564"/>
    </row>
    <row r="881">
      <c r="A881" s="564"/>
      <c r="B881" s="564"/>
      <c r="C881" s="564"/>
      <c r="D881" s="622"/>
      <c r="E881" s="564"/>
      <c r="F881" s="564"/>
      <c r="G881" s="564"/>
      <c r="H881" s="564"/>
      <c r="I881" s="564"/>
      <c r="J881" s="564"/>
      <c r="K881" s="564"/>
      <c r="L881" s="564"/>
      <c r="M881" s="564"/>
      <c r="N881" s="564"/>
      <c r="O881" s="564"/>
      <c r="P881" s="564"/>
      <c r="Q881" s="564"/>
      <c r="R881" s="564"/>
      <c r="S881" s="564"/>
      <c r="T881" s="564"/>
      <c r="U881" s="564"/>
      <c r="V881" s="564"/>
      <c r="W881" s="564"/>
      <c r="X881" s="564"/>
      <c r="Y881" s="564"/>
      <c r="Z881" s="564"/>
    </row>
    <row r="882">
      <c r="A882" s="564"/>
      <c r="B882" s="564"/>
      <c r="C882" s="564"/>
      <c r="D882" s="622"/>
      <c r="E882" s="564"/>
      <c r="F882" s="564"/>
      <c r="G882" s="564"/>
      <c r="H882" s="564"/>
      <c r="I882" s="564"/>
      <c r="J882" s="564"/>
      <c r="K882" s="564"/>
      <c r="L882" s="564"/>
      <c r="M882" s="564"/>
      <c r="N882" s="564"/>
      <c r="O882" s="564"/>
      <c r="P882" s="564"/>
      <c r="Q882" s="564"/>
      <c r="R882" s="564"/>
      <c r="S882" s="564"/>
      <c r="T882" s="564"/>
      <c r="U882" s="564"/>
      <c r="V882" s="564"/>
      <c r="W882" s="564"/>
      <c r="X882" s="564"/>
      <c r="Y882" s="564"/>
      <c r="Z882" s="564"/>
    </row>
    <row r="883">
      <c r="A883" s="564"/>
      <c r="B883" s="564"/>
      <c r="C883" s="564"/>
      <c r="D883" s="622"/>
      <c r="E883" s="564"/>
      <c r="F883" s="564"/>
      <c r="G883" s="564"/>
      <c r="H883" s="564"/>
      <c r="I883" s="564"/>
      <c r="J883" s="564"/>
      <c r="K883" s="564"/>
      <c r="L883" s="564"/>
      <c r="M883" s="564"/>
      <c r="N883" s="564"/>
      <c r="O883" s="564"/>
      <c r="P883" s="564"/>
      <c r="Q883" s="564"/>
      <c r="R883" s="564"/>
      <c r="S883" s="564"/>
      <c r="T883" s="564"/>
      <c r="U883" s="564"/>
      <c r="V883" s="564"/>
      <c r="W883" s="564"/>
      <c r="X883" s="564"/>
      <c r="Y883" s="564"/>
      <c r="Z883" s="564"/>
    </row>
    <row r="884">
      <c r="A884" s="564"/>
      <c r="B884" s="564"/>
      <c r="C884" s="564"/>
      <c r="D884" s="622"/>
      <c r="E884" s="564"/>
      <c r="F884" s="564"/>
      <c r="G884" s="564"/>
      <c r="H884" s="564"/>
      <c r="I884" s="564"/>
      <c r="J884" s="564"/>
      <c r="K884" s="564"/>
      <c r="L884" s="564"/>
      <c r="M884" s="564"/>
      <c r="N884" s="564"/>
      <c r="O884" s="564"/>
      <c r="P884" s="564"/>
      <c r="Q884" s="564"/>
      <c r="R884" s="564"/>
      <c r="S884" s="564"/>
      <c r="T884" s="564"/>
      <c r="U884" s="564"/>
      <c r="V884" s="564"/>
      <c r="W884" s="564"/>
      <c r="X884" s="564"/>
      <c r="Y884" s="564"/>
      <c r="Z884" s="564"/>
    </row>
    <row r="885">
      <c r="A885" s="564"/>
      <c r="B885" s="564"/>
      <c r="C885" s="564"/>
      <c r="D885" s="622"/>
      <c r="E885" s="564"/>
      <c r="F885" s="564"/>
      <c r="G885" s="564"/>
      <c r="H885" s="564"/>
      <c r="I885" s="564"/>
      <c r="J885" s="564"/>
      <c r="K885" s="564"/>
      <c r="L885" s="564"/>
      <c r="M885" s="564"/>
      <c r="N885" s="564"/>
      <c r="O885" s="564"/>
      <c r="P885" s="564"/>
      <c r="Q885" s="564"/>
      <c r="R885" s="564"/>
      <c r="S885" s="564"/>
      <c r="T885" s="564"/>
      <c r="U885" s="564"/>
      <c r="V885" s="564"/>
      <c r="W885" s="564"/>
      <c r="X885" s="564"/>
      <c r="Y885" s="564"/>
      <c r="Z885" s="564"/>
    </row>
    <row r="886">
      <c r="A886" s="564"/>
      <c r="B886" s="564"/>
      <c r="C886" s="564"/>
      <c r="D886" s="622"/>
      <c r="E886" s="564"/>
      <c r="F886" s="564"/>
      <c r="G886" s="564"/>
      <c r="H886" s="564"/>
      <c r="I886" s="564"/>
      <c r="J886" s="564"/>
      <c r="K886" s="564"/>
      <c r="L886" s="564"/>
      <c r="M886" s="564"/>
      <c r="N886" s="564"/>
      <c r="O886" s="564"/>
      <c r="P886" s="564"/>
      <c r="Q886" s="564"/>
      <c r="R886" s="564"/>
      <c r="S886" s="564"/>
      <c r="T886" s="564"/>
      <c r="U886" s="564"/>
      <c r="V886" s="564"/>
      <c r="W886" s="564"/>
      <c r="X886" s="564"/>
      <c r="Y886" s="564"/>
      <c r="Z886" s="564"/>
    </row>
    <row r="887">
      <c r="A887" s="564"/>
      <c r="B887" s="564"/>
      <c r="C887" s="564"/>
      <c r="D887" s="622"/>
      <c r="E887" s="564"/>
      <c r="F887" s="564"/>
      <c r="G887" s="564"/>
      <c r="H887" s="564"/>
      <c r="I887" s="564"/>
      <c r="J887" s="564"/>
      <c r="K887" s="564"/>
      <c r="L887" s="564"/>
      <c r="M887" s="564"/>
      <c r="N887" s="564"/>
      <c r="O887" s="564"/>
      <c r="P887" s="564"/>
      <c r="Q887" s="564"/>
      <c r="R887" s="564"/>
      <c r="S887" s="564"/>
      <c r="T887" s="564"/>
      <c r="U887" s="564"/>
      <c r="V887" s="564"/>
      <c r="W887" s="564"/>
      <c r="X887" s="564"/>
      <c r="Y887" s="564"/>
      <c r="Z887" s="564"/>
    </row>
    <row r="888">
      <c r="A888" s="564"/>
      <c r="B888" s="564"/>
      <c r="C888" s="564"/>
      <c r="D888" s="622"/>
      <c r="E888" s="564"/>
      <c r="F888" s="564"/>
      <c r="G888" s="564"/>
      <c r="H888" s="564"/>
      <c r="I888" s="564"/>
      <c r="J888" s="564"/>
      <c r="K888" s="564"/>
      <c r="L888" s="564"/>
      <c r="M888" s="564"/>
      <c r="N888" s="564"/>
      <c r="O888" s="564"/>
      <c r="P888" s="564"/>
      <c r="Q888" s="564"/>
      <c r="R888" s="564"/>
      <c r="S888" s="564"/>
      <c r="T888" s="564"/>
      <c r="U888" s="564"/>
      <c r="V888" s="564"/>
      <c r="W888" s="564"/>
      <c r="X888" s="564"/>
      <c r="Y888" s="564"/>
      <c r="Z888" s="564"/>
    </row>
    <row r="889">
      <c r="A889" s="564"/>
      <c r="B889" s="564"/>
      <c r="C889" s="564"/>
      <c r="D889" s="622"/>
      <c r="E889" s="564"/>
      <c r="F889" s="564"/>
      <c r="G889" s="564"/>
      <c r="H889" s="564"/>
      <c r="I889" s="564"/>
      <c r="J889" s="564"/>
      <c r="K889" s="564"/>
      <c r="L889" s="564"/>
      <c r="M889" s="564"/>
      <c r="N889" s="564"/>
      <c r="O889" s="564"/>
      <c r="P889" s="564"/>
      <c r="Q889" s="564"/>
      <c r="R889" s="564"/>
      <c r="S889" s="564"/>
      <c r="T889" s="564"/>
      <c r="U889" s="564"/>
      <c r="V889" s="564"/>
      <c r="W889" s="564"/>
      <c r="X889" s="564"/>
      <c r="Y889" s="564"/>
      <c r="Z889" s="564"/>
    </row>
    <row r="890">
      <c r="A890" s="564"/>
      <c r="B890" s="564"/>
      <c r="C890" s="564"/>
      <c r="D890" s="622"/>
      <c r="E890" s="564"/>
      <c r="F890" s="564"/>
      <c r="G890" s="564"/>
      <c r="H890" s="564"/>
      <c r="I890" s="564"/>
      <c r="J890" s="564"/>
      <c r="K890" s="564"/>
      <c r="L890" s="564"/>
      <c r="M890" s="564"/>
      <c r="N890" s="564"/>
      <c r="O890" s="564"/>
      <c r="P890" s="564"/>
      <c r="Q890" s="564"/>
      <c r="R890" s="564"/>
      <c r="S890" s="564"/>
      <c r="T890" s="564"/>
      <c r="U890" s="564"/>
      <c r="V890" s="564"/>
      <c r="W890" s="564"/>
      <c r="X890" s="564"/>
      <c r="Y890" s="564"/>
      <c r="Z890" s="564"/>
    </row>
    <row r="891">
      <c r="A891" s="564"/>
      <c r="B891" s="564"/>
      <c r="C891" s="564"/>
      <c r="D891" s="622"/>
      <c r="E891" s="564"/>
      <c r="F891" s="564"/>
      <c r="G891" s="564"/>
      <c r="H891" s="564"/>
      <c r="I891" s="564"/>
      <c r="J891" s="564"/>
      <c r="K891" s="564"/>
      <c r="L891" s="564"/>
      <c r="M891" s="564"/>
      <c r="N891" s="564"/>
      <c r="O891" s="564"/>
      <c r="P891" s="564"/>
      <c r="Q891" s="564"/>
      <c r="R891" s="564"/>
      <c r="S891" s="564"/>
      <c r="T891" s="564"/>
      <c r="U891" s="564"/>
      <c r="V891" s="564"/>
      <c r="W891" s="564"/>
      <c r="X891" s="564"/>
      <c r="Y891" s="564"/>
      <c r="Z891" s="564"/>
    </row>
    <row r="892">
      <c r="A892" s="564"/>
      <c r="B892" s="564"/>
      <c r="C892" s="564"/>
      <c r="D892" s="622"/>
      <c r="E892" s="564"/>
      <c r="F892" s="564"/>
      <c r="G892" s="564"/>
      <c r="H892" s="564"/>
      <c r="I892" s="564"/>
      <c r="J892" s="564"/>
      <c r="K892" s="564"/>
      <c r="L892" s="564"/>
      <c r="M892" s="564"/>
      <c r="N892" s="564"/>
      <c r="O892" s="564"/>
      <c r="P892" s="564"/>
      <c r="Q892" s="564"/>
      <c r="R892" s="564"/>
      <c r="S892" s="564"/>
      <c r="T892" s="564"/>
      <c r="U892" s="564"/>
      <c r="V892" s="564"/>
      <c r="W892" s="564"/>
      <c r="X892" s="564"/>
      <c r="Y892" s="564"/>
      <c r="Z892" s="564"/>
    </row>
    <row r="893">
      <c r="A893" s="564"/>
      <c r="B893" s="564"/>
      <c r="C893" s="564"/>
      <c r="D893" s="622"/>
      <c r="E893" s="564"/>
      <c r="F893" s="564"/>
      <c r="G893" s="564"/>
      <c r="H893" s="564"/>
      <c r="I893" s="564"/>
      <c r="J893" s="564"/>
      <c r="K893" s="564"/>
      <c r="L893" s="564"/>
      <c r="M893" s="564"/>
      <c r="N893" s="564"/>
      <c r="O893" s="564"/>
      <c r="P893" s="564"/>
      <c r="Q893" s="564"/>
      <c r="R893" s="564"/>
      <c r="S893" s="564"/>
      <c r="T893" s="564"/>
      <c r="U893" s="564"/>
      <c r="V893" s="564"/>
      <c r="W893" s="564"/>
      <c r="X893" s="564"/>
      <c r="Y893" s="564"/>
      <c r="Z893" s="564"/>
    </row>
    <row r="894">
      <c r="A894" s="564"/>
      <c r="B894" s="564"/>
      <c r="C894" s="564"/>
      <c r="D894" s="622"/>
      <c r="E894" s="564"/>
      <c r="F894" s="564"/>
      <c r="G894" s="564"/>
      <c r="H894" s="564"/>
      <c r="I894" s="564"/>
      <c r="J894" s="564"/>
      <c r="K894" s="564"/>
      <c r="L894" s="564"/>
      <c r="M894" s="564"/>
      <c r="N894" s="564"/>
      <c r="O894" s="564"/>
      <c r="P894" s="564"/>
      <c r="Q894" s="564"/>
      <c r="R894" s="564"/>
      <c r="S894" s="564"/>
      <c r="T894" s="564"/>
      <c r="U894" s="564"/>
      <c r="V894" s="564"/>
      <c r="W894" s="564"/>
      <c r="X894" s="564"/>
      <c r="Y894" s="564"/>
      <c r="Z894" s="564"/>
    </row>
    <row r="895">
      <c r="A895" s="564"/>
      <c r="B895" s="564"/>
      <c r="C895" s="564"/>
      <c r="D895" s="622"/>
      <c r="E895" s="564"/>
      <c r="F895" s="564"/>
      <c r="G895" s="564"/>
      <c r="H895" s="564"/>
      <c r="I895" s="564"/>
      <c r="J895" s="564"/>
      <c r="K895" s="564"/>
      <c r="L895" s="564"/>
      <c r="M895" s="564"/>
      <c r="N895" s="564"/>
      <c r="O895" s="564"/>
      <c r="P895" s="564"/>
      <c r="Q895" s="564"/>
      <c r="R895" s="564"/>
      <c r="S895" s="564"/>
      <c r="T895" s="564"/>
      <c r="U895" s="564"/>
      <c r="V895" s="564"/>
      <c r="W895" s="564"/>
      <c r="X895" s="564"/>
      <c r="Y895" s="564"/>
      <c r="Z895" s="564"/>
    </row>
    <row r="896">
      <c r="A896" s="564"/>
      <c r="B896" s="564"/>
      <c r="C896" s="564"/>
      <c r="D896" s="622"/>
      <c r="E896" s="564"/>
      <c r="F896" s="564"/>
      <c r="G896" s="564"/>
      <c r="H896" s="564"/>
      <c r="I896" s="564"/>
      <c r="J896" s="564"/>
      <c r="K896" s="564"/>
      <c r="L896" s="564"/>
      <c r="M896" s="564"/>
      <c r="N896" s="564"/>
      <c r="O896" s="564"/>
      <c r="P896" s="564"/>
      <c r="Q896" s="564"/>
      <c r="R896" s="564"/>
      <c r="S896" s="564"/>
      <c r="T896" s="564"/>
      <c r="U896" s="564"/>
      <c r="V896" s="564"/>
      <c r="W896" s="564"/>
      <c r="X896" s="564"/>
      <c r="Y896" s="564"/>
      <c r="Z896" s="564"/>
    </row>
    <row r="897">
      <c r="A897" s="564"/>
      <c r="B897" s="564"/>
      <c r="C897" s="564"/>
      <c r="D897" s="622"/>
      <c r="E897" s="564"/>
      <c r="F897" s="564"/>
      <c r="G897" s="564"/>
      <c r="H897" s="564"/>
      <c r="I897" s="564"/>
      <c r="J897" s="564"/>
      <c r="K897" s="564"/>
      <c r="L897" s="564"/>
      <c r="M897" s="564"/>
      <c r="N897" s="564"/>
      <c r="O897" s="564"/>
      <c r="P897" s="564"/>
      <c r="Q897" s="564"/>
      <c r="R897" s="564"/>
      <c r="S897" s="564"/>
      <c r="T897" s="564"/>
      <c r="U897" s="564"/>
      <c r="V897" s="564"/>
      <c r="W897" s="564"/>
      <c r="X897" s="564"/>
      <c r="Y897" s="564"/>
      <c r="Z897" s="564"/>
    </row>
    <row r="898">
      <c r="A898" s="564"/>
      <c r="B898" s="564"/>
      <c r="C898" s="564"/>
      <c r="D898" s="622"/>
      <c r="E898" s="564"/>
      <c r="F898" s="564"/>
      <c r="G898" s="564"/>
      <c r="H898" s="564"/>
      <c r="I898" s="564"/>
      <c r="J898" s="564"/>
      <c r="K898" s="564"/>
      <c r="L898" s="564"/>
      <c r="M898" s="564"/>
      <c r="N898" s="564"/>
      <c r="O898" s="564"/>
      <c r="P898" s="564"/>
      <c r="Q898" s="564"/>
      <c r="R898" s="564"/>
      <c r="S898" s="564"/>
      <c r="T898" s="564"/>
      <c r="U898" s="564"/>
      <c r="V898" s="564"/>
      <c r="W898" s="564"/>
      <c r="X898" s="564"/>
      <c r="Y898" s="564"/>
      <c r="Z898" s="564"/>
    </row>
    <row r="899">
      <c r="A899" s="564"/>
      <c r="B899" s="564"/>
      <c r="C899" s="564"/>
      <c r="D899" s="622"/>
      <c r="E899" s="564"/>
      <c r="F899" s="564"/>
      <c r="G899" s="564"/>
      <c r="H899" s="564"/>
      <c r="I899" s="564"/>
      <c r="J899" s="564"/>
      <c r="K899" s="564"/>
      <c r="L899" s="564"/>
      <c r="M899" s="564"/>
      <c r="N899" s="564"/>
      <c r="O899" s="564"/>
      <c r="P899" s="564"/>
      <c r="Q899" s="564"/>
      <c r="R899" s="564"/>
      <c r="S899" s="564"/>
      <c r="T899" s="564"/>
      <c r="U899" s="564"/>
      <c r="V899" s="564"/>
      <c r="W899" s="564"/>
      <c r="X899" s="564"/>
      <c r="Y899" s="564"/>
      <c r="Z899" s="564"/>
    </row>
    <row r="900">
      <c r="A900" s="564"/>
      <c r="B900" s="564"/>
      <c r="C900" s="564"/>
      <c r="D900" s="622"/>
      <c r="E900" s="564"/>
      <c r="F900" s="564"/>
      <c r="G900" s="564"/>
      <c r="H900" s="564"/>
      <c r="I900" s="564"/>
      <c r="J900" s="564"/>
      <c r="K900" s="564"/>
      <c r="L900" s="564"/>
      <c r="M900" s="564"/>
      <c r="N900" s="564"/>
      <c r="O900" s="564"/>
      <c r="P900" s="564"/>
      <c r="Q900" s="564"/>
      <c r="R900" s="564"/>
      <c r="S900" s="564"/>
      <c r="T900" s="564"/>
      <c r="U900" s="564"/>
      <c r="V900" s="564"/>
      <c r="W900" s="564"/>
      <c r="X900" s="564"/>
      <c r="Y900" s="564"/>
      <c r="Z900" s="564"/>
    </row>
    <row r="901">
      <c r="A901" s="564"/>
      <c r="B901" s="564"/>
      <c r="C901" s="564"/>
      <c r="D901" s="622"/>
      <c r="E901" s="564"/>
      <c r="F901" s="564"/>
      <c r="G901" s="564"/>
      <c r="H901" s="564"/>
      <c r="I901" s="564"/>
      <c r="J901" s="564"/>
      <c r="K901" s="564"/>
      <c r="L901" s="564"/>
      <c r="M901" s="564"/>
      <c r="N901" s="564"/>
      <c r="O901" s="564"/>
      <c r="P901" s="564"/>
      <c r="Q901" s="564"/>
      <c r="R901" s="564"/>
      <c r="S901" s="564"/>
      <c r="T901" s="564"/>
      <c r="U901" s="564"/>
      <c r="V901" s="564"/>
      <c r="W901" s="564"/>
      <c r="X901" s="564"/>
      <c r="Y901" s="564"/>
      <c r="Z901" s="564"/>
    </row>
    <row r="902">
      <c r="A902" s="564"/>
      <c r="B902" s="564"/>
      <c r="C902" s="564"/>
      <c r="D902" s="622"/>
      <c r="E902" s="564"/>
      <c r="F902" s="564"/>
      <c r="G902" s="564"/>
      <c r="H902" s="564"/>
      <c r="I902" s="564"/>
      <c r="J902" s="564"/>
      <c r="K902" s="564"/>
      <c r="L902" s="564"/>
      <c r="M902" s="564"/>
      <c r="N902" s="564"/>
      <c r="O902" s="564"/>
      <c r="P902" s="564"/>
      <c r="Q902" s="564"/>
      <c r="R902" s="564"/>
      <c r="S902" s="564"/>
      <c r="T902" s="564"/>
      <c r="U902" s="564"/>
      <c r="V902" s="564"/>
      <c r="W902" s="564"/>
      <c r="X902" s="564"/>
      <c r="Y902" s="564"/>
      <c r="Z902" s="564"/>
    </row>
    <row r="903">
      <c r="A903" s="564"/>
      <c r="B903" s="564"/>
      <c r="C903" s="564"/>
      <c r="D903" s="622"/>
      <c r="E903" s="564"/>
      <c r="F903" s="564"/>
      <c r="G903" s="564"/>
      <c r="H903" s="564"/>
      <c r="I903" s="564"/>
      <c r="J903" s="564"/>
      <c r="K903" s="564"/>
      <c r="L903" s="564"/>
      <c r="M903" s="564"/>
      <c r="N903" s="564"/>
      <c r="O903" s="564"/>
      <c r="P903" s="564"/>
      <c r="Q903" s="564"/>
      <c r="R903" s="564"/>
      <c r="S903" s="564"/>
      <c r="T903" s="564"/>
      <c r="U903" s="564"/>
      <c r="V903" s="564"/>
      <c r="W903" s="564"/>
      <c r="X903" s="564"/>
      <c r="Y903" s="564"/>
      <c r="Z903" s="564"/>
    </row>
    <row r="904">
      <c r="A904" s="564"/>
      <c r="B904" s="564"/>
      <c r="C904" s="564"/>
      <c r="D904" s="622"/>
      <c r="E904" s="564"/>
      <c r="F904" s="564"/>
      <c r="G904" s="564"/>
      <c r="H904" s="564"/>
      <c r="I904" s="564"/>
      <c r="J904" s="564"/>
      <c r="K904" s="564"/>
      <c r="L904" s="564"/>
      <c r="M904" s="564"/>
      <c r="N904" s="564"/>
      <c r="O904" s="564"/>
      <c r="P904" s="564"/>
      <c r="Q904" s="564"/>
      <c r="R904" s="564"/>
      <c r="S904" s="564"/>
      <c r="T904" s="564"/>
      <c r="U904" s="564"/>
      <c r="V904" s="564"/>
      <c r="W904" s="564"/>
      <c r="X904" s="564"/>
      <c r="Y904" s="564"/>
      <c r="Z904" s="564"/>
    </row>
    <row r="905">
      <c r="A905" s="564"/>
      <c r="B905" s="564"/>
      <c r="C905" s="564"/>
      <c r="D905" s="622"/>
      <c r="E905" s="564"/>
      <c r="F905" s="564"/>
      <c r="G905" s="564"/>
      <c r="H905" s="564"/>
      <c r="I905" s="564"/>
      <c r="J905" s="564"/>
      <c r="K905" s="564"/>
      <c r="L905" s="564"/>
      <c r="M905" s="564"/>
      <c r="N905" s="564"/>
      <c r="O905" s="564"/>
      <c r="P905" s="564"/>
      <c r="Q905" s="564"/>
      <c r="R905" s="564"/>
      <c r="S905" s="564"/>
      <c r="T905" s="564"/>
      <c r="U905" s="564"/>
      <c r="V905" s="564"/>
      <c r="W905" s="564"/>
      <c r="X905" s="564"/>
      <c r="Y905" s="564"/>
      <c r="Z905" s="564"/>
    </row>
    <row r="906">
      <c r="A906" s="564"/>
      <c r="B906" s="564"/>
      <c r="C906" s="564"/>
      <c r="D906" s="622"/>
      <c r="E906" s="564"/>
      <c r="F906" s="564"/>
      <c r="G906" s="564"/>
      <c r="H906" s="564"/>
      <c r="I906" s="564"/>
      <c r="J906" s="564"/>
      <c r="K906" s="564"/>
      <c r="L906" s="564"/>
      <c r="M906" s="564"/>
      <c r="N906" s="564"/>
      <c r="O906" s="564"/>
      <c r="P906" s="564"/>
      <c r="Q906" s="564"/>
      <c r="R906" s="564"/>
      <c r="S906" s="564"/>
      <c r="T906" s="564"/>
      <c r="U906" s="564"/>
      <c r="V906" s="564"/>
      <c r="W906" s="564"/>
      <c r="X906" s="564"/>
      <c r="Y906" s="564"/>
      <c r="Z906" s="564"/>
    </row>
    <row r="907">
      <c r="A907" s="564"/>
      <c r="B907" s="564"/>
      <c r="C907" s="564"/>
      <c r="D907" s="622"/>
      <c r="E907" s="564"/>
      <c r="F907" s="564"/>
      <c r="G907" s="564"/>
      <c r="H907" s="564"/>
      <c r="I907" s="564"/>
      <c r="J907" s="564"/>
      <c r="K907" s="564"/>
      <c r="L907" s="564"/>
      <c r="M907" s="564"/>
      <c r="N907" s="564"/>
      <c r="O907" s="564"/>
      <c r="P907" s="564"/>
      <c r="Q907" s="564"/>
      <c r="R907" s="564"/>
      <c r="S907" s="564"/>
      <c r="T907" s="564"/>
      <c r="U907" s="564"/>
      <c r="V907" s="564"/>
      <c r="W907" s="564"/>
      <c r="X907" s="564"/>
      <c r="Y907" s="564"/>
      <c r="Z907" s="564"/>
    </row>
    <row r="908">
      <c r="A908" s="564"/>
      <c r="B908" s="564"/>
      <c r="C908" s="564"/>
      <c r="D908" s="622"/>
      <c r="E908" s="564"/>
      <c r="F908" s="564"/>
      <c r="G908" s="564"/>
      <c r="H908" s="564"/>
      <c r="I908" s="564"/>
      <c r="J908" s="564"/>
      <c r="K908" s="564"/>
      <c r="L908" s="564"/>
      <c r="M908" s="564"/>
      <c r="N908" s="564"/>
      <c r="O908" s="564"/>
      <c r="P908" s="564"/>
      <c r="Q908" s="564"/>
      <c r="R908" s="564"/>
      <c r="S908" s="564"/>
      <c r="T908" s="564"/>
      <c r="U908" s="564"/>
      <c r="V908" s="564"/>
      <c r="W908" s="564"/>
      <c r="X908" s="564"/>
      <c r="Y908" s="564"/>
      <c r="Z908" s="564"/>
    </row>
    <row r="909">
      <c r="A909" s="564"/>
      <c r="B909" s="564"/>
      <c r="C909" s="564"/>
      <c r="D909" s="622"/>
      <c r="E909" s="564"/>
      <c r="F909" s="564"/>
      <c r="G909" s="564"/>
      <c r="H909" s="564"/>
      <c r="I909" s="564"/>
      <c r="J909" s="564"/>
      <c r="K909" s="564"/>
      <c r="L909" s="564"/>
      <c r="M909" s="564"/>
      <c r="N909" s="564"/>
      <c r="O909" s="564"/>
      <c r="P909" s="564"/>
      <c r="Q909" s="564"/>
      <c r="R909" s="564"/>
      <c r="S909" s="564"/>
      <c r="T909" s="564"/>
      <c r="U909" s="564"/>
      <c r="V909" s="564"/>
      <c r="W909" s="564"/>
      <c r="X909" s="564"/>
      <c r="Y909" s="564"/>
      <c r="Z909" s="564"/>
    </row>
    <row r="910">
      <c r="A910" s="564"/>
      <c r="B910" s="564"/>
      <c r="C910" s="564"/>
      <c r="D910" s="622"/>
      <c r="E910" s="564"/>
      <c r="F910" s="564"/>
      <c r="G910" s="564"/>
      <c r="H910" s="564"/>
      <c r="I910" s="564"/>
      <c r="J910" s="564"/>
      <c r="K910" s="564"/>
      <c r="L910" s="564"/>
      <c r="M910" s="564"/>
      <c r="N910" s="564"/>
      <c r="O910" s="564"/>
      <c r="P910" s="564"/>
      <c r="Q910" s="564"/>
      <c r="R910" s="564"/>
      <c r="S910" s="564"/>
      <c r="T910" s="564"/>
      <c r="U910" s="564"/>
      <c r="V910" s="564"/>
      <c r="W910" s="564"/>
      <c r="X910" s="564"/>
      <c r="Y910" s="564"/>
      <c r="Z910" s="564"/>
    </row>
    <row r="911">
      <c r="A911" s="564"/>
      <c r="B911" s="564"/>
      <c r="C911" s="564"/>
      <c r="D911" s="622"/>
      <c r="E911" s="564"/>
      <c r="F911" s="564"/>
      <c r="G911" s="564"/>
      <c r="H911" s="564"/>
      <c r="I911" s="564"/>
      <c r="J911" s="564"/>
      <c r="K911" s="564"/>
      <c r="L911" s="564"/>
      <c r="M911" s="564"/>
      <c r="N911" s="564"/>
      <c r="O911" s="564"/>
      <c r="P911" s="564"/>
      <c r="Q911" s="564"/>
      <c r="R911" s="564"/>
      <c r="S911" s="564"/>
      <c r="T911" s="564"/>
      <c r="U911" s="564"/>
      <c r="V911" s="564"/>
      <c r="W911" s="564"/>
      <c r="X911" s="564"/>
      <c r="Y911" s="564"/>
      <c r="Z911" s="564"/>
    </row>
    <row r="912">
      <c r="A912" s="564"/>
      <c r="B912" s="564"/>
      <c r="C912" s="564"/>
      <c r="D912" s="622"/>
      <c r="E912" s="564"/>
      <c r="F912" s="564"/>
      <c r="G912" s="564"/>
      <c r="H912" s="564"/>
      <c r="I912" s="564"/>
      <c r="J912" s="564"/>
      <c r="K912" s="564"/>
      <c r="L912" s="564"/>
      <c r="M912" s="564"/>
      <c r="N912" s="564"/>
      <c r="O912" s="564"/>
      <c r="P912" s="564"/>
      <c r="Q912" s="564"/>
      <c r="R912" s="564"/>
      <c r="S912" s="564"/>
      <c r="T912" s="564"/>
      <c r="U912" s="564"/>
      <c r="V912" s="564"/>
      <c r="W912" s="564"/>
      <c r="X912" s="564"/>
      <c r="Y912" s="564"/>
      <c r="Z912" s="564"/>
    </row>
    <row r="913">
      <c r="A913" s="564"/>
      <c r="B913" s="564"/>
      <c r="C913" s="564"/>
      <c r="D913" s="622"/>
      <c r="E913" s="564"/>
      <c r="F913" s="564"/>
      <c r="G913" s="564"/>
      <c r="H913" s="564"/>
      <c r="I913" s="564"/>
      <c r="J913" s="564"/>
      <c r="K913" s="564"/>
      <c r="L913" s="564"/>
      <c r="M913" s="564"/>
      <c r="N913" s="564"/>
      <c r="O913" s="564"/>
      <c r="P913" s="564"/>
      <c r="Q913" s="564"/>
      <c r="R913" s="564"/>
      <c r="S913" s="564"/>
      <c r="T913" s="564"/>
      <c r="U913" s="564"/>
      <c r="V913" s="564"/>
      <c r="W913" s="564"/>
      <c r="X913" s="564"/>
      <c r="Y913" s="564"/>
      <c r="Z913" s="564"/>
    </row>
    <row r="914">
      <c r="A914" s="564"/>
      <c r="B914" s="564"/>
      <c r="C914" s="564"/>
      <c r="D914" s="622"/>
      <c r="E914" s="564"/>
      <c r="F914" s="564"/>
      <c r="G914" s="564"/>
      <c r="H914" s="564"/>
      <c r="I914" s="564"/>
      <c r="J914" s="564"/>
      <c r="K914" s="564"/>
      <c r="L914" s="564"/>
      <c r="M914" s="564"/>
      <c r="N914" s="564"/>
      <c r="O914" s="564"/>
      <c r="P914" s="564"/>
      <c r="Q914" s="564"/>
      <c r="R914" s="564"/>
      <c r="S914" s="564"/>
      <c r="T914" s="564"/>
      <c r="U914" s="564"/>
      <c r="V914" s="564"/>
      <c r="W914" s="564"/>
      <c r="X914" s="564"/>
      <c r="Y914" s="564"/>
      <c r="Z914" s="564"/>
    </row>
    <row r="915">
      <c r="A915" s="564"/>
      <c r="B915" s="564"/>
      <c r="C915" s="564"/>
      <c r="D915" s="622"/>
      <c r="E915" s="564"/>
      <c r="F915" s="564"/>
      <c r="G915" s="564"/>
      <c r="H915" s="564"/>
      <c r="I915" s="564"/>
      <c r="J915" s="564"/>
      <c r="K915" s="564"/>
      <c r="L915" s="564"/>
      <c r="M915" s="564"/>
      <c r="N915" s="564"/>
      <c r="O915" s="564"/>
      <c r="P915" s="564"/>
      <c r="Q915" s="564"/>
      <c r="R915" s="564"/>
      <c r="S915" s="564"/>
      <c r="T915" s="564"/>
      <c r="U915" s="564"/>
      <c r="V915" s="564"/>
      <c r="W915" s="564"/>
      <c r="X915" s="564"/>
      <c r="Y915" s="564"/>
      <c r="Z915" s="564"/>
    </row>
    <row r="916">
      <c r="A916" s="564"/>
      <c r="B916" s="564"/>
      <c r="C916" s="564"/>
      <c r="D916" s="622"/>
      <c r="E916" s="564"/>
      <c r="F916" s="564"/>
      <c r="G916" s="564"/>
      <c r="H916" s="564"/>
      <c r="I916" s="564"/>
      <c r="J916" s="564"/>
      <c r="K916" s="564"/>
      <c r="L916" s="564"/>
      <c r="M916" s="564"/>
      <c r="N916" s="564"/>
      <c r="O916" s="564"/>
      <c r="P916" s="564"/>
      <c r="Q916" s="564"/>
      <c r="R916" s="564"/>
      <c r="S916" s="564"/>
      <c r="T916" s="564"/>
      <c r="U916" s="564"/>
      <c r="V916" s="564"/>
      <c r="W916" s="564"/>
      <c r="X916" s="564"/>
      <c r="Y916" s="564"/>
      <c r="Z916" s="564"/>
    </row>
    <row r="917">
      <c r="A917" s="564"/>
      <c r="B917" s="564"/>
      <c r="C917" s="564"/>
      <c r="D917" s="622"/>
      <c r="E917" s="564"/>
      <c r="F917" s="564"/>
      <c r="G917" s="564"/>
      <c r="H917" s="564"/>
      <c r="I917" s="564"/>
      <c r="J917" s="564"/>
      <c r="K917" s="564"/>
      <c r="L917" s="564"/>
      <c r="M917" s="564"/>
      <c r="N917" s="564"/>
      <c r="O917" s="564"/>
      <c r="P917" s="564"/>
      <c r="Q917" s="564"/>
      <c r="R917" s="564"/>
      <c r="S917" s="564"/>
      <c r="T917" s="564"/>
      <c r="U917" s="564"/>
      <c r="V917" s="564"/>
      <c r="W917" s="564"/>
      <c r="X917" s="564"/>
      <c r="Y917" s="564"/>
      <c r="Z917" s="564"/>
    </row>
    <row r="918">
      <c r="A918" s="564"/>
      <c r="B918" s="564"/>
      <c r="C918" s="564"/>
      <c r="D918" s="622"/>
      <c r="E918" s="564"/>
      <c r="F918" s="564"/>
      <c r="G918" s="564"/>
      <c r="H918" s="564"/>
      <c r="I918" s="564"/>
      <c r="J918" s="564"/>
      <c r="K918" s="564"/>
      <c r="L918" s="564"/>
      <c r="M918" s="564"/>
      <c r="N918" s="564"/>
      <c r="O918" s="564"/>
      <c r="P918" s="564"/>
      <c r="Q918" s="564"/>
      <c r="R918" s="564"/>
      <c r="S918" s="564"/>
      <c r="T918" s="564"/>
      <c r="U918" s="564"/>
      <c r="V918" s="564"/>
      <c r="W918" s="564"/>
      <c r="X918" s="564"/>
      <c r="Y918" s="564"/>
      <c r="Z918" s="564"/>
    </row>
    <row r="919">
      <c r="A919" s="564"/>
      <c r="B919" s="564"/>
      <c r="C919" s="564"/>
      <c r="D919" s="622"/>
      <c r="E919" s="564"/>
      <c r="F919" s="564"/>
      <c r="G919" s="564"/>
      <c r="H919" s="564"/>
      <c r="I919" s="564"/>
      <c r="J919" s="564"/>
      <c r="K919" s="564"/>
      <c r="L919" s="564"/>
      <c r="M919" s="564"/>
      <c r="N919" s="564"/>
      <c r="O919" s="564"/>
      <c r="P919" s="564"/>
      <c r="Q919" s="564"/>
      <c r="R919" s="564"/>
      <c r="S919" s="564"/>
      <c r="T919" s="564"/>
      <c r="U919" s="564"/>
      <c r="V919" s="564"/>
      <c r="W919" s="564"/>
      <c r="X919" s="564"/>
      <c r="Y919" s="564"/>
      <c r="Z919" s="564"/>
    </row>
    <row r="920">
      <c r="A920" s="564"/>
      <c r="B920" s="564"/>
      <c r="C920" s="564"/>
      <c r="D920" s="622"/>
      <c r="E920" s="564"/>
      <c r="F920" s="564"/>
      <c r="G920" s="564"/>
      <c r="H920" s="564"/>
      <c r="I920" s="564"/>
      <c r="J920" s="564"/>
      <c r="K920" s="564"/>
      <c r="L920" s="564"/>
      <c r="M920" s="564"/>
      <c r="N920" s="564"/>
      <c r="O920" s="564"/>
      <c r="P920" s="564"/>
      <c r="Q920" s="564"/>
      <c r="R920" s="564"/>
      <c r="S920" s="564"/>
      <c r="T920" s="564"/>
      <c r="U920" s="564"/>
      <c r="V920" s="564"/>
      <c r="W920" s="564"/>
      <c r="X920" s="564"/>
      <c r="Y920" s="564"/>
      <c r="Z920" s="564"/>
    </row>
    <row r="921">
      <c r="A921" s="564"/>
      <c r="B921" s="564"/>
      <c r="C921" s="564"/>
      <c r="D921" s="622"/>
      <c r="E921" s="564"/>
      <c r="F921" s="564"/>
      <c r="G921" s="564"/>
      <c r="H921" s="564"/>
      <c r="I921" s="564"/>
      <c r="J921" s="564"/>
      <c r="K921" s="564"/>
      <c r="L921" s="564"/>
      <c r="M921" s="564"/>
      <c r="N921" s="564"/>
      <c r="O921" s="564"/>
      <c r="P921" s="564"/>
      <c r="Q921" s="564"/>
      <c r="R921" s="564"/>
      <c r="S921" s="564"/>
      <c r="T921" s="564"/>
      <c r="U921" s="564"/>
      <c r="V921" s="564"/>
      <c r="W921" s="564"/>
      <c r="X921" s="564"/>
      <c r="Y921" s="564"/>
      <c r="Z921" s="564"/>
    </row>
    <row r="922">
      <c r="A922" s="564"/>
      <c r="B922" s="564"/>
      <c r="C922" s="564"/>
      <c r="D922" s="622"/>
      <c r="E922" s="564"/>
      <c r="F922" s="564"/>
      <c r="G922" s="564"/>
      <c r="H922" s="564"/>
      <c r="I922" s="564"/>
      <c r="J922" s="564"/>
      <c r="K922" s="564"/>
      <c r="L922" s="564"/>
      <c r="M922" s="564"/>
      <c r="N922" s="564"/>
      <c r="O922" s="564"/>
      <c r="P922" s="564"/>
      <c r="Q922" s="564"/>
      <c r="R922" s="564"/>
      <c r="S922" s="564"/>
      <c r="T922" s="564"/>
      <c r="U922" s="564"/>
      <c r="V922" s="564"/>
      <c r="W922" s="564"/>
      <c r="X922" s="564"/>
      <c r="Y922" s="564"/>
      <c r="Z922" s="564"/>
    </row>
    <row r="923">
      <c r="A923" s="564"/>
      <c r="B923" s="564"/>
      <c r="C923" s="564"/>
      <c r="D923" s="622"/>
      <c r="E923" s="564"/>
      <c r="F923" s="564"/>
      <c r="G923" s="564"/>
      <c r="H923" s="564"/>
      <c r="I923" s="564"/>
      <c r="J923" s="564"/>
      <c r="K923" s="564"/>
      <c r="L923" s="564"/>
      <c r="M923" s="564"/>
      <c r="N923" s="564"/>
      <c r="O923" s="564"/>
      <c r="P923" s="564"/>
      <c r="Q923" s="564"/>
      <c r="R923" s="564"/>
      <c r="S923" s="564"/>
      <c r="T923" s="564"/>
      <c r="U923" s="564"/>
      <c r="V923" s="564"/>
      <c r="W923" s="564"/>
      <c r="X923" s="564"/>
      <c r="Y923" s="564"/>
      <c r="Z923" s="564"/>
    </row>
    <row r="924">
      <c r="A924" s="564"/>
      <c r="B924" s="564"/>
      <c r="C924" s="564"/>
      <c r="D924" s="622"/>
      <c r="E924" s="564"/>
      <c r="F924" s="564"/>
      <c r="G924" s="564"/>
      <c r="H924" s="564"/>
      <c r="I924" s="564"/>
      <c r="J924" s="564"/>
      <c r="K924" s="564"/>
      <c r="L924" s="564"/>
      <c r="M924" s="564"/>
      <c r="N924" s="564"/>
      <c r="O924" s="564"/>
      <c r="P924" s="564"/>
      <c r="Q924" s="564"/>
      <c r="R924" s="564"/>
      <c r="S924" s="564"/>
      <c r="T924" s="564"/>
      <c r="U924" s="564"/>
      <c r="V924" s="564"/>
      <c r="W924" s="564"/>
      <c r="X924" s="564"/>
      <c r="Y924" s="564"/>
      <c r="Z924" s="564"/>
    </row>
    <row r="925">
      <c r="A925" s="564"/>
      <c r="B925" s="564"/>
      <c r="C925" s="564"/>
      <c r="D925" s="622"/>
      <c r="E925" s="564"/>
      <c r="F925" s="564"/>
      <c r="G925" s="564"/>
      <c r="H925" s="564"/>
      <c r="I925" s="564"/>
      <c r="J925" s="564"/>
      <c r="K925" s="564"/>
      <c r="L925" s="564"/>
      <c r="M925" s="564"/>
      <c r="N925" s="564"/>
      <c r="O925" s="564"/>
      <c r="P925" s="564"/>
      <c r="Q925" s="564"/>
      <c r="R925" s="564"/>
      <c r="S925" s="564"/>
      <c r="T925" s="564"/>
      <c r="U925" s="564"/>
      <c r="V925" s="564"/>
      <c r="W925" s="564"/>
      <c r="X925" s="564"/>
      <c r="Y925" s="564"/>
      <c r="Z925" s="564"/>
    </row>
    <row r="926">
      <c r="A926" s="564"/>
      <c r="B926" s="564"/>
      <c r="C926" s="564"/>
      <c r="D926" s="622"/>
      <c r="E926" s="564"/>
      <c r="F926" s="564"/>
      <c r="G926" s="564"/>
      <c r="H926" s="564"/>
      <c r="I926" s="564"/>
      <c r="J926" s="564"/>
      <c r="K926" s="564"/>
      <c r="L926" s="564"/>
      <c r="M926" s="564"/>
      <c r="N926" s="564"/>
      <c r="O926" s="564"/>
      <c r="P926" s="564"/>
      <c r="Q926" s="564"/>
      <c r="R926" s="564"/>
      <c r="S926" s="564"/>
      <c r="T926" s="564"/>
      <c r="U926" s="564"/>
      <c r="V926" s="564"/>
      <c r="W926" s="564"/>
      <c r="X926" s="564"/>
      <c r="Y926" s="564"/>
      <c r="Z926" s="564"/>
    </row>
    <row r="927">
      <c r="A927" s="564"/>
      <c r="B927" s="564"/>
      <c r="C927" s="564"/>
      <c r="D927" s="622"/>
      <c r="E927" s="564"/>
      <c r="F927" s="564"/>
      <c r="G927" s="564"/>
      <c r="H927" s="564"/>
      <c r="I927" s="564"/>
      <c r="J927" s="564"/>
      <c r="K927" s="564"/>
      <c r="L927" s="564"/>
      <c r="M927" s="564"/>
      <c r="N927" s="564"/>
      <c r="O927" s="564"/>
      <c r="P927" s="564"/>
      <c r="Q927" s="564"/>
      <c r="R927" s="564"/>
      <c r="S927" s="564"/>
      <c r="T927" s="564"/>
      <c r="U927" s="564"/>
      <c r="V927" s="564"/>
      <c r="W927" s="564"/>
      <c r="X927" s="564"/>
      <c r="Y927" s="564"/>
      <c r="Z927" s="564"/>
    </row>
    <row r="928">
      <c r="A928" s="564"/>
      <c r="B928" s="564"/>
      <c r="C928" s="564"/>
      <c r="D928" s="622"/>
      <c r="E928" s="564"/>
      <c r="F928" s="564"/>
      <c r="G928" s="564"/>
      <c r="H928" s="564"/>
      <c r="I928" s="564"/>
      <c r="J928" s="564"/>
      <c r="K928" s="564"/>
      <c r="L928" s="564"/>
      <c r="M928" s="564"/>
      <c r="N928" s="564"/>
      <c r="O928" s="564"/>
      <c r="P928" s="564"/>
      <c r="Q928" s="564"/>
      <c r="R928" s="564"/>
      <c r="S928" s="564"/>
      <c r="T928" s="564"/>
      <c r="U928" s="564"/>
      <c r="V928" s="564"/>
      <c r="W928" s="564"/>
      <c r="X928" s="564"/>
      <c r="Y928" s="564"/>
      <c r="Z928" s="564"/>
    </row>
    <row r="929">
      <c r="A929" s="564"/>
      <c r="B929" s="564"/>
      <c r="C929" s="564"/>
      <c r="D929" s="622"/>
      <c r="E929" s="564"/>
      <c r="F929" s="564"/>
      <c r="G929" s="564"/>
      <c r="H929" s="564"/>
      <c r="I929" s="564"/>
      <c r="J929" s="564"/>
      <c r="K929" s="564"/>
      <c r="L929" s="564"/>
      <c r="M929" s="564"/>
      <c r="N929" s="564"/>
      <c r="O929" s="564"/>
      <c r="P929" s="564"/>
      <c r="Q929" s="564"/>
      <c r="R929" s="564"/>
      <c r="S929" s="564"/>
      <c r="T929" s="564"/>
      <c r="U929" s="564"/>
      <c r="V929" s="564"/>
      <c r="W929" s="564"/>
      <c r="X929" s="564"/>
      <c r="Y929" s="564"/>
      <c r="Z929" s="564"/>
    </row>
    <row r="930">
      <c r="A930" s="564"/>
      <c r="B930" s="564"/>
      <c r="C930" s="564"/>
      <c r="D930" s="622"/>
      <c r="E930" s="564"/>
      <c r="F930" s="564"/>
      <c r="G930" s="564"/>
      <c r="H930" s="564"/>
      <c r="I930" s="564"/>
      <c r="J930" s="564"/>
      <c r="K930" s="564"/>
      <c r="L930" s="564"/>
      <c r="M930" s="564"/>
      <c r="N930" s="564"/>
      <c r="O930" s="564"/>
      <c r="P930" s="564"/>
      <c r="Q930" s="564"/>
      <c r="R930" s="564"/>
      <c r="S930" s="564"/>
      <c r="T930" s="564"/>
      <c r="U930" s="564"/>
      <c r="V930" s="564"/>
      <c r="W930" s="564"/>
      <c r="X930" s="564"/>
      <c r="Y930" s="564"/>
      <c r="Z930" s="564"/>
    </row>
    <row r="931">
      <c r="A931" s="564"/>
      <c r="B931" s="564"/>
      <c r="C931" s="564"/>
      <c r="D931" s="622"/>
      <c r="E931" s="564"/>
      <c r="F931" s="564"/>
      <c r="G931" s="564"/>
      <c r="H931" s="564"/>
      <c r="I931" s="564"/>
      <c r="J931" s="564"/>
      <c r="K931" s="564"/>
      <c r="L931" s="564"/>
      <c r="M931" s="564"/>
      <c r="N931" s="564"/>
      <c r="O931" s="564"/>
      <c r="P931" s="564"/>
      <c r="Q931" s="564"/>
      <c r="R931" s="564"/>
      <c r="S931" s="564"/>
      <c r="T931" s="564"/>
      <c r="U931" s="564"/>
      <c r="V931" s="564"/>
      <c r="W931" s="564"/>
      <c r="X931" s="564"/>
      <c r="Y931" s="564"/>
      <c r="Z931" s="564"/>
    </row>
    <row r="932">
      <c r="A932" s="564"/>
      <c r="B932" s="564"/>
      <c r="C932" s="564"/>
      <c r="D932" s="622"/>
      <c r="E932" s="564"/>
      <c r="F932" s="564"/>
      <c r="G932" s="564"/>
      <c r="H932" s="564"/>
      <c r="I932" s="564"/>
      <c r="J932" s="564"/>
      <c r="K932" s="564"/>
      <c r="L932" s="564"/>
      <c r="M932" s="564"/>
      <c r="N932" s="564"/>
      <c r="O932" s="564"/>
      <c r="P932" s="564"/>
      <c r="Q932" s="564"/>
      <c r="R932" s="564"/>
      <c r="S932" s="564"/>
      <c r="T932" s="564"/>
      <c r="U932" s="564"/>
      <c r="V932" s="564"/>
      <c r="W932" s="564"/>
      <c r="X932" s="564"/>
      <c r="Y932" s="564"/>
      <c r="Z932" s="564"/>
    </row>
    <row r="933">
      <c r="A933" s="564"/>
      <c r="B933" s="564"/>
      <c r="C933" s="564"/>
      <c r="D933" s="622"/>
      <c r="E933" s="564"/>
      <c r="F933" s="564"/>
      <c r="G933" s="564"/>
      <c r="H933" s="564"/>
      <c r="I933" s="564"/>
      <c r="J933" s="564"/>
      <c r="K933" s="564"/>
      <c r="L933" s="564"/>
      <c r="M933" s="564"/>
      <c r="N933" s="564"/>
      <c r="O933" s="564"/>
      <c r="P933" s="564"/>
      <c r="Q933" s="564"/>
      <c r="R933" s="564"/>
      <c r="S933" s="564"/>
      <c r="T933" s="564"/>
      <c r="U933" s="564"/>
      <c r="V933" s="564"/>
      <c r="W933" s="564"/>
      <c r="X933" s="564"/>
      <c r="Y933" s="564"/>
      <c r="Z933" s="564"/>
    </row>
    <row r="934">
      <c r="A934" s="564"/>
      <c r="B934" s="564"/>
      <c r="C934" s="564"/>
      <c r="D934" s="622"/>
      <c r="E934" s="564"/>
      <c r="F934" s="564"/>
      <c r="G934" s="564"/>
      <c r="H934" s="564"/>
      <c r="I934" s="564"/>
      <c r="J934" s="564"/>
      <c r="K934" s="564"/>
      <c r="L934" s="564"/>
      <c r="M934" s="564"/>
      <c r="N934" s="564"/>
      <c r="O934" s="564"/>
      <c r="P934" s="564"/>
      <c r="Q934" s="564"/>
      <c r="R934" s="564"/>
      <c r="S934" s="564"/>
      <c r="T934" s="564"/>
      <c r="U934" s="564"/>
      <c r="V934" s="564"/>
      <c r="W934" s="564"/>
      <c r="X934" s="564"/>
      <c r="Y934" s="564"/>
      <c r="Z934" s="564"/>
    </row>
    <row r="935">
      <c r="A935" s="564"/>
      <c r="B935" s="564"/>
      <c r="C935" s="564"/>
      <c r="D935" s="622"/>
      <c r="E935" s="564"/>
      <c r="F935" s="564"/>
      <c r="G935" s="564"/>
      <c r="H935" s="564"/>
      <c r="I935" s="564"/>
      <c r="J935" s="564"/>
      <c r="K935" s="564"/>
      <c r="L935" s="564"/>
      <c r="M935" s="564"/>
      <c r="N935" s="564"/>
      <c r="O935" s="564"/>
      <c r="P935" s="564"/>
      <c r="Q935" s="564"/>
      <c r="R935" s="564"/>
      <c r="S935" s="564"/>
      <c r="T935" s="564"/>
      <c r="U935" s="564"/>
      <c r="V935" s="564"/>
      <c r="W935" s="564"/>
      <c r="X935" s="564"/>
      <c r="Y935" s="564"/>
      <c r="Z935" s="564"/>
    </row>
    <row r="936">
      <c r="A936" s="564"/>
      <c r="B936" s="564"/>
      <c r="C936" s="564"/>
      <c r="D936" s="622"/>
      <c r="E936" s="564"/>
      <c r="F936" s="564"/>
      <c r="G936" s="564"/>
      <c r="H936" s="564"/>
      <c r="I936" s="564"/>
      <c r="J936" s="564"/>
      <c r="K936" s="564"/>
      <c r="L936" s="564"/>
      <c r="M936" s="564"/>
      <c r="N936" s="564"/>
      <c r="O936" s="564"/>
      <c r="P936" s="564"/>
      <c r="Q936" s="564"/>
      <c r="R936" s="564"/>
      <c r="S936" s="564"/>
      <c r="T936" s="564"/>
      <c r="U936" s="564"/>
      <c r="V936" s="564"/>
      <c r="W936" s="564"/>
      <c r="X936" s="564"/>
      <c r="Y936" s="564"/>
      <c r="Z936" s="564"/>
    </row>
    <row r="937">
      <c r="A937" s="564"/>
      <c r="B937" s="564"/>
      <c r="C937" s="564"/>
      <c r="D937" s="622"/>
      <c r="E937" s="564"/>
      <c r="F937" s="564"/>
      <c r="G937" s="564"/>
      <c r="H937" s="564"/>
      <c r="I937" s="564"/>
      <c r="J937" s="564"/>
      <c r="K937" s="564"/>
      <c r="L937" s="564"/>
      <c r="M937" s="564"/>
      <c r="N937" s="564"/>
      <c r="O937" s="564"/>
      <c r="P937" s="564"/>
      <c r="Q937" s="564"/>
      <c r="R937" s="564"/>
      <c r="S937" s="564"/>
      <c r="T937" s="564"/>
      <c r="U937" s="564"/>
      <c r="V937" s="564"/>
      <c r="W937" s="564"/>
      <c r="X937" s="564"/>
      <c r="Y937" s="564"/>
      <c r="Z937" s="564"/>
    </row>
    <row r="938">
      <c r="A938" s="564"/>
      <c r="B938" s="564"/>
      <c r="C938" s="564"/>
      <c r="D938" s="622"/>
      <c r="E938" s="564"/>
      <c r="F938" s="564"/>
      <c r="G938" s="564"/>
      <c r="H938" s="564"/>
      <c r="I938" s="564"/>
      <c r="J938" s="564"/>
      <c r="K938" s="564"/>
      <c r="L938" s="564"/>
      <c r="M938" s="564"/>
      <c r="N938" s="564"/>
      <c r="O938" s="564"/>
      <c r="P938" s="564"/>
      <c r="Q938" s="564"/>
      <c r="R938" s="564"/>
      <c r="S938" s="564"/>
      <c r="T938" s="564"/>
      <c r="U938" s="564"/>
      <c r="V938" s="564"/>
      <c r="W938" s="564"/>
      <c r="X938" s="564"/>
      <c r="Y938" s="564"/>
      <c r="Z938" s="564"/>
    </row>
    <row r="939">
      <c r="A939" s="564"/>
      <c r="B939" s="564"/>
      <c r="C939" s="564"/>
      <c r="D939" s="622"/>
      <c r="E939" s="564"/>
      <c r="F939" s="564"/>
      <c r="G939" s="564"/>
      <c r="H939" s="564"/>
      <c r="I939" s="564"/>
      <c r="J939" s="564"/>
      <c r="K939" s="564"/>
      <c r="L939" s="564"/>
      <c r="M939" s="564"/>
      <c r="N939" s="564"/>
      <c r="O939" s="564"/>
      <c r="P939" s="564"/>
      <c r="Q939" s="564"/>
      <c r="R939" s="564"/>
      <c r="S939" s="564"/>
      <c r="T939" s="564"/>
      <c r="U939" s="564"/>
      <c r="V939" s="564"/>
      <c r="W939" s="564"/>
      <c r="X939" s="564"/>
      <c r="Y939" s="564"/>
      <c r="Z939" s="564"/>
    </row>
    <row r="940">
      <c r="A940" s="564"/>
      <c r="B940" s="564"/>
      <c r="C940" s="564"/>
      <c r="D940" s="622"/>
      <c r="E940" s="564"/>
      <c r="F940" s="564"/>
      <c r="G940" s="564"/>
      <c r="H940" s="564"/>
      <c r="I940" s="564"/>
      <c r="J940" s="564"/>
      <c r="K940" s="564"/>
      <c r="L940" s="564"/>
      <c r="M940" s="564"/>
      <c r="N940" s="564"/>
      <c r="O940" s="564"/>
      <c r="P940" s="564"/>
      <c r="Q940" s="564"/>
      <c r="R940" s="564"/>
      <c r="S940" s="564"/>
      <c r="T940" s="564"/>
      <c r="U940" s="564"/>
      <c r="V940" s="564"/>
      <c r="W940" s="564"/>
      <c r="X940" s="564"/>
      <c r="Y940" s="564"/>
      <c r="Z940" s="564"/>
    </row>
    <row r="941">
      <c r="A941" s="564"/>
      <c r="B941" s="564"/>
      <c r="C941" s="564"/>
      <c r="D941" s="622"/>
      <c r="E941" s="564"/>
      <c r="F941" s="564"/>
      <c r="G941" s="564"/>
      <c r="H941" s="564"/>
      <c r="I941" s="564"/>
      <c r="J941" s="564"/>
      <c r="K941" s="564"/>
      <c r="L941" s="564"/>
      <c r="M941" s="564"/>
      <c r="N941" s="564"/>
      <c r="O941" s="564"/>
      <c r="P941" s="564"/>
      <c r="Q941" s="564"/>
      <c r="R941" s="564"/>
      <c r="S941" s="564"/>
      <c r="T941" s="564"/>
      <c r="U941" s="564"/>
      <c r="V941" s="564"/>
      <c r="W941" s="564"/>
      <c r="X941" s="564"/>
      <c r="Y941" s="564"/>
      <c r="Z941" s="564"/>
    </row>
    <row r="942">
      <c r="A942" s="564"/>
      <c r="B942" s="564"/>
      <c r="C942" s="564"/>
      <c r="D942" s="622"/>
      <c r="E942" s="564"/>
      <c r="F942" s="564"/>
      <c r="G942" s="564"/>
      <c r="H942" s="564"/>
      <c r="I942" s="564"/>
      <c r="J942" s="564"/>
      <c r="K942" s="564"/>
      <c r="L942" s="564"/>
      <c r="M942" s="564"/>
      <c r="N942" s="564"/>
      <c r="O942" s="564"/>
      <c r="P942" s="564"/>
      <c r="Q942" s="564"/>
      <c r="R942" s="564"/>
      <c r="S942" s="564"/>
      <c r="T942" s="564"/>
      <c r="U942" s="564"/>
      <c r="V942" s="564"/>
      <c r="W942" s="564"/>
      <c r="X942" s="564"/>
      <c r="Y942" s="564"/>
      <c r="Z942" s="564"/>
    </row>
    <row r="943">
      <c r="A943" s="564"/>
      <c r="B943" s="564"/>
      <c r="C943" s="564"/>
      <c r="D943" s="622"/>
      <c r="E943" s="564"/>
      <c r="F943" s="564"/>
      <c r="G943" s="564"/>
      <c r="H943" s="564"/>
      <c r="I943" s="564"/>
      <c r="J943" s="564"/>
      <c r="K943" s="564"/>
      <c r="L943" s="564"/>
      <c r="M943" s="564"/>
      <c r="N943" s="564"/>
      <c r="O943" s="564"/>
      <c r="P943" s="564"/>
      <c r="Q943" s="564"/>
      <c r="R943" s="564"/>
      <c r="S943" s="564"/>
      <c r="T943" s="564"/>
      <c r="U943" s="564"/>
      <c r="V943" s="564"/>
      <c r="W943" s="564"/>
      <c r="X943" s="564"/>
      <c r="Y943" s="564"/>
      <c r="Z943" s="564"/>
    </row>
    <row r="944">
      <c r="A944" s="564"/>
      <c r="B944" s="564"/>
      <c r="C944" s="564"/>
      <c r="D944" s="622"/>
      <c r="E944" s="564"/>
      <c r="F944" s="564"/>
      <c r="G944" s="564"/>
      <c r="H944" s="564"/>
      <c r="I944" s="564"/>
      <c r="J944" s="564"/>
      <c r="K944" s="564"/>
      <c r="L944" s="564"/>
      <c r="M944" s="564"/>
      <c r="N944" s="564"/>
      <c r="O944" s="564"/>
      <c r="P944" s="564"/>
      <c r="Q944" s="564"/>
      <c r="R944" s="564"/>
      <c r="S944" s="564"/>
      <c r="T944" s="564"/>
      <c r="U944" s="564"/>
      <c r="V944" s="564"/>
      <c r="W944" s="564"/>
      <c r="X944" s="564"/>
      <c r="Y944" s="564"/>
      <c r="Z944" s="564"/>
    </row>
    <row r="945">
      <c r="A945" s="564"/>
      <c r="B945" s="564"/>
      <c r="C945" s="564"/>
      <c r="D945" s="622"/>
      <c r="E945" s="564"/>
      <c r="F945" s="564"/>
      <c r="G945" s="564"/>
      <c r="H945" s="564"/>
      <c r="I945" s="564"/>
      <c r="J945" s="564"/>
      <c r="K945" s="564"/>
      <c r="L945" s="564"/>
      <c r="M945" s="564"/>
      <c r="N945" s="564"/>
      <c r="O945" s="564"/>
      <c r="P945" s="564"/>
      <c r="Q945" s="564"/>
      <c r="R945" s="564"/>
      <c r="S945" s="564"/>
      <c r="T945" s="564"/>
      <c r="U945" s="564"/>
      <c r="V945" s="564"/>
      <c r="W945" s="564"/>
      <c r="X945" s="564"/>
      <c r="Y945" s="564"/>
      <c r="Z945" s="564"/>
    </row>
    <row r="946">
      <c r="A946" s="564"/>
      <c r="B946" s="564"/>
      <c r="C946" s="564"/>
      <c r="D946" s="622"/>
      <c r="E946" s="564"/>
      <c r="F946" s="564"/>
      <c r="G946" s="564"/>
      <c r="H946" s="564"/>
      <c r="I946" s="564"/>
      <c r="J946" s="564"/>
      <c r="K946" s="564"/>
      <c r="L946" s="564"/>
      <c r="M946" s="564"/>
      <c r="N946" s="564"/>
      <c r="O946" s="564"/>
      <c r="P946" s="564"/>
      <c r="Q946" s="564"/>
      <c r="R946" s="564"/>
      <c r="S946" s="564"/>
      <c r="T946" s="564"/>
      <c r="U946" s="564"/>
      <c r="V946" s="564"/>
      <c r="W946" s="564"/>
      <c r="X946" s="564"/>
      <c r="Y946" s="564"/>
      <c r="Z946" s="564"/>
    </row>
    <row r="947">
      <c r="A947" s="564"/>
      <c r="B947" s="564"/>
      <c r="C947" s="564"/>
      <c r="D947" s="622"/>
      <c r="E947" s="564"/>
      <c r="F947" s="564"/>
      <c r="G947" s="564"/>
      <c r="H947" s="564"/>
      <c r="I947" s="564"/>
      <c r="J947" s="564"/>
      <c r="K947" s="564"/>
      <c r="L947" s="564"/>
      <c r="M947" s="564"/>
      <c r="N947" s="564"/>
      <c r="O947" s="564"/>
      <c r="P947" s="564"/>
      <c r="Q947" s="564"/>
      <c r="R947" s="564"/>
      <c r="S947" s="564"/>
      <c r="T947" s="564"/>
      <c r="U947" s="564"/>
      <c r="V947" s="564"/>
      <c r="W947" s="564"/>
      <c r="X947" s="564"/>
      <c r="Y947" s="564"/>
      <c r="Z947" s="564"/>
    </row>
    <row r="948">
      <c r="A948" s="564"/>
      <c r="B948" s="564"/>
      <c r="C948" s="564"/>
      <c r="D948" s="622"/>
      <c r="E948" s="564"/>
      <c r="F948" s="564"/>
      <c r="G948" s="564"/>
      <c r="H948" s="564"/>
      <c r="I948" s="564"/>
      <c r="J948" s="564"/>
      <c r="K948" s="564"/>
      <c r="L948" s="564"/>
      <c r="M948" s="564"/>
      <c r="N948" s="564"/>
      <c r="O948" s="564"/>
      <c r="P948" s="564"/>
      <c r="Q948" s="564"/>
      <c r="R948" s="564"/>
      <c r="S948" s="564"/>
      <c r="T948" s="564"/>
      <c r="U948" s="564"/>
      <c r="V948" s="564"/>
      <c r="W948" s="564"/>
      <c r="X948" s="564"/>
      <c r="Y948" s="564"/>
      <c r="Z948" s="564"/>
    </row>
    <row r="949">
      <c r="A949" s="564"/>
      <c r="B949" s="564"/>
      <c r="C949" s="564"/>
      <c r="D949" s="622"/>
      <c r="E949" s="564"/>
      <c r="F949" s="564"/>
      <c r="G949" s="564"/>
      <c r="H949" s="564"/>
      <c r="I949" s="564"/>
      <c r="J949" s="564"/>
      <c r="K949" s="564"/>
      <c r="L949" s="564"/>
      <c r="M949" s="564"/>
      <c r="N949" s="564"/>
      <c r="O949" s="564"/>
      <c r="P949" s="564"/>
      <c r="Q949" s="564"/>
      <c r="R949" s="564"/>
      <c r="S949" s="564"/>
      <c r="T949" s="564"/>
      <c r="U949" s="564"/>
      <c r="V949" s="564"/>
      <c r="W949" s="564"/>
      <c r="X949" s="564"/>
      <c r="Y949" s="564"/>
      <c r="Z949" s="564"/>
    </row>
    <row r="950">
      <c r="A950" s="564"/>
      <c r="B950" s="564"/>
      <c r="C950" s="564"/>
      <c r="D950" s="622"/>
      <c r="E950" s="564"/>
      <c r="F950" s="564"/>
      <c r="G950" s="564"/>
      <c r="H950" s="564"/>
      <c r="I950" s="564"/>
      <c r="J950" s="564"/>
      <c r="K950" s="564"/>
      <c r="L950" s="564"/>
      <c r="M950" s="564"/>
      <c r="N950" s="564"/>
      <c r="O950" s="564"/>
      <c r="P950" s="564"/>
      <c r="Q950" s="564"/>
      <c r="R950" s="564"/>
      <c r="S950" s="564"/>
      <c r="T950" s="564"/>
      <c r="U950" s="564"/>
      <c r="V950" s="564"/>
      <c r="W950" s="564"/>
      <c r="X950" s="564"/>
      <c r="Y950" s="564"/>
      <c r="Z950" s="564"/>
    </row>
    <row r="951">
      <c r="A951" s="564"/>
      <c r="B951" s="564"/>
      <c r="C951" s="564"/>
      <c r="D951" s="622"/>
      <c r="E951" s="564"/>
      <c r="F951" s="564"/>
      <c r="G951" s="564"/>
      <c r="H951" s="564"/>
      <c r="I951" s="564"/>
      <c r="J951" s="564"/>
      <c r="K951" s="564"/>
      <c r="L951" s="564"/>
      <c r="M951" s="564"/>
      <c r="N951" s="564"/>
      <c r="O951" s="564"/>
      <c r="P951" s="564"/>
      <c r="Q951" s="564"/>
      <c r="R951" s="564"/>
      <c r="S951" s="564"/>
      <c r="T951" s="564"/>
      <c r="U951" s="564"/>
      <c r="V951" s="564"/>
      <c r="W951" s="564"/>
      <c r="X951" s="564"/>
      <c r="Y951" s="564"/>
      <c r="Z951" s="564"/>
    </row>
    <row r="952">
      <c r="A952" s="564"/>
      <c r="B952" s="564"/>
      <c r="C952" s="564"/>
      <c r="D952" s="622"/>
      <c r="E952" s="564"/>
      <c r="F952" s="564"/>
      <c r="G952" s="564"/>
      <c r="H952" s="564"/>
      <c r="I952" s="564"/>
      <c r="J952" s="564"/>
      <c r="K952" s="564"/>
      <c r="L952" s="564"/>
      <c r="M952" s="564"/>
      <c r="N952" s="564"/>
      <c r="O952" s="564"/>
      <c r="P952" s="564"/>
      <c r="Q952" s="564"/>
      <c r="R952" s="564"/>
      <c r="S952" s="564"/>
      <c r="T952" s="564"/>
      <c r="U952" s="564"/>
      <c r="V952" s="564"/>
      <c r="W952" s="564"/>
      <c r="X952" s="564"/>
      <c r="Y952" s="564"/>
      <c r="Z952" s="564"/>
    </row>
    <row r="953">
      <c r="A953" s="564"/>
      <c r="B953" s="564"/>
      <c r="C953" s="564"/>
      <c r="D953" s="622"/>
      <c r="E953" s="564"/>
      <c r="F953" s="564"/>
      <c r="G953" s="564"/>
      <c r="H953" s="564"/>
      <c r="I953" s="564"/>
      <c r="J953" s="564"/>
      <c r="K953" s="564"/>
      <c r="L953" s="564"/>
      <c r="M953" s="564"/>
      <c r="N953" s="564"/>
      <c r="O953" s="564"/>
      <c r="P953" s="564"/>
      <c r="Q953" s="564"/>
      <c r="R953" s="564"/>
      <c r="S953" s="564"/>
      <c r="T953" s="564"/>
      <c r="U953" s="564"/>
      <c r="V953" s="564"/>
      <c r="W953" s="564"/>
      <c r="X953" s="564"/>
      <c r="Y953" s="564"/>
      <c r="Z953" s="564"/>
    </row>
    <row r="954">
      <c r="A954" s="564"/>
      <c r="B954" s="564"/>
      <c r="C954" s="564"/>
      <c r="D954" s="622"/>
      <c r="E954" s="564"/>
      <c r="F954" s="564"/>
      <c r="G954" s="564"/>
      <c r="H954" s="564"/>
      <c r="I954" s="564"/>
      <c r="J954" s="564"/>
      <c r="K954" s="564"/>
      <c r="L954" s="564"/>
      <c r="M954" s="564"/>
      <c r="N954" s="564"/>
      <c r="O954" s="564"/>
      <c r="P954" s="564"/>
      <c r="Q954" s="564"/>
      <c r="R954" s="564"/>
      <c r="S954" s="564"/>
      <c r="T954" s="564"/>
      <c r="U954" s="564"/>
      <c r="V954" s="564"/>
      <c r="W954" s="564"/>
      <c r="X954" s="564"/>
      <c r="Y954" s="564"/>
      <c r="Z954" s="564"/>
    </row>
    <row r="955">
      <c r="A955" s="564"/>
      <c r="B955" s="564"/>
      <c r="C955" s="564"/>
      <c r="D955" s="622"/>
      <c r="E955" s="564"/>
      <c r="F955" s="564"/>
      <c r="G955" s="564"/>
      <c r="H955" s="564"/>
      <c r="I955" s="564"/>
      <c r="J955" s="564"/>
      <c r="K955" s="564"/>
      <c r="L955" s="564"/>
      <c r="M955" s="564"/>
      <c r="N955" s="564"/>
      <c r="O955" s="564"/>
      <c r="P955" s="564"/>
      <c r="Q955" s="564"/>
      <c r="R955" s="564"/>
      <c r="S955" s="564"/>
      <c r="T955" s="564"/>
      <c r="U955" s="564"/>
      <c r="V955" s="564"/>
      <c r="W955" s="564"/>
      <c r="X955" s="564"/>
      <c r="Y955" s="564"/>
      <c r="Z955" s="564"/>
    </row>
    <row r="956">
      <c r="A956" s="564"/>
      <c r="B956" s="564"/>
      <c r="C956" s="564"/>
      <c r="D956" s="622"/>
      <c r="E956" s="564"/>
      <c r="F956" s="564"/>
      <c r="G956" s="564"/>
      <c r="H956" s="564"/>
      <c r="I956" s="564"/>
      <c r="J956" s="564"/>
      <c r="K956" s="564"/>
      <c r="L956" s="564"/>
      <c r="M956" s="564"/>
      <c r="N956" s="564"/>
      <c r="O956" s="564"/>
      <c r="P956" s="564"/>
      <c r="Q956" s="564"/>
      <c r="R956" s="564"/>
      <c r="S956" s="564"/>
      <c r="T956" s="564"/>
      <c r="U956" s="564"/>
      <c r="V956" s="564"/>
      <c r="W956" s="564"/>
      <c r="X956" s="564"/>
      <c r="Y956" s="564"/>
      <c r="Z956" s="564"/>
    </row>
    <row r="957">
      <c r="A957" s="564"/>
      <c r="B957" s="564"/>
      <c r="C957" s="564"/>
      <c r="D957" s="622"/>
      <c r="E957" s="564"/>
      <c r="F957" s="564"/>
      <c r="G957" s="564"/>
      <c r="H957" s="564"/>
      <c r="I957" s="564"/>
      <c r="J957" s="564"/>
      <c r="K957" s="564"/>
      <c r="L957" s="564"/>
      <c r="M957" s="564"/>
      <c r="N957" s="564"/>
      <c r="O957" s="564"/>
      <c r="P957" s="564"/>
      <c r="Q957" s="564"/>
      <c r="R957" s="564"/>
      <c r="S957" s="564"/>
      <c r="T957" s="564"/>
      <c r="U957" s="564"/>
      <c r="V957" s="564"/>
      <c r="W957" s="564"/>
      <c r="X957" s="564"/>
      <c r="Y957" s="564"/>
      <c r="Z957" s="564"/>
    </row>
    <row r="958">
      <c r="A958" s="564"/>
      <c r="B958" s="564"/>
      <c r="C958" s="564"/>
      <c r="D958" s="622"/>
      <c r="E958" s="564"/>
      <c r="F958" s="564"/>
      <c r="G958" s="564"/>
      <c r="H958" s="564"/>
      <c r="I958" s="564"/>
      <c r="J958" s="564"/>
      <c r="K958" s="564"/>
      <c r="L958" s="564"/>
      <c r="M958" s="564"/>
      <c r="N958" s="564"/>
      <c r="O958" s="564"/>
      <c r="P958" s="564"/>
      <c r="Q958" s="564"/>
      <c r="R958" s="564"/>
      <c r="S958" s="564"/>
      <c r="T958" s="564"/>
      <c r="U958" s="564"/>
      <c r="V958" s="564"/>
      <c r="W958" s="564"/>
      <c r="X958" s="564"/>
      <c r="Y958" s="564"/>
      <c r="Z958" s="564"/>
    </row>
    <row r="959">
      <c r="A959" s="564"/>
      <c r="B959" s="564"/>
      <c r="C959" s="564"/>
      <c r="D959" s="622"/>
      <c r="E959" s="564"/>
      <c r="F959" s="564"/>
      <c r="G959" s="564"/>
      <c r="H959" s="564"/>
      <c r="I959" s="564"/>
      <c r="J959" s="564"/>
      <c r="K959" s="564"/>
      <c r="L959" s="564"/>
      <c r="M959" s="564"/>
      <c r="N959" s="564"/>
      <c r="O959" s="564"/>
      <c r="P959" s="564"/>
      <c r="Q959" s="564"/>
      <c r="R959" s="564"/>
      <c r="S959" s="564"/>
      <c r="T959" s="564"/>
      <c r="U959" s="564"/>
      <c r="V959" s="564"/>
      <c r="W959" s="564"/>
      <c r="X959" s="564"/>
      <c r="Y959" s="564"/>
      <c r="Z959" s="564"/>
    </row>
    <row r="960">
      <c r="A960" s="564"/>
      <c r="B960" s="564"/>
      <c r="C960" s="564"/>
      <c r="D960" s="622"/>
      <c r="E960" s="564"/>
      <c r="F960" s="564"/>
      <c r="G960" s="564"/>
      <c r="H960" s="564"/>
      <c r="I960" s="564"/>
      <c r="J960" s="564"/>
      <c r="K960" s="564"/>
      <c r="L960" s="564"/>
      <c r="M960" s="564"/>
      <c r="N960" s="564"/>
      <c r="O960" s="564"/>
      <c r="P960" s="564"/>
      <c r="Q960" s="564"/>
      <c r="R960" s="564"/>
      <c r="S960" s="564"/>
      <c r="T960" s="564"/>
      <c r="U960" s="564"/>
      <c r="V960" s="564"/>
      <c r="W960" s="564"/>
      <c r="X960" s="564"/>
      <c r="Y960" s="564"/>
      <c r="Z960" s="564"/>
    </row>
    <row r="961">
      <c r="A961" s="564"/>
      <c r="B961" s="564"/>
      <c r="C961" s="564"/>
      <c r="D961" s="622"/>
      <c r="E961" s="564"/>
      <c r="F961" s="564"/>
      <c r="G961" s="564"/>
      <c r="H961" s="564"/>
      <c r="I961" s="564"/>
      <c r="J961" s="564"/>
      <c r="K961" s="564"/>
      <c r="L961" s="564"/>
      <c r="M961" s="564"/>
      <c r="N961" s="564"/>
      <c r="O961" s="564"/>
      <c r="P961" s="564"/>
      <c r="Q961" s="564"/>
      <c r="R961" s="564"/>
      <c r="S961" s="564"/>
      <c r="T961" s="564"/>
      <c r="U961" s="564"/>
      <c r="V961" s="564"/>
      <c r="W961" s="564"/>
      <c r="X961" s="564"/>
      <c r="Y961" s="564"/>
      <c r="Z961" s="564"/>
    </row>
    <row r="962">
      <c r="A962" s="564"/>
      <c r="B962" s="564"/>
      <c r="C962" s="564"/>
      <c r="D962" s="622"/>
      <c r="E962" s="564"/>
      <c r="F962" s="564"/>
      <c r="G962" s="564"/>
      <c r="H962" s="564"/>
      <c r="I962" s="564"/>
      <c r="J962" s="564"/>
      <c r="K962" s="564"/>
      <c r="L962" s="564"/>
      <c r="M962" s="564"/>
      <c r="N962" s="564"/>
      <c r="O962" s="564"/>
      <c r="P962" s="564"/>
      <c r="Q962" s="564"/>
      <c r="R962" s="564"/>
      <c r="S962" s="564"/>
      <c r="T962" s="564"/>
      <c r="U962" s="564"/>
      <c r="V962" s="564"/>
      <c r="W962" s="564"/>
      <c r="X962" s="564"/>
      <c r="Y962" s="564"/>
      <c r="Z962" s="564"/>
    </row>
    <row r="963">
      <c r="A963" s="564"/>
      <c r="B963" s="564"/>
      <c r="C963" s="564"/>
      <c r="D963" s="622"/>
      <c r="E963" s="564"/>
      <c r="F963" s="564"/>
      <c r="G963" s="564"/>
      <c r="H963" s="564"/>
      <c r="I963" s="564"/>
      <c r="J963" s="564"/>
      <c r="K963" s="564"/>
      <c r="L963" s="564"/>
      <c r="M963" s="564"/>
      <c r="N963" s="564"/>
      <c r="O963" s="564"/>
      <c r="P963" s="564"/>
      <c r="Q963" s="564"/>
      <c r="R963" s="564"/>
      <c r="S963" s="564"/>
      <c r="T963" s="564"/>
      <c r="U963" s="564"/>
      <c r="V963" s="564"/>
      <c r="W963" s="564"/>
      <c r="X963" s="564"/>
      <c r="Y963" s="564"/>
      <c r="Z963" s="564"/>
    </row>
    <row r="964">
      <c r="A964" s="564"/>
      <c r="B964" s="564"/>
      <c r="C964" s="564"/>
      <c r="D964" s="622"/>
      <c r="E964" s="564"/>
      <c r="F964" s="564"/>
      <c r="G964" s="564"/>
      <c r="H964" s="564"/>
      <c r="I964" s="564"/>
      <c r="J964" s="564"/>
      <c r="K964" s="564"/>
      <c r="L964" s="564"/>
      <c r="M964" s="564"/>
      <c r="N964" s="564"/>
      <c r="O964" s="564"/>
      <c r="P964" s="564"/>
      <c r="Q964" s="564"/>
      <c r="R964" s="564"/>
      <c r="S964" s="564"/>
      <c r="T964" s="564"/>
      <c r="U964" s="564"/>
      <c r="V964" s="564"/>
      <c r="W964" s="564"/>
      <c r="X964" s="564"/>
      <c r="Y964" s="564"/>
      <c r="Z964" s="564"/>
    </row>
    <row r="965">
      <c r="A965" s="564"/>
      <c r="B965" s="564"/>
      <c r="C965" s="564"/>
      <c r="D965" s="622"/>
      <c r="E965" s="564"/>
      <c r="F965" s="564"/>
      <c r="G965" s="564"/>
      <c r="H965" s="564"/>
      <c r="I965" s="564"/>
      <c r="J965" s="564"/>
      <c r="K965" s="564"/>
      <c r="L965" s="564"/>
      <c r="M965" s="564"/>
      <c r="N965" s="564"/>
      <c r="O965" s="564"/>
      <c r="P965" s="564"/>
      <c r="Q965" s="564"/>
      <c r="R965" s="564"/>
      <c r="S965" s="564"/>
      <c r="T965" s="564"/>
      <c r="U965" s="564"/>
      <c r="V965" s="564"/>
      <c r="W965" s="564"/>
      <c r="X965" s="564"/>
      <c r="Y965" s="564"/>
      <c r="Z965" s="564"/>
    </row>
    <row r="966">
      <c r="A966" s="564"/>
      <c r="B966" s="564"/>
      <c r="C966" s="564"/>
      <c r="D966" s="622"/>
      <c r="E966" s="564"/>
      <c r="F966" s="564"/>
      <c r="G966" s="564"/>
      <c r="H966" s="564"/>
      <c r="I966" s="564"/>
      <c r="J966" s="564"/>
      <c r="K966" s="564"/>
      <c r="L966" s="564"/>
      <c r="M966" s="564"/>
      <c r="N966" s="564"/>
      <c r="O966" s="564"/>
      <c r="P966" s="564"/>
      <c r="Q966" s="564"/>
      <c r="R966" s="564"/>
      <c r="S966" s="564"/>
      <c r="T966" s="564"/>
      <c r="U966" s="564"/>
      <c r="V966" s="564"/>
      <c r="W966" s="564"/>
      <c r="X966" s="564"/>
      <c r="Y966" s="564"/>
      <c r="Z966" s="564"/>
    </row>
    <row r="967">
      <c r="A967" s="564"/>
      <c r="B967" s="564"/>
      <c r="C967" s="564"/>
      <c r="D967" s="622"/>
      <c r="E967" s="564"/>
      <c r="F967" s="564"/>
      <c r="G967" s="564"/>
      <c r="H967" s="564"/>
      <c r="I967" s="564"/>
      <c r="J967" s="564"/>
      <c r="K967" s="564"/>
      <c r="L967" s="564"/>
      <c r="M967" s="564"/>
      <c r="N967" s="564"/>
      <c r="O967" s="564"/>
      <c r="P967" s="564"/>
      <c r="Q967" s="564"/>
      <c r="R967" s="564"/>
      <c r="S967" s="564"/>
      <c r="T967" s="564"/>
      <c r="U967" s="564"/>
      <c r="V967" s="564"/>
      <c r="W967" s="564"/>
      <c r="X967" s="564"/>
      <c r="Y967" s="564"/>
      <c r="Z967" s="564"/>
    </row>
    <row r="968">
      <c r="A968" s="564"/>
      <c r="B968" s="564"/>
      <c r="C968" s="564"/>
      <c r="D968" s="622"/>
      <c r="E968" s="564"/>
      <c r="F968" s="564"/>
      <c r="G968" s="564"/>
      <c r="H968" s="564"/>
      <c r="I968" s="564"/>
      <c r="J968" s="564"/>
      <c r="K968" s="564"/>
      <c r="L968" s="564"/>
      <c r="M968" s="564"/>
      <c r="N968" s="564"/>
      <c r="O968" s="564"/>
      <c r="P968" s="564"/>
      <c r="Q968" s="564"/>
      <c r="R968" s="564"/>
      <c r="S968" s="564"/>
      <c r="T968" s="564"/>
      <c r="U968" s="564"/>
      <c r="V968" s="564"/>
      <c r="W968" s="564"/>
      <c r="X968" s="564"/>
      <c r="Y968" s="564"/>
      <c r="Z968" s="564"/>
    </row>
    <row r="969">
      <c r="A969" s="564"/>
      <c r="B969" s="564"/>
      <c r="C969" s="564"/>
      <c r="D969" s="622"/>
      <c r="E969" s="564"/>
      <c r="F969" s="564"/>
      <c r="G969" s="564"/>
      <c r="H969" s="564"/>
      <c r="I969" s="564"/>
      <c r="J969" s="564"/>
      <c r="K969" s="564"/>
      <c r="L969" s="564"/>
      <c r="M969" s="564"/>
      <c r="N969" s="564"/>
      <c r="O969" s="564"/>
      <c r="P969" s="564"/>
      <c r="Q969" s="564"/>
      <c r="R969" s="564"/>
      <c r="S969" s="564"/>
      <c r="T969" s="564"/>
      <c r="U969" s="564"/>
      <c r="V969" s="564"/>
      <c r="W969" s="564"/>
      <c r="X969" s="564"/>
      <c r="Y969" s="564"/>
      <c r="Z969" s="564"/>
    </row>
    <row r="970">
      <c r="A970" s="564"/>
      <c r="B970" s="564"/>
      <c r="C970" s="564"/>
      <c r="D970" s="622"/>
      <c r="E970" s="564"/>
      <c r="F970" s="564"/>
      <c r="G970" s="564"/>
      <c r="H970" s="564"/>
      <c r="I970" s="564"/>
      <c r="J970" s="564"/>
      <c r="K970" s="564"/>
      <c r="L970" s="564"/>
      <c r="M970" s="564"/>
      <c r="N970" s="564"/>
      <c r="O970" s="564"/>
      <c r="P970" s="564"/>
      <c r="Q970" s="564"/>
      <c r="R970" s="564"/>
      <c r="S970" s="564"/>
      <c r="T970" s="564"/>
      <c r="U970" s="564"/>
      <c r="V970" s="564"/>
      <c r="W970" s="564"/>
      <c r="X970" s="564"/>
      <c r="Y970" s="564"/>
      <c r="Z970" s="564"/>
    </row>
    <row r="971">
      <c r="A971" s="564"/>
      <c r="B971" s="564"/>
      <c r="C971" s="564"/>
      <c r="D971" s="622"/>
      <c r="E971" s="564"/>
      <c r="F971" s="564"/>
      <c r="G971" s="564"/>
      <c r="H971" s="564"/>
      <c r="I971" s="564"/>
      <c r="J971" s="564"/>
      <c r="K971" s="564"/>
      <c r="L971" s="564"/>
      <c r="M971" s="564"/>
      <c r="N971" s="564"/>
      <c r="O971" s="564"/>
      <c r="P971" s="564"/>
      <c r="Q971" s="564"/>
      <c r="R971" s="564"/>
      <c r="S971" s="564"/>
      <c r="T971" s="564"/>
      <c r="U971" s="564"/>
      <c r="V971" s="564"/>
      <c r="W971" s="564"/>
      <c r="X971" s="564"/>
      <c r="Y971" s="564"/>
      <c r="Z971" s="564"/>
    </row>
    <row r="972">
      <c r="A972" s="564"/>
      <c r="B972" s="564"/>
      <c r="C972" s="564"/>
      <c r="D972" s="622"/>
      <c r="E972" s="564"/>
      <c r="F972" s="564"/>
      <c r="G972" s="564"/>
      <c r="H972" s="564"/>
      <c r="I972" s="564"/>
      <c r="J972" s="564"/>
      <c r="K972" s="564"/>
      <c r="L972" s="564"/>
      <c r="M972" s="564"/>
      <c r="N972" s="564"/>
      <c r="O972" s="564"/>
      <c r="P972" s="564"/>
      <c r="Q972" s="564"/>
      <c r="R972" s="564"/>
      <c r="S972" s="564"/>
      <c r="T972" s="564"/>
      <c r="U972" s="564"/>
      <c r="V972" s="564"/>
      <c r="W972" s="564"/>
      <c r="X972" s="564"/>
      <c r="Y972" s="564"/>
      <c r="Z972" s="564"/>
    </row>
    <row r="973">
      <c r="A973" s="564"/>
      <c r="B973" s="564"/>
      <c r="C973" s="564"/>
      <c r="D973" s="622"/>
      <c r="E973" s="564"/>
      <c r="F973" s="564"/>
      <c r="G973" s="564"/>
      <c r="H973" s="564"/>
      <c r="I973" s="564"/>
      <c r="J973" s="564"/>
      <c r="K973" s="564"/>
      <c r="L973" s="564"/>
      <c r="M973" s="564"/>
      <c r="N973" s="564"/>
      <c r="O973" s="564"/>
      <c r="P973" s="564"/>
      <c r="Q973" s="564"/>
      <c r="R973" s="564"/>
      <c r="S973" s="564"/>
      <c r="T973" s="564"/>
      <c r="U973" s="564"/>
      <c r="V973" s="564"/>
      <c r="W973" s="564"/>
      <c r="X973" s="564"/>
      <c r="Y973" s="564"/>
      <c r="Z973" s="564"/>
    </row>
    <row r="974">
      <c r="A974" s="564"/>
      <c r="B974" s="564"/>
      <c r="C974" s="564"/>
      <c r="D974" s="622"/>
      <c r="E974" s="564"/>
      <c r="F974" s="564"/>
      <c r="G974" s="564"/>
      <c r="H974" s="564"/>
      <c r="I974" s="564"/>
      <c r="J974" s="564"/>
      <c r="K974" s="564"/>
      <c r="L974" s="564"/>
      <c r="M974" s="564"/>
      <c r="N974" s="564"/>
      <c r="O974" s="564"/>
      <c r="P974" s="564"/>
      <c r="Q974" s="564"/>
      <c r="R974" s="564"/>
      <c r="S974" s="564"/>
      <c r="T974" s="564"/>
      <c r="U974" s="564"/>
      <c r="V974" s="564"/>
      <c r="W974" s="564"/>
      <c r="X974" s="564"/>
      <c r="Y974" s="564"/>
      <c r="Z974" s="564"/>
    </row>
    <row r="975">
      <c r="A975" s="564"/>
      <c r="B975" s="564"/>
      <c r="C975" s="564"/>
      <c r="D975" s="622"/>
      <c r="E975" s="564"/>
      <c r="F975" s="564"/>
      <c r="G975" s="564"/>
      <c r="H975" s="564"/>
      <c r="I975" s="564"/>
      <c r="J975" s="564"/>
      <c r="K975" s="564"/>
      <c r="L975" s="564"/>
      <c r="M975" s="564"/>
      <c r="N975" s="564"/>
      <c r="O975" s="564"/>
      <c r="P975" s="564"/>
      <c r="Q975" s="564"/>
      <c r="R975" s="564"/>
      <c r="S975" s="564"/>
      <c r="T975" s="564"/>
      <c r="U975" s="564"/>
      <c r="V975" s="564"/>
      <c r="W975" s="564"/>
      <c r="X975" s="564"/>
      <c r="Y975" s="564"/>
      <c r="Z975" s="564"/>
    </row>
    <row r="976">
      <c r="A976" s="564"/>
      <c r="B976" s="564"/>
      <c r="C976" s="564"/>
      <c r="D976" s="622"/>
      <c r="E976" s="564"/>
      <c r="F976" s="564"/>
      <c r="G976" s="564"/>
      <c r="H976" s="564"/>
      <c r="I976" s="564"/>
      <c r="J976" s="564"/>
      <c r="K976" s="564"/>
      <c r="L976" s="564"/>
      <c r="M976" s="564"/>
      <c r="N976" s="564"/>
      <c r="O976" s="564"/>
      <c r="P976" s="564"/>
      <c r="Q976" s="564"/>
      <c r="R976" s="564"/>
      <c r="S976" s="564"/>
      <c r="T976" s="564"/>
      <c r="U976" s="564"/>
      <c r="V976" s="564"/>
      <c r="W976" s="564"/>
      <c r="X976" s="564"/>
      <c r="Y976" s="564"/>
      <c r="Z976" s="564"/>
    </row>
    <row r="977">
      <c r="A977" s="564"/>
      <c r="B977" s="564"/>
      <c r="C977" s="564"/>
      <c r="D977" s="622"/>
      <c r="E977" s="564"/>
      <c r="F977" s="564"/>
      <c r="G977" s="564"/>
      <c r="H977" s="564"/>
      <c r="I977" s="564"/>
      <c r="J977" s="564"/>
      <c r="K977" s="564"/>
      <c r="L977" s="564"/>
      <c r="M977" s="564"/>
      <c r="N977" s="564"/>
      <c r="O977" s="564"/>
      <c r="P977" s="564"/>
      <c r="Q977" s="564"/>
      <c r="R977" s="564"/>
      <c r="S977" s="564"/>
      <c r="T977" s="564"/>
      <c r="U977" s="564"/>
      <c r="V977" s="564"/>
      <c r="W977" s="564"/>
      <c r="X977" s="564"/>
      <c r="Y977" s="564"/>
      <c r="Z977" s="564"/>
    </row>
    <row r="978">
      <c r="A978" s="564"/>
      <c r="B978" s="564"/>
      <c r="C978" s="564"/>
      <c r="D978" s="622"/>
      <c r="E978" s="564"/>
      <c r="F978" s="564"/>
      <c r="G978" s="564"/>
      <c r="H978" s="564"/>
      <c r="I978" s="564"/>
      <c r="J978" s="564"/>
      <c r="K978" s="564"/>
      <c r="L978" s="564"/>
      <c r="M978" s="564"/>
      <c r="N978" s="564"/>
      <c r="O978" s="564"/>
      <c r="P978" s="564"/>
      <c r="Q978" s="564"/>
      <c r="R978" s="564"/>
      <c r="S978" s="564"/>
      <c r="T978" s="564"/>
      <c r="U978" s="564"/>
      <c r="V978" s="564"/>
      <c r="W978" s="564"/>
      <c r="X978" s="564"/>
      <c r="Y978" s="564"/>
      <c r="Z978" s="564"/>
    </row>
    <row r="979">
      <c r="A979" s="564"/>
      <c r="B979" s="564"/>
      <c r="C979" s="564"/>
      <c r="D979" s="622"/>
      <c r="E979" s="564"/>
      <c r="F979" s="564"/>
      <c r="G979" s="564"/>
      <c r="H979" s="564"/>
      <c r="I979" s="564"/>
      <c r="J979" s="564"/>
      <c r="K979" s="564"/>
      <c r="L979" s="564"/>
      <c r="M979" s="564"/>
      <c r="N979" s="564"/>
      <c r="O979" s="564"/>
      <c r="P979" s="564"/>
      <c r="Q979" s="564"/>
      <c r="R979" s="564"/>
      <c r="S979" s="564"/>
      <c r="T979" s="564"/>
      <c r="U979" s="564"/>
      <c r="V979" s="564"/>
      <c r="W979" s="564"/>
      <c r="X979" s="564"/>
      <c r="Y979" s="564"/>
      <c r="Z979" s="564"/>
    </row>
    <row r="980">
      <c r="A980" s="564"/>
      <c r="B980" s="564"/>
      <c r="C980" s="564"/>
      <c r="D980" s="622"/>
      <c r="E980" s="564"/>
      <c r="F980" s="564"/>
      <c r="G980" s="564"/>
      <c r="H980" s="564"/>
      <c r="I980" s="564"/>
      <c r="J980" s="564"/>
      <c r="K980" s="564"/>
      <c r="L980" s="564"/>
      <c r="M980" s="564"/>
      <c r="N980" s="564"/>
      <c r="O980" s="564"/>
      <c r="P980" s="564"/>
      <c r="Q980" s="564"/>
      <c r="R980" s="564"/>
      <c r="S980" s="564"/>
      <c r="T980" s="564"/>
      <c r="U980" s="564"/>
      <c r="V980" s="564"/>
      <c r="W980" s="564"/>
      <c r="X980" s="564"/>
      <c r="Y980" s="564"/>
      <c r="Z980" s="564"/>
    </row>
    <row r="981">
      <c r="A981" s="564"/>
      <c r="B981" s="564"/>
      <c r="C981" s="564"/>
      <c r="D981" s="622"/>
      <c r="E981" s="564"/>
      <c r="F981" s="564"/>
      <c r="G981" s="564"/>
      <c r="H981" s="564"/>
      <c r="I981" s="564"/>
      <c r="J981" s="564"/>
      <c r="K981" s="564"/>
      <c r="L981" s="564"/>
      <c r="M981" s="564"/>
      <c r="N981" s="564"/>
      <c r="O981" s="564"/>
      <c r="P981" s="564"/>
      <c r="Q981" s="564"/>
      <c r="R981" s="564"/>
      <c r="S981" s="564"/>
      <c r="T981" s="564"/>
      <c r="U981" s="564"/>
      <c r="V981" s="564"/>
      <c r="W981" s="564"/>
      <c r="X981" s="564"/>
      <c r="Y981" s="564"/>
      <c r="Z981" s="564"/>
    </row>
    <row r="982">
      <c r="A982" s="564"/>
      <c r="B982" s="564"/>
      <c r="C982" s="564"/>
      <c r="D982" s="622"/>
      <c r="E982" s="564"/>
      <c r="F982" s="564"/>
      <c r="G982" s="564"/>
      <c r="H982" s="564"/>
      <c r="I982" s="564"/>
      <c r="J982" s="564"/>
      <c r="K982" s="564"/>
      <c r="L982" s="564"/>
      <c r="M982" s="564"/>
      <c r="N982" s="564"/>
      <c r="O982" s="564"/>
      <c r="P982" s="564"/>
      <c r="Q982" s="564"/>
      <c r="R982" s="564"/>
      <c r="S982" s="564"/>
      <c r="T982" s="564"/>
      <c r="U982" s="564"/>
      <c r="V982" s="564"/>
      <c r="W982" s="564"/>
      <c r="X982" s="564"/>
      <c r="Y982" s="564"/>
      <c r="Z982" s="564"/>
    </row>
    <row r="983">
      <c r="A983" s="564"/>
      <c r="B983" s="564"/>
      <c r="C983" s="564"/>
      <c r="D983" s="622"/>
      <c r="E983" s="564"/>
      <c r="F983" s="564"/>
      <c r="G983" s="564"/>
      <c r="H983" s="564"/>
      <c r="I983" s="564"/>
      <c r="J983" s="564"/>
      <c r="K983" s="564"/>
      <c r="L983" s="564"/>
      <c r="M983" s="564"/>
      <c r="N983" s="564"/>
      <c r="O983" s="564"/>
      <c r="P983" s="564"/>
      <c r="Q983" s="564"/>
      <c r="R983" s="564"/>
      <c r="S983" s="564"/>
      <c r="T983" s="564"/>
      <c r="U983" s="564"/>
      <c r="V983" s="564"/>
      <c r="W983" s="564"/>
      <c r="X983" s="564"/>
      <c r="Y983" s="564"/>
      <c r="Z983" s="564"/>
    </row>
    <row r="984">
      <c r="A984" s="564"/>
      <c r="B984" s="564"/>
      <c r="C984" s="564"/>
      <c r="D984" s="622"/>
      <c r="E984" s="564"/>
      <c r="F984" s="564"/>
      <c r="G984" s="564"/>
      <c r="H984" s="564"/>
      <c r="I984" s="564"/>
      <c r="J984" s="564"/>
      <c r="K984" s="564"/>
      <c r="L984" s="564"/>
      <c r="M984" s="564"/>
      <c r="N984" s="564"/>
      <c r="O984" s="564"/>
      <c r="P984" s="564"/>
      <c r="Q984" s="564"/>
      <c r="R984" s="564"/>
      <c r="S984" s="564"/>
      <c r="T984" s="564"/>
      <c r="U984" s="564"/>
      <c r="V984" s="564"/>
      <c r="W984" s="564"/>
      <c r="X984" s="564"/>
      <c r="Y984" s="564"/>
      <c r="Z984" s="564"/>
    </row>
    <row r="985">
      <c r="A985" s="564"/>
      <c r="B985" s="564"/>
      <c r="C985" s="564"/>
      <c r="D985" s="622"/>
      <c r="E985" s="564"/>
      <c r="F985" s="564"/>
      <c r="G985" s="564"/>
      <c r="H985" s="564"/>
      <c r="I985" s="564"/>
      <c r="J985" s="564"/>
      <c r="K985" s="564"/>
      <c r="L985" s="564"/>
      <c r="M985" s="564"/>
      <c r="N985" s="564"/>
      <c r="O985" s="564"/>
      <c r="P985" s="564"/>
      <c r="Q985" s="564"/>
      <c r="R985" s="564"/>
      <c r="S985" s="564"/>
      <c r="T985" s="564"/>
      <c r="U985" s="564"/>
      <c r="V985" s="564"/>
      <c r="W985" s="564"/>
      <c r="X985" s="564"/>
      <c r="Y985" s="564"/>
      <c r="Z985" s="564"/>
    </row>
    <row r="986">
      <c r="A986" s="564"/>
      <c r="B986" s="564"/>
      <c r="C986" s="564"/>
      <c r="D986" s="622"/>
      <c r="E986" s="564"/>
      <c r="F986" s="564"/>
      <c r="G986" s="564"/>
      <c r="H986" s="564"/>
      <c r="I986" s="564"/>
      <c r="J986" s="564"/>
      <c r="K986" s="564"/>
      <c r="L986" s="564"/>
      <c r="M986" s="564"/>
      <c r="N986" s="564"/>
      <c r="O986" s="564"/>
      <c r="P986" s="564"/>
      <c r="Q986" s="564"/>
      <c r="R986" s="564"/>
      <c r="S986" s="564"/>
      <c r="T986" s="564"/>
      <c r="U986" s="564"/>
      <c r="V986" s="564"/>
      <c r="W986" s="564"/>
      <c r="X986" s="564"/>
      <c r="Y986" s="564"/>
      <c r="Z986" s="564"/>
    </row>
    <row r="987">
      <c r="A987" s="564"/>
      <c r="B987" s="564"/>
      <c r="C987" s="564"/>
      <c r="D987" s="622"/>
      <c r="E987" s="564"/>
      <c r="F987" s="564"/>
      <c r="G987" s="564"/>
      <c r="H987" s="564"/>
      <c r="I987" s="564"/>
      <c r="J987" s="564"/>
      <c r="K987" s="564"/>
      <c r="L987" s="564"/>
      <c r="M987" s="564"/>
      <c r="N987" s="564"/>
      <c r="O987" s="564"/>
      <c r="P987" s="564"/>
      <c r="Q987" s="564"/>
      <c r="R987" s="564"/>
      <c r="S987" s="564"/>
      <c r="T987" s="564"/>
      <c r="U987" s="564"/>
      <c r="V987" s="564"/>
      <c r="W987" s="564"/>
      <c r="X987" s="564"/>
      <c r="Y987" s="564"/>
      <c r="Z987" s="564"/>
    </row>
    <row r="988">
      <c r="A988" s="564"/>
      <c r="B988" s="564"/>
      <c r="C988" s="564"/>
      <c r="D988" s="622"/>
      <c r="E988" s="564"/>
      <c r="F988" s="564"/>
      <c r="G988" s="564"/>
      <c r="H988" s="564"/>
      <c r="I988" s="564"/>
      <c r="J988" s="564"/>
      <c r="K988" s="564"/>
      <c r="L988" s="564"/>
      <c r="M988" s="564"/>
      <c r="N988" s="564"/>
      <c r="O988" s="564"/>
      <c r="P988" s="564"/>
      <c r="Q988" s="564"/>
      <c r="R988" s="564"/>
      <c r="S988" s="564"/>
      <c r="T988" s="564"/>
      <c r="U988" s="564"/>
      <c r="V988" s="564"/>
      <c r="W988" s="564"/>
      <c r="X988" s="564"/>
      <c r="Y988" s="564"/>
      <c r="Z988" s="564"/>
    </row>
    <row r="989">
      <c r="A989" s="564"/>
      <c r="B989" s="564"/>
      <c r="C989" s="564"/>
      <c r="D989" s="622"/>
      <c r="E989" s="564"/>
      <c r="F989" s="564"/>
      <c r="G989" s="564"/>
      <c r="H989" s="564"/>
      <c r="I989" s="564"/>
      <c r="J989" s="564"/>
      <c r="K989" s="564"/>
      <c r="L989" s="564"/>
      <c r="M989" s="564"/>
      <c r="N989" s="564"/>
      <c r="O989" s="564"/>
      <c r="P989" s="564"/>
      <c r="Q989" s="564"/>
      <c r="R989" s="564"/>
      <c r="S989" s="564"/>
      <c r="T989" s="564"/>
      <c r="U989" s="564"/>
      <c r="V989" s="564"/>
      <c r="W989" s="564"/>
      <c r="X989" s="564"/>
      <c r="Y989" s="564"/>
      <c r="Z989" s="564"/>
    </row>
    <row r="990">
      <c r="A990" s="564"/>
      <c r="B990" s="564"/>
      <c r="C990" s="564"/>
      <c r="D990" s="622"/>
      <c r="E990" s="564"/>
      <c r="F990" s="564"/>
      <c r="G990" s="564"/>
      <c r="H990" s="564"/>
      <c r="I990" s="564"/>
      <c r="J990" s="564"/>
      <c r="K990" s="564"/>
      <c r="L990" s="564"/>
      <c r="M990" s="564"/>
      <c r="N990" s="564"/>
      <c r="O990" s="564"/>
      <c r="P990" s="564"/>
      <c r="Q990" s="564"/>
      <c r="R990" s="564"/>
      <c r="S990" s="564"/>
      <c r="T990" s="564"/>
      <c r="U990" s="564"/>
      <c r="V990" s="564"/>
      <c r="W990" s="564"/>
      <c r="X990" s="564"/>
      <c r="Y990" s="564"/>
      <c r="Z990" s="564"/>
    </row>
    <row r="991">
      <c r="A991" s="564"/>
      <c r="B991" s="564"/>
      <c r="C991" s="564"/>
      <c r="D991" s="622"/>
      <c r="E991" s="564"/>
      <c r="F991" s="564"/>
      <c r="G991" s="564"/>
      <c r="H991" s="564"/>
      <c r="I991" s="564"/>
      <c r="J991" s="564"/>
      <c r="K991" s="564"/>
      <c r="L991" s="564"/>
      <c r="M991" s="564"/>
      <c r="N991" s="564"/>
      <c r="O991" s="564"/>
      <c r="P991" s="564"/>
      <c r="Q991" s="564"/>
      <c r="R991" s="564"/>
      <c r="S991" s="564"/>
      <c r="T991" s="564"/>
      <c r="U991" s="564"/>
      <c r="V991" s="564"/>
      <c r="W991" s="564"/>
      <c r="X991" s="564"/>
      <c r="Y991" s="564"/>
      <c r="Z991" s="564"/>
    </row>
    <row r="992">
      <c r="A992" s="564"/>
      <c r="B992" s="564"/>
      <c r="C992" s="564"/>
      <c r="D992" s="622"/>
      <c r="E992" s="564"/>
      <c r="F992" s="564"/>
      <c r="G992" s="564"/>
      <c r="H992" s="564"/>
      <c r="I992" s="564"/>
      <c r="J992" s="564"/>
      <c r="K992" s="564"/>
      <c r="L992" s="564"/>
      <c r="M992" s="564"/>
      <c r="N992" s="564"/>
      <c r="O992" s="564"/>
      <c r="P992" s="564"/>
      <c r="Q992" s="564"/>
      <c r="R992" s="564"/>
      <c r="S992" s="564"/>
      <c r="T992" s="564"/>
      <c r="U992" s="564"/>
      <c r="V992" s="564"/>
      <c r="W992" s="564"/>
      <c r="X992" s="564"/>
      <c r="Y992" s="564"/>
      <c r="Z992" s="564"/>
    </row>
    <row r="993">
      <c r="A993" s="564"/>
      <c r="B993" s="564"/>
      <c r="C993" s="564"/>
      <c r="D993" s="622"/>
      <c r="E993" s="564"/>
      <c r="F993" s="564"/>
      <c r="G993" s="564"/>
      <c r="H993" s="564"/>
      <c r="I993" s="564"/>
      <c r="J993" s="564"/>
      <c r="K993" s="564"/>
      <c r="L993" s="564"/>
      <c r="M993" s="564"/>
      <c r="N993" s="564"/>
      <c r="O993" s="564"/>
      <c r="P993" s="564"/>
      <c r="Q993" s="564"/>
      <c r="R993" s="564"/>
      <c r="S993" s="564"/>
      <c r="T993" s="564"/>
      <c r="U993" s="564"/>
      <c r="V993" s="564"/>
      <c r="W993" s="564"/>
      <c r="X993" s="564"/>
      <c r="Y993" s="564"/>
      <c r="Z993" s="564"/>
    </row>
    <row r="994">
      <c r="A994" s="564"/>
      <c r="B994" s="564"/>
      <c r="C994" s="564"/>
      <c r="D994" s="622"/>
      <c r="E994" s="564"/>
      <c r="F994" s="564"/>
      <c r="G994" s="564"/>
      <c r="H994" s="564"/>
      <c r="I994" s="564"/>
      <c r="J994" s="564"/>
      <c r="K994" s="564"/>
      <c r="L994" s="564"/>
      <c r="M994" s="564"/>
      <c r="N994" s="564"/>
      <c r="O994" s="564"/>
      <c r="P994" s="564"/>
      <c r="Q994" s="564"/>
      <c r="R994" s="564"/>
      <c r="S994" s="564"/>
      <c r="T994" s="564"/>
      <c r="U994" s="564"/>
      <c r="V994" s="564"/>
      <c r="W994" s="564"/>
      <c r="X994" s="564"/>
      <c r="Y994" s="564"/>
      <c r="Z994" s="564"/>
    </row>
    <row r="995">
      <c r="A995" s="564"/>
      <c r="B995" s="564"/>
      <c r="C995" s="564"/>
      <c r="D995" s="622"/>
      <c r="E995" s="564"/>
      <c r="F995" s="564"/>
      <c r="G995" s="564"/>
      <c r="H995" s="564"/>
      <c r="I995" s="564"/>
      <c r="J995" s="564"/>
      <c r="K995" s="564"/>
      <c r="L995" s="564"/>
      <c r="M995" s="564"/>
      <c r="N995" s="564"/>
      <c r="O995" s="564"/>
      <c r="P995" s="564"/>
      <c r="Q995" s="564"/>
      <c r="R995" s="564"/>
      <c r="S995" s="564"/>
      <c r="T995" s="564"/>
      <c r="U995" s="564"/>
      <c r="V995" s="564"/>
      <c r="W995" s="564"/>
      <c r="X995" s="564"/>
      <c r="Y995" s="564"/>
      <c r="Z995" s="564"/>
    </row>
    <row r="996">
      <c r="A996" s="564"/>
      <c r="B996" s="564"/>
      <c r="C996" s="564"/>
      <c r="D996" s="622"/>
      <c r="E996" s="564"/>
      <c r="F996" s="564"/>
      <c r="G996" s="564"/>
      <c r="H996" s="564"/>
      <c r="I996" s="564"/>
      <c r="J996" s="564"/>
      <c r="K996" s="564"/>
      <c r="L996" s="564"/>
      <c r="M996" s="564"/>
      <c r="N996" s="564"/>
      <c r="O996" s="564"/>
      <c r="P996" s="564"/>
      <c r="Q996" s="564"/>
      <c r="R996" s="564"/>
      <c r="S996" s="564"/>
      <c r="T996" s="564"/>
      <c r="U996" s="564"/>
      <c r="V996" s="564"/>
      <c r="W996" s="564"/>
      <c r="X996" s="564"/>
      <c r="Y996" s="564"/>
      <c r="Z996" s="564"/>
    </row>
    <row r="997">
      <c r="A997" s="564"/>
      <c r="B997" s="564"/>
      <c r="C997" s="564"/>
      <c r="D997" s="622"/>
      <c r="E997" s="564"/>
      <c r="F997" s="564"/>
      <c r="G997" s="564"/>
      <c r="H997" s="564"/>
      <c r="I997" s="564"/>
      <c r="J997" s="564"/>
      <c r="K997" s="564"/>
      <c r="L997" s="564"/>
      <c r="M997" s="564"/>
      <c r="N997" s="564"/>
      <c r="O997" s="564"/>
      <c r="P997" s="564"/>
      <c r="Q997" s="564"/>
      <c r="R997" s="564"/>
      <c r="S997" s="564"/>
      <c r="T997" s="564"/>
      <c r="U997" s="564"/>
      <c r="V997" s="564"/>
      <c r="W997" s="564"/>
      <c r="X997" s="564"/>
      <c r="Y997" s="564"/>
      <c r="Z997" s="564"/>
    </row>
    <row r="998">
      <c r="A998" s="623"/>
      <c r="B998" s="623"/>
      <c r="C998" s="624"/>
      <c r="D998" s="625"/>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623"/>
      <c r="B999" s="623"/>
      <c r="C999" s="624"/>
      <c r="D999" s="625"/>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623"/>
      <c r="B1000" s="623"/>
      <c r="C1000" s="624"/>
      <c r="D1000" s="625"/>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row r="1001">
      <c r="A1001" s="623"/>
      <c r="B1001" s="623"/>
      <c r="C1001" s="624"/>
      <c r="D1001" s="625"/>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row>
    <row r="1002">
      <c r="A1002" s="623"/>
      <c r="B1002" s="623"/>
      <c r="C1002" s="624"/>
      <c r="D1002" s="625"/>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row>
    <row r="1003">
      <c r="A1003" s="623"/>
      <c r="B1003" s="623"/>
      <c r="C1003" s="624"/>
      <c r="D1003" s="625"/>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row>
    <row r="1004">
      <c r="A1004" s="623"/>
      <c r="B1004" s="623"/>
      <c r="C1004" s="624"/>
      <c r="D1004" s="625"/>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row>
    <row r="1005">
      <c r="A1005" s="623"/>
      <c r="B1005" s="623"/>
      <c r="C1005" s="624"/>
      <c r="D1005" s="625"/>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row>
    <row r="1006">
      <c r="A1006" s="623"/>
      <c r="B1006" s="623"/>
      <c r="C1006" s="624"/>
      <c r="D1006" s="625"/>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row>
    <row r="1007">
      <c r="A1007" s="623"/>
      <c r="B1007" s="623"/>
      <c r="C1007" s="624"/>
      <c r="D1007" s="625"/>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row>
    <row r="1008">
      <c r="A1008" s="623"/>
      <c r="B1008" s="623"/>
      <c r="C1008" s="624"/>
      <c r="D1008" s="625"/>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row>
    <row r="1009">
      <c r="A1009" s="623"/>
      <c r="B1009" s="623"/>
      <c r="C1009" s="624"/>
      <c r="D1009" s="625"/>
      <c r="E1009" s="51"/>
      <c r="F1009" s="51"/>
      <c r="G1009" s="51"/>
      <c r="H1009" s="51"/>
      <c r="I1009" s="51"/>
      <c r="J1009" s="51"/>
      <c r="K1009" s="51"/>
      <c r="L1009" s="51"/>
      <c r="M1009" s="51"/>
      <c r="N1009" s="51"/>
      <c r="O1009" s="51"/>
      <c r="P1009" s="51"/>
      <c r="Q1009" s="51"/>
      <c r="R1009" s="51"/>
      <c r="S1009" s="51"/>
      <c r="T1009" s="51"/>
      <c r="U1009" s="51"/>
      <c r="V1009" s="51"/>
      <c r="W1009" s="51"/>
      <c r="X1009" s="51"/>
      <c r="Y1009" s="51"/>
      <c r="Z1009" s="51"/>
    </row>
    <row r="1010">
      <c r="A1010" s="623"/>
      <c r="B1010" s="623"/>
      <c r="C1010" s="624"/>
      <c r="D1010" s="625"/>
      <c r="E1010" s="51"/>
      <c r="F1010" s="51"/>
      <c r="G1010" s="51"/>
      <c r="H1010" s="51"/>
      <c r="I1010" s="51"/>
      <c r="J1010" s="51"/>
      <c r="K1010" s="51"/>
      <c r="L1010" s="51"/>
      <c r="M1010" s="51"/>
      <c r="N1010" s="51"/>
      <c r="O1010" s="51"/>
      <c r="P1010" s="51"/>
      <c r="Q1010" s="51"/>
      <c r="R1010" s="51"/>
      <c r="S1010" s="51"/>
      <c r="T1010" s="51"/>
      <c r="U1010" s="51"/>
      <c r="V1010" s="51"/>
      <c r="W1010" s="51"/>
      <c r="X1010" s="51"/>
      <c r="Y1010" s="51"/>
      <c r="Z1010" s="51"/>
    </row>
    <row r="1011">
      <c r="A1011" s="623"/>
      <c r="B1011" s="623"/>
      <c r="C1011" s="624"/>
      <c r="D1011" s="625"/>
      <c r="E1011" s="51"/>
      <c r="F1011" s="51"/>
      <c r="G1011" s="51"/>
      <c r="H1011" s="51"/>
      <c r="I1011" s="51"/>
      <c r="J1011" s="51"/>
      <c r="K1011" s="51"/>
      <c r="L1011" s="51"/>
      <c r="M1011" s="51"/>
      <c r="N1011" s="51"/>
      <c r="O1011" s="51"/>
      <c r="P1011" s="51"/>
      <c r="Q1011" s="51"/>
      <c r="R1011" s="51"/>
      <c r="S1011" s="51"/>
      <c r="T1011" s="51"/>
      <c r="U1011" s="51"/>
      <c r="V1011" s="51"/>
      <c r="W1011" s="51"/>
      <c r="X1011" s="51"/>
      <c r="Y1011" s="51"/>
      <c r="Z1011" s="51"/>
    </row>
    <row r="1012">
      <c r="A1012" s="623"/>
      <c r="B1012" s="623"/>
      <c r="C1012" s="624"/>
      <c r="D1012" s="625"/>
      <c r="E1012" s="51"/>
      <c r="F1012" s="51"/>
      <c r="G1012" s="51"/>
      <c r="H1012" s="51"/>
      <c r="I1012" s="51"/>
      <c r="J1012" s="51"/>
      <c r="K1012" s="51"/>
      <c r="L1012" s="51"/>
      <c r="M1012" s="51"/>
      <c r="N1012" s="51"/>
      <c r="O1012" s="51"/>
      <c r="P1012" s="51"/>
      <c r="Q1012" s="51"/>
      <c r="R1012" s="51"/>
      <c r="S1012" s="51"/>
      <c r="T1012" s="51"/>
      <c r="U1012" s="51"/>
      <c r="V1012" s="51"/>
      <c r="W1012" s="51"/>
      <c r="X1012" s="51"/>
      <c r="Y1012" s="51"/>
      <c r="Z1012" s="51"/>
    </row>
    <row r="1013">
      <c r="A1013" s="623"/>
      <c r="B1013" s="623"/>
      <c r="C1013" s="624"/>
      <c r="D1013" s="625"/>
      <c r="E1013" s="51"/>
      <c r="F1013" s="51"/>
      <c r="G1013" s="51"/>
      <c r="H1013" s="51"/>
      <c r="I1013" s="51"/>
      <c r="J1013" s="51"/>
      <c r="K1013" s="51"/>
      <c r="L1013" s="51"/>
      <c r="M1013" s="51"/>
      <c r="N1013" s="51"/>
      <c r="O1013" s="51"/>
      <c r="P1013" s="51"/>
      <c r="Q1013" s="51"/>
      <c r="R1013" s="51"/>
      <c r="S1013" s="51"/>
      <c r="T1013" s="51"/>
      <c r="U1013" s="51"/>
      <c r="V1013" s="51"/>
      <c r="W1013" s="51"/>
      <c r="X1013" s="51"/>
      <c r="Y1013" s="51"/>
      <c r="Z1013" s="51"/>
    </row>
    <row r="1014">
      <c r="A1014" s="623"/>
      <c r="B1014" s="623"/>
      <c r="C1014" s="624"/>
      <c r="D1014" s="625"/>
      <c r="E1014" s="51"/>
      <c r="F1014" s="51"/>
      <c r="G1014" s="51"/>
      <c r="H1014" s="51"/>
      <c r="I1014" s="51"/>
      <c r="J1014" s="51"/>
      <c r="K1014" s="51"/>
      <c r="L1014" s="51"/>
      <c r="M1014" s="51"/>
      <c r="N1014" s="51"/>
      <c r="O1014" s="51"/>
      <c r="P1014" s="51"/>
      <c r="Q1014" s="51"/>
      <c r="R1014" s="51"/>
      <c r="S1014" s="51"/>
      <c r="T1014" s="51"/>
      <c r="U1014" s="51"/>
      <c r="V1014" s="51"/>
      <c r="W1014" s="51"/>
      <c r="X1014" s="51"/>
      <c r="Y1014" s="51"/>
      <c r="Z1014" s="51"/>
    </row>
    <row r="1015">
      <c r="A1015" s="623"/>
      <c r="B1015" s="623"/>
      <c r="C1015" s="624"/>
      <c r="D1015" s="625"/>
      <c r="E1015" s="51"/>
      <c r="F1015" s="51"/>
      <c r="G1015" s="51"/>
      <c r="H1015" s="51"/>
      <c r="I1015" s="51"/>
      <c r="J1015" s="51"/>
      <c r="K1015" s="51"/>
      <c r="L1015" s="51"/>
      <c r="M1015" s="51"/>
      <c r="N1015" s="51"/>
      <c r="O1015" s="51"/>
      <c r="P1015" s="51"/>
      <c r="Q1015" s="51"/>
      <c r="R1015" s="51"/>
      <c r="S1015" s="51"/>
      <c r="T1015" s="51"/>
      <c r="U1015" s="51"/>
      <c r="V1015" s="51"/>
      <c r="W1015" s="51"/>
      <c r="X1015" s="51"/>
      <c r="Y1015" s="51"/>
      <c r="Z1015" s="51"/>
    </row>
  </sheetData>
  <mergeCells count="13">
    <mergeCell ref="A22:D22"/>
    <mergeCell ref="A24:D24"/>
    <mergeCell ref="A25:D25"/>
    <mergeCell ref="A29:D29"/>
    <mergeCell ref="A31:D31"/>
    <mergeCell ref="A33:D33"/>
    <mergeCell ref="A2:D2"/>
    <mergeCell ref="A3:D3"/>
    <mergeCell ref="A9:D9"/>
    <mergeCell ref="A13:D13"/>
    <mergeCell ref="A17:D17"/>
    <mergeCell ref="A18:D18"/>
    <mergeCell ref="A20:D2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1" outlineLevelRow="2"/>
  <cols>
    <col collapsed="1" customWidth="1" min="1" max="1" width="44.57"/>
    <col customWidth="1" hidden="1" min="2" max="2" width="40.86" outlineLevel="1"/>
    <col customWidth="1" hidden="1" min="3" max="3" width="35.86" outlineLevel="1"/>
    <col customWidth="1" hidden="1" min="4" max="4" width="43.43" outlineLevel="1"/>
    <col customWidth="1" min="5" max="5" width="34.86"/>
    <col customWidth="1" min="6" max="7" width="8.43"/>
    <col customWidth="1" min="8" max="8" width="11.0"/>
    <col customWidth="1" min="9" max="11" width="8.43"/>
    <col customWidth="1" min="12" max="12" width="11.86" outlineLevel="1"/>
    <col customWidth="1" hidden="1" min="13" max="13" width="9.86" outlineLevel="1"/>
    <col customWidth="1" min="14" max="14" width="9.86" outlineLevel="1"/>
    <col customWidth="1" hidden="1" min="15" max="16" width="8.43" outlineLevel="1"/>
  </cols>
  <sheetData>
    <row r="1" ht="48.75" customHeight="1">
      <c r="A1" s="626" t="s">
        <v>702</v>
      </c>
      <c r="B1" s="627" t="s">
        <v>703</v>
      </c>
      <c r="C1" s="626" t="s">
        <v>704</v>
      </c>
      <c r="D1" s="627" t="s">
        <v>705</v>
      </c>
      <c r="E1" s="628" t="s">
        <v>706</v>
      </c>
      <c r="F1" s="629" t="s">
        <v>299</v>
      </c>
      <c r="G1" s="630" t="s">
        <v>707</v>
      </c>
      <c r="H1" s="631" t="s">
        <v>526</v>
      </c>
      <c r="I1" s="632" t="s">
        <v>305</v>
      </c>
      <c r="J1" s="633" t="s">
        <v>527</v>
      </c>
      <c r="K1" s="634" t="s">
        <v>307</v>
      </c>
      <c r="L1" s="635" t="s">
        <v>708</v>
      </c>
      <c r="M1" s="633" t="s">
        <v>709</v>
      </c>
      <c r="N1" s="636" t="s">
        <v>710</v>
      </c>
      <c r="O1" s="637"/>
      <c r="P1" s="630"/>
    </row>
    <row r="2" ht="14.25" customHeight="1">
      <c r="A2" s="544" t="s">
        <v>711</v>
      </c>
      <c r="B2" s="638"/>
      <c r="C2" s="525" t="s">
        <v>712</v>
      </c>
      <c r="D2" s="639"/>
      <c r="E2" s="640" t="s">
        <v>713</v>
      </c>
      <c r="F2" s="641"/>
      <c r="G2" s="539"/>
      <c r="H2" s="642"/>
      <c r="I2" s="536"/>
      <c r="J2" s="643"/>
      <c r="K2" s="644"/>
      <c r="L2" s="645"/>
      <c r="M2" s="646"/>
      <c r="N2" s="646"/>
      <c r="O2" s="647"/>
      <c r="P2" s="539"/>
    </row>
    <row r="3" ht="14.25" customHeight="1" outlineLevel="1">
      <c r="D3" s="648"/>
      <c r="E3" s="640" t="s">
        <v>714</v>
      </c>
      <c r="F3" s="641"/>
      <c r="G3" s="539"/>
      <c r="H3" s="642"/>
      <c r="I3" s="536"/>
      <c r="J3" s="643"/>
      <c r="K3" s="644"/>
      <c r="L3" s="645"/>
      <c r="M3" s="646"/>
      <c r="N3" s="646"/>
      <c r="O3" s="647"/>
      <c r="P3" s="539"/>
    </row>
    <row r="4" ht="14.25" customHeight="1" outlineLevel="1">
      <c r="D4" s="648"/>
      <c r="E4" s="640" t="s">
        <v>715</v>
      </c>
      <c r="F4" s="641"/>
      <c r="G4" s="539"/>
      <c r="H4" s="642"/>
      <c r="I4" s="536"/>
      <c r="J4" s="643"/>
      <c r="K4" s="644"/>
      <c r="L4" s="645"/>
      <c r="M4" s="646"/>
      <c r="N4" s="646"/>
      <c r="O4" s="647"/>
      <c r="P4" s="539"/>
    </row>
    <row r="5" ht="14.25" customHeight="1" outlineLevel="1">
      <c r="D5" s="648"/>
      <c r="E5" s="649" t="s">
        <v>716</v>
      </c>
      <c r="F5" s="641"/>
      <c r="G5" s="539"/>
      <c r="H5" s="642"/>
      <c r="I5" s="536"/>
      <c r="J5" s="643"/>
      <c r="K5" s="644"/>
      <c r="L5" s="645"/>
      <c r="M5" s="646"/>
      <c r="N5" s="646"/>
      <c r="O5" s="647"/>
      <c r="P5" s="539"/>
    </row>
    <row r="6" ht="14.25" customHeight="1" outlineLevel="1">
      <c r="D6" s="648"/>
      <c r="E6" s="649" t="s">
        <v>717</v>
      </c>
      <c r="F6" s="641"/>
      <c r="G6" s="539"/>
      <c r="H6" s="642"/>
      <c r="I6" s="536"/>
      <c r="J6" s="643"/>
      <c r="K6" s="644"/>
      <c r="L6" s="645"/>
      <c r="M6" s="646"/>
      <c r="N6" s="646"/>
      <c r="O6" s="647"/>
      <c r="P6" s="539"/>
    </row>
    <row r="7" ht="14.25" customHeight="1" outlineLevel="1">
      <c r="A7" s="526" t="s">
        <v>718</v>
      </c>
      <c r="B7" s="650"/>
      <c r="C7" s="526" t="s">
        <v>718</v>
      </c>
      <c r="D7" s="651"/>
      <c r="E7" s="652" t="s">
        <v>713</v>
      </c>
      <c r="F7" s="527">
        <v>500.0</v>
      </c>
      <c r="G7" s="653">
        <v>299.0</v>
      </c>
      <c r="H7" s="529">
        <v>17.0</v>
      </c>
      <c r="I7" s="530">
        <f t="shared" ref="I7:I16" si="1">H7/G7</f>
        <v>0.05685618729</v>
      </c>
      <c r="J7" s="531">
        <f t="shared" ref="J7:J16" si="2">O7-H7</f>
        <v>-17</v>
      </c>
      <c r="K7" s="532">
        <f t="shared" ref="K7:K16" si="3">O7/H7-1</f>
        <v>-1</v>
      </c>
      <c r="L7" s="654"/>
      <c r="M7" s="655" t="s">
        <v>313</v>
      </c>
      <c r="N7" s="655" t="s">
        <v>313</v>
      </c>
      <c r="O7" s="656"/>
      <c r="P7" s="653"/>
    </row>
    <row r="8" ht="14.25" customHeight="1" outlineLevel="1">
      <c r="D8" s="648"/>
      <c r="E8" s="652" t="s">
        <v>714</v>
      </c>
      <c r="F8" s="527">
        <v>500.0</v>
      </c>
      <c r="G8" s="653">
        <v>299.0</v>
      </c>
      <c r="H8" s="529">
        <v>17.0</v>
      </c>
      <c r="I8" s="530">
        <f t="shared" si="1"/>
        <v>0.05685618729</v>
      </c>
      <c r="J8" s="531">
        <f t="shared" si="2"/>
        <v>-17</v>
      </c>
      <c r="K8" s="532">
        <f t="shared" si="3"/>
        <v>-1</v>
      </c>
      <c r="L8" s="654"/>
      <c r="M8" s="655"/>
      <c r="N8" s="655"/>
      <c r="O8" s="656"/>
      <c r="P8" s="653"/>
    </row>
    <row r="9" ht="14.25" customHeight="1" outlineLevel="2">
      <c r="D9" s="648"/>
      <c r="E9" s="652" t="s">
        <v>715</v>
      </c>
      <c r="F9" s="527">
        <v>500.0</v>
      </c>
      <c r="G9" s="653">
        <v>329.0</v>
      </c>
      <c r="H9" s="529">
        <v>17.0</v>
      </c>
      <c r="I9" s="530">
        <f t="shared" si="1"/>
        <v>0.05167173252</v>
      </c>
      <c r="J9" s="531">
        <f t="shared" si="2"/>
        <v>-17</v>
      </c>
      <c r="K9" s="532">
        <f t="shared" si="3"/>
        <v>-1</v>
      </c>
      <c r="L9" s="654"/>
      <c r="M9" s="655"/>
      <c r="N9" s="655"/>
      <c r="O9" s="656"/>
      <c r="P9" s="653"/>
    </row>
    <row r="10" ht="14.25" customHeight="1" outlineLevel="2">
      <c r="B10" s="650"/>
      <c r="D10" s="651"/>
      <c r="E10" s="652" t="s">
        <v>716</v>
      </c>
      <c r="F10" s="527">
        <v>500.0</v>
      </c>
      <c r="G10" s="653">
        <v>329.0</v>
      </c>
      <c r="H10" s="529">
        <v>26.0</v>
      </c>
      <c r="I10" s="530">
        <f t="shared" si="1"/>
        <v>0.07902735562</v>
      </c>
      <c r="J10" s="531">
        <f t="shared" si="2"/>
        <v>-26</v>
      </c>
      <c r="K10" s="532">
        <f t="shared" si="3"/>
        <v>-1</v>
      </c>
      <c r="L10" s="654"/>
      <c r="M10" s="655"/>
      <c r="N10" s="655"/>
      <c r="O10" s="656"/>
      <c r="P10" s="653"/>
    </row>
    <row r="11" ht="14.25" customHeight="1" outlineLevel="2">
      <c r="B11" s="650"/>
      <c r="C11" s="526"/>
      <c r="D11" s="651"/>
      <c r="E11" s="652" t="s">
        <v>717</v>
      </c>
      <c r="F11" s="527">
        <v>500.0</v>
      </c>
      <c r="G11" s="653"/>
      <c r="H11" s="529">
        <v>26.0</v>
      </c>
      <c r="I11" s="530" t="str">
        <f t="shared" si="1"/>
        <v>#DIV/0!</v>
      </c>
      <c r="J11" s="531">
        <f t="shared" si="2"/>
        <v>-26</v>
      </c>
      <c r="K11" s="532">
        <f t="shared" si="3"/>
        <v>-1</v>
      </c>
      <c r="L11" s="654"/>
      <c r="M11" s="655"/>
      <c r="N11" s="655"/>
      <c r="O11" s="656"/>
      <c r="P11" s="653"/>
    </row>
    <row r="12" ht="14.25" customHeight="1" outlineLevel="2">
      <c r="A12" s="526" t="s">
        <v>719</v>
      </c>
      <c r="B12" s="650"/>
      <c r="C12" s="526" t="s">
        <v>719</v>
      </c>
      <c r="D12" s="651"/>
      <c r="E12" s="652" t="s">
        <v>713</v>
      </c>
      <c r="F12" s="527">
        <v>500.0</v>
      </c>
      <c r="G12" s="653">
        <v>299.0</v>
      </c>
      <c r="H12" s="529">
        <v>26.0</v>
      </c>
      <c r="I12" s="530">
        <f t="shared" si="1"/>
        <v>0.08695652174</v>
      </c>
      <c r="J12" s="531">
        <f t="shared" si="2"/>
        <v>-26</v>
      </c>
      <c r="K12" s="532">
        <f t="shared" si="3"/>
        <v>-1</v>
      </c>
      <c r="L12" s="654"/>
      <c r="M12" s="655" t="s">
        <v>313</v>
      </c>
      <c r="N12" s="655" t="s">
        <v>313</v>
      </c>
      <c r="O12" s="656"/>
      <c r="P12" s="653"/>
    </row>
    <row r="13" ht="14.25" customHeight="1" outlineLevel="2">
      <c r="B13" s="650"/>
      <c r="D13" s="651"/>
      <c r="E13" s="652" t="s">
        <v>714</v>
      </c>
      <c r="F13" s="527">
        <v>500.0</v>
      </c>
      <c r="G13" s="653">
        <v>299.0</v>
      </c>
      <c r="H13" s="529">
        <v>26.0</v>
      </c>
      <c r="I13" s="530">
        <f t="shared" si="1"/>
        <v>0.08695652174</v>
      </c>
      <c r="J13" s="531">
        <f t="shared" si="2"/>
        <v>-26</v>
      </c>
      <c r="K13" s="532">
        <f t="shared" si="3"/>
        <v>-1</v>
      </c>
      <c r="L13" s="654"/>
      <c r="M13" s="655"/>
      <c r="N13" s="655"/>
      <c r="O13" s="656"/>
      <c r="P13" s="653"/>
    </row>
    <row r="14" ht="14.25" customHeight="1" outlineLevel="2">
      <c r="B14" s="650"/>
      <c r="D14" s="651"/>
      <c r="E14" s="652" t="s">
        <v>715</v>
      </c>
      <c r="F14" s="527">
        <v>500.0</v>
      </c>
      <c r="G14" s="653">
        <v>329.0</v>
      </c>
      <c r="H14" s="529">
        <v>26.0</v>
      </c>
      <c r="I14" s="530">
        <f t="shared" si="1"/>
        <v>0.07902735562</v>
      </c>
      <c r="J14" s="531">
        <f t="shared" si="2"/>
        <v>-26</v>
      </c>
      <c r="K14" s="532">
        <f t="shared" si="3"/>
        <v>-1</v>
      </c>
      <c r="L14" s="654"/>
      <c r="M14" s="655"/>
      <c r="N14" s="655"/>
      <c r="O14" s="656"/>
      <c r="P14" s="653"/>
    </row>
    <row r="15" ht="14.25" customHeight="1" outlineLevel="2">
      <c r="B15" s="650"/>
      <c r="D15" s="651"/>
      <c r="E15" s="652" t="s">
        <v>716</v>
      </c>
      <c r="F15" s="527">
        <v>500.0</v>
      </c>
      <c r="G15" s="653">
        <v>329.0</v>
      </c>
      <c r="H15" s="529">
        <v>26.0</v>
      </c>
      <c r="I15" s="530">
        <f t="shared" si="1"/>
        <v>0.07902735562</v>
      </c>
      <c r="J15" s="531">
        <f t="shared" si="2"/>
        <v>-26</v>
      </c>
      <c r="K15" s="532">
        <f t="shared" si="3"/>
        <v>-1</v>
      </c>
      <c r="L15" s="654"/>
      <c r="M15" s="655"/>
      <c r="N15" s="655"/>
      <c r="O15" s="656"/>
      <c r="P15" s="653"/>
    </row>
    <row r="16" ht="14.25" customHeight="1" outlineLevel="2">
      <c r="B16" s="650"/>
      <c r="C16" s="526"/>
      <c r="D16" s="651"/>
      <c r="E16" s="652" t="s">
        <v>717</v>
      </c>
      <c r="F16" s="527">
        <v>500.0</v>
      </c>
      <c r="G16" s="653"/>
      <c r="H16" s="529">
        <v>26.0</v>
      </c>
      <c r="I16" s="530" t="str">
        <f t="shared" si="1"/>
        <v>#DIV/0!</v>
      </c>
      <c r="J16" s="531">
        <f t="shared" si="2"/>
        <v>-26</v>
      </c>
      <c r="K16" s="532">
        <f t="shared" si="3"/>
        <v>-1</v>
      </c>
      <c r="L16" s="654"/>
      <c r="M16" s="655"/>
      <c r="N16" s="655"/>
      <c r="O16" s="656"/>
      <c r="P16" s="653"/>
    </row>
    <row r="17" ht="14.25" customHeight="1" outlineLevel="2">
      <c r="A17" s="544" t="s">
        <v>720</v>
      </c>
      <c r="B17" s="638"/>
      <c r="C17" s="525" t="s">
        <v>721</v>
      </c>
      <c r="D17" s="639"/>
      <c r="E17" s="657" t="s">
        <v>713</v>
      </c>
      <c r="F17" s="538"/>
      <c r="G17" s="539"/>
      <c r="H17" s="535"/>
      <c r="I17" s="536"/>
      <c r="J17" s="537"/>
      <c r="K17" s="536"/>
      <c r="L17" s="645"/>
      <c r="M17" s="536"/>
      <c r="N17" s="536"/>
      <c r="O17" s="647"/>
      <c r="P17" s="658"/>
    </row>
    <row r="18" ht="14.25" customHeight="1" outlineLevel="1">
      <c r="D18" s="648"/>
      <c r="E18" s="657" t="s">
        <v>714</v>
      </c>
      <c r="F18" s="538"/>
      <c r="G18" s="539"/>
      <c r="H18" s="535"/>
      <c r="I18" s="536"/>
      <c r="J18" s="537"/>
      <c r="K18" s="536"/>
      <c r="L18" s="645"/>
      <c r="M18" s="536"/>
      <c r="N18" s="536"/>
      <c r="O18" s="647"/>
      <c r="P18" s="658"/>
    </row>
    <row r="19" ht="14.25" customHeight="1" outlineLevel="1">
      <c r="D19" s="648"/>
      <c r="E19" s="657" t="s">
        <v>715</v>
      </c>
      <c r="F19" s="538"/>
      <c r="G19" s="539"/>
      <c r="H19" s="535"/>
      <c r="I19" s="536"/>
      <c r="J19" s="537"/>
      <c r="K19" s="536"/>
      <c r="L19" s="645"/>
      <c r="M19" s="536"/>
      <c r="N19" s="536"/>
      <c r="O19" s="647"/>
      <c r="P19" s="658"/>
    </row>
    <row r="20" ht="14.25" customHeight="1" outlineLevel="1">
      <c r="D20" s="648"/>
      <c r="E20" s="657" t="s">
        <v>716</v>
      </c>
      <c r="F20" s="538"/>
      <c r="G20" s="539"/>
      <c r="H20" s="535"/>
      <c r="I20" s="536"/>
      <c r="J20" s="537"/>
      <c r="K20" s="536"/>
      <c r="L20" s="645"/>
      <c r="M20" s="536"/>
      <c r="N20" s="536"/>
      <c r="O20" s="647"/>
      <c r="P20" s="658"/>
    </row>
    <row r="21" ht="14.25" customHeight="1" outlineLevel="1">
      <c r="D21" s="648"/>
      <c r="E21" s="657" t="s">
        <v>717</v>
      </c>
      <c r="F21" s="538"/>
      <c r="G21" s="539"/>
      <c r="H21" s="535"/>
      <c r="I21" s="536"/>
      <c r="J21" s="537"/>
      <c r="K21" s="536"/>
      <c r="L21" s="645"/>
      <c r="M21" s="536"/>
      <c r="N21" s="536"/>
      <c r="O21" s="647"/>
      <c r="P21" s="658"/>
    </row>
    <row r="22" ht="14.25" customHeight="1" outlineLevel="1">
      <c r="A22" s="526" t="s">
        <v>722</v>
      </c>
      <c r="B22" s="551"/>
      <c r="C22" s="526" t="s">
        <v>722</v>
      </c>
      <c r="D22" s="651"/>
      <c r="E22" s="652" t="s">
        <v>713</v>
      </c>
      <c r="F22" s="527">
        <v>500.0</v>
      </c>
      <c r="G22" s="653">
        <v>299.0</v>
      </c>
      <c r="H22" s="529">
        <v>17.0</v>
      </c>
      <c r="I22" s="530">
        <f t="shared" ref="I22:I31" si="4">H22/G22</f>
        <v>0.05685618729</v>
      </c>
      <c r="J22" s="531">
        <f t="shared" ref="J22:J31" si="5">O22-H22</f>
        <v>-17</v>
      </c>
      <c r="K22" s="532">
        <f t="shared" ref="K22:K31" si="6">O22/H22-1</f>
        <v>-1</v>
      </c>
      <c r="L22" s="654"/>
      <c r="M22" s="655" t="s">
        <v>313</v>
      </c>
      <c r="N22" s="655" t="s">
        <v>313</v>
      </c>
      <c r="O22" s="656"/>
      <c r="P22" s="653"/>
    </row>
    <row r="23" ht="14.25" customHeight="1" outlineLevel="2">
      <c r="D23" s="648"/>
      <c r="E23" s="652" t="s">
        <v>714</v>
      </c>
      <c r="F23" s="527">
        <v>500.0</v>
      </c>
      <c r="G23" s="653">
        <v>299.0</v>
      </c>
      <c r="H23" s="529">
        <v>17.0</v>
      </c>
      <c r="I23" s="530">
        <f t="shared" si="4"/>
        <v>0.05685618729</v>
      </c>
      <c r="J23" s="531">
        <f t="shared" si="5"/>
        <v>-17</v>
      </c>
      <c r="K23" s="532">
        <f t="shared" si="6"/>
        <v>-1</v>
      </c>
      <c r="L23" s="654"/>
      <c r="M23" s="655"/>
      <c r="N23" s="655"/>
      <c r="O23" s="656"/>
      <c r="P23" s="653"/>
    </row>
    <row r="24" ht="14.25" customHeight="1" outlineLevel="2">
      <c r="D24" s="648"/>
      <c r="E24" s="652" t="s">
        <v>715</v>
      </c>
      <c r="F24" s="527">
        <v>500.0</v>
      </c>
      <c r="G24" s="653">
        <v>329.0</v>
      </c>
      <c r="H24" s="529">
        <v>17.0</v>
      </c>
      <c r="I24" s="530">
        <f t="shared" si="4"/>
        <v>0.05167173252</v>
      </c>
      <c r="J24" s="531">
        <f t="shared" si="5"/>
        <v>-17</v>
      </c>
      <c r="K24" s="532">
        <f t="shared" si="6"/>
        <v>-1</v>
      </c>
      <c r="L24" s="654"/>
      <c r="M24" s="655"/>
      <c r="N24" s="655"/>
      <c r="O24" s="656"/>
      <c r="P24" s="653"/>
    </row>
    <row r="25" ht="14.25" customHeight="1" outlineLevel="2">
      <c r="D25" s="648"/>
      <c r="E25" s="652" t="s">
        <v>716</v>
      </c>
      <c r="F25" s="527">
        <v>500.0</v>
      </c>
      <c r="G25" s="653">
        <v>329.0</v>
      </c>
      <c r="H25" s="529">
        <v>26.0</v>
      </c>
      <c r="I25" s="530">
        <f t="shared" si="4"/>
        <v>0.07902735562</v>
      </c>
      <c r="J25" s="531">
        <f t="shared" si="5"/>
        <v>-26</v>
      </c>
      <c r="K25" s="532">
        <f t="shared" si="6"/>
        <v>-1</v>
      </c>
      <c r="L25" s="654"/>
      <c r="M25" s="655"/>
      <c r="N25" s="655"/>
      <c r="O25" s="656"/>
      <c r="P25" s="653"/>
    </row>
    <row r="26" ht="14.25" customHeight="1" outlineLevel="2">
      <c r="D26" s="648"/>
      <c r="E26" s="652" t="s">
        <v>717</v>
      </c>
      <c r="F26" s="527">
        <v>500.0</v>
      </c>
      <c r="G26" s="653">
        <v>449.0</v>
      </c>
      <c r="H26" s="529">
        <v>26.0</v>
      </c>
      <c r="I26" s="530">
        <f t="shared" si="4"/>
        <v>0.0579064588</v>
      </c>
      <c r="J26" s="531">
        <f t="shared" si="5"/>
        <v>-26</v>
      </c>
      <c r="K26" s="532">
        <f t="shared" si="6"/>
        <v>-1</v>
      </c>
      <c r="L26" s="654"/>
      <c r="M26" s="655"/>
      <c r="N26" s="655"/>
      <c r="O26" s="656"/>
      <c r="P26" s="653"/>
    </row>
    <row r="27" ht="14.25" customHeight="1" outlineLevel="2">
      <c r="A27" s="526" t="s">
        <v>553</v>
      </c>
      <c r="B27" s="650"/>
      <c r="C27" s="526" t="s">
        <v>553</v>
      </c>
      <c r="D27" s="651"/>
      <c r="E27" s="652" t="s">
        <v>713</v>
      </c>
      <c r="F27" s="527">
        <v>500.0</v>
      </c>
      <c r="G27" s="653">
        <v>299.0</v>
      </c>
      <c r="H27" s="529">
        <v>26.0</v>
      </c>
      <c r="I27" s="530">
        <f t="shared" si="4"/>
        <v>0.08695652174</v>
      </c>
      <c r="J27" s="531">
        <f t="shared" si="5"/>
        <v>-26</v>
      </c>
      <c r="K27" s="532">
        <f t="shared" si="6"/>
        <v>-1</v>
      </c>
      <c r="L27" s="654"/>
      <c r="M27" s="655" t="s">
        <v>313</v>
      </c>
      <c r="N27" s="655" t="s">
        <v>313</v>
      </c>
      <c r="O27" s="656"/>
      <c r="P27" s="653"/>
    </row>
    <row r="28" ht="14.25" customHeight="1" outlineLevel="2">
      <c r="D28" s="648"/>
      <c r="E28" s="652" t="s">
        <v>714</v>
      </c>
      <c r="F28" s="527">
        <v>500.0</v>
      </c>
      <c r="G28" s="653">
        <v>299.0</v>
      </c>
      <c r="H28" s="529">
        <v>26.0</v>
      </c>
      <c r="I28" s="530">
        <f t="shared" si="4"/>
        <v>0.08695652174</v>
      </c>
      <c r="J28" s="531">
        <f t="shared" si="5"/>
        <v>-26</v>
      </c>
      <c r="K28" s="532">
        <f t="shared" si="6"/>
        <v>-1</v>
      </c>
      <c r="L28" s="654"/>
      <c r="M28" s="655"/>
      <c r="N28" s="655"/>
      <c r="O28" s="656"/>
      <c r="P28" s="653"/>
    </row>
    <row r="29" ht="14.25" customHeight="1" outlineLevel="2">
      <c r="D29" s="648"/>
      <c r="E29" s="652" t="s">
        <v>715</v>
      </c>
      <c r="F29" s="527">
        <v>500.0</v>
      </c>
      <c r="G29" s="653">
        <v>329.0</v>
      </c>
      <c r="H29" s="529">
        <v>26.0</v>
      </c>
      <c r="I29" s="530">
        <f t="shared" si="4"/>
        <v>0.07902735562</v>
      </c>
      <c r="J29" s="531">
        <f t="shared" si="5"/>
        <v>-26</v>
      </c>
      <c r="K29" s="532">
        <f t="shared" si="6"/>
        <v>-1</v>
      </c>
      <c r="L29" s="654"/>
      <c r="M29" s="655"/>
      <c r="N29" s="655"/>
      <c r="O29" s="656"/>
      <c r="P29" s="653"/>
    </row>
    <row r="30" ht="14.25" customHeight="1" outlineLevel="2">
      <c r="D30" s="648"/>
      <c r="E30" s="652" t="s">
        <v>716</v>
      </c>
      <c r="F30" s="527">
        <v>500.0</v>
      </c>
      <c r="G30" s="653">
        <v>329.0</v>
      </c>
      <c r="H30" s="529">
        <v>26.0</v>
      </c>
      <c r="I30" s="530">
        <f t="shared" si="4"/>
        <v>0.07902735562</v>
      </c>
      <c r="J30" s="531">
        <f t="shared" si="5"/>
        <v>-26</v>
      </c>
      <c r="K30" s="532">
        <f t="shared" si="6"/>
        <v>-1</v>
      </c>
      <c r="L30" s="654"/>
      <c r="M30" s="655"/>
      <c r="N30" s="655"/>
      <c r="O30" s="656"/>
      <c r="P30" s="653"/>
    </row>
    <row r="31" ht="14.25" customHeight="1" outlineLevel="2">
      <c r="D31" s="648"/>
      <c r="E31" s="652" t="s">
        <v>717</v>
      </c>
      <c r="F31" s="527">
        <v>500.0</v>
      </c>
      <c r="G31" s="653">
        <v>449.0</v>
      </c>
      <c r="H31" s="529">
        <v>26.0</v>
      </c>
      <c r="I31" s="530">
        <f t="shared" si="4"/>
        <v>0.0579064588</v>
      </c>
      <c r="J31" s="531">
        <f t="shared" si="5"/>
        <v>-26</v>
      </c>
      <c r="K31" s="532">
        <f t="shared" si="6"/>
        <v>-1</v>
      </c>
      <c r="L31" s="654"/>
      <c r="M31" s="655"/>
      <c r="N31" s="655"/>
      <c r="O31" s="656"/>
      <c r="P31" s="653"/>
    </row>
    <row r="32" ht="14.25" customHeight="1" outlineLevel="2">
      <c r="A32" s="544" t="s">
        <v>723</v>
      </c>
      <c r="B32" s="638"/>
      <c r="C32" s="525" t="s">
        <v>724</v>
      </c>
      <c r="D32" s="659"/>
      <c r="E32" s="657" t="s">
        <v>714</v>
      </c>
      <c r="F32" s="538"/>
      <c r="G32" s="539"/>
      <c r="H32" s="535"/>
      <c r="I32" s="536"/>
      <c r="J32" s="537"/>
      <c r="K32" s="536"/>
      <c r="L32" s="645"/>
      <c r="M32" s="536"/>
      <c r="N32" s="536"/>
      <c r="O32" s="647"/>
      <c r="P32" s="658"/>
    </row>
    <row r="33" ht="14.25" customHeight="1" outlineLevel="1">
      <c r="D33" s="648"/>
      <c r="E33" s="657" t="s">
        <v>713</v>
      </c>
      <c r="F33" s="538"/>
      <c r="G33" s="539"/>
      <c r="H33" s="535"/>
      <c r="I33" s="536"/>
      <c r="J33" s="537"/>
      <c r="K33" s="536"/>
      <c r="L33" s="645"/>
      <c r="M33" s="536"/>
      <c r="N33" s="536"/>
      <c r="O33" s="647"/>
      <c r="P33" s="658"/>
    </row>
    <row r="34" ht="14.25" customHeight="1" outlineLevel="1">
      <c r="D34" s="648"/>
      <c r="E34" s="657" t="s">
        <v>715</v>
      </c>
      <c r="F34" s="538"/>
      <c r="G34" s="539"/>
      <c r="H34" s="535"/>
      <c r="I34" s="536"/>
      <c r="J34" s="537"/>
      <c r="K34" s="536"/>
      <c r="L34" s="645"/>
      <c r="M34" s="536"/>
      <c r="N34" s="536"/>
      <c r="O34" s="647"/>
      <c r="P34" s="658"/>
    </row>
    <row r="35" ht="14.25" customHeight="1" outlineLevel="1">
      <c r="D35" s="648"/>
      <c r="E35" s="657" t="s">
        <v>716</v>
      </c>
      <c r="F35" s="538"/>
      <c r="G35" s="539"/>
      <c r="H35" s="535"/>
      <c r="I35" s="536"/>
      <c r="J35" s="537"/>
      <c r="K35" s="536"/>
      <c r="L35" s="645"/>
      <c r="M35" s="536"/>
      <c r="N35" s="536"/>
      <c r="O35" s="647"/>
      <c r="P35" s="658"/>
    </row>
    <row r="36" ht="14.25" customHeight="1" outlineLevel="1">
      <c r="D36" s="648"/>
      <c r="E36" s="657" t="s">
        <v>717</v>
      </c>
      <c r="F36" s="538"/>
      <c r="G36" s="539"/>
      <c r="H36" s="535"/>
      <c r="I36" s="536"/>
      <c r="J36" s="537"/>
      <c r="K36" s="536"/>
      <c r="L36" s="645"/>
      <c r="M36" s="536"/>
      <c r="N36" s="536"/>
      <c r="O36" s="647"/>
      <c r="P36" s="658"/>
    </row>
    <row r="37" ht="14.25" customHeight="1" outlineLevel="2">
      <c r="A37" s="543" t="s">
        <v>562</v>
      </c>
      <c r="B37" s="543" t="s">
        <v>725</v>
      </c>
      <c r="C37" s="543" t="s">
        <v>726</v>
      </c>
      <c r="D37" s="543" t="s">
        <v>727</v>
      </c>
      <c r="E37" s="652" t="s">
        <v>713</v>
      </c>
      <c r="F37" s="527">
        <v>500.0</v>
      </c>
      <c r="G37" s="653">
        <v>449.0</v>
      </c>
      <c r="H37" s="529">
        <v>70.0</v>
      </c>
      <c r="I37" s="542">
        <f t="shared" ref="I37:I46" si="7">H37/G37</f>
        <v>0.1559020045</v>
      </c>
      <c r="J37" s="541">
        <f t="shared" ref="J37:J46" si="8">O37-H37</f>
        <v>-70</v>
      </c>
      <c r="K37" s="542">
        <f t="shared" ref="K37:K46" si="9">O37/H37-1</f>
        <v>-1</v>
      </c>
      <c r="L37" s="654"/>
      <c r="M37" s="655" t="s">
        <v>313</v>
      </c>
      <c r="N37" s="655" t="s">
        <v>313</v>
      </c>
      <c r="O37" s="656"/>
      <c r="P37" s="653"/>
    </row>
    <row r="38" ht="14.25" customHeight="1" outlineLevel="2">
      <c r="E38" s="652" t="s">
        <v>714</v>
      </c>
      <c r="F38" s="527">
        <v>500.0</v>
      </c>
      <c r="G38" s="653">
        <v>449.0</v>
      </c>
      <c r="H38" s="529">
        <v>70.0</v>
      </c>
      <c r="I38" s="542">
        <f t="shared" si="7"/>
        <v>0.1559020045</v>
      </c>
      <c r="J38" s="541">
        <f t="shared" si="8"/>
        <v>-70</v>
      </c>
      <c r="K38" s="542">
        <f t="shared" si="9"/>
        <v>-1</v>
      </c>
      <c r="L38" s="654"/>
      <c r="M38" s="655"/>
      <c r="N38" s="655"/>
      <c r="O38" s="656"/>
      <c r="P38" s="653"/>
    </row>
    <row r="39" ht="14.25" customHeight="1" outlineLevel="2">
      <c r="E39" s="652" t="s">
        <v>715</v>
      </c>
      <c r="F39" s="527">
        <v>500.0</v>
      </c>
      <c r="G39" s="653">
        <v>479.0</v>
      </c>
      <c r="H39" s="529">
        <v>70.0</v>
      </c>
      <c r="I39" s="542">
        <f t="shared" si="7"/>
        <v>0.1461377871</v>
      </c>
      <c r="J39" s="541">
        <f t="shared" si="8"/>
        <v>-70</v>
      </c>
      <c r="K39" s="542">
        <f t="shared" si="9"/>
        <v>-1</v>
      </c>
      <c r="L39" s="654"/>
      <c r="M39" s="655"/>
      <c r="N39" s="655"/>
      <c r="O39" s="656"/>
      <c r="P39" s="653"/>
    </row>
    <row r="40" ht="14.25" customHeight="1" outlineLevel="2">
      <c r="E40" s="660" t="s">
        <v>716</v>
      </c>
      <c r="F40" s="527">
        <v>500.0</v>
      </c>
      <c r="G40" s="653">
        <v>479.0</v>
      </c>
      <c r="H40" s="529">
        <v>70.0</v>
      </c>
      <c r="I40" s="542">
        <f t="shared" si="7"/>
        <v>0.1461377871</v>
      </c>
      <c r="J40" s="541">
        <f t="shared" si="8"/>
        <v>-70</v>
      </c>
      <c r="K40" s="542">
        <f t="shared" si="9"/>
        <v>-1</v>
      </c>
      <c r="L40" s="661"/>
      <c r="M40" s="633"/>
      <c r="N40" s="633"/>
      <c r="O40" s="656"/>
      <c r="P40" s="528"/>
    </row>
    <row r="41" ht="14.25" customHeight="1" outlineLevel="2">
      <c r="E41" s="660" t="s">
        <v>717</v>
      </c>
      <c r="F41" s="527">
        <v>500.0</v>
      </c>
      <c r="G41" s="653">
        <v>649.0</v>
      </c>
      <c r="H41" s="529">
        <v>70.0</v>
      </c>
      <c r="I41" s="542">
        <f t="shared" si="7"/>
        <v>0.1078582435</v>
      </c>
      <c r="J41" s="541">
        <f t="shared" si="8"/>
        <v>-70</v>
      </c>
      <c r="K41" s="542">
        <f t="shared" si="9"/>
        <v>-1</v>
      </c>
      <c r="L41" s="661"/>
      <c r="M41" s="633"/>
      <c r="N41" s="633"/>
      <c r="O41" s="656"/>
      <c r="P41" s="528"/>
    </row>
    <row r="42" ht="14.25" customHeight="1" outlineLevel="2">
      <c r="A42" s="543" t="s">
        <v>563</v>
      </c>
      <c r="B42" s="543" t="s">
        <v>728</v>
      </c>
      <c r="C42" s="543" t="s">
        <v>729</v>
      </c>
      <c r="D42" s="543" t="s">
        <v>730</v>
      </c>
      <c r="E42" s="660" t="s">
        <v>713</v>
      </c>
      <c r="F42" s="527">
        <v>500.0</v>
      </c>
      <c r="G42" s="653">
        <v>449.0</v>
      </c>
      <c r="H42" s="529">
        <v>70.0</v>
      </c>
      <c r="I42" s="542">
        <f t="shared" si="7"/>
        <v>0.1559020045</v>
      </c>
      <c r="J42" s="541">
        <f t="shared" si="8"/>
        <v>-70</v>
      </c>
      <c r="K42" s="542">
        <f t="shared" si="9"/>
        <v>-1</v>
      </c>
      <c r="L42" s="661"/>
      <c r="M42" s="633"/>
      <c r="N42" s="633"/>
      <c r="O42" s="656"/>
      <c r="P42" s="528"/>
    </row>
    <row r="43" ht="14.25" customHeight="1" outlineLevel="2">
      <c r="E43" s="660" t="s">
        <v>714</v>
      </c>
      <c r="F43" s="527">
        <v>500.0</v>
      </c>
      <c r="G43" s="653">
        <v>449.0</v>
      </c>
      <c r="H43" s="529">
        <v>70.0</v>
      </c>
      <c r="I43" s="542">
        <f t="shared" si="7"/>
        <v>0.1559020045</v>
      </c>
      <c r="J43" s="541">
        <f t="shared" si="8"/>
        <v>-70</v>
      </c>
      <c r="K43" s="542">
        <f t="shared" si="9"/>
        <v>-1</v>
      </c>
      <c r="L43" s="661"/>
      <c r="M43" s="633"/>
      <c r="N43" s="633"/>
      <c r="O43" s="656"/>
      <c r="P43" s="528"/>
    </row>
    <row r="44" ht="14.25" customHeight="1" outlineLevel="2">
      <c r="E44" s="660" t="s">
        <v>715</v>
      </c>
      <c r="F44" s="527">
        <v>500.0</v>
      </c>
      <c r="G44" s="653">
        <v>479.0</v>
      </c>
      <c r="H44" s="529">
        <v>70.0</v>
      </c>
      <c r="I44" s="542">
        <f t="shared" si="7"/>
        <v>0.1461377871</v>
      </c>
      <c r="J44" s="541">
        <f t="shared" si="8"/>
        <v>-70</v>
      </c>
      <c r="K44" s="542">
        <f t="shared" si="9"/>
        <v>-1</v>
      </c>
      <c r="L44" s="661"/>
      <c r="M44" s="633"/>
      <c r="N44" s="633"/>
      <c r="O44" s="656"/>
      <c r="P44" s="528"/>
    </row>
    <row r="45" ht="14.25" customHeight="1" outlineLevel="2">
      <c r="E45" s="660" t="s">
        <v>716</v>
      </c>
      <c r="F45" s="527">
        <v>500.0</v>
      </c>
      <c r="G45" s="653">
        <v>479.0</v>
      </c>
      <c r="H45" s="529">
        <v>70.0</v>
      </c>
      <c r="I45" s="542">
        <f t="shared" si="7"/>
        <v>0.1461377871</v>
      </c>
      <c r="J45" s="541">
        <f t="shared" si="8"/>
        <v>-70</v>
      </c>
      <c r="K45" s="542">
        <f t="shared" si="9"/>
        <v>-1</v>
      </c>
      <c r="L45" s="661"/>
      <c r="M45" s="633"/>
      <c r="N45" s="633"/>
      <c r="O45" s="656"/>
      <c r="P45" s="528"/>
    </row>
    <row r="46" ht="14.25" customHeight="1" outlineLevel="2">
      <c r="E46" s="660" t="s">
        <v>717</v>
      </c>
      <c r="F46" s="527">
        <v>500.0</v>
      </c>
      <c r="G46" s="653">
        <v>649.0</v>
      </c>
      <c r="H46" s="529">
        <v>70.0</v>
      </c>
      <c r="I46" s="542">
        <f t="shared" si="7"/>
        <v>0.1078582435</v>
      </c>
      <c r="J46" s="541">
        <f t="shared" si="8"/>
        <v>-70</v>
      </c>
      <c r="K46" s="542">
        <f t="shared" si="9"/>
        <v>-1</v>
      </c>
      <c r="L46" s="661"/>
      <c r="M46" s="633"/>
      <c r="N46" s="633"/>
      <c r="O46" s="656"/>
      <c r="P46" s="528"/>
    </row>
    <row r="47" ht="14.25" customHeight="1" outlineLevel="1">
      <c r="A47" s="544" t="s">
        <v>564</v>
      </c>
      <c r="B47" s="638"/>
      <c r="C47" s="544" t="s">
        <v>564</v>
      </c>
      <c r="D47" s="662"/>
      <c r="E47" s="657" t="s">
        <v>713</v>
      </c>
      <c r="F47" s="538"/>
      <c r="G47" s="539"/>
      <c r="H47" s="535"/>
      <c r="I47" s="536"/>
      <c r="J47" s="537"/>
      <c r="K47" s="536"/>
      <c r="L47" s="663"/>
      <c r="M47" s="536"/>
      <c r="N47" s="536"/>
      <c r="O47" s="647"/>
      <c r="P47" s="539"/>
    </row>
    <row r="48" ht="14.25" customHeight="1">
      <c r="D48" s="648"/>
      <c r="E48" s="657" t="s">
        <v>714</v>
      </c>
      <c r="F48" s="538"/>
      <c r="G48" s="539"/>
      <c r="H48" s="535"/>
      <c r="I48" s="536"/>
      <c r="J48" s="537"/>
      <c r="K48" s="536"/>
      <c r="L48" s="645"/>
      <c r="M48" s="536"/>
      <c r="N48" s="536"/>
      <c r="O48" s="647"/>
      <c r="P48" s="539"/>
    </row>
    <row r="49" ht="14.25" customHeight="1">
      <c r="D49" s="648"/>
      <c r="E49" s="657" t="s">
        <v>715</v>
      </c>
      <c r="F49" s="538"/>
      <c r="G49" s="539"/>
      <c r="H49" s="535"/>
      <c r="I49" s="536"/>
      <c r="J49" s="537"/>
      <c r="K49" s="536"/>
      <c r="L49" s="645"/>
      <c r="M49" s="536"/>
      <c r="N49" s="536"/>
      <c r="O49" s="647"/>
      <c r="P49" s="539"/>
    </row>
    <row r="50" ht="14.25" customHeight="1">
      <c r="D50" s="648"/>
      <c r="E50" s="657" t="s">
        <v>716</v>
      </c>
      <c r="F50" s="538"/>
      <c r="G50" s="539"/>
      <c r="H50" s="535"/>
      <c r="I50" s="536"/>
      <c r="J50" s="537"/>
      <c r="K50" s="536"/>
      <c r="L50" s="645"/>
      <c r="M50" s="536"/>
      <c r="N50" s="536"/>
      <c r="O50" s="647"/>
      <c r="P50" s="539"/>
    </row>
    <row r="51" ht="14.25" customHeight="1">
      <c r="D51" s="648"/>
      <c r="E51" s="657" t="s">
        <v>717</v>
      </c>
      <c r="F51" s="538"/>
      <c r="G51" s="539"/>
      <c r="H51" s="535"/>
      <c r="I51" s="536"/>
      <c r="J51" s="537"/>
      <c r="K51" s="536"/>
      <c r="L51" s="645"/>
      <c r="M51" s="536"/>
      <c r="N51" s="536"/>
      <c r="O51" s="647"/>
      <c r="P51" s="539"/>
    </row>
    <row r="52" ht="14.25" customHeight="1" outlineLevel="1">
      <c r="A52" s="543" t="s">
        <v>566</v>
      </c>
      <c r="B52" s="551"/>
      <c r="C52" s="543" t="s">
        <v>731</v>
      </c>
      <c r="D52" s="664"/>
      <c r="E52" s="652" t="s">
        <v>713</v>
      </c>
      <c r="F52" s="547">
        <v>340.0</v>
      </c>
      <c r="G52" s="665">
        <v>289.0</v>
      </c>
      <c r="H52" s="529">
        <v>24.0</v>
      </c>
      <c r="I52" s="530">
        <f t="shared" ref="I52:I66" si="10">H52/G52</f>
        <v>0.0830449827</v>
      </c>
      <c r="J52" s="531">
        <f t="shared" ref="J52:J66" si="11">O52-H52</f>
        <v>-24</v>
      </c>
      <c r="K52" s="532">
        <f t="shared" ref="K52:K66" si="12">O52/H52-1</f>
        <v>-1</v>
      </c>
      <c r="L52" s="666">
        <v>299.0</v>
      </c>
      <c r="M52" s="655" t="s">
        <v>313</v>
      </c>
      <c r="N52" s="667" t="s">
        <v>315</v>
      </c>
      <c r="O52" s="647"/>
      <c r="P52" s="665"/>
    </row>
    <row r="53" ht="14.25" customHeight="1" outlineLevel="1">
      <c r="D53" s="648"/>
      <c r="E53" s="652" t="s">
        <v>714</v>
      </c>
      <c r="F53" s="547">
        <v>340.0</v>
      </c>
      <c r="G53" s="665">
        <v>289.0</v>
      </c>
      <c r="H53" s="529">
        <v>39.0</v>
      </c>
      <c r="I53" s="530">
        <f t="shared" si="10"/>
        <v>0.1349480969</v>
      </c>
      <c r="J53" s="531">
        <f t="shared" si="11"/>
        <v>-39</v>
      </c>
      <c r="K53" s="532">
        <f t="shared" si="12"/>
        <v>-1</v>
      </c>
      <c r="L53" s="654"/>
      <c r="M53" s="655"/>
      <c r="N53" s="655"/>
      <c r="O53" s="647"/>
      <c r="P53" s="665"/>
    </row>
    <row r="54" ht="14.25" customHeight="1" outlineLevel="1">
      <c r="D54" s="648"/>
      <c r="E54" s="652" t="s">
        <v>715</v>
      </c>
      <c r="F54" s="547">
        <v>340.0</v>
      </c>
      <c r="G54" s="665">
        <v>319.0</v>
      </c>
      <c r="H54" s="529">
        <v>30.0</v>
      </c>
      <c r="I54" s="530">
        <f t="shared" si="10"/>
        <v>0.09404388715</v>
      </c>
      <c r="J54" s="531">
        <f t="shared" si="11"/>
        <v>-30</v>
      </c>
      <c r="K54" s="532">
        <f t="shared" si="12"/>
        <v>-1</v>
      </c>
      <c r="L54" s="654"/>
      <c r="M54" s="655"/>
      <c r="N54" s="655"/>
      <c r="O54" s="647"/>
      <c r="P54" s="665"/>
    </row>
    <row r="55" ht="14.25" customHeight="1" outlineLevel="1">
      <c r="D55" s="648"/>
      <c r="E55" s="652" t="s">
        <v>716</v>
      </c>
      <c r="F55" s="547">
        <v>340.0</v>
      </c>
      <c r="G55" s="665">
        <v>319.0</v>
      </c>
      <c r="H55" s="529">
        <v>29.0</v>
      </c>
      <c r="I55" s="530">
        <f t="shared" si="10"/>
        <v>0.09090909091</v>
      </c>
      <c r="J55" s="531">
        <f t="shared" si="11"/>
        <v>-29</v>
      </c>
      <c r="K55" s="532">
        <f t="shared" si="12"/>
        <v>-1</v>
      </c>
      <c r="L55" s="668"/>
      <c r="M55" s="655"/>
      <c r="N55" s="667" t="s">
        <v>313</v>
      </c>
      <c r="O55" s="647"/>
      <c r="P55" s="665"/>
    </row>
    <row r="56" ht="14.25" customHeight="1" outlineLevel="1">
      <c r="D56" s="648"/>
      <c r="E56" s="652" t="s">
        <v>717</v>
      </c>
      <c r="F56" s="547">
        <v>340.0</v>
      </c>
      <c r="G56" s="665">
        <v>329.0</v>
      </c>
      <c r="H56" s="529">
        <v>29.0</v>
      </c>
      <c r="I56" s="530">
        <f t="shared" si="10"/>
        <v>0.08814589666</v>
      </c>
      <c r="J56" s="531">
        <f t="shared" si="11"/>
        <v>-29</v>
      </c>
      <c r="K56" s="532">
        <f t="shared" si="12"/>
        <v>-1</v>
      </c>
      <c r="L56" s="668"/>
      <c r="M56" s="655"/>
      <c r="N56" s="667"/>
      <c r="O56" s="647"/>
      <c r="P56" s="665"/>
    </row>
    <row r="57" ht="14.25" customHeight="1" outlineLevel="1">
      <c r="A57" s="543" t="s">
        <v>568</v>
      </c>
      <c r="B57" s="551"/>
      <c r="C57" s="543" t="s">
        <v>732</v>
      </c>
      <c r="D57" s="664"/>
      <c r="E57" s="652" t="s">
        <v>713</v>
      </c>
      <c r="F57" s="547">
        <v>400.0</v>
      </c>
      <c r="G57" s="665">
        <v>369.0</v>
      </c>
      <c r="H57" s="529">
        <v>54.0</v>
      </c>
      <c r="I57" s="530">
        <f t="shared" si="10"/>
        <v>0.1463414634</v>
      </c>
      <c r="J57" s="531">
        <f t="shared" si="11"/>
        <v>-54</v>
      </c>
      <c r="K57" s="532">
        <f t="shared" si="12"/>
        <v>-1</v>
      </c>
      <c r="L57" s="666">
        <v>399.0</v>
      </c>
      <c r="M57" s="655" t="s">
        <v>313</v>
      </c>
      <c r="N57" s="667" t="s">
        <v>315</v>
      </c>
      <c r="O57" s="647"/>
      <c r="P57" s="665"/>
    </row>
    <row r="58" ht="14.25" customHeight="1" outlineLevel="1">
      <c r="D58" s="648"/>
      <c r="E58" s="652" t="s">
        <v>714</v>
      </c>
      <c r="F58" s="547">
        <v>400.0</v>
      </c>
      <c r="G58" s="665">
        <v>369.0</v>
      </c>
      <c r="H58" s="529">
        <v>67.0</v>
      </c>
      <c r="I58" s="530">
        <f t="shared" si="10"/>
        <v>0.1815718157</v>
      </c>
      <c r="J58" s="531">
        <f t="shared" si="11"/>
        <v>-67</v>
      </c>
      <c r="K58" s="532">
        <f t="shared" si="12"/>
        <v>-1</v>
      </c>
      <c r="L58" s="654"/>
      <c r="M58" s="655"/>
      <c r="N58" s="655"/>
      <c r="O58" s="647"/>
      <c r="P58" s="665"/>
    </row>
    <row r="59" ht="14.25" customHeight="1" outlineLevel="1">
      <c r="D59" s="648"/>
      <c r="E59" s="652" t="s">
        <v>715</v>
      </c>
      <c r="F59" s="547">
        <v>400.0</v>
      </c>
      <c r="G59" s="665">
        <v>399.0</v>
      </c>
      <c r="H59" s="529">
        <v>62.0</v>
      </c>
      <c r="I59" s="530">
        <f t="shared" si="10"/>
        <v>0.1553884712</v>
      </c>
      <c r="J59" s="531">
        <f t="shared" si="11"/>
        <v>-62</v>
      </c>
      <c r="K59" s="532">
        <f t="shared" si="12"/>
        <v>-1</v>
      </c>
      <c r="L59" s="654"/>
      <c r="M59" s="655"/>
      <c r="N59" s="655"/>
      <c r="O59" s="647"/>
      <c r="P59" s="665"/>
    </row>
    <row r="60" ht="14.25" customHeight="1" outlineLevel="1">
      <c r="D60" s="648"/>
      <c r="E60" s="652" t="s">
        <v>716</v>
      </c>
      <c r="F60" s="547">
        <v>400.0</v>
      </c>
      <c r="G60" s="665">
        <v>399.0</v>
      </c>
      <c r="H60" s="529">
        <v>58.0</v>
      </c>
      <c r="I60" s="530">
        <f t="shared" si="10"/>
        <v>0.1453634085</v>
      </c>
      <c r="J60" s="531">
        <f t="shared" si="11"/>
        <v>-58</v>
      </c>
      <c r="K60" s="532">
        <f t="shared" si="12"/>
        <v>-1</v>
      </c>
      <c r="L60" s="654"/>
      <c r="M60" s="655"/>
      <c r="N60" s="667" t="s">
        <v>313</v>
      </c>
      <c r="O60" s="647"/>
      <c r="P60" s="665"/>
    </row>
    <row r="61" ht="14.25" customHeight="1" outlineLevel="1">
      <c r="D61" s="648"/>
      <c r="E61" s="652" t="s">
        <v>717</v>
      </c>
      <c r="F61" s="547">
        <v>400.0</v>
      </c>
      <c r="G61" s="665">
        <v>419.0</v>
      </c>
      <c r="H61" s="529">
        <v>58.0</v>
      </c>
      <c r="I61" s="530">
        <f t="shared" si="10"/>
        <v>0.138424821</v>
      </c>
      <c r="J61" s="531">
        <f t="shared" si="11"/>
        <v>-58</v>
      </c>
      <c r="K61" s="532">
        <f t="shared" si="12"/>
        <v>-1</v>
      </c>
      <c r="L61" s="654"/>
      <c r="M61" s="655"/>
      <c r="N61" s="667"/>
      <c r="O61" s="647"/>
      <c r="P61" s="665"/>
    </row>
    <row r="62" ht="14.25" customHeight="1" outlineLevel="1">
      <c r="A62" s="543" t="s">
        <v>569</v>
      </c>
      <c r="B62" s="551"/>
      <c r="C62" s="543" t="s">
        <v>733</v>
      </c>
      <c r="D62" s="664"/>
      <c r="E62" s="652" t="s">
        <v>713</v>
      </c>
      <c r="F62" s="547">
        <v>400.0</v>
      </c>
      <c r="G62" s="653">
        <v>479.0</v>
      </c>
      <c r="H62" s="529">
        <v>100.0</v>
      </c>
      <c r="I62" s="530">
        <f t="shared" si="10"/>
        <v>0.2087682672</v>
      </c>
      <c r="J62" s="531">
        <f t="shared" si="11"/>
        <v>-100</v>
      </c>
      <c r="K62" s="532">
        <f t="shared" si="12"/>
        <v>-1</v>
      </c>
      <c r="L62" s="666">
        <v>499.0</v>
      </c>
      <c r="M62" s="655" t="s">
        <v>313</v>
      </c>
      <c r="N62" s="667" t="s">
        <v>315</v>
      </c>
      <c r="O62" s="656"/>
      <c r="P62" s="653"/>
    </row>
    <row r="63" ht="14.25" customHeight="1" outlineLevel="1">
      <c r="D63" s="648"/>
      <c r="E63" s="652" t="s">
        <v>714</v>
      </c>
      <c r="F63" s="547">
        <v>400.0</v>
      </c>
      <c r="G63" s="653">
        <v>479.0</v>
      </c>
      <c r="H63" s="529">
        <v>123.0</v>
      </c>
      <c r="I63" s="530">
        <f t="shared" si="10"/>
        <v>0.2567849687</v>
      </c>
      <c r="J63" s="531">
        <f t="shared" si="11"/>
        <v>-123</v>
      </c>
      <c r="K63" s="532">
        <f t="shared" si="12"/>
        <v>-1</v>
      </c>
      <c r="L63" s="654"/>
      <c r="M63" s="655"/>
      <c r="N63" s="655"/>
      <c r="O63" s="656"/>
      <c r="P63" s="653"/>
    </row>
    <row r="64" ht="14.25" customHeight="1" outlineLevel="1">
      <c r="D64" s="648"/>
      <c r="E64" s="652" t="s">
        <v>715</v>
      </c>
      <c r="F64" s="547">
        <v>400.0</v>
      </c>
      <c r="G64" s="653">
        <v>499.0</v>
      </c>
      <c r="H64" s="529">
        <v>108.0</v>
      </c>
      <c r="I64" s="530">
        <f t="shared" si="10"/>
        <v>0.2164328657</v>
      </c>
      <c r="J64" s="531">
        <f t="shared" si="11"/>
        <v>-108</v>
      </c>
      <c r="K64" s="532">
        <f t="shared" si="12"/>
        <v>-1</v>
      </c>
      <c r="L64" s="654"/>
      <c r="M64" s="655"/>
      <c r="N64" s="655"/>
      <c r="O64" s="656"/>
      <c r="P64" s="653"/>
    </row>
    <row r="65" ht="14.25" customHeight="1" outlineLevel="1">
      <c r="D65" s="648"/>
      <c r="E65" s="652" t="s">
        <v>716</v>
      </c>
      <c r="F65" s="547">
        <v>400.0</v>
      </c>
      <c r="G65" s="653">
        <v>499.0</v>
      </c>
      <c r="H65" s="529">
        <v>106.0</v>
      </c>
      <c r="I65" s="530">
        <f t="shared" si="10"/>
        <v>0.2124248497</v>
      </c>
      <c r="J65" s="531">
        <f t="shared" si="11"/>
        <v>-106</v>
      </c>
      <c r="K65" s="532">
        <f t="shared" si="12"/>
        <v>-1</v>
      </c>
      <c r="L65" s="654"/>
      <c r="M65" s="655"/>
      <c r="N65" s="667" t="s">
        <v>313</v>
      </c>
      <c r="O65" s="656"/>
      <c r="P65" s="653"/>
    </row>
    <row r="66" ht="14.25" customHeight="1" outlineLevel="1">
      <c r="D66" s="648"/>
      <c r="E66" s="652" t="s">
        <v>717</v>
      </c>
      <c r="F66" s="547">
        <v>400.0</v>
      </c>
      <c r="G66" s="653">
        <v>529.0</v>
      </c>
      <c r="H66" s="529">
        <v>106.0</v>
      </c>
      <c r="I66" s="530">
        <f t="shared" si="10"/>
        <v>0.2003780718</v>
      </c>
      <c r="J66" s="531">
        <f t="shared" si="11"/>
        <v>-106</v>
      </c>
      <c r="K66" s="532">
        <f t="shared" si="12"/>
        <v>-1</v>
      </c>
      <c r="L66" s="654"/>
      <c r="M66" s="655"/>
      <c r="N66" s="667"/>
      <c r="O66" s="656"/>
      <c r="P66" s="653"/>
    </row>
    <row r="67" ht="14.25" customHeight="1" outlineLevel="1">
      <c r="A67" s="525" t="s">
        <v>573</v>
      </c>
      <c r="B67" s="638"/>
      <c r="C67" s="525" t="s">
        <v>573</v>
      </c>
      <c r="D67" s="669" t="s">
        <v>734</v>
      </c>
      <c r="E67" s="657" t="s">
        <v>713</v>
      </c>
      <c r="F67" s="538"/>
      <c r="G67" s="539"/>
      <c r="H67" s="535"/>
      <c r="I67" s="536"/>
      <c r="J67" s="537"/>
      <c r="K67" s="536"/>
      <c r="L67" s="663"/>
      <c r="M67" s="670"/>
      <c r="N67" s="670"/>
      <c r="O67" s="647"/>
      <c r="P67" s="539"/>
    </row>
    <row r="68" ht="14.25" customHeight="1">
      <c r="D68" s="648"/>
      <c r="E68" s="657" t="s">
        <v>714</v>
      </c>
      <c r="F68" s="538"/>
      <c r="G68" s="539"/>
      <c r="H68" s="535"/>
      <c r="I68" s="536"/>
      <c r="J68" s="537"/>
      <c r="K68" s="536"/>
      <c r="L68" s="645"/>
      <c r="M68" s="670"/>
      <c r="N68" s="670"/>
      <c r="O68" s="647"/>
      <c r="P68" s="539"/>
    </row>
    <row r="69" ht="14.25" customHeight="1">
      <c r="D69" s="648"/>
      <c r="E69" s="657" t="s">
        <v>715</v>
      </c>
      <c r="F69" s="538"/>
      <c r="G69" s="539"/>
      <c r="H69" s="535"/>
      <c r="I69" s="536"/>
      <c r="J69" s="537"/>
      <c r="K69" s="536"/>
      <c r="L69" s="645"/>
      <c r="M69" s="670"/>
      <c r="N69" s="670"/>
      <c r="O69" s="647"/>
      <c r="P69" s="539"/>
    </row>
    <row r="70" ht="14.25" customHeight="1">
      <c r="D70" s="648"/>
      <c r="E70" s="657" t="s">
        <v>716</v>
      </c>
      <c r="F70" s="538"/>
      <c r="G70" s="539"/>
      <c r="H70" s="535"/>
      <c r="I70" s="536"/>
      <c r="J70" s="537"/>
      <c r="K70" s="536"/>
      <c r="L70" s="645"/>
      <c r="M70" s="670"/>
      <c r="N70" s="670"/>
      <c r="O70" s="647"/>
      <c r="P70" s="539"/>
    </row>
    <row r="71" ht="14.25" customHeight="1">
      <c r="D71" s="648"/>
      <c r="E71" s="657" t="s">
        <v>717</v>
      </c>
      <c r="F71" s="538"/>
      <c r="G71" s="539"/>
      <c r="H71" s="535"/>
      <c r="I71" s="536"/>
      <c r="J71" s="537"/>
      <c r="K71" s="536"/>
      <c r="L71" s="645"/>
      <c r="M71" s="670"/>
      <c r="N71" s="670"/>
      <c r="O71" s="647"/>
      <c r="P71" s="539"/>
    </row>
    <row r="72" ht="14.25" customHeight="1" outlineLevel="1">
      <c r="A72" s="671" t="s">
        <v>575</v>
      </c>
      <c r="B72" s="543"/>
      <c r="C72" s="671" t="s">
        <v>575</v>
      </c>
      <c r="D72" s="543" t="s">
        <v>735</v>
      </c>
      <c r="E72" s="660" t="s">
        <v>713</v>
      </c>
      <c r="F72" s="549">
        <v>700.0</v>
      </c>
      <c r="G72" s="546">
        <v>649.0</v>
      </c>
      <c r="H72" s="550">
        <v>85.0</v>
      </c>
      <c r="I72" s="542">
        <f t="shared" ref="I72:I86" si="13">H72/G72</f>
        <v>0.1309707242</v>
      </c>
      <c r="J72" s="541">
        <f t="shared" ref="J72:J86" si="14">O72-H72</f>
        <v>-85</v>
      </c>
      <c r="K72" s="542">
        <f t="shared" ref="K72:K86" si="15">O72/H72-1</f>
        <v>-1</v>
      </c>
      <c r="L72" s="666"/>
      <c r="M72" s="636"/>
      <c r="N72" s="636"/>
      <c r="O72" s="672"/>
      <c r="P72" s="546"/>
    </row>
    <row r="73" ht="14.25" customHeight="1" outlineLevel="1">
      <c r="E73" s="660" t="s">
        <v>714</v>
      </c>
      <c r="F73" s="549">
        <v>700.0</v>
      </c>
      <c r="G73" s="546">
        <v>649.0</v>
      </c>
      <c r="H73" s="550">
        <v>85.0</v>
      </c>
      <c r="I73" s="542">
        <f t="shared" si="13"/>
        <v>0.1309707242</v>
      </c>
      <c r="J73" s="541">
        <f t="shared" si="14"/>
        <v>-85</v>
      </c>
      <c r="K73" s="542">
        <f t="shared" si="15"/>
        <v>-1</v>
      </c>
      <c r="L73" s="666"/>
      <c r="M73" s="636"/>
      <c r="N73" s="636"/>
      <c r="O73" s="672"/>
      <c r="P73" s="546"/>
    </row>
    <row r="74" ht="14.25" customHeight="1" outlineLevel="1">
      <c r="E74" s="660" t="s">
        <v>715</v>
      </c>
      <c r="F74" s="549">
        <v>700.0</v>
      </c>
      <c r="G74" s="546">
        <v>699.0</v>
      </c>
      <c r="H74" s="550">
        <v>85.0</v>
      </c>
      <c r="I74" s="542">
        <f t="shared" si="13"/>
        <v>0.121602289</v>
      </c>
      <c r="J74" s="541">
        <f t="shared" si="14"/>
        <v>-85</v>
      </c>
      <c r="K74" s="542">
        <f t="shared" si="15"/>
        <v>-1</v>
      </c>
      <c r="L74" s="666"/>
      <c r="M74" s="636"/>
      <c r="N74" s="636"/>
      <c r="O74" s="672"/>
      <c r="P74" s="546"/>
    </row>
    <row r="75" ht="14.25" customHeight="1" outlineLevel="1">
      <c r="E75" s="660" t="s">
        <v>736</v>
      </c>
      <c r="F75" s="549">
        <v>700.0</v>
      </c>
      <c r="G75" s="546">
        <v>699.0</v>
      </c>
      <c r="H75" s="550">
        <v>85.0</v>
      </c>
      <c r="I75" s="542">
        <f t="shared" si="13"/>
        <v>0.121602289</v>
      </c>
      <c r="J75" s="541">
        <f t="shared" si="14"/>
        <v>-85</v>
      </c>
      <c r="K75" s="542">
        <f t="shared" si="15"/>
        <v>-1</v>
      </c>
      <c r="L75" s="666"/>
      <c r="M75" s="636"/>
      <c r="N75" s="636"/>
      <c r="O75" s="672"/>
      <c r="P75" s="546"/>
    </row>
    <row r="76" ht="14.25" customHeight="1" outlineLevel="1">
      <c r="E76" s="660" t="s">
        <v>717</v>
      </c>
      <c r="F76" s="549">
        <v>700.0</v>
      </c>
      <c r="G76" s="546">
        <v>899.0</v>
      </c>
      <c r="H76" s="550">
        <v>85.0</v>
      </c>
      <c r="I76" s="542">
        <f t="shared" si="13"/>
        <v>0.09454949944</v>
      </c>
      <c r="J76" s="541">
        <f t="shared" si="14"/>
        <v>-85</v>
      </c>
      <c r="K76" s="542">
        <f t="shared" si="15"/>
        <v>-1</v>
      </c>
      <c r="L76" s="666"/>
      <c r="M76" s="636"/>
      <c r="N76" s="636"/>
      <c r="O76" s="672"/>
      <c r="P76" s="546"/>
    </row>
    <row r="77" ht="14.25" customHeight="1" outlineLevel="1">
      <c r="A77" s="543" t="s">
        <v>577</v>
      </c>
      <c r="B77" s="543" t="s">
        <v>737</v>
      </c>
      <c r="C77" s="543" t="s">
        <v>738</v>
      </c>
      <c r="D77" s="543" t="s">
        <v>739</v>
      </c>
      <c r="E77" s="660" t="s">
        <v>713</v>
      </c>
      <c r="F77" s="549">
        <v>700.0</v>
      </c>
      <c r="G77" s="546">
        <v>649.0</v>
      </c>
      <c r="H77" s="550">
        <v>85.0</v>
      </c>
      <c r="I77" s="542">
        <f t="shared" si="13"/>
        <v>0.1309707242</v>
      </c>
      <c r="J77" s="541">
        <f t="shared" si="14"/>
        <v>-85</v>
      </c>
      <c r="K77" s="542">
        <f t="shared" si="15"/>
        <v>-1</v>
      </c>
      <c r="L77" s="663"/>
      <c r="M77" s="636" t="s">
        <v>313</v>
      </c>
      <c r="N77" s="633" t="s">
        <v>313</v>
      </c>
      <c r="O77" s="672"/>
      <c r="P77" s="546"/>
    </row>
    <row r="78" ht="14.25" customHeight="1" outlineLevel="1">
      <c r="E78" s="660" t="s">
        <v>714</v>
      </c>
      <c r="F78" s="549">
        <v>700.0</v>
      </c>
      <c r="G78" s="546">
        <v>649.0</v>
      </c>
      <c r="H78" s="550">
        <v>85.0</v>
      </c>
      <c r="I78" s="542">
        <f t="shared" si="13"/>
        <v>0.1309707242</v>
      </c>
      <c r="J78" s="541">
        <f t="shared" si="14"/>
        <v>-85</v>
      </c>
      <c r="K78" s="542">
        <f t="shared" si="15"/>
        <v>-1</v>
      </c>
      <c r="L78" s="661"/>
      <c r="M78" s="636"/>
      <c r="N78" s="633"/>
      <c r="O78" s="672"/>
      <c r="P78" s="546"/>
    </row>
    <row r="79" ht="14.25" customHeight="1" outlineLevel="1">
      <c r="E79" s="660" t="s">
        <v>715</v>
      </c>
      <c r="F79" s="549">
        <v>700.0</v>
      </c>
      <c r="G79" s="546">
        <v>699.0</v>
      </c>
      <c r="H79" s="550">
        <v>85.0</v>
      </c>
      <c r="I79" s="542">
        <f t="shared" si="13"/>
        <v>0.121602289</v>
      </c>
      <c r="J79" s="541">
        <f t="shared" si="14"/>
        <v>-85</v>
      </c>
      <c r="K79" s="542">
        <f t="shared" si="15"/>
        <v>-1</v>
      </c>
      <c r="L79" s="661"/>
      <c r="M79" s="636"/>
      <c r="N79" s="633"/>
      <c r="O79" s="672"/>
      <c r="P79" s="546"/>
    </row>
    <row r="80" ht="14.25" customHeight="1" outlineLevel="1">
      <c r="E80" s="660" t="s">
        <v>716</v>
      </c>
      <c r="F80" s="549">
        <v>700.0</v>
      </c>
      <c r="G80" s="546">
        <v>699.0</v>
      </c>
      <c r="H80" s="550">
        <v>85.0</v>
      </c>
      <c r="I80" s="542">
        <f t="shared" si="13"/>
        <v>0.121602289</v>
      </c>
      <c r="J80" s="541">
        <f t="shared" si="14"/>
        <v>-85</v>
      </c>
      <c r="K80" s="542">
        <f t="shared" si="15"/>
        <v>-1</v>
      </c>
      <c r="L80" s="661"/>
      <c r="M80" s="636"/>
      <c r="N80" s="633"/>
      <c r="O80" s="672"/>
      <c r="P80" s="546"/>
    </row>
    <row r="81" ht="14.25" customHeight="1" outlineLevel="1">
      <c r="E81" s="660" t="s">
        <v>717</v>
      </c>
      <c r="F81" s="549">
        <v>700.0</v>
      </c>
      <c r="G81" s="546">
        <v>899.0</v>
      </c>
      <c r="H81" s="550">
        <v>85.0</v>
      </c>
      <c r="I81" s="542">
        <f t="shared" si="13"/>
        <v>0.09454949944</v>
      </c>
      <c r="J81" s="541">
        <f t="shared" si="14"/>
        <v>-85</v>
      </c>
      <c r="K81" s="542">
        <f t="shared" si="15"/>
        <v>-1</v>
      </c>
      <c r="L81" s="661"/>
      <c r="M81" s="636"/>
      <c r="N81" s="633"/>
      <c r="O81" s="672"/>
      <c r="P81" s="546"/>
    </row>
    <row r="82" ht="15.0" customHeight="1">
      <c r="A82" s="543" t="s">
        <v>578</v>
      </c>
      <c r="B82" s="543" t="s">
        <v>740</v>
      </c>
      <c r="C82" s="543" t="s">
        <v>578</v>
      </c>
      <c r="D82" s="543" t="s">
        <v>740</v>
      </c>
      <c r="E82" s="660" t="s">
        <v>713</v>
      </c>
      <c r="F82" s="548">
        <v>700.0</v>
      </c>
      <c r="G82" s="546">
        <v>649.0</v>
      </c>
      <c r="H82" s="550">
        <v>60.0</v>
      </c>
      <c r="I82" s="542">
        <f t="shared" si="13"/>
        <v>0.09244992296</v>
      </c>
      <c r="J82" s="541">
        <f t="shared" si="14"/>
        <v>-60</v>
      </c>
      <c r="K82" s="542">
        <f t="shared" si="15"/>
        <v>-1</v>
      </c>
      <c r="L82" s="663"/>
      <c r="M82" s="636" t="s">
        <v>313</v>
      </c>
      <c r="N82" s="636" t="s">
        <v>313</v>
      </c>
      <c r="O82" s="656"/>
      <c r="P82" s="528"/>
    </row>
    <row r="83" ht="16.5" customHeight="1" outlineLevel="1">
      <c r="E83" s="660" t="s">
        <v>714</v>
      </c>
      <c r="F83" s="548">
        <v>700.0</v>
      </c>
      <c r="G83" s="546">
        <v>649.0</v>
      </c>
      <c r="H83" s="550">
        <v>60.0</v>
      </c>
      <c r="I83" s="542">
        <f t="shared" si="13"/>
        <v>0.09244992296</v>
      </c>
      <c r="J83" s="541">
        <f t="shared" si="14"/>
        <v>-60</v>
      </c>
      <c r="K83" s="542">
        <f t="shared" si="15"/>
        <v>-1</v>
      </c>
      <c r="L83" s="661"/>
      <c r="M83" s="633"/>
      <c r="N83" s="636"/>
      <c r="O83" s="656"/>
      <c r="P83" s="528"/>
    </row>
    <row r="84" ht="16.5" customHeight="1" outlineLevel="1">
      <c r="E84" s="660" t="s">
        <v>715</v>
      </c>
      <c r="F84" s="548">
        <v>700.0</v>
      </c>
      <c r="G84" s="546">
        <v>699.0</v>
      </c>
      <c r="H84" s="550">
        <v>60.0</v>
      </c>
      <c r="I84" s="542">
        <f t="shared" si="13"/>
        <v>0.08583690987</v>
      </c>
      <c r="J84" s="541">
        <f t="shared" si="14"/>
        <v>-60</v>
      </c>
      <c r="K84" s="542">
        <f t="shared" si="15"/>
        <v>-1</v>
      </c>
      <c r="L84" s="661"/>
      <c r="M84" s="633"/>
      <c r="N84" s="636"/>
      <c r="O84" s="656"/>
      <c r="P84" s="528"/>
    </row>
    <row r="85" ht="16.5" customHeight="1" outlineLevel="1">
      <c r="E85" s="660" t="s">
        <v>716</v>
      </c>
      <c r="F85" s="548">
        <v>700.0</v>
      </c>
      <c r="G85" s="546">
        <v>699.0</v>
      </c>
      <c r="H85" s="550">
        <v>60.0</v>
      </c>
      <c r="I85" s="542">
        <f t="shared" si="13"/>
        <v>0.08583690987</v>
      </c>
      <c r="J85" s="541">
        <f t="shared" si="14"/>
        <v>-60</v>
      </c>
      <c r="K85" s="542">
        <f t="shared" si="15"/>
        <v>-1</v>
      </c>
      <c r="L85" s="661"/>
      <c r="M85" s="633"/>
      <c r="N85" s="636"/>
      <c r="O85" s="656"/>
      <c r="P85" s="528"/>
    </row>
    <row r="86" ht="16.5" customHeight="1" outlineLevel="1">
      <c r="E86" s="660" t="s">
        <v>717</v>
      </c>
      <c r="F86" s="548">
        <v>700.0</v>
      </c>
      <c r="G86" s="546">
        <v>899.0</v>
      </c>
      <c r="H86" s="550">
        <v>60.0</v>
      </c>
      <c r="I86" s="542">
        <f t="shared" si="13"/>
        <v>0.06674082314</v>
      </c>
      <c r="J86" s="541">
        <f t="shared" si="14"/>
        <v>-60</v>
      </c>
      <c r="K86" s="542">
        <f t="shared" si="15"/>
        <v>-1</v>
      </c>
      <c r="L86" s="661"/>
      <c r="M86" s="633"/>
      <c r="N86" s="636"/>
      <c r="O86" s="656"/>
      <c r="P86" s="528"/>
    </row>
    <row r="87" ht="14.25" customHeight="1" outlineLevel="1">
      <c r="A87" s="544" t="s">
        <v>741</v>
      </c>
      <c r="B87" s="673"/>
      <c r="C87" s="544" t="s">
        <v>741</v>
      </c>
      <c r="D87" s="659"/>
      <c r="E87" s="657" t="s">
        <v>713</v>
      </c>
      <c r="F87" s="538"/>
      <c r="G87" s="539"/>
      <c r="H87" s="535"/>
      <c r="I87" s="536"/>
      <c r="J87" s="537"/>
      <c r="K87" s="536"/>
      <c r="L87" s="674"/>
      <c r="M87" s="675"/>
      <c r="N87" s="675"/>
      <c r="O87" s="647"/>
      <c r="P87" s="539"/>
    </row>
    <row r="88" ht="14.25" customHeight="1">
      <c r="D88" s="648"/>
      <c r="E88" s="657" t="s">
        <v>714</v>
      </c>
      <c r="F88" s="538"/>
      <c r="G88" s="539"/>
      <c r="H88" s="535"/>
      <c r="I88" s="536"/>
      <c r="J88" s="537"/>
      <c r="K88" s="536"/>
      <c r="L88" s="645"/>
      <c r="M88" s="675"/>
      <c r="N88" s="675"/>
      <c r="O88" s="647"/>
      <c r="P88" s="539"/>
    </row>
    <row r="89" ht="14.25" customHeight="1">
      <c r="D89" s="648"/>
      <c r="E89" s="657" t="s">
        <v>715</v>
      </c>
      <c r="F89" s="538"/>
      <c r="G89" s="539"/>
      <c r="H89" s="535"/>
      <c r="I89" s="536"/>
      <c r="J89" s="537"/>
      <c r="K89" s="536"/>
      <c r="L89" s="645"/>
      <c r="M89" s="675"/>
      <c r="N89" s="675"/>
      <c r="O89" s="647"/>
      <c r="P89" s="539"/>
    </row>
    <row r="90" ht="14.25" customHeight="1">
      <c r="D90" s="648"/>
      <c r="E90" s="657" t="s">
        <v>716</v>
      </c>
      <c r="F90" s="538"/>
      <c r="G90" s="539"/>
      <c r="H90" s="535"/>
      <c r="I90" s="536"/>
      <c r="J90" s="537"/>
      <c r="K90" s="536"/>
      <c r="L90" s="645"/>
      <c r="M90" s="675"/>
      <c r="N90" s="675"/>
      <c r="O90" s="647"/>
      <c r="P90" s="539"/>
    </row>
    <row r="91" ht="14.25" customHeight="1">
      <c r="D91" s="648"/>
      <c r="E91" s="657" t="s">
        <v>717</v>
      </c>
      <c r="F91" s="538"/>
      <c r="G91" s="539"/>
      <c r="H91" s="535"/>
      <c r="I91" s="536"/>
      <c r="J91" s="537"/>
      <c r="K91" s="536"/>
      <c r="L91" s="645"/>
      <c r="M91" s="675"/>
      <c r="N91" s="675"/>
      <c r="O91" s="647"/>
      <c r="P91" s="539"/>
    </row>
    <row r="92" ht="14.25" customHeight="1">
      <c r="A92" s="676" t="s">
        <v>742</v>
      </c>
      <c r="B92" s="551"/>
      <c r="C92" s="543" t="s">
        <v>742</v>
      </c>
      <c r="D92" s="677" t="s">
        <v>743</v>
      </c>
      <c r="E92" s="660" t="s">
        <v>713</v>
      </c>
      <c r="F92" s="547">
        <v>250.0</v>
      </c>
      <c r="G92" s="546">
        <v>259.0</v>
      </c>
      <c r="H92" s="550">
        <v>65.0</v>
      </c>
      <c r="I92" s="542">
        <f t="shared" ref="I92:I161" si="16">H92/G92</f>
        <v>0.250965251</v>
      </c>
      <c r="J92" s="541">
        <f t="shared" ref="J92:J161" si="17">O92-H92</f>
        <v>-65</v>
      </c>
      <c r="K92" s="542">
        <f t="shared" ref="K92:K161" si="18">O92/H92-1</f>
        <v>-1</v>
      </c>
      <c r="L92" s="666">
        <v>279.0</v>
      </c>
      <c r="M92" s="636" t="s">
        <v>313</v>
      </c>
      <c r="N92" s="636" t="s">
        <v>315</v>
      </c>
      <c r="O92" s="672"/>
      <c r="P92" s="546"/>
    </row>
    <row r="93" ht="14.25" customHeight="1" outlineLevel="1">
      <c r="D93" s="648"/>
      <c r="E93" s="660" t="s">
        <v>714</v>
      </c>
      <c r="F93" s="547">
        <v>250.0</v>
      </c>
      <c r="G93" s="546">
        <v>259.0</v>
      </c>
      <c r="H93" s="550">
        <v>65.0</v>
      </c>
      <c r="I93" s="542">
        <f t="shared" si="16"/>
        <v>0.250965251</v>
      </c>
      <c r="J93" s="541">
        <f t="shared" si="17"/>
        <v>-65</v>
      </c>
      <c r="K93" s="542">
        <f t="shared" si="18"/>
        <v>-1</v>
      </c>
      <c r="L93" s="678"/>
      <c r="M93" s="633"/>
      <c r="N93" s="636"/>
      <c r="O93" s="672"/>
      <c r="P93" s="546"/>
    </row>
    <row r="94" ht="14.25" customHeight="1" outlineLevel="1">
      <c r="D94" s="648"/>
      <c r="E94" s="660" t="s">
        <v>715</v>
      </c>
      <c r="F94" s="547">
        <v>250.0</v>
      </c>
      <c r="G94" s="546">
        <v>279.0</v>
      </c>
      <c r="H94" s="550">
        <v>65.0</v>
      </c>
      <c r="I94" s="542">
        <f t="shared" si="16"/>
        <v>0.2329749104</v>
      </c>
      <c r="J94" s="541">
        <f t="shared" si="17"/>
        <v>-65</v>
      </c>
      <c r="K94" s="542">
        <f t="shared" si="18"/>
        <v>-1</v>
      </c>
      <c r="L94" s="678"/>
      <c r="M94" s="633"/>
      <c r="N94" s="636"/>
      <c r="O94" s="672"/>
      <c r="P94" s="546"/>
    </row>
    <row r="95" ht="14.25" customHeight="1" outlineLevel="1">
      <c r="D95" s="648"/>
      <c r="E95" s="660" t="s">
        <v>716</v>
      </c>
      <c r="F95" s="547">
        <v>250.0</v>
      </c>
      <c r="G95" s="546">
        <v>279.0</v>
      </c>
      <c r="H95" s="550">
        <v>65.0</v>
      </c>
      <c r="I95" s="542">
        <f t="shared" si="16"/>
        <v>0.2329749104</v>
      </c>
      <c r="J95" s="541">
        <f t="shared" si="17"/>
        <v>-65</v>
      </c>
      <c r="K95" s="542">
        <f t="shared" si="18"/>
        <v>-1</v>
      </c>
      <c r="L95" s="678"/>
      <c r="M95" s="633"/>
      <c r="N95" s="636"/>
      <c r="O95" s="672"/>
      <c r="P95" s="546"/>
    </row>
    <row r="96" ht="14.25" customHeight="1" outlineLevel="1">
      <c r="D96" s="648"/>
      <c r="E96" s="660" t="s">
        <v>717</v>
      </c>
      <c r="F96" s="547">
        <v>250.0</v>
      </c>
      <c r="G96" s="546">
        <v>299.0</v>
      </c>
      <c r="H96" s="550">
        <v>65.0</v>
      </c>
      <c r="I96" s="542">
        <f t="shared" si="16"/>
        <v>0.2173913043</v>
      </c>
      <c r="J96" s="541">
        <f t="shared" si="17"/>
        <v>-65</v>
      </c>
      <c r="K96" s="542">
        <f t="shared" si="18"/>
        <v>-1</v>
      </c>
      <c r="L96" s="678"/>
      <c r="M96" s="633"/>
      <c r="N96" s="636"/>
      <c r="O96" s="672"/>
      <c r="P96" s="546"/>
    </row>
    <row r="97" ht="14.25" customHeight="1" outlineLevel="1">
      <c r="A97" s="671" t="s">
        <v>744</v>
      </c>
      <c r="B97" s="551"/>
      <c r="C97" s="671" t="s">
        <v>744</v>
      </c>
      <c r="D97" s="677" t="s">
        <v>743</v>
      </c>
      <c r="E97" s="660" t="s">
        <v>713</v>
      </c>
      <c r="F97" s="547">
        <v>250.0</v>
      </c>
      <c r="G97" s="546">
        <v>259.0</v>
      </c>
      <c r="H97" s="550">
        <v>65.0</v>
      </c>
      <c r="I97" s="542">
        <f t="shared" si="16"/>
        <v>0.250965251</v>
      </c>
      <c r="J97" s="541">
        <f t="shared" si="17"/>
        <v>-65</v>
      </c>
      <c r="K97" s="542">
        <f t="shared" si="18"/>
        <v>-1</v>
      </c>
      <c r="L97" s="666">
        <v>279.0</v>
      </c>
      <c r="M97" s="636" t="s">
        <v>313</v>
      </c>
      <c r="N97" s="636" t="s">
        <v>315</v>
      </c>
      <c r="O97" s="672"/>
      <c r="P97" s="546"/>
    </row>
    <row r="98" ht="14.25" customHeight="1" outlineLevel="1">
      <c r="D98" s="648"/>
      <c r="E98" s="660" t="s">
        <v>714</v>
      </c>
      <c r="F98" s="547">
        <v>250.0</v>
      </c>
      <c r="G98" s="546">
        <v>259.0</v>
      </c>
      <c r="H98" s="550">
        <v>65.0</v>
      </c>
      <c r="I98" s="542">
        <f t="shared" si="16"/>
        <v>0.250965251</v>
      </c>
      <c r="J98" s="541">
        <f t="shared" si="17"/>
        <v>-65</v>
      </c>
      <c r="K98" s="542">
        <f t="shared" si="18"/>
        <v>-1</v>
      </c>
      <c r="L98" s="678"/>
      <c r="M98" s="633"/>
      <c r="N98" s="636"/>
      <c r="O98" s="672"/>
      <c r="P98" s="546"/>
    </row>
    <row r="99" ht="14.25" customHeight="1" outlineLevel="1">
      <c r="D99" s="648"/>
      <c r="E99" s="660" t="s">
        <v>715</v>
      </c>
      <c r="F99" s="547">
        <v>250.0</v>
      </c>
      <c r="G99" s="546">
        <v>279.0</v>
      </c>
      <c r="H99" s="550">
        <v>65.0</v>
      </c>
      <c r="I99" s="542">
        <f t="shared" si="16"/>
        <v>0.2329749104</v>
      </c>
      <c r="J99" s="541">
        <f t="shared" si="17"/>
        <v>-65</v>
      </c>
      <c r="K99" s="542">
        <f t="shared" si="18"/>
        <v>-1</v>
      </c>
      <c r="L99" s="678"/>
      <c r="M99" s="633"/>
      <c r="N99" s="636"/>
      <c r="O99" s="672"/>
      <c r="P99" s="546"/>
    </row>
    <row r="100" ht="14.25" customHeight="1" outlineLevel="1">
      <c r="D100" s="648"/>
      <c r="E100" s="660" t="s">
        <v>736</v>
      </c>
      <c r="F100" s="547">
        <v>250.0</v>
      </c>
      <c r="G100" s="546">
        <v>279.0</v>
      </c>
      <c r="H100" s="550">
        <v>65.0</v>
      </c>
      <c r="I100" s="542">
        <f t="shared" si="16"/>
        <v>0.2329749104</v>
      </c>
      <c r="J100" s="541">
        <f t="shared" si="17"/>
        <v>-65</v>
      </c>
      <c r="K100" s="542">
        <f t="shared" si="18"/>
        <v>-1</v>
      </c>
      <c r="L100" s="678"/>
      <c r="M100" s="633"/>
      <c r="N100" s="636"/>
      <c r="O100" s="672"/>
      <c r="P100" s="546"/>
    </row>
    <row r="101" ht="14.25" customHeight="1" outlineLevel="1">
      <c r="D101" s="648"/>
      <c r="E101" s="660" t="s">
        <v>717</v>
      </c>
      <c r="F101" s="547">
        <v>250.0</v>
      </c>
      <c r="G101" s="546">
        <v>299.0</v>
      </c>
      <c r="H101" s="550">
        <v>65.0</v>
      </c>
      <c r="I101" s="542">
        <f t="shared" si="16"/>
        <v>0.2173913043</v>
      </c>
      <c r="J101" s="541">
        <f t="shared" si="17"/>
        <v>-65</v>
      </c>
      <c r="K101" s="542">
        <f t="shared" si="18"/>
        <v>-1</v>
      </c>
      <c r="L101" s="678"/>
      <c r="M101" s="633"/>
      <c r="N101" s="636"/>
      <c r="O101" s="672"/>
      <c r="P101" s="546"/>
    </row>
    <row r="102" ht="14.25" customHeight="1" outlineLevel="1">
      <c r="A102" s="543" t="s">
        <v>742</v>
      </c>
      <c r="B102" s="551"/>
      <c r="C102" s="543" t="s">
        <v>742</v>
      </c>
      <c r="D102" s="679" t="s">
        <v>745</v>
      </c>
      <c r="E102" s="660" t="s">
        <v>713</v>
      </c>
      <c r="F102" s="548">
        <v>400.0</v>
      </c>
      <c r="G102" s="528">
        <v>279.0</v>
      </c>
      <c r="H102" s="550">
        <v>65.0</v>
      </c>
      <c r="I102" s="542">
        <f t="shared" si="16"/>
        <v>0.2329749104</v>
      </c>
      <c r="J102" s="541">
        <f t="shared" si="17"/>
        <v>-65</v>
      </c>
      <c r="K102" s="542">
        <f t="shared" si="18"/>
        <v>-1</v>
      </c>
      <c r="L102" s="666">
        <v>299.0</v>
      </c>
      <c r="M102" s="636" t="s">
        <v>313</v>
      </c>
      <c r="N102" s="636" t="s">
        <v>315</v>
      </c>
      <c r="O102" s="656"/>
      <c r="P102" s="528"/>
    </row>
    <row r="103" ht="14.25" customHeight="1" outlineLevel="1">
      <c r="D103" s="648"/>
      <c r="E103" s="660" t="s">
        <v>714</v>
      </c>
      <c r="F103" s="548">
        <v>400.0</v>
      </c>
      <c r="G103" s="528">
        <v>279.0</v>
      </c>
      <c r="H103" s="550">
        <v>65.0</v>
      </c>
      <c r="I103" s="542">
        <f t="shared" si="16"/>
        <v>0.2329749104</v>
      </c>
      <c r="J103" s="541">
        <f t="shared" si="17"/>
        <v>-65</v>
      </c>
      <c r="K103" s="542">
        <f t="shared" si="18"/>
        <v>-1</v>
      </c>
      <c r="L103" s="678"/>
      <c r="M103" s="636"/>
      <c r="N103" s="636"/>
      <c r="O103" s="656"/>
      <c r="P103" s="528"/>
    </row>
    <row r="104" ht="14.25" customHeight="1" outlineLevel="1">
      <c r="D104" s="648"/>
      <c r="E104" s="660" t="s">
        <v>715</v>
      </c>
      <c r="F104" s="548">
        <v>400.0</v>
      </c>
      <c r="G104" s="528">
        <v>299.0</v>
      </c>
      <c r="H104" s="550">
        <v>65.0</v>
      </c>
      <c r="I104" s="542">
        <f t="shared" si="16"/>
        <v>0.2173913043</v>
      </c>
      <c r="J104" s="541">
        <f t="shared" si="17"/>
        <v>-65</v>
      </c>
      <c r="K104" s="542">
        <f t="shared" si="18"/>
        <v>-1</v>
      </c>
      <c r="L104" s="678"/>
      <c r="M104" s="636"/>
      <c r="N104" s="636"/>
      <c r="O104" s="656"/>
      <c r="P104" s="528"/>
    </row>
    <row r="105" ht="14.25" customHeight="1" outlineLevel="1">
      <c r="D105" s="648"/>
      <c r="E105" s="660" t="s">
        <v>716</v>
      </c>
      <c r="F105" s="548">
        <v>400.0</v>
      </c>
      <c r="G105" s="528">
        <v>299.0</v>
      </c>
      <c r="H105" s="550">
        <v>65.0</v>
      </c>
      <c r="I105" s="542">
        <f t="shared" si="16"/>
        <v>0.2173913043</v>
      </c>
      <c r="J105" s="541">
        <f t="shared" si="17"/>
        <v>-65</v>
      </c>
      <c r="K105" s="542">
        <f t="shared" si="18"/>
        <v>-1</v>
      </c>
      <c r="L105" s="678"/>
      <c r="M105" s="636"/>
      <c r="N105" s="636"/>
      <c r="O105" s="656"/>
      <c r="P105" s="528"/>
    </row>
    <row r="106" ht="14.25" customHeight="1" outlineLevel="1">
      <c r="D106" s="648"/>
      <c r="E106" s="660" t="s">
        <v>717</v>
      </c>
      <c r="F106" s="548">
        <v>400.0</v>
      </c>
      <c r="G106" s="528">
        <v>319.0</v>
      </c>
      <c r="H106" s="550">
        <v>65.0</v>
      </c>
      <c r="I106" s="542">
        <f t="shared" si="16"/>
        <v>0.2037617555</v>
      </c>
      <c r="J106" s="541">
        <f t="shared" si="17"/>
        <v>-65</v>
      </c>
      <c r="K106" s="542">
        <f t="shared" si="18"/>
        <v>-1</v>
      </c>
      <c r="L106" s="678"/>
      <c r="M106" s="636"/>
      <c r="N106" s="636"/>
      <c r="O106" s="656"/>
      <c r="P106" s="528"/>
    </row>
    <row r="107" ht="14.25" customHeight="1" outlineLevel="1">
      <c r="A107" s="543" t="s">
        <v>742</v>
      </c>
      <c r="B107" s="543" t="s">
        <v>746</v>
      </c>
      <c r="C107" s="543" t="s">
        <v>742</v>
      </c>
      <c r="D107" s="679" t="s">
        <v>747</v>
      </c>
      <c r="E107" s="660" t="s">
        <v>713</v>
      </c>
      <c r="F107" s="548">
        <v>1000.0</v>
      </c>
      <c r="G107" s="528">
        <v>499.0</v>
      </c>
      <c r="H107" s="550">
        <v>110.0</v>
      </c>
      <c r="I107" s="542">
        <f t="shared" si="16"/>
        <v>0.2204408818</v>
      </c>
      <c r="J107" s="541">
        <f t="shared" si="17"/>
        <v>-110</v>
      </c>
      <c r="K107" s="542">
        <f t="shared" si="18"/>
        <v>-1</v>
      </c>
      <c r="L107" s="666"/>
      <c r="M107" s="636"/>
      <c r="N107" s="636"/>
      <c r="O107" s="656"/>
      <c r="P107" s="528"/>
    </row>
    <row r="108" ht="14.25" customHeight="1" outlineLevel="1">
      <c r="D108" s="648"/>
      <c r="E108" s="660" t="s">
        <v>714</v>
      </c>
      <c r="F108" s="548">
        <v>1000.0</v>
      </c>
      <c r="G108" s="528">
        <v>499.0</v>
      </c>
      <c r="H108" s="550">
        <v>110.0</v>
      </c>
      <c r="I108" s="542">
        <f t="shared" si="16"/>
        <v>0.2204408818</v>
      </c>
      <c r="J108" s="541">
        <f t="shared" si="17"/>
        <v>-110</v>
      </c>
      <c r="K108" s="542">
        <f t="shared" si="18"/>
        <v>-1</v>
      </c>
      <c r="L108" s="678"/>
      <c r="M108" s="636"/>
      <c r="N108" s="636"/>
      <c r="O108" s="656"/>
      <c r="P108" s="528"/>
    </row>
    <row r="109" ht="14.25" customHeight="1" outlineLevel="1">
      <c r="D109" s="648"/>
      <c r="E109" s="660" t="s">
        <v>715</v>
      </c>
      <c r="F109" s="548">
        <v>1000.0</v>
      </c>
      <c r="G109" s="528">
        <v>549.0</v>
      </c>
      <c r="H109" s="550">
        <v>110.0</v>
      </c>
      <c r="I109" s="542">
        <f t="shared" si="16"/>
        <v>0.2003642987</v>
      </c>
      <c r="J109" s="541">
        <f t="shared" si="17"/>
        <v>-110</v>
      </c>
      <c r="K109" s="542">
        <f t="shared" si="18"/>
        <v>-1</v>
      </c>
      <c r="L109" s="678"/>
      <c r="M109" s="636"/>
      <c r="N109" s="636"/>
      <c r="O109" s="656"/>
      <c r="P109" s="528"/>
    </row>
    <row r="110" ht="14.25" customHeight="1" outlineLevel="1">
      <c r="D110" s="648"/>
      <c r="E110" s="660" t="s">
        <v>736</v>
      </c>
      <c r="F110" s="548">
        <v>1000.0</v>
      </c>
      <c r="G110" s="528">
        <v>549.0</v>
      </c>
      <c r="H110" s="550">
        <v>110.0</v>
      </c>
      <c r="I110" s="542">
        <f t="shared" si="16"/>
        <v>0.2003642987</v>
      </c>
      <c r="J110" s="541">
        <f t="shared" si="17"/>
        <v>-110</v>
      </c>
      <c r="K110" s="542">
        <f t="shared" si="18"/>
        <v>-1</v>
      </c>
      <c r="L110" s="678"/>
      <c r="M110" s="636"/>
      <c r="N110" s="636"/>
      <c r="O110" s="656"/>
      <c r="P110" s="528"/>
    </row>
    <row r="111" ht="14.25" customHeight="1" outlineLevel="1">
      <c r="D111" s="648"/>
      <c r="E111" s="660" t="s">
        <v>717</v>
      </c>
      <c r="F111" s="548">
        <v>1000.0</v>
      </c>
      <c r="G111" s="528">
        <v>599.0</v>
      </c>
      <c r="H111" s="550">
        <v>110.0</v>
      </c>
      <c r="I111" s="542">
        <f t="shared" si="16"/>
        <v>0.183639399</v>
      </c>
      <c r="J111" s="541">
        <f t="shared" si="17"/>
        <v>-110</v>
      </c>
      <c r="K111" s="542">
        <f t="shared" si="18"/>
        <v>-1</v>
      </c>
      <c r="L111" s="678"/>
      <c r="M111" s="636"/>
      <c r="N111" s="636"/>
      <c r="O111" s="656"/>
      <c r="P111" s="528"/>
    </row>
    <row r="112" ht="14.25" customHeight="1" outlineLevel="1">
      <c r="A112" s="671" t="s">
        <v>748</v>
      </c>
      <c r="B112" s="551"/>
      <c r="C112" s="671" t="s">
        <v>749</v>
      </c>
      <c r="D112" s="677" t="s">
        <v>743</v>
      </c>
      <c r="E112" s="660" t="s">
        <v>713</v>
      </c>
      <c r="F112" s="547">
        <v>250.0</v>
      </c>
      <c r="G112" s="546">
        <v>259.0</v>
      </c>
      <c r="H112" s="550">
        <v>65.0</v>
      </c>
      <c r="I112" s="542">
        <f t="shared" si="16"/>
        <v>0.250965251</v>
      </c>
      <c r="J112" s="541">
        <f t="shared" si="17"/>
        <v>-65</v>
      </c>
      <c r="K112" s="542">
        <f t="shared" si="18"/>
        <v>-1</v>
      </c>
      <c r="L112" s="666">
        <v>279.0</v>
      </c>
      <c r="M112" s="636" t="s">
        <v>313</v>
      </c>
      <c r="N112" s="636" t="s">
        <v>315</v>
      </c>
      <c r="O112" s="672"/>
      <c r="P112" s="546"/>
    </row>
    <row r="113" ht="14.25" customHeight="1" outlineLevel="1">
      <c r="D113" s="648"/>
      <c r="E113" s="660" t="s">
        <v>714</v>
      </c>
      <c r="F113" s="547">
        <v>250.0</v>
      </c>
      <c r="G113" s="546">
        <v>259.0</v>
      </c>
      <c r="H113" s="550">
        <v>65.0</v>
      </c>
      <c r="I113" s="542">
        <f t="shared" si="16"/>
        <v>0.250965251</v>
      </c>
      <c r="J113" s="541">
        <f t="shared" si="17"/>
        <v>-65</v>
      </c>
      <c r="K113" s="542">
        <f t="shared" si="18"/>
        <v>-1</v>
      </c>
      <c r="L113" s="678"/>
      <c r="M113" s="633"/>
      <c r="N113" s="636"/>
      <c r="O113" s="672"/>
      <c r="P113" s="546"/>
    </row>
    <row r="114" ht="14.25" customHeight="1" outlineLevel="1">
      <c r="D114" s="648"/>
      <c r="E114" s="660" t="s">
        <v>715</v>
      </c>
      <c r="F114" s="547">
        <v>250.0</v>
      </c>
      <c r="G114" s="546">
        <v>279.0</v>
      </c>
      <c r="H114" s="550">
        <v>65.0</v>
      </c>
      <c r="I114" s="542">
        <f t="shared" si="16"/>
        <v>0.2329749104</v>
      </c>
      <c r="J114" s="541">
        <f t="shared" si="17"/>
        <v>-65</v>
      </c>
      <c r="K114" s="542">
        <f t="shared" si="18"/>
        <v>-1</v>
      </c>
      <c r="L114" s="678"/>
      <c r="M114" s="633"/>
      <c r="N114" s="636"/>
      <c r="O114" s="672"/>
      <c r="P114" s="546"/>
    </row>
    <row r="115" ht="14.25" customHeight="1" outlineLevel="1">
      <c r="D115" s="648"/>
      <c r="E115" s="660" t="s">
        <v>716</v>
      </c>
      <c r="F115" s="547">
        <v>250.0</v>
      </c>
      <c r="G115" s="546">
        <v>279.0</v>
      </c>
      <c r="H115" s="550">
        <v>65.0</v>
      </c>
      <c r="I115" s="542">
        <f t="shared" si="16"/>
        <v>0.2329749104</v>
      </c>
      <c r="J115" s="541">
        <f t="shared" si="17"/>
        <v>-65</v>
      </c>
      <c r="K115" s="542">
        <f t="shared" si="18"/>
        <v>-1</v>
      </c>
      <c r="L115" s="678"/>
      <c r="M115" s="633"/>
      <c r="N115" s="636"/>
      <c r="O115" s="672"/>
      <c r="P115" s="546"/>
    </row>
    <row r="116" ht="14.25" customHeight="1" outlineLevel="1">
      <c r="D116" s="648"/>
      <c r="E116" s="660" t="s">
        <v>717</v>
      </c>
      <c r="F116" s="547">
        <v>250.0</v>
      </c>
      <c r="G116" s="546">
        <v>299.0</v>
      </c>
      <c r="H116" s="550">
        <v>65.0</v>
      </c>
      <c r="I116" s="542">
        <f t="shared" si="16"/>
        <v>0.2173913043</v>
      </c>
      <c r="J116" s="541">
        <f t="shared" si="17"/>
        <v>-65</v>
      </c>
      <c r="K116" s="542">
        <f t="shared" si="18"/>
        <v>-1</v>
      </c>
      <c r="L116" s="678"/>
      <c r="M116" s="633"/>
      <c r="N116" s="636"/>
      <c r="O116" s="672"/>
      <c r="P116" s="546"/>
    </row>
    <row r="117" ht="14.25" customHeight="1" outlineLevel="1">
      <c r="A117" s="671" t="s">
        <v>749</v>
      </c>
      <c r="B117" s="551"/>
      <c r="C117" s="671" t="s">
        <v>749</v>
      </c>
      <c r="D117" s="679" t="s">
        <v>745</v>
      </c>
      <c r="E117" s="660" t="s">
        <v>713</v>
      </c>
      <c r="F117" s="548">
        <v>400.0</v>
      </c>
      <c r="G117" s="528">
        <v>279.0</v>
      </c>
      <c r="H117" s="550">
        <v>65.0</v>
      </c>
      <c r="I117" s="542">
        <f t="shared" si="16"/>
        <v>0.2329749104</v>
      </c>
      <c r="J117" s="541">
        <f t="shared" si="17"/>
        <v>-65</v>
      </c>
      <c r="K117" s="542">
        <f t="shared" si="18"/>
        <v>-1</v>
      </c>
      <c r="L117" s="666">
        <v>299.0</v>
      </c>
      <c r="M117" s="636" t="s">
        <v>313</v>
      </c>
      <c r="N117" s="636" t="s">
        <v>315</v>
      </c>
      <c r="O117" s="656"/>
      <c r="P117" s="528"/>
    </row>
    <row r="118" ht="14.25" customHeight="1" outlineLevel="1">
      <c r="D118" s="648"/>
      <c r="E118" s="660" t="s">
        <v>714</v>
      </c>
      <c r="F118" s="548">
        <v>400.0</v>
      </c>
      <c r="G118" s="528">
        <v>279.0</v>
      </c>
      <c r="H118" s="550">
        <v>65.0</v>
      </c>
      <c r="I118" s="542">
        <f t="shared" si="16"/>
        <v>0.2329749104</v>
      </c>
      <c r="J118" s="541">
        <f t="shared" si="17"/>
        <v>-65</v>
      </c>
      <c r="K118" s="542">
        <f t="shared" si="18"/>
        <v>-1</v>
      </c>
      <c r="L118" s="678"/>
      <c r="M118" s="636"/>
      <c r="N118" s="636"/>
      <c r="O118" s="656"/>
      <c r="P118" s="528"/>
    </row>
    <row r="119" ht="14.25" customHeight="1" outlineLevel="1">
      <c r="D119" s="648"/>
      <c r="E119" s="660" t="s">
        <v>715</v>
      </c>
      <c r="F119" s="548">
        <v>400.0</v>
      </c>
      <c r="G119" s="528">
        <v>299.0</v>
      </c>
      <c r="H119" s="550">
        <v>65.0</v>
      </c>
      <c r="I119" s="542">
        <f t="shared" si="16"/>
        <v>0.2173913043</v>
      </c>
      <c r="J119" s="541">
        <f t="shared" si="17"/>
        <v>-65</v>
      </c>
      <c r="K119" s="542">
        <f t="shared" si="18"/>
        <v>-1</v>
      </c>
      <c r="L119" s="678"/>
      <c r="M119" s="636"/>
      <c r="N119" s="636"/>
      <c r="O119" s="656"/>
      <c r="P119" s="528"/>
    </row>
    <row r="120" ht="14.25" customHeight="1" outlineLevel="1">
      <c r="D120" s="648"/>
      <c r="E120" s="660" t="s">
        <v>716</v>
      </c>
      <c r="F120" s="548">
        <v>400.0</v>
      </c>
      <c r="G120" s="528">
        <v>299.0</v>
      </c>
      <c r="H120" s="550">
        <v>65.0</v>
      </c>
      <c r="I120" s="542">
        <f t="shared" si="16"/>
        <v>0.2173913043</v>
      </c>
      <c r="J120" s="541">
        <f t="shared" si="17"/>
        <v>-65</v>
      </c>
      <c r="K120" s="542">
        <f t="shared" si="18"/>
        <v>-1</v>
      </c>
      <c r="L120" s="678"/>
      <c r="M120" s="636"/>
      <c r="N120" s="636"/>
      <c r="O120" s="656"/>
      <c r="P120" s="528"/>
    </row>
    <row r="121" ht="14.25" customHeight="1" outlineLevel="1">
      <c r="D121" s="648"/>
      <c r="E121" s="660" t="s">
        <v>717</v>
      </c>
      <c r="F121" s="548">
        <v>400.0</v>
      </c>
      <c r="G121" s="528">
        <v>319.0</v>
      </c>
      <c r="H121" s="550">
        <v>65.0</v>
      </c>
      <c r="I121" s="542">
        <f t="shared" si="16"/>
        <v>0.2037617555</v>
      </c>
      <c r="J121" s="541">
        <f t="shared" si="17"/>
        <v>-65</v>
      </c>
      <c r="K121" s="542">
        <f t="shared" si="18"/>
        <v>-1</v>
      </c>
      <c r="L121" s="678"/>
      <c r="M121" s="636"/>
      <c r="N121" s="636"/>
      <c r="O121" s="656"/>
      <c r="P121" s="528"/>
    </row>
    <row r="122" ht="14.25" customHeight="1" outlineLevel="1">
      <c r="A122" s="671" t="s">
        <v>749</v>
      </c>
      <c r="B122" s="543" t="s">
        <v>746</v>
      </c>
      <c r="C122" s="671" t="s">
        <v>749</v>
      </c>
      <c r="D122" s="679" t="s">
        <v>747</v>
      </c>
      <c r="E122" s="660" t="s">
        <v>713</v>
      </c>
      <c r="F122" s="548">
        <v>1000.0</v>
      </c>
      <c r="G122" s="528">
        <v>499.0</v>
      </c>
      <c r="H122" s="550">
        <v>110.0</v>
      </c>
      <c r="I122" s="542">
        <f t="shared" si="16"/>
        <v>0.2204408818</v>
      </c>
      <c r="J122" s="541">
        <f t="shared" si="17"/>
        <v>-110</v>
      </c>
      <c r="K122" s="542">
        <f t="shared" si="18"/>
        <v>-1</v>
      </c>
      <c r="L122" s="666"/>
      <c r="M122" s="636"/>
      <c r="N122" s="636"/>
      <c r="O122" s="656"/>
      <c r="P122" s="528"/>
    </row>
    <row r="123" ht="14.25" customHeight="1" outlineLevel="1">
      <c r="D123" s="648"/>
      <c r="E123" s="660" t="s">
        <v>714</v>
      </c>
      <c r="F123" s="548">
        <v>1000.0</v>
      </c>
      <c r="G123" s="528">
        <v>499.0</v>
      </c>
      <c r="H123" s="550">
        <v>110.0</v>
      </c>
      <c r="I123" s="542">
        <f t="shared" si="16"/>
        <v>0.2204408818</v>
      </c>
      <c r="J123" s="541">
        <f t="shared" si="17"/>
        <v>-110</v>
      </c>
      <c r="K123" s="542">
        <f t="shared" si="18"/>
        <v>-1</v>
      </c>
      <c r="L123" s="678"/>
      <c r="M123" s="636"/>
      <c r="N123" s="636"/>
      <c r="O123" s="656"/>
      <c r="P123" s="528"/>
    </row>
    <row r="124" ht="14.25" customHeight="1" outlineLevel="1">
      <c r="D124" s="648"/>
      <c r="E124" s="660" t="s">
        <v>715</v>
      </c>
      <c r="F124" s="548">
        <v>1000.0</v>
      </c>
      <c r="G124" s="528">
        <v>549.0</v>
      </c>
      <c r="H124" s="550">
        <v>110.0</v>
      </c>
      <c r="I124" s="542">
        <f t="shared" si="16"/>
        <v>0.2003642987</v>
      </c>
      <c r="J124" s="541">
        <f t="shared" si="17"/>
        <v>-110</v>
      </c>
      <c r="K124" s="542">
        <f t="shared" si="18"/>
        <v>-1</v>
      </c>
      <c r="L124" s="678"/>
      <c r="M124" s="636"/>
      <c r="N124" s="636"/>
      <c r="O124" s="656"/>
      <c r="P124" s="528"/>
    </row>
    <row r="125" ht="14.25" customHeight="1" outlineLevel="1">
      <c r="D125" s="648"/>
      <c r="E125" s="660" t="s">
        <v>736</v>
      </c>
      <c r="F125" s="548">
        <v>1000.0</v>
      </c>
      <c r="G125" s="528">
        <v>549.0</v>
      </c>
      <c r="H125" s="550">
        <v>110.0</v>
      </c>
      <c r="I125" s="542">
        <f t="shared" si="16"/>
        <v>0.2003642987</v>
      </c>
      <c r="J125" s="541">
        <f t="shared" si="17"/>
        <v>-110</v>
      </c>
      <c r="K125" s="542">
        <f t="shared" si="18"/>
        <v>-1</v>
      </c>
      <c r="L125" s="678"/>
      <c r="M125" s="636"/>
      <c r="N125" s="636"/>
      <c r="O125" s="656"/>
      <c r="P125" s="528"/>
    </row>
    <row r="126" ht="14.25" customHeight="1" outlineLevel="1">
      <c r="D126" s="648"/>
      <c r="E126" s="660" t="s">
        <v>717</v>
      </c>
      <c r="F126" s="548">
        <v>1000.0</v>
      </c>
      <c r="G126" s="528">
        <v>599.0</v>
      </c>
      <c r="H126" s="550">
        <v>110.0</v>
      </c>
      <c r="I126" s="542">
        <f t="shared" si="16"/>
        <v>0.183639399</v>
      </c>
      <c r="J126" s="541">
        <f t="shared" si="17"/>
        <v>-110</v>
      </c>
      <c r="K126" s="542">
        <f t="shared" si="18"/>
        <v>-1</v>
      </c>
      <c r="L126" s="678"/>
      <c r="M126" s="636"/>
      <c r="N126" s="636"/>
      <c r="O126" s="656"/>
      <c r="P126" s="528"/>
    </row>
    <row r="127" ht="14.25" customHeight="1" outlineLevel="1">
      <c r="A127" s="676" t="s">
        <v>750</v>
      </c>
      <c r="B127" s="551"/>
      <c r="C127" s="543" t="s">
        <v>750</v>
      </c>
      <c r="D127" s="677" t="s">
        <v>743</v>
      </c>
      <c r="E127" s="660" t="s">
        <v>713</v>
      </c>
      <c r="F127" s="547">
        <v>250.0</v>
      </c>
      <c r="G127" s="546">
        <v>259.0</v>
      </c>
      <c r="H127" s="550">
        <v>65.0</v>
      </c>
      <c r="I127" s="542">
        <f t="shared" si="16"/>
        <v>0.250965251</v>
      </c>
      <c r="J127" s="541">
        <f t="shared" si="17"/>
        <v>-65</v>
      </c>
      <c r="K127" s="542">
        <f t="shared" si="18"/>
        <v>-1</v>
      </c>
      <c r="L127" s="666">
        <v>279.0</v>
      </c>
      <c r="M127" s="633" t="s">
        <v>315</v>
      </c>
      <c r="N127" s="636" t="s">
        <v>315</v>
      </c>
      <c r="O127" s="672"/>
      <c r="P127" s="546"/>
    </row>
    <row r="128" ht="14.25" customHeight="1" outlineLevel="1">
      <c r="D128" s="648"/>
      <c r="E128" s="660" t="s">
        <v>714</v>
      </c>
      <c r="F128" s="547">
        <v>250.0</v>
      </c>
      <c r="G128" s="546">
        <v>259.0</v>
      </c>
      <c r="H128" s="550">
        <v>65.0</v>
      </c>
      <c r="I128" s="542">
        <f t="shared" si="16"/>
        <v>0.250965251</v>
      </c>
      <c r="J128" s="541">
        <f t="shared" si="17"/>
        <v>-65</v>
      </c>
      <c r="K128" s="542">
        <f t="shared" si="18"/>
        <v>-1</v>
      </c>
      <c r="L128" s="678">
        <v>279.0</v>
      </c>
      <c r="M128" s="633"/>
      <c r="N128" s="636"/>
      <c r="O128" s="672"/>
      <c r="P128" s="546"/>
    </row>
    <row r="129" ht="14.25" customHeight="1" outlineLevel="1">
      <c r="D129" s="648"/>
      <c r="E129" s="660" t="s">
        <v>715</v>
      </c>
      <c r="F129" s="547">
        <v>250.0</v>
      </c>
      <c r="G129" s="546">
        <v>279.0</v>
      </c>
      <c r="H129" s="550">
        <v>65.0</v>
      </c>
      <c r="I129" s="542">
        <f t="shared" si="16"/>
        <v>0.2329749104</v>
      </c>
      <c r="J129" s="541">
        <f t="shared" si="17"/>
        <v>-65</v>
      </c>
      <c r="K129" s="542">
        <f t="shared" si="18"/>
        <v>-1</v>
      </c>
      <c r="L129" s="678"/>
      <c r="M129" s="633"/>
      <c r="N129" s="636"/>
      <c r="O129" s="672"/>
      <c r="P129" s="546"/>
    </row>
    <row r="130" ht="14.25" customHeight="1" outlineLevel="1">
      <c r="D130" s="648"/>
      <c r="E130" s="652" t="s">
        <v>716</v>
      </c>
      <c r="F130" s="547">
        <v>250.0</v>
      </c>
      <c r="G130" s="546">
        <v>279.0</v>
      </c>
      <c r="H130" s="550">
        <v>65.0</v>
      </c>
      <c r="I130" s="542">
        <f t="shared" si="16"/>
        <v>0.2329749104</v>
      </c>
      <c r="J130" s="541">
        <f t="shared" si="17"/>
        <v>-65</v>
      </c>
      <c r="K130" s="542">
        <f t="shared" si="18"/>
        <v>-1</v>
      </c>
      <c r="L130" s="678"/>
      <c r="M130" s="680"/>
      <c r="N130" s="667"/>
      <c r="O130" s="672"/>
      <c r="P130" s="665"/>
    </row>
    <row r="131" ht="14.25" customHeight="1" outlineLevel="1">
      <c r="D131" s="648"/>
      <c r="E131" s="652" t="s">
        <v>717</v>
      </c>
      <c r="F131" s="547">
        <v>250.0</v>
      </c>
      <c r="G131" s="546">
        <v>299.0</v>
      </c>
      <c r="H131" s="550">
        <v>65.0</v>
      </c>
      <c r="I131" s="542">
        <f t="shared" si="16"/>
        <v>0.2173913043</v>
      </c>
      <c r="J131" s="541">
        <f t="shared" si="17"/>
        <v>-65</v>
      </c>
      <c r="K131" s="542">
        <f t="shared" si="18"/>
        <v>-1</v>
      </c>
      <c r="L131" s="678"/>
      <c r="M131" s="680"/>
      <c r="N131" s="667"/>
      <c r="O131" s="672"/>
      <c r="P131" s="665"/>
    </row>
    <row r="132" ht="14.25" customHeight="1" outlineLevel="1">
      <c r="A132" s="543" t="s">
        <v>751</v>
      </c>
      <c r="B132" s="543" t="s">
        <v>752</v>
      </c>
      <c r="C132" s="543" t="s">
        <v>753</v>
      </c>
      <c r="D132" s="679" t="s">
        <v>754</v>
      </c>
      <c r="E132" s="652" t="s">
        <v>713</v>
      </c>
      <c r="F132" s="547">
        <v>200.0</v>
      </c>
      <c r="G132" s="546">
        <v>119.0</v>
      </c>
      <c r="H132" s="529">
        <v>35.0</v>
      </c>
      <c r="I132" s="542">
        <f t="shared" si="16"/>
        <v>0.2941176471</v>
      </c>
      <c r="J132" s="541">
        <f t="shared" si="17"/>
        <v>-35</v>
      </c>
      <c r="K132" s="542">
        <f t="shared" si="18"/>
        <v>-1</v>
      </c>
      <c r="L132" s="666">
        <v>139.0</v>
      </c>
      <c r="M132" s="681" t="s">
        <v>313</v>
      </c>
      <c r="N132" s="667" t="s">
        <v>315</v>
      </c>
      <c r="O132" s="647"/>
      <c r="P132" s="658"/>
    </row>
    <row r="133" ht="14.25" customHeight="1" outlineLevel="1">
      <c r="D133" s="648"/>
      <c r="E133" s="652" t="s">
        <v>714</v>
      </c>
      <c r="F133" s="547">
        <v>200.0</v>
      </c>
      <c r="G133" s="546">
        <v>119.0</v>
      </c>
      <c r="H133" s="529">
        <v>35.0</v>
      </c>
      <c r="I133" s="542">
        <f t="shared" si="16"/>
        <v>0.2941176471</v>
      </c>
      <c r="J133" s="541">
        <f t="shared" si="17"/>
        <v>-35</v>
      </c>
      <c r="K133" s="542">
        <f t="shared" si="18"/>
        <v>-1</v>
      </c>
      <c r="L133" s="678"/>
      <c r="M133" s="681" t="s">
        <v>313</v>
      </c>
      <c r="N133" s="667"/>
      <c r="O133" s="647"/>
      <c r="P133" s="658"/>
    </row>
    <row r="134" ht="14.25" customHeight="1" outlineLevel="1">
      <c r="D134" s="648"/>
      <c r="E134" s="652" t="s">
        <v>715</v>
      </c>
      <c r="F134" s="547">
        <v>200.0</v>
      </c>
      <c r="G134" s="546">
        <v>129.0</v>
      </c>
      <c r="H134" s="529">
        <v>35.0</v>
      </c>
      <c r="I134" s="542">
        <f t="shared" si="16"/>
        <v>0.2713178295</v>
      </c>
      <c r="J134" s="541">
        <f t="shared" si="17"/>
        <v>-35</v>
      </c>
      <c r="K134" s="542">
        <f t="shared" si="18"/>
        <v>-1</v>
      </c>
      <c r="L134" s="678"/>
      <c r="M134" s="681" t="s">
        <v>313</v>
      </c>
      <c r="N134" s="667"/>
      <c r="O134" s="647"/>
      <c r="P134" s="658"/>
    </row>
    <row r="135" ht="14.25" customHeight="1" outlineLevel="1">
      <c r="D135" s="648"/>
      <c r="E135" s="652" t="s">
        <v>716</v>
      </c>
      <c r="F135" s="547">
        <v>200.0</v>
      </c>
      <c r="G135" s="546">
        <v>129.0</v>
      </c>
      <c r="H135" s="529">
        <v>35.0</v>
      </c>
      <c r="I135" s="542">
        <f t="shared" si="16"/>
        <v>0.2713178295</v>
      </c>
      <c r="J135" s="541">
        <f t="shared" si="17"/>
        <v>-35</v>
      </c>
      <c r="K135" s="542">
        <f t="shared" si="18"/>
        <v>-1</v>
      </c>
      <c r="L135" s="678"/>
      <c r="M135" s="681" t="s">
        <v>313</v>
      </c>
      <c r="N135" s="667"/>
      <c r="O135" s="647"/>
      <c r="P135" s="658"/>
    </row>
    <row r="136" ht="14.25" customHeight="1" outlineLevel="1">
      <c r="D136" s="648"/>
      <c r="E136" s="652" t="s">
        <v>717</v>
      </c>
      <c r="F136" s="547">
        <v>200.0</v>
      </c>
      <c r="G136" s="546">
        <v>149.0</v>
      </c>
      <c r="H136" s="529">
        <v>35.0</v>
      </c>
      <c r="I136" s="542">
        <f t="shared" si="16"/>
        <v>0.2348993289</v>
      </c>
      <c r="J136" s="541">
        <f t="shared" si="17"/>
        <v>-35</v>
      </c>
      <c r="K136" s="542">
        <f t="shared" si="18"/>
        <v>-1</v>
      </c>
      <c r="L136" s="678"/>
      <c r="M136" s="681"/>
      <c r="N136" s="667"/>
      <c r="O136" s="647"/>
      <c r="P136" s="658"/>
    </row>
    <row r="137" ht="14.25" customHeight="1" outlineLevel="1">
      <c r="A137" s="543" t="s">
        <v>751</v>
      </c>
      <c r="D137" s="648"/>
      <c r="E137" s="652" t="s">
        <v>713</v>
      </c>
      <c r="F137" s="547">
        <v>1000.0</v>
      </c>
      <c r="G137" s="546">
        <v>499.0</v>
      </c>
      <c r="H137" s="529">
        <v>150.0</v>
      </c>
      <c r="I137" s="542">
        <f t="shared" si="16"/>
        <v>0.3006012024</v>
      </c>
      <c r="J137" s="541">
        <f t="shared" si="17"/>
        <v>-150</v>
      </c>
      <c r="K137" s="542">
        <f t="shared" si="18"/>
        <v>-1</v>
      </c>
      <c r="L137" s="666">
        <v>549.0</v>
      </c>
      <c r="M137" s="680" t="s">
        <v>315</v>
      </c>
      <c r="N137" s="667" t="s">
        <v>315</v>
      </c>
      <c r="O137" s="647"/>
      <c r="P137" s="658"/>
    </row>
    <row r="138" ht="14.25" customHeight="1" outlineLevel="1">
      <c r="D138" s="648"/>
      <c r="E138" s="652" t="s">
        <v>714</v>
      </c>
      <c r="F138" s="547">
        <v>1000.0</v>
      </c>
      <c r="G138" s="546">
        <v>499.0</v>
      </c>
      <c r="H138" s="529">
        <v>150.0</v>
      </c>
      <c r="I138" s="542">
        <f t="shared" si="16"/>
        <v>0.3006012024</v>
      </c>
      <c r="J138" s="541">
        <f t="shared" si="17"/>
        <v>-150</v>
      </c>
      <c r="K138" s="542">
        <f t="shared" si="18"/>
        <v>-1</v>
      </c>
      <c r="L138" s="678">
        <v>549.0</v>
      </c>
      <c r="M138" s="681" t="s">
        <v>315</v>
      </c>
      <c r="N138" s="667"/>
      <c r="O138" s="647"/>
      <c r="P138" s="658"/>
    </row>
    <row r="139" ht="14.25" customHeight="1" outlineLevel="1">
      <c r="D139" s="648"/>
      <c r="E139" s="652" t="s">
        <v>715</v>
      </c>
      <c r="F139" s="547">
        <v>1000.0</v>
      </c>
      <c r="G139" s="546">
        <v>549.0</v>
      </c>
      <c r="H139" s="529">
        <v>150.0</v>
      </c>
      <c r="I139" s="542">
        <f t="shared" si="16"/>
        <v>0.2732240437</v>
      </c>
      <c r="J139" s="541">
        <f t="shared" si="17"/>
        <v>-150</v>
      </c>
      <c r="K139" s="542">
        <f t="shared" si="18"/>
        <v>-1</v>
      </c>
      <c r="L139" s="678">
        <v>569.0</v>
      </c>
      <c r="M139" s="681" t="s">
        <v>315</v>
      </c>
      <c r="N139" s="667"/>
      <c r="O139" s="647"/>
      <c r="P139" s="658"/>
    </row>
    <row r="140" ht="14.25" customHeight="1" outlineLevel="1">
      <c r="D140" s="648"/>
      <c r="E140" s="652" t="s">
        <v>736</v>
      </c>
      <c r="F140" s="547">
        <v>1000.0</v>
      </c>
      <c r="G140" s="546">
        <v>549.0</v>
      </c>
      <c r="H140" s="529">
        <v>150.0</v>
      </c>
      <c r="I140" s="542">
        <f t="shared" si="16"/>
        <v>0.2732240437</v>
      </c>
      <c r="J140" s="541">
        <f t="shared" si="17"/>
        <v>-150</v>
      </c>
      <c r="K140" s="542">
        <f t="shared" si="18"/>
        <v>-1</v>
      </c>
      <c r="L140" s="678">
        <v>569.0</v>
      </c>
      <c r="M140" s="681" t="s">
        <v>315</v>
      </c>
      <c r="N140" s="667"/>
      <c r="O140" s="647"/>
      <c r="P140" s="658"/>
    </row>
    <row r="141" ht="14.25" customHeight="1" outlineLevel="1">
      <c r="D141" s="648"/>
      <c r="E141" s="652" t="s">
        <v>717</v>
      </c>
      <c r="F141" s="547">
        <v>1000.0</v>
      </c>
      <c r="G141" s="546">
        <v>579.0</v>
      </c>
      <c r="H141" s="529">
        <v>150.0</v>
      </c>
      <c r="I141" s="542">
        <f t="shared" si="16"/>
        <v>0.2590673575</v>
      </c>
      <c r="J141" s="541">
        <f t="shared" si="17"/>
        <v>-150</v>
      </c>
      <c r="K141" s="542">
        <f t="shared" si="18"/>
        <v>-1</v>
      </c>
      <c r="L141" s="678"/>
      <c r="M141" s="681"/>
      <c r="N141" s="667"/>
      <c r="O141" s="647"/>
      <c r="P141" s="658"/>
    </row>
    <row r="142" ht="14.25" customHeight="1" outlineLevel="1">
      <c r="A142" s="543" t="s">
        <v>755</v>
      </c>
      <c r="B142" s="551"/>
      <c r="C142" s="543" t="s">
        <v>756</v>
      </c>
      <c r="D142" s="664"/>
      <c r="E142" s="652" t="s">
        <v>713</v>
      </c>
      <c r="F142" s="547">
        <v>200.0</v>
      </c>
      <c r="G142" s="546">
        <v>99.0</v>
      </c>
      <c r="H142" s="529">
        <v>20.0</v>
      </c>
      <c r="I142" s="542">
        <f t="shared" si="16"/>
        <v>0.202020202</v>
      </c>
      <c r="J142" s="541">
        <f t="shared" si="17"/>
        <v>-20</v>
      </c>
      <c r="K142" s="542">
        <f t="shared" si="18"/>
        <v>-1</v>
      </c>
      <c r="L142" s="666">
        <v>109.0</v>
      </c>
      <c r="M142" s="667" t="s">
        <v>313</v>
      </c>
      <c r="N142" s="667" t="s">
        <v>315</v>
      </c>
      <c r="O142" s="647"/>
      <c r="P142" s="658"/>
    </row>
    <row r="143" ht="14.25" customHeight="1" outlineLevel="1">
      <c r="D143" s="648"/>
      <c r="E143" s="652" t="s">
        <v>714</v>
      </c>
      <c r="F143" s="547">
        <v>200.0</v>
      </c>
      <c r="G143" s="546">
        <v>99.0</v>
      </c>
      <c r="H143" s="529">
        <v>20.0</v>
      </c>
      <c r="I143" s="542">
        <f t="shared" si="16"/>
        <v>0.202020202</v>
      </c>
      <c r="J143" s="541">
        <f t="shared" si="17"/>
        <v>-20</v>
      </c>
      <c r="K143" s="542">
        <f t="shared" si="18"/>
        <v>-1</v>
      </c>
      <c r="L143" s="678"/>
      <c r="M143" s="667"/>
      <c r="N143" s="667"/>
      <c r="O143" s="647"/>
      <c r="P143" s="658"/>
    </row>
    <row r="144" ht="14.25" customHeight="1" outlineLevel="1">
      <c r="D144" s="648"/>
      <c r="E144" s="652" t="s">
        <v>715</v>
      </c>
      <c r="F144" s="547">
        <v>200.0</v>
      </c>
      <c r="G144" s="546">
        <v>99.0</v>
      </c>
      <c r="H144" s="529">
        <v>20.0</v>
      </c>
      <c r="I144" s="542">
        <f t="shared" si="16"/>
        <v>0.202020202</v>
      </c>
      <c r="J144" s="541">
        <f t="shared" si="17"/>
        <v>-20</v>
      </c>
      <c r="K144" s="542">
        <f t="shared" si="18"/>
        <v>-1</v>
      </c>
      <c r="L144" s="678"/>
      <c r="M144" s="667"/>
      <c r="N144" s="667"/>
      <c r="O144" s="647"/>
      <c r="P144" s="658"/>
    </row>
    <row r="145" ht="14.25" customHeight="1" outlineLevel="1">
      <c r="D145" s="648"/>
      <c r="E145" s="652" t="s">
        <v>716</v>
      </c>
      <c r="F145" s="547">
        <v>200.0</v>
      </c>
      <c r="G145" s="546">
        <v>99.0</v>
      </c>
      <c r="H145" s="529">
        <v>20.0</v>
      </c>
      <c r="I145" s="542">
        <f t="shared" si="16"/>
        <v>0.202020202</v>
      </c>
      <c r="J145" s="541">
        <f t="shared" si="17"/>
        <v>-20</v>
      </c>
      <c r="K145" s="542">
        <f t="shared" si="18"/>
        <v>-1</v>
      </c>
      <c r="L145" s="678"/>
      <c r="M145" s="667"/>
      <c r="N145" s="667"/>
      <c r="O145" s="647"/>
      <c r="P145" s="658"/>
    </row>
    <row r="146" ht="14.25" customHeight="1" outlineLevel="1">
      <c r="D146" s="648"/>
      <c r="E146" s="652" t="s">
        <v>717</v>
      </c>
      <c r="F146" s="547">
        <v>200.0</v>
      </c>
      <c r="G146" s="546">
        <v>119.0</v>
      </c>
      <c r="H146" s="529">
        <v>20.0</v>
      </c>
      <c r="I146" s="542">
        <f t="shared" si="16"/>
        <v>0.1680672269</v>
      </c>
      <c r="J146" s="541">
        <f t="shared" si="17"/>
        <v>-20</v>
      </c>
      <c r="K146" s="542">
        <f t="shared" si="18"/>
        <v>-1</v>
      </c>
      <c r="L146" s="678"/>
      <c r="M146" s="667"/>
      <c r="N146" s="667"/>
      <c r="O146" s="647"/>
      <c r="P146" s="658"/>
    </row>
    <row r="147" ht="14.25" customHeight="1" outlineLevel="1">
      <c r="A147" s="543" t="s">
        <v>755</v>
      </c>
      <c r="D147" s="648"/>
      <c r="E147" s="652" t="s">
        <v>713</v>
      </c>
      <c r="F147" s="547">
        <v>1000.0</v>
      </c>
      <c r="G147" s="546">
        <v>389.0</v>
      </c>
      <c r="H147" s="529">
        <v>63.0</v>
      </c>
      <c r="I147" s="542">
        <f t="shared" si="16"/>
        <v>0.1619537275</v>
      </c>
      <c r="J147" s="541">
        <f t="shared" si="17"/>
        <v>-63</v>
      </c>
      <c r="K147" s="542">
        <f t="shared" si="18"/>
        <v>-1</v>
      </c>
      <c r="L147" s="666">
        <v>399.0</v>
      </c>
      <c r="M147" s="680" t="s">
        <v>315</v>
      </c>
      <c r="N147" s="667" t="s">
        <v>315</v>
      </c>
      <c r="O147" s="647"/>
      <c r="P147" s="658"/>
    </row>
    <row r="148" ht="14.25" customHeight="1" outlineLevel="1">
      <c r="D148" s="648"/>
      <c r="E148" s="660" t="s">
        <v>714</v>
      </c>
      <c r="F148" s="547">
        <v>1000.0</v>
      </c>
      <c r="G148" s="546">
        <v>389.0</v>
      </c>
      <c r="H148" s="550">
        <v>62.0</v>
      </c>
      <c r="I148" s="542">
        <f t="shared" si="16"/>
        <v>0.1593830334</v>
      </c>
      <c r="J148" s="541">
        <f t="shared" si="17"/>
        <v>-62</v>
      </c>
      <c r="K148" s="542">
        <f t="shared" si="18"/>
        <v>-1</v>
      </c>
      <c r="L148" s="678">
        <v>399.0</v>
      </c>
      <c r="M148" s="680" t="s">
        <v>315</v>
      </c>
      <c r="N148" s="636"/>
      <c r="O148" s="647"/>
      <c r="P148" s="682"/>
    </row>
    <row r="149" ht="14.25" customHeight="1" outlineLevel="1">
      <c r="D149" s="648"/>
      <c r="E149" s="660" t="s">
        <v>715</v>
      </c>
      <c r="F149" s="547">
        <v>1000.0</v>
      </c>
      <c r="G149" s="546">
        <v>399.0</v>
      </c>
      <c r="H149" s="550">
        <v>69.0</v>
      </c>
      <c r="I149" s="542">
        <f t="shared" si="16"/>
        <v>0.1729323308</v>
      </c>
      <c r="J149" s="541">
        <f t="shared" si="17"/>
        <v>-69</v>
      </c>
      <c r="K149" s="542">
        <f t="shared" si="18"/>
        <v>-1</v>
      </c>
      <c r="L149" s="678">
        <v>399.0</v>
      </c>
      <c r="M149" s="680" t="s">
        <v>315</v>
      </c>
      <c r="N149" s="636"/>
      <c r="O149" s="647"/>
      <c r="P149" s="682"/>
    </row>
    <row r="150" ht="14.25" customHeight="1" outlineLevel="1">
      <c r="D150" s="648"/>
      <c r="E150" s="660" t="s">
        <v>736</v>
      </c>
      <c r="F150" s="547">
        <v>1000.0</v>
      </c>
      <c r="G150" s="546">
        <v>399.0</v>
      </c>
      <c r="H150" s="550">
        <v>53.0</v>
      </c>
      <c r="I150" s="542">
        <f t="shared" si="16"/>
        <v>0.1328320802</v>
      </c>
      <c r="J150" s="541">
        <f t="shared" si="17"/>
        <v>-53</v>
      </c>
      <c r="K150" s="542">
        <f t="shared" si="18"/>
        <v>-1</v>
      </c>
      <c r="L150" s="678">
        <v>399.0</v>
      </c>
      <c r="M150" s="680" t="s">
        <v>315</v>
      </c>
      <c r="N150" s="636"/>
      <c r="O150" s="647"/>
      <c r="P150" s="682"/>
    </row>
    <row r="151" ht="14.25" customHeight="1" outlineLevel="1">
      <c r="D151" s="648"/>
      <c r="E151" s="660" t="s">
        <v>717</v>
      </c>
      <c r="F151" s="547">
        <v>1000.0</v>
      </c>
      <c r="G151" s="546">
        <v>499.0</v>
      </c>
      <c r="H151" s="550">
        <v>53.0</v>
      </c>
      <c r="I151" s="542">
        <f t="shared" si="16"/>
        <v>0.1062124248</v>
      </c>
      <c r="J151" s="541">
        <f t="shared" si="17"/>
        <v>-53</v>
      </c>
      <c r="K151" s="542">
        <f t="shared" si="18"/>
        <v>-1</v>
      </c>
      <c r="L151" s="678"/>
      <c r="M151" s="680"/>
      <c r="N151" s="636"/>
      <c r="O151" s="647"/>
      <c r="P151" s="682"/>
    </row>
    <row r="152" ht="14.25" customHeight="1" outlineLevel="1">
      <c r="A152" s="543" t="s">
        <v>757</v>
      </c>
      <c r="B152" s="683"/>
      <c r="C152" s="543" t="s">
        <v>758</v>
      </c>
      <c r="D152" s="679" t="s">
        <v>759</v>
      </c>
      <c r="E152" s="660" t="s">
        <v>713</v>
      </c>
      <c r="F152" s="548">
        <v>250.0</v>
      </c>
      <c r="G152" s="546">
        <v>249.0</v>
      </c>
      <c r="H152" s="684">
        <v>55.0</v>
      </c>
      <c r="I152" s="542">
        <f t="shared" si="16"/>
        <v>0.2208835341</v>
      </c>
      <c r="J152" s="541">
        <f t="shared" si="17"/>
        <v>-55</v>
      </c>
      <c r="K152" s="542">
        <f t="shared" si="18"/>
        <v>-1</v>
      </c>
      <c r="L152" s="666"/>
      <c r="M152" s="636" t="s">
        <v>313</v>
      </c>
      <c r="N152" s="636" t="s">
        <v>313</v>
      </c>
      <c r="O152" s="672"/>
      <c r="P152" s="546"/>
    </row>
    <row r="153" ht="14.25" customHeight="1" outlineLevel="1">
      <c r="D153" s="648"/>
      <c r="E153" s="660" t="s">
        <v>714</v>
      </c>
      <c r="F153" s="548">
        <v>250.0</v>
      </c>
      <c r="G153" s="546">
        <v>249.0</v>
      </c>
      <c r="H153" s="684">
        <v>55.0</v>
      </c>
      <c r="I153" s="542">
        <f t="shared" si="16"/>
        <v>0.2208835341</v>
      </c>
      <c r="J153" s="541">
        <f t="shared" si="17"/>
        <v>-55</v>
      </c>
      <c r="K153" s="542">
        <f t="shared" si="18"/>
        <v>-1</v>
      </c>
      <c r="L153" s="678"/>
      <c r="M153" s="633"/>
      <c r="N153" s="636"/>
      <c r="O153" s="672"/>
      <c r="P153" s="546"/>
    </row>
    <row r="154" ht="14.25" customHeight="1" outlineLevel="1">
      <c r="D154" s="648"/>
      <c r="E154" s="660" t="s">
        <v>715</v>
      </c>
      <c r="F154" s="548">
        <v>250.0</v>
      </c>
      <c r="G154" s="546">
        <v>259.0</v>
      </c>
      <c r="H154" s="684">
        <v>55.0</v>
      </c>
      <c r="I154" s="542">
        <f t="shared" si="16"/>
        <v>0.2123552124</v>
      </c>
      <c r="J154" s="541">
        <f t="shared" si="17"/>
        <v>-55</v>
      </c>
      <c r="K154" s="542">
        <f t="shared" si="18"/>
        <v>-1</v>
      </c>
      <c r="L154" s="678"/>
      <c r="M154" s="633"/>
      <c r="N154" s="636"/>
      <c r="O154" s="672"/>
      <c r="P154" s="546"/>
    </row>
    <row r="155" ht="14.25" customHeight="1" outlineLevel="1">
      <c r="D155" s="648"/>
      <c r="E155" s="660" t="s">
        <v>716</v>
      </c>
      <c r="F155" s="548">
        <v>250.0</v>
      </c>
      <c r="G155" s="546">
        <v>259.0</v>
      </c>
      <c r="H155" s="684">
        <v>55.0</v>
      </c>
      <c r="I155" s="542">
        <f t="shared" si="16"/>
        <v>0.2123552124</v>
      </c>
      <c r="J155" s="541">
        <f t="shared" si="17"/>
        <v>-55</v>
      </c>
      <c r="K155" s="542">
        <f t="shared" si="18"/>
        <v>-1</v>
      </c>
      <c r="L155" s="678"/>
      <c r="M155" s="633"/>
      <c r="N155" s="636"/>
      <c r="O155" s="672"/>
      <c r="P155" s="546"/>
    </row>
    <row r="156" ht="14.25" customHeight="1" outlineLevel="1">
      <c r="D156" s="648"/>
      <c r="E156" s="660" t="s">
        <v>717</v>
      </c>
      <c r="F156" s="548">
        <v>250.0</v>
      </c>
      <c r="G156" s="546">
        <v>269.0</v>
      </c>
      <c r="H156" s="684">
        <v>55.0</v>
      </c>
      <c r="I156" s="542">
        <f t="shared" si="16"/>
        <v>0.2044609665</v>
      </c>
      <c r="J156" s="541">
        <f t="shared" si="17"/>
        <v>-55</v>
      </c>
      <c r="K156" s="542">
        <f t="shared" si="18"/>
        <v>-1</v>
      </c>
      <c r="L156" s="678"/>
      <c r="M156" s="633"/>
      <c r="N156" s="636"/>
      <c r="O156" s="672"/>
      <c r="P156" s="546"/>
    </row>
    <row r="157" ht="14.25" customHeight="1" outlineLevel="1">
      <c r="A157" s="543" t="s">
        <v>760</v>
      </c>
      <c r="B157" s="683"/>
      <c r="C157" s="543" t="s">
        <v>761</v>
      </c>
      <c r="D157" s="679" t="s">
        <v>762</v>
      </c>
      <c r="E157" s="660" t="s">
        <v>713</v>
      </c>
      <c r="F157" s="548">
        <v>250.0</v>
      </c>
      <c r="G157" s="546">
        <v>249.0</v>
      </c>
      <c r="H157" s="684">
        <v>55.0</v>
      </c>
      <c r="I157" s="542">
        <f t="shared" si="16"/>
        <v>0.2208835341</v>
      </c>
      <c r="J157" s="541">
        <f t="shared" si="17"/>
        <v>-55</v>
      </c>
      <c r="K157" s="542">
        <f t="shared" si="18"/>
        <v>-1</v>
      </c>
      <c r="L157" s="666"/>
      <c r="M157" s="636" t="s">
        <v>313</v>
      </c>
      <c r="N157" s="636" t="s">
        <v>313</v>
      </c>
      <c r="O157" s="672"/>
      <c r="P157" s="546"/>
    </row>
    <row r="158" ht="14.25" customHeight="1" outlineLevel="1">
      <c r="D158" s="648"/>
      <c r="E158" s="660" t="s">
        <v>714</v>
      </c>
      <c r="F158" s="548">
        <v>250.0</v>
      </c>
      <c r="G158" s="546">
        <v>249.0</v>
      </c>
      <c r="H158" s="684">
        <v>55.0</v>
      </c>
      <c r="I158" s="542">
        <f t="shared" si="16"/>
        <v>0.2208835341</v>
      </c>
      <c r="J158" s="541">
        <f t="shared" si="17"/>
        <v>-55</v>
      </c>
      <c r="K158" s="542">
        <f t="shared" si="18"/>
        <v>-1</v>
      </c>
      <c r="L158" s="678"/>
      <c r="M158" s="633"/>
      <c r="N158" s="636"/>
      <c r="O158" s="672"/>
      <c r="P158" s="546"/>
    </row>
    <row r="159" ht="14.25" customHeight="1" outlineLevel="1">
      <c r="D159" s="648"/>
      <c r="E159" s="660" t="s">
        <v>715</v>
      </c>
      <c r="F159" s="548">
        <v>250.0</v>
      </c>
      <c r="G159" s="546">
        <v>259.0</v>
      </c>
      <c r="H159" s="684">
        <v>55.0</v>
      </c>
      <c r="I159" s="542">
        <f t="shared" si="16"/>
        <v>0.2123552124</v>
      </c>
      <c r="J159" s="541">
        <f t="shared" si="17"/>
        <v>-55</v>
      </c>
      <c r="K159" s="542">
        <f t="shared" si="18"/>
        <v>-1</v>
      </c>
      <c r="L159" s="678"/>
      <c r="M159" s="633"/>
      <c r="N159" s="636"/>
      <c r="O159" s="672"/>
      <c r="P159" s="546"/>
    </row>
    <row r="160" ht="14.25" customHeight="1" outlineLevel="1">
      <c r="D160" s="648"/>
      <c r="E160" s="660" t="s">
        <v>716</v>
      </c>
      <c r="F160" s="548">
        <v>250.0</v>
      </c>
      <c r="G160" s="546">
        <v>259.0</v>
      </c>
      <c r="H160" s="684">
        <v>55.0</v>
      </c>
      <c r="I160" s="542">
        <f t="shared" si="16"/>
        <v>0.2123552124</v>
      </c>
      <c r="J160" s="541">
        <f t="shared" si="17"/>
        <v>-55</v>
      </c>
      <c r="K160" s="542">
        <f t="shared" si="18"/>
        <v>-1</v>
      </c>
      <c r="L160" s="678"/>
      <c r="M160" s="633"/>
      <c r="N160" s="636"/>
      <c r="O160" s="672"/>
      <c r="P160" s="546"/>
    </row>
    <row r="161" ht="14.25" customHeight="1" outlineLevel="1">
      <c r="D161" s="648"/>
      <c r="E161" s="660" t="s">
        <v>717</v>
      </c>
      <c r="F161" s="548">
        <v>250.0</v>
      </c>
      <c r="G161" s="546">
        <v>269.0</v>
      </c>
      <c r="H161" s="684">
        <v>55.0</v>
      </c>
      <c r="I161" s="542">
        <f t="shared" si="16"/>
        <v>0.2044609665</v>
      </c>
      <c r="J161" s="541">
        <f t="shared" si="17"/>
        <v>-55</v>
      </c>
      <c r="K161" s="542">
        <f t="shared" si="18"/>
        <v>-1</v>
      </c>
      <c r="L161" s="678"/>
      <c r="M161" s="633"/>
      <c r="N161" s="636"/>
      <c r="O161" s="672"/>
      <c r="P161" s="546"/>
    </row>
    <row r="162" ht="14.25" customHeight="1" outlineLevel="1">
      <c r="A162" s="525" t="s">
        <v>579</v>
      </c>
      <c r="B162" s="685"/>
      <c r="D162" s="686"/>
      <c r="E162" s="657" t="s">
        <v>713</v>
      </c>
      <c r="F162" s="687"/>
      <c r="G162" s="687"/>
      <c r="H162" s="688"/>
      <c r="I162" s="536"/>
      <c r="J162" s="689"/>
      <c r="K162" s="690"/>
      <c r="L162" s="691"/>
      <c r="M162" s="690"/>
      <c r="N162" s="692"/>
      <c r="O162" s="656"/>
      <c r="P162" s="653"/>
    </row>
    <row r="163" ht="14.25" customHeight="1" outlineLevel="1">
      <c r="D163" s="648"/>
      <c r="E163" s="657" t="s">
        <v>714</v>
      </c>
      <c r="F163" s="687"/>
      <c r="G163" s="687"/>
      <c r="H163" s="688"/>
      <c r="I163" s="536"/>
      <c r="J163" s="689"/>
      <c r="K163" s="690"/>
      <c r="L163" s="61"/>
      <c r="M163" s="690"/>
      <c r="N163" s="692"/>
      <c r="O163" s="656"/>
      <c r="P163" s="653"/>
    </row>
    <row r="164" ht="14.25" customHeight="1" outlineLevel="1">
      <c r="D164" s="648"/>
      <c r="E164" s="657" t="s">
        <v>715</v>
      </c>
      <c r="F164" s="687"/>
      <c r="G164" s="687"/>
      <c r="H164" s="688"/>
      <c r="I164" s="536"/>
      <c r="J164" s="689"/>
      <c r="K164" s="690"/>
      <c r="L164" s="61"/>
      <c r="M164" s="690"/>
      <c r="N164" s="692"/>
      <c r="O164" s="656"/>
      <c r="P164" s="653"/>
    </row>
    <row r="165" ht="14.25" customHeight="1" outlineLevel="1">
      <c r="D165" s="648"/>
      <c r="E165" s="657" t="s">
        <v>716</v>
      </c>
      <c r="F165" s="687"/>
      <c r="G165" s="687"/>
      <c r="H165" s="688"/>
      <c r="I165" s="536"/>
      <c r="J165" s="689"/>
      <c r="K165" s="690"/>
      <c r="L165" s="61"/>
      <c r="M165" s="690"/>
      <c r="N165" s="692"/>
      <c r="O165" s="656"/>
      <c r="P165" s="653"/>
    </row>
    <row r="166" ht="14.25" customHeight="1" outlineLevel="1">
      <c r="D166" s="648"/>
      <c r="E166" s="657" t="s">
        <v>717</v>
      </c>
      <c r="F166" s="687"/>
      <c r="G166" s="687"/>
      <c r="H166" s="688"/>
      <c r="I166" s="536"/>
      <c r="J166" s="689"/>
      <c r="K166" s="690"/>
      <c r="L166" s="61"/>
      <c r="M166" s="690"/>
      <c r="N166" s="692"/>
      <c r="O166" s="656"/>
      <c r="P166" s="653"/>
    </row>
    <row r="167" ht="14.25" customHeight="1" outlineLevel="1">
      <c r="A167" s="543" t="s">
        <v>763</v>
      </c>
      <c r="B167" s="543" t="s">
        <v>764</v>
      </c>
      <c r="C167" s="543" t="s">
        <v>763</v>
      </c>
      <c r="D167" s="543" t="s">
        <v>765</v>
      </c>
      <c r="E167" s="652" t="s">
        <v>713</v>
      </c>
      <c r="F167" s="548">
        <v>330.0</v>
      </c>
      <c r="G167" s="528">
        <v>319.0</v>
      </c>
      <c r="H167" s="529">
        <v>88.0</v>
      </c>
      <c r="I167" s="530">
        <f t="shared" ref="I167:I179" si="19">H167/G167</f>
        <v>0.275862069</v>
      </c>
      <c r="J167" s="531">
        <f t="shared" ref="J167:J179" si="20">O167-H167</f>
        <v>-88</v>
      </c>
      <c r="K167" s="532">
        <f t="shared" ref="K167:K179" si="21">O167/H167-1</f>
        <v>-1</v>
      </c>
      <c r="L167" s="666">
        <v>339.0</v>
      </c>
      <c r="M167" s="681" t="s">
        <v>315</v>
      </c>
      <c r="N167" s="667" t="s">
        <v>315</v>
      </c>
      <c r="O167" s="656"/>
      <c r="P167" s="653"/>
    </row>
    <row r="168" ht="14.25" customHeight="1" outlineLevel="1">
      <c r="E168" s="652" t="s">
        <v>715</v>
      </c>
      <c r="F168" s="548">
        <v>330.0</v>
      </c>
      <c r="G168" s="528">
        <v>329.0</v>
      </c>
      <c r="H168" s="529">
        <v>80.0</v>
      </c>
      <c r="I168" s="530">
        <f t="shared" si="19"/>
        <v>0.2431610942</v>
      </c>
      <c r="J168" s="531">
        <f t="shared" si="20"/>
        <v>-80</v>
      </c>
      <c r="K168" s="532">
        <f t="shared" si="21"/>
        <v>-1</v>
      </c>
      <c r="L168" s="678">
        <v>339.0</v>
      </c>
      <c r="M168" s="681" t="s">
        <v>315</v>
      </c>
      <c r="N168" s="667"/>
      <c r="O168" s="656"/>
      <c r="P168" s="653"/>
    </row>
    <row r="169" ht="14.25" customHeight="1" outlineLevel="1">
      <c r="E169" s="652" t="s">
        <v>716</v>
      </c>
      <c r="F169" s="548">
        <v>330.0</v>
      </c>
      <c r="G169" s="528">
        <v>329.0</v>
      </c>
      <c r="H169" s="529">
        <v>82.0</v>
      </c>
      <c r="I169" s="530">
        <f t="shared" si="19"/>
        <v>0.2492401216</v>
      </c>
      <c r="J169" s="531">
        <f t="shared" si="20"/>
        <v>-82</v>
      </c>
      <c r="K169" s="532">
        <f t="shared" si="21"/>
        <v>-1</v>
      </c>
      <c r="L169" s="678">
        <v>339.0</v>
      </c>
      <c r="M169" s="681" t="s">
        <v>315</v>
      </c>
      <c r="N169" s="667"/>
      <c r="O169" s="656"/>
      <c r="P169" s="653"/>
    </row>
    <row r="170" ht="14.25" customHeight="1" outlineLevel="1">
      <c r="E170" s="652" t="s">
        <v>717</v>
      </c>
      <c r="F170" s="548">
        <v>330.0</v>
      </c>
      <c r="G170" s="528">
        <v>339.0</v>
      </c>
      <c r="H170" s="529">
        <v>82.0</v>
      </c>
      <c r="I170" s="530">
        <f t="shared" si="19"/>
        <v>0.2418879056</v>
      </c>
      <c r="J170" s="531">
        <f t="shared" si="20"/>
        <v>-82</v>
      </c>
      <c r="K170" s="532">
        <f t="shared" si="21"/>
        <v>-1</v>
      </c>
      <c r="L170" s="678"/>
      <c r="M170" s="681"/>
      <c r="N170" s="667"/>
      <c r="O170" s="656"/>
      <c r="P170" s="653"/>
    </row>
    <row r="171" ht="14.25" customHeight="1" outlineLevel="1">
      <c r="A171" s="551" t="s">
        <v>766</v>
      </c>
      <c r="B171" s="543" t="s">
        <v>764</v>
      </c>
      <c r="C171" s="551" t="s">
        <v>766</v>
      </c>
      <c r="D171" s="543" t="s">
        <v>765</v>
      </c>
      <c r="E171" s="652" t="s">
        <v>713</v>
      </c>
      <c r="F171" s="547">
        <v>500.0</v>
      </c>
      <c r="G171" s="546">
        <v>159.0</v>
      </c>
      <c r="H171" s="529">
        <v>32.0</v>
      </c>
      <c r="I171" s="530">
        <f t="shared" si="19"/>
        <v>0.2012578616</v>
      </c>
      <c r="J171" s="531">
        <f t="shared" si="20"/>
        <v>-32</v>
      </c>
      <c r="K171" s="532">
        <f t="shared" si="21"/>
        <v>-1</v>
      </c>
      <c r="L171" s="666">
        <v>179.0</v>
      </c>
      <c r="M171" s="680" t="s">
        <v>315</v>
      </c>
      <c r="N171" s="667" t="s">
        <v>315</v>
      </c>
      <c r="O171" s="672"/>
      <c r="P171" s="665"/>
    </row>
    <row r="172" ht="14.25" customHeight="1" outlineLevel="1">
      <c r="E172" s="652" t="s">
        <v>714</v>
      </c>
      <c r="F172" s="547">
        <v>500.0</v>
      </c>
      <c r="G172" s="546">
        <v>159.0</v>
      </c>
      <c r="H172" s="529">
        <v>31.0</v>
      </c>
      <c r="I172" s="530">
        <f t="shared" si="19"/>
        <v>0.1949685535</v>
      </c>
      <c r="J172" s="531">
        <f t="shared" si="20"/>
        <v>-31</v>
      </c>
      <c r="K172" s="532">
        <f t="shared" si="21"/>
        <v>-1</v>
      </c>
      <c r="L172" s="678">
        <v>179.0</v>
      </c>
      <c r="M172" s="681" t="s">
        <v>315</v>
      </c>
      <c r="N172" s="667"/>
      <c r="O172" s="672"/>
      <c r="P172" s="665"/>
    </row>
    <row r="173" ht="14.25" customHeight="1" outlineLevel="1">
      <c r="E173" s="652" t="s">
        <v>715</v>
      </c>
      <c r="F173" s="547">
        <v>500.0</v>
      </c>
      <c r="G173" s="546">
        <v>169.0</v>
      </c>
      <c r="H173" s="529">
        <v>31.0</v>
      </c>
      <c r="I173" s="530">
        <f t="shared" si="19"/>
        <v>0.1834319527</v>
      </c>
      <c r="J173" s="531">
        <f t="shared" si="20"/>
        <v>-31</v>
      </c>
      <c r="K173" s="532">
        <f t="shared" si="21"/>
        <v>-1</v>
      </c>
      <c r="L173" s="678">
        <v>179.0</v>
      </c>
      <c r="M173" s="681" t="s">
        <v>315</v>
      </c>
      <c r="N173" s="667"/>
      <c r="O173" s="672"/>
      <c r="P173" s="665"/>
    </row>
    <row r="174" ht="14.25" customHeight="1" outlineLevel="1">
      <c r="E174" s="652" t="s">
        <v>716</v>
      </c>
      <c r="F174" s="547">
        <v>500.0</v>
      </c>
      <c r="G174" s="546">
        <v>169.0</v>
      </c>
      <c r="H174" s="529">
        <v>33.0</v>
      </c>
      <c r="I174" s="530">
        <f t="shared" si="19"/>
        <v>0.1952662722</v>
      </c>
      <c r="J174" s="531">
        <f t="shared" si="20"/>
        <v>-33</v>
      </c>
      <c r="K174" s="532">
        <f t="shared" si="21"/>
        <v>-1</v>
      </c>
      <c r="L174" s="678">
        <v>179.0</v>
      </c>
      <c r="M174" s="681" t="s">
        <v>315</v>
      </c>
      <c r="N174" s="667"/>
      <c r="O174" s="672"/>
      <c r="P174" s="665"/>
    </row>
    <row r="175" ht="14.25" customHeight="1" outlineLevel="1">
      <c r="E175" s="652" t="s">
        <v>717</v>
      </c>
      <c r="F175" s="547">
        <v>500.0</v>
      </c>
      <c r="G175" s="546">
        <v>179.0</v>
      </c>
      <c r="H175" s="529">
        <v>33.0</v>
      </c>
      <c r="I175" s="530">
        <f t="shared" si="19"/>
        <v>0.1843575419</v>
      </c>
      <c r="J175" s="531">
        <f t="shared" si="20"/>
        <v>-33</v>
      </c>
      <c r="K175" s="532">
        <f t="shared" si="21"/>
        <v>-1</v>
      </c>
      <c r="L175" s="678"/>
      <c r="M175" s="681"/>
      <c r="N175" s="667"/>
      <c r="O175" s="672"/>
      <c r="P175" s="665"/>
    </row>
    <row r="176" ht="14.25" customHeight="1" outlineLevel="1">
      <c r="A176" s="543" t="s">
        <v>584</v>
      </c>
      <c r="B176" s="543" t="s">
        <v>764</v>
      </c>
      <c r="C176" s="543" t="s">
        <v>584</v>
      </c>
      <c r="D176" s="543" t="s">
        <v>765</v>
      </c>
      <c r="E176" s="652" t="s">
        <v>714</v>
      </c>
      <c r="F176" s="547">
        <v>500.0</v>
      </c>
      <c r="G176" s="546">
        <v>149.0</v>
      </c>
      <c r="H176" s="529">
        <v>26.0</v>
      </c>
      <c r="I176" s="530">
        <f t="shared" si="19"/>
        <v>0.1744966443</v>
      </c>
      <c r="J176" s="531">
        <f t="shared" si="20"/>
        <v>-26</v>
      </c>
      <c r="K176" s="532">
        <f t="shared" si="21"/>
        <v>-1</v>
      </c>
      <c r="L176" s="678">
        <v>169.0</v>
      </c>
      <c r="M176" s="681" t="s">
        <v>315</v>
      </c>
      <c r="N176" s="667"/>
      <c r="O176" s="672"/>
      <c r="P176" s="665"/>
    </row>
    <row r="177" ht="14.25" customHeight="1" outlineLevel="1">
      <c r="E177" s="652" t="s">
        <v>715</v>
      </c>
      <c r="F177" s="547">
        <v>500.0</v>
      </c>
      <c r="G177" s="546">
        <v>159.0</v>
      </c>
      <c r="H177" s="529">
        <v>26.0</v>
      </c>
      <c r="I177" s="530">
        <f t="shared" si="19"/>
        <v>0.1635220126</v>
      </c>
      <c r="J177" s="531">
        <f t="shared" si="20"/>
        <v>-26</v>
      </c>
      <c r="K177" s="532">
        <f t="shared" si="21"/>
        <v>-1</v>
      </c>
      <c r="L177" s="678">
        <v>169.0</v>
      </c>
      <c r="M177" s="681" t="s">
        <v>315</v>
      </c>
      <c r="N177" s="667"/>
      <c r="O177" s="672"/>
      <c r="P177" s="665"/>
    </row>
    <row r="178" ht="14.25" customHeight="1" outlineLevel="1">
      <c r="E178" s="652" t="s">
        <v>716</v>
      </c>
      <c r="F178" s="547">
        <v>500.0</v>
      </c>
      <c r="G178" s="546">
        <v>159.0</v>
      </c>
      <c r="H178" s="529">
        <v>25.0</v>
      </c>
      <c r="I178" s="530">
        <f t="shared" si="19"/>
        <v>0.1572327044</v>
      </c>
      <c r="J178" s="531">
        <f t="shared" si="20"/>
        <v>-25</v>
      </c>
      <c r="K178" s="532">
        <f t="shared" si="21"/>
        <v>-1</v>
      </c>
      <c r="L178" s="678">
        <v>160.0</v>
      </c>
      <c r="M178" s="681" t="s">
        <v>315</v>
      </c>
      <c r="N178" s="667"/>
      <c r="O178" s="672"/>
      <c r="P178" s="665"/>
    </row>
    <row r="179" ht="14.25" customHeight="1" outlineLevel="1">
      <c r="A179" s="551" t="s">
        <v>582</v>
      </c>
      <c r="B179" s="543" t="s">
        <v>767</v>
      </c>
      <c r="C179" s="551" t="s">
        <v>582</v>
      </c>
      <c r="D179" s="543" t="s">
        <v>767</v>
      </c>
      <c r="E179" s="660" t="s">
        <v>713</v>
      </c>
      <c r="F179" s="547">
        <v>500.0</v>
      </c>
      <c r="G179" s="546">
        <v>149.0</v>
      </c>
      <c r="H179" s="529">
        <v>18.0</v>
      </c>
      <c r="I179" s="530">
        <f t="shared" si="19"/>
        <v>0.1208053691</v>
      </c>
      <c r="J179" s="531">
        <f t="shared" si="20"/>
        <v>-18</v>
      </c>
      <c r="K179" s="532">
        <f t="shared" si="21"/>
        <v>-1</v>
      </c>
      <c r="L179" s="666">
        <v>169.0</v>
      </c>
      <c r="M179" s="681" t="s">
        <v>315</v>
      </c>
      <c r="N179" s="667" t="s">
        <v>315</v>
      </c>
      <c r="O179" s="672"/>
      <c r="P179" s="665"/>
    </row>
    <row r="180" ht="14.25" customHeight="1" outlineLevel="1">
      <c r="A180" s="544" t="s">
        <v>768</v>
      </c>
      <c r="B180" s="638"/>
      <c r="C180" s="525" t="s">
        <v>769</v>
      </c>
      <c r="D180" s="662"/>
      <c r="E180" s="657" t="s">
        <v>713</v>
      </c>
      <c r="F180" s="538"/>
      <c r="G180" s="539"/>
      <c r="H180" s="535"/>
      <c r="I180" s="536"/>
      <c r="J180" s="537"/>
      <c r="K180" s="536"/>
      <c r="L180" s="645"/>
      <c r="M180" s="670"/>
      <c r="N180" s="670"/>
      <c r="O180" s="647"/>
      <c r="P180" s="539"/>
    </row>
    <row r="181" ht="14.25" customHeight="1" outlineLevel="1">
      <c r="D181" s="648"/>
      <c r="E181" s="657" t="s">
        <v>714</v>
      </c>
      <c r="F181" s="538"/>
      <c r="G181" s="539"/>
      <c r="H181" s="535"/>
      <c r="I181" s="536"/>
      <c r="J181" s="537"/>
      <c r="K181" s="536"/>
      <c r="L181" s="645"/>
      <c r="M181" s="670"/>
      <c r="N181" s="670"/>
      <c r="O181" s="647"/>
      <c r="P181" s="539"/>
    </row>
    <row r="182" ht="14.25" customHeight="1">
      <c r="D182" s="648"/>
      <c r="E182" s="657" t="s">
        <v>715</v>
      </c>
      <c r="F182" s="538"/>
      <c r="G182" s="539"/>
      <c r="H182" s="535"/>
      <c r="I182" s="536"/>
      <c r="J182" s="537"/>
      <c r="K182" s="536"/>
      <c r="L182" s="645"/>
      <c r="M182" s="670"/>
      <c r="N182" s="670"/>
      <c r="O182" s="647"/>
      <c r="P182" s="539"/>
    </row>
    <row r="183" ht="14.25" customHeight="1">
      <c r="D183" s="648"/>
      <c r="E183" s="657" t="s">
        <v>716</v>
      </c>
      <c r="F183" s="538"/>
      <c r="G183" s="539"/>
      <c r="H183" s="535"/>
      <c r="I183" s="536"/>
      <c r="J183" s="537"/>
      <c r="K183" s="536"/>
      <c r="L183" s="645"/>
      <c r="M183" s="670"/>
      <c r="N183" s="670"/>
      <c r="O183" s="647"/>
      <c r="P183" s="539"/>
    </row>
    <row r="184" ht="14.25" customHeight="1">
      <c r="D184" s="648"/>
      <c r="E184" s="657" t="s">
        <v>717</v>
      </c>
      <c r="F184" s="538"/>
      <c r="G184" s="539"/>
      <c r="H184" s="535"/>
      <c r="I184" s="536"/>
      <c r="J184" s="537"/>
      <c r="K184" s="536"/>
      <c r="L184" s="645"/>
      <c r="M184" s="670"/>
      <c r="N184" s="670"/>
      <c r="O184" s="647"/>
      <c r="P184" s="539"/>
    </row>
    <row r="185" ht="14.25" customHeight="1">
      <c r="A185" s="671" t="s">
        <v>770</v>
      </c>
      <c r="B185" s="693"/>
      <c r="C185" s="543"/>
      <c r="D185" s="693"/>
      <c r="E185" s="652" t="s">
        <v>713</v>
      </c>
      <c r="F185" s="549">
        <v>400.0</v>
      </c>
      <c r="G185" s="528">
        <v>479.0</v>
      </c>
      <c r="H185" s="529">
        <v>98.0</v>
      </c>
      <c r="I185" s="530">
        <f t="shared" ref="I185:I195" si="22">H185/G185</f>
        <v>0.2045929019</v>
      </c>
      <c r="J185" s="531">
        <f t="shared" ref="J185:J195" si="23">O185-H185</f>
        <v>-98</v>
      </c>
      <c r="K185" s="532">
        <f t="shared" ref="K185:K195" si="24">O185/H185-1</f>
        <v>-1</v>
      </c>
      <c r="L185" s="661"/>
      <c r="M185" s="655" t="s">
        <v>313</v>
      </c>
      <c r="N185" s="655" t="s">
        <v>313</v>
      </c>
      <c r="O185" s="656"/>
      <c r="P185" s="653"/>
    </row>
    <row r="186" ht="14.25" customHeight="1">
      <c r="E186" s="652" t="s">
        <v>714</v>
      </c>
      <c r="F186" s="549">
        <v>400.0</v>
      </c>
      <c r="G186" s="528">
        <v>479.0</v>
      </c>
      <c r="H186" s="529">
        <v>98.0</v>
      </c>
      <c r="I186" s="530">
        <f t="shared" si="22"/>
        <v>0.2045929019</v>
      </c>
      <c r="J186" s="531">
        <f t="shared" si="23"/>
        <v>-98</v>
      </c>
      <c r="K186" s="532">
        <f t="shared" si="24"/>
        <v>-1</v>
      </c>
      <c r="L186" s="661"/>
      <c r="M186" s="655"/>
      <c r="N186" s="655"/>
      <c r="O186" s="656"/>
      <c r="P186" s="653"/>
    </row>
    <row r="187" ht="14.25" customHeight="1" outlineLevel="1">
      <c r="E187" s="652" t="s">
        <v>715</v>
      </c>
      <c r="F187" s="549">
        <v>400.0</v>
      </c>
      <c r="G187" s="528">
        <v>499.0</v>
      </c>
      <c r="H187" s="529">
        <v>98.0</v>
      </c>
      <c r="I187" s="530">
        <f t="shared" si="22"/>
        <v>0.1963927856</v>
      </c>
      <c r="J187" s="531">
        <f t="shared" si="23"/>
        <v>-98</v>
      </c>
      <c r="K187" s="532">
        <f t="shared" si="24"/>
        <v>-1</v>
      </c>
      <c r="L187" s="661"/>
      <c r="M187" s="655"/>
      <c r="N187" s="655"/>
      <c r="O187" s="656"/>
      <c r="P187" s="653"/>
    </row>
    <row r="188" ht="14.25" customHeight="1" outlineLevel="1">
      <c r="E188" s="652" t="s">
        <v>716</v>
      </c>
      <c r="F188" s="549">
        <v>400.0</v>
      </c>
      <c r="G188" s="528">
        <v>499.0</v>
      </c>
      <c r="H188" s="529">
        <v>98.0</v>
      </c>
      <c r="I188" s="530">
        <f t="shared" si="22"/>
        <v>0.1963927856</v>
      </c>
      <c r="J188" s="531">
        <f t="shared" si="23"/>
        <v>-98</v>
      </c>
      <c r="K188" s="532">
        <f t="shared" si="24"/>
        <v>-1</v>
      </c>
      <c r="L188" s="661"/>
      <c r="M188" s="655"/>
      <c r="N188" s="655"/>
      <c r="O188" s="656"/>
      <c r="P188" s="653"/>
    </row>
    <row r="189" ht="14.25" customHeight="1" outlineLevel="1">
      <c r="E189" s="652" t="s">
        <v>717</v>
      </c>
      <c r="F189" s="549">
        <v>400.0</v>
      </c>
      <c r="G189" s="528">
        <v>539.0</v>
      </c>
      <c r="H189" s="529">
        <v>98.0</v>
      </c>
      <c r="I189" s="530">
        <f t="shared" si="22"/>
        <v>0.1818181818</v>
      </c>
      <c r="J189" s="531">
        <f t="shared" si="23"/>
        <v>-98</v>
      </c>
      <c r="K189" s="532">
        <f t="shared" si="24"/>
        <v>-1</v>
      </c>
      <c r="L189" s="661"/>
      <c r="M189" s="655"/>
      <c r="N189" s="655"/>
      <c r="O189" s="656"/>
      <c r="P189" s="653"/>
    </row>
    <row r="190" ht="14.25" customHeight="1" outlineLevel="1">
      <c r="A190" s="671" t="s">
        <v>771</v>
      </c>
      <c r="B190" s="551"/>
      <c r="C190" s="543"/>
      <c r="D190" s="543"/>
      <c r="E190" s="660" t="s">
        <v>713</v>
      </c>
      <c r="F190" s="548">
        <v>400.0</v>
      </c>
      <c r="G190" s="528">
        <v>429.0</v>
      </c>
      <c r="H190" s="550">
        <v>45.0</v>
      </c>
      <c r="I190" s="530">
        <f t="shared" si="22"/>
        <v>0.1048951049</v>
      </c>
      <c r="J190" s="531">
        <f t="shared" si="23"/>
        <v>-45</v>
      </c>
      <c r="K190" s="532">
        <f t="shared" si="24"/>
        <v>-1</v>
      </c>
      <c r="L190" s="661"/>
      <c r="M190" s="633" t="s">
        <v>313</v>
      </c>
      <c r="N190" s="655"/>
      <c r="O190" s="656"/>
      <c r="P190" s="528"/>
    </row>
    <row r="191" ht="14.25" customHeight="1" outlineLevel="1">
      <c r="E191" s="660" t="s">
        <v>714</v>
      </c>
      <c r="F191" s="548">
        <v>400.0</v>
      </c>
      <c r="G191" s="528">
        <v>429.0</v>
      </c>
      <c r="H191" s="550">
        <v>45.0</v>
      </c>
      <c r="I191" s="530">
        <f t="shared" si="22"/>
        <v>0.1048951049</v>
      </c>
      <c r="J191" s="531">
        <f t="shared" si="23"/>
        <v>-45</v>
      </c>
      <c r="K191" s="532">
        <f t="shared" si="24"/>
        <v>-1</v>
      </c>
      <c r="L191" s="661"/>
      <c r="M191" s="633"/>
      <c r="N191" s="655"/>
      <c r="O191" s="656"/>
      <c r="P191" s="528"/>
    </row>
    <row r="192" ht="14.25" customHeight="1" outlineLevel="1">
      <c r="E192" s="660" t="s">
        <v>715</v>
      </c>
      <c r="F192" s="548">
        <v>400.0</v>
      </c>
      <c r="G192" s="528">
        <v>449.0</v>
      </c>
      <c r="H192" s="550">
        <v>45.0</v>
      </c>
      <c r="I192" s="530">
        <f t="shared" si="22"/>
        <v>0.1002227171</v>
      </c>
      <c r="J192" s="531">
        <f t="shared" si="23"/>
        <v>-45</v>
      </c>
      <c r="K192" s="532">
        <f t="shared" si="24"/>
        <v>-1</v>
      </c>
      <c r="L192" s="661"/>
      <c r="M192" s="633"/>
      <c r="N192" s="655"/>
      <c r="O192" s="656"/>
      <c r="P192" s="528"/>
    </row>
    <row r="193" ht="14.25" customHeight="1" outlineLevel="1">
      <c r="E193" s="660" t="s">
        <v>736</v>
      </c>
      <c r="F193" s="548">
        <v>400.0</v>
      </c>
      <c r="G193" s="528">
        <v>449.0</v>
      </c>
      <c r="H193" s="550">
        <v>45.0</v>
      </c>
      <c r="I193" s="530">
        <f t="shared" si="22"/>
        <v>0.1002227171</v>
      </c>
      <c r="J193" s="531">
        <f t="shared" si="23"/>
        <v>-45</v>
      </c>
      <c r="K193" s="532">
        <f t="shared" si="24"/>
        <v>-1</v>
      </c>
      <c r="L193" s="661"/>
      <c r="M193" s="633"/>
      <c r="N193" s="655"/>
      <c r="O193" s="656"/>
      <c r="P193" s="528"/>
    </row>
    <row r="194" ht="14.25" customHeight="1" outlineLevel="1">
      <c r="E194" s="660" t="s">
        <v>717</v>
      </c>
      <c r="F194" s="548">
        <v>400.0</v>
      </c>
      <c r="G194" s="528">
        <v>479.0</v>
      </c>
      <c r="H194" s="550">
        <v>45.0</v>
      </c>
      <c r="I194" s="530">
        <f t="shared" si="22"/>
        <v>0.09394572025</v>
      </c>
      <c r="J194" s="531">
        <f t="shared" si="23"/>
        <v>-45</v>
      </c>
      <c r="K194" s="532">
        <f t="shared" si="24"/>
        <v>-1</v>
      </c>
      <c r="L194" s="661"/>
      <c r="M194" s="633"/>
      <c r="N194" s="655"/>
      <c r="O194" s="656"/>
      <c r="P194" s="528"/>
    </row>
    <row r="195" ht="14.25" customHeight="1" outlineLevel="1">
      <c r="A195" s="543" t="s">
        <v>772</v>
      </c>
      <c r="B195" s="551"/>
      <c r="C195" s="543"/>
      <c r="D195" s="543"/>
      <c r="E195" s="660" t="s">
        <v>717</v>
      </c>
      <c r="F195" s="548">
        <v>400.0</v>
      </c>
      <c r="G195" s="528">
        <v>559.0</v>
      </c>
      <c r="H195" s="550">
        <v>98.0</v>
      </c>
      <c r="I195" s="530">
        <f t="shared" si="22"/>
        <v>0.175313059</v>
      </c>
      <c r="J195" s="531">
        <f t="shared" si="23"/>
        <v>-98</v>
      </c>
      <c r="K195" s="532">
        <f t="shared" si="24"/>
        <v>-1</v>
      </c>
      <c r="L195" s="661"/>
      <c r="M195" s="633"/>
      <c r="N195" s="655"/>
      <c r="O195" s="656"/>
      <c r="P195" s="528"/>
    </row>
    <row r="196" ht="14.25" customHeight="1" outlineLevel="1">
      <c r="A196" s="525" t="s">
        <v>773</v>
      </c>
      <c r="B196" s="638"/>
      <c r="C196" s="525" t="s">
        <v>774</v>
      </c>
      <c r="D196" s="694"/>
      <c r="E196" s="657" t="s">
        <v>713</v>
      </c>
      <c r="F196" s="695"/>
      <c r="G196" s="534"/>
      <c r="H196" s="535"/>
      <c r="I196" s="536"/>
      <c r="J196" s="537"/>
      <c r="K196" s="536"/>
      <c r="L196" s="645"/>
      <c r="M196" s="646"/>
      <c r="N196" s="646"/>
      <c r="O196" s="656"/>
      <c r="P196" s="534"/>
    </row>
    <row r="197" ht="14.25" customHeight="1" outlineLevel="1">
      <c r="B197" s="638"/>
      <c r="D197" s="694"/>
      <c r="E197" s="657" t="s">
        <v>714</v>
      </c>
      <c r="F197" s="695"/>
      <c r="G197" s="534"/>
      <c r="H197" s="535"/>
      <c r="I197" s="536"/>
      <c r="J197" s="537"/>
      <c r="K197" s="536"/>
      <c r="L197" s="645"/>
      <c r="M197" s="646"/>
      <c r="N197" s="646"/>
      <c r="O197" s="656"/>
      <c r="P197" s="534"/>
    </row>
    <row r="198" ht="14.25" customHeight="1" outlineLevel="1">
      <c r="B198" s="638"/>
      <c r="D198" s="694"/>
      <c r="E198" s="657" t="s">
        <v>715</v>
      </c>
      <c r="F198" s="695"/>
      <c r="G198" s="534"/>
      <c r="H198" s="535"/>
      <c r="I198" s="536"/>
      <c r="J198" s="537"/>
      <c r="K198" s="536"/>
      <c r="L198" s="645"/>
      <c r="M198" s="646"/>
      <c r="N198" s="646"/>
      <c r="O198" s="656"/>
      <c r="P198" s="534"/>
    </row>
    <row r="199" ht="14.25" customHeight="1" outlineLevel="1">
      <c r="B199" s="638"/>
      <c r="D199" s="694"/>
      <c r="E199" s="657" t="s">
        <v>716</v>
      </c>
      <c r="F199" s="695"/>
      <c r="G199" s="534"/>
      <c r="H199" s="535"/>
      <c r="I199" s="536"/>
      <c r="J199" s="537"/>
      <c r="K199" s="536"/>
      <c r="L199" s="645"/>
      <c r="M199" s="646"/>
      <c r="N199" s="646"/>
      <c r="O199" s="656"/>
      <c r="P199" s="534"/>
    </row>
    <row r="200" ht="14.25" customHeight="1" outlineLevel="1">
      <c r="B200" s="638"/>
      <c r="D200" s="638"/>
      <c r="E200" s="657" t="s">
        <v>717</v>
      </c>
      <c r="F200" s="695"/>
      <c r="G200" s="534"/>
      <c r="H200" s="535"/>
      <c r="I200" s="536"/>
      <c r="J200" s="537"/>
      <c r="K200" s="536"/>
      <c r="L200" s="645"/>
      <c r="M200" s="646"/>
      <c r="N200" s="646"/>
      <c r="O200" s="656"/>
      <c r="P200" s="534"/>
    </row>
    <row r="201" ht="14.25" customHeight="1" outlineLevel="1">
      <c r="A201" s="543" t="s">
        <v>775</v>
      </c>
      <c r="B201" s="543"/>
      <c r="C201" s="543" t="s">
        <v>775</v>
      </c>
      <c r="D201" s="543" t="s">
        <v>776</v>
      </c>
      <c r="E201" s="660" t="s">
        <v>714</v>
      </c>
      <c r="F201" s="548">
        <v>330.0</v>
      </c>
      <c r="G201" s="696">
        <v>359.0</v>
      </c>
      <c r="H201" s="529">
        <v>73.0</v>
      </c>
      <c r="I201" s="530">
        <f t="shared" ref="I201:I216" si="25">H201/G201</f>
        <v>0.2033426184</v>
      </c>
      <c r="J201" s="531">
        <f t="shared" ref="J201:J216" si="26">O201-H201</f>
        <v>-73</v>
      </c>
      <c r="K201" s="532">
        <f t="shared" ref="K201:K216" si="27">O201/H201-1</f>
        <v>-1</v>
      </c>
      <c r="L201" s="654"/>
      <c r="M201" s="655"/>
      <c r="N201" s="655"/>
      <c r="O201" s="697"/>
      <c r="P201" s="696"/>
    </row>
    <row r="202" ht="14.25" customHeight="1" outlineLevel="1">
      <c r="A202" s="671" t="s">
        <v>777</v>
      </c>
      <c r="B202" s="543"/>
      <c r="C202" s="543"/>
      <c r="D202" s="543" t="s">
        <v>776</v>
      </c>
      <c r="E202" s="660" t="s">
        <v>713</v>
      </c>
      <c r="F202" s="548">
        <v>330.0</v>
      </c>
      <c r="G202" s="653">
        <v>359.0</v>
      </c>
      <c r="H202" s="529">
        <v>59.0</v>
      </c>
      <c r="I202" s="530">
        <f t="shared" si="25"/>
        <v>0.1643454039</v>
      </c>
      <c r="J202" s="531">
        <f t="shared" si="26"/>
        <v>-59</v>
      </c>
      <c r="K202" s="532">
        <f t="shared" si="27"/>
        <v>-1</v>
      </c>
      <c r="L202" s="661"/>
      <c r="M202" s="655"/>
      <c r="N202" s="655"/>
      <c r="O202" s="656"/>
      <c r="P202" s="653"/>
    </row>
    <row r="203" ht="14.25" customHeight="1" outlineLevel="1">
      <c r="E203" s="660" t="s">
        <v>714</v>
      </c>
      <c r="F203" s="548">
        <v>330.0</v>
      </c>
      <c r="G203" s="653">
        <v>359.0</v>
      </c>
      <c r="H203" s="529">
        <v>59.0</v>
      </c>
      <c r="I203" s="530">
        <f t="shared" si="25"/>
        <v>0.1643454039</v>
      </c>
      <c r="J203" s="531">
        <f t="shared" si="26"/>
        <v>-59</v>
      </c>
      <c r="K203" s="532">
        <f t="shared" si="27"/>
        <v>-1</v>
      </c>
      <c r="L203" s="661"/>
      <c r="M203" s="655"/>
      <c r="N203" s="655"/>
      <c r="O203" s="656"/>
      <c r="P203" s="653"/>
    </row>
    <row r="204" ht="14.25" customHeight="1" outlineLevel="1">
      <c r="E204" s="660" t="s">
        <v>715</v>
      </c>
      <c r="F204" s="548">
        <v>330.0</v>
      </c>
      <c r="G204" s="653">
        <v>379.0</v>
      </c>
      <c r="H204" s="529">
        <v>59.0</v>
      </c>
      <c r="I204" s="530">
        <f t="shared" si="25"/>
        <v>0.1556728232</v>
      </c>
      <c r="J204" s="531">
        <f t="shared" si="26"/>
        <v>-59</v>
      </c>
      <c r="K204" s="532">
        <f t="shared" si="27"/>
        <v>-1</v>
      </c>
      <c r="L204" s="661"/>
      <c r="M204" s="655"/>
      <c r="N204" s="655"/>
      <c r="O204" s="656"/>
      <c r="P204" s="653"/>
    </row>
    <row r="205" ht="14.25" customHeight="1" outlineLevel="1">
      <c r="E205" s="660" t="s">
        <v>736</v>
      </c>
      <c r="F205" s="548">
        <v>330.0</v>
      </c>
      <c r="G205" s="653">
        <v>379.0</v>
      </c>
      <c r="H205" s="529">
        <v>59.0</v>
      </c>
      <c r="I205" s="530">
        <f t="shared" si="25"/>
        <v>0.1556728232</v>
      </c>
      <c r="J205" s="531">
        <f t="shared" si="26"/>
        <v>-59</v>
      </c>
      <c r="K205" s="532">
        <f t="shared" si="27"/>
        <v>-1</v>
      </c>
      <c r="L205" s="661"/>
      <c r="M205" s="655"/>
      <c r="N205" s="655"/>
      <c r="O205" s="656"/>
      <c r="P205" s="653"/>
    </row>
    <row r="206" ht="14.25" customHeight="1" outlineLevel="1">
      <c r="E206" s="660" t="s">
        <v>717</v>
      </c>
      <c r="F206" s="548">
        <v>330.0</v>
      </c>
      <c r="G206" s="653">
        <v>399.0</v>
      </c>
      <c r="H206" s="529">
        <v>59.0</v>
      </c>
      <c r="I206" s="530">
        <f t="shared" si="25"/>
        <v>0.1478696742</v>
      </c>
      <c r="J206" s="531">
        <f t="shared" si="26"/>
        <v>-59</v>
      </c>
      <c r="K206" s="532">
        <f t="shared" si="27"/>
        <v>-1</v>
      </c>
      <c r="L206" s="661"/>
      <c r="M206" s="655"/>
      <c r="N206" s="655"/>
      <c r="O206" s="656"/>
      <c r="P206" s="653"/>
    </row>
    <row r="207" ht="14.25" customHeight="1" outlineLevel="1">
      <c r="A207" s="543" t="s">
        <v>778</v>
      </c>
      <c r="B207" s="543"/>
      <c r="C207" s="543" t="s">
        <v>779</v>
      </c>
      <c r="D207" s="543" t="s">
        <v>780</v>
      </c>
      <c r="E207" s="660" t="s">
        <v>713</v>
      </c>
      <c r="F207" s="549">
        <v>450.0</v>
      </c>
      <c r="G207" s="653">
        <v>369.0</v>
      </c>
      <c r="H207" s="529">
        <v>68.0</v>
      </c>
      <c r="I207" s="530">
        <f t="shared" si="25"/>
        <v>0.1842818428</v>
      </c>
      <c r="J207" s="531">
        <f t="shared" si="26"/>
        <v>-68</v>
      </c>
      <c r="K207" s="532">
        <f t="shared" si="27"/>
        <v>-1</v>
      </c>
      <c r="L207" s="661"/>
      <c r="M207" s="655"/>
      <c r="N207" s="655"/>
      <c r="O207" s="656"/>
      <c r="P207" s="653"/>
    </row>
    <row r="208" ht="14.25" customHeight="1" outlineLevel="1">
      <c r="E208" s="660" t="s">
        <v>714</v>
      </c>
      <c r="F208" s="549">
        <v>450.0</v>
      </c>
      <c r="G208" s="653">
        <v>369.0</v>
      </c>
      <c r="H208" s="529">
        <v>68.0</v>
      </c>
      <c r="I208" s="530">
        <f t="shared" si="25"/>
        <v>0.1842818428</v>
      </c>
      <c r="J208" s="531">
        <f t="shared" si="26"/>
        <v>-68</v>
      </c>
      <c r="K208" s="532">
        <f t="shared" si="27"/>
        <v>-1</v>
      </c>
      <c r="L208" s="661"/>
      <c r="M208" s="655"/>
      <c r="N208" s="655"/>
      <c r="O208" s="656"/>
      <c r="P208" s="653"/>
    </row>
    <row r="209" ht="14.25" customHeight="1" outlineLevel="1">
      <c r="E209" s="660" t="s">
        <v>715</v>
      </c>
      <c r="F209" s="549">
        <v>450.0</v>
      </c>
      <c r="G209" s="653">
        <v>389.0</v>
      </c>
      <c r="H209" s="529">
        <v>68.0</v>
      </c>
      <c r="I209" s="530">
        <f t="shared" si="25"/>
        <v>0.1748071979</v>
      </c>
      <c r="J209" s="531">
        <f t="shared" si="26"/>
        <v>-68</v>
      </c>
      <c r="K209" s="532">
        <f t="shared" si="27"/>
        <v>-1</v>
      </c>
      <c r="L209" s="661"/>
      <c r="M209" s="655"/>
      <c r="N209" s="655"/>
      <c r="O209" s="656"/>
      <c r="P209" s="653"/>
    </row>
    <row r="210" ht="14.25" customHeight="1" outlineLevel="1">
      <c r="E210" s="660" t="s">
        <v>716</v>
      </c>
      <c r="F210" s="549">
        <v>450.0</v>
      </c>
      <c r="G210" s="653">
        <v>389.0</v>
      </c>
      <c r="H210" s="529">
        <v>68.0</v>
      </c>
      <c r="I210" s="530">
        <f t="shared" si="25"/>
        <v>0.1748071979</v>
      </c>
      <c r="J210" s="531">
        <f t="shared" si="26"/>
        <v>-68</v>
      </c>
      <c r="K210" s="532">
        <f t="shared" si="27"/>
        <v>-1</v>
      </c>
      <c r="L210" s="661"/>
      <c r="M210" s="655"/>
      <c r="N210" s="655"/>
      <c r="O210" s="656"/>
      <c r="P210" s="653"/>
    </row>
    <row r="211" ht="14.25" customHeight="1" outlineLevel="1">
      <c r="E211" s="660" t="s">
        <v>717</v>
      </c>
      <c r="F211" s="549">
        <v>450.0</v>
      </c>
      <c r="G211" s="653">
        <v>419.0</v>
      </c>
      <c r="H211" s="529">
        <v>68.0</v>
      </c>
      <c r="I211" s="530">
        <f t="shared" si="25"/>
        <v>0.1622911695</v>
      </c>
      <c r="J211" s="531">
        <f t="shared" si="26"/>
        <v>-68</v>
      </c>
      <c r="K211" s="532">
        <f t="shared" si="27"/>
        <v>-1</v>
      </c>
      <c r="L211" s="661"/>
      <c r="M211" s="655"/>
      <c r="N211" s="655"/>
      <c r="O211" s="656"/>
      <c r="P211" s="653"/>
    </row>
    <row r="212" ht="14.25" customHeight="1" outlineLevel="1">
      <c r="A212" s="698" t="s">
        <v>781</v>
      </c>
      <c r="B212" s="543"/>
      <c r="C212" s="543" t="s">
        <v>782</v>
      </c>
      <c r="D212" s="543" t="s">
        <v>774</v>
      </c>
      <c r="E212" s="660" t="s">
        <v>713</v>
      </c>
      <c r="F212" s="549">
        <v>330.0</v>
      </c>
      <c r="G212" s="653">
        <v>289.0</v>
      </c>
      <c r="H212" s="529">
        <v>46.0</v>
      </c>
      <c r="I212" s="530">
        <f t="shared" si="25"/>
        <v>0.1591695502</v>
      </c>
      <c r="J212" s="531">
        <f t="shared" si="26"/>
        <v>-46</v>
      </c>
      <c r="K212" s="532">
        <f t="shared" si="27"/>
        <v>-1</v>
      </c>
      <c r="L212" s="661"/>
      <c r="M212" s="655"/>
      <c r="N212" s="655"/>
      <c r="O212" s="656"/>
      <c r="P212" s="653"/>
    </row>
    <row r="213" ht="14.25" customHeight="1" outlineLevel="1">
      <c r="E213" s="660" t="s">
        <v>714</v>
      </c>
      <c r="F213" s="549">
        <v>330.0</v>
      </c>
      <c r="G213" s="653">
        <v>289.0</v>
      </c>
      <c r="H213" s="529">
        <v>51.0</v>
      </c>
      <c r="I213" s="530">
        <f t="shared" si="25"/>
        <v>0.1764705882</v>
      </c>
      <c r="J213" s="531">
        <f t="shared" si="26"/>
        <v>-51</v>
      </c>
      <c r="K213" s="532">
        <f t="shared" si="27"/>
        <v>-1</v>
      </c>
      <c r="L213" s="661"/>
      <c r="M213" s="655"/>
      <c r="N213" s="655"/>
      <c r="O213" s="656"/>
      <c r="P213" s="653"/>
    </row>
    <row r="214" ht="14.25" customHeight="1" outlineLevel="1">
      <c r="E214" s="660" t="s">
        <v>715</v>
      </c>
      <c r="F214" s="549">
        <v>330.0</v>
      </c>
      <c r="G214" s="653">
        <v>299.0</v>
      </c>
      <c r="H214" s="529">
        <v>51.0</v>
      </c>
      <c r="I214" s="530">
        <f t="shared" si="25"/>
        <v>0.1705685619</v>
      </c>
      <c r="J214" s="531">
        <f t="shared" si="26"/>
        <v>-51</v>
      </c>
      <c r="K214" s="532">
        <f t="shared" si="27"/>
        <v>-1</v>
      </c>
      <c r="L214" s="661"/>
      <c r="M214" s="655"/>
      <c r="N214" s="655"/>
      <c r="O214" s="656"/>
      <c r="P214" s="653"/>
    </row>
    <row r="215" ht="14.25" customHeight="1" outlineLevel="1">
      <c r="E215" s="660" t="s">
        <v>716</v>
      </c>
      <c r="F215" s="549">
        <v>330.0</v>
      </c>
      <c r="G215" s="653">
        <v>299.0</v>
      </c>
      <c r="H215" s="529">
        <v>51.0</v>
      </c>
      <c r="I215" s="530">
        <f t="shared" si="25"/>
        <v>0.1705685619</v>
      </c>
      <c r="J215" s="531">
        <f t="shared" si="26"/>
        <v>-51</v>
      </c>
      <c r="K215" s="532">
        <f t="shared" si="27"/>
        <v>-1</v>
      </c>
      <c r="L215" s="661"/>
      <c r="M215" s="655"/>
      <c r="N215" s="655"/>
      <c r="O215" s="656"/>
      <c r="P215" s="653"/>
    </row>
    <row r="216" ht="14.25" customHeight="1" outlineLevel="1">
      <c r="B216" s="543"/>
      <c r="E216" s="660" t="s">
        <v>717</v>
      </c>
      <c r="F216" s="549">
        <v>330.0</v>
      </c>
      <c r="G216" s="653">
        <v>319.0</v>
      </c>
      <c r="H216" s="529">
        <v>51.0</v>
      </c>
      <c r="I216" s="530">
        <f t="shared" si="25"/>
        <v>0.1598746082</v>
      </c>
      <c r="J216" s="531">
        <f t="shared" si="26"/>
        <v>-51</v>
      </c>
      <c r="K216" s="532">
        <f t="shared" si="27"/>
        <v>-1</v>
      </c>
      <c r="L216" s="661"/>
      <c r="M216" s="655"/>
      <c r="N216" s="655"/>
      <c r="O216" s="656"/>
      <c r="P216" s="653"/>
    </row>
    <row r="217" ht="14.25" customHeight="1" outlineLevel="1">
      <c r="A217" s="525" t="s">
        <v>783</v>
      </c>
      <c r="B217" s="699"/>
      <c r="C217" s="525" t="s">
        <v>783</v>
      </c>
      <c r="D217" s="686"/>
      <c r="E217" s="657" t="s">
        <v>713</v>
      </c>
      <c r="F217" s="538"/>
      <c r="G217" s="539"/>
      <c r="H217" s="535"/>
      <c r="I217" s="536"/>
      <c r="J217" s="537"/>
      <c r="K217" s="536"/>
      <c r="L217" s="645"/>
      <c r="M217" s="670"/>
      <c r="N217" s="670"/>
      <c r="O217" s="647"/>
      <c r="P217" s="539"/>
    </row>
    <row r="218" ht="14.25" customHeight="1" outlineLevel="1">
      <c r="D218" s="648"/>
      <c r="E218" s="657" t="s">
        <v>714</v>
      </c>
      <c r="F218" s="538"/>
      <c r="G218" s="539"/>
      <c r="H218" s="535"/>
      <c r="I218" s="536"/>
      <c r="J218" s="537"/>
      <c r="K218" s="536"/>
      <c r="L218" s="645"/>
      <c r="M218" s="670"/>
      <c r="N218" s="670"/>
      <c r="O218" s="647"/>
      <c r="P218" s="539"/>
    </row>
    <row r="219" ht="14.25" customHeight="1" outlineLevel="1">
      <c r="D219" s="648"/>
      <c r="E219" s="657" t="s">
        <v>715</v>
      </c>
      <c r="F219" s="538"/>
      <c r="G219" s="539"/>
      <c r="H219" s="535"/>
      <c r="I219" s="536"/>
      <c r="J219" s="537"/>
      <c r="K219" s="536"/>
      <c r="L219" s="645"/>
      <c r="M219" s="670"/>
      <c r="N219" s="670"/>
      <c r="O219" s="647"/>
      <c r="P219" s="539"/>
    </row>
    <row r="220" ht="14.25" customHeight="1" outlineLevel="1">
      <c r="D220" s="648"/>
      <c r="E220" s="657" t="s">
        <v>716</v>
      </c>
      <c r="F220" s="538"/>
      <c r="G220" s="539"/>
      <c r="H220" s="535"/>
      <c r="I220" s="536"/>
      <c r="J220" s="537"/>
      <c r="K220" s="536"/>
      <c r="L220" s="645"/>
      <c r="M220" s="670"/>
      <c r="N220" s="670"/>
      <c r="O220" s="647"/>
      <c r="P220" s="539"/>
    </row>
    <row r="221" ht="14.25" customHeight="1" outlineLevel="1">
      <c r="D221" s="648"/>
      <c r="E221" s="657" t="s">
        <v>717</v>
      </c>
      <c r="F221" s="538"/>
      <c r="G221" s="539"/>
      <c r="H221" s="535"/>
      <c r="I221" s="536"/>
      <c r="J221" s="537"/>
      <c r="K221" s="536"/>
      <c r="L221" s="645"/>
      <c r="M221" s="670"/>
      <c r="N221" s="670"/>
      <c r="O221" s="647"/>
      <c r="P221" s="539"/>
    </row>
    <row r="222" ht="14.25" customHeight="1">
      <c r="A222" s="671" t="s">
        <v>784</v>
      </c>
      <c r="B222" s="700"/>
      <c r="C222" s="671" t="s">
        <v>784</v>
      </c>
      <c r="D222" s="700" t="s">
        <v>785</v>
      </c>
      <c r="E222" s="660" t="s">
        <v>713</v>
      </c>
      <c r="F222" s="548">
        <v>750.0</v>
      </c>
      <c r="G222" s="528">
        <v>2299.0</v>
      </c>
      <c r="H222" s="550">
        <v>380.0</v>
      </c>
      <c r="I222" s="542">
        <f t="shared" ref="I222:I232" si="28">H222/G222</f>
        <v>0.1652892562</v>
      </c>
      <c r="J222" s="541">
        <f t="shared" ref="J222:J232" si="29">O222-H222</f>
        <v>-380</v>
      </c>
      <c r="K222" s="542">
        <f t="shared" ref="K222:K232" si="30">O222/H222-1</f>
        <v>-1</v>
      </c>
      <c r="L222" s="661"/>
      <c r="M222" s="633"/>
      <c r="N222" s="633"/>
      <c r="O222" s="656"/>
      <c r="P222" s="528"/>
    </row>
    <row r="223" ht="14.25" customHeight="1">
      <c r="E223" s="660" t="s">
        <v>714</v>
      </c>
      <c r="F223" s="548">
        <v>750.0</v>
      </c>
      <c r="G223" s="528">
        <v>2299.0</v>
      </c>
      <c r="H223" s="550">
        <v>380.0</v>
      </c>
      <c r="I223" s="542">
        <f t="shared" si="28"/>
        <v>0.1652892562</v>
      </c>
      <c r="J223" s="541">
        <f t="shared" si="29"/>
        <v>-380</v>
      </c>
      <c r="K223" s="542">
        <f t="shared" si="30"/>
        <v>-1</v>
      </c>
      <c r="L223" s="661"/>
      <c r="M223" s="633"/>
      <c r="N223" s="633"/>
      <c r="O223" s="656"/>
      <c r="P223" s="528"/>
    </row>
    <row r="224" ht="14.25" customHeight="1">
      <c r="E224" s="660" t="s">
        <v>715</v>
      </c>
      <c r="F224" s="548">
        <v>750.0</v>
      </c>
      <c r="G224" s="528">
        <v>2399.0</v>
      </c>
      <c r="H224" s="550">
        <v>380.0</v>
      </c>
      <c r="I224" s="542">
        <f t="shared" si="28"/>
        <v>0.1583993331</v>
      </c>
      <c r="J224" s="541">
        <f t="shared" si="29"/>
        <v>-380</v>
      </c>
      <c r="K224" s="542">
        <f t="shared" si="30"/>
        <v>-1</v>
      </c>
      <c r="L224" s="661"/>
      <c r="M224" s="633"/>
      <c r="N224" s="633"/>
      <c r="O224" s="656"/>
      <c r="P224" s="528"/>
    </row>
    <row r="225" ht="14.25" customHeight="1">
      <c r="E225" s="660" t="s">
        <v>736</v>
      </c>
      <c r="F225" s="548">
        <v>750.0</v>
      </c>
      <c r="G225" s="528">
        <v>2399.0</v>
      </c>
      <c r="H225" s="550">
        <v>380.0</v>
      </c>
      <c r="I225" s="542">
        <f t="shared" si="28"/>
        <v>0.1583993331</v>
      </c>
      <c r="J225" s="541">
        <f t="shared" si="29"/>
        <v>-380</v>
      </c>
      <c r="K225" s="542">
        <f t="shared" si="30"/>
        <v>-1</v>
      </c>
      <c r="L225" s="661"/>
      <c r="M225" s="633"/>
      <c r="N225" s="633"/>
      <c r="O225" s="656"/>
      <c r="P225" s="528"/>
    </row>
    <row r="226" ht="14.25" customHeight="1">
      <c r="E226" s="660" t="s">
        <v>717</v>
      </c>
      <c r="F226" s="548">
        <v>750.0</v>
      </c>
      <c r="G226" s="528">
        <v>2499.0</v>
      </c>
      <c r="H226" s="550">
        <v>380.0</v>
      </c>
      <c r="I226" s="542">
        <f t="shared" si="28"/>
        <v>0.1520608243</v>
      </c>
      <c r="J226" s="541">
        <f t="shared" si="29"/>
        <v>-380</v>
      </c>
      <c r="K226" s="542">
        <f t="shared" si="30"/>
        <v>-1</v>
      </c>
      <c r="L226" s="661"/>
      <c r="M226" s="633"/>
      <c r="N226" s="633"/>
      <c r="O226" s="656"/>
      <c r="P226" s="528"/>
    </row>
    <row r="227" ht="14.25" customHeight="1" outlineLevel="1">
      <c r="A227" s="671" t="s">
        <v>786</v>
      </c>
      <c r="B227" s="700"/>
      <c r="C227" s="671" t="s">
        <v>786</v>
      </c>
      <c r="D227" s="700" t="s">
        <v>787</v>
      </c>
      <c r="E227" s="660" t="s">
        <v>713</v>
      </c>
      <c r="F227" s="548">
        <v>750.0</v>
      </c>
      <c r="G227" s="528">
        <v>2299.0</v>
      </c>
      <c r="H227" s="550">
        <v>380.0</v>
      </c>
      <c r="I227" s="542">
        <f t="shared" si="28"/>
        <v>0.1652892562</v>
      </c>
      <c r="J227" s="541">
        <f t="shared" si="29"/>
        <v>-380</v>
      </c>
      <c r="K227" s="542">
        <f t="shared" si="30"/>
        <v>-1</v>
      </c>
      <c r="L227" s="661"/>
      <c r="M227" s="633"/>
      <c r="N227" s="633"/>
      <c r="O227" s="656"/>
      <c r="P227" s="528"/>
    </row>
    <row r="228" ht="14.25" customHeight="1" outlineLevel="1">
      <c r="E228" s="660" t="s">
        <v>714</v>
      </c>
      <c r="F228" s="548">
        <v>750.0</v>
      </c>
      <c r="G228" s="528">
        <v>2299.0</v>
      </c>
      <c r="H228" s="550">
        <v>380.0</v>
      </c>
      <c r="I228" s="542">
        <f t="shared" si="28"/>
        <v>0.1652892562</v>
      </c>
      <c r="J228" s="541">
        <f t="shared" si="29"/>
        <v>-380</v>
      </c>
      <c r="K228" s="542">
        <f t="shared" si="30"/>
        <v>-1</v>
      </c>
      <c r="L228" s="661"/>
      <c r="M228" s="633"/>
      <c r="N228" s="633"/>
      <c r="O228" s="656"/>
      <c r="P228" s="528"/>
    </row>
    <row r="229" ht="14.25" customHeight="1" outlineLevel="1">
      <c r="E229" s="660" t="s">
        <v>715</v>
      </c>
      <c r="F229" s="548">
        <v>750.0</v>
      </c>
      <c r="G229" s="528">
        <v>2399.0</v>
      </c>
      <c r="H229" s="550">
        <v>380.0</v>
      </c>
      <c r="I229" s="542">
        <f t="shared" si="28"/>
        <v>0.1583993331</v>
      </c>
      <c r="J229" s="541">
        <f t="shared" si="29"/>
        <v>-380</v>
      </c>
      <c r="K229" s="542">
        <f t="shared" si="30"/>
        <v>-1</v>
      </c>
      <c r="L229" s="661"/>
      <c r="M229" s="633"/>
      <c r="N229" s="633"/>
      <c r="O229" s="656"/>
      <c r="P229" s="528"/>
    </row>
    <row r="230" ht="14.25" customHeight="1" outlineLevel="1">
      <c r="E230" s="660" t="s">
        <v>736</v>
      </c>
      <c r="F230" s="548">
        <v>750.0</v>
      </c>
      <c r="G230" s="528">
        <v>2399.0</v>
      </c>
      <c r="H230" s="550">
        <v>380.0</v>
      </c>
      <c r="I230" s="542">
        <f t="shared" si="28"/>
        <v>0.1583993331</v>
      </c>
      <c r="J230" s="541">
        <f t="shared" si="29"/>
        <v>-380</v>
      </c>
      <c r="K230" s="542">
        <f t="shared" si="30"/>
        <v>-1</v>
      </c>
      <c r="L230" s="661"/>
      <c r="M230" s="633"/>
      <c r="N230" s="633"/>
      <c r="O230" s="656"/>
      <c r="P230" s="528"/>
    </row>
    <row r="231" ht="14.25" customHeight="1" outlineLevel="1">
      <c r="E231" s="660" t="s">
        <v>717</v>
      </c>
      <c r="F231" s="548">
        <v>750.0</v>
      </c>
      <c r="G231" s="528">
        <v>2499.0</v>
      </c>
      <c r="H231" s="550">
        <v>380.0</v>
      </c>
      <c r="I231" s="542">
        <f t="shared" si="28"/>
        <v>0.1520608243</v>
      </c>
      <c r="J231" s="541">
        <f t="shared" si="29"/>
        <v>-380</v>
      </c>
      <c r="K231" s="542">
        <f t="shared" si="30"/>
        <v>-1</v>
      </c>
      <c r="L231" s="661"/>
      <c r="M231" s="633"/>
      <c r="N231" s="633"/>
      <c r="O231" s="656"/>
      <c r="P231" s="528"/>
    </row>
    <row r="232" ht="14.25" customHeight="1" outlineLevel="1">
      <c r="A232" s="543" t="s">
        <v>788</v>
      </c>
      <c r="B232" s="700"/>
      <c r="C232" s="543"/>
      <c r="D232" s="700" t="s">
        <v>789</v>
      </c>
      <c r="E232" s="660" t="s">
        <v>717</v>
      </c>
      <c r="F232" s="548">
        <v>750.0</v>
      </c>
      <c r="G232" s="528">
        <v>4299.0</v>
      </c>
      <c r="H232" s="550">
        <v>1043.0</v>
      </c>
      <c r="I232" s="542">
        <f t="shared" si="28"/>
        <v>0.2426145615</v>
      </c>
      <c r="J232" s="541">
        <f t="shared" si="29"/>
        <v>-1043</v>
      </c>
      <c r="K232" s="542">
        <f t="shared" si="30"/>
        <v>-1</v>
      </c>
      <c r="L232" s="661"/>
      <c r="M232" s="633"/>
      <c r="N232" s="633"/>
      <c r="O232" s="656"/>
      <c r="P232" s="528"/>
    </row>
    <row r="233" ht="14.25" customHeight="1" outlineLevel="1">
      <c r="A233" s="525" t="s">
        <v>790</v>
      </c>
      <c r="B233" s="638"/>
      <c r="C233" s="525" t="s">
        <v>790</v>
      </c>
      <c r="D233" s="686"/>
      <c r="E233" s="657" t="s">
        <v>713</v>
      </c>
      <c r="F233" s="538"/>
      <c r="G233" s="539"/>
      <c r="H233" s="535"/>
      <c r="I233" s="536"/>
      <c r="J233" s="537"/>
      <c r="K233" s="536"/>
      <c r="L233" s="645"/>
      <c r="M233" s="670"/>
      <c r="N233" s="670"/>
      <c r="O233" s="701"/>
      <c r="P233" s="539"/>
    </row>
    <row r="234" ht="14.25" customHeight="1" outlineLevel="1">
      <c r="B234" s="638"/>
      <c r="D234" s="686"/>
      <c r="E234" s="657" t="s">
        <v>714</v>
      </c>
      <c r="F234" s="538"/>
      <c r="G234" s="539"/>
      <c r="H234" s="535"/>
      <c r="I234" s="536"/>
      <c r="J234" s="537"/>
      <c r="K234" s="536"/>
      <c r="L234" s="645"/>
      <c r="M234" s="670"/>
      <c r="N234" s="670"/>
      <c r="O234" s="701"/>
      <c r="P234" s="539"/>
    </row>
    <row r="235" ht="14.25" customHeight="1" outlineLevel="1">
      <c r="B235" s="638"/>
      <c r="D235" s="686"/>
      <c r="E235" s="657" t="s">
        <v>715</v>
      </c>
      <c r="F235" s="538"/>
      <c r="G235" s="539"/>
      <c r="H235" s="535"/>
      <c r="I235" s="536"/>
      <c r="J235" s="537"/>
      <c r="K235" s="536"/>
      <c r="L235" s="645"/>
      <c r="M235" s="670"/>
      <c r="N235" s="670"/>
      <c r="O235" s="701"/>
      <c r="P235" s="539"/>
    </row>
    <row r="236" ht="14.25" customHeight="1" outlineLevel="1">
      <c r="B236" s="638"/>
      <c r="D236" s="686"/>
      <c r="E236" s="657" t="s">
        <v>716</v>
      </c>
      <c r="F236" s="538"/>
      <c r="G236" s="539"/>
      <c r="H236" s="535"/>
      <c r="I236" s="536"/>
      <c r="J236" s="537"/>
      <c r="K236" s="536"/>
      <c r="L236" s="645"/>
      <c r="M236" s="670"/>
      <c r="N236" s="670"/>
      <c r="O236" s="701"/>
      <c r="P236" s="539"/>
    </row>
    <row r="237" ht="14.25" customHeight="1" outlineLevel="1">
      <c r="B237" s="638"/>
      <c r="C237" s="525"/>
      <c r="D237" s="686"/>
      <c r="E237" s="657" t="s">
        <v>717</v>
      </c>
      <c r="F237" s="538"/>
      <c r="G237" s="539"/>
      <c r="H237" s="535"/>
      <c r="I237" s="536"/>
      <c r="J237" s="537"/>
      <c r="K237" s="536"/>
      <c r="L237" s="645"/>
      <c r="M237" s="670"/>
      <c r="N237" s="670"/>
      <c r="O237" s="701"/>
      <c r="P237" s="539"/>
    </row>
    <row r="238" ht="14.25" customHeight="1">
      <c r="A238" s="671" t="s">
        <v>791</v>
      </c>
      <c r="B238" s="543"/>
      <c r="C238" s="671" t="s">
        <v>791</v>
      </c>
      <c r="D238" s="702" t="s">
        <v>792</v>
      </c>
      <c r="E238" s="660" t="s">
        <v>713</v>
      </c>
      <c r="F238" s="549">
        <v>125.0</v>
      </c>
      <c r="G238" s="528">
        <v>599.0</v>
      </c>
      <c r="H238" s="550">
        <v>125.0</v>
      </c>
      <c r="I238" s="542">
        <f t="shared" ref="I238:I281" si="31">H238/G238</f>
        <v>0.2086811352</v>
      </c>
      <c r="J238" s="541">
        <f t="shared" ref="J238:J281" si="32">O238-H238</f>
        <v>-125</v>
      </c>
      <c r="K238" s="542">
        <f t="shared" ref="K238:K281" si="33">O238/H238-1</f>
        <v>-1</v>
      </c>
      <c r="L238" s="661"/>
      <c r="M238" s="633"/>
      <c r="N238" s="633"/>
      <c r="O238" s="672"/>
      <c r="P238" s="546"/>
    </row>
    <row r="239" ht="14.25" customHeight="1">
      <c r="E239" s="660" t="s">
        <v>714</v>
      </c>
      <c r="F239" s="549">
        <v>125.0</v>
      </c>
      <c r="G239" s="528">
        <v>599.0</v>
      </c>
      <c r="H239" s="550">
        <v>125.0</v>
      </c>
      <c r="I239" s="542">
        <f t="shared" si="31"/>
        <v>0.2086811352</v>
      </c>
      <c r="J239" s="541">
        <f t="shared" si="32"/>
        <v>-125</v>
      </c>
      <c r="K239" s="542">
        <f t="shared" si="33"/>
        <v>-1</v>
      </c>
      <c r="L239" s="661"/>
      <c r="M239" s="633"/>
      <c r="N239" s="633"/>
      <c r="O239" s="672"/>
      <c r="P239" s="546"/>
    </row>
    <row r="240" ht="14.25" customHeight="1">
      <c r="E240" s="660" t="s">
        <v>715</v>
      </c>
      <c r="F240" s="549">
        <v>125.0</v>
      </c>
      <c r="G240" s="528">
        <v>599.0</v>
      </c>
      <c r="H240" s="550">
        <v>125.0</v>
      </c>
      <c r="I240" s="542">
        <f t="shared" si="31"/>
        <v>0.2086811352</v>
      </c>
      <c r="J240" s="541">
        <f t="shared" si="32"/>
        <v>-125</v>
      </c>
      <c r="K240" s="542">
        <f t="shared" si="33"/>
        <v>-1</v>
      </c>
      <c r="L240" s="661"/>
      <c r="M240" s="633"/>
      <c r="N240" s="633"/>
      <c r="O240" s="672"/>
      <c r="P240" s="546"/>
    </row>
    <row r="241" ht="14.25" customHeight="1">
      <c r="E241" s="660" t="s">
        <v>736</v>
      </c>
      <c r="F241" s="549">
        <v>125.0</v>
      </c>
      <c r="G241" s="528">
        <v>599.0</v>
      </c>
      <c r="H241" s="550">
        <v>125.0</v>
      </c>
      <c r="I241" s="542">
        <f t="shared" si="31"/>
        <v>0.2086811352</v>
      </c>
      <c r="J241" s="541">
        <f t="shared" si="32"/>
        <v>-125</v>
      </c>
      <c r="K241" s="542">
        <f t="shared" si="33"/>
        <v>-1</v>
      </c>
      <c r="L241" s="661"/>
      <c r="M241" s="633"/>
      <c r="N241" s="633"/>
      <c r="O241" s="672"/>
      <c r="P241" s="546"/>
    </row>
    <row r="242" ht="14.25" customHeight="1">
      <c r="E242" s="660" t="s">
        <v>717</v>
      </c>
      <c r="F242" s="549">
        <v>125.0</v>
      </c>
      <c r="G242" s="528">
        <v>649.0</v>
      </c>
      <c r="H242" s="550">
        <v>125.0</v>
      </c>
      <c r="I242" s="542">
        <f t="shared" si="31"/>
        <v>0.1926040062</v>
      </c>
      <c r="J242" s="541">
        <f t="shared" si="32"/>
        <v>-125</v>
      </c>
      <c r="K242" s="542">
        <f t="shared" si="33"/>
        <v>-1</v>
      </c>
      <c r="L242" s="661"/>
      <c r="M242" s="633"/>
      <c r="N242" s="633"/>
      <c r="O242" s="672"/>
      <c r="P242" s="546"/>
    </row>
    <row r="243" ht="14.25" customHeight="1" outlineLevel="1">
      <c r="A243" s="671" t="s">
        <v>791</v>
      </c>
      <c r="E243" s="660" t="s">
        <v>713</v>
      </c>
      <c r="F243" s="549">
        <v>750.0</v>
      </c>
      <c r="G243" s="528">
        <v>3599.0</v>
      </c>
      <c r="H243" s="550">
        <v>745.0</v>
      </c>
      <c r="I243" s="542">
        <f t="shared" si="31"/>
        <v>0.207001945</v>
      </c>
      <c r="J243" s="541">
        <f t="shared" si="32"/>
        <v>-745</v>
      </c>
      <c r="K243" s="542">
        <f t="shared" si="33"/>
        <v>-1</v>
      </c>
      <c r="L243" s="661"/>
      <c r="M243" s="633"/>
      <c r="N243" s="633"/>
      <c r="O243" s="672"/>
      <c r="P243" s="546"/>
    </row>
    <row r="244" ht="14.25" customHeight="1" outlineLevel="1">
      <c r="E244" s="660" t="s">
        <v>714</v>
      </c>
      <c r="F244" s="549">
        <v>750.0</v>
      </c>
      <c r="G244" s="528">
        <v>3599.0</v>
      </c>
      <c r="H244" s="550">
        <v>745.0</v>
      </c>
      <c r="I244" s="542">
        <f t="shared" si="31"/>
        <v>0.207001945</v>
      </c>
      <c r="J244" s="541">
        <f t="shared" si="32"/>
        <v>-745</v>
      </c>
      <c r="K244" s="542">
        <f t="shared" si="33"/>
        <v>-1</v>
      </c>
      <c r="L244" s="661"/>
      <c r="M244" s="633"/>
      <c r="N244" s="633"/>
      <c r="O244" s="672"/>
      <c r="P244" s="546"/>
    </row>
    <row r="245" ht="14.25" customHeight="1" outlineLevel="1">
      <c r="E245" s="660" t="s">
        <v>715</v>
      </c>
      <c r="F245" s="549">
        <v>750.0</v>
      </c>
      <c r="G245" s="528">
        <v>3699.0</v>
      </c>
      <c r="H245" s="550">
        <v>745.0</v>
      </c>
      <c r="I245" s="542">
        <f t="shared" si="31"/>
        <v>0.2014057853</v>
      </c>
      <c r="J245" s="541">
        <f t="shared" si="32"/>
        <v>-745</v>
      </c>
      <c r="K245" s="542">
        <f t="shared" si="33"/>
        <v>-1</v>
      </c>
      <c r="L245" s="661"/>
      <c r="M245" s="633"/>
      <c r="N245" s="633"/>
      <c r="O245" s="672"/>
      <c r="P245" s="546"/>
    </row>
    <row r="246" ht="14.25" customHeight="1" outlineLevel="1">
      <c r="E246" s="660" t="s">
        <v>736</v>
      </c>
      <c r="F246" s="549">
        <v>750.0</v>
      </c>
      <c r="G246" s="528">
        <v>3699.0</v>
      </c>
      <c r="H246" s="550">
        <v>745.0</v>
      </c>
      <c r="I246" s="542">
        <f t="shared" si="31"/>
        <v>0.2014057853</v>
      </c>
      <c r="J246" s="541">
        <f t="shared" si="32"/>
        <v>-745</v>
      </c>
      <c r="K246" s="542">
        <f t="shared" si="33"/>
        <v>-1</v>
      </c>
      <c r="L246" s="661"/>
      <c r="M246" s="633"/>
      <c r="N246" s="633"/>
      <c r="O246" s="672"/>
      <c r="P246" s="546"/>
    </row>
    <row r="247" ht="14.25" customHeight="1" outlineLevel="1">
      <c r="E247" s="660" t="s">
        <v>717</v>
      </c>
      <c r="F247" s="549">
        <v>750.0</v>
      </c>
      <c r="G247" s="528">
        <v>3899.0</v>
      </c>
      <c r="H247" s="550">
        <v>745.0</v>
      </c>
      <c r="I247" s="542">
        <f t="shared" si="31"/>
        <v>0.1910746345</v>
      </c>
      <c r="J247" s="541">
        <f t="shared" si="32"/>
        <v>-745</v>
      </c>
      <c r="K247" s="542">
        <f t="shared" si="33"/>
        <v>-1</v>
      </c>
      <c r="L247" s="661"/>
      <c r="M247" s="633"/>
      <c r="N247" s="633"/>
      <c r="O247" s="672"/>
      <c r="P247" s="546"/>
    </row>
    <row r="248" ht="14.25" customHeight="1" outlineLevel="1">
      <c r="A248" s="543" t="s">
        <v>793</v>
      </c>
      <c r="B248" s="543"/>
      <c r="C248" s="543" t="s">
        <v>793</v>
      </c>
      <c r="D248" s="703" t="s">
        <v>789</v>
      </c>
      <c r="E248" s="660" t="s">
        <v>713</v>
      </c>
      <c r="F248" s="549">
        <v>750.0</v>
      </c>
      <c r="G248" s="528">
        <v>2599.0</v>
      </c>
      <c r="H248" s="550">
        <v>451.0</v>
      </c>
      <c r="I248" s="542">
        <f t="shared" si="31"/>
        <v>0.1735282801</v>
      </c>
      <c r="J248" s="541">
        <f t="shared" si="32"/>
        <v>-451</v>
      </c>
      <c r="K248" s="542">
        <f t="shared" si="33"/>
        <v>-1</v>
      </c>
      <c r="L248" s="661"/>
      <c r="M248" s="633"/>
      <c r="N248" s="633"/>
      <c r="O248" s="672"/>
      <c r="P248" s="546"/>
    </row>
    <row r="249" ht="14.25" customHeight="1" outlineLevel="1">
      <c r="D249" s="648"/>
      <c r="E249" s="660" t="s">
        <v>714</v>
      </c>
      <c r="F249" s="549">
        <v>750.0</v>
      </c>
      <c r="G249" s="528">
        <v>2599.0</v>
      </c>
      <c r="H249" s="550">
        <v>451.0</v>
      </c>
      <c r="I249" s="542">
        <f t="shared" si="31"/>
        <v>0.1735282801</v>
      </c>
      <c r="J249" s="541">
        <f t="shared" si="32"/>
        <v>-451</v>
      </c>
      <c r="K249" s="542">
        <f t="shared" si="33"/>
        <v>-1</v>
      </c>
      <c r="L249" s="661"/>
      <c r="M249" s="633"/>
      <c r="N249" s="633"/>
      <c r="O249" s="672"/>
      <c r="P249" s="546"/>
    </row>
    <row r="250" ht="14.25" customHeight="1" outlineLevel="1">
      <c r="D250" s="648"/>
      <c r="E250" s="660" t="s">
        <v>715</v>
      </c>
      <c r="F250" s="549">
        <v>750.0</v>
      </c>
      <c r="G250" s="528">
        <v>2699.0</v>
      </c>
      <c r="H250" s="550">
        <v>451.0</v>
      </c>
      <c r="I250" s="542">
        <f t="shared" si="31"/>
        <v>0.1670989255</v>
      </c>
      <c r="J250" s="541">
        <f t="shared" si="32"/>
        <v>-451</v>
      </c>
      <c r="K250" s="542">
        <f t="shared" si="33"/>
        <v>-1</v>
      </c>
      <c r="L250" s="661"/>
      <c r="M250" s="633"/>
      <c r="N250" s="633"/>
      <c r="O250" s="672"/>
      <c r="P250" s="546"/>
    </row>
    <row r="251" ht="14.25" customHeight="1" outlineLevel="1">
      <c r="D251" s="648"/>
      <c r="E251" s="660" t="s">
        <v>736</v>
      </c>
      <c r="F251" s="549">
        <v>750.0</v>
      </c>
      <c r="G251" s="528">
        <v>2699.0</v>
      </c>
      <c r="H251" s="550">
        <v>451.0</v>
      </c>
      <c r="I251" s="542">
        <f t="shared" si="31"/>
        <v>0.1670989255</v>
      </c>
      <c r="J251" s="541">
        <f t="shared" si="32"/>
        <v>-451</v>
      </c>
      <c r="K251" s="542">
        <f t="shared" si="33"/>
        <v>-1</v>
      </c>
      <c r="L251" s="661"/>
      <c r="M251" s="633"/>
      <c r="N251" s="633"/>
      <c r="O251" s="672"/>
      <c r="P251" s="546"/>
    </row>
    <row r="252" ht="14.25" customHeight="1" outlineLevel="1">
      <c r="D252" s="648"/>
      <c r="E252" s="660" t="s">
        <v>717</v>
      </c>
      <c r="F252" s="549">
        <v>750.0</v>
      </c>
      <c r="G252" s="528">
        <v>2899.0</v>
      </c>
      <c r="H252" s="550">
        <v>451.0</v>
      </c>
      <c r="I252" s="542">
        <f t="shared" si="31"/>
        <v>0.1555708865</v>
      </c>
      <c r="J252" s="541">
        <f t="shared" si="32"/>
        <v>-451</v>
      </c>
      <c r="K252" s="542">
        <f t="shared" si="33"/>
        <v>-1</v>
      </c>
      <c r="L252" s="661"/>
      <c r="M252" s="633"/>
      <c r="N252" s="633"/>
      <c r="O252" s="672"/>
      <c r="P252" s="546"/>
    </row>
    <row r="253" ht="14.25" customHeight="1" outlineLevel="1">
      <c r="A253" s="543" t="s">
        <v>793</v>
      </c>
      <c r="D253" s="648"/>
      <c r="E253" s="660" t="s">
        <v>713</v>
      </c>
      <c r="F253" s="549">
        <v>125.0</v>
      </c>
      <c r="G253" s="528">
        <v>429.0</v>
      </c>
      <c r="H253" s="550">
        <v>75.0</v>
      </c>
      <c r="I253" s="542">
        <f t="shared" si="31"/>
        <v>0.1748251748</v>
      </c>
      <c r="J253" s="541">
        <f t="shared" si="32"/>
        <v>-75</v>
      </c>
      <c r="K253" s="542">
        <f t="shared" si="33"/>
        <v>-1</v>
      </c>
      <c r="L253" s="661"/>
      <c r="M253" s="633"/>
      <c r="N253" s="633"/>
      <c r="O253" s="672"/>
      <c r="P253" s="546"/>
    </row>
    <row r="254" ht="14.25" customHeight="1" outlineLevel="1">
      <c r="D254" s="648"/>
      <c r="E254" s="660" t="s">
        <v>714</v>
      </c>
      <c r="F254" s="549">
        <v>125.0</v>
      </c>
      <c r="G254" s="528">
        <v>449.0</v>
      </c>
      <c r="H254" s="550">
        <v>75.0</v>
      </c>
      <c r="I254" s="542">
        <f t="shared" si="31"/>
        <v>0.1670378619</v>
      </c>
      <c r="J254" s="541">
        <f t="shared" si="32"/>
        <v>-75</v>
      </c>
      <c r="K254" s="542">
        <f t="shared" si="33"/>
        <v>-1</v>
      </c>
      <c r="L254" s="661"/>
      <c r="M254" s="633"/>
      <c r="N254" s="633"/>
      <c r="O254" s="672"/>
      <c r="P254" s="546"/>
    </row>
    <row r="255" ht="14.25" customHeight="1" outlineLevel="1">
      <c r="D255" s="648"/>
      <c r="E255" s="660" t="s">
        <v>715</v>
      </c>
      <c r="F255" s="549">
        <v>125.0</v>
      </c>
      <c r="G255" s="528">
        <v>449.0</v>
      </c>
      <c r="H255" s="550">
        <v>75.0</v>
      </c>
      <c r="I255" s="542">
        <f t="shared" si="31"/>
        <v>0.1670378619</v>
      </c>
      <c r="J255" s="541">
        <f t="shared" si="32"/>
        <v>-75</v>
      </c>
      <c r="K255" s="542">
        <f t="shared" si="33"/>
        <v>-1</v>
      </c>
      <c r="L255" s="661"/>
      <c r="M255" s="633"/>
      <c r="N255" s="633"/>
      <c r="O255" s="672"/>
      <c r="P255" s="546"/>
    </row>
    <row r="256" ht="14.25" customHeight="1" outlineLevel="1">
      <c r="D256" s="648"/>
      <c r="E256" s="660" t="s">
        <v>736</v>
      </c>
      <c r="F256" s="549">
        <v>125.0</v>
      </c>
      <c r="G256" s="528">
        <v>429.0</v>
      </c>
      <c r="H256" s="550">
        <v>75.0</v>
      </c>
      <c r="I256" s="542">
        <f t="shared" si="31"/>
        <v>0.1748251748</v>
      </c>
      <c r="J256" s="541">
        <f t="shared" si="32"/>
        <v>-75</v>
      </c>
      <c r="K256" s="542">
        <f t="shared" si="33"/>
        <v>-1</v>
      </c>
      <c r="L256" s="661"/>
      <c r="M256" s="633"/>
      <c r="N256" s="633"/>
      <c r="O256" s="672"/>
      <c r="P256" s="546"/>
    </row>
    <row r="257" ht="14.25" customHeight="1" outlineLevel="1">
      <c r="D257" s="648"/>
      <c r="E257" s="660" t="s">
        <v>717</v>
      </c>
      <c r="F257" s="549">
        <v>125.0</v>
      </c>
      <c r="G257" s="528">
        <v>479.0</v>
      </c>
      <c r="H257" s="550">
        <v>75.0</v>
      </c>
      <c r="I257" s="542">
        <f t="shared" si="31"/>
        <v>0.1565762004</v>
      </c>
      <c r="J257" s="541">
        <f t="shared" si="32"/>
        <v>-75</v>
      </c>
      <c r="K257" s="542">
        <f t="shared" si="33"/>
        <v>-1</v>
      </c>
      <c r="L257" s="661"/>
      <c r="M257" s="633"/>
      <c r="N257" s="633"/>
      <c r="O257" s="672"/>
      <c r="P257" s="546"/>
    </row>
    <row r="258" ht="14.25" customHeight="1" outlineLevel="1">
      <c r="A258" s="543" t="s">
        <v>794</v>
      </c>
      <c r="B258" s="543"/>
      <c r="C258" s="543" t="s">
        <v>794</v>
      </c>
      <c r="D258" s="703" t="s">
        <v>789</v>
      </c>
      <c r="E258" s="660" t="s">
        <v>713</v>
      </c>
      <c r="F258" s="549">
        <v>750.0</v>
      </c>
      <c r="G258" s="528">
        <v>2499.0</v>
      </c>
      <c r="H258" s="550">
        <v>373.0</v>
      </c>
      <c r="I258" s="542">
        <f t="shared" si="31"/>
        <v>0.1492597039</v>
      </c>
      <c r="J258" s="541">
        <f t="shared" si="32"/>
        <v>-373</v>
      </c>
      <c r="K258" s="542">
        <f t="shared" si="33"/>
        <v>-1</v>
      </c>
      <c r="L258" s="661"/>
      <c r="M258" s="633"/>
      <c r="N258" s="633"/>
      <c r="O258" s="672"/>
      <c r="P258" s="546"/>
    </row>
    <row r="259" ht="14.25" customHeight="1" outlineLevel="1">
      <c r="D259" s="648"/>
      <c r="E259" s="660" t="s">
        <v>714</v>
      </c>
      <c r="F259" s="549">
        <v>750.0</v>
      </c>
      <c r="G259" s="528">
        <v>2499.0</v>
      </c>
      <c r="H259" s="550">
        <v>373.0</v>
      </c>
      <c r="I259" s="542">
        <f t="shared" si="31"/>
        <v>0.1492597039</v>
      </c>
      <c r="J259" s="541">
        <f t="shared" si="32"/>
        <v>-373</v>
      </c>
      <c r="K259" s="542">
        <f t="shared" si="33"/>
        <v>-1</v>
      </c>
      <c r="L259" s="661"/>
      <c r="M259" s="633"/>
      <c r="N259" s="633"/>
      <c r="O259" s="672"/>
      <c r="P259" s="546"/>
    </row>
    <row r="260" ht="14.25" customHeight="1" outlineLevel="1">
      <c r="D260" s="648"/>
      <c r="E260" s="660" t="s">
        <v>715</v>
      </c>
      <c r="F260" s="549">
        <v>750.0</v>
      </c>
      <c r="G260" s="528">
        <v>2699.0</v>
      </c>
      <c r="H260" s="550">
        <v>373.0</v>
      </c>
      <c r="I260" s="542">
        <f t="shared" si="31"/>
        <v>0.1381993331</v>
      </c>
      <c r="J260" s="541">
        <f t="shared" si="32"/>
        <v>-373</v>
      </c>
      <c r="K260" s="542">
        <f t="shared" si="33"/>
        <v>-1</v>
      </c>
      <c r="L260" s="661"/>
      <c r="M260" s="633"/>
      <c r="N260" s="633"/>
      <c r="O260" s="672"/>
      <c r="P260" s="546"/>
    </row>
    <row r="261" ht="14.25" customHeight="1" outlineLevel="1">
      <c r="D261" s="648"/>
      <c r="E261" s="660" t="s">
        <v>716</v>
      </c>
      <c r="F261" s="549">
        <v>750.0</v>
      </c>
      <c r="G261" s="528">
        <v>2699.0</v>
      </c>
      <c r="H261" s="550">
        <v>373.0</v>
      </c>
      <c r="I261" s="542">
        <f t="shared" si="31"/>
        <v>0.1381993331</v>
      </c>
      <c r="J261" s="541">
        <f t="shared" si="32"/>
        <v>-373</v>
      </c>
      <c r="K261" s="542">
        <f t="shared" si="33"/>
        <v>-1</v>
      </c>
      <c r="L261" s="661"/>
      <c r="M261" s="633"/>
      <c r="N261" s="633"/>
      <c r="O261" s="672"/>
      <c r="P261" s="546"/>
    </row>
    <row r="262" ht="14.25" customHeight="1" outlineLevel="1">
      <c r="D262" s="648"/>
      <c r="E262" s="660" t="s">
        <v>717</v>
      </c>
      <c r="F262" s="549">
        <v>750.0</v>
      </c>
      <c r="G262" s="528">
        <v>2899.0</v>
      </c>
      <c r="H262" s="550">
        <v>373.0</v>
      </c>
      <c r="I262" s="542">
        <f t="shared" si="31"/>
        <v>0.1286650569</v>
      </c>
      <c r="J262" s="541">
        <f t="shared" si="32"/>
        <v>-373</v>
      </c>
      <c r="K262" s="542">
        <f t="shared" si="33"/>
        <v>-1</v>
      </c>
      <c r="L262" s="661"/>
      <c r="M262" s="633"/>
      <c r="N262" s="633"/>
      <c r="O262" s="672"/>
      <c r="P262" s="546"/>
    </row>
    <row r="263" ht="14.25" customHeight="1" outlineLevel="1">
      <c r="A263" s="543" t="s">
        <v>794</v>
      </c>
      <c r="D263" s="648"/>
      <c r="E263" s="660" t="s">
        <v>713</v>
      </c>
      <c r="F263" s="549">
        <v>125.0</v>
      </c>
      <c r="G263" s="546">
        <v>419.0</v>
      </c>
      <c r="H263" s="550">
        <v>62.0</v>
      </c>
      <c r="I263" s="542">
        <f t="shared" si="31"/>
        <v>0.1479713604</v>
      </c>
      <c r="J263" s="541">
        <f t="shared" si="32"/>
        <v>-62</v>
      </c>
      <c r="K263" s="542">
        <f t="shared" si="33"/>
        <v>-1</v>
      </c>
      <c r="L263" s="661"/>
      <c r="M263" s="633"/>
      <c r="N263" s="633"/>
      <c r="O263" s="672"/>
      <c r="P263" s="546"/>
    </row>
    <row r="264" ht="14.25" customHeight="1" outlineLevel="1">
      <c r="D264" s="648"/>
      <c r="E264" s="660" t="s">
        <v>714</v>
      </c>
      <c r="F264" s="549">
        <v>125.0</v>
      </c>
      <c r="G264" s="546">
        <v>419.0</v>
      </c>
      <c r="H264" s="550">
        <v>62.0</v>
      </c>
      <c r="I264" s="542">
        <f t="shared" si="31"/>
        <v>0.1479713604</v>
      </c>
      <c r="J264" s="541">
        <f t="shared" si="32"/>
        <v>-62</v>
      </c>
      <c r="K264" s="542">
        <f t="shared" si="33"/>
        <v>-1</v>
      </c>
      <c r="L264" s="661"/>
      <c r="M264" s="633"/>
      <c r="N264" s="633"/>
      <c r="O264" s="672"/>
      <c r="P264" s="546"/>
    </row>
    <row r="265" ht="14.25" customHeight="1" outlineLevel="1">
      <c r="D265" s="648"/>
      <c r="E265" s="660" t="s">
        <v>715</v>
      </c>
      <c r="F265" s="549">
        <v>125.0</v>
      </c>
      <c r="G265" s="546">
        <v>449.0</v>
      </c>
      <c r="H265" s="550">
        <v>62.0</v>
      </c>
      <c r="I265" s="542">
        <f t="shared" si="31"/>
        <v>0.1380846325</v>
      </c>
      <c r="J265" s="541">
        <f t="shared" si="32"/>
        <v>-62</v>
      </c>
      <c r="K265" s="542">
        <f t="shared" si="33"/>
        <v>-1</v>
      </c>
      <c r="L265" s="661"/>
      <c r="M265" s="633"/>
      <c r="N265" s="633"/>
      <c r="O265" s="672"/>
      <c r="P265" s="546"/>
    </row>
    <row r="266" ht="14.25" customHeight="1" outlineLevel="1">
      <c r="D266" s="648"/>
      <c r="E266" s="660" t="s">
        <v>716</v>
      </c>
      <c r="F266" s="549">
        <v>125.0</v>
      </c>
      <c r="G266" s="546">
        <v>449.0</v>
      </c>
      <c r="H266" s="550">
        <v>62.0</v>
      </c>
      <c r="I266" s="542">
        <f t="shared" si="31"/>
        <v>0.1380846325</v>
      </c>
      <c r="J266" s="541">
        <f t="shared" si="32"/>
        <v>-62</v>
      </c>
      <c r="K266" s="542">
        <f t="shared" si="33"/>
        <v>-1</v>
      </c>
      <c r="L266" s="661"/>
      <c r="M266" s="633"/>
      <c r="N266" s="633"/>
      <c r="O266" s="672"/>
      <c r="P266" s="546"/>
    </row>
    <row r="267" ht="14.25" customHeight="1" outlineLevel="1">
      <c r="D267" s="648"/>
      <c r="E267" s="660" t="s">
        <v>717</v>
      </c>
      <c r="F267" s="549">
        <v>125.0</v>
      </c>
      <c r="G267" s="546">
        <v>479.0</v>
      </c>
      <c r="H267" s="550">
        <v>62.0</v>
      </c>
      <c r="I267" s="542">
        <f t="shared" si="31"/>
        <v>0.1294363257</v>
      </c>
      <c r="J267" s="541">
        <f t="shared" si="32"/>
        <v>-62</v>
      </c>
      <c r="K267" s="542">
        <f t="shared" si="33"/>
        <v>-1</v>
      </c>
      <c r="L267" s="661"/>
      <c r="M267" s="633"/>
      <c r="N267" s="633"/>
      <c r="O267" s="672"/>
      <c r="P267" s="546"/>
    </row>
    <row r="268" ht="14.25" customHeight="1" outlineLevel="1">
      <c r="A268" s="543" t="s">
        <v>795</v>
      </c>
      <c r="B268" s="543"/>
      <c r="C268" s="543" t="s">
        <v>795</v>
      </c>
      <c r="D268" s="703" t="s">
        <v>789</v>
      </c>
      <c r="E268" s="660" t="s">
        <v>713</v>
      </c>
      <c r="F268" s="549">
        <v>750.0</v>
      </c>
      <c r="G268" s="546">
        <v>2699.0</v>
      </c>
      <c r="H268" s="550">
        <v>460.0</v>
      </c>
      <c r="I268" s="542">
        <f t="shared" si="31"/>
        <v>0.1704334939</v>
      </c>
      <c r="J268" s="541">
        <f t="shared" si="32"/>
        <v>-460</v>
      </c>
      <c r="K268" s="542">
        <f t="shared" si="33"/>
        <v>-1</v>
      </c>
      <c r="L268" s="661"/>
      <c r="M268" s="633"/>
      <c r="N268" s="633"/>
      <c r="O268" s="672"/>
      <c r="P268" s="546"/>
    </row>
    <row r="269" ht="14.25" customHeight="1" outlineLevel="1">
      <c r="D269" s="648"/>
      <c r="E269" s="660" t="s">
        <v>714</v>
      </c>
      <c r="F269" s="549">
        <v>750.0</v>
      </c>
      <c r="G269" s="546">
        <v>2699.0</v>
      </c>
      <c r="H269" s="550">
        <v>460.0</v>
      </c>
      <c r="I269" s="542">
        <f t="shared" si="31"/>
        <v>0.1704334939</v>
      </c>
      <c r="J269" s="541">
        <f t="shared" si="32"/>
        <v>-460</v>
      </c>
      <c r="K269" s="542">
        <f t="shared" si="33"/>
        <v>-1</v>
      </c>
      <c r="L269" s="661"/>
      <c r="M269" s="633"/>
      <c r="N269" s="633"/>
      <c r="O269" s="672"/>
      <c r="P269" s="546"/>
    </row>
    <row r="270" ht="14.25" customHeight="1" outlineLevel="1">
      <c r="D270" s="648"/>
      <c r="E270" s="660" t="s">
        <v>715</v>
      </c>
      <c r="F270" s="549">
        <v>750.0</v>
      </c>
      <c r="G270" s="546">
        <v>2899.0</v>
      </c>
      <c r="H270" s="550">
        <v>460.0</v>
      </c>
      <c r="I270" s="542">
        <f t="shared" si="31"/>
        <v>0.1586754053</v>
      </c>
      <c r="J270" s="541">
        <f t="shared" si="32"/>
        <v>-460</v>
      </c>
      <c r="K270" s="542">
        <f t="shared" si="33"/>
        <v>-1</v>
      </c>
      <c r="L270" s="661"/>
      <c r="M270" s="633"/>
      <c r="N270" s="633"/>
      <c r="O270" s="672"/>
      <c r="P270" s="546"/>
    </row>
    <row r="271" ht="14.25" customHeight="1" outlineLevel="1">
      <c r="D271" s="648"/>
      <c r="E271" s="660" t="s">
        <v>716</v>
      </c>
      <c r="F271" s="549">
        <v>750.0</v>
      </c>
      <c r="G271" s="546">
        <v>2899.0</v>
      </c>
      <c r="H271" s="550">
        <v>460.0</v>
      </c>
      <c r="I271" s="542">
        <f t="shared" si="31"/>
        <v>0.1586754053</v>
      </c>
      <c r="J271" s="541">
        <f t="shared" si="32"/>
        <v>-460</v>
      </c>
      <c r="K271" s="542">
        <f t="shared" si="33"/>
        <v>-1</v>
      </c>
      <c r="L271" s="661"/>
      <c r="M271" s="633"/>
      <c r="N271" s="633"/>
      <c r="O271" s="672"/>
      <c r="P271" s="546"/>
    </row>
    <row r="272" ht="14.25" customHeight="1" outlineLevel="1">
      <c r="D272" s="648"/>
      <c r="E272" s="660" t="s">
        <v>717</v>
      </c>
      <c r="F272" s="549">
        <v>750.0</v>
      </c>
      <c r="G272" s="546">
        <v>3199.0</v>
      </c>
      <c r="H272" s="550">
        <v>460.0</v>
      </c>
      <c r="I272" s="542">
        <f t="shared" si="31"/>
        <v>0.1437949359</v>
      </c>
      <c r="J272" s="541">
        <f t="shared" si="32"/>
        <v>-460</v>
      </c>
      <c r="K272" s="542">
        <f t="shared" si="33"/>
        <v>-1</v>
      </c>
      <c r="L272" s="661"/>
      <c r="M272" s="633"/>
      <c r="N272" s="633"/>
      <c r="O272" s="672"/>
      <c r="P272" s="546"/>
    </row>
    <row r="273" ht="14.25" customHeight="1" outlineLevel="1">
      <c r="A273" s="543" t="s">
        <v>795</v>
      </c>
      <c r="D273" s="648"/>
      <c r="E273" s="660" t="s">
        <v>713</v>
      </c>
      <c r="F273" s="549">
        <v>125.0</v>
      </c>
      <c r="G273" s="546">
        <v>449.0</v>
      </c>
      <c r="H273" s="550">
        <v>76.0</v>
      </c>
      <c r="I273" s="542">
        <f t="shared" si="31"/>
        <v>0.1692650334</v>
      </c>
      <c r="J273" s="541">
        <f t="shared" si="32"/>
        <v>-76</v>
      </c>
      <c r="K273" s="542">
        <f t="shared" si="33"/>
        <v>-1</v>
      </c>
      <c r="L273" s="661"/>
      <c r="M273" s="633"/>
      <c r="N273" s="633"/>
      <c r="O273" s="672"/>
      <c r="P273" s="546"/>
    </row>
    <row r="274" ht="14.25" customHeight="1" outlineLevel="1">
      <c r="D274" s="648"/>
      <c r="E274" s="660" t="s">
        <v>714</v>
      </c>
      <c r="F274" s="549">
        <v>125.0</v>
      </c>
      <c r="G274" s="546">
        <v>449.0</v>
      </c>
      <c r="H274" s="550">
        <v>76.0</v>
      </c>
      <c r="I274" s="542">
        <f t="shared" si="31"/>
        <v>0.1692650334</v>
      </c>
      <c r="J274" s="541">
        <f t="shared" si="32"/>
        <v>-76</v>
      </c>
      <c r="K274" s="542">
        <f t="shared" si="33"/>
        <v>-1</v>
      </c>
      <c r="L274" s="661"/>
      <c r="M274" s="633"/>
      <c r="N274" s="633"/>
      <c r="O274" s="672"/>
      <c r="P274" s="546"/>
    </row>
    <row r="275" ht="14.25" customHeight="1" outlineLevel="1">
      <c r="D275" s="648"/>
      <c r="E275" s="660" t="s">
        <v>715</v>
      </c>
      <c r="F275" s="549">
        <v>125.0</v>
      </c>
      <c r="G275" s="546">
        <v>479.0</v>
      </c>
      <c r="H275" s="550">
        <v>76.0</v>
      </c>
      <c r="I275" s="542">
        <f t="shared" si="31"/>
        <v>0.1586638831</v>
      </c>
      <c r="J275" s="541">
        <f t="shared" si="32"/>
        <v>-76</v>
      </c>
      <c r="K275" s="542">
        <f t="shared" si="33"/>
        <v>-1</v>
      </c>
      <c r="L275" s="661"/>
      <c r="M275" s="633"/>
      <c r="N275" s="633"/>
      <c r="O275" s="672"/>
      <c r="P275" s="546"/>
    </row>
    <row r="276" ht="14.25" customHeight="1" outlineLevel="1">
      <c r="D276" s="648"/>
      <c r="E276" s="660" t="s">
        <v>716</v>
      </c>
      <c r="F276" s="549">
        <v>125.0</v>
      </c>
      <c r="G276" s="546">
        <v>479.0</v>
      </c>
      <c r="H276" s="550">
        <v>76.0</v>
      </c>
      <c r="I276" s="542">
        <f t="shared" si="31"/>
        <v>0.1586638831</v>
      </c>
      <c r="J276" s="541">
        <f t="shared" si="32"/>
        <v>-76</v>
      </c>
      <c r="K276" s="542">
        <f t="shared" si="33"/>
        <v>-1</v>
      </c>
      <c r="L276" s="661"/>
      <c r="M276" s="633"/>
      <c r="N276" s="633"/>
      <c r="O276" s="672"/>
      <c r="P276" s="546"/>
    </row>
    <row r="277" ht="14.25" customHeight="1" outlineLevel="1">
      <c r="D277" s="648"/>
      <c r="E277" s="660" t="s">
        <v>717</v>
      </c>
      <c r="F277" s="549">
        <v>125.0</v>
      </c>
      <c r="G277" s="546">
        <v>529.0</v>
      </c>
      <c r="H277" s="550">
        <v>76.0</v>
      </c>
      <c r="I277" s="542">
        <f t="shared" si="31"/>
        <v>0.1436672968</v>
      </c>
      <c r="J277" s="541">
        <f t="shared" si="32"/>
        <v>-76</v>
      </c>
      <c r="K277" s="542">
        <f t="shared" si="33"/>
        <v>-1</v>
      </c>
      <c r="L277" s="661"/>
      <c r="M277" s="633"/>
      <c r="N277" s="633"/>
      <c r="O277" s="672"/>
      <c r="P277" s="546"/>
    </row>
    <row r="278" ht="14.25" customHeight="1" outlineLevel="1">
      <c r="A278" s="543" t="s">
        <v>796</v>
      </c>
      <c r="B278" s="543"/>
      <c r="C278" s="543"/>
      <c r="D278" s="703" t="s">
        <v>789</v>
      </c>
      <c r="E278" s="660" t="s">
        <v>717</v>
      </c>
      <c r="F278" s="549">
        <v>750.0</v>
      </c>
      <c r="G278" s="546">
        <v>3999.0</v>
      </c>
      <c r="H278" s="550">
        <v>743.0</v>
      </c>
      <c r="I278" s="542">
        <f t="shared" si="31"/>
        <v>0.1857964491</v>
      </c>
      <c r="J278" s="541">
        <f t="shared" si="32"/>
        <v>-743</v>
      </c>
      <c r="K278" s="542">
        <f t="shared" si="33"/>
        <v>-1</v>
      </c>
      <c r="L278" s="661"/>
      <c r="M278" s="633"/>
      <c r="N278" s="633"/>
      <c r="O278" s="672"/>
      <c r="P278" s="546"/>
    </row>
    <row r="279" ht="14.25" customHeight="1" outlineLevel="1">
      <c r="D279" s="648"/>
      <c r="E279" s="660" t="s">
        <v>717</v>
      </c>
      <c r="F279" s="549">
        <v>125.0</v>
      </c>
      <c r="G279" s="546">
        <v>649.0</v>
      </c>
      <c r="H279" s="550">
        <v>125.0</v>
      </c>
      <c r="I279" s="542">
        <f t="shared" si="31"/>
        <v>0.1926040062</v>
      </c>
      <c r="J279" s="541">
        <f t="shared" si="32"/>
        <v>-125</v>
      </c>
      <c r="K279" s="542">
        <f t="shared" si="33"/>
        <v>-1</v>
      </c>
      <c r="L279" s="661"/>
      <c r="M279" s="633"/>
      <c r="N279" s="633"/>
      <c r="O279" s="672"/>
      <c r="P279" s="546"/>
    </row>
    <row r="280" ht="14.25" customHeight="1" outlineLevel="1">
      <c r="A280" s="671" t="s">
        <v>797</v>
      </c>
      <c r="B280" s="543"/>
      <c r="C280" s="543"/>
      <c r="D280" s="702" t="s">
        <v>798</v>
      </c>
      <c r="E280" s="660" t="s">
        <v>717</v>
      </c>
      <c r="F280" s="549">
        <v>750.0</v>
      </c>
      <c r="G280" s="546">
        <v>5999.0</v>
      </c>
      <c r="H280" s="550">
        <v>1085.0</v>
      </c>
      <c r="I280" s="542">
        <f t="shared" si="31"/>
        <v>0.1808634772</v>
      </c>
      <c r="J280" s="541">
        <f t="shared" si="32"/>
        <v>-1085</v>
      </c>
      <c r="K280" s="542">
        <f t="shared" si="33"/>
        <v>-1</v>
      </c>
      <c r="L280" s="661"/>
      <c r="M280" s="633"/>
      <c r="N280" s="633"/>
      <c r="O280" s="672"/>
      <c r="P280" s="546"/>
    </row>
    <row r="281" ht="14.25" customHeight="1" outlineLevel="1">
      <c r="E281" s="660" t="s">
        <v>717</v>
      </c>
      <c r="F281" s="549">
        <v>125.0</v>
      </c>
      <c r="G281" s="546">
        <v>899.0</v>
      </c>
      <c r="H281" s="550">
        <v>180.0</v>
      </c>
      <c r="I281" s="542">
        <f t="shared" si="31"/>
        <v>0.2002224694</v>
      </c>
      <c r="J281" s="541">
        <f t="shared" si="32"/>
        <v>-180</v>
      </c>
      <c r="K281" s="542">
        <f t="shared" si="33"/>
        <v>-1</v>
      </c>
      <c r="L281" s="661"/>
      <c r="M281" s="633"/>
      <c r="N281" s="633"/>
      <c r="O281" s="672"/>
      <c r="P281" s="546"/>
    </row>
    <row r="282" ht="14.25" customHeight="1" outlineLevel="1">
      <c r="A282" s="525" t="s">
        <v>799</v>
      </c>
      <c r="B282" s="704"/>
      <c r="C282" s="704"/>
      <c r="D282" s="704"/>
      <c r="E282" s="657" t="s">
        <v>713</v>
      </c>
      <c r="F282" s="533"/>
      <c r="G282" s="534"/>
      <c r="H282" s="535"/>
      <c r="I282" s="536"/>
      <c r="J282" s="537"/>
      <c r="K282" s="536"/>
      <c r="L282" s="645"/>
      <c r="M282" s="646"/>
      <c r="N282" s="646"/>
      <c r="O282" s="705"/>
      <c r="P282" s="534"/>
    </row>
    <row r="283" ht="14.25" customHeight="1" outlineLevel="1">
      <c r="E283" s="657" t="s">
        <v>714</v>
      </c>
      <c r="F283" s="533"/>
      <c r="G283" s="534"/>
      <c r="H283" s="535"/>
      <c r="I283" s="536"/>
      <c r="J283" s="537"/>
      <c r="K283" s="536"/>
      <c r="L283" s="645"/>
      <c r="M283" s="646"/>
      <c r="N283" s="646"/>
      <c r="O283" s="705"/>
      <c r="P283" s="534"/>
    </row>
    <row r="284" ht="14.25" customHeight="1" outlineLevel="1">
      <c r="E284" s="657" t="s">
        <v>715</v>
      </c>
      <c r="F284" s="533"/>
      <c r="G284" s="534"/>
      <c r="H284" s="535"/>
      <c r="I284" s="536"/>
      <c r="J284" s="537"/>
      <c r="K284" s="536"/>
      <c r="L284" s="645"/>
      <c r="M284" s="646"/>
      <c r="N284" s="646"/>
      <c r="O284" s="705"/>
      <c r="P284" s="534"/>
    </row>
    <row r="285" ht="14.25" customHeight="1" outlineLevel="1">
      <c r="E285" s="657" t="s">
        <v>736</v>
      </c>
      <c r="F285" s="533"/>
      <c r="G285" s="534"/>
      <c r="H285" s="535"/>
      <c r="I285" s="536"/>
      <c r="J285" s="537"/>
      <c r="K285" s="536"/>
      <c r="L285" s="645"/>
      <c r="M285" s="646"/>
      <c r="N285" s="646"/>
      <c r="O285" s="705"/>
      <c r="P285" s="534"/>
    </row>
    <row r="286" ht="14.25" customHeight="1" outlineLevel="1">
      <c r="E286" s="657" t="s">
        <v>717</v>
      </c>
      <c r="F286" s="533"/>
      <c r="G286" s="534"/>
      <c r="H286" s="535"/>
      <c r="I286" s="536"/>
      <c r="J286" s="537"/>
      <c r="K286" s="536"/>
      <c r="L286" s="645"/>
      <c r="M286" s="646"/>
      <c r="N286" s="646"/>
      <c r="O286" s="705"/>
      <c r="P286" s="534"/>
    </row>
    <row r="287" ht="14.25" customHeight="1" outlineLevel="1">
      <c r="A287" s="671" t="s">
        <v>800</v>
      </c>
      <c r="B287" s="543"/>
      <c r="C287" s="543" t="s">
        <v>800</v>
      </c>
      <c r="D287" s="543" t="s">
        <v>801</v>
      </c>
      <c r="E287" s="660" t="s">
        <v>713</v>
      </c>
      <c r="F287" s="548">
        <v>750.0</v>
      </c>
      <c r="G287" s="528">
        <v>2499.0</v>
      </c>
      <c r="H287" s="550">
        <v>370.0</v>
      </c>
      <c r="I287" s="542">
        <f t="shared" ref="I287:I330" si="34">H287/G287</f>
        <v>0.1480592237</v>
      </c>
      <c r="J287" s="541">
        <f t="shared" ref="J287:J330" si="35">O287-H287</f>
        <v>-370</v>
      </c>
      <c r="K287" s="542">
        <f t="shared" ref="K287:K330" si="36">O287/H287-1</f>
        <v>-1</v>
      </c>
      <c r="L287" s="661"/>
      <c r="M287" s="633"/>
      <c r="N287" s="633"/>
      <c r="O287" s="656"/>
      <c r="P287" s="528"/>
    </row>
    <row r="288" ht="14.25" customHeight="1" outlineLevel="1">
      <c r="E288" s="660" t="s">
        <v>714</v>
      </c>
      <c r="F288" s="548">
        <v>750.0</v>
      </c>
      <c r="G288" s="528">
        <v>2499.0</v>
      </c>
      <c r="H288" s="550">
        <v>370.0</v>
      </c>
      <c r="I288" s="542">
        <f t="shared" si="34"/>
        <v>0.1480592237</v>
      </c>
      <c r="J288" s="541">
        <f t="shared" si="35"/>
        <v>-370</v>
      </c>
      <c r="K288" s="542">
        <f t="shared" si="36"/>
        <v>-1</v>
      </c>
      <c r="L288" s="661"/>
      <c r="M288" s="633"/>
      <c r="N288" s="633"/>
      <c r="O288" s="656"/>
      <c r="P288" s="528"/>
    </row>
    <row r="289" ht="14.25" customHeight="1" outlineLevel="1">
      <c r="E289" s="660" t="s">
        <v>715</v>
      </c>
      <c r="F289" s="548">
        <v>750.0</v>
      </c>
      <c r="G289" s="528">
        <v>2699.0</v>
      </c>
      <c r="H289" s="550">
        <v>370.0</v>
      </c>
      <c r="I289" s="542">
        <f t="shared" si="34"/>
        <v>0.1370878103</v>
      </c>
      <c r="J289" s="541">
        <f t="shared" si="35"/>
        <v>-370</v>
      </c>
      <c r="K289" s="542">
        <f t="shared" si="36"/>
        <v>-1</v>
      </c>
      <c r="L289" s="661"/>
      <c r="M289" s="633"/>
      <c r="N289" s="633"/>
      <c r="O289" s="656"/>
      <c r="P289" s="528"/>
    </row>
    <row r="290" ht="14.25" customHeight="1" outlineLevel="1">
      <c r="E290" s="660" t="s">
        <v>716</v>
      </c>
      <c r="F290" s="548">
        <v>750.0</v>
      </c>
      <c r="G290" s="528">
        <v>2699.0</v>
      </c>
      <c r="H290" s="550">
        <v>370.0</v>
      </c>
      <c r="I290" s="542">
        <f t="shared" si="34"/>
        <v>0.1370878103</v>
      </c>
      <c r="J290" s="541">
        <f t="shared" si="35"/>
        <v>-370</v>
      </c>
      <c r="K290" s="542">
        <f t="shared" si="36"/>
        <v>-1</v>
      </c>
      <c r="L290" s="661"/>
      <c r="M290" s="633"/>
      <c r="N290" s="633"/>
      <c r="O290" s="656"/>
      <c r="P290" s="528"/>
    </row>
    <row r="291" ht="14.25" customHeight="1" outlineLevel="1">
      <c r="E291" s="660" t="s">
        <v>717</v>
      </c>
      <c r="F291" s="548">
        <v>750.0</v>
      </c>
      <c r="G291" s="528">
        <v>2899.0</v>
      </c>
      <c r="H291" s="550">
        <v>370.0</v>
      </c>
      <c r="I291" s="542">
        <f t="shared" si="34"/>
        <v>0.1276302173</v>
      </c>
      <c r="J291" s="541">
        <f t="shared" si="35"/>
        <v>-370</v>
      </c>
      <c r="K291" s="542">
        <f t="shared" si="36"/>
        <v>-1</v>
      </c>
      <c r="L291" s="661"/>
      <c r="M291" s="633"/>
      <c r="N291" s="633"/>
      <c r="O291" s="656"/>
      <c r="P291" s="528"/>
    </row>
    <row r="292" ht="14.25" customHeight="1" outlineLevel="1">
      <c r="A292" s="671" t="s">
        <v>800</v>
      </c>
      <c r="E292" s="660" t="s">
        <v>713</v>
      </c>
      <c r="F292" s="548">
        <v>125.0</v>
      </c>
      <c r="G292" s="546">
        <v>419.0</v>
      </c>
      <c r="H292" s="550">
        <v>62.0</v>
      </c>
      <c r="I292" s="542">
        <f t="shared" si="34"/>
        <v>0.1479713604</v>
      </c>
      <c r="J292" s="541">
        <f t="shared" si="35"/>
        <v>-62</v>
      </c>
      <c r="K292" s="542">
        <f t="shared" si="36"/>
        <v>-1</v>
      </c>
      <c r="L292" s="661"/>
      <c r="M292" s="633"/>
      <c r="N292" s="633"/>
      <c r="O292" s="656"/>
      <c r="P292" s="528"/>
    </row>
    <row r="293" ht="14.25" customHeight="1" outlineLevel="1">
      <c r="E293" s="660" t="s">
        <v>714</v>
      </c>
      <c r="F293" s="548">
        <v>125.0</v>
      </c>
      <c r="G293" s="546">
        <v>419.0</v>
      </c>
      <c r="H293" s="550">
        <v>62.0</v>
      </c>
      <c r="I293" s="542">
        <f t="shared" si="34"/>
        <v>0.1479713604</v>
      </c>
      <c r="J293" s="541">
        <f t="shared" si="35"/>
        <v>-62</v>
      </c>
      <c r="K293" s="542">
        <f t="shared" si="36"/>
        <v>-1</v>
      </c>
      <c r="L293" s="661"/>
      <c r="M293" s="633"/>
      <c r="N293" s="633"/>
      <c r="O293" s="656"/>
      <c r="P293" s="528"/>
    </row>
    <row r="294" ht="14.25" customHeight="1" outlineLevel="1">
      <c r="E294" s="660" t="s">
        <v>715</v>
      </c>
      <c r="F294" s="548">
        <v>125.0</v>
      </c>
      <c r="G294" s="546">
        <v>449.0</v>
      </c>
      <c r="H294" s="550">
        <v>62.0</v>
      </c>
      <c r="I294" s="542">
        <f t="shared" si="34"/>
        <v>0.1380846325</v>
      </c>
      <c r="J294" s="541">
        <f t="shared" si="35"/>
        <v>-62</v>
      </c>
      <c r="K294" s="542">
        <f t="shared" si="36"/>
        <v>-1</v>
      </c>
      <c r="L294" s="661"/>
      <c r="M294" s="633"/>
      <c r="N294" s="633"/>
      <c r="O294" s="656"/>
      <c r="P294" s="528"/>
    </row>
    <row r="295" ht="14.25" customHeight="1" outlineLevel="1">
      <c r="E295" s="660" t="s">
        <v>716</v>
      </c>
      <c r="F295" s="548">
        <v>125.0</v>
      </c>
      <c r="G295" s="546">
        <v>449.0</v>
      </c>
      <c r="H295" s="550">
        <v>62.0</v>
      </c>
      <c r="I295" s="542">
        <f t="shared" si="34"/>
        <v>0.1380846325</v>
      </c>
      <c r="J295" s="541">
        <f t="shared" si="35"/>
        <v>-62</v>
      </c>
      <c r="K295" s="542">
        <f t="shared" si="36"/>
        <v>-1</v>
      </c>
      <c r="L295" s="661"/>
      <c r="M295" s="633"/>
      <c r="N295" s="633"/>
      <c r="O295" s="656"/>
      <c r="P295" s="528"/>
    </row>
    <row r="296" ht="14.25" customHeight="1" outlineLevel="1">
      <c r="E296" s="660" t="s">
        <v>717</v>
      </c>
      <c r="F296" s="548">
        <v>125.0</v>
      </c>
      <c r="G296" s="546">
        <v>479.0</v>
      </c>
      <c r="H296" s="550">
        <v>62.0</v>
      </c>
      <c r="I296" s="542">
        <f t="shared" si="34"/>
        <v>0.1294363257</v>
      </c>
      <c r="J296" s="541">
        <f t="shared" si="35"/>
        <v>-62</v>
      </c>
      <c r="K296" s="542">
        <f t="shared" si="36"/>
        <v>-1</v>
      </c>
      <c r="L296" s="661"/>
      <c r="M296" s="633"/>
      <c r="N296" s="633"/>
      <c r="O296" s="656"/>
      <c r="P296" s="528"/>
    </row>
    <row r="297" ht="14.25" customHeight="1" outlineLevel="1">
      <c r="A297" s="671" t="s">
        <v>802</v>
      </c>
      <c r="B297" s="543"/>
      <c r="C297" s="543" t="s">
        <v>802</v>
      </c>
      <c r="D297" s="702" t="s">
        <v>803</v>
      </c>
      <c r="E297" s="660" t="s">
        <v>713</v>
      </c>
      <c r="F297" s="548">
        <v>750.0</v>
      </c>
      <c r="G297" s="528">
        <v>3599.0</v>
      </c>
      <c r="H297" s="550">
        <v>745.0</v>
      </c>
      <c r="I297" s="542">
        <f t="shared" si="34"/>
        <v>0.207001945</v>
      </c>
      <c r="J297" s="541">
        <f t="shared" si="35"/>
        <v>-745</v>
      </c>
      <c r="K297" s="542">
        <f t="shared" si="36"/>
        <v>-1</v>
      </c>
      <c r="L297" s="661"/>
      <c r="M297" s="633"/>
      <c r="N297" s="633"/>
      <c r="O297" s="656"/>
      <c r="P297" s="528"/>
    </row>
    <row r="298" ht="14.25" customHeight="1" outlineLevel="1">
      <c r="E298" s="660" t="s">
        <v>714</v>
      </c>
      <c r="F298" s="548">
        <v>750.0</v>
      </c>
      <c r="G298" s="528">
        <v>3599.0</v>
      </c>
      <c r="H298" s="550">
        <v>745.0</v>
      </c>
      <c r="I298" s="542">
        <f t="shared" si="34"/>
        <v>0.207001945</v>
      </c>
      <c r="J298" s="541">
        <f t="shared" si="35"/>
        <v>-745</v>
      </c>
      <c r="K298" s="542">
        <f t="shared" si="36"/>
        <v>-1</v>
      </c>
      <c r="L298" s="661"/>
      <c r="M298" s="633"/>
      <c r="N298" s="633"/>
      <c r="O298" s="656"/>
      <c r="P298" s="528"/>
    </row>
    <row r="299" ht="14.25" customHeight="1" outlineLevel="1">
      <c r="E299" s="660" t="s">
        <v>715</v>
      </c>
      <c r="F299" s="548">
        <v>750.0</v>
      </c>
      <c r="G299" s="528">
        <v>3699.0</v>
      </c>
      <c r="H299" s="550">
        <v>745.0</v>
      </c>
      <c r="I299" s="542">
        <f t="shared" si="34"/>
        <v>0.2014057853</v>
      </c>
      <c r="J299" s="541">
        <f t="shared" si="35"/>
        <v>-745</v>
      </c>
      <c r="K299" s="542">
        <f t="shared" si="36"/>
        <v>-1</v>
      </c>
      <c r="L299" s="661"/>
      <c r="M299" s="633"/>
      <c r="N299" s="633"/>
      <c r="O299" s="656"/>
      <c r="P299" s="528"/>
    </row>
    <row r="300" ht="14.25" customHeight="1" outlineLevel="1">
      <c r="E300" s="660" t="s">
        <v>736</v>
      </c>
      <c r="F300" s="548">
        <v>750.0</v>
      </c>
      <c r="G300" s="528">
        <v>3699.0</v>
      </c>
      <c r="H300" s="550">
        <v>745.0</v>
      </c>
      <c r="I300" s="542">
        <f t="shared" si="34"/>
        <v>0.2014057853</v>
      </c>
      <c r="J300" s="541">
        <f t="shared" si="35"/>
        <v>-745</v>
      </c>
      <c r="K300" s="542">
        <f t="shared" si="36"/>
        <v>-1</v>
      </c>
      <c r="L300" s="661"/>
      <c r="M300" s="633"/>
      <c r="N300" s="633"/>
      <c r="O300" s="656"/>
      <c r="P300" s="528"/>
    </row>
    <row r="301" ht="14.25" customHeight="1" outlineLevel="1">
      <c r="E301" s="660" t="s">
        <v>717</v>
      </c>
      <c r="F301" s="548">
        <v>750.0</v>
      </c>
      <c r="G301" s="528">
        <v>3899.0</v>
      </c>
      <c r="H301" s="550">
        <v>745.0</v>
      </c>
      <c r="I301" s="542">
        <f t="shared" si="34"/>
        <v>0.1910746345</v>
      </c>
      <c r="J301" s="541">
        <f t="shared" si="35"/>
        <v>-745</v>
      </c>
      <c r="K301" s="542">
        <f t="shared" si="36"/>
        <v>-1</v>
      </c>
      <c r="L301" s="661"/>
      <c r="M301" s="633"/>
      <c r="N301" s="633"/>
      <c r="O301" s="656"/>
      <c r="P301" s="528"/>
    </row>
    <row r="302" ht="14.25" customHeight="1" outlineLevel="1">
      <c r="A302" s="671" t="s">
        <v>802</v>
      </c>
      <c r="E302" s="660" t="s">
        <v>713</v>
      </c>
      <c r="F302" s="548">
        <v>125.0</v>
      </c>
      <c r="G302" s="528">
        <v>599.0</v>
      </c>
      <c r="H302" s="550">
        <v>125.0</v>
      </c>
      <c r="I302" s="542">
        <f t="shared" si="34"/>
        <v>0.2086811352</v>
      </c>
      <c r="J302" s="541">
        <f t="shared" si="35"/>
        <v>-125</v>
      </c>
      <c r="K302" s="542">
        <f t="shared" si="36"/>
        <v>-1</v>
      </c>
      <c r="L302" s="661"/>
      <c r="M302" s="633"/>
      <c r="N302" s="633"/>
      <c r="O302" s="656"/>
      <c r="P302" s="528"/>
    </row>
    <row r="303" ht="14.25" customHeight="1" outlineLevel="1">
      <c r="E303" s="660" t="s">
        <v>714</v>
      </c>
      <c r="F303" s="548">
        <v>125.0</v>
      </c>
      <c r="G303" s="528">
        <v>599.0</v>
      </c>
      <c r="H303" s="550">
        <v>125.0</v>
      </c>
      <c r="I303" s="542">
        <f t="shared" si="34"/>
        <v>0.2086811352</v>
      </c>
      <c r="J303" s="541">
        <f t="shared" si="35"/>
        <v>-125</v>
      </c>
      <c r="K303" s="542">
        <f t="shared" si="36"/>
        <v>-1</v>
      </c>
      <c r="L303" s="661"/>
      <c r="M303" s="633"/>
      <c r="N303" s="633"/>
      <c r="O303" s="656"/>
      <c r="P303" s="528"/>
    </row>
    <row r="304" ht="14.25" customHeight="1" outlineLevel="1">
      <c r="E304" s="660" t="s">
        <v>715</v>
      </c>
      <c r="F304" s="548">
        <v>125.0</v>
      </c>
      <c r="G304" s="528">
        <v>599.0</v>
      </c>
      <c r="H304" s="550">
        <v>125.0</v>
      </c>
      <c r="I304" s="542">
        <f t="shared" si="34"/>
        <v>0.2086811352</v>
      </c>
      <c r="J304" s="541">
        <f t="shared" si="35"/>
        <v>-125</v>
      </c>
      <c r="K304" s="542">
        <f t="shared" si="36"/>
        <v>-1</v>
      </c>
      <c r="L304" s="661"/>
      <c r="M304" s="633"/>
      <c r="N304" s="633"/>
      <c r="O304" s="656"/>
      <c r="P304" s="528"/>
    </row>
    <row r="305" ht="14.25" customHeight="1" outlineLevel="1">
      <c r="E305" s="660" t="s">
        <v>736</v>
      </c>
      <c r="F305" s="548">
        <v>125.0</v>
      </c>
      <c r="G305" s="528">
        <v>599.0</v>
      </c>
      <c r="H305" s="550">
        <v>125.0</v>
      </c>
      <c r="I305" s="542">
        <f t="shared" si="34"/>
        <v>0.2086811352</v>
      </c>
      <c r="J305" s="541">
        <f t="shared" si="35"/>
        <v>-125</v>
      </c>
      <c r="K305" s="542">
        <f t="shared" si="36"/>
        <v>-1</v>
      </c>
      <c r="L305" s="661"/>
      <c r="M305" s="633"/>
      <c r="N305" s="633"/>
      <c r="O305" s="656"/>
      <c r="P305" s="528"/>
    </row>
    <row r="306" ht="14.25" customHeight="1" outlineLevel="1">
      <c r="E306" s="660" t="s">
        <v>717</v>
      </c>
      <c r="F306" s="548">
        <v>125.0</v>
      </c>
      <c r="G306" s="528">
        <v>649.0</v>
      </c>
      <c r="H306" s="550">
        <v>125.0</v>
      </c>
      <c r="I306" s="542">
        <f t="shared" si="34"/>
        <v>0.1926040062</v>
      </c>
      <c r="J306" s="541">
        <f t="shared" si="35"/>
        <v>-125</v>
      </c>
      <c r="K306" s="542">
        <f t="shared" si="36"/>
        <v>-1</v>
      </c>
      <c r="L306" s="661"/>
      <c r="M306" s="633"/>
      <c r="N306" s="633"/>
      <c r="O306" s="656"/>
      <c r="P306" s="528"/>
    </row>
    <row r="307" ht="14.25" customHeight="1" outlineLevel="1">
      <c r="A307" s="543" t="s">
        <v>804</v>
      </c>
      <c r="B307" s="543"/>
      <c r="C307" s="543" t="s">
        <v>804</v>
      </c>
      <c r="D307" s="543" t="s">
        <v>801</v>
      </c>
      <c r="E307" s="660" t="s">
        <v>713</v>
      </c>
      <c r="F307" s="548">
        <v>750.0</v>
      </c>
      <c r="G307" s="528">
        <v>2499.0</v>
      </c>
      <c r="H307" s="550">
        <v>356.0</v>
      </c>
      <c r="I307" s="542">
        <f t="shared" si="34"/>
        <v>0.1424569828</v>
      </c>
      <c r="J307" s="541">
        <f t="shared" si="35"/>
        <v>-356</v>
      </c>
      <c r="K307" s="542">
        <f t="shared" si="36"/>
        <v>-1</v>
      </c>
      <c r="L307" s="661"/>
      <c r="M307" s="633"/>
      <c r="N307" s="633"/>
      <c r="O307" s="656"/>
      <c r="P307" s="528"/>
    </row>
    <row r="308" ht="14.25" customHeight="1" outlineLevel="1">
      <c r="E308" s="660" t="s">
        <v>714</v>
      </c>
      <c r="F308" s="548">
        <v>750.0</v>
      </c>
      <c r="G308" s="528">
        <v>2499.0</v>
      </c>
      <c r="H308" s="550">
        <v>356.0</v>
      </c>
      <c r="I308" s="542">
        <f t="shared" si="34"/>
        <v>0.1424569828</v>
      </c>
      <c r="J308" s="541">
        <f t="shared" si="35"/>
        <v>-356</v>
      </c>
      <c r="K308" s="542">
        <f t="shared" si="36"/>
        <v>-1</v>
      </c>
      <c r="L308" s="661"/>
      <c r="M308" s="633"/>
      <c r="N308" s="633"/>
      <c r="O308" s="656"/>
      <c r="P308" s="528"/>
    </row>
    <row r="309" ht="14.25" customHeight="1" outlineLevel="1">
      <c r="E309" s="660" t="s">
        <v>715</v>
      </c>
      <c r="F309" s="548">
        <v>750.0</v>
      </c>
      <c r="G309" s="528">
        <v>2699.0</v>
      </c>
      <c r="H309" s="550">
        <v>356.0</v>
      </c>
      <c r="I309" s="542">
        <f t="shared" si="34"/>
        <v>0.131900704</v>
      </c>
      <c r="J309" s="541">
        <f t="shared" si="35"/>
        <v>-356</v>
      </c>
      <c r="K309" s="542">
        <f t="shared" si="36"/>
        <v>-1</v>
      </c>
      <c r="L309" s="661"/>
      <c r="M309" s="633"/>
      <c r="N309" s="633"/>
      <c r="O309" s="656"/>
      <c r="P309" s="528"/>
    </row>
    <row r="310" ht="14.25" customHeight="1" outlineLevel="1">
      <c r="E310" s="660" t="s">
        <v>716</v>
      </c>
      <c r="F310" s="548">
        <v>750.0</v>
      </c>
      <c r="G310" s="528">
        <v>2699.0</v>
      </c>
      <c r="H310" s="550">
        <v>356.0</v>
      </c>
      <c r="I310" s="542">
        <f t="shared" si="34"/>
        <v>0.131900704</v>
      </c>
      <c r="J310" s="541">
        <f t="shared" si="35"/>
        <v>-356</v>
      </c>
      <c r="K310" s="542">
        <f t="shared" si="36"/>
        <v>-1</v>
      </c>
      <c r="L310" s="661"/>
      <c r="M310" s="633"/>
      <c r="N310" s="633"/>
      <c r="O310" s="656"/>
      <c r="P310" s="528"/>
    </row>
    <row r="311" ht="14.25" customHeight="1" outlineLevel="1">
      <c r="E311" s="660" t="s">
        <v>717</v>
      </c>
      <c r="F311" s="548">
        <v>750.0</v>
      </c>
      <c r="G311" s="528">
        <v>2999.0</v>
      </c>
      <c r="H311" s="550">
        <v>356.0</v>
      </c>
      <c r="I311" s="542">
        <f t="shared" si="34"/>
        <v>0.1187062354</v>
      </c>
      <c r="J311" s="541">
        <f t="shared" si="35"/>
        <v>-356</v>
      </c>
      <c r="K311" s="542">
        <f t="shared" si="36"/>
        <v>-1</v>
      </c>
      <c r="L311" s="661"/>
      <c r="M311" s="633"/>
      <c r="N311" s="633"/>
      <c r="O311" s="656"/>
      <c r="P311" s="528"/>
    </row>
    <row r="312" ht="14.25" customHeight="1" outlineLevel="1">
      <c r="A312" s="543" t="s">
        <v>804</v>
      </c>
      <c r="E312" s="660" t="s">
        <v>713</v>
      </c>
      <c r="F312" s="548">
        <v>125.0</v>
      </c>
      <c r="G312" s="546">
        <v>419.0</v>
      </c>
      <c r="H312" s="550">
        <v>59.0</v>
      </c>
      <c r="I312" s="542">
        <f t="shared" si="34"/>
        <v>0.1408114558</v>
      </c>
      <c r="J312" s="541">
        <f t="shared" si="35"/>
        <v>-59</v>
      </c>
      <c r="K312" s="542">
        <f t="shared" si="36"/>
        <v>-1</v>
      </c>
      <c r="L312" s="661"/>
      <c r="M312" s="633"/>
      <c r="N312" s="633"/>
      <c r="O312" s="656"/>
      <c r="P312" s="528"/>
    </row>
    <row r="313" ht="14.25" customHeight="1" outlineLevel="1">
      <c r="E313" s="660" t="s">
        <v>714</v>
      </c>
      <c r="F313" s="548">
        <v>125.0</v>
      </c>
      <c r="G313" s="546">
        <v>419.0</v>
      </c>
      <c r="H313" s="550">
        <v>59.0</v>
      </c>
      <c r="I313" s="542">
        <f t="shared" si="34"/>
        <v>0.1408114558</v>
      </c>
      <c r="J313" s="541">
        <f t="shared" si="35"/>
        <v>-59</v>
      </c>
      <c r="K313" s="542">
        <f t="shared" si="36"/>
        <v>-1</v>
      </c>
      <c r="L313" s="661"/>
      <c r="M313" s="633"/>
      <c r="N313" s="633"/>
      <c r="O313" s="656"/>
      <c r="P313" s="528"/>
    </row>
    <row r="314" ht="14.25" customHeight="1" outlineLevel="1">
      <c r="E314" s="660" t="s">
        <v>715</v>
      </c>
      <c r="F314" s="548">
        <v>125.0</v>
      </c>
      <c r="G314" s="546">
        <v>449.0</v>
      </c>
      <c r="H314" s="550">
        <v>59.0</v>
      </c>
      <c r="I314" s="542">
        <f t="shared" si="34"/>
        <v>0.131403118</v>
      </c>
      <c r="J314" s="541">
        <f t="shared" si="35"/>
        <v>-59</v>
      </c>
      <c r="K314" s="542">
        <f t="shared" si="36"/>
        <v>-1</v>
      </c>
      <c r="L314" s="661"/>
      <c r="M314" s="633"/>
      <c r="N314" s="633"/>
      <c r="O314" s="656"/>
      <c r="P314" s="528"/>
    </row>
    <row r="315" ht="14.25" customHeight="1" outlineLevel="1">
      <c r="E315" s="660" t="s">
        <v>716</v>
      </c>
      <c r="F315" s="548">
        <v>125.0</v>
      </c>
      <c r="G315" s="546">
        <v>449.0</v>
      </c>
      <c r="H315" s="550">
        <v>59.0</v>
      </c>
      <c r="I315" s="542">
        <f t="shared" si="34"/>
        <v>0.131403118</v>
      </c>
      <c r="J315" s="541">
        <f t="shared" si="35"/>
        <v>-59</v>
      </c>
      <c r="K315" s="542">
        <f t="shared" si="36"/>
        <v>-1</v>
      </c>
      <c r="L315" s="661"/>
      <c r="M315" s="633"/>
      <c r="N315" s="633"/>
      <c r="O315" s="656"/>
      <c r="P315" s="528"/>
    </row>
    <row r="316" ht="14.25" customHeight="1" outlineLevel="1">
      <c r="E316" s="660" t="s">
        <v>717</v>
      </c>
      <c r="F316" s="548">
        <v>125.0</v>
      </c>
      <c r="G316" s="546">
        <v>499.0</v>
      </c>
      <c r="H316" s="550">
        <v>59.0</v>
      </c>
      <c r="I316" s="542">
        <f t="shared" si="34"/>
        <v>0.1182364729</v>
      </c>
      <c r="J316" s="541">
        <f t="shared" si="35"/>
        <v>-59</v>
      </c>
      <c r="K316" s="542">
        <f t="shared" si="36"/>
        <v>-1</v>
      </c>
      <c r="L316" s="661"/>
      <c r="M316" s="633"/>
      <c r="N316" s="633"/>
      <c r="O316" s="656"/>
      <c r="P316" s="528"/>
    </row>
    <row r="317" ht="14.25" customHeight="1" outlineLevel="1">
      <c r="A317" s="543" t="s">
        <v>805</v>
      </c>
      <c r="B317" s="551"/>
      <c r="C317" s="543" t="s">
        <v>805</v>
      </c>
      <c r="D317" s="543" t="s">
        <v>801</v>
      </c>
      <c r="E317" s="660" t="s">
        <v>713</v>
      </c>
      <c r="F317" s="548">
        <v>750.0</v>
      </c>
      <c r="G317" s="528">
        <v>2499.0</v>
      </c>
      <c r="H317" s="550">
        <v>373.0</v>
      </c>
      <c r="I317" s="542">
        <f t="shared" si="34"/>
        <v>0.1492597039</v>
      </c>
      <c r="J317" s="541">
        <f t="shared" si="35"/>
        <v>-373</v>
      </c>
      <c r="K317" s="542">
        <f t="shared" si="36"/>
        <v>-1</v>
      </c>
      <c r="L317" s="661"/>
      <c r="M317" s="633"/>
      <c r="N317" s="633"/>
      <c r="O317" s="656"/>
      <c r="P317" s="528"/>
    </row>
    <row r="318" ht="14.25" customHeight="1" outlineLevel="1">
      <c r="E318" s="660" t="s">
        <v>714</v>
      </c>
      <c r="F318" s="548">
        <v>750.0</v>
      </c>
      <c r="G318" s="528">
        <v>2499.0</v>
      </c>
      <c r="H318" s="550">
        <v>373.0</v>
      </c>
      <c r="I318" s="542">
        <f t="shared" si="34"/>
        <v>0.1492597039</v>
      </c>
      <c r="J318" s="541">
        <f t="shared" si="35"/>
        <v>-373</v>
      </c>
      <c r="K318" s="542">
        <f t="shared" si="36"/>
        <v>-1</v>
      </c>
      <c r="L318" s="661"/>
      <c r="M318" s="633"/>
      <c r="N318" s="633"/>
      <c r="O318" s="656"/>
      <c r="P318" s="528"/>
    </row>
    <row r="319" ht="14.25" customHeight="1" outlineLevel="1">
      <c r="E319" s="660" t="s">
        <v>715</v>
      </c>
      <c r="F319" s="548">
        <v>750.0</v>
      </c>
      <c r="G319" s="528">
        <v>2699.0</v>
      </c>
      <c r="H319" s="550">
        <v>373.0</v>
      </c>
      <c r="I319" s="542">
        <f t="shared" si="34"/>
        <v>0.1381993331</v>
      </c>
      <c r="J319" s="541">
        <f t="shared" si="35"/>
        <v>-373</v>
      </c>
      <c r="K319" s="542">
        <f t="shared" si="36"/>
        <v>-1</v>
      </c>
      <c r="L319" s="661"/>
      <c r="M319" s="633"/>
      <c r="N319" s="633"/>
      <c r="O319" s="656"/>
      <c r="P319" s="528"/>
    </row>
    <row r="320" ht="14.25" customHeight="1" outlineLevel="1">
      <c r="E320" s="660" t="s">
        <v>716</v>
      </c>
      <c r="F320" s="548">
        <v>750.0</v>
      </c>
      <c r="G320" s="528">
        <v>2699.0</v>
      </c>
      <c r="H320" s="550">
        <v>373.0</v>
      </c>
      <c r="I320" s="542">
        <f t="shared" si="34"/>
        <v>0.1381993331</v>
      </c>
      <c r="J320" s="541">
        <f t="shared" si="35"/>
        <v>-373</v>
      </c>
      <c r="K320" s="542">
        <f t="shared" si="36"/>
        <v>-1</v>
      </c>
      <c r="L320" s="661"/>
      <c r="M320" s="633"/>
      <c r="N320" s="633"/>
      <c r="O320" s="656"/>
      <c r="P320" s="528"/>
    </row>
    <row r="321" ht="14.25" customHeight="1" outlineLevel="1">
      <c r="E321" s="660" t="s">
        <v>717</v>
      </c>
      <c r="F321" s="548">
        <v>750.0</v>
      </c>
      <c r="G321" s="528">
        <v>2899.0</v>
      </c>
      <c r="H321" s="550">
        <v>373.0</v>
      </c>
      <c r="I321" s="542">
        <f t="shared" si="34"/>
        <v>0.1286650569</v>
      </c>
      <c r="J321" s="541">
        <f t="shared" si="35"/>
        <v>-373</v>
      </c>
      <c r="K321" s="542">
        <f t="shared" si="36"/>
        <v>-1</v>
      </c>
      <c r="L321" s="661"/>
      <c r="M321" s="633"/>
      <c r="N321" s="633"/>
      <c r="O321" s="656"/>
      <c r="P321" s="528"/>
    </row>
    <row r="322" ht="14.25" customHeight="1" outlineLevel="1">
      <c r="A322" s="543" t="s">
        <v>805</v>
      </c>
      <c r="E322" s="660" t="s">
        <v>713</v>
      </c>
      <c r="F322" s="548">
        <v>125.0</v>
      </c>
      <c r="G322" s="546">
        <v>419.0</v>
      </c>
      <c r="H322" s="550">
        <v>65.0</v>
      </c>
      <c r="I322" s="542">
        <f t="shared" si="34"/>
        <v>0.1551312649</v>
      </c>
      <c r="J322" s="541">
        <f t="shared" si="35"/>
        <v>-65</v>
      </c>
      <c r="K322" s="542">
        <f t="shared" si="36"/>
        <v>-1</v>
      </c>
      <c r="L322" s="661"/>
      <c r="M322" s="633"/>
      <c r="N322" s="633"/>
      <c r="O322" s="656"/>
      <c r="P322" s="528"/>
    </row>
    <row r="323" ht="14.25" customHeight="1" outlineLevel="1">
      <c r="E323" s="660" t="s">
        <v>714</v>
      </c>
      <c r="F323" s="548">
        <v>125.0</v>
      </c>
      <c r="G323" s="546">
        <v>419.0</v>
      </c>
      <c r="H323" s="550">
        <v>65.0</v>
      </c>
      <c r="I323" s="542">
        <f t="shared" si="34"/>
        <v>0.1551312649</v>
      </c>
      <c r="J323" s="541">
        <f t="shared" si="35"/>
        <v>-65</v>
      </c>
      <c r="K323" s="542">
        <f t="shared" si="36"/>
        <v>-1</v>
      </c>
      <c r="L323" s="661"/>
      <c r="M323" s="633"/>
      <c r="N323" s="633"/>
      <c r="O323" s="656"/>
      <c r="P323" s="528"/>
    </row>
    <row r="324" ht="14.25" customHeight="1" outlineLevel="1">
      <c r="E324" s="660" t="s">
        <v>715</v>
      </c>
      <c r="F324" s="548">
        <v>125.0</v>
      </c>
      <c r="G324" s="546">
        <v>449.0</v>
      </c>
      <c r="H324" s="550">
        <v>65.0</v>
      </c>
      <c r="I324" s="542">
        <f t="shared" si="34"/>
        <v>0.144766147</v>
      </c>
      <c r="J324" s="541">
        <f t="shared" si="35"/>
        <v>-65</v>
      </c>
      <c r="K324" s="542">
        <f t="shared" si="36"/>
        <v>-1</v>
      </c>
      <c r="L324" s="661"/>
      <c r="M324" s="633"/>
      <c r="N324" s="633"/>
      <c r="O324" s="656"/>
      <c r="P324" s="528"/>
    </row>
    <row r="325" ht="14.25" customHeight="1" outlineLevel="1">
      <c r="E325" s="660" t="s">
        <v>716</v>
      </c>
      <c r="F325" s="548">
        <v>125.0</v>
      </c>
      <c r="G325" s="546">
        <v>449.0</v>
      </c>
      <c r="H325" s="550">
        <v>65.0</v>
      </c>
      <c r="I325" s="542">
        <f t="shared" si="34"/>
        <v>0.144766147</v>
      </c>
      <c r="J325" s="541">
        <f t="shared" si="35"/>
        <v>-65</v>
      </c>
      <c r="K325" s="542">
        <f t="shared" si="36"/>
        <v>-1</v>
      </c>
      <c r="L325" s="661"/>
      <c r="M325" s="633"/>
      <c r="N325" s="633"/>
      <c r="O325" s="656"/>
      <c r="P325" s="528"/>
    </row>
    <row r="326" ht="14.25" customHeight="1" outlineLevel="1">
      <c r="E326" s="660" t="s">
        <v>717</v>
      </c>
      <c r="F326" s="548">
        <v>125.0</v>
      </c>
      <c r="G326" s="546">
        <v>479.0</v>
      </c>
      <c r="H326" s="550">
        <v>65.0</v>
      </c>
      <c r="I326" s="542">
        <f t="shared" si="34"/>
        <v>0.1356993737</v>
      </c>
      <c r="J326" s="541">
        <f t="shared" si="35"/>
        <v>-65</v>
      </c>
      <c r="K326" s="542">
        <f t="shared" si="36"/>
        <v>-1</v>
      </c>
      <c r="L326" s="661"/>
      <c r="M326" s="633"/>
      <c r="N326" s="633"/>
      <c r="O326" s="656"/>
      <c r="P326" s="528"/>
    </row>
    <row r="327" ht="14.25" customHeight="1" outlineLevel="1">
      <c r="A327" s="543" t="s">
        <v>806</v>
      </c>
      <c r="B327" s="551"/>
      <c r="C327" s="543" t="s">
        <v>806</v>
      </c>
      <c r="D327" s="543" t="s">
        <v>801</v>
      </c>
      <c r="E327" s="660" t="s">
        <v>717</v>
      </c>
      <c r="F327" s="548">
        <v>750.0</v>
      </c>
      <c r="G327" s="546">
        <v>3999.0</v>
      </c>
      <c r="H327" s="550">
        <v>708.0</v>
      </c>
      <c r="I327" s="542">
        <f t="shared" si="34"/>
        <v>0.1770442611</v>
      </c>
      <c r="J327" s="541">
        <f t="shared" si="35"/>
        <v>-708</v>
      </c>
      <c r="K327" s="542">
        <f t="shared" si="36"/>
        <v>-1</v>
      </c>
      <c r="L327" s="661"/>
      <c r="M327" s="633"/>
      <c r="N327" s="633"/>
      <c r="O327" s="656"/>
      <c r="P327" s="528"/>
    </row>
    <row r="328" ht="14.25" customHeight="1" outlineLevel="1">
      <c r="E328" s="660" t="s">
        <v>717</v>
      </c>
      <c r="F328" s="548">
        <v>125.0</v>
      </c>
      <c r="G328" s="546">
        <v>649.0</v>
      </c>
      <c r="H328" s="550">
        <v>118.0</v>
      </c>
      <c r="I328" s="542">
        <f t="shared" si="34"/>
        <v>0.1818181818</v>
      </c>
      <c r="J328" s="541">
        <f t="shared" si="35"/>
        <v>-118</v>
      </c>
      <c r="K328" s="542">
        <f t="shared" si="36"/>
        <v>-1</v>
      </c>
      <c r="L328" s="661"/>
      <c r="M328" s="633"/>
      <c r="N328" s="633"/>
      <c r="O328" s="656"/>
      <c r="P328" s="528"/>
    </row>
    <row r="329" ht="14.25" customHeight="1" outlineLevel="1">
      <c r="A329" s="671" t="s">
        <v>807</v>
      </c>
      <c r="B329" s="671" t="s">
        <v>808</v>
      </c>
      <c r="C329" s="671" t="s">
        <v>807</v>
      </c>
      <c r="D329" s="671" t="s">
        <v>808</v>
      </c>
      <c r="E329" s="660" t="s">
        <v>717</v>
      </c>
      <c r="F329" s="548">
        <v>750.0</v>
      </c>
      <c r="G329" s="528">
        <v>4699.0</v>
      </c>
      <c r="H329" s="550">
        <v>818.0</v>
      </c>
      <c r="I329" s="542">
        <f t="shared" si="34"/>
        <v>0.1740795914</v>
      </c>
      <c r="J329" s="541">
        <f t="shared" si="35"/>
        <v>-818</v>
      </c>
      <c r="K329" s="542">
        <f t="shared" si="36"/>
        <v>-1</v>
      </c>
      <c r="L329" s="661"/>
      <c r="M329" s="633"/>
      <c r="N329" s="633"/>
      <c r="O329" s="656"/>
      <c r="P329" s="528"/>
    </row>
    <row r="330" ht="14.25" customHeight="1" outlineLevel="1">
      <c r="E330" s="660" t="s">
        <v>717</v>
      </c>
      <c r="F330" s="548">
        <v>125.0</v>
      </c>
      <c r="G330" s="528">
        <v>769.0</v>
      </c>
      <c r="H330" s="550">
        <v>136.0</v>
      </c>
      <c r="I330" s="542">
        <f t="shared" si="34"/>
        <v>0.1768530559</v>
      </c>
      <c r="J330" s="541">
        <f t="shared" si="35"/>
        <v>-136</v>
      </c>
      <c r="K330" s="542">
        <f t="shared" si="36"/>
        <v>-1</v>
      </c>
      <c r="L330" s="661"/>
      <c r="M330" s="633"/>
      <c r="N330" s="633"/>
      <c r="O330" s="656"/>
      <c r="P330" s="528"/>
    </row>
    <row r="331" ht="14.25" customHeight="1" outlineLevel="1">
      <c r="A331" s="525" t="s">
        <v>809</v>
      </c>
      <c r="B331" s="638"/>
      <c r="C331" s="525" t="s">
        <v>810</v>
      </c>
      <c r="D331" s="706"/>
      <c r="E331" s="657" t="s">
        <v>713</v>
      </c>
      <c r="F331" s="538"/>
      <c r="G331" s="539"/>
      <c r="H331" s="535"/>
      <c r="I331" s="536"/>
      <c r="J331" s="537"/>
      <c r="K331" s="536"/>
      <c r="L331" s="645"/>
      <c r="M331" s="536"/>
      <c r="N331" s="536"/>
      <c r="O331" s="647"/>
      <c r="P331" s="539"/>
    </row>
    <row r="332" ht="14.25" customHeight="1" outlineLevel="1">
      <c r="E332" s="657" t="s">
        <v>714</v>
      </c>
      <c r="F332" s="538"/>
      <c r="G332" s="539"/>
      <c r="H332" s="535"/>
      <c r="I332" s="536"/>
      <c r="J332" s="537"/>
      <c r="K332" s="536"/>
      <c r="L332" s="645"/>
      <c r="M332" s="536"/>
      <c r="N332" s="536"/>
      <c r="O332" s="647"/>
      <c r="P332" s="539"/>
    </row>
    <row r="333" ht="14.25" customHeight="1" outlineLevel="1">
      <c r="E333" s="657" t="s">
        <v>715</v>
      </c>
      <c r="F333" s="538"/>
      <c r="G333" s="539"/>
      <c r="H333" s="535"/>
      <c r="I333" s="536"/>
      <c r="J333" s="537"/>
      <c r="K333" s="536"/>
      <c r="L333" s="645"/>
      <c r="M333" s="536"/>
      <c r="N333" s="536"/>
      <c r="O333" s="647"/>
      <c r="P333" s="539"/>
    </row>
    <row r="334" ht="14.25" customHeight="1" outlineLevel="1">
      <c r="E334" s="657" t="s">
        <v>716</v>
      </c>
      <c r="F334" s="538"/>
      <c r="G334" s="539"/>
      <c r="H334" s="535"/>
      <c r="I334" s="536"/>
      <c r="J334" s="537"/>
      <c r="K334" s="536"/>
      <c r="L334" s="645"/>
      <c r="M334" s="536"/>
      <c r="N334" s="536"/>
      <c r="O334" s="647"/>
      <c r="P334" s="539"/>
    </row>
    <row r="335" ht="14.25" customHeight="1" outlineLevel="1">
      <c r="E335" s="657" t="s">
        <v>717</v>
      </c>
      <c r="F335" s="538"/>
      <c r="G335" s="539"/>
      <c r="H335" s="535"/>
      <c r="I335" s="536"/>
      <c r="J335" s="537"/>
      <c r="K335" s="536"/>
      <c r="L335" s="645"/>
      <c r="M335" s="536"/>
      <c r="N335" s="536"/>
      <c r="O335" s="647"/>
      <c r="P335" s="539"/>
    </row>
    <row r="336" ht="14.25" customHeight="1">
      <c r="A336" s="671" t="s">
        <v>811</v>
      </c>
      <c r="B336" s="543"/>
      <c r="C336" s="671" t="s">
        <v>811</v>
      </c>
      <c r="D336" s="543"/>
      <c r="E336" s="660" t="s">
        <v>717</v>
      </c>
      <c r="F336" s="548">
        <v>250.0</v>
      </c>
      <c r="G336" s="528">
        <v>899.0</v>
      </c>
      <c r="H336" s="529">
        <v>150.0</v>
      </c>
      <c r="I336" s="530">
        <f t="shared" ref="I336:I371" si="37">H336/G336</f>
        <v>0.1668520578</v>
      </c>
      <c r="J336" s="531">
        <f t="shared" ref="J336:J371" si="38">O336-H336</f>
        <v>-150</v>
      </c>
      <c r="K336" s="532">
        <f t="shared" ref="K336:K371" si="39">O336/H336-1</f>
        <v>-1</v>
      </c>
      <c r="L336" s="661"/>
      <c r="M336" s="655"/>
      <c r="N336" s="655"/>
      <c r="O336" s="656"/>
      <c r="P336" s="653"/>
    </row>
    <row r="337" ht="14.25" customHeight="1">
      <c r="A337" s="551" t="s">
        <v>812</v>
      </c>
      <c r="B337" s="551"/>
      <c r="C337" s="543" t="s">
        <v>813</v>
      </c>
      <c r="D337" s="277"/>
      <c r="E337" s="660" t="s">
        <v>713</v>
      </c>
      <c r="F337" s="547">
        <v>200.0</v>
      </c>
      <c r="G337" s="546">
        <v>529.0</v>
      </c>
      <c r="H337" s="529">
        <v>99.0</v>
      </c>
      <c r="I337" s="530">
        <f t="shared" si="37"/>
        <v>0.1871455577</v>
      </c>
      <c r="J337" s="531">
        <f t="shared" si="38"/>
        <v>-99</v>
      </c>
      <c r="K337" s="532">
        <f t="shared" si="39"/>
        <v>-1</v>
      </c>
      <c r="L337" s="661"/>
      <c r="M337" s="633" t="s">
        <v>313</v>
      </c>
      <c r="N337" s="633" t="s">
        <v>313</v>
      </c>
      <c r="O337" s="656"/>
      <c r="P337" s="653"/>
    </row>
    <row r="338" ht="14.25" customHeight="1">
      <c r="E338" s="660" t="s">
        <v>714</v>
      </c>
      <c r="F338" s="547">
        <v>200.0</v>
      </c>
      <c r="G338" s="546">
        <v>529.0</v>
      </c>
      <c r="H338" s="529">
        <v>115.0</v>
      </c>
      <c r="I338" s="530">
        <f t="shared" si="37"/>
        <v>0.2173913043</v>
      </c>
      <c r="J338" s="531">
        <f t="shared" si="38"/>
        <v>-115</v>
      </c>
      <c r="K338" s="532">
        <f t="shared" si="39"/>
        <v>-1</v>
      </c>
      <c r="L338" s="661"/>
      <c r="M338" s="633"/>
      <c r="N338" s="633" t="s">
        <v>313</v>
      </c>
      <c r="O338" s="656"/>
      <c r="P338" s="653"/>
    </row>
    <row r="339" ht="14.25" customHeight="1">
      <c r="E339" s="660" t="s">
        <v>715</v>
      </c>
      <c r="F339" s="547">
        <v>200.0</v>
      </c>
      <c r="G339" s="546">
        <v>559.0</v>
      </c>
      <c r="H339" s="529">
        <v>118.0</v>
      </c>
      <c r="I339" s="530">
        <f t="shared" si="37"/>
        <v>0.2110912343</v>
      </c>
      <c r="J339" s="531">
        <f t="shared" si="38"/>
        <v>-118</v>
      </c>
      <c r="K339" s="532">
        <f t="shared" si="39"/>
        <v>-1</v>
      </c>
      <c r="L339" s="661"/>
      <c r="M339" s="633"/>
      <c r="N339" s="633" t="s">
        <v>313</v>
      </c>
      <c r="O339" s="656"/>
      <c r="P339" s="653"/>
    </row>
    <row r="340" ht="14.25" customHeight="1" outlineLevel="1">
      <c r="E340" s="660" t="s">
        <v>716</v>
      </c>
      <c r="F340" s="547">
        <v>200.0</v>
      </c>
      <c r="G340" s="546">
        <v>559.0</v>
      </c>
      <c r="H340" s="529">
        <v>120.0</v>
      </c>
      <c r="I340" s="530">
        <f t="shared" si="37"/>
        <v>0.2146690519</v>
      </c>
      <c r="J340" s="531">
        <f t="shared" si="38"/>
        <v>-120</v>
      </c>
      <c r="K340" s="532">
        <f t="shared" si="39"/>
        <v>-1</v>
      </c>
      <c r="L340" s="661"/>
      <c r="M340" s="633"/>
      <c r="N340" s="633" t="s">
        <v>313</v>
      </c>
      <c r="O340" s="656"/>
      <c r="P340" s="653"/>
    </row>
    <row r="341" ht="14.25" customHeight="1" outlineLevel="1">
      <c r="E341" s="660" t="s">
        <v>717</v>
      </c>
      <c r="F341" s="547">
        <v>200.0</v>
      </c>
      <c r="G341" s="546">
        <v>579.0</v>
      </c>
      <c r="H341" s="529"/>
      <c r="I341" s="530">
        <f t="shared" si="37"/>
        <v>0</v>
      </c>
      <c r="J341" s="531">
        <f t="shared" si="38"/>
        <v>0</v>
      </c>
      <c r="K341" s="532" t="str">
        <f t="shared" si="39"/>
        <v>#DIV/0!</v>
      </c>
      <c r="L341" s="661"/>
      <c r="M341" s="633"/>
      <c r="N341" s="633" t="s">
        <v>313</v>
      </c>
      <c r="O341" s="656"/>
      <c r="P341" s="653"/>
    </row>
    <row r="342" ht="13.5" customHeight="1" outlineLevel="1">
      <c r="A342" s="551" t="s">
        <v>814</v>
      </c>
      <c r="B342" s="551"/>
      <c r="C342" s="543" t="s">
        <v>815</v>
      </c>
      <c r="D342" s="200"/>
      <c r="E342" s="707" t="s">
        <v>713</v>
      </c>
      <c r="F342" s="547">
        <v>200.0</v>
      </c>
      <c r="G342" s="546">
        <v>529.0</v>
      </c>
      <c r="H342" s="529">
        <v>120.0</v>
      </c>
      <c r="I342" s="530">
        <f t="shared" si="37"/>
        <v>0.2268431002</v>
      </c>
      <c r="J342" s="531">
        <f t="shared" si="38"/>
        <v>-120</v>
      </c>
      <c r="K342" s="532">
        <f t="shared" si="39"/>
        <v>-1</v>
      </c>
      <c r="L342" s="661"/>
      <c r="M342" s="633" t="s">
        <v>313</v>
      </c>
      <c r="N342" s="633" t="s">
        <v>313</v>
      </c>
      <c r="O342" s="708"/>
      <c r="P342" s="528"/>
    </row>
    <row r="343" ht="14.25" customHeight="1" outlineLevel="1">
      <c r="E343" s="707" t="s">
        <v>714</v>
      </c>
      <c r="F343" s="547">
        <v>200.0</v>
      </c>
      <c r="G343" s="546">
        <v>529.0</v>
      </c>
      <c r="H343" s="529">
        <v>120.0</v>
      </c>
      <c r="I343" s="530">
        <f t="shared" si="37"/>
        <v>0.2268431002</v>
      </c>
      <c r="J343" s="531">
        <f t="shared" si="38"/>
        <v>-120</v>
      </c>
      <c r="K343" s="532">
        <f t="shared" si="39"/>
        <v>-1</v>
      </c>
      <c r="L343" s="661"/>
      <c r="M343" s="633"/>
      <c r="N343" s="633" t="s">
        <v>313</v>
      </c>
      <c r="O343" s="708"/>
      <c r="P343" s="528"/>
    </row>
    <row r="344" ht="14.25" customHeight="1" outlineLevel="1">
      <c r="E344" s="707" t="s">
        <v>715</v>
      </c>
      <c r="F344" s="547">
        <v>200.0</v>
      </c>
      <c r="G344" s="546">
        <v>559.0</v>
      </c>
      <c r="H344" s="529">
        <v>120.0</v>
      </c>
      <c r="I344" s="530">
        <f t="shared" si="37"/>
        <v>0.2146690519</v>
      </c>
      <c r="J344" s="531">
        <f t="shared" si="38"/>
        <v>-120</v>
      </c>
      <c r="K344" s="532">
        <f t="shared" si="39"/>
        <v>-1</v>
      </c>
      <c r="L344" s="661"/>
      <c r="M344" s="633"/>
      <c r="N344" s="633" t="s">
        <v>313</v>
      </c>
      <c r="O344" s="708"/>
      <c r="P344" s="528"/>
    </row>
    <row r="345" ht="14.25" customHeight="1" outlineLevel="1">
      <c r="E345" s="707" t="s">
        <v>736</v>
      </c>
      <c r="F345" s="547">
        <v>200.0</v>
      </c>
      <c r="G345" s="546">
        <v>559.0</v>
      </c>
      <c r="H345" s="529">
        <v>120.0</v>
      </c>
      <c r="I345" s="530">
        <f t="shared" si="37"/>
        <v>0.2146690519</v>
      </c>
      <c r="J345" s="531">
        <f t="shared" si="38"/>
        <v>-120</v>
      </c>
      <c r="K345" s="532">
        <f t="shared" si="39"/>
        <v>-1</v>
      </c>
      <c r="L345" s="661"/>
      <c r="M345" s="633"/>
      <c r="N345" s="633" t="s">
        <v>313</v>
      </c>
      <c r="O345" s="708"/>
      <c r="P345" s="528"/>
    </row>
    <row r="346" ht="14.25" customHeight="1" outlineLevel="1">
      <c r="E346" s="707" t="s">
        <v>717</v>
      </c>
      <c r="F346" s="547">
        <v>200.0</v>
      </c>
      <c r="G346" s="546">
        <v>579.0</v>
      </c>
      <c r="H346" s="529"/>
      <c r="I346" s="530">
        <f t="shared" si="37"/>
        <v>0</v>
      </c>
      <c r="J346" s="531">
        <f t="shared" si="38"/>
        <v>0</v>
      </c>
      <c r="K346" s="532" t="str">
        <f t="shared" si="39"/>
        <v>#DIV/0!</v>
      </c>
      <c r="L346" s="661"/>
      <c r="M346" s="633"/>
      <c r="N346" s="633" t="s">
        <v>313</v>
      </c>
      <c r="O346" s="708"/>
      <c r="P346" s="528"/>
    </row>
    <row r="347" ht="14.25" customHeight="1" outlineLevel="1">
      <c r="A347" s="551" t="s">
        <v>578</v>
      </c>
      <c r="B347" s="709" t="s">
        <v>816</v>
      </c>
      <c r="C347" s="551" t="s">
        <v>578</v>
      </c>
      <c r="D347" s="709" t="s">
        <v>817</v>
      </c>
      <c r="E347" s="660" t="s">
        <v>713</v>
      </c>
      <c r="F347" s="548">
        <v>250.0</v>
      </c>
      <c r="G347" s="546">
        <v>449.0</v>
      </c>
      <c r="H347" s="529">
        <v>72.0</v>
      </c>
      <c r="I347" s="530">
        <f t="shared" si="37"/>
        <v>0.1603563474</v>
      </c>
      <c r="J347" s="531">
        <f t="shared" si="38"/>
        <v>-72</v>
      </c>
      <c r="K347" s="532">
        <f t="shared" si="39"/>
        <v>-1</v>
      </c>
      <c r="L347" s="661"/>
      <c r="M347" s="633" t="s">
        <v>313</v>
      </c>
      <c r="N347" s="633" t="s">
        <v>313</v>
      </c>
      <c r="O347" s="647"/>
      <c r="P347" s="665"/>
    </row>
    <row r="348" ht="14.25" customHeight="1" outlineLevel="1">
      <c r="E348" s="660" t="s">
        <v>714</v>
      </c>
      <c r="F348" s="548">
        <v>250.0</v>
      </c>
      <c r="G348" s="546">
        <v>449.0</v>
      </c>
      <c r="H348" s="529">
        <v>72.0</v>
      </c>
      <c r="I348" s="530">
        <f t="shared" si="37"/>
        <v>0.1603563474</v>
      </c>
      <c r="J348" s="531">
        <f t="shared" si="38"/>
        <v>-72</v>
      </c>
      <c r="K348" s="532">
        <f t="shared" si="39"/>
        <v>-1</v>
      </c>
      <c r="L348" s="661"/>
      <c r="M348" s="633"/>
      <c r="N348" s="633" t="s">
        <v>313</v>
      </c>
      <c r="O348" s="647"/>
      <c r="P348" s="665"/>
    </row>
    <row r="349" ht="14.25" customHeight="1" outlineLevel="1">
      <c r="E349" s="660" t="s">
        <v>715</v>
      </c>
      <c r="F349" s="548">
        <v>250.0</v>
      </c>
      <c r="G349" s="546">
        <v>469.0</v>
      </c>
      <c r="H349" s="529">
        <v>72.0</v>
      </c>
      <c r="I349" s="530">
        <f t="shared" si="37"/>
        <v>0.1535181237</v>
      </c>
      <c r="J349" s="531">
        <f t="shared" si="38"/>
        <v>-72</v>
      </c>
      <c r="K349" s="532">
        <f t="shared" si="39"/>
        <v>-1</v>
      </c>
      <c r="L349" s="661"/>
      <c r="M349" s="633"/>
      <c r="N349" s="633" t="s">
        <v>313</v>
      </c>
      <c r="O349" s="647"/>
      <c r="P349" s="665"/>
    </row>
    <row r="350" ht="14.25" customHeight="1" outlineLevel="1">
      <c r="E350" s="660" t="s">
        <v>716</v>
      </c>
      <c r="F350" s="548">
        <v>250.0</v>
      </c>
      <c r="G350" s="546">
        <v>469.0</v>
      </c>
      <c r="H350" s="550">
        <v>72.0</v>
      </c>
      <c r="I350" s="530">
        <f t="shared" si="37"/>
        <v>0.1535181237</v>
      </c>
      <c r="J350" s="531">
        <f t="shared" si="38"/>
        <v>-72</v>
      </c>
      <c r="K350" s="532">
        <f t="shared" si="39"/>
        <v>-1</v>
      </c>
      <c r="L350" s="661"/>
      <c r="M350" s="633"/>
      <c r="N350" s="633" t="s">
        <v>313</v>
      </c>
      <c r="O350" s="647"/>
      <c r="P350" s="546"/>
    </row>
    <row r="351" ht="14.25" customHeight="1" outlineLevel="1">
      <c r="E351" s="660" t="s">
        <v>717</v>
      </c>
      <c r="F351" s="548">
        <v>250.0</v>
      </c>
      <c r="G351" s="546">
        <v>479.0</v>
      </c>
      <c r="H351" s="550"/>
      <c r="I351" s="530">
        <f t="shared" si="37"/>
        <v>0</v>
      </c>
      <c r="J351" s="531">
        <f t="shared" si="38"/>
        <v>0</v>
      </c>
      <c r="K351" s="532" t="str">
        <f t="shared" si="39"/>
        <v>#DIV/0!</v>
      </c>
      <c r="L351" s="661"/>
      <c r="M351" s="633"/>
      <c r="N351" s="633" t="s">
        <v>313</v>
      </c>
      <c r="O351" s="647"/>
      <c r="P351" s="546"/>
    </row>
    <row r="352" ht="14.25" customHeight="1" outlineLevel="1">
      <c r="A352" s="551" t="s">
        <v>818</v>
      </c>
      <c r="B352" s="543" t="s">
        <v>819</v>
      </c>
      <c r="C352" s="543" t="s">
        <v>820</v>
      </c>
      <c r="D352" s="683" t="s">
        <v>819</v>
      </c>
      <c r="E352" s="660" t="s">
        <v>713</v>
      </c>
      <c r="F352" s="548">
        <v>200.0</v>
      </c>
      <c r="G352" s="546">
        <v>629.0</v>
      </c>
      <c r="H352" s="529">
        <v>105.0</v>
      </c>
      <c r="I352" s="530">
        <f t="shared" si="37"/>
        <v>0.1669316375</v>
      </c>
      <c r="J352" s="531">
        <f t="shared" si="38"/>
        <v>-105</v>
      </c>
      <c r="K352" s="532">
        <f t="shared" si="39"/>
        <v>-1</v>
      </c>
      <c r="L352" s="654"/>
      <c r="M352" s="655" t="s">
        <v>313</v>
      </c>
      <c r="N352" s="655" t="s">
        <v>313</v>
      </c>
      <c r="O352" s="647"/>
      <c r="P352" s="665"/>
    </row>
    <row r="353" ht="14.25" customHeight="1" outlineLevel="1">
      <c r="E353" s="660" t="s">
        <v>714</v>
      </c>
      <c r="F353" s="548">
        <v>200.0</v>
      </c>
      <c r="G353" s="546">
        <v>629.0</v>
      </c>
      <c r="H353" s="529">
        <v>100.0</v>
      </c>
      <c r="I353" s="530">
        <f t="shared" si="37"/>
        <v>0.1589825119</v>
      </c>
      <c r="J353" s="531">
        <f t="shared" si="38"/>
        <v>-100</v>
      </c>
      <c r="K353" s="532">
        <f t="shared" si="39"/>
        <v>-1</v>
      </c>
      <c r="L353" s="654"/>
      <c r="M353" s="655"/>
      <c r="N353" s="655"/>
      <c r="O353" s="647"/>
      <c r="P353" s="665"/>
    </row>
    <row r="354" ht="14.25" customHeight="1" outlineLevel="1">
      <c r="E354" s="660" t="s">
        <v>715</v>
      </c>
      <c r="F354" s="548">
        <v>200.0</v>
      </c>
      <c r="G354" s="546">
        <v>649.0</v>
      </c>
      <c r="H354" s="529">
        <v>77.0</v>
      </c>
      <c r="I354" s="530">
        <f t="shared" si="37"/>
        <v>0.1186440678</v>
      </c>
      <c r="J354" s="531">
        <f t="shared" si="38"/>
        <v>-77</v>
      </c>
      <c r="K354" s="532">
        <f t="shared" si="39"/>
        <v>-1</v>
      </c>
      <c r="L354" s="654"/>
      <c r="M354" s="655"/>
      <c r="N354" s="655"/>
      <c r="O354" s="647"/>
      <c r="P354" s="665"/>
    </row>
    <row r="355" ht="14.25" customHeight="1" outlineLevel="1">
      <c r="E355" s="660" t="s">
        <v>716</v>
      </c>
      <c r="F355" s="548">
        <v>200.0</v>
      </c>
      <c r="G355" s="546">
        <v>649.0</v>
      </c>
      <c r="H355" s="529">
        <v>103.0</v>
      </c>
      <c r="I355" s="530">
        <f t="shared" si="37"/>
        <v>0.1587057011</v>
      </c>
      <c r="J355" s="531">
        <f t="shared" si="38"/>
        <v>-103</v>
      </c>
      <c r="K355" s="532">
        <f t="shared" si="39"/>
        <v>-1</v>
      </c>
      <c r="L355" s="654"/>
      <c r="M355" s="655"/>
      <c r="N355" s="655"/>
      <c r="O355" s="647"/>
      <c r="P355" s="665"/>
    </row>
    <row r="356" ht="14.25" customHeight="1" outlineLevel="1">
      <c r="E356" s="660" t="s">
        <v>717</v>
      </c>
      <c r="F356" s="548">
        <v>200.0</v>
      </c>
      <c r="G356" s="546">
        <v>669.0</v>
      </c>
      <c r="H356" s="529">
        <v>103.0</v>
      </c>
      <c r="I356" s="530">
        <f t="shared" si="37"/>
        <v>0.153961136</v>
      </c>
      <c r="J356" s="531">
        <f t="shared" si="38"/>
        <v>-103</v>
      </c>
      <c r="K356" s="532">
        <f t="shared" si="39"/>
        <v>-1</v>
      </c>
      <c r="L356" s="654"/>
      <c r="M356" s="655"/>
      <c r="N356" s="655"/>
      <c r="O356" s="647"/>
      <c r="P356" s="665"/>
    </row>
    <row r="357" ht="14.25" customHeight="1" outlineLevel="1">
      <c r="A357" s="551" t="s">
        <v>821</v>
      </c>
      <c r="B357" s="709" t="s">
        <v>822</v>
      </c>
      <c r="C357" s="551" t="s">
        <v>821</v>
      </c>
      <c r="D357" s="709" t="s">
        <v>823</v>
      </c>
      <c r="E357" s="660" t="s">
        <v>713</v>
      </c>
      <c r="F357" s="548">
        <v>200.0</v>
      </c>
      <c r="G357" s="528">
        <v>619.0</v>
      </c>
      <c r="H357" s="529">
        <v>149.0</v>
      </c>
      <c r="I357" s="530">
        <f t="shared" si="37"/>
        <v>0.2407108239</v>
      </c>
      <c r="J357" s="531">
        <f t="shared" si="38"/>
        <v>-149</v>
      </c>
      <c r="K357" s="532">
        <f t="shared" si="39"/>
        <v>-1</v>
      </c>
      <c r="L357" s="661"/>
      <c r="M357" s="655" t="s">
        <v>313</v>
      </c>
      <c r="N357" s="655" t="s">
        <v>313</v>
      </c>
      <c r="O357" s="656"/>
      <c r="P357" s="653"/>
    </row>
    <row r="358" ht="14.25" customHeight="1" outlineLevel="1">
      <c r="E358" s="660" t="s">
        <v>714</v>
      </c>
      <c r="F358" s="548">
        <v>200.0</v>
      </c>
      <c r="G358" s="528">
        <v>619.0</v>
      </c>
      <c r="H358" s="529">
        <v>116.0</v>
      </c>
      <c r="I358" s="530">
        <f t="shared" si="37"/>
        <v>0.1873990307</v>
      </c>
      <c r="J358" s="531">
        <f t="shared" si="38"/>
        <v>-116</v>
      </c>
      <c r="K358" s="532">
        <f t="shared" si="39"/>
        <v>-1</v>
      </c>
      <c r="L358" s="661"/>
      <c r="M358" s="655"/>
      <c r="N358" s="655"/>
      <c r="O358" s="656"/>
      <c r="P358" s="653"/>
    </row>
    <row r="359" ht="14.25" customHeight="1" outlineLevel="1">
      <c r="E359" s="660" t="s">
        <v>715</v>
      </c>
      <c r="F359" s="548">
        <v>200.0</v>
      </c>
      <c r="G359" s="528">
        <v>649.0</v>
      </c>
      <c r="H359" s="529">
        <v>114.0</v>
      </c>
      <c r="I359" s="530">
        <f t="shared" si="37"/>
        <v>0.1756548536</v>
      </c>
      <c r="J359" s="531">
        <f t="shared" si="38"/>
        <v>-114</v>
      </c>
      <c r="K359" s="532">
        <f t="shared" si="39"/>
        <v>-1</v>
      </c>
      <c r="L359" s="661"/>
      <c r="M359" s="655"/>
      <c r="N359" s="655"/>
      <c r="O359" s="656"/>
      <c r="P359" s="653"/>
    </row>
    <row r="360" ht="14.25" customHeight="1" outlineLevel="1">
      <c r="E360" s="660" t="s">
        <v>716</v>
      </c>
      <c r="F360" s="548">
        <v>200.0</v>
      </c>
      <c r="G360" s="528">
        <v>649.0</v>
      </c>
      <c r="H360" s="529">
        <v>100.0</v>
      </c>
      <c r="I360" s="530">
        <f t="shared" si="37"/>
        <v>0.1540832049</v>
      </c>
      <c r="J360" s="531">
        <f t="shared" si="38"/>
        <v>-100</v>
      </c>
      <c r="K360" s="532">
        <f t="shared" si="39"/>
        <v>-1</v>
      </c>
      <c r="L360" s="661"/>
      <c r="M360" s="655"/>
      <c r="N360" s="655"/>
      <c r="O360" s="656"/>
      <c r="P360" s="653"/>
    </row>
    <row r="361" ht="14.25" customHeight="1" outlineLevel="1">
      <c r="E361" s="660" t="s">
        <v>717</v>
      </c>
      <c r="F361" s="548">
        <v>200.0</v>
      </c>
      <c r="G361" s="528">
        <v>659.0</v>
      </c>
      <c r="H361" s="529">
        <v>100.0</v>
      </c>
      <c r="I361" s="530">
        <f t="shared" si="37"/>
        <v>0.1517450683</v>
      </c>
      <c r="J361" s="531">
        <f t="shared" si="38"/>
        <v>-100</v>
      </c>
      <c r="K361" s="532">
        <f t="shared" si="39"/>
        <v>-1</v>
      </c>
      <c r="L361" s="661"/>
      <c r="M361" s="655"/>
      <c r="N361" s="655"/>
      <c r="O361" s="656"/>
      <c r="P361" s="653"/>
    </row>
    <row r="362" ht="14.25" customHeight="1" outlineLevel="1">
      <c r="A362" s="543" t="s">
        <v>824</v>
      </c>
      <c r="B362" s="543"/>
      <c r="C362" s="543" t="s">
        <v>825</v>
      </c>
      <c r="D362" s="540"/>
      <c r="E362" s="660" t="s">
        <v>713</v>
      </c>
      <c r="F362" s="548">
        <v>200.0</v>
      </c>
      <c r="G362" s="546">
        <v>489.0</v>
      </c>
      <c r="H362" s="529">
        <v>105.0</v>
      </c>
      <c r="I362" s="530">
        <f t="shared" si="37"/>
        <v>0.2147239264</v>
      </c>
      <c r="J362" s="531">
        <f t="shared" si="38"/>
        <v>-105</v>
      </c>
      <c r="K362" s="532">
        <f t="shared" si="39"/>
        <v>-1</v>
      </c>
      <c r="L362" s="654"/>
      <c r="M362" s="655" t="s">
        <v>313</v>
      </c>
      <c r="N362" s="655" t="s">
        <v>313</v>
      </c>
      <c r="O362" s="647"/>
      <c r="P362" s="665"/>
    </row>
    <row r="363" ht="14.25" customHeight="1" outlineLevel="1">
      <c r="E363" s="660" t="s">
        <v>714</v>
      </c>
      <c r="F363" s="548">
        <v>200.0</v>
      </c>
      <c r="G363" s="546">
        <v>489.0</v>
      </c>
      <c r="H363" s="529">
        <v>105.0</v>
      </c>
      <c r="I363" s="530">
        <f t="shared" si="37"/>
        <v>0.2147239264</v>
      </c>
      <c r="J363" s="531">
        <f t="shared" si="38"/>
        <v>-105</v>
      </c>
      <c r="K363" s="532">
        <f t="shared" si="39"/>
        <v>-1</v>
      </c>
      <c r="L363" s="654"/>
      <c r="M363" s="655"/>
      <c r="N363" s="655"/>
      <c r="O363" s="647"/>
      <c r="P363" s="665"/>
    </row>
    <row r="364" ht="14.25" customHeight="1" outlineLevel="1">
      <c r="E364" s="660" t="s">
        <v>715</v>
      </c>
      <c r="F364" s="548">
        <v>200.0</v>
      </c>
      <c r="G364" s="546">
        <v>499.0</v>
      </c>
      <c r="H364" s="529">
        <v>110.0</v>
      </c>
      <c r="I364" s="530">
        <f t="shared" si="37"/>
        <v>0.2204408818</v>
      </c>
      <c r="J364" s="531">
        <f t="shared" si="38"/>
        <v>-110</v>
      </c>
      <c r="K364" s="532">
        <f t="shared" si="39"/>
        <v>-1</v>
      </c>
      <c r="L364" s="654"/>
      <c r="M364" s="655"/>
      <c r="N364" s="655"/>
      <c r="O364" s="647"/>
      <c r="P364" s="665"/>
    </row>
    <row r="365" ht="14.25" customHeight="1" outlineLevel="1">
      <c r="E365" s="660" t="s">
        <v>716</v>
      </c>
      <c r="F365" s="548">
        <v>200.0</v>
      </c>
      <c r="G365" s="546">
        <v>499.0</v>
      </c>
      <c r="H365" s="529">
        <v>110.0</v>
      </c>
      <c r="I365" s="530">
        <f t="shared" si="37"/>
        <v>0.2204408818</v>
      </c>
      <c r="J365" s="531">
        <f t="shared" si="38"/>
        <v>-110</v>
      </c>
      <c r="K365" s="532">
        <f t="shared" si="39"/>
        <v>-1</v>
      </c>
      <c r="L365" s="654"/>
      <c r="M365" s="655"/>
      <c r="N365" s="655"/>
      <c r="O365" s="647"/>
      <c r="P365" s="665"/>
    </row>
    <row r="366" ht="14.25" customHeight="1" outlineLevel="1">
      <c r="E366" s="660" t="s">
        <v>717</v>
      </c>
      <c r="F366" s="548">
        <v>200.0</v>
      </c>
      <c r="G366" s="546">
        <v>499.0</v>
      </c>
      <c r="H366" s="529"/>
      <c r="I366" s="530">
        <f t="shared" si="37"/>
        <v>0</v>
      </c>
      <c r="J366" s="531">
        <f t="shared" si="38"/>
        <v>0</v>
      </c>
      <c r="K366" s="532" t="str">
        <f t="shared" si="39"/>
        <v>#DIV/0!</v>
      </c>
      <c r="L366" s="654"/>
      <c r="M366" s="655"/>
      <c r="N366" s="655"/>
      <c r="O366" s="647"/>
      <c r="P366" s="665"/>
    </row>
    <row r="367" ht="14.25" customHeight="1" outlineLevel="1">
      <c r="A367" s="551" t="s">
        <v>826</v>
      </c>
      <c r="B367" s="709" t="s">
        <v>827</v>
      </c>
      <c r="C367" s="551" t="s">
        <v>826</v>
      </c>
      <c r="D367" s="709" t="s">
        <v>828</v>
      </c>
      <c r="E367" s="660" t="s">
        <v>713</v>
      </c>
      <c r="F367" s="548">
        <v>200.0</v>
      </c>
      <c r="G367" s="528">
        <v>449.0</v>
      </c>
      <c r="H367" s="529">
        <v>85.0</v>
      </c>
      <c r="I367" s="530">
        <f t="shared" si="37"/>
        <v>0.1893095768</v>
      </c>
      <c r="J367" s="531">
        <f t="shared" si="38"/>
        <v>-85</v>
      </c>
      <c r="K367" s="532">
        <f t="shared" si="39"/>
        <v>-1</v>
      </c>
      <c r="L367" s="661"/>
      <c r="M367" s="655" t="s">
        <v>313</v>
      </c>
      <c r="N367" s="655" t="s">
        <v>313</v>
      </c>
      <c r="O367" s="656"/>
      <c r="P367" s="653"/>
    </row>
    <row r="368" ht="14.25" customHeight="1" outlineLevel="1">
      <c r="E368" s="660" t="s">
        <v>714</v>
      </c>
      <c r="F368" s="548">
        <v>200.0</v>
      </c>
      <c r="G368" s="528">
        <v>449.0</v>
      </c>
      <c r="H368" s="529">
        <v>74.0</v>
      </c>
      <c r="I368" s="530">
        <f t="shared" si="37"/>
        <v>0.1648106904</v>
      </c>
      <c r="J368" s="531">
        <f t="shared" si="38"/>
        <v>-74</v>
      </c>
      <c r="K368" s="532">
        <f t="shared" si="39"/>
        <v>-1</v>
      </c>
      <c r="L368" s="661"/>
      <c r="M368" s="655"/>
      <c r="N368" s="655"/>
      <c r="O368" s="656"/>
      <c r="P368" s="653"/>
    </row>
    <row r="369" ht="14.25" customHeight="1" outlineLevel="1">
      <c r="E369" s="660" t="s">
        <v>715</v>
      </c>
      <c r="F369" s="548">
        <v>200.0</v>
      </c>
      <c r="G369" s="528">
        <v>469.0</v>
      </c>
      <c r="H369" s="529">
        <v>85.0</v>
      </c>
      <c r="I369" s="530">
        <f t="shared" si="37"/>
        <v>0.1812366738</v>
      </c>
      <c r="J369" s="531">
        <f t="shared" si="38"/>
        <v>-85</v>
      </c>
      <c r="K369" s="532">
        <f t="shared" si="39"/>
        <v>-1</v>
      </c>
      <c r="L369" s="661"/>
      <c r="M369" s="655"/>
      <c r="N369" s="655"/>
      <c r="O369" s="656"/>
      <c r="P369" s="653"/>
    </row>
    <row r="370" ht="14.25" customHeight="1" outlineLevel="1">
      <c r="E370" s="660" t="s">
        <v>716</v>
      </c>
      <c r="F370" s="548">
        <v>200.0</v>
      </c>
      <c r="G370" s="528">
        <v>469.0</v>
      </c>
      <c r="H370" s="529">
        <v>62.0</v>
      </c>
      <c r="I370" s="530">
        <f t="shared" si="37"/>
        <v>0.132196162</v>
      </c>
      <c r="J370" s="531">
        <f t="shared" si="38"/>
        <v>-62</v>
      </c>
      <c r="K370" s="532">
        <f t="shared" si="39"/>
        <v>-1</v>
      </c>
      <c r="L370" s="661"/>
      <c r="M370" s="655"/>
      <c r="N370" s="655"/>
      <c r="O370" s="656"/>
      <c r="P370" s="653"/>
    </row>
    <row r="371" ht="14.25" customHeight="1" outlineLevel="1">
      <c r="E371" s="660" t="s">
        <v>717</v>
      </c>
      <c r="F371" s="548">
        <v>200.0</v>
      </c>
      <c r="G371" s="528">
        <v>479.0</v>
      </c>
      <c r="H371" s="529"/>
      <c r="I371" s="530">
        <f t="shared" si="37"/>
        <v>0</v>
      </c>
      <c r="J371" s="531">
        <f t="shared" si="38"/>
        <v>0</v>
      </c>
      <c r="K371" s="532" t="str">
        <f t="shared" si="39"/>
        <v>#DIV/0!</v>
      </c>
      <c r="L371" s="661"/>
      <c r="M371" s="655"/>
      <c r="N371" s="655"/>
      <c r="O371" s="656"/>
      <c r="P371" s="653"/>
    </row>
    <row r="372" ht="15.0" customHeight="1">
      <c r="A372" s="525" t="s">
        <v>829</v>
      </c>
      <c r="B372" s="638"/>
      <c r="C372" s="525"/>
      <c r="D372" s="706"/>
      <c r="E372" s="657" t="s">
        <v>713</v>
      </c>
      <c r="F372" s="538"/>
      <c r="G372" s="539"/>
      <c r="H372" s="535"/>
      <c r="I372" s="536"/>
      <c r="J372" s="537"/>
      <c r="K372" s="536"/>
      <c r="L372" s="645"/>
      <c r="M372" s="670"/>
      <c r="N372" s="670"/>
      <c r="O372" s="647"/>
      <c r="P372" s="658"/>
    </row>
    <row r="373" ht="15.0" customHeight="1">
      <c r="B373" s="638"/>
      <c r="C373" s="525"/>
      <c r="D373" s="639"/>
      <c r="E373" s="657" t="s">
        <v>714</v>
      </c>
      <c r="F373" s="538"/>
      <c r="G373" s="539"/>
      <c r="H373" s="535"/>
      <c r="I373" s="536"/>
      <c r="J373" s="537"/>
      <c r="K373" s="536"/>
      <c r="L373" s="645"/>
      <c r="M373" s="670"/>
      <c r="N373" s="670"/>
      <c r="O373" s="647"/>
      <c r="P373" s="658"/>
    </row>
    <row r="374" ht="15.0" customHeight="1">
      <c r="B374" s="638"/>
      <c r="C374" s="525"/>
      <c r="D374" s="639"/>
      <c r="E374" s="657" t="s">
        <v>715</v>
      </c>
      <c r="F374" s="538"/>
      <c r="G374" s="539"/>
      <c r="H374" s="535"/>
      <c r="I374" s="536"/>
      <c r="J374" s="537"/>
      <c r="K374" s="536"/>
      <c r="L374" s="645"/>
      <c r="M374" s="670"/>
      <c r="N374" s="670"/>
      <c r="O374" s="647"/>
      <c r="P374" s="658"/>
    </row>
    <row r="375" ht="15.0" customHeight="1">
      <c r="B375" s="638"/>
      <c r="C375" s="525"/>
      <c r="D375" s="639"/>
      <c r="E375" s="657" t="s">
        <v>736</v>
      </c>
      <c r="F375" s="538"/>
      <c r="G375" s="539"/>
      <c r="H375" s="535"/>
      <c r="I375" s="536"/>
      <c r="J375" s="537"/>
      <c r="K375" s="536"/>
      <c r="L375" s="645"/>
      <c r="M375" s="670"/>
      <c r="N375" s="670"/>
      <c r="O375" s="647"/>
      <c r="P375" s="658"/>
    </row>
    <row r="376" ht="15.0" customHeight="1">
      <c r="B376" s="638"/>
      <c r="C376" s="525"/>
      <c r="D376" s="639"/>
      <c r="E376" s="657" t="s">
        <v>717</v>
      </c>
      <c r="F376" s="538"/>
      <c r="G376" s="539"/>
      <c r="H376" s="535"/>
      <c r="I376" s="536"/>
      <c r="J376" s="537"/>
      <c r="K376" s="536"/>
      <c r="L376" s="645"/>
      <c r="M376" s="670"/>
      <c r="N376" s="670"/>
      <c r="O376" s="647"/>
      <c r="P376" s="658"/>
    </row>
    <row r="377" ht="15.0" customHeight="1">
      <c r="A377" s="543" t="s">
        <v>830</v>
      </c>
      <c r="B377" s="551"/>
      <c r="C377" s="543" t="s">
        <v>830</v>
      </c>
      <c r="D377" s="664"/>
      <c r="E377" s="652" t="s">
        <v>713</v>
      </c>
      <c r="F377" s="547">
        <v>50.0</v>
      </c>
      <c r="G377" s="653">
        <v>239.0</v>
      </c>
      <c r="H377" s="529">
        <v>35.0</v>
      </c>
      <c r="I377" s="530">
        <f t="shared" ref="I377:I446" si="40">H377/G377</f>
        <v>0.1464435146</v>
      </c>
      <c r="J377" s="531">
        <f t="shared" ref="J377:J446" si="41">O377-H377</f>
        <v>-35</v>
      </c>
      <c r="K377" s="532">
        <f t="shared" ref="K377:K446" si="42">O377/H377-1</f>
        <v>-1</v>
      </c>
      <c r="L377" s="654"/>
      <c r="M377" s="655"/>
      <c r="N377" s="655"/>
      <c r="O377" s="656"/>
      <c r="P377" s="653"/>
    </row>
    <row r="378" ht="14.25" customHeight="1">
      <c r="D378" s="648"/>
      <c r="E378" s="652" t="s">
        <v>714</v>
      </c>
      <c r="F378" s="547">
        <v>50.0</v>
      </c>
      <c r="G378" s="653">
        <v>239.0</v>
      </c>
      <c r="H378" s="529">
        <v>35.0</v>
      </c>
      <c r="I378" s="530">
        <f t="shared" si="40"/>
        <v>0.1464435146</v>
      </c>
      <c r="J378" s="531">
        <f t="shared" si="41"/>
        <v>-35</v>
      </c>
      <c r="K378" s="532">
        <f t="shared" si="42"/>
        <v>-1</v>
      </c>
      <c r="L378" s="654"/>
      <c r="M378" s="655"/>
      <c r="N378" s="655"/>
      <c r="O378" s="656"/>
      <c r="P378" s="653"/>
    </row>
    <row r="379" ht="14.25" customHeight="1">
      <c r="D379" s="648"/>
      <c r="E379" s="652" t="s">
        <v>715</v>
      </c>
      <c r="F379" s="547">
        <v>50.0</v>
      </c>
      <c r="G379" s="653">
        <v>259.0</v>
      </c>
      <c r="H379" s="529">
        <v>35.0</v>
      </c>
      <c r="I379" s="530">
        <f t="shared" si="40"/>
        <v>0.1351351351</v>
      </c>
      <c r="J379" s="531">
        <f t="shared" si="41"/>
        <v>-35</v>
      </c>
      <c r="K379" s="532">
        <f t="shared" si="42"/>
        <v>-1</v>
      </c>
      <c r="L379" s="654"/>
      <c r="M379" s="655"/>
      <c r="N379" s="655"/>
      <c r="O379" s="656"/>
      <c r="P379" s="653"/>
    </row>
    <row r="380" ht="14.25" customHeight="1">
      <c r="D380" s="648"/>
      <c r="E380" s="652" t="s">
        <v>736</v>
      </c>
      <c r="F380" s="547">
        <v>50.0</v>
      </c>
      <c r="G380" s="653">
        <v>259.0</v>
      </c>
      <c r="H380" s="529">
        <v>35.0</v>
      </c>
      <c r="I380" s="530">
        <f t="shared" si="40"/>
        <v>0.1351351351</v>
      </c>
      <c r="J380" s="531">
        <f t="shared" si="41"/>
        <v>-35</v>
      </c>
      <c r="K380" s="532">
        <f t="shared" si="42"/>
        <v>-1</v>
      </c>
      <c r="L380" s="654"/>
      <c r="M380" s="655"/>
      <c r="N380" s="655"/>
      <c r="O380" s="656"/>
      <c r="P380" s="653"/>
    </row>
    <row r="381" ht="14.25" customHeight="1">
      <c r="D381" s="648"/>
      <c r="E381" s="652" t="s">
        <v>717</v>
      </c>
      <c r="F381" s="547">
        <v>50.0</v>
      </c>
      <c r="G381" s="653">
        <v>259.0</v>
      </c>
      <c r="H381" s="529">
        <v>35.0</v>
      </c>
      <c r="I381" s="530">
        <f t="shared" si="40"/>
        <v>0.1351351351</v>
      </c>
      <c r="J381" s="531">
        <f t="shared" si="41"/>
        <v>-35</v>
      </c>
      <c r="K381" s="532">
        <f t="shared" si="42"/>
        <v>-1</v>
      </c>
      <c r="L381" s="654"/>
      <c r="M381" s="655"/>
      <c r="N381" s="655"/>
      <c r="O381" s="656"/>
      <c r="P381" s="653"/>
    </row>
    <row r="382" ht="14.25" customHeight="1">
      <c r="A382" s="543" t="s">
        <v>831</v>
      </c>
      <c r="B382" s="551"/>
      <c r="C382" s="543" t="s">
        <v>831</v>
      </c>
      <c r="D382" s="664"/>
      <c r="E382" s="652" t="s">
        <v>713</v>
      </c>
      <c r="F382" s="547">
        <v>50.0</v>
      </c>
      <c r="G382" s="653">
        <v>239.0</v>
      </c>
      <c r="H382" s="529">
        <v>35.0</v>
      </c>
      <c r="I382" s="530">
        <f t="shared" si="40"/>
        <v>0.1464435146</v>
      </c>
      <c r="J382" s="531">
        <f t="shared" si="41"/>
        <v>-35</v>
      </c>
      <c r="K382" s="532">
        <f t="shared" si="42"/>
        <v>-1</v>
      </c>
      <c r="L382" s="654"/>
      <c r="M382" s="655"/>
      <c r="N382" s="655"/>
      <c r="O382" s="656"/>
      <c r="P382" s="653"/>
    </row>
    <row r="383" ht="14.25" customHeight="1">
      <c r="D383" s="648"/>
      <c r="E383" s="652" t="s">
        <v>714</v>
      </c>
      <c r="F383" s="547">
        <v>50.0</v>
      </c>
      <c r="G383" s="653">
        <v>239.0</v>
      </c>
      <c r="H383" s="529">
        <v>35.0</v>
      </c>
      <c r="I383" s="530">
        <f t="shared" si="40"/>
        <v>0.1464435146</v>
      </c>
      <c r="J383" s="531">
        <f t="shared" si="41"/>
        <v>-35</v>
      </c>
      <c r="K383" s="532">
        <f t="shared" si="42"/>
        <v>-1</v>
      </c>
      <c r="L383" s="654"/>
      <c r="M383" s="655"/>
      <c r="N383" s="655"/>
      <c r="O383" s="656"/>
      <c r="P383" s="653"/>
    </row>
    <row r="384" ht="14.25" customHeight="1" outlineLevel="1">
      <c r="D384" s="648"/>
      <c r="E384" s="652" t="s">
        <v>715</v>
      </c>
      <c r="F384" s="547">
        <v>50.0</v>
      </c>
      <c r="G384" s="653">
        <v>259.0</v>
      </c>
      <c r="H384" s="529">
        <v>35.0</v>
      </c>
      <c r="I384" s="530">
        <f t="shared" si="40"/>
        <v>0.1351351351</v>
      </c>
      <c r="J384" s="531">
        <f t="shared" si="41"/>
        <v>-35</v>
      </c>
      <c r="K384" s="532">
        <f t="shared" si="42"/>
        <v>-1</v>
      </c>
      <c r="L384" s="654"/>
      <c r="M384" s="655"/>
      <c r="N384" s="655"/>
      <c r="O384" s="656"/>
      <c r="P384" s="653"/>
    </row>
    <row r="385" ht="14.25" customHeight="1" outlineLevel="1">
      <c r="D385" s="648"/>
      <c r="E385" s="652" t="s">
        <v>736</v>
      </c>
      <c r="F385" s="547">
        <v>50.0</v>
      </c>
      <c r="G385" s="653">
        <v>259.0</v>
      </c>
      <c r="H385" s="529">
        <v>35.0</v>
      </c>
      <c r="I385" s="530">
        <f t="shared" si="40"/>
        <v>0.1351351351</v>
      </c>
      <c r="J385" s="531">
        <f t="shared" si="41"/>
        <v>-35</v>
      </c>
      <c r="K385" s="532">
        <f t="shared" si="42"/>
        <v>-1</v>
      </c>
      <c r="L385" s="654"/>
      <c r="M385" s="655"/>
      <c r="N385" s="655"/>
      <c r="O385" s="656"/>
      <c r="P385" s="653"/>
    </row>
    <row r="386" ht="14.25" customHeight="1" outlineLevel="1">
      <c r="D386" s="648"/>
      <c r="E386" s="652" t="s">
        <v>717</v>
      </c>
      <c r="F386" s="547">
        <v>50.0</v>
      </c>
      <c r="G386" s="653">
        <v>259.0</v>
      </c>
      <c r="H386" s="529">
        <v>35.0</v>
      </c>
      <c r="I386" s="530">
        <f t="shared" si="40"/>
        <v>0.1351351351</v>
      </c>
      <c r="J386" s="531">
        <f t="shared" si="41"/>
        <v>-35</v>
      </c>
      <c r="K386" s="532">
        <f t="shared" si="42"/>
        <v>-1</v>
      </c>
      <c r="L386" s="654"/>
      <c r="M386" s="655"/>
      <c r="N386" s="655"/>
      <c r="O386" s="656"/>
      <c r="P386" s="653"/>
    </row>
    <row r="387" ht="14.25" customHeight="1" outlineLevel="1">
      <c r="A387" s="543" t="s">
        <v>832</v>
      </c>
      <c r="B387" s="551"/>
      <c r="C387" s="543" t="s">
        <v>833</v>
      </c>
      <c r="D387" s="664"/>
      <c r="E387" s="652" t="s">
        <v>713</v>
      </c>
      <c r="F387" s="547">
        <v>50.0</v>
      </c>
      <c r="G387" s="653">
        <v>239.0</v>
      </c>
      <c r="H387" s="529">
        <v>35.0</v>
      </c>
      <c r="I387" s="530">
        <f t="shared" si="40"/>
        <v>0.1464435146</v>
      </c>
      <c r="J387" s="531">
        <f t="shared" si="41"/>
        <v>-35</v>
      </c>
      <c r="K387" s="532">
        <f t="shared" si="42"/>
        <v>-1</v>
      </c>
      <c r="L387" s="654"/>
      <c r="M387" s="655"/>
      <c r="N387" s="655"/>
      <c r="O387" s="656"/>
      <c r="P387" s="653"/>
    </row>
    <row r="388" ht="14.25" customHeight="1" outlineLevel="1">
      <c r="D388" s="648"/>
      <c r="E388" s="652" t="s">
        <v>714</v>
      </c>
      <c r="F388" s="547">
        <v>50.0</v>
      </c>
      <c r="G388" s="653">
        <v>239.0</v>
      </c>
      <c r="H388" s="529">
        <v>35.0</v>
      </c>
      <c r="I388" s="530">
        <f t="shared" si="40"/>
        <v>0.1464435146</v>
      </c>
      <c r="J388" s="531">
        <f t="shared" si="41"/>
        <v>-35</v>
      </c>
      <c r="K388" s="532">
        <f t="shared" si="42"/>
        <v>-1</v>
      </c>
      <c r="L388" s="654"/>
      <c r="M388" s="655"/>
      <c r="N388" s="655"/>
      <c r="O388" s="656"/>
      <c r="P388" s="653"/>
    </row>
    <row r="389" ht="14.25" customHeight="1" outlineLevel="1">
      <c r="D389" s="648"/>
      <c r="E389" s="652" t="s">
        <v>715</v>
      </c>
      <c r="F389" s="547">
        <v>50.0</v>
      </c>
      <c r="G389" s="653">
        <v>259.0</v>
      </c>
      <c r="H389" s="529">
        <v>35.0</v>
      </c>
      <c r="I389" s="530">
        <f t="shared" si="40"/>
        <v>0.1351351351</v>
      </c>
      <c r="J389" s="531">
        <f t="shared" si="41"/>
        <v>-35</v>
      </c>
      <c r="K389" s="532">
        <f t="shared" si="42"/>
        <v>-1</v>
      </c>
      <c r="L389" s="654"/>
      <c r="M389" s="655"/>
      <c r="N389" s="655"/>
      <c r="O389" s="656"/>
      <c r="P389" s="653"/>
    </row>
    <row r="390" ht="14.25" customHeight="1" outlineLevel="1">
      <c r="D390" s="648"/>
      <c r="E390" s="652" t="s">
        <v>736</v>
      </c>
      <c r="F390" s="547">
        <v>50.0</v>
      </c>
      <c r="G390" s="653">
        <v>259.0</v>
      </c>
      <c r="H390" s="529">
        <v>35.0</v>
      </c>
      <c r="I390" s="530">
        <f t="shared" si="40"/>
        <v>0.1351351351</v>
      </c>
      <c r="J390" s="531">
        <f t="shared" si="41"/>
        <v>-35</v>
      </c>
      <c r="K390" s="532">
        <f t="shared" si="42"/>
        <v>-1</v>
      </c>
      <c r="L390" s="654"/>
      <c r="M390" s="655"/>
      <c r="N390" s="655"/>
      <c r="O390" s="656"/>
      <c r="P390" s="653"/>
    </row>
    <row r="391" ht="14.25" customHeight="1" outlineLevel="1">
      <c r="D391" s="648"/>
      <c r="E391" s="652" t="s">
        <v>717</v>
      </c>
      <c r="F391" s="547">
        <v>50.0</v>
      </c>
      <c r="G391" s="653">
        <v>259.0</v>
      </c>
      <c r="H391" s="529">
        <v>35.0</v>
      </c>
      <c r="I391" s="530">
        <f t="shared" si="40"/>
        <v>0.1351351351</v>
      </c>
      <c r="J391" s="531">
        <f t="shared" si="41"/>
        <v>-35</v>
      </c>
      <c r="K391" s="532">
        <f t="shared" si="42"/>
        <v>-1</v>
      </c>
      <c r="L391" s="654"/>
      <c r="M391" s="655"/>
      <c r="N391" s="655"/>
      <c r="O391" s="656"/>
      <c r="P391" s="653"/>
    </row>
    <row r="392" ht="14.25" customHeight="1" outlineLevel="1">
      <c r="A392" s="543" t="s">
        <v>834</v>
      </c>
      <c r="B392" s="551"/>
      <c r="C392" s="543" t="s">
        <v>834</v>
      </c>
      <c r="D392" s="664"/>
      <c r="E392" s="652" t="s">
        <v>713</v>
      </c>
      <c r="F392" s="547">
        <v>50.0</v>
      </c>
      <c r="G392" s="653">
        <v>239.0</v>
      </c>
      <c r="H392" s="529">
        <v>35.0</v>
      </c>
      <c r="I392" s="530">
        <f t="shared" si="40"/>
        <v>0.1464435146</v>
      </c>
      <c r="J392" s="531">
        <f t="shared" si="41"/>
        <v>-35</v>
      </c>
      <c r="K392" s="532">
        <f t="shared" si="42"/>
        <v>-1</v>
      </c>
      <c r="L392" s="654"/>
      <c r="M392" s="655" t="s">
        <v>313</v>
      </c>
      <c r="N392" s="655" t="s">
        <v>313</v>
      </c>
      <c r="O392" s="656"/>
      <c r="P392" s="653"/>
    </row>
    <row r="393" ht="14.25" customHeight="1" outlineLevel="1">
      <c r="D393" s="648"/>
      <c r="E393" s="652" t="s">
        <v>714</v>
      </c>
      <c r="F393" s="547">
        <v>50.0</v>
      </c>
      <c r="G393" s="653">
        <v>239.0</v>
      </c>
      <c r="H393" s="529">
        <v>35.0</v>
      </c>
      <c r="I393" s="530">
        <f t="shared" si="40"/>
        <v>0.1464435146</v>
      </c>
      <c r="J393" s="531">
        <f t="shared" si="41"/>
        <v>-35</v>
      </c>
      <c r="K393" s="532">
        <f t="shared" si="42"/>
        <v>-1</v>
      </c>
      <c r="L393" s="654"/>
      <c r="M393" s="655"/>
      <c r="N393" s="655"/>
      <c r="O393" s="656"/>
      <c r="P393" s="653"/>
    </row>
    <row r="394" ht="14.25" customHeight="1" outlineLevel="1">
      <c r="D394" s="648"/>
      <c r="E394" s="652" t="s">
        <v>715</v>
      </c>
      <c r="F394" s="547">
        <v>50.0</v>
      </c>
      <c r="G394" s="653">
        <v>259.0</v>
      </c>
      <c r="H394" s="529">
        <v>35.0</v>
      </c>
      <c r="I394" s="530">
        <f t="shared" si="40"/>
        <v>0.1351351351</v>
      </c>
      <c r="J394" s="531">
        <f t="shared" si="41"/>
        <v>-35</v>
      </c>
      <c r="K394" s="532">
        <f t="shared" si="42"/>
        <v>-1</v>
      </c>
      <c r="L394" s="654"/>
      <c r="M394" s="655"/>
      <c r="N394" s="655"/>
      <c r="O394" s="656"/>
      <c r="P394" s="653"/>
    </row>
    <row r="395" ht="14.25" customHeight="1" outlineLevel="1">
      <c r="D395" s="648"/>
      <c r="E395" s="652" t="s">
        <v>716</v>
      </c>
      <c r="F395" s="547">
        <v>50.0</v>
      </c>
      <c r="G395" s="653">
        <v>259.0</v>
      </c>
      <c r="H395" s="529">
        <v>35.0</v>
      </c>
      <c r="I395" s="530">
        <f t="shared" si="40"/>
        <v>0.1351351351</v>
      </c>
      <c r="J395" s="531">
        <f t="shared" si="41"/>
        <v>-35</v>
      </c>
      <c r="K395" s="532">
        <f t="shared" si="42"/>
        <v>-1</v>
      </c>
      <c r="L395" s="654"/>
      <c r="M395" s="655"/>
      <c r="N395" s="655"/>
      <c r="O395" s="656"/>
      <c r="P395" s="653"/>
    </row>
    <row r="396" ht="14.25" customHeight="1" outlineLevel="1">
      <c r="D396" s="648"/>
      <c r="E396" s="652" t="s">
        <v>717</v>
      </c>
      <c r="F396" s="547">
        <v>50.0</v>
      </c>
      <c r="G396" s="653">
        <v>259.0</v>
      </c>
      <c r="H396" s="529">
        <v>35.0</v>
      </c>
      <c r="I396" s="530">
        <f t="shared" si="40"/>
        <v>0.1351351351</v>
      </c>
      <c r="J396" s="531">
        <f t="shared" si="41"/>
        <v>-35</v>
      </c>
      <c r="K396" s="532">
        <f t="shared" si="42"/>
        <v>-1</v>
      </c>
      <c r="L396" s="654"/>
      <c r="M396" s="655"/>
      <c r="N396" s="655"/>
      <c r="O396" s="656"/>
      <c r="P396" s="653"/>
    </row>
    <row r="397" ht="14.25" customHeight="1" outlineLevel="1">
      <c r="A397" s="543" t="s">
        <v>835</v>
      </c>
      <c r="B397" s="551"/>
      <c r="C397" s="551" t="s">
        <v>836</v>
      </c>
      <c r="D397" s="664"/>
      <c r="E397" s="652" t="s">
        <v>713</v>
      </c>
      <c r="F397" s="547">
        <v>50.0</v>
      </c>
      <c r="G397" s="653">
        <v>239.0</v>
      </c>
      <c r="H397" s="529">
        <v>35.0</v>
      </c>
      <c r="I397" s="530">
        <f t="shared" si="40"/>
        <v>0.1464435146</v>
      </c>
      <c r="J397" s="531">
        <f t="shared" si="41"/>
        <v>-35</v>
      </c>
      <c r="K397" s="532">
        <f t="shared" si="42"/>
        <v>-1</v>
      </c>
      <c r="L397" s="654"/>
      <c r="M397" s="710" t="s">
        <v>313</v>
      </c>
      <c r="N397" s="710" t="s">
        <v>313</v>
      </c>
      <c r="O397" s="656"/>
      <c r="P397" s="653"/>
    </row>
    <row r="398" ht="14.25" customHeight="1" outlineLevel="1">
      <c r="D398" s="648"/>
      <c r="E398" s="652" t="s">
        <v>714</v>
      </c>
      <c r="F398" s="547">
        <v>50.0</v>
      </c>
      <c r="G398" s="653">
        <v>239.0</v>
      </c>
      <c r="H398" s="529">
        <v>35.0</v>
      </c>
      <c r="I398" s="530">
        <f t="shared" si="40"/>
        <v>0.1464435146</v>
      </c>
      <c r="J398" s="531">
        <f t="shared" si="41"/>
        <v>-35</v>
      </c>
      <c r="K398" s="532">
        <f t="shared" si="42"/>
        <v>-1</v>
      </c>
      <c r="L398" s="654"/>
      <c r="M398" s="710"/>
      <c r="N398" s="710"/>
      <c r="O398" s="656"/>
      <c r="P398" s="653"/>
    </row>
    <row r="399" ht="14.25" customHeight="1" outlineLevel="1">
      <c r="D399" s="648"/>
      <c r="E399" s="652" t="s">
        <v>715</v>
      </c>
      <c r="F399" s="547">
        <v>50.0</v>
      </c>
      <c r="G399" s="653">
        <v>259.0</v>
      </c>
      <c r="H399" s="529">
        <v>35.0</v>
      </c>
      <c r="I399" s="530">
        <f t="shared" si="40"/>
        <v>0.1351351351</v>
      </c>
      <c r="J399" s="531">
        <f t="shared" si="41"/>
        <v>-35</v>
      </c>
      <c r="K399" s="532">
        <f t="shared" si="42"/>
        <v>-1</v>
      </c>
      <c r="L399" s="654"/>
      <c r="M399" s="710"/>
      <c r="N399" s="710"/>
      <c r="O399" s="656"/>
      <c r="P399" s="653"/>
    </row>
    <row r="400" ht="14.25" customHeight="1" outlineLevel="1">
      <c r="D400" s="648"/>
      <c r="E400" s="652" t="s">
        <v>716</v>
      </c>
      <c r="F400" s="547">
        <v>50.0</v>
      </c>
      <c r="G400" s="653">
        <v>259.0</v>
      </c>
      <c r="H400" s="529">
        <v>35.0</v>
      </c>
      <c r="I400" s="530">
        <f t="shared" si="40"/>
        <v>0.1351351351</v>
      </c>
      <c r="J400" s="531">
        <f t="shared" si="41"/>
        <v>-35</v>
      </c>
      <c r="K400" s="532">
        <f t="shared" si="42"/>
        <v>-1</v>
      </c>
      <c r="L400" s="654"/>
      <c r="M400" s="710"/>
      <c r="N400" s="710"/>
      <c r="O400" s="656"/>
      <c r="P400" s="653"/>
    </row>
    <row r="401" ht="14.25" customHeight="1" outlineLevel="1">
      <c r="D401" s="648"/>
      <c r="E401" s="652" t="s">
        <v>717</v>
      </c>
      <c r="F401" s="547">
        <v>50.0</v>
      </c>
      <c r="G401" s="653">
        <v>259.0</v>
      </c>
      <c r="H401" s="529">
        <v>35.0</v>
      </c>
      <c r="I401" s="530">
        <f t="shared" si="40"/>
        <v>0.1351351351</v>
      </c>
      <c r="J401" s="531">
        <f t="shared" si="41"/>
        <v>-35</v>
      </c>
      <c r="K401" s="532">
        <f t="shared" si="42"/>
        <v>-1</v>
      </c>
      <c r="L401" s="654"/>
      <c r="M401" s="710"/>
      <c r="N401" s="710"/>
      <c r="O401" s="656"/>
      <c r="P401" s="653"/>
    </row>
    <row r="402" ht="14.25" customHeight="1" outlineLevel="1">
      <c r="A402" s="543" t="s">
        <v>837</v>
      </c>
      <c r="B402" s="551"/>
      <c r="C402" s="543" t="s">
        <v>838</v>
      </c>
      <c r="D402" s="664"/>
      <c r="E402" s="652" t="s">
        <v>713</v>
      </c>
      <c r="F402" s="547">
        <v>50.0</v>
      </c>
      <c r="G402" s="653">
        <v>239.0</v>
      </c>
      <c r="H402" s="529">
        <v>35.0</v>
      </c>
      <c r="I402" s="530">
        <f t="shared" si="40"/>
        <v>0.1464435146</v>
      </c>
      <c r="J402" s="531">
        <f t="shared" si="41"/>
        <v>-35</v>
      </c>
      <c r="K402" s="532">
        <f t="shared" si="42"/>
        <v>-1</v>
      </c>
      <c r="L402" s="654"/>
      <c r="M402" s="655" t="s">
        <v>313</v>
      </c>
      <c r="N402" s="655" t="s">
        <v>313</v>
      </c>
      <c r="O402" s="656"/>
      <c r="P402" s="653"/>
    </row>
    <row r="403" ht="14.25" customHeight="1" outlineLevel="1">
      <c r="D403" s="648"/>
      <c r="E403" s="652" t="s">
        <v>714</v>
      </c>
      <c r="F403" s="547">
        <v>50.0</v>
      </c>
      <c r="G403" s="653">
        <v>239.0</v>
      </c>
      <c r="H403" s="529">
        <v>35.0</v>
      </c>
      <c r="I403" s="530">
        <f t="shared" si="40"/>
        <v>0.1464435146</v>
      </c>
      <c r="J403" s="531">
        <f t="shared" si="41"/>
        <v>-35</v>
      </c>
      <c r="K403" s="532">
        <f t="shared" si="42"/>
        <v>-1</v>
      </c>
      <c r="L403" s="654"/>
      <c r="M403" s="655"/>
      <c r="N403" s="655"/>
      <c r="O403" s="656"/>
      <c r="P403" s="653"/>
    </row>
    <row r="404" ht="14.25" customHeight="1" outlineLevel="1">
      <c r="D404" s="648"/>
      <c r="E404" s="652" t="s">
        <v>715</v>
      </c>
      <c r="F404" s="547">
        <v>50.0</v>
      </c>
      <c r="G404" s="653">
        <v>259.0</v>
      </c>
      <c r="H404" s="529">
        <v>35.0</v>
      </c>
      <c r="I404" s="530">
        <f t="shared" si="40"/>
        <v>0.1351351351</v>
      </c>
      <c r="J404" s="531">
        <f t="shared" si="41"/>
        <v>-35</v>
      </c>
      <c r="K404" s="532">
        <f t="shared" si="42"/>
        <v>-1</v>
      </c>
      <c r="L404" s="654"/>
      <c r="M404" s="655"/>
      <c r="N404" s="655"/>
      <c r="O404" s="656"/>
      <c r="P404" s="653"/>
    </row>
    <row r="405" ht="14.25" customHeight="1" outlineLevel="1">
      <c r="D405" s="648"/>
      <c r="E405" s="652" t="s">
        <v>716</v>
      </c>
      <c r="F405" s="547">
        <v>50.0</v>
      </c>
      <c r="G405" s="653">
        <v>259.0</v>
      </c>
      <c r="H405" s="529">
        <v>35.0</v>
      </c>
      <c r="I405" s="530">
        <f t="shared" si="40"/>
        <v>0.1351351351</v>
      </c>
      <c r="J405" s="531">
        <f t="shared" si="41"/>
        <v>-35</v>
      </c>
      <c r="K405" s="532">
        <f t="shared" si="42"/>
        <v>-1</v>
      </c>
      <c r="L405" s="654"/>
      <c r="M405" s="655"/>
      <c r="N405" s="655"/>
      <c r="O405" s="656"/>
      <c r="P405" s="653"/>
    </row>
    <row r="406" ht="14.25" customHeight="1" outlineLevel="1">
      <c r="D406" s="648"/>
      <c r="E406" s="652" t="s">
        <v>717</v>
      </c>
      <c r="F406" s="547">
        <v>50.0</v>
      </c>
      <c r="G406" s="653">
        <v>259.0</v>
      </c>
      <c r="H406" s="529">
        <v>35.0</v>
      </c>
      <c r="I406" s="530">
        <f t="shared" si="40"/>
        <v>0.1351351351</v>
      </c>
      <c r="J406" s="531">
        <f t="shared" si="41"/>
        <v>-35</v>
      </c>
      <c r="K406" s="532">
        <f t="shared" si="42"/>
        <v>-1</v>
      </c>
      <c r="L406" s="654"/>
      <c r="M406" s="655"/>
      <c r="N406" s="655"/>
      <c r="O406" s="656"/>
      <c r="P406" s="653"/>
    </row>
    <row r="407" ht="14.25" customHeight="1" outlineLevel="1">
      <c r="A407" s="711" t="s">
        <v>839</v>
      </c>
      <c r="B407" s="551"/>
      <c r="C407" s="711" t="s">
        <v>839</v>
      </c>
      <c r="D407" s="712"/>
      <c r="E407" s="660" t="s">
        <v>713</v>
      </c>
      <c r="F407" s="547">
        <v>50.0</v>
      </c>
      <c r="G407" s="653">
        <v>239.0</v>
      </c>
      <c r="H407" s="529">
        <v>35.0</v>
      </c>
      <c r="I407" s="530">
        <f t="shared" si="40"/>
        <v>0.1464435146</v>
      </c>
      <c r="J407" s="531">
        <f t="shared" si="41"/>
        <v>-35</v>
      </c>
      <c r="K407" s="532">
        <f t="shared" si="42"/>
        <v>-1</v>
      </c>
      <c r="L407" s="654"/>
      <c r="M407" s="655" t="s">
        <v>313</v>
      </c>
      <c r="N407" s="655" t="s">
        <v>313</v>
      </c>
      <c r="O407" s="656"/>
      <c r="P407" s="653"/>
    </row>
    <row r="408" ht="14.25" customHeight="1" outlineLevel="1">
      <c r="D408" s="648"/>
      <c r="E408" s="660" t="s">
        <v>714</v>
      </c>
      <c r="F408" s="547">
        <v>50.0</v>
      </c>
      <c r="G408" s="653">
        <v>239.0</v>
      </c>
      <c r="H408" s="529">
        <v>35.0</v>
      </c>
      <c r="I408" s="530">
        <f t="shared" si="40"/>
        <v>0.1464435146</v>
      </c>
      <c r="J408" s="531">
        <f t="shared" si="41"/>
        <v>-35</v>
      </c>
      <c r="K408" s="532">
        <f t="shared" si="42"/>
        <v>-1</v>
      </c>
      <c r="L408" s="654"/>
      <c r="M408" s="655"/>
      <c r="N408" s="655"/>
      <c r="O408" s="656"/>
      <c r="P408" s="653"/>
    </row>
    <row r="409" ht="14.25" customHeight="1" outlineLevel="1">
      <c r="D409" s="648"/>
      <c r="E409" s="660" t="s">
        <v>715</v>
      </c>
      <c r="F409" s="547">
        <v>50.0</v>
      </c>
      <c r="G409" s="653">
        <v>259.0</v>
      </c>
      <c r="H409" s="529">
        <v>35.0</v>
      </c>
      <c r="I409" s="530">
        <f t="shared" si="40"/>
        <v>0.1351351351</v>
      </c>
      <c r="J409" s="531">
        <f t="shared" si="41"/>
        <v>-35</v>
      </c>
      <c r="K409" s="532">
        <f t="shared" si="42"/>
        <v>-1</v>
      </c>
      <c r="L409" s="654"/>
      <c r="M409" s="655"/>
      <c r="N409" s="655"/>
      <c r="O409" s="656"/>
      <c r="P409" s="653"/>
    </row>
    <row r="410" ht="14.25" customHeight="1" outlineLevel="1">
      <c r="D410" s="648"/>
      <c r="E410" s="660" t="s">
        <v>716</v>
      </c>
      <c r="F410" s="547">
        <v>50.0</v>
      </c>
      <c r="G410" s="653">
        <v>259.0</v>
      </c>
      <c r="H410" s="529">
        <v>35.0</v>
      </c>
      <c r="I410" s="530">
        <f t="shared" si="40"/>
        <v>0.1351351351</v>
      </c>
      <c r="J410" s="531">
        <f t="shared" si="41"/>
        <v>-35</v>
      </c>
      <c r="K410" s="532">
        <f t="shared" si="42"/>
        <v>-1</v>
      </c>
      <c r="L410" s="654"/>
      <c r="M410" s="655"/>
      <c r="N410" s="655"/>
      <c r="O410" s="656"/>
      <c r="P410" s="653"/>
    </row>
    <row r="411" ht="14.25" customHeight="1" outlineLevel="1">
      <c r="D411" s="648"/>
      <c r="E411" s="660" t="s">
        <v>717</v>
      </c>
      <c r="F411" s="547">
        <v>50.0</v>
      </c>
      <c r="G411" s="653">
        <v>259.0</v>
      </c>
      <c r="H411" s="529">
        <v>35.0</v>
      </c>
      <c r="I411" s="530">
        <f t="shared" si="40"/>
        <v>0.1351351351</v>
      </c>
      <c r="J411" s="531">
        <f t="shared" si="41"/>
        <v>-35</v>
      </c>
      <c r="K411" s="532">
        <f t="shared" si="42"/>
        <v>-1</v>
      </c>
      <c r="L411" s="654"/>
      <c r="M411" s="655"/>
      <c r="N411" s="655"/>
      <c r="O411" s="656"/>
      <c r="P411" s="653"/>
    </row>
    <row r="412" ht="14.25" customHeight="1" outlineLevel="1">
      <c r="A412" s="543" t="s">
        <v>840</v>
      </c>
      <c r="B412" s="551"/>
      <c r="C412" s="551" t="s">
        <v>841</v>
      </c>
      <c r="D412" s="664"/>
      <c r="E412" s="660" t="s">
        <v>713</v>
      </c>
      <c r="F412" s="547">
        <v>50.0</v>
      </c>
      <c r="G412" s="653">
        <v>239.0</v>
      </c>
      <c r="H412" s="529">
        <v>35.0</v>
      </c>
      <c r="I412" s="530">
        <f t="shared" si="40"/>
        <v>0.1464435146</v>
      </c>
      <c r="J412" s="531">
        <f t="shared" si="41"/>
        <v>-35</v>
      </c>
      <c r="K412" s="532">
        <f t="shared" si="42"/>
        <v>-1</v>
      </c>
      <c r="L412" s="654"/>
      <c r="M412" s="655" t="s">
        <v>313</v>
      </c>
      <c r="N412" s="655" t="s">
        <v>313</v>
      </c>
      <c r="O412" s="656"/>
      <c r="P412" s="653"/>
    </row>
    <row r="413" ht="14.25" customHeight="1" outlineLevel="1">
      <c r="D413" s="648"/>
      <c r="E413" s="660" t="s">
        <v>714</v>
      </c>
      <c r="F413" s="547">
        <v>50.0</v>
      </c>
      <c r="G413" s="653">
        <v>239.0</v>
      </c>
      <c r="H413" s="529">
        <v>35.0</v>
      </c>
      <c r="I413" s="530">
        <f t="shared" si="40"/>
        <v>0.1464435146</v>
      </c>
      <c r="J413" s="531">
        <f t="shared" si="41"/>
        <v>-35</v>
      </c>
      <c r="K413" s="532">
        <f t="shared" si="42"/>
        <v>-1</v>
      </c>
      <c r="L413" s="654"/>
      <c r="M413" s="655"/>
      <c r="N413" s="655"/>
      <c r="O413" s="656"/>
      <c r="P413" s="653"/>
    </row>
    <row r="414" ht="14.25" customHeight="1" outlineLevel="1">
      <c r="D414" s="648"/>
      <c r="E414" s="660" t="s">
        <v>715</v>
      </c>
      <c r="F414" s="547">
        <v>50.0</v>
      </c>
      <c r="G414" s="653">
        <v>259.0</v>
      </c>
      <c r="H414" s="529">
        <v>35.0</v>
      </c>
      <c r="I414" s="530">
        <f t="shared" si="40"/>
        <v>0.1351351351</v>
      </c>
      <c r="J414" s="531">
        <f t="shared" si="41"/>
        <v>-35</v>
      </c>
      <c r="K414" s="532">
        <f t="shared" si="42"/>
        <v>-1</v>
      </c>
      <c r="L414" s="654"/>
      <c r="M414" s="655"/>
      <c r="N414" s="655"/>
      <c r="O414" s="656"/>
      <c r="P414" s="653"/>
    </row>
    <row r="415" ht="14.25" customHeight="1" outlineLevel="1">
      <c r="D415" s="648"/>
      <c r="E415" s="660" t="s">
        <v>716</v>
      </c>
      <c r="F415" s="547">
        <v>50.0</v>
      </c>
      <c r="G415" s="653">
        <v>259.0</v>
      </c>
      <c r="H415" s="529">
        <v>35.0</v>
      </c>
      <c r="I415" s="530">
        <f t="shared" si="40"/>
        <v>0.1351351351</v>
      </c>
      <c r="J415" s="531">
        <f t="shared" si="41"/>
        <v>-35</v>
      </c>
      <c r="K415" s="532">
        <f t="shared" si="42"/>
        <v>-1</v>
      </c>
      <c r="L415" s="654"/>
      <c r="M415" s="655"/>
      <c r="N415" s="655"/>
      <c r="O415" s="656"/>
      <c r="P415" s="653"/>
    </row>
    <row r="416" ht="14.25" customHeight="1" outlineLevel="1">
      <c r="D416" s="648"/>
      <c r="E416" s="660" t="s">
        <v>717</v>
      </c>
      <c r="F416" s="547">
        <v>50.0</v>
      </c>
      <c r="G416" s="653">
        <v>259.0</v>
      </c>
      <c r="H416" s="529">
        <v>35.0</v>
      </c>
      <c r="I416" s="530">
        <f t="shared" si="40"/>
        <v>0.1351351351</v>
      </c>
      <c r="J416" s="531">
        <f t="shared" si="41"/>
        <v>-35</v>
      </c>
      <c r="K416" s="532">
        <f t="shared" si="42"/>
        <v>-1</v>
      </c>
      <c r="L416" s="654"/>
      <c r="M416" s="655"/>
      <c r="N416" s="655"/>
      <c r="O416" s="656"/>
      <c r="P416" s="653"/>
    </row>
    <row r="417" ht="14.25" customHeight="1" outlineLevel="1">
      <c r="A417" s="540" t="s">
        <v>842</v>
      </c>
      <c r="B417" s="683"/>
      <c r="C417" s="540" t="s">
        <v>843</v>
      </c>
      <c r="D417" s="712"/>
      <c r="E417" s="660" t="s">
        <v>713</v>
      </c>
      <c r="F417" s="547">
        <v>50.0</v>
      </c>
      <c r="G417" s="653">
        <v>239.0</v>
      </c>
      <c r="H417" s="529">
        <v>35.0</v>
      </c>
      <c r="I417" s="530">
        <f t="shared" si="40"/>
        <v>0.1464435146</v>
      </c>
      <c r="J417" s="531">
        <f t="shared" si="41"/>
        <v>-35</v>
      </c>
      <c r="K417" s="532">
        <f t="shared" si="42"/>
        <v>-1</v>
      </c>
      <c r="L417" s="713"/>
      <c r="M417" s="542" t="s">
        <v>313</v>
      </c>
      <c r="N417" s="542" t="s">
        <v>313</v>
      </c>
      <c r="O417" s="647"/>
      <c r="P417" s="665"/>
    </row>
    <row r="418" ht="14.25" customHeight="1" outlineLevel="1">
      <c r="D418" s="648"/>
      <c r="E418" s="660" t="s">
        <v>714</v>
      </c>
      <c r="F418" s="547">
        <v>50.0</v>
      </c>
      <c r="G418" s="653">
        <v>239.0</v>
      </c>
      <c r="H418" s="529">
        <v>35.0</v>
      </c>
      <c r="I418" s="530">
        <f t="shared" si="40"/>
        <v>0.1464435146</v>
      </c>
      <c r="J418" s="531">
        <f t="shared" si="41"/>
        <v>-35</v>
      </c>
      <c r="K418" s="532">
        <f t="shared" si="42"/>
        <v>-1</v>
      </c>
      <c r="L418" s="713"/>
      <c r="M418" s="542"/>
      <c r="N418" s="542"/>
      <c r="O418" s="647"/>
      <c r="P418" s="665"/>
    </row>
    <row r="419" ht="14.25" customHeight="1" outlineLevel="1">
      <c r="D419" s="648"/>
      <c r="E419" s="660" t="s">
        <v>715</v>
      </c>
      <c r="F419" s="547">
        <v>50.0</v>
      </c>
      <c r="G419" s="653">
        <v>259.0</v>
      </c>
      <c r="H419" s="529">
        <v>35.0</v>
      </c>
      <c r="I419" s="530">
        <f t="shared" si="40"/>
        <v>0.1351351351</v>
      </c>
      <c r="J419" s="531">
        <f t="shared" si="41"/>
        <v>-35</v>
      </c>
      <c r="K419" s="532">
        <f t="shared" si="42"/>
        <v>-1</v>
      </c>
      <c r="L419" s="713"/>
      <c r="M419" s="542"/>
      <c r="N419" s="542"/>
      <c r="O419" s="647"/>
      <c r="P419" s="665"/>
    </row>
    <row r="420" ht="14.25" customHeight="1" outlineLevel="1">
      <c r="D420" s="648"/>
      <c r="E420" s="660" t="s">
        <v>716</v>
      </c>
      <c r="F420" s="547">
        <v>50.0</v>
      </c>
      <c r="G420" s="653">
        <v>259.0</v>
      </c>
      <c r="H420" s="529">
        <v>35.0</v>
      </c>
      <c r="I420" s="530">
        <f t="shared" si="40"/>
        <v>0.1351351351</v>
      </c>
      <c r="J420" s="531">
        <f t="shared" si="41"/>
        <v>-35</v>
      </c>
      <c r="K420" s="532">
        <f t="shared" si="42"/>
        <v>-1</v>
      </c>
      <c r="L420" s="713"/>
      <c r="M420" s="542"/>
      <c r="N420" s="542"/>
      <c r="O420" s="647"/>
      <c r="P420" s="665"/>
    </row>
    <row r="421" ht="14.25" customHeight="1" outlineLevel="1">
      <c r="D421" s="648"/>
      <c r="E421" s="660" t="s">
        <v>717</v>
      </c>
      <c r="F421" s="547">
        <v>50.0</v>
      </c>
      <c r="G421" s="653">
        <v>259.0</v>
      </c>
      <c r="H421" s="529">
        <v>35.0</v>
      </c>
      <c r="I421" s="530">
        <f t="shared" si="40"/>
        <v>0.1351351351</v>
      </c>
      <c r="J421" s="531">
        <f t="shared" si="41"/>
        <v>-35</v>
      </c>
      <c r="K421" s="532">
        <f t="shared" si="42"/>
        <v>-1</v>
      </c>
      <c r="L421" s="713"/>
      <c r="M421" s="542"/>
      <c r="N421" s="542"/>
      <c r="O421" s="647"/>
      <c r="P421" s="665"/>
    </row>
    <row r="422" ht="14.25" customHeight="1" outlineLevel="1">
      <c r="A422" s="714" t="s">
        <v>844</v>
      </c>
      <c r="C422" s="714" t="s">
        <v>845</v>
      </c>
      <c r="D422" s="648"/>
      <c r="E422" s="660" t="s">
        <v>713</v>
      </c>
      <c r="F422" s="548">
        <v>1200.0</v>
      </c>
      <c r="G422" s="665">
        <v>1899.0</v>
      </c>
      <c r="H422" s="550">
        <v>360.0</v>
      </c>
      <c r="I422" s="530">
        <f t="shared" si="40"/>
        <v>0.1895734597</v>
      </c>
      <c r="J422" s="531">
        <f t="shared" si="41"/>
        <v>-360</v>
      </c>
      <c r="K422" s="532">
        <f t="shared" si="42"/>
        <v>-1</v>
      </c>
      <c r="L422" s="661"/>
      <c r="M422" s="633"/>
      <c r="N422" s="633"/>
      <c r="O422" s="647"/>
      <c r="P422" s="546"/>
    </row>
    <row r="423" ht="14.25" customHeight="1" outlineLevel="1">
      <c r="E423" s="660" t="s">
        <v>714</v>
      </c>
      <c r="F423" s="548">
        <v>1200.0</v>
      </c>
      <c r="G423" s="665">
        <v>1899.0</v>
      </c>
      <c r="H423" s="550">
        <v>360.0</v>
      </c>
      <c r="I423" s="530">
        <f t="shared" si="40"/>
        <v>0.1895734597</v>
      </c>
      <c r="J423" s="531">
        <f t="shared" si="41"/>
        <v>-360</v>
      </c>
      <c r="K423" s="532">
        <f t="shared" si="42"/>
        <v>-1</v>
      </c>
      <c r="L423" s="661"/>
      <c r="M423" s="633"/>
      <c r="N423" s="633"/>
      <c r="O423" s="647"/>
      <c r="P423" s="546"/>
    </row>
    <row r="424" ht="14.25" customHeight="1" outlineLevel="1">
      <c r="E424" s="660" t="s">
        <v>715</v>
      </c>
      <c r="F424" s="548">
        <v>1200.0</v>
      </c>
      <c r="G424" s="665">
        <v>1999.0</v>
      </c>
      <c r="H424" s="550">
        <v>360.0</v>
      </c>
      <c r="I424" s="530">
        <f t="shared" si="40"/>
        <v>0.180090045</v>
      </c>
      <c r="J424" s="531">
        <f t="shared" si="41"/>
        <v>-360</v>
      </c>
      <c r="K424" s="532">
        <f t="shared" si="42"/>
        <v>-1</v>
      </c>
      <c r="L424" s="661"/>
      <c r="M424" s="633"/>
      <c r="N424" s="633"/>
      <c r="O424" s="647"/>
      <c r="P424" s="546"/>
    </row>
    <row r="425" ht="14.25" customHeight="1" outlineLevel="1">
      <c r="E425" s="660" t="s">
        <v>716</v>
      </c>
      <c r="F425" s="548">
        <v>1200.0</v>
      </c>
      <c r="G425" s="665">
        <v>1999.0</v>
      </c>
      <c r="H425" s="550">
        <v>360.0</v>
      </c>
      <c r="I425" s="530">
        <f t="shared" si="40"/>
        <v>0.180090045</v>
      </c>
      <c r="J425" s="531">
        <f t="shared" si="41"/>
        <v>-360</v>
      </c>
      <c r="K425" s="532">
        <f t="shared" si="42"/>
        <v>-1</v>
      </c>
      <c r="L425" s="661"/>
      <c r="M425" s="633"/>
      <c r="N425" s="633"/>
      <c r="O425" s="647"/>
      <c r="P425" s="546"/>
    </row>
    <row r="426" ht="14.25" customHeight="1" outlineLevel="1">
      <c r="E426" s="660" t="s">
        <v>717</v>
      </c>
      <c r="F426" s="548">
        <v>1200.0</v>
      </c>
      <c r="G426" s="665">
        <v>2199.0</v>
      </c>
      <c r="H426" s="550">
        <v>360.0</v>
      </c>
      <c r="I426" s="530">
        <f t="shared" si="40"/>
        <v>0.1637107776</v>
      </c>
      <c r="J426" s="531">
        <f t="shared" si="41"/>
        <v>-360</v>
      </c>
      <c r="K426" s="532">
        <f t="shared" si="42"/>
        <v>-1</v>
      </c>
      <c r="L426" s="661"/>
      <c r="M426" s="633"/>
      <c r="N426" s="633"/>
      <c r="O426" s="647"/>
      <c r="P426" s="546"/>
    </row>
    <row r="427" ht="14.25" customHeight="1" outlineLevel="1">
      <c r="A427" s="543" t="s">
        <v>846</v>
      </c>
      <c r="B427" s="551"/>
      <c r="C427" s="543" t="s">
        <v>846</v>
      </c>
      <c r="D427" s="664"/>
      <c r="E427" s="652" t="s">
        <v>713</v>
      </c>
      <c r="F427" s="548">
        <v>40.0</v>
      </c>
      <c r="G427" s="653">
        <v>249.0</v>
      </c>
      <c r="H427" s="529">
        <v>37.0</v>
      </c>
      <c r="I427" s="530">
        <f t="shared" si="40"/>
        <v>0.1485943775</v>
      </c>
      <c r="J427" s="531">
        <f t="shared" si="41"/>
        <v>-37</v>
      </c>
      <c r="K427" s="532">
        <f t="shared" si="42"/>
        <v>-1</v>
      </c>
      <c r="L427" s="661"/>
      <c r="M427" s="633" t="s">
        <v>313</v>
      </c>
      <c r="N427" s="633" t="s">
        <v>313</v>
      </c>
      <c r="O427" s="656"/>
      <c r="P427" s="653"/>
    </row>
    <row r="428" ht="14.25" customHeight="1" outlineLevel="1">
      <c r="D428" s="648"/>
      <c r="E428" s="652" t="s">
        <v>714</v>
      </c>
      <c r="F428" s="548">
        <v>40.0</v>
      </c>
      <c r="G428" s="653">
        <v>249.0</v>
      </c>
      <c r="H428" s="529">
        <v>37.0</v>
      </c>
      <c r="I428" s="530">
        <f t="shared" si="40"/>
        <v>0.1485943775</v>
      </c>
      <c r="J428" s="531">
        <f t="shared" si="41"/>
        <v>-37</v>
      </c>
      <c r="K428" s="532">
        <f t="shared" si="42"/>
        <v>-1</v>
      </c>
      <c r="L428" s="661"/>
      <c r="M428" s="633"/>
      <c r="N428" s="633"/>
      <c r="O428" s="656"/>
      <c r="P428" s="653"/>
    </row>
    <row r="429" ht="14.25" customHeight="1" outlineLevel="1">
      <c r="D429" s="648"/>
      <c r="E429" s="652" t="s">
        <v>715</v>
      </c>
      <c r="F429" s="548">
        <v>40.0</v>
      </c>
      <c r="G429" s="653">
        <v>269.0</v>
      </c>
      <c r="H429" s="529">
        <v>37.0</v>
      </c>
      <c r="I429" s="530">
        <f t="shared" si="40"/>
        <v>0.1375464684</v>
      </c>
      <c r="J429" s="531">
        <f t="shared" si="41"/>
        <v>-37</v>
      </c>
      <c r="K429" s="532">
        <f t="shared" si="42"/>
        <v>-1</v>
      </c>
      <c r="L429" s="661"/>
      <c r="M429" s="633"/>
      <c r="N429" s="633"/>
      <c r="O429" s="656"/>
      <c r="P429" s="653"/>
    </row>
    <row r="430" ht="14.25" customHeight="1" outlineLevel="1">
      <c r="D430" s="648"/>
      <c r="E430" s="660" t="s">
        <v>716</v>
      </c>
      <c r="F430" s="548">
        <v>40.0</v>
      </c>
      <c r="G430" s="528">
        <v>269.0</v>
      </c>
      <c r="H430" s="529">
        <v>37.0</v>
      </c>
      <c r="I430" s="530">
        <f t="shared" si="40"/>
        <v>0.1375464684</v>
      </c>
      <c r="J430" s="531">
        <f t="shared" si="41"/>
        <v>-37</v>
      </c>
      <c r="K430" s="532">
        <f t="shared" si="42"/>
        <v>-1</v>
      </c>
      <c r="L430" s="661"/>
      <c r="M430" s="633"/>
      <c r="N430" s="633"/>
      <c r="O430" s="656"/>
      <c r="P430" s="528"/>
    </row>
    <row r="431" ht="14.25" customHeight="1">
      <c r="D431" s="648"/>
      <c r="E431" s="660" t="s">
        <v>717</v>
      </c>
      <c r="F431" s="548">
        <v>40.0</v>
      </c>
      <c r="G431" s="528">
        <v>299.0</v>
      </c>
      <c r="H431" s="529">
        <v>37.0</v>
      </c>
      <c r="I431" s="530">
        <f t="shared" si="40"/>
        <v>0.1237458194</v>
      </c>
      <c r="J431" s="531">
        <f t="shared" si="41"/>
        <v>-37</v>
      </c>
      <c r="K431" s="532">
        <f t="shared" si="42"/>
        <v>-1</v>
      </c>
      <c r="L431" s="661"/>
      <c r="M431" s="633"/>
      <c r="N431" s="633"/>
      <c r="O431" s="656"/>
      <c r="P431" s="528"/>
    </row>
    <row r="432" ht="14.25" customHeight="1">
      <c r="A432" s="543" t="s">
        <v>847</v>
      </c>
      <c r="B432" s="551"/>
      <c r="C432" s="543" t="s">
        <v>847</v>
      </c>
      <c r="D432" s="664"/>
      <c r="E432" s="660" t="s">
        <v>713</v>
      </c>
      <c r="F432" s="548">
        <v>40.0</v>
      </c>
      <c r="G432" s="528">
        <v>289.0</v>
      </c>
      <c r="H432" s="550">
        <v>45.0</v>
      </c>
      <c r="I432" s="530">
        <f t="shared" si="40"/>
        <v>0.1557093426</v>
      </c>
      <c r="J432" s="531">
        <f t="shared" si="41"/>
        <v>-45</v>
      </c>
      <c r="K432" s="532">
        <f t="shared" si="42"/>
        <v>-1</v>
      </c>
      <c r="L432" s="661"/>
      <c r="M432" s="633"/>
      <c r="N432" s="633"/>
      <c r="O432" s="656"/>
      <c r="P432" s="528"/>
    </row>
    <row r="433" ht="14.25" customHeight="1">
      <c r="D433" s="648"/>
      <c r="E433" s="660" t="s">
        <v>714</v>
      </c>
      <c r="F433" s="548">
        <v>40.0</v>
      </c>
      <c r="G433" s="528">
        <v>289.0</v>
      </c>
      <c r="H433" s="550">
        <v>45.0</v>
      </c>
      <c r="I433" s="530">
        <f t="shared" si="40"/>
        <v>0.1557093426</v>
      </c>
      <c r="J433" s="531">
        <f t="shared" si="41"/>
        <v>-45</v>
      </c>
      <c r="K433" s="532">
        <f t="shared" si="42"/>
        <v>-1</v>
      </c>
      <c r="L433" s="661"/>
      <c r="M433" s="633"/>
      <c r="N433" s="633"/>
      <c r="O433" s="656"/>
      <c r="P433" s="528"/>
    </row>
    <row r="434" ht="14.25" customHeight="1">
      <c r="D434" s="648"/>
      <c r="E434" s="660" t="s">
        <v>715</v>
      </c>
      <c r="F434" s="548">
        <v>40.0</v>
      </c>
      <c r="G434" s="528">
        <v>299.0</v>
      </c>
      <c r="H434" s="550">
        <v>45.0</v>
      </c>
      <c r="I434" s="530">
        <f t="shared" si="40"/>
        <v>0.1505016722</v>
      </c>
      <c r="J434" s="531">
        <f t="shared" si="41"/>
        <v>-45</v>
      </c>
      <c r="K434" s="532">
        <f t="shared" si="42"/>
        <v>-1</v>
      </c>
      <c r="L434" s="661"/>
      <c r="M434" s="633"/>
      <c r="N434" s="633"/>
      <c r="O434" s="656"/>
      <c r="P434" s="528"/>
    </row>
    <row r="435" ht="14.25" customHeight="1" collapsed="1">
      <c r="D435" s="648"/>
      <c r="E435" s="660" t="s">
        <v>716</v>
      </c>
      <c r="F435" s="548">
        <v>40.0</v>
      </c>
      <c r="G435" s="528">
        <v>299.0</v>
      </c>
      <c r="H435" s="550">
        <v>45.0</v>
      </c>
      <c r="I435" s="530">
        <f t="shared" si="40"/>
        <v>0.1505016722</v>
      </c>
      <c r="J435" s="531">
        <f t="shared" si="41"/>
        <v>-45</v>
      </c>
      <c r="K435" s="532">
        <f t="shared" si="42"/>
        <v>-1</v>
      </c>
      <c r="L435" s="661"/>
      <c r="M435" s="633"/>
      <c r="N435" s="633"/>
      <c r="O435" s="656"/>
      <c r="P435" s="528"/>
    </row>
    <row r="436" ht="14.25" customHeight="1" outlineLevel="1">
      <c r="D436" s="648"/>
      <c r="E436" s="660" t="s">
        <v>717</v>
      </c>
      <c r="F436" s="548">
        <v>40.0</v>
      </c>
      <c r="G436" s="528">
        <v>319.0</v>
      </c>
      <c r="H436" s="550">
        <v>45.0</v>
      </c>
      <c r="I436" s="530">
        <f t="shared" si="40"/>
        <v>0.1410658307</v>
      </c>
      <c r="J436" s="531">
        <f t="shared" si="41"/>
        <v>-45</v>
      </c>
      <c r="K436" s="532">
        <f t="shared" si="42"/>
        <v>-1</v>
      </c>
      <c r="L436" s="661"/>
      <c r="M436" s="633"/>
      <c r="N436" s="633"/>
      <c r="O436" s="656"/>
      <c r="P436" s="528"/>
    </row>
    <row r="437" ht="14.25" customHeight="1" outlineLevel="1">
      <c r="A437" s="543" t="s">
        <v>848</v>
      </c>
      <c r="B437" s="551"/>
      <c r="C437" s="543" t="s">
        <v>848</v>
      </c>
      <c r="D437" s="664"/>
      <c r="E437" s="660" t="s">
        <v>713</v>
      </c>
      <c r="F437" s="548">
        <v>40.0</v>
      </c>
      <c r="G437" s="528">
        <v>449.0</v>
      </c>
      <c r="H437" s="550">
        <v>75.0</v>
      </c>
      <c r="I437" s="530">
        <f t="shared" si="40"/>
        <v>0.1670378619</v>
      </c>
      <c r="J437" s="531">
        <f t="shared" si="41"/>
        <v>-75</v>
      </c>
      <c r="K437" s="532">
        <f t="shared" si="42"/>
        <v>-1</v>
      </c>
      <c r="L437" s="661"/>
      <c r="M437" s="633" t="s">
        <v>313</v>
      </c>
      <c r="N437" s="633" t="s">
        <v>313</v>
      </c>
      <c r="O437" s="656"/>
      <c r="P437" s="528"/>
    </row>
    <row r="438" ht="14.25" customHeight="1" outlineLevel="1">
      <c r="D438" s="648"/>
      <c r="E438" s="660" t="s">
        <v>714</v>
      </c>
      <c r="F438" s="548">
        <v>40.0</v>
      </c>
      <c r="G438" s="528">
        <v>449.0</v>
      </c>
      <c r="H438" s="550">
        <v>75.0</v>
      </c>
      <c r="I438" s="530">
        <f t="shared" si="40"/>
        <v>0.1670378619</v>
      </c>
      <c r="J438" s="531">
        <f t="shared" si="41"/>
        <v>-75</v>
      </c>
      <c r="K438" s="532">
        <f t="shared" si="42"/>
        <v>-1</v>
      </c>
      <c r="L438" s="661"/>
      <c r="M438" s="633"/>
      <c r="N438" s="633"/>
      <c r="O438" s="656"/>
      <c r="P438" s="528"/>
    </row>
    <row r="439" ht="14.25" customHeight="1" outlineLevel="1">
      <c r="D439" s="648"/>
      <c r="E439" s="660" t="s">
        <v>715</v>
      </c>
      <c r="F439" s="548">
        <v>40.0</v>
      </c>
      <c r="G439" s="528">
        <v>469.0</v>
      </c>
      <c r="H439" s="550">
        <v>75.0</v>
      </c>
      <c r="I439" s="530">
        <f t="shared" si="40"/>
        <v>0.1599147122</v>
      </c>
      <c r="J439" s="531">
        <f t="shared" si="41"/>
        <v>-75</v>
      </c>
      <c r="K439" s="532">
        <f t="shared" si="42"/>
        <v>-1</v>
      </c>
      <c r="L439" s="661"/>
      <c r="M439" s="633"/>
      <c r="N439" s="633"/>
      <c r="O439" s="656"/>
      <c r="P439" s="528"/>
    </row>
    <row r="440" ht="14.25" customHeight="1" outlineLevel="1">
      <c r="D440" s="648"/>
      <c r="E440" s="660" t="s">
        <v>716</v>
      </c>
      <c r="F440" s="548">
        <v>40.0</v>
      </c>
      <c r="G440" s="528">
        <v>469.0</v>
      </c>
      <c r="H440" s="550">
        <v>75.0</v>
      </c>
      <c r="I440" s="530">
        <f t="shared" si="40"/>
        <v>0.1599147122</v>
      </c>
      <c r="J440" s="531">
        <f t="shared" si="41"/>
        <v>-75</v>
      </c>
      <c r="K440" s="532">
        <f t="shared" si="42"/>
        <v>-1</v>
      </c>
      <c r="L440" s="661"/>
      <c r="M440" s="633"/>
      <c r="N440" s="633"/>
      <c r="O440" s="656"/>
      <c r="P440" s="528"/>
    </row>
    <row r="441" ht="14.25" customHeight="1" outlineLevel="1">
      <c r="D441" s="648"/>
      <c r="E441" s="660" t="s">
        <v>717</v>
      </c>
      <c r="F441" s="548">
        <v>40.0</v>
      </c>
      <c r="G441" s="528">
        <v>499.0</v>
      </c>
      <c r="H441" s="550">
        <v>75.0</v>
      </c>
      <c r="I441" s="530">
        <f t="shared" si="40"/>
        <v>0.1503006012</v>
      </c>
      <c r="J441" s="531">
        <f t="shared" si="41"/>
        <v>-75</v>
      </c>
      <c r="K441" s="532">
        <f t="shared" si="42"/>
        <v>-1</v>
      </c>
      <c r="L441" s="661"/>
      <c r="M441" s="633"/>
      <c r="N441" s="633"/>
      <c r="O441" s="656"/>
      <c r="P441" s="528"/>
    </row>
    <row r="442" ht="14.25" customHeight="1" outlineLevel="1">
      <c r="A442" s="676" t="s">
        <v>849</v>
      </c>
      <c r="B442" s="551"/>
      <c r="C442" s="543" t="s">
        <v>849</v>
      </c>
      <c r="D442" s="664"/>
      <c r="E442" s="715" t="s">
        <v>713</v>
      </c>
      <c r="F442" s="548">
        <v>40.0</v>
      </c>
      <c r="G442" s="528">
        <v>1199.0</v>
      </c>
      <c r="H442" s="550">
        <v>190.0</v>
      </c>
      <c r="I442" s="530">
        <f t="shared" si="40"/>
        <v>0.1584653878</v>
      </c>
      <c r="J442" s="531">
        <f t="shared" si="41"/>
        <v>-190</v>
      </c>
      <c r="K442" s="532">
        <f t="shared" si="42"/>
        <v>-1</v>
      </c>
      <c r="L442" s="661"/>
      <c r="M442" s="633"/>
      <c r="N442" s="633"/>
      <c r="O442" s="656"/>
      <c r="P442" s="528"/>
    </row>
    <row r="443" ht="14.25" customHeight="1" outlineLevel="1">
      <c r="D443" s="648"/>
      <c r="E443" s="715" t="s">
        <v>714</v>
      </c>
      <c r="F443" s="548">
        <v>40.0</v>
      </c>
      <c r="G443" s="528">
        <v>1199.0</v>
      </c>
      <c r="H443" s="550">
        <v>190.0</v>
      </c>
      <c r="I443" s="530">
        <f t="shared" si="40"/>
        <v>0.1584653878</v>
      </c>
      <c r="J443" s="531">
        <f t="shared" si="41"/>
        <v>-190</v>
      </c>
      <c r="K443" s="532">
        <f t="shared" si="42"/>
        <v>-1</v>
      </c>
      <c r="L443" s="661"/>
      <c r="M443" s="633"/>
      <c r="N443" s="633"/>
      <c r="O443" s="656"/>
      <c r="P443" s="528"/>
    </row>
    <row r="444" ht="14.25" customHeight="1" outlineLevel="1">
      <c r="D444" s="648"/>
      <c r="E444" s="715" t="s">
        <v>715</v>
      </c>
      <c r="F444" s="548">
        <v>40.0</v>
      </c>
      <c r="G444" s="528">
        <v>1299.0</v>
      </c>
      <c r="H444" s="550">
        <v>190.0</v>
      </c>
      <c r="I444" s="530">
        <f t="shared" si="40"/>
        <v>0.1462663587</v>
      </c>
      <c r="J444" s="531">
        <f t="shared" si="41"/>
        <v>-190</v>
      </c>
      <c r="K444" s="532">
        <f t="shared" si="42"/>
        <v>-1</v>
      </c>
      <c r="L444" s="661"/>
      <c r="M444" s="633"/>
      <c r="N444" s="633"/>
      <c r="O444" s="656"/>
      <c r="P444" s="528"/>
    </row>
    <row r="445" ht="14.25" customHeight="1" outlineLevel="1">
      <c r="D445" s="648"/>
      <c r="E445" s="715" t="s">
        <v>716</v>
      </c>
      <c r="F445" s="548">
        <v>40.0</v>
      </c>
      <c r="G445" s="528">
        <v>1299.0</v>
      </c>
      <c r="H445" s="550">
        <v>190.0</v>
      </c>
      <c r="I445" s="530">
        <f t="shared" si="40"/>
        <v>0.1462663587</v>
      </c>
      <c r="J445" s="531">
        <f t="shared" si="41"/>
        <v>-190</v>
      </c>
      <c r="K445" s="532">
        <f t="shared" si="42"/>
        <v>-1</v>
      </c>
      <c r="L445" s="661"/>
      <c r="M445" s="633"/>
      <c r="N445" s="633"/>
      <c r="O445" s="656"/>
      <c r="P445" s="528"/>
    </row>
    <row r="446" ht="14.25" customHeight="1" outlineLevel="1">
      <c r="D446" s="648"/>
      <c r="E446" s="660" t="s">
        <v>717</v>
      </c>
      <c r="F446" s="548">
        <v>40.0</v>
      </c>
      <c r="G446" s="528">
        <v>1299.0</v>
      </c>
      <c r="H446" s="550">
        <v>190.0</v>
      </c>
      <c r="I446" s="530">
        <f t="shared" si="40"/>
        <v>0.1462663587</v>
      </c>
      <c r="J446" s="531">
        <f t="shared" si="41"/>
        <v>-190</v>
      </c>
      <c r="K446" s="532">
        <f t="shared" si="42"/>
        <v>-1</v>
      </c>
      <c r="L446" s="661"/>
      <c r="M446" s="633"/>
      <c r="N446" s="633"/>
      <c r="O446" s="656"/>
      <c r="P446" s="528"/>
    </row>
    <row r="447" ht="14.25" customHeight="1" outlineLevel="1">
      <c r="A447" s="525" t="s">
        <v>850</v>
      </c>
      <c r="B447" s="673"/>
      <c r="C447" s="525"/>
      <c r="D447" s="659"/>
      <c r="E447" s="657" t="s">
        <v>717</v>
      </c>
      <c r="F447" s="538"/>
      <c r="G447" s="539"/>
      <c r="H447" s="535"/>
      <c r="I447" s="535"/>
      <c r="J447" s="535"/>
      <c r="K447" s="535"/>
      <c r="L447" s="645"/>
      <c r="M447" s="670"/>
      <c r="N447" s="670"/>
      <c r="O447" s="647"/>
      <c r="P447" s="658"/>
    </row>
    <row r="448" ht="14.25" customHeight="1" outlineLevel="1">
      <c r="A448" s="671" t="s">
        <v>851</v>
      </c>
      <c r="B448" s="683"/>
      <c r="C448" s="626"/>
      <c r="D448" s="716"/>
      <c r="E448" s="660" t="s">
        <v>717</v>
      </c>
      <c r="F448" s="549">
        <v>40.0</v>
      </c>
      <c r="G448" s="546">
        <v>649.0</v>
      </c>
      <c r="H448" s="550">
        <v>103.0</v>
      </c>
      <c r="I448" s="542">
        <f>H448/G448</f>
        <v>0.1587057011</v>
      </c>
      <c r="J448" s="541">
        <f>O448-H448</f>
        <v>-103</v>
      </c>
      <c r="K448" s="542">
        <f>O448/H448-1</f>
        <v>-1</v>
      </c>
      <c r="L448" s="661"/>
      <c r="M448" s="717"/>
      <c r="N448" s="717"/>
      <c r="O448" s="647"/>
      <c r="P448" s="658"/>
    </row>
    <row r="449" ht="14.25" customHeight="1" outlineLevel="1">
      <c r="A449" s="525" t="s">
        <v>852</v>
      </c>
      <c r="B449" s="673"/>
      <c r="C449" s="525" t="s">
        <v>852</v>
      </c>
      <c r="D449" s="659"/>
      <c r="E449" s="657" t="s">
        <v>713</v>
      </c>
      <c r="F449" s="538"/>
      <c r="G449" s="539"/>
      <c r="H449" s="535"/>
      <c r="I449" s="536"/>
      <c r="J449" s="537"/>
      <c r="K449" s="536"/>
      <c r="L449" s="645"/>
      <c r="M449" s="670"/>
      <c r="N449" s="670"/>
      <c r="O449" s="647"/>
      <c r="P449" s="658"/>
    </row>
    <row r="450" ht="14.25" customHeight="1" outlineLevel="1">
      <c r="B450" s="673"/>
      <c r="D450" s="659"/>
      <c r="E450" s="657" t="s">
        <v>714</v>
      </c>
      <c r="F450" s="538"/>
      <c r="G450" s="539"/>
      <c r="H450" s="535"/>
      <c r="I450" s="536"/>
      <c r="J450" s="537"/>
      <c r="K450" s="536"/>
      <c r="L450" s="645"/>
      <c r="M450" s="670"/>
      <c r="N450" s="670"/>
      <c r="O450" s="647"/>
      <c r="P450" s="658"/>
    </row>
    <row r="451" ht="14.25" customHeight="1" outlineLevel="1">
      <c r="B451" s="673"/>
      <c r="D451" s="659"/>
      <c r="E451" s="657" t="s">
        <v>715</v>
      </c>
      <c r="F451" s="538"/>
      <c r="G451" s="539"/>
      <c r="H451" s="535"/>
      <c r="I451" s="536"/>
      <c r="J451" s="537"/>
      <c r="K451" s="536"/>
      <c r="L451" s="645"/>
      <c r="M451" s="670"/>
      <c r="N451" s="670"/>
      <c r="O451" s="647"/>
      <c r="P451" s="658"/>
    </row>
    <row r="452" ht="14.25" customHeight="1" outlineLevel="1">
      <c r="B452" s="673"/>
      <c r="D452" s="659"/>
      <c r="E452" s="657" t="s">
        <v>736</v>
      </c>
      <c r="F452" s="538"/>
      <c r="G452" s="539"/>
      <c r="H452" s="535"/>
      <c r="I452" s="536"/>
      <c r="J452" s="537"/>
      <c r="K452" s="536"/>
      <c r="L452" s="645"/>
      <c r="M452" s="670"/>
      <c r="N452" s="670"/>
      <c r="O452" s="647"/>
      <c r="P452" s="658"/>
    </row>
    <row r="453" ht="14.25" customHeight="1" outlineLevel="1">
      <c r="B453" s="673"/>
      <c r="C453" s="525"/>
      <c r="D453" s="659"/>
      <c r="E453" s="657" t="s">
        <v>717</v>
      </c>
      <c r="F453" s="538"/>
      <c r="G453" s="539"/>
      <c r="H453" s="535"/>
      <c r="I453" s="536"/>
      <c r="J453" s="537"/>
      <c r="K453" s="536"/>
      <c r="L453" s="645"/>
      <c r="M453" s="670"/>
      <c r="N453" s="670"/>
      <c r="O453" s="647"/>
      <c r="P453" s="658"/>
    </row>
    <row r="454" ht="14.25" customHeight="1" outlineLevel="1">
      <c r="A454" s="551" t="s">
        <v>853</v>
      </c>
      <c r="B454" s="551"/>
      <c r="C454" s="551" t="s">
        <v>853</v>
      </c>
      <c r="D454" s="664"/>
      <c r="E454" s="660" t="s">
        <v>713</v>
      </c>
      <c r="F454" s="549">
        <v>40.0</v>
      </c>
      <c r="G454" s="546">
        <v>769.0</v>
      </c>
      <c r="H454" s="550">
        <v>154.0</v>
      </c>
      <c r="I454" s="542">
        <f t="shared" ref="I454:I463" si="43">H454/G454</f>
        <v>0.200260078</v>
      </c>
      <c r="J454" s="541">
        <f t="shared" ref="J454:J463" si="44">O454-H454</f>
        <v>-154</v>
      </c>
      <c r="K454" s="542">
        <f t="shared" ref="K454:K463" si="45">O454/H454-1</f>
        <v>-1</v>
      </c>
      <c r="L454" s="661"/>
      <c r="M454" s="633" t="s">
        <v>313</v>
      </c>
      <c r="N454" s="633" t="s">
        <v>313</v>
      </c>
      <c r="O454" s="672"/>
      <c r="P454" s="546"/>
    </row>
    <row r="455" ht="14.25" customHeight="1" outlineLevel="1">
      <c r="D455" s="648"/>
      <c r="E455" s="660" t="s">
        <v>714</v>
      </c>
      <c r="F455" s="549">
        <v>40.0</v>
      </c>
      <c r="G455" s="546">
        <v>769.0</v>
      </c>
      <c r="H455" s="550">
        <v>154.0</v>
      </c>
      <c r="I455" s="542">
        <f t="shared" si="43"/>
        <v>0.200260078</v>
      </c>
      <c r="J455" s="541">
        <f t="shared" si="44"/>
        <v>-154</v>
      </c>
      <c r="K455" s="542">
        <f t="shared" si="45"/>
        <v>-1</v>
      </c>
      <c r="L455" s="661"/>
      <c r="M455" s="633"/>
      <c r="N455" s="633"/>
      <c r="O455" s="672"/>
      <c r="P455" s="546"/>
    </row>
    <row r="456" ht="14.25" customHeight="1">
      <c r="D456" s="648"/>
      <c r="E456" s="660" t="s">
        <v>715</v>
      </c>
      <c r="F456" s="549">
        <v>40.0</v>
      </c>
      <c r="G456" s="546">
        <v>799.0</v>
      </c>
      <c r="H456" s="550">
        <v>154.0</v>
      </c>
      <c r="I456" s="542">
        <f t="shared" si="43"/>
        <v>0.1927409262</v>
      </c>
      <c r="J456" s="541">
        <f t="shared" si="44"/>
        <v>-154</v>
      </c>
      <c r="K456" s="542">
        <f t="shared" si="45"/>
        <v>-1</v>
      </c>
      <c r="L456" s="661"/>
      <c r="M456" s="633"/>
      <c r="N456" s="633"/>
      <c r="O456" s="672"/>
      <c r="P456" s="546"/>
    </row>
    <row r="457" ht="14.25" customHeight="1">
      <c r="D457" s="648"/>
      <c r="E457" s="660" t="s">
        <v>716</v>
      </c>
      <c r="F457" s="549">
        <v>40.0</v>
      </c>
      <c r="G457" s="546">
        <v>799.0</v>
      </c>
      <c r="H457" s="550">
        <v>154.0</v>
      </c>
      <c r="I457" s="542">
        <f t="shared" si="43"/>
        <v>0.1927409262</v>
      </c>
      <c r="J457" s="541">
        <f t="shared" si="44"/>
        <v>-154</v>
      </c>
      <c r="K457" s="542">
        <f t="shared" si="45"/>
        <v>-1</v>
      </c>
      <c r="L457" s="661"/>
      <c r="M457" s="633"/>
      <c r="N457" s="633"/>
      <c r="O457" s="672"/>
      <c r="P457" s="546"/>
    </row>
    <row r="458" ht="14.25" customHeight="1">
      <c r="D458" s="648"/>
      <c r="E458" s="660" t="s">
        <v>717</v>
      </c>
      <c r="F458" s="549">
        <v>40.0</v>
      </c>
      <c r="G458" s="546">
        <v>819.0</v>
      </c>
      <c r="H458" s="550">
        <v>160.0</v>
      </c>
      <c r="I458" s="542">
        <f t="shared" si="43"/>
        <v>0.1953601954</v>
      </c>
      <c r="J458" s="541">
        <f t="shared" si="44"/>
        <v>-160</v>
      </c>
      <c r="K458" s="542">
        <f t="shared" si="45"/>
        <v>-1</v>
      </c>
      <c r="L458" s="661"/>
      <c r="M458" s="633"/>
      <c r="N458" s="633"/>
      <c r="O458" s="672"/>
      <c r="P458" s="546"/>
    </row>
    <row r="459" ht="14.25" customHeight="1">
      <c r="A459" s="676" t="s">
        <v>854</v>
      </c>
      <c r="B459" s="551"/>
      <c r="C459" s="543" t="s">
        <v>854</v>
      </c>
      <c r="D459" s="664"/>
      <c r="E459" s="660" t="s">
        <v>713</v>
      </c>
      <c r="F459" s="549">
        <v>40.0</v>
      </c>
      <c r="G459" s="546">
        <v>719.0</v>
      </c>
      <c r="H459" s="550">
        <v>100.0</v>
      </c>
      <c r="I459" s="542">
        <f t="shared" si="43"/>
        <v>0.1390820584</v>
      </c>
      <c r="J459" s="541">
        <f t="shared" si="44"/>
        <v>-100</v>
      </c>
      <c r="K459" s="542">
        <f t="shared" si="45"/>
        <v>-1</v>
      </c>
      <c r="L459" s="661"/>
      <c r="M459" s="633"/>
      <c r="N459" s="633"/>
      <c r="O459" s="672"/>
      <c r="P459" s="546"/>
    </row>
    <row r="460" ht="14.25" customHeight="1">
      <c r="D460" s="648"/>
      <c r="E460" s="660" t="s">
        <v>714</v>
      </c>
      <c r="F460" s="549">
        <v>40.0</v>
      </c>
      <c r="G460" s="546">
        <v>719.0</v>
      </c>
      <c r="H460" s="550">
        <v>100.0</v>
      </c>
      <c r="I460" s="542">
        <f t="shared" si="43"/>
        <v>0.1390820584</v>
      </c>
      <c r="J460" s="541">
        <f t="shared" si="44"/>
        <v>-100</v>
      </c>
      <c r="K460" s="542">
        <f t="shared" si="45"/>
        <v>-1</v>
      </c>
      <c r="L460" s="661"/>
      <c r="M460" s="633"/>
      <c r="N460" s="633"/>
      <c r="O460" s="672"/>
      <c r="P460" s="546"/>
    </row>
    <row r="461" ht="14.25" customHeight="1">
      <c r="D461" s="648"/>
      <c r="E461" s="660" t="s">
        <v>715</v>
      </c>
      <c r="F461" s="549">
        <v>40.0</v>
      </c>
      <c r="G461" s="546">
        <v>749.0</v>
      </c>
      <c r="H461" s="550">
        <v>100.0</v>
      </c>
      <c r="I461" s="542">
        <f t="shared" si="43"/>
        <v>0.1335113485</v>
      </c>
      <c r="J461" s="541">
        <f t="shared" si="44"/>
        <v>-100</v>
      </c>
      <c r="K461" s="542">
        <f t="shared" si="45"/>
        <v>-1</v>
      </c>
      <c r="L461" s="661"/>
      <c r="M461" s="633"/>
      <c r="N461" s="633"/>
      <c r="O461" s="672"/>
      <c r="P461" s="546"/>
    </row>
    <row r="462" ht="14.25" customHeight="1">
      <c r="D462" s="648"/>
      <c r="E462" s="660" t="s">
        <v>716</v>
      </c>
      <c r="F462" s="549">
        <v>40.0</v>
      </c>
      <c r="G462" s="546">
        <v>749.0</v>
      </c>
      <c r="H462" s="550">
        <v>100.0</v>
      </c>
      <c r="I462" s="542">
        <f t="shared" si="43"/>
        <v>0.1335113485</v>
      </c>
      <c r="J462" s="541">
        <f t="shared" si="44"/>
        <v>-100</v>
      </c>
      <c r="K462" s="542">
        <f t="shared" si="45"/>
        <v>-1</v>
      </c>
      <c r="L462" s="661"/>
      <c r="M462" s="633"/>
      <c r="N462" s="633"/>
      <c r="O462" s="672"/>
      <c r="P462" s="546"/>
    </row>
    <row r="463" ht="14.25" customHeight="1">
      <c r="D463" s="648"/>
      <c r="E463" s="660" t="s">
        <v>717</v>
      </c>
      <c r="F463" s="549">
        <v>40.0</v>
      </c>
      <c r="G463" s="546">
        <v>779.0</v>
      </c>
      <c r="H463" s="550">
        <v>100.0</v>
      </c>
      <c r="I463" s="542">
        <f t="shared" si="43"/>
        <v>0.1283697047</v>
      </c>
      <c r="J463" s="541">
        <f t="shared" si="44"/>
        <v>-100</v>
      </c>
      <c r="K463" s="542">
        <f t="shared" si="45"/>
        <v>-1</v>
      </c>
      <c r="L463" s="661"/>
      <c r="M463" s="633"/>
      <c r="N463" s="633"/>
      <c r="O463" s="672"/>
      <c r="P463" s="546"/>
    </row>
    <row r="464" ht="14.25" customHeight="1" collapsed="1">
      <c r="A464" s="525" t="s">
        <v>855</v>
      </c>
      <c r="B464" s="638"/>
      <c r="C464" s="525" t="s">
        <v>856</v>
      </c>
      <c r="D464" s="639"/>
      <c r="E464" s="657" t="s">
        <v>713</v>
      </c>
      <c r="F464" s="538"/>
      <c r="G464" s="539"/>
      <c r="H464" s="535"/>
      <c r="I464" s="536"/>
      <c r="J464" s="537"/>
      <c r="K464" s="536"/>
      <c r="L464" s="645"/>
      <c r="M464" s="670"/>
      <c r="N464" s="670"/>
      <c r="O464" s="647"/>
      <c r="P464" s="658"/>
    </row>
    <row r="465" ht="14.25" customHeight="1" outlineLevel="1">
      <c r="B465" s="638"/>
      <c r="D465" s="639"/>
      <c r="E465" s="657" t="s">
        <v>714</v>
      </c>
      <c r="F465" s="538"/>
      <c r="G465" s="539"/>
      <c r="H465" s="535"/>
      <c r="I465" s="536"/>
      <c r="J465" s="537"/>
      <c r="K465" s="536"/>
      <c r="L465" s="645"/>
      <c r="M465" s="670"/>
      <c r="N465" s="670"/>
      <c r="O465" s="647"/>
      <c r="P465" s="658"/>
    </row>
    <row r="466" ht="14.25" customHeight="1" outlineLevel="1">
      <c r="B466" s="638"/>
      <c r="D466" s="639"/>
      <c r="E466" s="657" t="s">
        <v>715</v>
      </c>
      <c r="F466" s="538"/>
      <c r="G466" s="539"/>
      <c r="H466" s="535"/>
      <c r="I466" s="536"/>
      <c r="J466" s="537"/>
      <c r="K466" s="536"/>
      <c r="L466" s="645"/>
      <c r="M466" s="670"/>
      <c r="N466" s="670"/>
      <c r="O466" s="647"/>
      <c r="P466" s="658"/>
    </row>
    <row r="467" ht="14.25" customHeight="1" outlineLevel="1">
      <c r="B467" s="638"/>
      <c r="D467" s="639"/>
      <c r="E467" s="657" t="s">
        <v>736</v>
      </c>
      <c r="F467" s="538"/>
      <c r="G467" s="539"/>
      <c r="H467" s="535"/>
      <c r="I467" s="536"/>
      <c r="J467" s="537"/>
      <c r="K467" s="536"/>
      <c r="L467" s="645"/>
      <c r="M467" s="670"/>
      <c r="N467" s="670"/>
      <c r="O467" s="647"/>
      <c r="P467" s="658"/>
    </row>
    <row r="468" ht="14.25" customHeight="1" outlineLevel="1">
      <c r="B468" s="638"/>
      <c r="C468" s="525"/>
      <c r="D468" s="639"/>
      <c r="E468" s="657" t="s">
        <v>717</v>
      </c>
      <c r="F468" s="538"/>
      <c r="G468" s="539"/>
      <c r="H468" s="535"/>
      <c r="I468" s="536"/>
      <c r="J468" s="537"/>
      <c r="K468" s="536"/>
      <c r="L468" s="645"/>
      <c r="M468" s="670"/>
      <c r="N468" s="670"/>
      <c r="O468" s="647"/>
      <c r="P468" s="658"/>
    </row>
    <row r="469" ht="14.25" customHeight="1" outlineLevel="1">
      <c r="A469" s="551" t="s">
        <v>857</v>
      </c>
      <c r="B469" s="551"/>
      <c r="C469" s="551" t="s">
        <v>857</v>
      </c>
      <c r="D469" s="664"/>
      <c r="E469" s="660" t="s">
        <v>713</v>
      </c>
      <c r="F469" s="548">
        <v>40.0</v>
      </c>
      <c r="G469" s="653">
        <v>419.0</v>
      </c>
      <c r="H469" s="529">
        <v>55.0</v>
      </c>
      <c r="I469" s="530">
        <f t="shared" ref="I469:I493" si="46">H469/G469</f>
        <v>0.1312649165</v>
      </c>
      <c r="J469" s="531">
        <f t="shared" ref="J469:J493" si="47">O469-H469</f>
        <v>-55</v>
      </c>
      <c r="K469" s="532">
        <f t="shared" ref="K469:K493" si="48">O469/H469-1</f>
        <v>-1</v>
      </c>
      <c r="L469" s="661"/>
      <c r="M469" s="633" t="s">
        <v>313</v>
      </c>
      <c r="N469" s="633" t="s">
        <v>313</v>
      </c>
      <c r="O469" s="656"/>
      <c r="P469" s="653"/>
    </row>
    <row r="470" ht="14.25" customHeight="1" outlineLevel="1">
      <c r="D470" s="648"/>
      <c r="E470" s="660" t="s">
        <v>714</v>
      </c>
      <c r="F470" s="548">
        <v>40.0</v>
      </c>
      <c r="G470" s="653">
        <v>419.0</v>
      </c>
      <c r="H470" s="529">
        <v>55.0</v>
      </c>
      <c r="I470" s="530">
        <f t="shared" si="46"/>
        <v>0.1312649165</v>
      </c>
      <c r="J470" s="531">
        <f t="shared" si="47"/>
        <v>-55</v>
      </c>
      <c r="K470" s="532">
        <f t="shared" si="48"/>
        <v>-1</v>
      </c>
      <c r="L470" s="661"/>
      <c r="M470" s="633"/>
      <c r="N470" s="633"/>
      <c r="O470" s="656"/>
      <c r="P470" s="653"/>
    </row>
    <row r="471" ht="14.25" customHeight="1" outlineLevel="1">
      <c r="D471" s="648"/>
      <c r="E471" s="660" t="s">
        <v>715</v>
      </c>
      <c r="F471" s="548">
        <v>40.0</v>
      </c>
      <c r="G471" s="653">
        <v>449.0</v>
      </c>
      <c r="H471" s="529">
        <v>55.0</v>
      </c>
      <c r="I471" s="530">
        <f t="shared" si="46"/>
        <v>0.1224944321</v>
      </c>
      <c r="J471" s="531">
        <f t="shared" si="47"/>
        <v>-55</v>
      </c>
      <c r="K471" s="532">
        <f t="shared" si="48"/>
        <v>-1</v>
      </c>
      <c r="L471" s="661"/>
      <c r="M471" s="633"/>
      <c r="N471" s="633"/>
      <c r="O471" s="656"/>
      <c r="P471" s="653"/>
    </row>
    <row r="472" ht="14.25" customHeight="1" outlineLevel="1">
      <c r="D472" s="648"/>
      <c r="E472" s="660" t="s">
        <v>716</v>
      </c>
      <c r="F472" s="548">
        <v>40.0</v>
      </c>
      <c r="G472" s="653">
        <v>449.0</v>
      </c>
      <c r="H472" s="529">
        <v>55.0</v>
      </c>
      <c r="I472" s="530">
        <f t="shared" si="46"/>
        <v>0.1224944321</v>
      </c>
      <c r="J472" s="531">
        <f t="shared" si="47"/>
        <v>-55</v>
      </c>
      <c r="K472" s="532">
        <f t="shared" si="48"/>
        <v>-1</v>
      </c>
      <c r="L472" s="661"/>
      <c r="M472" s="633"/>
      <c r="N472" s="633"/>
      <c r="O472" s="656"/>
      <c r="P472" s="653"/>
    </row>
    <row r="473" ht="14.25" customHeight="1" outlineLevel="1">
      <c r="D473" s="648"/>
      <c r="E473" s="660" t="s">
        <v>717</v>
      </c>
      <c r="F473" s="548">
        <v>40.0</v>
      </c>
      <c r="G473" s="653">
        <v>479.0</v>
      </c>
      <c r="H473" s="529">
        <v>55.0</v>
      </c>
      <c r="I473" s="530">
        <f t="shared" si="46"/>
        <v>0.114822547</v>
      </c>
      <c r="J473" s="531">
        <f t="shared" si="47"/>
        <v>-55</v>
      </c>
      <c r="K473" s="532">
        <f t="shared" si="48"/>
        <v>-1</v>
      </c>
      <c r="L473" s="661"/>
      <c r="M473" s="633"/>
      <c r="N473" s="633"/>
      <c r="O473" s="656"/>
      <c r="P473" s="653"/>
    </row>
    <row r="474" ht="14.25" customHeight="1" outlineLevel="1">
      <c r="A474" s="551" t="s">
        <v>858</v>
      </c>
      <c r="B474" s="551"/>
      <c r="C474" s="551" t="s">
        <v>858</v>
      </c>
      <c r="D474" s="664"/>
      <c r="E474" s="660" t="s">
        <v>713</v>
      </c>
      <c r="F474" s="548">
        <v>40.0</v>
      </c>
      <c r="G474" s="653">
        <v>499.0</v>
      </c>
      <c r="H474" s="529">
        <v>120.0</v>
      </c>
      <c r="I474" s="530">
        <f t="shared" si="46"/>
        <v>0.2404809619</v>
      </c>
      <c r="J474" s="531">
        <f t="shared" si="47"/>
        <v>-120</v>
      </c>
      <c r="K474" s="532">
        <f t="shared" si="48"/>
        <v>-1</v>
      </c>
      <c r="L474" s="661"/>
      <c r="M474" s="633" t="s">
        <v>313</v>
      </c>
      <c r="N474" s="633" t="s">
        <v>313</v>
      </c>
      <c r="O474" s="656"/>
      <c r="P474" s="653"/>
    </row>
    <row r="475" ht="14.25" customHeight="1">
      <c r="D475" s="648"/>
      <c r="E475" s="660" t="s">
        <v>714</v>
      </c>
      <c r="F475" s="548">
        <v>40.0</v>
      </c>
      <c r="G475" s="653">
        <v>499.0</v>
      </c>
      <c r="H475" s="529">
        <v>120.0</v>
      </c>
      <c r="I475" s="530">
        <f t="shared" si="46"/>
        <v>0.2404809619</v>
      </c>
      <c r="J475" s="531">
        <f t="shared" si="47"/>
        <v>-120</v>
      </c>
      <c r="K475" s="532">
        <f t="shared" si="48"/>
        <v>-1</v>
      </c>
      <c r="L475" s="661"/>
      <c r="M475" s="633"/>
      <c r="N475" s="633"/>
      <c r="O475" s="656"/>
      <c r="P475" s="653"/>
    </row>
    <row r="476" ht="14.25" customHeight="1">
      <c r="D476" s="648"/>
      <c r="E476" s="660" t="s">
        <v>715</v>
      </c>
      <c r="F476" s="548">
        <v>40.0</v>
      </c>
      <c r="G476" s="653">
        <v>519.0</v>
      </c>
      <c r="H476" s="529">
        <v>120.0</v>
      </c>
      <c r="I476" s="530">
        <f t="shared" si="46"/>
        <v>0.2312138728</v>
      </c>
      <c r="J476" s="531">
        <f t="shared" si="47"/>
        <v>-120</v>
      </c>
      <c r="K476" s="532">
        <f t="shared" si="48"/>
        <v>-1</v>
      </c>
      <c r="L476" s="661"/>
      <c r="M476" s="633"/>
      <c r="N476" s="633"/>
      <c r="O476" s="656"/>
      <c r="P476" s="653"/>
    </row>
    <row r="477" ht="14.25" customHeight="1">
      <c r="D477" s="648"/>
      <c r="E477" s="660" t="s">
        <v>716</v>
      </c>
      <c r="F477" s="548">
        <v>40.0</v>
      </c>
      <c r="G477" s="653">
        <v>519.0</v>
      </c>
      <c r="H477" s="529">
        <v>120.0</v>
      </c>
      <c r="I477" s="530">
        <f t="shared" si="46"/>
        <v>0.2312138728</v>
      </c>
      <c r="J477" s="531">
        <f t="shared" si="47"/>
        <v>-120</v>
      </c>
      <c r="K477" s="532">
        <f t="shared" si="48"/>
        <v>-1</v>
      </c>
      <c r="L477" s="661"/>
      <c r="M477" s="633"/>
      <c r="N477" s="633"/>
      <c r="O477" s="656"/>
      <c r="P477" s="653"/>
    </row>
    <row r="478" ht="14.25" customHeight="1">
      <c r="D478" s="648"/>
      <c r="E478" s="660" t="s">
        <v>717</v>
      </c>
      <c r="F478" s="548">
        <v>40.0</v>
      </c>
      <c r="G478" s="653">
        <v>559.0</v>
      </c>
      <c r="H478" s="529">
        <v>120.0</v>
      </c>
      <c r="I478" s="530">
        <f t="shared" si="46"/>
        <v>0.2146690519</v>
      </c>
      <c r="J478" s="531">
        <f t="shared" si="47"/>
        <v>-120</v>
      </c>
      <c r="K478" s="532">
        <f t="shared" si="48"/>
        <v>-1</v>
      </c>
      <c r="L478" s="661"/>
      <c r="M478" s="633"/>
      <c r="N478" s="633"/>
      <c r="O478" s="656"/>
      <c r="P478" s="653"/>
    </row>
    <row r="479" ht="14.25" customHeight="1">
      <c r="A479" s="718" t="s">
        <v>859</v>
      </c>
      <c r="B479" s="683"/>
      <c r="C479" s="551" t="s">
        <v>859</v>
      </c>
      <c r="D479" s="712"/>
      <c r="E479" s="660" t="s">
        <v>713</v>
      </c>
      <c r="F479" s="548">
        <v>40.0</v>
      </c>
      <c r="G479" s="653">
        <v>549.0</v>
      </c>
      <c r="H479" s="529">
        <v>110.0</v>
      </c>
      <c r="I479" s="530">
        <f t="shared" si="46"/>
        <v>0.2003642987</v>
      </c>
      <c r="J479" s="531">
        <f t="shared" si="47"/>
        <v>-110</v>
      </c>
      <c r="K479" s="532">
        <f t="shared" si="48"/>
        <v>-1</v>
      </c>
      <c r="L479" s="661"/>
      <c r="M479" s="542" t="s">
        <v>313</v>
      </c>
      <c r="N479" s="542" t="s">
        <v>313</v>
      </c>
      <c r="O479" s="656"/>
      <c r="P479" s="653"/>
    </row>
    <row r="480" ht="14.25" customHeight="1">
      <c r="D480" s="648"/>
      <c r="E480" s="660" t="s">
        <v>714</v>
      </c>
      <c r="F480" s="548">
        <v>40.0</v>
      </c>
      <c r="G480" s="653">
        <v>549.0</v>
      </c>
      <c r="H480" s="529">
        <v>110.0</v>
      </c>
      <c r="I480" s="530">
        <f t="shared" si="46"/>
        <v>0.2003642987</v>
      </c>
      <c r="J480" s="531">
        <f t="shared" si="47"/>
        <v>-110</v>
      </c>
      <c r="K480" s="532">
        <f t="shared" si="48"/>
        <v>-1</v>
      </c>
      <c r="L480" s="661"/>
      <c r="M480" s="542"/>
      <c r="N480" s="542"/>
      <c r="O480" s="656"/>
      <c r="P480" s="653"/>
    </row>
    <row r="481" ht="14.25" customHeight="1">
      <c r="D481" s="648"/>
      <c r="E481" s="660" t="s">
        <v>715</v>
      </c>
      <c r="F481" s="548">
        <v>40.0</v>
      </c>
      <c r="G481" s="653">
        <v>589.0</v>
      </c>
      <c r="H481" s="529">
        <v>110.0</v>
      </c>
      <c r="I481" s="530">
        <f t="shared" si="46"/>
        <v>0.1867572156</v>
      </c>
      <c r="J481" s="531">
        <f t="shared" si="47"/>
        <v>-110</v>
      </c>
      <c r="K481" s="532">
        <f t="shared" si="48"/>
        <v>-1</v>
      </c>
      <c r="L481" s="661"/>
      <c r="M481" s="542"/>
      <c r="N481" s="542"/>
      <c r="O481" s="656"/>
      <c r="P481" s="653"/>
    </row>
    <row r="482" ht="14.25" customHeight="1" collapsed="1">
      <c r="D482" s="648"/>
      <c r="E482" s="660" t="s">
        <v>716</v>
      </c>
      <c r="F482" s="548">
        <v>40.0</v>
      </c>
      <c r="G482" s="653">
        <v>589.0</v>
      </c>
      <c r="H482" s="529">
        <v>110.0</v>
      </c>
      <c r="I482" s="530">
        <f t="shared" si="46"/>
        <v>0.1867572156</v>
      </c>
      <c r="J482" s="531">
        <f t="shared" si="47"/>
        <v>-110</v>
      </c>
      <c r="K482" s="532">
        <f t="shared" si="48"/>
        <v>-1</v>
      </c>
      <c r="L482" s="661"/>
      <c r="M482" s="542"/>
      <c r="N482" s="542"/>
      <c r="O482" s="656"/>
      <c r="P482" s="653"/>
    </row>
    <row r="483" ht="14.25" customHeight="1" outlineLevel="1">
      <c r="D483" s="648"/>
      <c r="E483" s="660" t="s">
        <v>717</v>
      </c>
      <c r="F483" s="548">
        <v>40.0</v>
      </c>
      <c r="G483" s="653">
        <v>619.0</v>
      </c>
      <c r="H483" s="529">
        <v>110.0</v>
      </c>
      <c r="I483" s="530">
        <f t="shared" si="46"/>
        <v>0.1777059774</v>
      </c>
      <c r="J483" s="531">
        <f t="shared" si="47"/>
        <v>-110</v>
      </c>
      <c r="K483" s="532">
        <f t="shared" si="48"/>
        <v>-1</v>
      </c>
      <c r="L483" s="661"/>
      <c r="M483" s="542"/>
      <c r="N483" s="542"/>
      <c r="O483" s="656"/>
      <c r="P483" s="653"/>
    </row>
    <row r="484" ht="14.25" customHeight="1" outlineLevel="1">
      <c r="A484" s="551" t="s">
        <v>860</v>
      </c>
      <c r="B484" s="683"/>
      <c r="C484" s="551" t="s">
        <v>860</v>
      </c>
      <c r="D484" s="712"/>
      <c r="E484" s="660" t="s">
        <v>713</v>
      </c>
      <c r="F484" s="548">
        <v>40.0</v>
      </c>
      <c r="G484" s="665">
        <v>559.0</v>
      </c>
      <c r="H484" s="529">
        <v>140.0</v>
      </c>
      <c r="I484" s="530">
        <f t="shared" si="46"/>
        <v>0.2504472272</v>
      </c>
      <c r="J484" s="531">
        <f t="shared" si="47"/>
        <v>-140</v>
      </c>
      <c r="K484" s="532">
        <f t="shared" si="48"/>
        <v>-1</v>
      </c>
      <c r="L484" s="654"/>
      <c r="M484" s="710" t="s">
        <v>313</v>
      </c>
      <c r="N484" s="710" t="s">
        <v>313</v>
      </c>
      <c r="O484" s="672"/>
      <c r="P484" s="665"/>
    </row>
    <row r="485" ht="14.25" customHeight="1" outlineLevel="1">
      <c r="D485" s="648"/>
      <c r="E485" s="660" t="s">
        <v>714</v>
      </c>
      <c r="F485" s="548">
        <v>40.0</v>
      </c>
      <c r="G485" s="546">
        <v>559.0</v>
      </c>
      <c r="H485" s="529">
        <v>140.0</v>
      </c>
      <c r="I485" s="530">
        <f t="shared" si="46"/>
        <v>0.2504472272</v>
      </c>
      <c r="J485" s="531">
        <f t="shared" si="47"/>
        <v>-140</v>
      </c>
      <c r="K485" s="532">
        <f t="shared" si="48"/>
        <v>-1</v>
      </c>
      <c r="L485" s="661"/>
      <c r="M485" s="542"/>
      <c r="N485" s="542"/>
      <c r="O485" s="672"/>
      <c r="P485" s="546"/>
    </row>
    <row r="486" ht="14.25" customHeight="1" outlineLevel="1">
      <c r="D486" s="648"/>
      <c r="E486" s="660" t="s">
        <v>715</v>
      </c>
      <c r="F486" s="548">
        <v>40.0</v>
      </c>
      <c r="G486" s="546">
        <v>579.0</v>
      </c>
      <c r="H486" s="529">
        <v>140.0</v>
      </c>
      <c r="I486" s="530">
        <f t="shared" si="46"/>
        <v>0.2417962003</v>
      </c>
      <c r="J486" s="531">
        <f t="shared" si="47"/>
        <v>-140</v>
      </c>
      <c r="K486" s="532">
        <f t="shared" si="48"/>
        <v>-1</v>
      </c>
      <c r="L486" s="661"/>
      <c r="M486" s="542"/>
      <c r="N486" s="542"/>
      <c r="O486" s="672"/>
      <c r="P486" s="546"/>
    </row>
    <row r="487" ht="14.25" customHeight="1" outlineLevel="1">
      <c r="D487" s="648"/>
      <c r="E487" s="660" t="s">
        <v>716</v>
      </c>
      <c r="F487" s="548">
        <v>40.0</v>
      </c>
      <c r="G487" s="546">
        <v>579.0</v>
      </c>
      <c r="H487" s="529">
        <v>140.0</v>
      </c>
      <c r="I487" s="530">
        <f t="shared" si="46"/>
        <v>0.2417962003</v>
      </c>
      <c r="J487" s="531">
        <f t="shared" si="47"/>
        <v>-140</v>
      </c>
      <c r="K487" s="532">
        <f t="shared" si="48"/>
        <v>-1</v>
      </c>
      <c r="L487" s="661"/>
      <c r="M487" s="542"/>
      <c r="N487" s="542"/>
      <c r="O487" s="672"/>
      <c r="P487" s="546"/>
    </row>
    <row r="488" ht="14.25" customHeight="1" outlineLevel="1">
      <c r="D488" s="648"/>
      <c r="E488" s="660" t="s">
        <v>717</v>
      </c>
      <c r="F488" s="548">
        <v>40.0</v>
      </c>
      <c r="G488" s="546">
        <v>619.0</v>
      </c>
      <c r="H488" s="529">
        <v>140.0</v>
      </c>
      <c r="I488" s="530">
        <f t="shared" si="46"/>
        <v>0.2261712439</v>
      </c>
      <c r="J488" s="531">
        <f t="shared" si="47"/>
        <v>-140</v>
      </c>
      <c r="K488" s="532">
        <f t="shared" si="48"/>
        <v>-1</v>
      </c>
      <c r="L488" s="661"/>
      <c r="M488" s="542"/>
      <c r="N488" s="542"/>
      <c r="O488" s="672"/>
      <c r="P488" s="546"/>
    </row>
    <row r="489" ht="14.25" customHeight="1" outlineLevel="1">
      <c r="A489" s="676" t="s">
        <v>861</v>
      </c>
      <c r="B489" s="683"/>
      <c r="C489" s="543" t="s">
        <v>861</v>
      </c>
      <c r="D489" s="712"/>
      <c r="E489" s="660" t="s">
        <v>713</v>
      </c>
      <c r="F489" s="548">
        <v>40.0</v>
      </c>
      <c r="G489" s="546">
        <v>519.0</v>
      </c>
      <c r="H489" s="550">
        <v>85.0</v>
      </c>
      <c r="I489" s="530">
        <f t="shared" si="46"/>
        <v>0.1637764933</v>
      </c>
      <c r="J489" s="531">
        <f t="shared" si="47"/>
        <v>-85</v>
      </c>
      <c r="K489" s="532">
        <f t="shared" si="48"/>
        <v>-1</v>
      </c>
      <c r="L489" s="661"/>
      <c r="M489" s="542"/>
      <c r="N489" s="542"/>
      <c r="O489" s="672"/>
      <c r="P489" s="546"/>
    </row>
    <row r="490" ht="14.25" customHeight="1" outlineLevel="1">
      <c r="D490" s="648"/>
      <c r="E490" s="660" t="s">
        <v>714</v>
      </c>
      <c r="F490" s="548">
        <v>40.0</v>
      </c>
      <c r="G490" s="546">
        <v>519.0</v>
      </c>
      <c r="H490" s="550">
        <v>85.0</v>
      </c>
      <c r="I490" s="530">
        <f t="shared" si="46"/>
        <v>0.1637764933</v>
      </c>
      <c r="J490" s="531">
        <f t="shared" si="47"/>
        <v>-85</v>
      </c>
      <c r="K490" s="532">
        <f t="shared" si="48"/>
        <v>-1</v>
      </c>
      <c r="L490" s="661"/>
      <c r="M490" s="542"/>
      <c r="N490" s="542"/>
      <c r="O490" s="672"/>
      <c r="P490" s="546"/>
    </row>
    <row r="491" ht="14.25" customHeight="1" outlineLevel="1">
      <c r="D491" s="648"/>
      <c r="E491" s="660" t="s">
        <v>715</v>
      </c>
      <c r="F491" s="548">
        <v>40.0</v>
      </c>
      <c r="G491" s="546">
        <v>549.0</v>
      </c>
      <c r="H491" s="550">
        <v>85.0</v>
      </c>
      <c r="I491" s="530">
        <f t="shared" si="46"/>
        <v>0.1548269581</v>
      </c>
      <c r="J491" s="531">
        <f t="shared" si="47"/>
        <v>-85</v>
      </c>
      <c r="K491" s="532">
        <f t="shared" si="48"/>
        <v>-1</v>
      </c>
      <c r="L491" s="661"/>
      <c r="M491" s="542"/>
      <c r="N491" s="542"/>
      <c r="O491" s="672"/>
      <c r="P491" s="546"/>
    </row>
    <row r="492" ht="14.25" customHeight="1" outlineLevel="1">
      <c r="D492" s="648"/>
      <c r="E492" s="660" t="s">
        <v>716</v>
      </c>
      <c r="F492" s="548">
        <v>40.0</v>
      </c>
      <c r="G492" s="546">
        <v>549.0</v>
      </c>
      <c r="H492" s="550">
        <v>85.0</v>
      </c>
      <c r="I492" s="530">
        <f t="shared" si="46"/>
        <v>0.1548269581</v>
      </c>
      <c r="J492" s="531">
        <f t="shared" si="47"/>
        <v>-85</v>
      </c>
      <c r="K492" s="532">
        <f t="shared" si="48"/>
        <v>-1</v>
      </c>
      <c r="L492" s="661"/>
      <c r="M492" s="542"/>
      <c r="N492" s="542"/>
      <c r="O492" s="672"/>
      <c r="P492" s="546"/>
    </row>
    <row r="493" ht="14.25" customHeight="1" outlineLevel="1">
      <c r="D493" s="648"/>
      <c r="E493" s="660" t="s">
        <v>717</v>
      </c>
      <c r="F493" s="548">
        <v>40.0</v>
      </c>
      <c r="G493" s="546">
        <v>599.0</v>
      </c>
      <c r="H493" s="550">
        <v>85.0</v>
      </c>
      <c r="I493" s="530">
        <f t="shared" si="46"/>
        <v>0.141903172</v>
      </c>
      <c r="J493" s="531">
        <f t="shared" si="47"/>
        <v>-85</v>
      </c>
      <c r="K493" s="532">
        <f t="shared" si="48"/>
        <v>-1</v>
      </c>
      <c r="L493" s="661"/>
      <c r="M493" s="542"/>
      <c r="N493" s="542"/>
      <c r="O493" s="672"/>
      <c r="P493" s="546"/>
    </row>
    <row r="494" ht="14.25" customHeight="1" outlineLevel="1">
      <c r="A494" s="525" t="s">
        <v>862</v>
      </c>
      <c r="B494" s="673"/>
      <c r="C494" s="525" t="s">
        <v>863</v>
      </c>
      <c r="D494" s="659"/>
      <c r="E494" s="657" t="s">
        <v>713</v>
      </c>
      <c r="F494" s="538"/>
      <c r="G494" s="539"/>
      <c r="H494" s="535"/>
      <c r="I494" s="536"/>
      <c r="J494" s="537"/>
      <c r="K494" s="536"/>
      <c r="L494" s="645"/>
      <c r="M494" s="536"/>
      <c r="N494" s="536"/>
      <c r="O494" s="647"/>
      <c r="P494" s="658"/>
    </row>
    <row r="495" ht="14.25" customHeight="1" outlineLevel="1">
      <c r="D495" s="648"/>
      <c r="E495" s="657" t="s">
        <v>714</v>
      </c>
      <c r="F495" s="538"/>
      <c r="G495" s="539"/>
      <c r="H495" s="535"/>
      <c r="I495" s="536"/>
      <c r="J495" s="537"/>
      <c r="K495" s="536"/>
      <c r="L495" s="645"/>
      <c r="M495" s="536"/>
      <c r="N495" s="536"/>
      <c r="O495" s="647"/>
      <c r="P495" s="658"/>
    </row>
    <row r="496" ht="14.25" customHeight="1" outlineLevel="1">
      <c r="D496" s="648"/>
      <c r="E496" s="657" t="s">
        <v>715</v>
      </c>
      <c r="F496" s="538"/>
      <c r="G496" s="539"/>
      <c r="H496" s="535"/>
      <c r="I496" s="536"/>
      <c r="J496" s="537"/>
      <c r="K496" s="536"/>
      <c r="L496" s="645"/>
      <c r="M496" s="536"/>
      <c r="N496" s="536"/>
      <c r="O496" s="647"/>
      <c r="P496" s="658"/>
    </row>
    <row r="497" ht="14.25" customHeight="1" outlineLevel="1">
      <c r="D497" s="648"/>
      <c r="E497" s="657" t="s">
        <v>716</v>
      </c>
      <c r="F497" s="538"/>
      <c r="G497" s="539"/>
      <c r="H497" s="535"/>
      <c r="I497" s="536"/>
      <c r="J497" s="537"/>
      <c r="K497" s="536"/>
      <c r="L497" s="645"/>
      <c r="M497" s="536"/>
      <c r="N497" s="536"/>
      <c r="O497" s="647"/>
      <c r="P497" s="658"/>
    </row>
    <row r="498" ht="14.25" customHeight="1" outlineLevel="1">
      <c r="D498" s="648"/>
      <c r="E498" s="657" t="s">
        <v>717</v>
      </c>
      <c r="F498" s="538"/>
      <c r="G498" s="539"/>
      <c r="H498" s="535"/>
      <c r="I498" s="536"/>
      <c r="J498" s="537"/>
      <c r="K498" s="536"/>
      <c r="L498" s="645"/>
      <c r="M498" s="536"/>
      <c r="N498" s="536"/>
      <c r="O498" s="647"/>
      <c r="P498" s="658"/>
    </row>
    <row r="499" ht="14.25" customHeight="1" outlineLevel="1">
      <c r="A499" s="543" t="s">
        <v>864</v>
      </c>
      <c r="B499" s="683"/>
      <c r="C499" s="543" t="s">
        <v>864</v>
      </c>
      <c r="D499" s="712"/>
      <c r="E499" s="660" t="s">
        <v>713</v>
      </c>
      <c r="F499" s="549">
        <v>40.0</v>
      </c>
      <c r="G499" s="546">
        <v>1199.0</v>
      </c>
      <c r="H499" s="550">
        <v>254.0</v>
      </c>
      <c r="I499" s="542">
        <f t="shared" ref="I499:I504" si="49">H499/G499</f>
        <v>0.2118432027</v>
      </c>
      <c r="J499" s="541">
        <f t="shared" ref="J499:J504" si="50">O499-H499</f>
        <v>-254</v>
      </c>
      <c r="K499" s="542">
        <f t="shared" ref="K499:K504" si="51">O499/H499-1</f>
        <v>-1</v>
      </c>
      <c r="L499" s="661"/>
      <c r="M499" s="542"/>
      <c r="N499" s="542"/>
      <c r="O499" s="672"/>
      <c r="P499" s="546"/>
    </row>
    <row r="500" ht="14.25" customHeight="1" outlineLevel="1">
      <c r="D500" s="648"/>
      <c r="E500" s="660" t="s">
        <v>714</v>
      </c>
      <c r="F500" s="549">
        <v>40.0</v>
      </c>
      <c r="G500" s="546">
        <v>1199.0</v>
      </c>
      <c r="H500" s="550">
        <v>254.0</v>
      </c>
      <c r="I500" s="542">
        <f t="shared" si="49"/>
        <v>0.2118432027</v>
      </c>
      <c r="J500" s="541">
        <f t="shared" si="50"/>
        <v>-254</v>
      </c>
      <c r="K500" s="542">
        <f t="shared" si="51"/>
        <v>-1</v>
      </c>
      <c r="L500" s="661"/>
      <c r="M500" s="542"/>
      <c r="N500" s="542"/>
      <c r="O500" s="672"/>
      <c r="P500" s="546"/>
    </row>
    <row r="501" ht="14.25" customHeight="1" outlineLevel="1">
      <c r="D501" s="648"/>
      <c r="E501" s="660" t="s">
        <v>715</v>
      </c>
      <c r="F501" s="549">
        <v>40.0</v>
      </c>
      <c r="G501" s="546">
        <v>1249.0</v>
      </c>
      <c r="H501" s="550">
        <v>254.0</v>
      </c>
      <c r="I501" s="542">
        <f t="shared" si="49"/>
        <v>0.2033626902</v>
      </c>
      <c r="J501" s="541">
        <f t="shared" si="50"/>
        <v>-254</v>
      </c>
      <c r="K501" s="542">
        <f t="shared" si="51"/>
        <v>-1</v>
      </c>
      <c r="L501" s="661"/>
      <c r="M501" s="542"/>
      <c r="N501" s="542"/>
      <c r="O501" s="672"/>
      <c r="P501" s="546"/>
    </row>
    <row r="502" ht="14.25" customHeight="1" outlineLevel="1">
      <c r="D502" s="648"/>
      <c r="E502" s="660" t="s">
        <v>716</v>
      </c>
      <c r="F502" s="549">
        <v>40.0</v>
      </c>
      <c r="G502" s="546">
        <v>1249.0</v>
      </c>
      <c r="H502" s="550">
        <v>254.0</v>
      </c>
      <c r="I502" s="542">
        <f t="shared" si="49"/>
        <v>0.2033626902</v>
      </c>
      <c r="J502" s="541">
        <f t="shared" si="50"/>
        <v>-254</v>
      </c>
      <c r="K502" s="542">
        <f t="shared" si="51"/>
        <v>-1</v>
      </c>
      <c r="L502" s="661"/>
      <c r="M502" s="542"/>
      <c r="N502" s="542"/>
      <c r="O502" s="672"/>
      <c r="P502" s="546"/>
    </row>
    <row r="503" ht="14.25" customHeight="1" outlineLevel="1">
      <c r="D503" s="648"/>
      <c r="E503" s="660" t="s">
        <v>717</v>
      </c>
      <c r="F503" s="549">
        <v>40.0</v>
      </c>
      <c r="G503" s="546">
        <v>1299.0</v>
      </c>
      <c r="H503" s="550">
        <v>254.0</v>
      </c>
      <c r="I503" s="542">
        <f t="shared" si="49"/>
        <v>0.1955350269</v>
      </c>
      <c r="J503" s="541">
        <f t="shared" si="50"/>
        <v>-254</v>
      </c>
      <c r="K503" s="542">
        <f t="shared" si="51"/>
        <v>-1</v>
      </c>
      <c r="L503" s="661"/>
      <c r="M503" s="542"/>
      <c r="N503" s="542"/>
      <c r="O503" s="672"/>
      <c r="P503" s="546"/>
    </row>
    <row r="504" ht="14.25" customHeight="1" outlineLevel="1">
      <c r="A504" s="671" t="s">
        <v>865</v>
      </c>
      <c r="B504" s="683"/>
      <c r="C504" s="671" t="s">
        <v>865</v>
      </c>
      <c r="D504" s="712"/>
      <c r="E504" s="660" t="s">
        <v>717</v>
      </c>
      <c r="F504" s="549">
        <v>40.0</v>
      </c>
      <c r="G504" s="546">
        <v>1899.0</v>
      </c>
      <c r="H504" s="550">
        <v>570.0</v>
      </c>
      <c r="I504" s="542">
        <f t="shared" si="49"/>
        <v>0.3001579779</v>
      </c>
      <c r="J504" s="541">
        <f t="shared" si="50"/>
        <v>-570</v>
      </c>
      <c r="K504" s="542">
        <f t="shared" si="51"/>
        <v>-1</v>
      </c>
      <c r="L504" s="661"/>
      <c r="M504" s="542"/>
      <c r="N504" s="542"/>
      <c r="O504" s="672"/>
      <c r="P504" s="546"/>
    </row>
    <row r="505" ht="14.25" customHeight="1" outlineLevel="1">
      <c r="A505" s="719" t="s">
        <v>866</v>
      </c>
      <c r="B505" s="673"/>
      <c r="C505" s="719" t="s">
        <v>867</v>
      </c>
      <c r="D505" s="659"/>
      <c r="E505" s="657" t="s">
        <v>713</v>
      </c>
      <c r="F505" s="538"/>
      <c r="G505" s="539"/>
      <c r="H505" s="535"/>
      <c r="I505" s="536"/>
      <c r="J505" s="537"/>
      <c r="K505" s="536"/>
      <c r="L505" s="645"/>
      <c r="M505" s="720"/>
      <c r="N505" s="536"/>
      <c r="O505" s="647"/>
      <c r="P505" s="658"/>
    </row>
    <row r="506" ht="14.25" customHeight="1" outlineLevel="1">
      <c r="D506" s="648"/>
      <c r="E506" s="657" t="s">
        <v>714</v>
      </c>
      <c r="F506" s="538"/>
      <c r="G506" s="539"/>
      <c r="H506" s="535"/>
      <c r="I506" s="536"/>
      <c r="J506" s="537"/>
      <c r="K506" s="536"/>
      <c r="L506" s="645"/>
      <c r="M506" s="720"/>
      <c r="N506" s="536"/>
      <c r="O506" s="701"/>
      <c r="P506" s="539"/>
    </row>
    <row r="507" ht="14.25" customHeight="1" outlineLevel="1">
      <c r="D507" s="648"/>
      <c r="E507" s="657" t="s">
        <v>715</v>
      </c>
      <c r="F507" s="538"/>
      <c r="G507" s="539"/>
      <c r="H507" s="535"/>
      <c r="I507" s="536"/>
      <c r="J507" s="537"/>
      <c r="K507" s="536"/>
      <c r="L507" s="645"/>
      <c r="M507" s="720"/>
      <c r="N507" s="536"/>
      <c r="O507" s="647"/>
      <c r="P507" s="658"/>
    </row>
    <row r="508" ht="14.25" customHeight="1">
      <c r="D508" s="648"/>
      <c r="E508" s="657" t="s">
        <v>716</v>
      </c>
      <c r="F508" s="538"/>
      <c r="G508" s="539"/>
      <c r="H508" s="535"/>
      <c r="I508" s="536"/>
      <c r="J508" s="537"/>
      <c r="K508" s="536"/>
      <c r="L508" s="645"/>
      <c r="M508" s="720"/>
      <c r="N508" s="536"/>
      <c r="O508" s="647"/>
      <c r="P508" s="658"/>
    </row>
    <row r="509" ht="14.25" customHeight="1">
      <c r="D509" s="648"/>
      <c r="E509" s="657" t="s">
        <v>717</v>
      </c>
      <c r="F509" s="538"/>
      <c r="G509" s="539"/>
      <c r="H509" s="535"/>
      <c r="I509" s="536"/>
      <c r="J509" s="537"/>
      <c r="K509" s="536"/>
      <c r="L509" s="645"/>
      <c r="M509" s="720"/>
      <c r="N509" s="536"/>
      <c r="O509" s="647"/>
      <c r="P509" s="658"/>
    </row>
    <row r="510" ht="14.25" customHeight="1">
      <c r="A510" s="551" t="s">
        <v>868</v>
      </c>
      <c r="B510" s="683"/>
      <c r="C510" s="551" t="s">
        <v>868</v>
      </c>
      <c r="D510" s="712"/>
      <c r="E510" s="660" t="s">
        <v>713</v>
      </c>
      <c r="F510" s="548">
        <v>40.0</v>
      </c>
      <c r="G510" s="528">
        <v>899.0</v>
      </c>
      <c r="H510" s="550">
        <v>180.0</v>
      </c>
      <c r="I510" s="542">
        <f t="shared" ref="I510:I520" si="52">H510/G510</f>
        <v>0.2002224694</v>
      </c>
      <c r="J510" s="541">
        <f t="shared" ref="J510:J520" si="53">O510-H510</f>
        <v>-180</v>
      </c>
      <c r="K510" s="542">
        <f t="shared" ref="K510:K520" si="54">O510/H510-1</f>
        <v>-1</v>
      </c>
      <c r="L510" s="661"/>
      <c r="M510" s="542" t="s">
        <v>313</v>
      </c>
      <c r="N510" s="542" t="s">
        <v>313</v>
      </c>
      <c r="O510" s="656"/>
      <c r="P510" s="528"/>
    </row>
    <row r="511" ht="14.25" customHeight="1">
      <c r="D511" s="648"/>
      <c r="E511" s="660" t="s">
        <v>714</v>
      </c>
      <c r="F511" s="548">
        <v>40.0</v>
      </c>
      <c r="G511" s="528">
        <v>899.0</v>
      </c>
      <c r="H511" s="550">
        <v>180.0</v>
      </c>
      <c r="I511" s="542">
        <f t="shared" si="52"/>
        <v>0.2002224694</v>
      </c>
      <c r="J511" s="541">
        <f t="shared" si="53"/>
        <v>-180</v>
      </c>
      <c r="K511" s="542">
        <f t="shared" si="54"/>
        <v>-1</v>
      </c>
      <c r="L511" s="661"/>
      <c r="M511" s="542"/>
      <c r="N511" s="542"/>
      <c r="O511" s="656"/>
      <c r="P511" s="528"/>
    </row>
    <row r="512" ht="14.25" customHeight="1" collapsed="1">
      <c r="D512" s="648"/>
      <c r="E512" s="660" t="s">
        <v>715</v>
      </c>
      <c r="F512" s="548">
        <v>40.0</v>
      </c>
      <c r="G512" s="528">
        <v>899.0</v>
      </c>
      <c r="H512" s="550">
        <v>180.0</v>
      </c>
      <c r="I512" s="542">
        <f t="shared" si="52"/>
        <v>0.2002224694</v>
      </c>
      <c r="J512" s="541">
        <f t="shared" si="53"/>
        <v>-180</v>
      </c>
      <c r="K512" s="542">
        <f t="shared" si="54"/>
        <v>-1</v>
      </c>
      <c r="L512" s="661"/>
      <c r="M512" s="542"/>
      <c r="N512" s="542"/>
      <c r="O512" s="656"/>
      <c r="P512" s="528"/>
    </row>
    <row r="513" ht="14.25" customHeight="1" outlineLevel="1">
      <c r="D513" s="648"/>
      <c r="E513" s="660" t="s">
        <v>716</v>
      </c>
      <c r="F513" s="548">
        <v>40.0</v>
      </c>
      <c r="G513" s="528">
        <v>899.0</v>
      </c>
      <c r="H513" s="550">
        <v>180.0</v>
      </c>
      <c r="I513" s="542">
        <f t="shared" si="52"/>
        <v>0.2002224694</v>
      </c>
      <c r="J513" s="541">
        <f t="shared" si="53"/>
        <v>-180</v>
      </c>
      <c r="K513" s="542">
        <f t="shared" si="54"/>
        <v>-1</v>
      </c>
      <c r="L513" s="661"/>
      <c r="M513" s="542"/>
      <c r="N513" s="542"/>
      <c r="O513" s="656"/>
      <c r="P513" s="528"/>
    </row>
    <row r="514" ht="14.25" customHeight="1" outlineLevel="1">
      <c r="D514" s="648"/>
      <c r="E514" s="660" t="s">
        <v>717</v>
      </c>
      <c r="F514" s="548">
        <v>40.0</v>
      </c>
      <c r="G514" s="528">
        <v>899.0</v>
      </c>
      <c r="H514" s="550">
        <v>180.0</v>
      </c>
      <c r="I514" s="542">
        <f t="shared" si="52"/>
        <v>0.2002224694</v>
      </c>
      <c r="J514" s="541">
        <f t="shared" si="53"/>
        <v>-180</v>
      </c>
      <c r="K514" s="542">
        <f t="shared" si="54"/>
        <v>-1</v>
      </c>
      <c r="L514" s="661"/>
      <c r="M514" s="542"/>
      <c r="N514" s="542"/>
      <c r="O514" s="656"/>
      <c r="P514" s="528"/>
    </row>
    <row r="515" ht="14.25" customHeight="1" outlineLevel="1">
      <c r="A515" s="551" t="s">
        <v>869</v>
      </c>
      <c r="B515" s="683"/>
      <c r="C515" s="551" t="s">
        <v>869</v>
      </c>
      <c r="D515" s="712"/>
      <c r="E515" s="660" t="s">
        <v>713</v>
      </c>
      <c r="F515" s="548">
        <v>40.0</v>
      </c>
      <c r="G515" s="528">
        <v>999.0</v>
      </c>
      <c r="H515" s="550">
        <v>220.0</v>
      </c>
      <c r="I515" s="542">
        <f t="shared" si="52"/>
        <v>0.2202202202</v>
      </c>
      <c r="J515" s="541">
        <f t="shared" si="53"/>
        <v>-220</v>
      </c>
      <c r="K515" s="542">
        <f t="shared" si="54"/>
        <v>-1</v>
      </c>
      <c r="L515" s="661"/>
      <c r="M515" s="542" t="s">
        <v>313</v>
      </c>
      <c r="N515" s="542" t="s">
        <v>313</v>
      </c>
      <c r="O515" s="656"/>
      <c r="P515" s="528"/>
    </row>
    <row r="516" ht="14.25" customHeight="1" outlineLevel="1">
      <c r="D516" s="648"/>
      <c r="E516" s="660" t="s">
        <v>714</v>
      </c>
      <c r="F516" s="548">
        <v>40.0</v>
      </c>
      <c r="G516" s="528">
        <v>999.0</v>
      </c>
      <c r="H516" s="550">
        <v>220.0</v>
      </c>
      <c r="I516" s="542">
        <f t="shared" si="52"/>
        <v>0.2202202202</v>
      </c>
      <c r="J516" s="541">
        <f t="shared" si="53"/>
        <v>-220</v>
      </c>
      <c r="K516" s="542">
        <f t="shared" si="54"/>
        <v>-1</v>
      </c>
      <c r="L516" s="661"/>
      <c r="M516" s="542"/>
      <c r="N516" s="542"/>
      <c r="O516" s="656"/>
      <c r="P516" s="528"/>
    </row>
    <row r="517" ht="14.25" customHeight="1" outlineLevel="1">
      <c r="D517" s="648"/>
      <c r="E517" s="660" t="s">
        <v>715</v>
      </c>
      <c r="F517" s="548">
        <v>40.0</v>
      </c>
      <c r="G517" s="528">
        <v>999.0</v>
      </c>
      <c r="H517" s="550">
        <v>220.0</v>
      </c>
      <c r="I517" s="542">
        <f t="shared" si="52"/>
        <v>0.2202202202</v>
      </c>
      <c r="J517" s="541">
        <f t="shared" si="53"/>
        <v>-220</v>
      </c>
      <c r="K517" s="542">
        <f t="shared" si="54"/>
        <v>-1</v>
      </c>
      <c r="L517" s="661"/>
      <c r="M517" s="542"/>
      <c r="N517" s="542"/>
      <c r="O517" s="656"/>
      <c r="P517" s="528"/>
    </row>
    <row r="518" ht="14.25" customHeight="1" outlineLevel="1">
      <c r="D518" s="648"/>
      <c r="E518" s="660" t="s">
        <v>716</v>
      </c>
      <c r="F518" s="548">
        <v>40.0</v>
      </c>
      <c r="G518" s="528">
        <v>999.0</v>
      </c>
      <c r="H518" s="550">
        <v>220.0</v>
      </c>
      <c r="I518" s="542">
        <f t="shared" si="52"/>
        <v>0.2202202202</v>
      </c>
      <c r="J518" s="541">
        <f t="shared" si="53"/>
        <v>-220</v>
      </c>
      <c r="K518" s="542">
        <f t="shared" si="54"/>
        <v>-1</v>
      </c>
      <c r="L518" s="661"/>
      <c r="M518" s="542"/>
      <c r="N518" s="542"/>
      <c r="O518" s="656"/>
      <c r="P518" s="528"/>
    </row>
    <row r="519" ht="14.25" customHeight="1">
      <c r="D519" s="648"/>
      <c r="E519" s="660" t="s">
        <v>717</v>
      </c>
      <c r="F519" s="548">
        <v>40.0</v>
      </c>
      <c r="G519" s="528">
        <v>999.0</v>
      </c>
      <c r="H519" s="550">
        <v>220.0</v>
      </c>
      <c r="I519" s="542">
        <f t="shared" si="52"/>
        <v>0.2202202202</v>
      </c>
      <c r="J519" s="541">
        <f t="shared" si="53"/>
        <v>-220</v>
      </c>
      <c r="K519" s="542">
        <f t="shared" si="54"/>
        <v>-1</v>
      </c>
      <c r="L519" s="661"/>
      <c r="M519" s="542"/>
      <c r="N519" s="542"/>
      <c r="O519" s="656"/>
      <c r="P519" s="528"/>
    </row>
    <row r="520" ht="14.25" customHeight="1">
      <c r="A520" s="671" t="s">
        <v>870</v>
      </c>
      <c r="B520" s="683"/>
      <c r="C520" s="543" t="s">
        <v>870</v>
      </c>
      <c r="D520" s="712"/>
      <c r="E520" s="660" t="s">
        <v>717</v>
      </c>
      <c r="F520" s="548">
        <v>40.0</v>
      </c>
      <c r="G520" s="528">
        <v>1199.0</v>
      </c>
      <c r="H520" s="550">
        <v>335.0</v>
      </c>
      <c r="I520" s="542">
        <f t="shared" si="52"/>
        <v>0.2793994996</v>
      </c>
      <c r="J520" s="541">
        <f t="shared" si="53"/>
        <v>-335</v>
      </c>
      <c r="K520" s="542">
        <f t="shared" si="54"/>
        <v>-1</v>
      </c>
      <c r="L520" s="661"/>
      <c r="M520" s="542"/>
      <c r="N520" s="542"/>
      <c r="O520" s="656"/>
      <c r="P520" s="528"/>
    </row>
    <row r="521" ht="14.25" customHeight="1">
      <c r="A521" s="719" t="s">
        <v>871</v>
      </c>
      <c r="B521" s="673"/>
      <c r="C521" s="719" t="s">
        <v>871</v>
      </c>
      <c r="D521" s="659"/>
      <c r="E521" s="657" t="s">
        <v>713</v>
      </c>
      <c r="F521" s="538"/>
      <c r="G521" s="539"/>
      <c r="H521" s="535"/>
      <c r="I521" s="536"/>
      <c r="J521" s="537"/>
      <c r="K521" s="536"/>
      <c r="L521" s="645"/>
      <c r="M521" s="720"/>
      <c r="N521" s="720"/>
      <c r="O521" s="647"/>
      <c r="P521" s="658"/>
    </row>
    <row r="522" ht="14.25" customHeight="1">
      <c r="D522" s="648"/>
      <c r="E522" s="657" t="s">
        <v>714</v>
      </c>
      <c r="F522" s="538"/>
      <c r="G522" s="539"/>
      <c r="H522" s="535"/>
      <c r="I522" s="536"/>
      <c r="J522" s="537"/>
      <c r="K522" s="536"/>
      <c r="L522" s="645"/>
      <c r="M522" s="720"/>
      <c r="N522" s="720"/>
      <c r="O522" s="647"/>
      <c r="P522" s="658"/>
    </row>
    <row r="523" ht="14.25" customHeight="1" collapsed="1">
      <c r="D523" s="648"/>
      <c r="E523" s="657" t="s">
        <v>715</v>
      </c>
      <c r="F523" s="538"/>
      <c r="G523" s="539"/>
      <c r="H523" s="535"/>
      <c r="I523" s="536"/>
      <c r="J523" s="537"/>
      <c r="K523" s="536"/>
      <c r="L523" s="645"/>
      <c r="M523" s="720"/>
      <c r="N523" s="720"/>
      <c r="O523" s="647"/>
      <c r="P523" s="658"/>
    </row>
    <row r="524" ht="14.25" customHeight="1" outlineLevel="1">
      <c r="D524" s="648"/>
      <c r="E524" s="657" t="s">
        <v>716</v>
      </c>
      <c r="F524" s="538"/>
      <c r="G524" s="539"/>
      <c r="H524" s="535"/>
      <c r="I524" s="536"/>
      <c r="J524" s="537"/>
      <c r="K524" s="536"/>
      <c r="L524" s="645"/>
      <c r="M524" s="720"/>
      <c r="N524" s="720"/>
      <c r="O524" s="647"/>
      <c r="P524" s="658"/>
    </row>
    <row r="525" ht="14.25" customHeight="1" outlineLevel="1">
      <c r="D525" s="648"/>
      <c r="E525" s="657" t="s">
        <v>717</v>
      </c>
      <c r="F525" s="538"/>
      <c r="G525" s="539"/>
      <c r="H525" s="535"/>
      <c r="I525" s="536"/>
      <c r="J525" s="537"/>
      <c r="K525" s="536"/>
      <c r="L525" s="645"/>
      <c r="M525" s="720"/>
      <c r="N525" s="720"/>
      <c r="O525" s="647"/>
      <c r="P525" s="658"/>
    </row>
    <row r="526" ht="14.25" customHeight="1" outlineLevel="1">
      <c r="A526" s="543" t="s">
        <v>872</v>
      </c>
      <c r="B526" s="683"/>
      <c r="C526" s="543" t="s">
        <v>872</v>
      </c>
      <c r="D526" s="712"/>
      <c r="E526" s="660" t="s">
        <v>713</v>
      </c>
      <c r="F526" s="548">
        <v>40.0</v>
      </c>
      <c r="G526" s="528">
        <v>469.0</v>
      </c>
      <c r="H526" s="550">
        <v>85.0</v>
      </c>
      <c r="I526" s="542">
        <f t="shared" ref="I526:I540" si="55">H526/G526</f>
        <v>0.1812366738</v>
      </c>
      <c r="J526" s="541">
        <f t="shared" ref="J526:J540" si="56">O526-H526</f>
        <v>-85</v>
      </c>
      <c r="K526" s="542">
        <f t="shared" ref="K526:K540" si="57">O526/H526-1</f>
        <v>-1</v>
      </c>
      <c r="L526" s="661"/>
      <c r="M526" s="542" t="s">
        <v>313</v>
      </c>
      <c r="N526" s="542" t="s">
        <v>313</v>
      </c>
      <c r="O526" s="656"/>
      <c r="P526" s="528"/>
    </row>
    <row r="527" ht="14.25" customHeight="1" outlineLevel="1">
      <c r="D527" s="648"/>
      <c r="E527" s="660" t="s">
        <v>714</v>
      </c>
      <c r="F527" s="548">
        <v>40.0</v>
      </c>
      <c r="G527" s="528">
        <v>469.0</v>
      </c>
      <c r="H527" s="550">
        <v>85.0</v>
      </c>
      <c r="I527" s="542">
        <f t="shared" si="55"/>
        <v>0.1812366738</v>
      </c>
      <c r="J527" s="541">
        <f t="shared" si="56"/>
        <v>-85</v>
      </c>
      <c r="K527" s="542">
        <f t="shared" si="57"/>
        <v>-1</v>
      </c>
      <c r="L527" s="661"/>
      <c r="M527" s="542"/>
      <c r="N527" s="542"/>
      <c r="O527" s="656"/>
      <c r="P527" s="528"/>
    </row>
    <row r="528" ht="14.25" customHeight="1" outlineLevel="1">
      <c r="D528" s="648"/>
      <c r="E528" s="660" t="s">
        <v>715</v>
      </c>
      <c r="F528" s="548">
        <v>40.0</v>
      </c>
      <c r="G528" s="528">
        <v>499.0</v>
      </c>
      <c r="H528" s="550">
        <v>85.0</v>
      </c>
      <c r="I528" s="542">
        <f t="shared" si="55"/>
        <v>0.1703406814</v>
      </c>
      <c r="J528" s="541">
        <f t="shared" si="56"/>
        <v>-85</v>
      </c>
      <c r="K528" s="542">
        <f t="shared" si="57"/>
        <v>-1</v>
      </c>
      <c r="L528" s="661"/>
      <c r="M528" s="542"/>
      <c r="N528" s="542"/>
      <c r="O528" s="656"/>
      <c r="P528" s="528"/>
    </row>
    <row r="529" ht="14.25" customHeight="1" outlineLevel="1">
      <c r="D529" s="648"/>
      <c r="E529" s="660" t="s">
        <v>716</v>
      </c>
      <c r="F529" s="548">
        <v>40.0</v>
      </c>
      <c r="G529" s="528">
        <v>499.0</v>
      </c>
      <c r="H529" s="550">
        <v>85.0</v>
      </c>
      <c r="I529" s="542">
        <f t="shared" si="55"/>
        <v>0.1703406814</v>
      </c>
      <c r="J529" s="541">
        <f t="shared" si="56"/>
        <v>-85</v>
      </c>
      <c r="K529" s="542">
        <f t="shared" si="57"/>
        <v>-1</v>
      </c>
      <c r="L529" s="661"/>
      <c r="M529" s="542"/>
      <c r="N529" s="542"/>
      <c r="O529" s="656"/>
      <c r="P529" s="528"/>
    </row>
    <row r="530" ht="14.25" customHeight="1" outlineLevel="1">
      <c r="D530" s="648"/>
      <c r="E530" s="660" t="s">
        <v>717</v>
      </c>
      <c r="F530" s="548">
        <v>40.0</v>
      </c>
      <c r="G530" s="528">
        <v>519.0</v>
      </c>
      <c r="H530" s="550">
        <v>85.0</v>
      </c>
      <c r="I530" s="542">
        <f t="shared" si="55"/>
        <v>0.1637764933</v>
      </c>
      <c r="J530" s="541">
        <f t="shared" si="56"/>
        <v>-85</v>
      </c>
      <c r="K530" s="542">
        <f t="shared" si="57"/>
        <v>-1</v>
      </c>
      <c r="L530" s="661"/>
      <c r="M530" s="542"/>
      <c r="N530" s="542"/>
      <c r="O530" s="656"/>
      <c r="P530" s="528"/>
    </row>
    <row r="531" ht="14.25" customHeight="1" outlineLevel="1">
      <c r="A531" s="543" t="s">
        <v>873</v>
      </c>
      <c r="B531" s="683"/>
      <c r="C531" s="543" t="s">
        <v>873</v>
      </c>
      <c r="D531" s="712"/>
      <c r="E531" s="660" t="s">
        <v>713</v>
      </c>
      <c r="F531" s="548">
        <v>40.0</v>
      </c>
      <c r="G531" s="528">
        <v>519.0</v>
      </c>
      <c r="H531" s="550">
        <v>95.0</v>
      </c>
      <c r="I531" s="542">
        <f t="shared" si="55"/>
        <v>0.183044316</v>
      </c>
      <c r="J531" s="541">
        <f t="shared" si="56"/>
        <v>-95</v>
      </c>
      <c r="K531" s="542">
        <f t="shared" si="57"/>
        <v>-1</v>
      </c>
      <c r="L531" s="661"/>
      <c r="M531" s="542" t="s">
        <v>313</v>
      </c>
      <c r="N531" s="542" t="s">
        <v>313</v>
      </c>
      <c r="O531" s="656"/>
      <c r="P531" s="528"/>
    </row>
    <row r="532" ht="14.25" customHeight="1" outlineLevel="1">
      <c r="D532" s="648"/>
      <c r="E532" s="660" t="s">
        <v>714</v>
      </c>
      <c r="F532" s="548">
        <v>40.0</v>
      </c>
      <c r="G532" s="528">
        <v>519.0</v>
      </c>
      <c r="H532" s="550">
        <v>95.0</v>
      </c>
      <c r="I532" s="542">
        <f t="shared" si="55"/>
        <v>0.183044316</v>
      </c>
      <c r="J532" s="541">
        <f t="shared" si="56"/>
        <v>-95</v>
      </c>
      <c r="K532" s="542">
        <f t="shared" si="57"/>
        <v>-1</v>
      </c>
      <c r="L532" s="661"/>
      <c r="M532" s="542"/>
      <c r="N532" s="542"/>
      <c r="O532" s="656"/>
      <c r="P532" s="528"/>
    </row>
    <row r="533" ht="14.25" customHeight="1" outlineLevel="1">
      <c r="D533" s="648"/>
      <c r="E533" s="660" t="s">
        <v>715</v>
      </c>
      <c r="F533" s="548">
        <v>40.0</v>
      </c>
      <c r="G533" s="528">
        <v>549.0</v>
      </c>
      <c r="H533" s="550">
        <v>95.0</v>
      </c>
      <c r="I533" s="542">
        <f t="shared" si="55"/>
        <v>0.1730418944</v>
      </c>
      <c r="J533" s="541">
        <f t="shared" si="56"/>
        <v>-95</v>
      </c>
      <c r="K533" s="542">
        <f t="shared" si="57"/>
        <v>-1</v>
      </c>
      <c r="L533" s="661"/>
      <c r="M533" s="542"/>
      <c r="N533" s="542"/>
      <c r="O533" s="656"/>
      <c r="P533" s="528"/>
    </row>
    <row r="534" ht="14.25" customHeight="1" outlineLevel="1">
      <c r="D534" s="648"/>
      <c r="E534" s="660" t="s">
        <v>716</v>
      </c>
      <c r="F534" s="548">
        <v>40.0</v>
      </c>
      <c r="G534" s="528">
        <v>549.0</v>
      </c>
      <c r="H534" s="550">
        <v>95.0</v>
      </c>
      <c r="I534" s="542">
        <f t="shared" si="55"/>
        <v>0.1730418944</v>
      </c>
      <c r="J534" s="541">
        <f t="shared" si="56"/>
        <v>-95</v>
      </c>
      <c r="K534" s="542">
        <f t="shared" si="57"/>
        <v>-1</v>
      </c>
      <c r="L534" s="661"/>
      <c r="M534" s="542"/>
      <c r="N534" s="542"/>
      <c r="O534" s="656"/>
      <c r="P534" s="528"/>
    </row>
    <row r="535" ht="14.25" customHeight="1">
      <c r="D535" s="648"/>
      <c r="E535" s="660" t="s">
        <v>717</v>
      </c>
      <c r="F535" s="548">
        <v>40.0</v>
      </c>
      <c r="G535" s="528">
        <v>579.0</v>
      </c>
      <c r="H535" s="550">
        <v>95.0</v>
      </c>
      <c r="I535" s="542">
        <f t="shared" si="55"/>
        <v>0.1640759931</v>
      </c>
      <c r="J535" s="541">
        <f t="shared" si="56"/>
        <v>-95</v>
      </c>
      <c r="K535" s="542">
        <f t="shared" si="57"/>
        <v>-1</v>
      </c>
      <c r="L535" s="661"/>
      <c r="M535" s="542"/>
      <c r="N535" s="542"/>
      <c r="O535" s="656"/>
      <c r="P535" s="528"/>
    </row>
    <row r="536" ht="14.25" customHeight="1">
      <c r="A536" s="676" t="s">
        <v>874</v>
      </c>
      <c r="B536" s="683"/>
      <c r="C536" s="543" t="s">
        <v>874</v>
      </c>
      <c r="D536" s="712"/>
      <c r="E536" s="660" t="s">
        <v>713</v>
      </c>
      <c r="F536" s="548">
        <v>40.0</v>
      </c>
      <c r="G536" s="528">
        <v>719.0</v>
      </c>
      <c r="H536" s="550">
        <v>120.0</v>
      </c>
      <c r="I536" s="542">
        <f t="shared" si="55"/>
        <v>0.1668984701</v>
      </c>
      <c r="J536" s="541">
        <f t="shared" si="56"/>
        <v>-120</v>
      </c>
      <c r="K536" s="542">
        <f t="shared" si="57"/>
        <v>-1</v>
      </c>
      <c r="L536" s="661"/>
      <c r="M536" s="542"/>
      <c r="N536" s="542"/>
      <c r="O536" s="656"/>
      <c r="P536" s="528"/>
    </row>
    <row r="537" ht="14.25" customHeight="1">
      <c r="D537" s="648"/>
      <c r="E537" s="660" t="s">
        <v>714</v>
      </c>
      <c r="F537" s="548">
        <v>40.0</v>
      </c>
      <c r="G537" s="528">
        <v>719.0</v>
      </c>
      <c r="H537" s="550">
        <v>120.0</v>
      </c>
      <c r="I537" s="542">
        <f t="shared" si="55"/>
        <v>0.1668984701</v>
      </c>
      <c r="J537" s="541">
        <f t="shared" si="56"/>
        <v>-120</v>
      </c>
      <c r="K537" s="542">
        <f t="shared" si="57"/>
        <v>-1</v>
      </c>
      <c r="L537" s="661"/>
      <c r="M537" s="542"/>
      <c r="N537" s="542"/>
      <c r="O537" s="656"/>
      <c r="P537" s="528"/>
    </row>
    <row r="538" ht="14.25" customHeight="1">
      <c r="D538" s="648"/>
      <c r="E538" s="660" t="s">
        <v>715</v>
      </c>
      <c r="F538" s="548">
        <v>40.0</v>
      </c>
      <c r="G538" s="528">
        <v>749.0</v>
      </c>
      <c r="H538" s="550">
        <v>120.0</v>
      </c>
      <c r="I538" s="542">
        <f t="shared" si="55"/>
        <v>0.1602136182</v>
      </c>
      <c r="J538" s="541">
        <f t="shared" si="56"/>
        <v>-120</v>
      </c>
      <c r="K538" s="542">
        <f t="shared" si="57"/>
        <v>-1</v>
      </c>
      <c r="L538" s="661"/>
      <c r="M538" s="542"/>
      <c r="N538" s="542"/>
      <c r="O538" s="656"/>
      <c r="P538" s="528"/>
    </row>
    <row r="539" ht="14.25" customHeight="1" collapsed="1">
      <c r="D539" s="648"/>
      <c r="E539" s="660" t="s">
        <v>736</v>
      </c>
      <c r="F539" s="548">
        <v>40.0</v>
      </c>
      <c r="G539" s="528">
        <v>749.0</v>
      </c>
      <c r="H539" s="550">
        <v>120.0</v>
      </c>
      <c r="I539" s="542">
        <f t="shared" si="55"/>
        <v>0.1602136182</v>
      </c>
      <c r="J539" s="541">
        <f t="shared" si="56"/>
        <v>-120</v>
      </c>
      <c r="K539" s="542">
        <f t="shared" si="57"/>
        <v>-1</v>
      </c>
      <c r="L539" s="661"/>
      <c r="M539" s="542"/>
      <c r="N539" s="542"/>
      <c r="O539" s="656"/>
      <c r="P539" s="528"/>
    </row>
    <row r="540" ht="14.25" customHeight="1" outlineLevel="1">
      <c r="D540" s="648"/>
      <c r="E540" s="660" t="s">
        <v>717</v>
      </c>
      <c r="F540" s="548">
        <v>40.0</v>
      </c>
      <c r="G540" s="528">
        <v>779.0</v>
      </c>
      <c r="H540" s="550">
        <v>120.0</v>
      </c>
      <c r="I540" s="542">
        <f t="shared" si="55"/>
        <v>0.1540436457</v>
      </c>
      <c r="J540" s="541">
        <f t="shared" si="56"/>
        <v>-120</v>
      </c>
      <c r="K540" s="542">
        <f t="shared" si="57"/>
        <v>-1</v>
      </c>
      <c r="L540" s="661"/>
      <c r="M540" s="542"/>
      <c r="N540" s="542"/>
      <c r="O540" s="656"/>
      <c r="P540" s="528"/>
    </row>
    <row r="541" ht="14.25" customHeight="1" outlineLevel="1">
      <c r="A541" s="525" t="s">
        <v>875</v>
      </c>
      <c r="B541" s="673"/>
      <c r="C541" s="525" t="s">
        <v>875</v>
      </c>
      <c r="D541" s="721"/>
      <c r="E541" s="657" t="s">
        <v>713</v>
      </c>
      <c r="F541" s="533"/>
      <c r="G541" s="534"/>
      <c r="H541" s="535"/>
      <c r="I541" s="536"/>
      <c r="J541" s="537"/>
      <c r="K541" s="536"/>
      <c r="L541" s="645"/>
      <c r="M541" s="536"/>
      <c r="N541" s="536"/>
      <c r="O541" s="705"/>
      <c r="P541" s="534"/>
    </row>
    <row r="542" ht="14.25" customHeight="1" outlineLevel="1">
      <c r="D542" s="648"/>
      <c r="E542" s="657" t="s">
        <v>714</v>
      </c>
      <c r="F542" s="533"/>
      <c r="G542" s="534"/>
      <c r="H542" s="535"/>
      <c r="I542" s="536"/>
      <c r="J542" s="537"/>
      <c r="K542" s="536"/>
      <c r="L542" s="645"/>
      <c r="M542" s="536"/>
      <c r="N542" s="536"/>
      <c r="O542" s="705"/>
      <c r="P542" s="534"/>
    </row>
    <row r="543" ht="14.25" customHeight="1" outlineLevel="1">
      <c r="D543" s="648"/>
      <c r="E543" s="657" t="s">
        <v>715</v>
      </c>
      <c r="F543" s="533"/>
      <c r="G543" s="534"/>
      <c r="H543" s="535"/>
      <c r="I543" s="536"/>
      <c r="J543" s="537"/>
      <c r="K543" s="536"/>
      <c r="L543" s="645"/>
      <c r="M543" s="536"/>
      <c r="N543" s="536"/>
      <c r="O543" s="705"/>
      <c r="P543" s="534"/>
    </row>
    <row r="544" ht="14.25" customHeight="1" outlineLevel="1">
      <c r="D544" s="648"/>
      <c r="E544" s="657" t="s">
        <v>736</v>
      </c>
      <c r="F544" s="533"/>
      <c r="G544" s="534"/>
      <c r="H544" s="535"/>
      <c r="I544" s="536"/>
      <c r="J544" s="537"/>
      <c r="K544" s="536"/>
      <c r="L544" s="645"/>
      <c r="M544" s="536"/>
      <c r="N544" s="536"/>
      <c r="O544" s="705"/>
      <c r="P544" s="534"/>
    </row>
    <row r="545" ht="14.25" customHeight="1" outlineLevel="1">
      <c r="D545" s="648"/>
      <c r="E545" s="657" t="s">
        <v>717</v>
      </c>
      <c r="F545" s="533"/>
      <c r="G545" s="534"/>
      <c r="H545" s="535"/>
      <c r="I545" s="536"/>
      <c r="J545" s="537"/>
      <c r="K545" s="536"/>
      <c r="L545" s="645"/>
      <c r="M545" s="536"/>
      <c r="N545" s="536"/>
      <c r="O545" s="705"/>
      <c r="P545" s="534"/>
    </row>
    <row r="546" ht="14.25" customHeight="1" outlineLevel="1">
      <c r="A546" s="543" t="s">
        <v>876</v>
      </c>
      <c r="B546" s="683"/>
      <c r="C546" s="543" t="s">
        <v>876</v>
      </c>
      <c r="D546" s="712"/>
      <c r="E546" s="660" t="s">
        <v>713</v>
      </c>
      <c r="F546" s="548">
        <v>40.0</v>
      </c>
      <c r="G546" s="528">
        <v>349.0</v>
      </c>
      <c r="H546" s="550">
        <v>60.0</v>
      </c>
      <c r="I546" s="542">
        <f t="shared" ref="I546:I560" si="58">H546/G546</f>
        <v>0.1719197708</v>
      </c>
      <c r="J546" s="541">
        <f t="shared" ref="J546:J560" si="59">O546-H546</f>
        <v>-60</v>
      </c>
      <c r="K546" s="542">
        <f t="shared" ref="K546:K560" si="60">O546/H546-1</f>
        <v>-1</v>
      </c>
      <c r="L546" s="661"/>
      <c r="M546" s="542"/>
      <c r="N546" s="542"/>
      <c r="O546" s="656"/>
      <c r="P546" s="528"/>
    </row>
    <row r="547" ht="14.25" customHeight="1" outlineLevel="1">
      <c r="D547" s="648"/>
      <c r="E547" s="660" t="s">
        <v>714</v>
      </c>
      <c r="F547" s="548">
        <v>40.0</v>
      </c>
      <c r="G547" s="528">
        <v>349.0</v>
      </c>
      <c r="H547" s="550">
        <v>60.0</v>
      </c>
      <c r="I547" s="542">
        <f t="shared" si="58"/>
        <v>0.1719197708</v>
      </c>
      <c r="J547" s="541">
        <f t="shared" si="59"/>
        <v>-60</v>
      </c>
      <c r="K547" s="542">
        <f t="shared" si="60"/>
        <v>-1</v>
      </c>
      <c r="L547" s="661"/>
      <c r="M547" s="542"/>
      <c r="N547" s="542"/>
      <c r="O547" s="656"/>
      <c r="P547" s="528"/>
    </row>
    <row r="548" ht="14.25" customHeight="1" outlineLevel="1">
      <c r="D548" s="648"/>
      <c r="E548" s="660" t="s">
        <v>715</v>
      </c>
      <c r="F548" s="548">
        <v>40.0</v>
      </c>
      <c r="G548" s="528">
        <v>379.0</v>
      </c>
      <c r="H548" s="550">
        <v>60.0</v>
      </c>
      <c r="I548" s="542">
        <f t="shared" si="58"/>
        <v>0.1583113456</v>
      </c>
      <c r="J548" s="541">
        <f t="shared" si="59"/>
        <v>-60</v>
      </c>
      <c r="K548" s="542">
        <f t="shared" si="60"/>
        <v>-1</v>
      </c>
      <c r="L548" s="661"/>
      <c r="M548" s="542"/>
      <c r="N548" s="542"/>
      <c r="O548" s="656"/>
      <c r="P548" s="528"/>
    </row>
    <row r="549" ht="14.25" customHeight="1" outlineLevel="1">
      <c r="D549" s="648"/>
      <c r="E549" s="660" t="s">
        <v>716</v>
      </c>
      <c r="F549" s="548">
        <v>40.0</v>
      </c>
      <c r="G549" s="528">
        <v>379.0</v>
      </c>
      <c r="H549" s="550">
        <v>60.0</v>
      </c>
      <c r="I549" s="542">
        <f t="shared" si="58"/>
        <v>0.1583113456</v>
      </c>
      <c r="J549" s="541">
        <f t="shared" si="59"/>
        <v>-60</v>
      </c>
      <c r="K549" s="542">
        <f t="shared" si="60"/>
        <v>-1</v>
      </c>
      <c r="L549" s="661"/>
      <c r="M549" s="542"/>
      <c r="N549" s="542"/>
      <c r="O549" s="656"/>
      <c r="P549" s="528"/>
    </row>
    <row r="550" ht="14.25" customHeight="1" outlineLevel="1">
      <c r="D550" s="648"/>
      <c r="E550" s="660" t="s">
        <v>717</v>
      </c>
      <c r="F550" s="548">
        <v>40.0</v>
      </c>
      <c r="G550" s="528">
        <v>399.0</v>
      </c>
      <c r="H550" s="550">
        <v>60.0</v>
      </c>
      <c r="I550" s="542">
        <f t="shared" si="58"/>
        <v>0.1503759398</v>
      </c>
      <c r="J550" s="541">
        <f t="shared" si="59"/>
        <v>-60</v>
      </c>
      <c r="K550" s="542">
        <f t="shared" si="60"/>
        <v>-1</v>
      </c>
      <c r="L550" s="661"/>
      <c r="M550" s="542"/>
      <c r="N550" s="542"/>
      <c r="O550" s="656"/>
      <c r="P550" s="528"/>
    </row>
    <row r="551" ht="14.25" customHeight="1" outlineLevel="1">
      <c r="A551" s="551" t="s">
        <v>877</v>
      </c>
      <c r="B551" s="683"/>
      <c r="C551" s="551" t="s">
        <v>877</v>
      </c>
      <c r="D551" s="712"/>
      <c r="E551" s="660" t="s">
        <v>713</v>
      </c>
      <c r="F551" s="548">
        <v>40.0</v>
      </c>
      <c r="G551" s="653">
        <v>499.0</v>
      </c>
      <c r="H551" s="529">
        <v>85.0</v>
      </c>
      <c r="I551" s="542">
        <f t="shared" si="58"/>
        <v>0.1703406814</v>
      </c>
      <c r="J551" s="541">
        <f t="shared" si="59"/>
        <v>-85</v>
      </c>
      <c r="K551" s="542">
        <f t="shared" si="60"/>
        <v>-1</v>
      </c>
      <c r="L551" s="661"/>
      <c r="M551" s="542" t="s">
        <v>313</v>
      </c>
      <c r="N551" s="542" t="s">
        <v>313</v>
      </c>
      <c r="O551" s="656"/>
      <c r="P551" s="653"/>
    </row>
    <row r="552" ht="14.25" customHeight="1" outlineLevel="1">
      <c r="D552" s="648"/>
      <c r="E552" s="660" t="s">
        <v>714</v>
      </c>
      <c r="F552" s="548">
        <v>40.0</v>
      </c>
      <c r="G552" s="653">
        <v>499.0</v>
      </c>
      <c r="H552" s="529">
        <v>85.0</v>
      </c>
      <c r="I552" s="542">
        <f t="shared" si="58"/>
        <v>0.1703406814</v>
      </c>
      <c r="J552" s="541">
        <f t="shared" si="59"/>
        <v>-85</v>
      </c>
      <c r="K552" s="542">
        <f t="shared" si="60"/>
        <v>-1</v>
      </c>
      <c r="L552" s="661"/>
      <c r="M552" s="542"/>
      <c r="N552" s="542"/>
      <c r="O552" s="656"/>
      <c r="P552" s="653"/>
    </row>
    <row r="553" ht="14.25" customHeight="1" outlineLevel="1">
      <c r="D553" s="648"/>
      <c r="E553" s="660" t="s">
        <v>715</v>
      </c>
      <c r="F553" s="548">
        <v>40.0</v>
      </c>
      <c r="G553" s="653">
        <v>519.0</v>
      </c>
      <c r="H553" s="529">
        <v>85.0</v>
      </c>
      <c r="I553" s="542">
        <f t="shared" si="58"/>
        <v>0.1637764933</v>
      </c>
      <c r="J553" s="541">
        <f t="shared" si="59"/>
        <v>-85</v>
      </c>
      <c r="K553" s="542">
        <f t="shared" si="60"/>
        <v>-1</v>
      </c>
      <c r="L553" s="661"/>
      <c r="M553" s="542"/>
      <c r="N553" s="542"/>
      <c r="O553" s="656"/>
      <c r="P553" s="653"/>
    </row>
    <row r="554" ht="14.25" customHeight="1" outlineLevel="1">
      <c r="D554" s="648"/>
      <c r="E554" s="660" t="s">
        <v>716</v>
      </c>
      <c r="F554" s="548">
        <v>40.0</v>
      </c>
      <c r="G554" s="653">
        <v>519.0</v>
      </c>
      <c r="H554" s="529">
        <v>85.0</v>
      </c>
      <c r="I554" s="542">
        <f t="shared" si="58"/>
        <v>0.1637764933</v>
      </c>
      <c r="J554" s="541">
        <f t="shared" si="59"/>
        <v>-85</v>
      </c>
      <c r="K554" s="542">
        <f t="shared" si="60"/>
        <v>-1</v>
      </c>
      <c r="L554" s="661"/>
      <c r="M554" s="542"/>
      <c r="N554" s="542"/>
      <c r="O554" s="656"/>
      <c r="P554" s="653"/>
    </row>
    <row r="555" ht="14.25" customHeight="1" outlineLevel="1">
      <c r="D555" s="648"/>
      <c r="E555" s="660" t="s">
        <v>717</v>
      </c>
      <c r="F555" s="548">
        <v>40.0</v>
      </c>
      <c r="G555" s="653">
        <v>549.0</v>
      </c>
      <c r="H555" s="529">
        <v>85.0</v>
      </c>
      <c r="I555" s="542">
        <f t="shared" si="58"/>
        <v>0.1548269581</v>
      </c>
      <c r="J555" s="541">
        <f t="shared" si="59"/>
        <v>-85</v>
      </c>
      <c r="K555" s="542">
        <f t="shared" si="60"/>
        <v>-1</v>
      </c>
      <c r="L555" s="661"/>
      <c r="M555" s="542"/>
      <c r="N555" s="542"/>
      <c r="O555" s="656"/>
      <c r="P555" s="653"/>
    </row>
    <row r="556" ht="14.25" customHeight="1" outlineLevel="1">
      <c r="A556" s="551" t="s">
        <v>878</v>
      </c>
      <c r="B556" s="683"/>
      <c r="C556" s="551" t="s">
        <v>878</v>
      </c>
      <c r="D556" s="712"/>
      <c r="E556" s="660" t="s">
        <v>713</v>
      </c>
      <c r="F556" s="548">
        <v>40.0</v>
      </c>
      <c r="G556" s="653">
        <v>479.0</v>
      </c>
      <c r="H556" s="529">
        <v>85.0</v>
      </c>
      <c r="I556" s="542">
        <f t="shared" si="58"/>
        <v>0.1774530271</v>
      </c>
      <c r="J556" s="541">
        <f t="shared" si="59"/>
        <v>-85</v>
      </c>
      <c r="K556" s="542">
        <f t="shared" si="60"/>
        <v>-1</v>
      </c>
      <c r="L556" s="661"/>
      <c r="M556" s="542" t="s">
        <v>313</v>
      </c>
      <c r="N556" s="542" t="s">
        <v>313</v>
      </c>
      <c r="O556" s="656"/>
      <c r="P556" s="653"/>
    </row>
    <row r="557" ht="14.25" customHeight="1" outlineLevel="1">
      <c r="D557" s="648"/>
      <c r="E557" s="660" t="s">
        <v>714</v>
      </c>
      <c r="F557" s="548">
        <v>40.0</v>
      </c>
      <c r="G557" s="653">
        <v>479.0</v>
      </c>
      <c r="H557" s="529">
        <v>85.0</v>
      </c>
      <c r="I557" s="542">
        <f t="shared" si="58"/>
        <v>0.1774530271</v>
      </c>
      <c r="J557" s="541">
        <f t="shared" si="59"/>
        <v>-85</v>
      </c>
      <c r="K557" s="542">
        <f t="shared" si="60"/>
        <v>-1</v>
      </c>
      <c r="L557" s="661"/>
      <c r="M557" s="542"/>
      <c r="N557" s="542"/>
      <c r="O557" s="656"/>
      <c r="P557" s="653"/>
    </row>
    <row r="558" ht="14.25" customHeight="1" outlineLevel="1">
      <c r="D558" s="648"/>
      <c r="E558" s="660" t="s">
        <v>715</v>
      </c>
      <c r="F558" s="548">
        <v>40.0</v>
      </c>
      <c r="G558" s="653">
        <v>499.0</v>
      </c>
      <c r="H558" s="529">
        <v>85.0</v>
      </c>
      <c r="I558" s="542">
        <f t="shared" si="58"/>
        <v>0.1703406814</v>
      </c>
      <c r="J558" s="541">
        <f t="shared" si="59"/>
        <v>-85</v>
      </c>
      <c r="K558" s="542">
        <f t="shared" si="60"/>
        <v>-1</v>
      </c>
      <c r="L558" s="661"/>
      <c r="M558" s="542"/>
      <c r="N558" s="542"/>
      <c r="O558" s="656"/>
      <c r="P558" s="653"/>
    </row>
    <row r="559" ht="14.25" customHeight="1" outlineLevel="1">
      <c r="D559" s="648"/>
      <c r="E559" s="660" t="s">
        <v>716</v>
      </c>
      <c r="F559" s="548">
        <v>40.0</v>
      </c>
      <c r="G559" s="653">
        <v>499.0</v>
      </c>
      <c r="H559" s="529">
        <v>85.0</v>
      </c>
      <c r="I559" s="542">
        <f t="shared" si="58"/>
        <v>0.1703406814</v>
      </c>
      <c r="J559" s="541">
        <f t="shared" si="59"/>
        <v>-85</v>
      </c>
      <c r="K559" s="542">
        <f t="shared" si="60"/>
        <v>-1</v>
      </c>
      <c r="L559" s="661"/>
      <c r="M559" s="542"/>
      <c r="N559" s="542"/>
      <c r="O559" s="656"/>
      <c r="P559" s="653"/>
    </row>
    <row r="560" ht="14.25" customHeight="1" outlineLevel="1">
      <c r="D560" s="648"/>
      <c r="E560" s="660" t="s">
        <v>717</v>
      </c>
      <c r="F560" s="548">
        <v>40.0</v>
      </c>
      <c r="G560" s="653">
        <v>529.0</v>
      </c>
      <c r="H560" s="529">
        <v>85.0</v>
      </c>
      <c r="I560" s="542">
        <f t="shared" si="58"/>
        <v>0.1606805293</v>
      </c>
      <c r="J560" s="541">
        <f t="shared" si="59"/>
        <v>-85</v>
      </c>
      <c r="K560" s="542">
        <f t="shared" si="60"/>
        <v>-1</v>
      </c>
      <c r="L560" s="661"/>
      <c r="M560" s="542"/>
      <c r="N560" s="542"/>
      <c r="O560" s="656"/>
      <c r="P560" s="653"/>
    </row>
    <row r="561" ht="14.25" customHeight="1" outlineLevel="1">
      <c r="A561" s="525" t="s">
        <v>879</v>
      </c>
      <c r="B561" s="673"/>
      <c r="C561" s="525" t="s">
        <v>879</v>
      </c>
      <c r="D561" s="721"/>
      <c r="E561" s="657" t="s">
        <v>713</v>
      </c>
      <c r="F561" s="533"/>
      <c r="G561" s="534"/>
      <c r="H561" s="535"/>
      <c r="I561" s="536"/>
      <c r="J561" s="537"/>
      <c r="K561" s="536"/>
      <c r="L561" s="645"/>
      <c r="M561" s="536"/>
      <c r="N561" s="536"/>
      <c r="O561" s="705"/>
      <c r="P561" s="534"/>
    </row>
    <row r="562" ht="14.25" customHeight="1" outlineLevel="1">
      <c r="D562" s="648"/>
      <c r="E562" s="657" t="s">
        <v>714</v>
      </c>
      <c r="F562" s="533"/>
      <c r="G562" s="534"/>
      <c r="H562" s="535"/>
      <c r="I562" s="536"/>
      <c r="J562" s="537"/>
      <c r="K562" s="536"/>
      <c r="L562" s="645"/>
      <c r="M562" s="536"/>
      <c r="N562" s="536"/>
      <c r="O562" s="705"/>
      <c r="P562" s="534"/>
    </row>
    <row r="563" ht="14.25" customHeight="1" outlineLevel="1">
      <c r="D563" s="648"/>
      <c r="E563" s="657" t="s">
        <v>715</v>
      </c>
      <c r="F563" s="533"/>
      <c r="G563" s="534"/>
      <c r="H563" s="535"/>
      <c r="I563" s="536"/>
      <c r="J563" s="537"/>
      <c r="K563" s="536"/>
      <c r="L563" s="645"/>
      <c r="M563" s="536"/>
      <c r="N563" s="536"/>
      <c r="O563" s="705"/>
      <c r="P563" s="534"/>
    </row>
    <row r="564" ht="14.25" customHeight="1" outlineLevel="1">
      <c r="D564" s="648"/>
      <c r="E564" s="657" t="s">
        <v>736</v>
      </c>
      <c r="F564" s="533"/>
      <c r="G564" s="534"/>
      <c r="H564" s="535"/>
      <c r="I564" s="536"/>
      <c r="J564" s="537"/>
      <c r="K564" s="536"/>
      <c r="L564" s="645"/>
      <c r="M564" s="536"/>
      <c r="N564" s="536"/>
      <c r="O564" s="705"/>
      <c r="P564" s="534"/>
    </row>
    <row r="565" ht="14.25" customHeight="1" outlineLevel="1">
      <c r="D565" s="648"/>
      <c r="E565" s="657" t="s">
        <v>717</v>
      </c>
      <c r="F565" s="533"/>
      <c r="G565" s="534"/>
      <c r="H565" s="535"/>
      <c r="I565" s="536"/>
      <c r="J565" s="537"/>
      <c r="K565" s="536"/>
      <c r="L565" s="645"/>
      <c r="M565" s="536"/>
      <c r="N565" s="536"/>
      <c r="O565" s="705"/>
      <c r="P565" s="534"/>
    </row>
    <row r="566" ht="14.25" customHeight="1" outlineLevel="1">
      <c r="A566" s="543" t="s">
        <v>880</v>
      </c>
      <c r="B566" s="683"/>
      <c r="C566" s="543" t="s">
        <v>880</v>
      </c>
      <c r="D566" s="712"/>
      <c r="E566" s="715" t="s">
        <v>713</v>
      </c>
      <c r="F566" s="548">
        <v>40.0</v>
      </c>
      <c r="G566" s="528">
        <v>349.0</v>
      </c>
      <c r="H566" s="550">
        <v>50.0</v>
      </c>
      <c r="I566" s="542">
        <f t="shared" ref="I566:I580" si="61">H566/G566</f>
        <v>0.1432664756</v>
      </c>
      <c r="J566" s="541">
        <f t="shared" ref="J566:J580" si="62">O566-H566</f>
        <v>-50</v>
      </c>
      <c r="K566" s="542">
        <f t="shared" ref="K566:K580" si="63">O566/H566-1</f>
        <v>-1</v>
      </c>
      <c r="L566" s="661"/>
      <c r="M566" s="542"/>
      <c r="N566" s="542"/>
      <c r="O566" s="656"/>
      <c r="P566" s="528"/>
    </row>
    <row r="567" ht="14.25" customHeight="1" outlineLevel="1">
      <c r="D567" s="648"/>
      <c r="E567" s="715" t="s">
        <v>714</v>
      </c>
      <c r="F567" s="548">
        <v>40.0</v>
      </c>
      <c r="G567" s="528">
        <v>349.0</v>
      </c>
      <c r="H567" s="550">
        <v>50.0</v>
      </c>
      <c r="I567" s="542">
        <f t="shared" si="61"/>
        <v>0.1432664756</v>
      </c>
      <c r="J567" s="541">
        <f t="shared" si="62"/>
        <v>-50</v>
      </c>
      <c r="K567" s="542">
        <f t="shared" si="63"/>
        <v>-1</v>
      </c>
      <c r="L567" s="661"/>
      <c r="M567" s="542"/>
      <c r="N567" s="542"/>
      <c r="O567" s="656"/>
      <c r="P567" s="528"/>
    </row>
    <row r="568" ht="14.25" customHeight="1" outlineLevel="1">
      <c r="D568" s="648"/>
      <c r="E568" s="715" t="s">
        <v>715</v>
      </c>
      <c r="F568" s="548">
        <v>40.0</v>
      </c>
      <c r="G568" s="528">
        <v>379.0</v>
      </c>
      <c r="H568" s="550">
        <v>50.0</v>
      </c>
      <c r="I568" s="542">
        <f t="shared" si="61"/>
        <v>0.1319261214</v>
      </c>
      <c r="J568" s="541">
        <f t="shared" si="62"/>
        <v>-50</v>
      </c>
      <c r="K568" s="542">
        <f t="shared" si="63"/>
        <v>-1</v>
      </c>
      <c r="L568" s="661"/>
      <c r="M568" s="542"/>
      <c r="N568" s="542"/>
      <c r="O568" s="656"/>
      <c r="P568" s="528"/>
    </row>
    <row r="569" ht="14.25" customHeight="1" outlineLevel="1">
      <c r="D569" s="648"/>
      <c r="E569" s="715" t="s">
        <v>716</v>
      </c>
      <c r="F569" s="548">
        <v>40.0</v>
      </c>
      <c r="G569" s="528">
        <v>379.0</v>
      </c>
      <c r="H569" s="550">
        <v>50.0</v>
      </c>
      <c r="I569" s="542">
        <f t="shared" si="61"/>
        <v>0.1319261214</v>
      </c>
      <c r="J569" s="541">
        <f t="shared" si="62"/>
        <v>-50</v>
      </c>
      <c r="K569" s="542">
        <f t="shared" si="63"/>
        <v>-1</v>
      </c>
      <c r="L569" s="661"/>
      <c r="M569" s="542"/>
      <c r="N569" s="542"/>
      <c r="O569" s="656"/>
      <c r="P569" s="528"/>
    </row>
    <row r="570" ht="14.25" customHeight="1" outlineLevel="1">
      <c r="D570" s="648"/>
      <c r="E570" s="660" t="s">
        <v>717</v>
      </c>
      <c r="F570" s="548">
        <v>40.0</v>
      </c>
      <c r="G570" s="528">
        <v>399.0</v>
      </c>
      <c r="H570" s="550">
        <v>50.0</v>
      </c>
      <c r="I570" s="542">
        <f t="shared" si="61"/>
        <v>0.1253132832</v>
      </c>
      <c r="J570" s="541">
        <f t="shared" si="62"/>
        <v>-50</v>
      </c>
      <c r="K570" s="542">
        <f t="shared" si="63"/>
        <v>-1</v>
      </c>
      <c r="L570" s="661"/>
      <c r="M570" s="542"/>
      <c r="N570" s="542"/>
      <c r="O570" s="656"/>
      <c r="P570" s="528"/>
    </row>
    <row r="571" ht="14.25" customHeight="1" outlineLevel="1">
      <c r="A571" s="676" t="s">
        <v>881</v>
      </c>
      <c r="B571" s="683"/>
      <c r="C571" s="543" t="s">
        <v>881</v>
      </c>
      <c r="D571" s="712"/>
      <c r="E571" s="660" t="s">
        <v>713</v>
      </c>
      <c r="F571" s="548">
        <v>40.0</v>
      </c>
      <c r="G571" s="528">
        <v>379.0</v>
      </c>
      <c r="H571" s="550">
        <v>65.0</v>
      </c>
      <c r="I571" s="542">
        <f t="shared" si="61"/>
        <v>0.1715039578</v>
      </c>
      <c r="J571" s="541">
        <f t="shared" si="62"/>
        <v>-65</v>
      </c>
      <c r="K571" s="542">
        <f t="shared" si="63"/>
        <v>-1</v>
      </c>
      <c r="L571" s="661"/>
      <c r="M571" s="542"/>
      <c r="N571" s="542"/>
      <c r="O571" s="656"/>
      <c r="P571" s="528"/>
    </row>
    <row r="572" ht="14.25" customHeight="1" outlineLevel="1">
      <c r="D572" s="648"/>
      <c r="E572" s="660" t="s">
        <v>714</v>
      </c>
      <c r="F572" s="548">
        <v>40.0</v>
      </c>
      <c r="G572" s="528">
        <v>379.0</v>
      </c>
      <c r="H572" s="550">
        <v>65.0</v>
      </c>
      <c r="I572" s="542">
        <f t="shared" si="61"/>
        <v>0.1715039578</v>
      </c>
      <c r="J572" s="541">
        <f t="shared" si="62"/>
        <v>-65</v>
      </c>
      <c r="K572" s="542">
        <f t="shared" si="63"/>
        <v>-1</v>
      </c>
      <c r="L572" s="661"/>
      <c r="M572" s="542"/>
      <c r="N572" s="542"/>
      <c r="O572" s="656"/>
      <c r="P572" s="528"/>
    </row>
    <row r="573" ht="14.25" customHeight="1" outlineLevel="1">
      <c r="D573" s="648"/>
      <c r="E573" s="660" t="s">
        <v>715</v>
      </c>
      <c r="F573" s="548">
        <v>40.0</v>
      </c>
      <c r="G573" s="528">
        <v>419.0</v>
      </c>
      <c r="H573" s="550">
        <v>65.0</v>
      </c>
      <c r="I573" s="542">
        <f t="shared" si="61"/>
        <v>0.1551312649</v>
      </c>
      <c r="J573" s="541">
        <f t="shared" si="62"/>
        <v>-65</v>
      </c>
      <c r="K573" s="542">
        <f t="shared" si="63"/>
        <v>-1</v>
      </c>
      <c r="L573" s="661"/>
      <c r="M573" s="542"/>
      <c r="N573" s="542"/>
      <c r="O573" s="656"/>
      <c r="P573" s="528"/>
    </row>
    <row r="574" ht="14.25" customHeight="1" outlineLevel="1">
      <c r="D574" s="648"/>
      <c r="E574" s="660" t="s">
        <v>716</v>
      </c>
      <c r="F574" s="548">
        <v>40.0</v>
      </c>
      <c r="G574" s="528">
        <v>419.0</v>
      </c>
      <c r="H574" s="550">
        <v>65.0</v>
      </c>
      <c r="I574" s="542">
        <f t="shared" si="61"/>
        <v>0.1551312649</v>
      </c>
      <c r="J574" s="541">
        <f t="shared" si="62"/>
        <v>-65</v>
      </c>
      <c r="K574" s="542">
        <f t="shared" si="63"/>
        <v>-1</v>
      </c>
      <c r="L574" s="661"/>
      <c r="M574" s="542"/>
      <c r="N574" s="542"/>
      <c r="O574" s="656"/>
      <c r="P574" s="528"/>
    </row>
    <row r="575" ht="14.25" customHeight="1" outlineLevel="1">
      <c r="D575" s="648"/>
      <c r="E575" s="660" t="s">
        <v>717</v>
      </c>
      <c r="F575" s="548">
        <v>40.0</v>
      </c>
      <c r="G575" s="528">
        <v>449.0</v>
      </c>
      <c r="H575" s="550">
        <v>65.0</v>
      </c>
      <c r="I575" s="542">
        <f t="shared" si="61"/>
        <v>0.144766147</v>
      </c>
      <c r="J575" s="541">
        <f t="shared" si="62"/>
        <v>-65</v>
      </c>
      <c r="K575" s="542">
        <f t="shared" si="63"/>
        <v>-1</v>
      </c>
      <c r="L575" s="661"/>
      <c r="M575" s="542"/>
      <c r="N575" s="542"/>
      <c r="O575" s="656"/>
      <c r="P575" s="528"/>
    </row>
    <row r="576" ht="14.25" customHeight="1" outlineLevel="1">
      <c r="A576" s="543" t="s">
        <v>882</v>
      </c>
      <c r="B576" s="683"/>
      <c r="C576" s="543" t="s">
        <v>882</v>
      </c>
      <c r="D576" s="712"/>
      <c r="E576" s="715" t="s">
        <v>713</v>
      </c>
      <c r="F576" s="548">
        <v>40.0</v>
      </c>
      <c r="G576" s="528">
        <v>499.0</v>
      </c>
      <c r="H576" s="550">
        <v>80.0</v>
      </c>
      <c r="I576" s="542">
        <f t="shared" si="61"/>
        <v>0.1603206413</v>
      </c>
      <c r="J576" s="541">
        <f t="shared" si="62"/>
        <v>-80</v>
      </c>
      <c r="K576" s="542">
        <f t="shared" si="63"/>
        <v>-1</v>
      </c>
      <c r="L576" s="661"/>
      <c r="M576" s="542"/>
      <c r="N576" s="542"/>
      <c r="O576" s="656"/>
      <c r="P576" s="528"/>
    </row>
    <row r="577" ht="14.25" customHeight="1" outlineLevel="1">
      <c r="D577" s="648"/>
      <c r="E577" s="715" t="s">
        <v>714</v>
      </c>
      <c r="F577" s="548">
        <v>40.0</v>
      </c>
      <c r="G577" s="528">
        <v>499.0</v>
      </c>
      <c r="H577" s="550">
        <v>80.0</v>
      </c>
      <c r="I577" s="542">
        <f t="shared" si="61"/>
        <v>0.1603206413</v>
      </c>
      <c r="J577" s="541">
        <f t="shared" si="62"/>
        <v>-80</v>
      </c>
      <c r="K577" s="542">
        <f t="shared" si="63"/>
        <v>-1</v>
      </c>
      <c r="L577" s="661"/>
      <c r="M577" s="542"/>
      <c r="N577" s="542"/>
      <c r="O577" s="656"/>
      <c r="P577" s="528"/>
    </row>
    <row r="578" ht="14.25" customHeight="1" outlineLevel="1">
      <c r="D578" s="648"/>
      <c r="E578" s="715" t="s">
        <v>715</v>
      </c>
      <c r="F578" s="548">
        <v>40.0</v>
      </c>
      <c r="G578" s="528">
        <v>519.0</v>
      </c>
      <c r="H578" s="550">
        <v>80.0</v>
      </c>
      <c r="I578" s="542">
        <f t="shared" si="61"/>
        <v>0.1541425819</v>
      </c>
      <c r="J578" s="541">
        <f t="shared" si="62"/>
        <v>-80</v>
      </c>
      <c r="K578" s="542">
        <f t="shared" si="63"/>
        <v>-1</v>
      </c>
      <c r="L578" s="661"/>
      <c r="M578" s="542"/>
      <c r="N578" s="542"/>
      <c r="O578" s="656"/>
      <c r="P578" s="528"/>
    </row>
    <row r="579" ht="14.25" customHeight="1" outlineLevel="1">
      <c r="D579" s="648"/>
      <c r="E579" s="722" t="s">
        <v>716</v>
      </c>
      <c r="F579" s="548">
        <v>40.0</v>
      </c>
      <c r="G579" s="528">
        <v>519.0</v>
      </c>
      <c r="H579" s="550">
        <v>80.0</v>
      </c>
      <c r="I579" s="542">
        <f t="shared" si="61"/>
        <v>0.1541425819</v>
      </c>
      <c r="J579" s="541">
        <f t="shared" si="62"/>
        <v>-80</v>
      </c>
      <c r="K579" s="542">
        <f t="shared" si="63"/>
        <v>-1</v>
      </c>
      <c r="L579" s="661"/>
      <c r="M579" s="542"/>
      <c r="N579" s="542"/>
      <c r="O579" s="656"/>
      <c r="P579" s="528"/>
    </row>
    <row r="580" ht="14.25" customHeight="1" outlineLevel="1">
      <c r="D580" s="648"/>
      <c r="E580" s="660" t="s">
        <v>717</v>
      </c>
      <c r="F580" s="548">
        <v>40.0</v>
      </c>
      <c r="G580" s="528">
        <v>539.0</v>
      </c>
      <c r="H580" s="550">
        <v>80.0</v>
      </c>
      <c r="I580" s="542">
        <f t="shared" si="61"/>
        <v>0.1484230056</v>
      </c>
      <c r="J580" s="541">
        <f t="shared" si="62"/>
        <v>-80</v>
      </c>
      <c r="K580" s="542">
        <f t="shared" si="63"/>
        <v>-1</v>
      </c>
      <c r="L580" s="661"/>
      <c r="M580" s="542"/>
      <c r="N580" s="542"/>
      <c r="O580" s="656"/>
      <c r="P580" s="528"/>
    </row>
    <row r="581" ht="14.25" customHeight="1" outlineLevel="1">
      <c r="A581" s="525" t="s">
        <v>883</v>
      </c>
      <c r="B581" s="673"/>
      <c r="C581" s="525" t="s">
        <v>884</v>
      </c>
      <c r="D581" s="723"/>
      <c r="E581" s="657" t="s">
        <v>713</v>
      </c>
      <c r="F581" s="538"/>
      <c r="G581" s="539"/>
      <c r="H581" s="535"/>
      <c r="I581" s="536"/>
      <c r="J581" s="537"/>
      <c r="K581" s="536"/>
      <c r="L581" s="645"/>
      <c r="M581" s="720"/>
      <c r="N581" s="720"/>
      <c r="O581" s="647"/>
      <c r="P581" s="658"/>
    </row>
    <row r="582" ht="14.25" customHeight="1" outlineLevel="1">
      <c r="D582" s="648"/>
      <c r="E582" s="657" t="s">
        <v>714</v>
      </c>
      <c r="F582" s="538"/>
      <c r="G582" s="539"/>
      <c r="H582" s="535"/>
      <c r="I582" s="536"/>
      <c r="J582" s="537"/>
      <c r="K582" s="536"/>
      <c r="L582" s="645"/>
      <c r="M582" s="720"/>
      <c r="N582" s="720"/>
      <c r="O582" s="647"/>
      <c r="P582" s="658"/>
    </row>
    <row r="583" ht="14.25" customHeight="1" outlineLevel="1">
      <c r="D583" s="648"/>
      <c r="E583" s="657" t="s">
        <v>715</v>
      </c>
      <c r="F583" s="538"/>
      <c r="G583" s="539"/>
      <c r="H583" s="535"/>
      <c r="I583" s="536"/>
      <c r="J583" s="537"/>
      <c r="K583" s="536"/>
      <c r="L583" s="645"/>
      <c r="M583" s="720"/>
      <c r="N583" s="720"/>
      <c r="O583" s="647"/>
      <c r="P583" s="658"/>
    </row>
    <row r="584" ht="14.25" customHeight="1" outlineLevel="1">
      <c r="D584" s="648"/>
      <c r="E584" s="657" t="s">
        <v>716</v>
      </c>
      <c r="F584" s="538"/>
      <c r="G584" s="539"/>
      <c r="H584" s="535"/>
      <c r="I584" s="536"/>
      <c r="J584" s="537"/>
      <c r="K584" s="536"/>
      <c r="L584" s="645"/>
      <c r="M584" s="720"/>
      <c r="N584" s="720"/>
      <c r="O584" s="647"/>
      <c r="P584" s="658"/>
    </row>
    <row r="585" ht="14.25" customHeight="1" outlineLevel="1">
      <c r="D585" s="648"/>
      <c r="E585" s="657" t="s">
        <v>717</v>
      </c>
      <c r="F585" s="538"/>
      <c r="G585" s="539"/>
      <c r="H585" s="535"/>
      <c r="I585" s="536"/>
      <c r="J585" s="537"/>
      <c r="K585" s="536"/>
      <c r="L585" s="645"/>
      <c r="M585" s="720"/>
      <c r="N585" s="720"/>
      <c r="O585" s="647"/>
      <c r="P585" s="658"/>
    </row>
    <row r="586" ht="14.25" customHeight="1" outlineLevel="1">
      <c r="A586" s="586" t="s">
        <v>885</v>
      </c>
      <c r="B586" s="543"/>
      <c r="C586" s="586"/>
      <c r="D586" s="712"/>
      <c r="E586" s="660" t="s">
        <v>713</v>
      </c>
      <c r="F586" s="549">
        <v>40.0</v>
      </c>
      <c r="G586" s="546">
        <v>489.0</v>
      </c>
      <c r="H586" s="550">
        <v>70.0</v>
      </c>
      <c r="I586" s="542">
        <f t="shared" ref="I586:I601" si="64">H586/G586</f>
        <v>0.1431492843</v>
      </c>
      <c r="J586" s="541">
        <f t="shared" ref="J586:J601" si="65">O586-H586</f>
        <v>-70</v>
      </c>
      <c r="K586" s="542">
        <f t="shared" ref="K586:K601" si="66">O586/H586-1</f>
        <v>-1</v>
      </c>
      <c r="L586" s="661"/>
      <c r="M586" s="542"/>
      <c r="N586" s="542"/>
      <c r="O586" s="672"/>
      <c r="P586" s="546"/>
    </row>
    <row r="587" ht="14.25" customHeight="1" outlineLevel="1">
      <c r="D587" s="648"/>
      <c r="E587" s="660" t="s">
        <v>714</v>
      </c>
      <c r="F587" s="549">
        <v>40.0</v>
      </c>
      <c r="G587" s="546">
        <v>489.0</v>
      </c>
      <c r="H587" s="550">
        <v>70.0</v>
      </c>
      <c r="I587" s="542">
        <f t="shared" si="64"/>
        <v>0.1431492843</v>
      </c>
      <c r="J587" s="541">
        <f t="shared" si="65"/>
        <v>-70</v>
      </c>
      <c r="K587" s="542">
        <f t="shared" si="66"/>
        <v>-1</v>
      </c>
      <c r="L587" s="661"/>
      <c r="M587" s="542"/>
      <c r="N587" s="542"/>
      <c r="O587" s="672"/>
      <c r="P587" s="546"/>
    </row>
    <row r="588" ht="14.25" customHeight="1" outlineLevel="1">
      <c r="D588" s="648"/>
      <c r="E588" s="660" t="s">
        <v>715</v>
      </c>
      <c r="F588" s="549">
        <v>40.0</v>
      </c>
      <c r="G588" s="546">
        <v>499.0</v>
      </c>
      <c r="H588" s="550">
        <v>70.0</v>
      </c>
      <c r="I588" s="542">
        <f t="shared" si="64"/>
        <v>0.1402805611</v>
      </c>
      <c r="J588" s="541">
        <f t="shared" si="65"/>
        <v>-70</v>
      </c>
      <c r="K588" s="542">
        <f t="shared" si="66"/>
        <v>-1</v>
      </c>
      <c r="L588" s="661"/>
      <c r="M588" s="542"/>
      <c r="N588" s="542"/>
      <c r="O588" s="672"/>
      <c r="P588" s="546"/>
    </row>
    <row r="589" ht="14.25" customHeight="1" outlineLevel="1">
      <c r="D589" s="648"/>
      <c r="E589" s="660" t="s">
        <v>736</v>
      </c>
      <c r="F589" s="549">
        <v>40.0</v>
      </c>
      <c r="G589" s="546">
        <v>499.0</v>
      </c>
      <c r="H589" s="550">
        <v>70.0</v>
      </c>
      <c r="I589" s="542">
        <f t="shared" si="64"/>
        <v>0.1402805611</v>
      </c>
      <c r="J589" s="541">
        <f t="shared" si="65"/>
        <v>-70</v>
      </c>
      <c r="K589" s="542">
        <f t="shared" si="66"/>
        <v>-1</v>
      </c>
      <c r="L589" s="661"/>
      <c r="M589" s="542"/>
      <c r="N589" s="542"/>
      <c r="O589" s="672"/>
      <c r="P589" s="546"/>
    </row>
    <row r="590" ht="14.25" customHeight="1" outlineLevel="1">
      <c r="D590" s="648"/>
      <c r="E590" s="660" t="s">
        <v>717</v>
      </c>
      <c r="F590" s="549">
        <v>40.0</v>
      </c>
      <c r="G590" s="546">
        <v>499.0</v>
      </c>
      <c r="H590" s="550">
        <v>70.0</v>
      </c>
      <c r="I590" s="542">
        <f t="shared" si="64"/>
        <v>0.1402805611</v>
      </c>
      <c r="J590" s="541">
        <f t="shared" si="65"/>
        <v>-70</v>
      </c>
      <c r="K590" s="542">
        <f t="shared" si="66"/>
        <v>-1</v>
      </c>
      <c r="L590" s="661"/>
      <c r="M590" s="542"/>
      <c r="N590" s="542"/>
      <c r="O590" s="672"/>
      <c r="P590" s="546"/>
    </row>
    <row r="591" ht="14.25" customHeight="1" outlineLevel="1">
      <c r="A591" s="586" t="s">
        <v>886</v>
      </c>
      <c r="B591" s="543"/>
      <c r="C591" s="586" t="s">
        <v>886</v>
      </c>
      <c r="D591" s="712"/>
      <c r="E591" s="660" t="s">
        <v>713</v>
      </c>
      <c r="F591" s="549">
        <v>40.0</v>
      </c>
      <c r="G591" s="546">
        <v>679.0</v>
      </c>
      <c r="H591" s="550">
        <v>100.0</v>
      </c>
      <c r="I591" s="542">
        <f t="shared" si="64"/>
        <v>0.147275405</v>
      </c>
      <c r="J591" s="541">
        <f t="shared" si="65"/>
        <v>-100</v>
      </c>
      <c r="K591" s="542">
        <f t="shared" si="66"/>
        <v>-1</v>
      </c>
      <c r="L591" s="661"/>
      <c r="M591" s="542"/>
      <c r="N591" s="542"/>
      <c r="O591" s="672"/>
      <c r="P591" s="546"/>
    </row>
    <row r="592" ht="14.25" customHeight="1" outlineLevel="1">
      <c r="D592" s="648"/>
      <c r="E592" s="660" t="s">
        <v>714</v>
      </c>
      <c r="F592" s="549">
        <v>40.0</v>
      </c>
      <c r="G592" s="546">
        <v>679.0</v>
      </c>
      <c r="H592" s="550">
        <v>100.0</v>
      </c>
      <c r="I592" s="542">
        <f t="shared" si="64"/>
        <v>0.147275405</v>
      </c>
      <c r="J592" s="541">
        <f t="shared" si="65"/>
        <v>-100</v>
      </c>
      <c r="K592" s="542">
        <f t="shared" si="66"/>
        <v>-1</v>
      </c>
      <c r="L592" s="661"/>
      <c r="M592" s="542"/>
      <c r="N592" s="542"/>
      <c r="O592" s="672"/>
      <c r="P592" s="546"/>
    </row>
    <row r="593" ht="14.25" customHeight="1" outlineLevel="1">
      <c r="D593" s="648"/>
      <c r="E593" s="660" t="s">
        <v>715</v>
      </c>
      <c r="F593" s="549">
        <v>40.0</v>
      </c>
      <c r="G593" s="546">
        <v>699.0</v>
      </c>
      <c r="H593" s="550">
        <v>100.0</v>
      </c>
      <c r="I593" s="542">
        <f t="shared" si="64"/>
        <v>0.1430615165</v>
      </c>
      <c r="J593" s="541">
        <f t="shared" si="65"/>
        <v>-100</v>
      </c>
      <c r="K593" s="542">
        <f t="shared" si="66"/>
        <v>-1</v>
      </c>
      <c r="L593" s="661"/>
      <c r="M593" s="542"/>
      <c r="N593" s="542"/>
      <c r="O593" s="672"/>
      <c r="P593" s="546"/>
    </row>
    <row r="594" ht="14.25" customHeight="1" outlineLevel="1">
      <c r="D594" s="648"/>
      <c r="E594" s="660" t="s">
        <v>716</v>
      </c>
      <c r="F594" s="549">
        <v>40.0</v>
      </c>
      <c r="G594" s="546">
        <v>699.0</v>
      </c>
      <c r="H594" s="550">
        <v>100.0</v>
      </c>
      <c r="I594" s="542">
        <f t="shared" si="64"/>
        <v>0.1430615165</v>
      </c>
      <c r="J594" s="541">
        <f t="shared" si="65"/>
        <v>-100</v>
      </c>
      <c r="K594" s="542">
        <f t="shared" si="66"/>
        <v>-1</v>
      </c>
      <c r="L594" s="661"/>
      <c r="M594" s="542"/>
      <c r="N594" s="542"/>
      <c r="O594" s="672"/>
      <c r="P594" s="546"/>
    </row>
    <row r="595" ht="14.25" customHeight="1" outlineLevel="1">
      <c r="D595" s="648"/>
      <c r="E595" s="660" t="s">
        <v>717</v>
      </c>
      <c r="F595" s="549">
        <v>40.0</v>
      </c>
      <c r="G595" s="546">
        <v>719.0</v>
      </c>
      <c r="H595" s="550">
        <v>100.0</v>
      </c>
      <c r="I595" s="542">
        <f t="shared" si="64"/>
        <v>0.1390820584</v>
      </c>
      <c r="J595" s="541">
        <f t="shared" si="65"/>
        <v>-100</v>
      </c>
      <c r="K595" s="542">
        <f t="shared" si="66"/>
        <v>-1</v>
      </c>
      <c r="L595" s="661"/>
      <c r="M595" s="542"/>
      <c r="N595" s="542"/>
      <c r="O595" s="672"/>
      <c r="P595" s="546"/>
    </row>
    <row r="596" ht="14.25" customHeight="1">
      <c r="A596" s="543" t="s">
        <v>887</v>
      </c>
      <c r="B596" s="543"/>
      <c r="C596" s="543" t="s">
        <v>887</v>
      </c>
      <c r="D596" s="712"/>
      <c r="E596" s="660" t="s">
        <v>713</v>
      </c>
      <c r="F596" s="549">
        <v>40.0</v>
      </c>
      <c r="G596" s="546">
        <v>679.0</v>
      </c>
      <c r="H596" s="550">
        <v>100.0</v>
      </c>
      <c r="I596" s="542">
        <f t="shared" si="64"/>
        <v>0.147275405</v>
      </c>
      <c r="J596" s="541">
        <f t="shared" si="65"/>
        <v>-100</v>
      </c>
      <c r="K596" s="542">
        <f t="shared" si="66"/>
        <v>-1</v>
      </c>
      <c r="L596" s="661"/>
      <c r="M596" s="542"/>
      <c r="N596" s="542"/>
      <c r="O596" s="672"/>
      <c r="P596" s="546"/>
    </row>
    <row r="597" ht="14.25" customHeight="1">
      <c r="D597" s="648"/>
      <c r="E597" s="660" t="s">
        <v>714</v>
      </c>
      <c r="F597" s="549">
        <v>40.0</v>
      </c>
      <c r="G597" s="546">
        <v>679.0</v>
      </c>
      <c r="H597" s="550">
        <v>100.0</v>
      </c>
      <c r="I597" s="542">
        <f t="shared" si="64"/>
        <v>0.147275405</v>
      </c>
      <c r="J597" s="541">
        <f t="shared" si="65"/>
        <v>-100</v>
      </c>
      <c r="K597" s="542">
        <f t="shared" si="66"/>
        <v>-1</v>
      </c>
      <c r="L597" s="661"/>
      <c r="M597" s="542"/>
      <c r="N597" s="542"/>
      <c r="O597" s="672"/>
      <c r="P597" s="546"/>
    </row>
    <row r="598" ht="14.25" customHeight="1">
      <c r="D598" s="648"/>
      <c r="E598" s="660" t="s">
        <v>715</v>
      </c>
      <c r="F598" s="549">
        <v>40.0</v>
      </c>
      <c r="G598" s="546">
        <v>699.0</v>
      </c>
      <c r="H598" s="550">
        <v>100.0</v>
      </c>
      <c r="I598" s="542">
        <f t="shared" si="64"/>
        <v>0.1430615165</v>
      </c>
      <c r="J598" s="541">
        <f t="shared" si="65"/>
        <v>-100</v>
      </c>
      <c r="K598" s="542">
        <f t="shared" si="66"/>
        <v>-1</v>
      </c>
      <c r="L598" s="661"/>
      <c r="M598" s="542"/>
      <c r="N598" s="542"/>
      <c r="O598" s="672"/>
      <c r="P598" s="546"/>
    </row>
    <row r="599" ht="14.25" customHeight="1">
      <c r="D599" s="648"/>
      <c r="E599" s="660" t="s">
        <v>716</v>
      </c>
      <c r="F599" s="549">
        <v>40.0</v>
      </c>
      <c r="G599" s="546">
        <v>699.0</v>
      </c>
      <c r="H599" s="550">
        <v>100.0</v>
      </c>
      <c r="I599" s="542">
        <f t="shared" si="64"/>
        <v>0.1430615165</v>
      </c>
      <c r="J599" s="541">
        <f t="shared" si="65"/>
        <v>-100</v>
      </c>
      <c r="K599" s="542">
        <f t="shared" si="66"/>
        <v>-1</v>
      </c>
      <c r="L599" s="661"/>
      <c r="M599" s="542"/>
      <c r="N599" s="542"/>
      <c r="O599" s="672"/>
      <c r="P599" s="546"/>
    </row>
    <row r="600" ht="14.25" customHeight="1">
      <c r="D600" s="648"/>
      <c r="E600" s="660" t="s">
        <v>717</v>
      </c>
      <c r="F600" s="549">
        <v>40.0</v>
      </c>
      <c r="G600" s="546">
        <v>719.0</v>
      </c>
      <c r="H600" s="550">
        <v>100.0</v>
      </c>
      <c r="I600" s="542">
        <f t="shared" si="64"/>
        <v>0.1390820584</v>
      </c>
      <c r="J600" s="541">
        <f t="shared" si="65"/>
        <v>-100</v>
      </c>
      <c r="K600" s="542">
        <f t="shared" si="66"/>
        <v>-1</v>
      </c>
      <c r="L600" s="661"/>
      <c r="M600" s="542"/>
      <c r="N600" s="542"/>
      <c r="O600" s="672"/>
      <c r="P600" s="546"/>
    </row>
    <row r="601" ht="14.25" customHeight="1" outlineLevel="1">
      <c r="A601" s="671" t="s">
        <v>888</v>
      </c>
      <c r="B601" s="543"/>
      <c r="C601" s="543" t="s">
        <v>888</v>
      </c>
      <c r="D601" s="679" t="s">
        <v>889</v>
      </c>
      <c r="E601" s="660" t="s">
        <v>717</v>
      </c>
      <c r="F601" s="549">
        <v>40.0</v>
      </c>
      <c r="G601" s="546">
        <v>999.0</v>
      </c>
      <c r="H601" s="550">
        <v>157.0</v>
      </c>
      <c r="I601" s="542">
        <f t="shared" si="64"/>
        <v>0.1571571572</v>
      </c>
      <c r="J601" s="541">
        <f t="shared" si="65"/>
        <v>-157</v>
      </c>
      <c r="K601" s="542">
        <f t="shared" si="66"/>
        <v>-1</v>
      </c>
      <c r="L601" s="661"/>
      <c r="M601" s="542"/>
      <c r="N601" s="542"/>
      <c r="O601" s="672"/>
      <c r="P601" s="546"/>
    </row>
    <row r="602" ht="14.25" customHeight="1" outlineLevel="1">
      <c r="A602" s="525" t="s">
        <v>890</v>
      </c>
      <c r="B602" s="673"/>
      <c r="C602" s="525" t="s">
        <v>890</v>
      </c>
      <c r="D602" s="659"/>
      <c r="E602" s="657" t="s">
        <v>713</v>
      </c>
      <c r="F602" s="538"/>
      <c r="G602" s="539"/>
      <c r="H602" s="535"/>
      <c r="I602" s="536"/>
      <c r="J602" s="537"/>
      <c r="K602" s="536"/>
      <c r="L602" s="645"/>
      <c r="M602" s="720"/>
      <c r="N602" s="720"/>
      <c r="O602" s="647"/>
      <c r="P602" s="658"/>
    </row>
    <row r="603" ht="14.25" customHeight="1" outlineLevel="1">
      <c r="D603" s="648"/>
      <c r="E603" s="657" t="s">
        <v>714</v>
      </c>
      <c r="F603" s="538"/>
      <c r="G603" s="539"/>
      <c r="H603" s="535"/>
      <c r="I603" s="536"/>
      <c r="J603" s="537"/>
      <c r="K603" s="536"/>
      <c r="L603" s="645"/>
      <c r="M603" s="720"/>
      <c r="N603" s="720"/>
      <c r="O603" s="647"/>
      <c r="P603" s="658"/>
    </row>
    <row r="604" ht="14.25" customHeight="1" outlineLevel="1">
      <c r="D604" s="648"/>
      <c r="E604" s="657" t="s">
        <v>715</v>
      </c>
      <c r="F604" s="538"/>
      <c r="G604" s="539"/>
      <c r="H604" s="535"/>
      <c r="I604" s="536"/>
      <c r="J604" s="537"/>
      <c r="K604" s="536"/>
      <c r="L604" s="645"/>
      <c r="M604" s="720"/>
      <c r="N604" s="720"/>
      <c r="O604" s="647"/>
      <c r="P604" s="658"/>
    </row>
    <row r="605" ht="14.25" customHeight="1" outlineLevel="1">
      <c r="D605" s="648"/>
      <c r="E605" s="657" t="s">
        <v>716</v>
      </c>
      <c r="F605" s="538"/>
      <c r="G605" s="539"/>
      <c r="H605" s="535"/>
      <c r="I605" s="536"/>
      <c r="J605" s="537"/>
      <c r="K605" s="536"/>
      <c r="L605" s="645"/>
      <c r="M605" s="720"/>
      <c r="N605" s="720"/>
      <c r="O605" s="647"/>
      <c r="P605" s="658"/>
    </row>
    <row r="606" ht="14.25" customHeight="1" outlineLevel="1">
      <c r="D606" s="648"/>
      <c r="E606" s="657" t="s">
        <v>717</v>
      </c>
      <c r="F606" s="538"/>
      <c r="G606" s="539"/>
      <c r="H606" s="535"/>
      <c r="I606" s="536"/>
      <c r="J606" s="537"/>
      <c r="K606" s="536"/>
      <c r="L606" s="645"/>
      <c r="M606" s="720"/>
      <c r="N606" s="720"/>
      <c r="O606" s="647"/>
      <c r="P606" s="658"/>
    </row>
    <row r="607" ht="14.25" customHeight="1" outlineLevel="1">
      <c r="A607" s="724" t="s">
        <v>891</v>
      </c>
      <c r="B607" s="683"/>
      <c r="C607" s="724" t="s">
        <v>891</v>
      </c>
      <c r="D607" s="712"/>
      <c r="E607" s="660" t="s">
        <v>713</v>
      </c>
      <c r="F607" s="548">
        <v>40.0</v>
      </c>
      <c r="G607" s="653">
        <v>649.0</v>
      </c>
      <c r="H607" s="529">
        <v>110.0</v>
      </c>
      <c r="I607" s="530">
        <f t="shared" ref="I607:I621" si="67">H607/G607</f>
        <v>0.1694915254</v>
      </c>
      <c r="J607" s="531">
        <f t="shared" ref="J607:J621" si="68">O607-H607</f>
        <v>-110</v>
      </c>
      <c r="K607" s="532">
        <f t="shared" ref="K607:K621" si="69">O607/H607-1</f>
        <v>-1</v>
      </c>
      <c r="L607" s="661"/>
      <c r="M607" s="542" t="s">
        <v>313</v>
      </c>
      <c r="N607" s="542" t="s">
        <v>313</v>
      </c>
      <c r="O607" s="708"/>
      <c r="P607" s="653"/>
    </row>
    <row r="608" ht="14.25" customHeight="1" outlineLevel="1">
      <c r="D608" s="648"/>
      <c r="E608" s="660" t="s">
        <v>714</v>
      </c>
      <c r="F608" s="548">
        <v>40.0</v>
      </c>
      <c r="G608" s="653">
        <v>649.0</v>
      </c>
      <c r="H608" s="529">
        <v>110.0</v>
      </c>
      <c r="I608" s="530">
        <f t="shared" si="67"/>
        <v>0.1694915254</v>
      </c>
      <c r="J608" s="531">
        <f t="shared" si="68"/>
        <v>-110</v>
      </c>
      <c r="K608" s="532">
        <f t="shared" si="69"/>
        <v>-1</v>
      </c>
      <c r="L608" s="661"/>
      <c r="M608" s="542"/>
      <c r="N608" s="542"/>
      <c r="O608" s="708"/>
      <c r="P608" s="653"/>
    </row>
    <row r="609" ht="14.25" customHeight="1" outlineLevel="1">
      <c r="D609" s="648"/>
      <c r="E609" s="660" t="s">
        <v>715</v>
      </c>
      <c r="F609" s="548">
        <v>40.0</v>
      </c>
      <c r="G609" s="653">
        <v>679.0</v>
      </c>
      <c r="H609" s="529">
        <v>110.0</v>
      </c>
      <c r="I609" s="530">
        <f t="shared" si="67"/>
        <v>0.1620029455</v>
      </c>
      <c r="J609" s="531">
        <f t="shared" si="68"/>
        <v>-110</v>
      </c>
      <c r="K609" s="532">
        <f t="shared" si="69"/>
        <v>-1</v>
      </c>
      <c r="L609" s="661"/>
      <c r="M609" s="542"/>
      <c r="N609" s="542"/>
      <c r="O609" s="708"/>
      <c r="P609" s="653"/>
    </row>
    <row r="610" ht="14.25" customHeight="1" outlineLevel="1">
      <c r="D610" s="648"/>
      <c r="E610" s="660" t="s">
        <v>716</v>
      </c>
      <c r="F610" s="548">
        <v>40.0</v>
      </c>
      <c r="G610" s="653">
        <v>679.0</v>
      </c>
      <c r="H610" s="529">
        <v>110.0</v>
      </c>
      <c r="I610" s="530">
        <f t="shared" si="67"/>
        <v>0.1620029455</v>
      </c>
      <c r="J610" s="531">
        <f t="shared" si="68"/>
        <v>-110</v>
      </c>
      <c r="K610" s="532">
        <f t="shared" si="69"/>
        <v>-1</v>
      </c>
      <c r="L610" s="661"/>
      <c r="M610" s="542"/>
      <c r="N610" s="542"/>
      <c r="O610" s="708"/>
      <c r="P610" s="653"/>
    </row>
    <row r="611" ht="14.25" customHeight="1" outlineLevel="1">
      <c r="D611" s="648"/>
      <c r="E611" s="660" t="s">
        <v>717</v>
      </c>
      <c r="F611" s="548">
        <v>40.0</v>
      </c>
      <c r="G611" s="653">
        <v>699.0</v>
      </c>
      <c r="H611" s="529">
        <v>110.0</v>
      </c>
      <c r="I611" s="530">
        <f t="shared" si="67"/>
        <v>0.1573676681</v>
      </c>
      <c r="J611" s="531">
        <f t="shared" si="68"/>
        <v>-110</v>
      </c>
      <c r="K611" s="532">
        <f t="shared" si="69"/>
        <v>-1</v>
      </c>
      <c r="L611" s="661"/>
      <c r="M611" s="542"/>
      <c r="N611" s="542"/>
      <c r="O611" s="708"/>
      <c r="P611" s="653"/>
    </row>
    <row r="612" ht="14.25" customHeight="1" outlineLevel="1">
      <c r="A612" s="725" t="s">
        <v>892</v>
      </c>
      <c r="B612" s="683"/>
      <c r="C612" s="725" t="s">
        <v>893</v>
      </c>
      <c r="D612" s="712"/>
      <c r="E612" s="660" t="s">
        <v>713</v>
      </c>
      <c r="F612" s="548">
        <v>40.0</v>
      </c>
      <c r="G612" s="546">
        <v>449.0</v>
      </c>
      <c r="H612" s="550">
        <v>70.0</v>
      </c>
      <c r="I612" s="530">
        <f t="shared" si="67"/>
        <v>0.1559020045</v>
      </c>
      <c r="J612" s="531">
        <f t="shared" si="68"/>
        <v>-70</v>
      </c>
      <c r="K612" s="532">
        <f t="shared" si="69"/>
        <v>-1</v>
      </c>
      <c r="L612" s="661"/>
      <c r="M612" s="542"/>
      <c r="N612" s="542"/>
      <c r="O612" s="672"/>
      <c r="P612" s="546"/>
    </row>
    <row r="613" ht="14.25" customHeight="1" outlineLevel="1">
      <c r="D613" s="648"/>
      <c r="E613" s="660" t="s">
        <v>714</v>
      </c>
      <c r="F613" s="548">
        <v>40.0</v>
      </c>
      <c r="G613" s="546">
        <v>449.0</v>
      </c>
      <c r="H613" s="550">
        <v>70.0</v>
      </c>
      <c r="I613" s="530">
        <f t="shared" si="67"/>
        <v>0.1559020045</v>
      </c>
      <c r="J613" s="531">
        <f t="shared" si="68"/>
        <v>-70</v>
      </c>
      <c r="K613" s="532">
        <f t="shared" si="69"/>
        <v>-1</v>
      </c>
      <c r="L613" s="661"/>
      <c r="M613" s="542"/>
      <c r="N613" s="542"/>
      <c r="O613" s="672"/>
      <c r="P613" s="546"/>
    </row>
    <row r="614" ht="14.25" customHeight="1" outlineLevel="1">
      <c r="D614" s="648"/>
      <c r="E614" s="660" t="s">
        <v>715</v>
      </c>
      <c r="F614" s="548">
        <v>40.0</v>
      </c>
      <c r="G614" s="546">
        <v>479.0</v>
      </c>
      <c r="H614" s="550">
        <v>70.0</v>
      </c>
      <c r="I614" s="530">
        <f t="shared" si="67"/>
        <v>0.1461377871</v>
      </c>
      <c r="J614" s="531">
        <f t="shared" si="68"/>
        <v>-70</v>
      </c>
      <c r="K614" s="532">
        <f t="shared" si="69"/>
        <v>-1</v>
      </c>
      <c r="L614" s="661"/>
      <c r="M614" s="542"/>
      <c r="N614" s="542"/>
      <c r="O614" s="672"/>
      <c r="P614" s="546"/>
    </row>
    <row r="615" ht="14.25" customHeight="1" outlineLevel="1">
      <c r="D615" s="648"/>
      <c r="E615" s="660" t="s">
        <v>716</v>
      </c>
      <c r="F615" s="548">
        <v>40.0</v>
      </c>
      <c r="G615" s="546">
        <v>479.0</v>
      </c>
      <c r="H615" s="550">
        <v>70.0</v>
      </c>
      <c r="I615" s="530">
        <f t="shared" si="67"/>
        <v>0.1461377871</v>
      </c>
      <c r="J615" s="531">
        <f t="shared" si="68"/>
        <v>-70</v>
      </c>
      <c r="K615" s="532">
        <f t="shared" si="69"/>
        <v>-1</v>
      </c>
      <c r="L615" s="661"/>
      <c r="M615" s="542"/>
      <c r="N615" s="542"/>
      <c r="O615" s="672"/>
      <c r="P615" s="546"/>
    </row>
    <row r="616" ht="14.25" customHeight="1" outlineLevel="1">
      <c r="D616" s="648"/>
      <c r="E616" s="660" t="s">
        <v>717</v>
      </c>
      <c r="F616" s="548">
        <v>40.0</v>
      </c>
      <c r="G616" s="546">
        <v>499.0</v>
      </c>
      <c r="H616" s="550">
        <v>70.0</v>
      </c>
      <c r="I616" s="530">
        <f t="shared" si="67"/>
        <v>0.1402805611</v>
      </c>
      <c r="J616" s="531">
        <f t="shared" si="68"/>
        <v>-70</v>
      </c>
      <c r="K616" s="532">
        <f t="shared" si="69"/>
        <v>-1</v>
      </c>
      <c r="L616" s="661"/>
      <c r="M616" s="542"/>
      <c r="N616" s="542"/>
      <c r="O616" s="672"/>
      <c r="P616" s="546"/>
    </row>
    <row r="617" ht="14.25" customHeight="1" outlineLevel="1">
      <c r="A617" s="725" t="s">
        <v>894</v>
      </c>
      <c r="B617" s="683"/>
      <c r="C617" s="725" t="s">
        <v>894</v>
      </c>
      <c r="D617" s="712"/>
      <c r="E617" s="660" t="s">
        <v>713</v>
      </c>
      <c r="F617" s="548">
        <v>40.0</v>
      </c>
      <c r="G617" s="546">
        <v>449.0</v>
      </c>
      <c r="H617" s="550">
        <v>75.0</v>
      </c>
      <c r="I617" s="530">
        <f t="shared" si="67"/>
        <v>0.1670378619</v>
      </c>
      <c r="J617" s="531">
        <f t="shared" si="68"/>
        <v>-75</v>
      </c>
      <c r="K617" s="532">
        <f t="shared" si="69"/>
        <v>-1</v>
      </c>
      <c r="L617" s="661"/>
      <c r="M617" s="542"/>
      <c r="N617" s="542"/>
      <c r="O617" s="672"/>
      <c r="P617" s="546"/>
    </row>
    <row r="618" ht="14.25" customHeight="1" outlineLevel="1">
      <c r="D618" s="648"/>
      <c r="E618" s="660" t="s">
        <v>714</v>
      </c>
      <c r="F618" s="548">
        <v>40.0</v>
      </c>
      <c r="G618" s="546">
        <v>449.0</v>
      </c>
      <c r="H618" s="550">
        <v>75.0</v>
      </c>
      <c r="I618" s="530">
        <f t="shared" si="67"/>
        <v>0.1670378619</v>
      </c>
      <c r="J618" s="531">
        <f t="shared" si="68"/>
        <v>-75</v>
      </c>
      <c r="K618" s="532">
        <f t="shared" si="69"/>
        <v>-1</v>
      </c>
      <c r="L618" s="661"/>
      <c r="M618" s="542"/>
      <c r="N618" s="542"/>
      <c r="O618" s="672"/>
      <c r="P618" s="546"/>
    </row>
    <row r="619" ht="14.25" customHeight="1" outlineLevel="1">
      <c r="D619" s="648"/>
      <c r="E619" s="660" t="s">
        <v>715</v>
      </c>
      <c r="F619" s="548">
        <v>40.0</v>
      </c>
      <c r="G619" s="546">
        <v>479.0</v>
      </c>
      <c r="H619" s="550">
        <v>75.0</v>
      </c>
      <c r="I619" s="530">
        <f t="shared" si="67"/>
        <v>0.1565762004</v>
      </c>
      <c r="J619" s="531">
        <f t="shared" si="68"/>
        <v>-75</v>
      </c>
      <c r="K619" s="532">
        <f t="shared" si="69"/>
        <v>-1</v>
      </c>
      <c r="L619" s="661"/>
      <c r="M619" s="542"/>
      <c r="N619" s="542"/>
      <c r="O619" s="672"/>
      <c r="P619" s="546"/>
    </row>
    <row r="620" ht="14.25" customHeight="1" outlineLevel="1">
      <c r="D620" s="648"/>
      <c r="E620" s="660" t="s">
        <v>716</v>
      </c>
      <c r="F620" s="548">
        <v>40.0</v>
      </c>
      <c r="G620" s="546">
        <v>479.0</v>
      </c>
      <c r="H620" s="550">
        <v>75.0</v>
      </c>
      <c r="I620" s="530">
        <f t="shared" si="67"/>
        <v>0.1565762004</v>
      </c>
      <c r="J620" s="531">
        <f t="shared" si="68"/>
        <v>-75</v>
      </c>
      <c r="K620" s="532">
        <f t="shared" si="69"/>
        <v>-1</v>
      </c>
      <c r="L620" s="661"/>
      <c r="M620" s="542"/>
      <c r="N620" s="542"/>
      <c r="O620" s="672"/>
      <c r="P620" s="546"/>
    </row>
    <row r="621" ht="14.25" customHeight="1" outlineLevel="1">
      <c r="D621" s="648"/>
      <c r="E621" s="660" t="s">
        <v>717</v>
      </c>
      <c r="F621" s="548">
        <v>40.0</v>
      </c>
      <c r="G621" s="546">
        <v>499.0</v>
      </c>
      <c r="H621" s="550">
        <v>75.0</v>
      </c>
      <c r="I621" s="530">
        <f t="shared" si="67"/>
        <v>0.1503006012</v>
      </c>
      <c r="J621" s="531">
        <f t="shared" si="68"/>
        <v>-75</v>
      </c>
      <c r="K621" s="532">
        <f t="shared" si="69"/>
        <v>-1</v>
      </c>
      <c r="L621" s="661"/>
      <c r="M621" s="542"/>
      <c r="N621" s="542"/>
      <c r="O621" s="672"/>
      <c r="P621" s="546"/>
    </row>
  </sheetData>
  <autoFilter ref="$E$1:$E$624"/>
  <mergeCells count="453">
    <mergeCell ref="A37:A41"/>
    <mergeCell ref="B37:B41"/>
    <mergeCell ref="C37:C41"/>
    <mergeCell ref="D37:D41"/>
    <mergeCell ref="B42:B46"/>
    <mergeCell ref="C42:C46"/>
    <mergeCell ref="D42:D46"/>
    <mergeCell ref="A42:A46"/>
    <mergeCell ref="A47:A51"/>
    <mergeCell ref="B47:B51"/>
    <mergeCell ref="C47:C51"/>
    <mergeCell ref="D47:D51"/>
    <mergeCell ref="A52:A56"/>
    <mergeCell ref="B52:B56"/>
    <mergeCell ref="A57:A61"/>
    <mergeCell ref="B57:B61"/>
    <mergeCell ref="C57:C61"/>
    <mergeCell ref="D57:D61"/>
    <mergeCell ref="B62:B66"/>
    <mergeCell ref="C62:C66"/>
    <mergeCell ref="D62:D66"/>
    <mergeCell ref="A62:A66"/>
    <mergeCell ref="A67:A71"/>
    <mergeCell ref="B67:B71"/>
    <mergeCell ref="C67:C71"/>
    <mergeCell ref="D67:D71"/>
    <mergeCell ref="A72:A76"/>
    <mergeCell ref="B72:B76"/>
    <mergeCell ref="B82:B86"/>
    <mergeCell ref="C82:C86"/>
    <mergeCell ref="C72:C76"/>
    <mergeCell ref="D72:D76"/>
    <mergeCell ref="A77:A81"/>
    <mergeCell ref="B77:B81"/>
    <mergeCell ref="C77:C81"/>
    <mergeCell ref="D77:D81"/>
    <mergeCell ref="D82:D86"/>
    <mergeCell ref="C92:C96"/>
    <mergeCell ref="D92:D96"/>
    <mergeCell ref="A82:A86"/>
    <mergeCell ref="A87:A91"/>
    <mergeCell ref="B87:B91"/>
    <mergeCell ref="C87:C91"/>
    <mergeCell ref="D87:D91"/>
    <mergeCell ref="A92:A96"/>
    <mergeCell ref="B92:B96"/>
    <mergeCell ref="A97:A101"/>
    <mergeCell ref="B97:B101"/>
    <mergeCell ref="C97:C101"/>
    <mergeCell ref="D97:D101"/>
    <mergeCell ref="B102:B106"/>
    <mergeCell ref="C102:C106"/>
    <mergeCell ref="D102:D106"/>
    <mergeCell ref="A102:A106"/>
    <mergeCell ref="A107:A111"/>
    <mergeCell ref="B107:B111"/>
    <mergeCell ref="C107:C111"/>
    <mergeCell ref="D107:D111"/>
    <mergeCell ref="A112:A116"/>
    <mergeCell ref="B112:B116"/>
    <mergeCell ref="B122:B126"/>
    <mergeCell ref="C122:C126"/>
    <mergeCell ref="C112:C116"/>
    <mergeCell ref="D112:D116"/>
    <mergeCell ref="A117:A121"/>
    <mergeCell ref="B117:B121"/>
    <mergeCell ref="C117:C121"/>
    <mergeCell ref="D117:D121"/>
    <mergeCell ref="D122:D126"/>
    <mergeCell ref="C132:C141"/>
    <mergeCell ref="D132:D141"/>
    <mergeCell ref="A122:A126"/>
    <mergeCell ref="A127:A131"/>
    <mergeCell ref="B127:B131"/>
    <mergeCell ref="C127:C131"/>
    <mergeCell ref="D127:D131"/>
    <mergeCell ref="A132:A136"/>
    <mergeCell ref="B132:B141"/>
    <mergeCell ref="B152:B156"/>
    <mergeCell ref="C152:C156"/>
    <mergeCell ref="A137:A141"/>
    <mergeCell ref="A142:A146"/>
    <mergeCell ref="B142:B151"/>
    <mergeCell ref="C142:C151"/>
    <mergeCell ref="D142:D151"/>
    <mergeCell ref="A147:A151"/>
    <mergeCell ref="D152:D156"/>
    <mergeCell ref="A152:A156"/>
    <mergeCell ref="A157:A161"/>
    <mergeCell ref="B157:B161"/>
    <mergeCell ref="C157:C161"/>
    <mergeCell ref="D157:D161"/>
    <mergeCell ref="B162:B166"/>
    <mergeCell ref="D162:D166"/>
    <mergeCell ref="A162:A166"/>
    <mergeCell ref="A167:A170"/>
    <mergeCell ref="B167:B170"/>
    <mergeCell ref="C167:C170"/>
    <mergeCell ref="D167:D170"/>
    <mergeCell ref="A171:A175"/>
    <mergeCell ref="B171:B175"/>
    <mergeCell ref="B180:B184"/>
    <mergeCell ref="C180:C184"/>
    <mergeCell ref="C171:C175"/>
    <mergeCell ref="D171:D175"/>
    <mergeCell ref="A176:A178"/>
    <mergeCell ref="B176:B178"/>
    <mergeCell ref="C176:C178"/>
    <mergeCell ref="D176:D178"/>
    <mergeCell ref="D180:D184"/>
    <mergeCell ref="C190:C194"/>
    <mergeCell ref="D190:D194"/>
    <mergeCell ref="A180:A184"/>
    <mergeCell ref="A185:A189"/>
    <mergeCell ref="B185:B189"/>
    <mergeCell ref="C185:C189"/>
    <mergeCell ref="D185:D189"/>
    <mergeCell ref="A190:A194"/>
    <mergeCell ref="B190:B194"/>
    <mergeCell ref="B207:B211"/>
    <mergeCell ref="C207:C211"/>
    <mergeCell ref="A196:A200"/>
    <mergeCell ref="C196:C200"/>
    <mergeCell ref="A202:A206"/>
    <mergeCell ref="B202:B206"/>
    <mergeCell ref="C202:C206"/>
    <mergeCell ref="D202:D206"/>
    <mergeCell ref="D207:D211"/>
    <mergeCell ref="C217:C221"/>
    <mergeCell ref="D217:D221"/>
    <mergeCell ref="A207:A211"/>
    <mergeCell ref="A212:A216"/>
    <mergeCell ref="B212:B215"/>
    <mergeCell ref="C212:C216"/>
    <mergeCell ref="D212:D216"/>
    <mergeCell ref="A217:A221"/>
    <mergeCell ref="B217:B221"/>
    <mergeCell ref="C258:C267"/>
    <mergeCell ref="D258:D267"/>
    <mergeCell ref="B238:B247"/>
    <mergeCell ref="B248:B257"/>
    <mergeCell ref="C248:C257"/>
    <mergeCell ref="D248:D257"/>
    <mergeCell ref="A253:A257"/>
    <mergeCell ref="A258:A262"/>
    <mergeCell ref="B258:B267"/>
    <mergeCell ref="B278:B279"/>
    <mergeCell ref="C278:C279"/>
    <mergeCell ref="A263:A267"/>
    <mergeCell ref="A268:A272"/>
    <mergeCell ref="B268:B277"/>
    <mergeCell ref="C268:C277"/>
    <mergeCell ref="D268:D277"/>
    <mergeCell ref="A273:A277"/>
    <mergeCell ref="D278:D279"/>
    <mergeCell ref="C282:C286"/>
    <mergeCell ref="D282:D286"/>
    <mergeCell ref="A278:A279"/>
    <mergeCell ref="A280:A281"/>
    <mergeCell ref="B280:B281"/>
    <mergeCell ref="C280:C281"/>
    <mergeCell ref="D280:D281"/>
    <mergeCell ref="A282:A286"/>
    <mergeCell ref="A287:A291"/>
    <mergeCell ref="C297:C306"/>
    <mergeCell ref="D297:D306"/>
    <mergeCell ref="B282:B286"/>
    <mergeCell ref="B287:B296"/>
    <mergeCell ref="C287:C296"/>
    <mergeCell ref="D287:D296"/>
    <mergeCell ref="A292:A296"/>
    <mergeCell ref="A297:A301"/>
    <mergeCell ref="B297:B306"/>
    <mergeCell ref="A302:A306"/>
    <mergeCell ref="A307:A311"/>
    <mergeCell ref="B307:B316"/>
    <mergeCell ref="C307:C316"/>
    <mergeCell ref="D307:D316"/>
    <mergeCell ref="A312:A316"/>
    <mergeCell ref="A317:A321"/>
    <mergeCell ref="B317:B326"/>
    <mergeCell ref="C317:C326"/>
    <mergeCell ref="D317:D326"/>
    <mergeCell ref="A322:A326"/>
    <mergeCell ref="B327:B328"/>
    <mergeCell ref="C327:C328"/>
    <mergeCell ref="D327:D328"/>
    <mergeCell ref="C331:C335"/>
    <mergeCell ref="D331:D335"/>
    <mergeCell ref="A327:A328"/>
    <mergeCell ref="A329:A330"/>
    <mergeCell ref="B329:B330"/>
    <mergeCell ref="C329:C330"/>
    <mergeCell ref="D329:D330"/>
    <mergeCell ref="A331:A335"/>
    <mergeCell ref="B331:B335"/>
    <mergeCell ref="A337:A341"/>
    <mergeCell ref="B337:B341"/>
    <mergeCell ref="C337:C341"/>
    <mergeCell ref="D337:D341"/>
    <mergeCell ref="B342:B346"/>
    <mergeCell ref="C342:C346"/>
    <mergeCell ref="D342:D346"/>
    <mergeCell ref="A342:A346"/>
    <mergeCell ref="A347:A351"/>
    <mergeCell ref="B347:B351"/>
    <mergeCell ref="C347:C351"/>
    <mergeCell ref="D347:D351"/>
    <mergeCell ref="A352:A356"/>
    <mergeCell ref="B352:B356"/>
    <mergeCell ref="B362:B366"/>
    <mergeCell ref="C362:C366"/>
    <mergeCell ref="C352:C356"/>
    <mergeCell ref="D352:D356"/>
    <mergeCell ref="A357:A361"/>
    <mergeCell ref="B357:B361"/>
    <mergeCell ref="C357:C361"/>
    <mergeCell ref="D357:D361"/>
    <mergeCell ref="D362:D366"/>
    <mergeCell ref="B377:B381"/>
    <mergeCell ref="C377:C381"/>
    <mergeCell ref="A362:A366"/>
    <mergeCell ref="A367:A371"/>
    <mergeCell ref="B367:B371"/>
    <mergeCell ref="C367:C371"/>
    <mergeCell ref="D367:D371"/>
    <mergeCell ref="A372:A376"/>
    <mergeCell ref="D377:D381"/>
    <mergeCell ref="C387:C391"/>
    <mergeCell ref="D387:D391"/>
    <mergeCell ref="A377:A381"/>
    <mergeCell ref="A382:A386"/>
    <mergeCell ref="B382:B386"/>
    <mergeCell ref="C382:C386"/>
    <mergeCell ref="D382:D386"/>
    <mergeCell ref="A387:A391"/>
    <mergeCell ref="B387:B391"/>
    <mergeCell ref="A392:A396"/>
    <mergeCell ref="B392:B396"/>
    <mergeCell ref="C392:C396"/>
    <mergeCell ref="D392:D396"/>
    <mergeCell ref="B397:B401"/>
    <mergeCell ref="C397:C401"/>
    <mergeCell ref="D397:D401"/>
    <mergeCell ref="A397:A401"/>
    <mergeCell ref="A402:A406"/>
    <mergeCell ref="B402:B406"/>
    <mergeCell ref="C402:C406"/>
    <mergeCell ref="D402:D406"/>
    <mergeCell ref="A407:A411"/>
    <mergeCell ref="B407:B411"/>
    <mergeCell ref="B417:B421"/>
    <mergeCell ref="C417:C421"/>
    <mergeCell ref="C407:C411"/>
    <mergeCell ref="D407:D411"/>
    <mergeCell ref="A412:A416"/>
    <mergeCell ref="B412:B416"/>
    <mergeCell ref="C412:C416"/>
    <mergeCell ref="D412:D416"/>
    <mergeCell ref="D417:D421"/>
    <mergeCell ref="B432:B436"/>
    <mergeCell ref="C432:C436"/>
    <mergeCell ref="A417:A421"/>
    <mergeCell ref="A422:A426"/>
    <mergeCell ref="A427:A431"/>
    <mergeCell ref="B427:B431"/>
    <mergeCell ref="C427:C431"/>
    <mergeCell ref="D427:D431"/>
    <mergeCell ref="D432:D436"/>
    <mergeCell ref="C442:C446"/>
    <mergeCell ref="D442:D446"/>
    <mergeCell ref="A432:A436"/>
    <mergeCell ref="A437:A441"/>
    <mergeCell ref="B437:B441"/>
    <mergeCell ref="C437:C441"/>
    <mergeCell ref="D437:D441"/>
    <mergeCell ref="A442:A446"/>
    <mergeCell ref="B442:B446"/>
    <mergeCell ref="B459:B463"/>
    <mergeCell ref="C459:C463"/>
    <mergeCell ref="A449:A453"/>
    <mergeCell ref="C449:C452"/>
    <mergeCell ref="A454:A458"/>
    <mergeCell ref="B454:B458"/>
    <mergeCell ref="C454:C458"/>
    <mergeCell ref="D454:D458"/>
    <mergeCell ref="D459:D463"/>
    <mergeCell ref="A222:A226"/>
    <mergeCell ref="B222:B226"/>
    <mergeCell ref="C222:C226"/>
    <mergeCell ref="D222:D226"/>
    <mergeCell ref="B227:B231"/>
    <mergeCell ref="C227:C231"/>
    <mergeCell ref="D227:D231"/>
    <mergeCell ref="C233:C236"/>
    <mergeCell ref="A227:A231"/>
    <mergeCell ref="A233:A237"/>
    <mergeCell ref="A238:A242"/>
    <mergeCell ref="C238:C247"/>
    <mergeCell ref="D238:D247"/>
    <mergeCell ref="A243:A247"/>
    <mergeCell ref="A248:A252"/>
    <mergeCell ref="C571:C575"/>
    <mergeCell ref="D571:D575"/>
    <mergeCell ref="A561:A565"/>
    <mergeCell ref="A566:A570"/>
    <mergeCell ref="B566:B570"/>
    <mergeCell ref="C566:C570"/>
    <mergeCell ref="D566:D570"/>
    <mergeCell ref="A571:A575"/>
    <mergeCell ref="B571:B575"/>
    <mergeCell ref="A576:A580"/>
    <mergeCell ref="B576:B580"/>
    <mergeCell ref="C576:C580"/>
    <mergeCell ref="D576:D580"/>
    <mergeCell ref="B581:B585"/>
    <mergeCell ref="C581:C585"/>
    <mergeCell ref="D581:D585"/>
    <mergeCell ref="A581:A585"/>
    <mergeCell ref="A586:A590"/>
    <mergeCell ref="B586:B590"/>
    <mergeCell ref="C586:C590"/>
    <mergeCell ref="D586:D590"/>
    <mergeCell ref="A591:A595"/>
    <mergeCell ref="B591:B595"/>
    <mergeCell ref="B602:B606"/>
    <mergeCell ref="C602:C606"/>
    <mergeCell ref="C591:C595"/>
    <mergeCell ref="D591:D595"/>
    <mergeCell ref="A596:A600"/>
    <mergeCell ref="B596:B600"/>
    <mergeCell ref="C596:C600"/>
    <mergeCell ref="D596:D600"/>
    <mergeCell ref="D602:D606"/>
    <mergeCell ref="C612:C616"/>
    <mergeCell ref="D612:D616"/>
    <mergeCell ref="A602:A606"/>
    <mergeCell ref="A607:A611"/>
    <mergeCell ref="B607:B611"/>
    <mergeCell ref="C607:C611"/>
    <mergeCell ref="D607:D611"/>
    <mergeCell ref="A612:A616"/>
    <mergeCell ref="B612:B616"/>
    <mergeCell ref="A2:A6"/>
    <mergeCell ref="B2:B6"/>
    <mergeCell ref="C2:C6"/>
    <mergeCell ref="D2:D6"/>
    <mergeCell ref="B7:B9"/>
    <mergeCell ref="C7:C10"/>
    <mergeCell ref="D7:D9"/>
    <mergeCell ref="C12:C15"/>
    <mergeCell ref="B22:B26"/>
    <mergeCell ref="C22:C26"/>
    <mergeCell ref="A7:A11"/>
    <mergeCell ref="A12:A16"/>
    <mergeCell ref="A17:A21"/>
    <mergeCell ref="B17:B21"/>
    <mergeCell ref="C17:C21"/>
    <mergeCell ref="D17:D21"/>
    <mergeCell ref="D22:D26"/>
    <mergeCell ref="C32:C36"/>
    <mergeCell ref="D32:D36"/>
    <mergeCell ref="A22:A26"/>
    <mergeCell ref="A27:A31"/>
    <mergeCell ref="B27:B31"/>
    <mergeCell ref="C27:C31"/>
    <mergeCell ref="D27:D31"/>
    <mergeCell ref="A32:A36"/>
    <mergeCell ref="B32:B36"/>
    <mergeCell ref="C52:C56"/>
    <mergeCell ref="D52:D56"/>
    <mergeCell ref="A617:A621"/>
    <mergeCell ref="B617:B621"/>
    <mergeCell ref="C617:C621"/>
    <mergeCell ref="D617:D621"/>
    <mergeCell ref="A459:A463"/>
    <mergeCell ref="A464:A468"/>
    <mergeCell ref="C464:C467"/>
    <mergeCell ref="A469:A473"/>
    <mergeCell ref="B469:B473"/>
    <mergeCell ref="C469:C473"/>
    <mergeCell ref="D469:D473"/>
    <mergeCell ref="A474:A478"/>
    <mergeCell ref="B474:B478"/>
    <mergeCell ref="C474:C478"/>
    <mergeCell ref="D474:D478"/>
    <mergeCell ref="B479:B483"/>
    <mergeCell ref="C479:C483"/>
    <mergeCell ref="D479:D483"/>
    <mergeCell ref="C489:C493"/>
    <mergeCell ref="D489:D493"/>
    <mergeCell ref="A479:A483"/>
    <mergeCell ref="A484:A488"/>
    <mergeCell ref="B484:B488"/>
    <mergeCell ref="C484:C488"/>
    <mergeCell ref="D484:D488"/>
    <mergeCell ref="A489:A493"/>
    <mergeCell ref="B489:B493"/>
    <mergeCell ref="A494:A498"/>
    <mergeCell ref="B494:B498"/>
    <mergeCell ref="C494:C498"/>
    <mergeCell ref="D494:D498"/>
    <mergeCell ref="B499:B503"/>
    <mergeCell ref="C499:C503"/>
    <mergeCell ref="D499:D503"/>
    <mergeCell ref="A499:A503"/>
    <mergeCell ref="A505:A509"/>
    <mergeCell ref="B505:B509"/>
    <mergeCell ref="C505:C509"/>
    <mergeCell ref="D505:D509"/>
    <mergeCell ref="A510:A514"/>
    <mergeCell ref="B510:B514"/>
    <mergeCell ref="B521:B525"/>
    <mergeCell ref="C521:C525"/>
    <mergeCell ref="C510:C514"/>
    <mergeCell ref="D510:D514"/>
    <mergeCell ref="A515:A519"/>
    <mergeCell ref="B515:B519"/>
    <mergeCell ref="C515:C519"/>
    <mergeCell ref="D515:D519"/>
    <mergeCell ref="D521:D525"/>
    <mergeCell ref="C531:C535"/>
    <mergeCell ref="D531:D535"/>
    <mergeCell ref="A521:A525"/>
    <mergeCell ref="A526:A530"/>
    <mergeCell ref="B526:B530"/>
    <mergeCell ref="C526:C530"/>
    <mergeCell ref="D526:D530"/>
    <mergeCell ref="A531:A535"/>
    <mergeCell ref="B531:B535"/>
    <mergeCell ref="A536:A540"/>
    <mergeCell ref="B536:B540"/>
    <mergeCell ref="C536:C540"/>
    <mergeCell ref="D536:D540"/>
    <mergeCell ref="B541:B545"/>
    <mergeCell ref="C541:C545"/>
    <mergeCell ref="D541:D545"/>
    <mergeCell ref="A541:A545"/>
    <mergeCell ref="A546:A550"/>
    <mergeCell ref="B546:B550"/>
    <mergeCell ref="C546:C550"/>
    <mergeCell ref="D546:D550"/>
    <mergeCell ref="A551:A555"/>
    <mergeCell ref="B551:B555"/>
    <mergeCell ref="B561:B565"/>
    <mergeCell ref="C561:C565"/>
    <mergeCell ref="C551:C555"/>
    <mergeCell ref="D551:D555"/>
    <mergeCell ref="A556:A560"/>
    <mergeCell ref="B556:B560"/>
    <mergeCell ref="C556:C560"/>
    <mergeCell ref="D556:D560"/>
    <mergeCell ref="D561:D565"/>
  </mergeCells>
  <conditionalFormatting sqref="M541:M621">
    <cfRule type="containsText" dxfId="2" priority="1" operator="containsText" text="да">
      <formula>NOT(ISERROR(SEARCH(("да"),(M541))))</formula>
    </cfRule>
  </conditionalFormatting>
  <conditionalFormatting sqref="I541:I621">
    <cfRule type="colorScale" priority="2">
      <colorScale>
        <cfvo type="min"/>
        <cfvo type="percentile" val="50"/>
        <cfvo type="max"/>
        <color rgb="FF57BB8A"/>
        <color rgb="FFFFFFFF"/>
        <color rgb="FFE67C73"/>
      </colorScale>
    </cfRule>
  </conditionalFormatting>
  <conditionalFormatting sqref="M541:N621">
    <cfRule type="containsText" dxfId="0" priority="3" operator="containsText" text="нет">
      <formula>NOT(ISERROR(SEARCH(("нет"),(M541))))</formula>
    </cfRule>
  </conditionalFormatting>
  <conditionalFormatting sqref="N541:N621">
    <cfRule type="containsText" dxfId="2" priority="4" operator="containsText" text="да">
      <formula>NOT(ISERROR(SEARCH(("да"),(N541))))</formula>
    </cfRule>
  </conditionalFormatting>
  <conditionalFormatting sqref="M469:M540">
    <cfRule type="containsText" dxfId="2" priority="5" operator="containsText" text="да">
      <formula>NOT(ISERROR(SEARCH(("да"),(M469))))</formula>
    </cfRule>
  </conditionalFormatting>
  <conditionalFormatting sqref="I469:I540">
    <cfRule type="colorScale" priority="6">
      <colorScale>
        <cfvo type="min"/>
        <cfvo type="percentile" val="50"/>
        <cfvo type="max"/>
        <color rgb="FF57BB8A"/>
        <color rgb="FFFFFFFF"/>
        <color rgb="FFE67C73"/>
      </colorScale>
    </cfRule>
  </conditionalFormatting>
  <conditionalFormatting sqref="M469:N540">
    <cfRule type="containsText" dxfId="0" priority="7" operator="containsText" text="нет">
      <formula>NOT(ISERROR(SEARCH(("нет"),(M469))))</formula>
    </cfRule>
  </conditionalFormatting>
  <conditionalFormatting sqref="N469:N540">
    <cfRule type="containsText" dxfId="2" priority="8" operator="containsText" text="да">
      <formula>NOT(ISERROR(SEARCH(("да"),(N469))))</formula>
    </cfRule>
  </conditionalFormatting>
  <conditionalFormatting sqref="M466:M468">
    <cfRule type="containsText" dxfId="2" priority="9" operator="containsText" text="да">
      <formula>NOT(ISERROR(SEARCH(("да"),(M466))))</formula>
    </cfRule>
  </conditionalFormatting>
  <conditionalFormatting sqref="I466:I468">
    <cfRule type="colorScale" priority="10">
      <colorScale>
        <cfvo type="min"/>
        <cfvo type="percentile" val="50"/>
        <cfvo type="max"/>
        <color rgb="FF57BB8A"/>
        <color rgb="FFFFFFFF"/>
        <color rgb="FFE67C73"/>
      </colorScale>
    </cfRule>
  </conditionalFormatting>
  <conditionalFormatting sqref="M466:N468">
    <cfRule type="containsText" dxfId="0" priority="11" operator="containsText" text="нет">
      <formula>NOT(ISERROR(SEARCH(("нет"),(M466))))</formula>
    </cfRule>
  </conditionalFormatting>
  <conditionalFormatting sqref="N466:N468">
    <cfRule type="containsText" dxfId="2" priority="12" operator="containsText" text="да">
      <formula>NOT(ISERROR(SEARCH(("да"),(N466))))</formula>
    </cfRule>
  </conditionalFormatting>
  <conditionalFormatting sqref="M451:M465">
    <cfRule type="containsText" dxfId="2" priority="13" operator="containsText" text="да">
      <formula>NOT(ISERROR(SEARCH(("да"),(M451))))</formula>
    </cfRule>
  </conditionalFormatting>
  <conditionalFormatting sqref="I451:I465">
    <cfRule type="colorScale" priority="14">
      <colorScale>
        <cfvo type="min"/>
        <cfvo type="percentile" val="50"/>
        <cfvo type="max"/>
        <color rgb="FF57BB8A"/>
        <color rgb="FFFFFFFF"/>
        <color rgb="FFE67C73"/>
      </colorScale>
    </cfRule>
  </conditionalFormatting>
  <conditionalFormatting sqref="M451:N465">
    <cfRule type="containsText" dxfId="0" priority="15" operator="containsText" text="нет">
      <formula>NOT(ISERROR(SEARCH(("нет"),(M451))))</formula>
    </cfRule>
  </conditionalFormatting>
  <conditionalFormatting sqref="N451:N465">
    <cfRule type="containsText" dxfId="2" priority="16" operator="containsText" text="да">
      <formula>NOT(ISERROR(SEARCH(("да"),(N451))))</formula>
    </cfRule>
  </conditionalFormatting>
  <conditionalFormatting sqref="M449:M450">
    <cfRule type="containsText" dxfId="2" priority="17" operator="containsText" text="да">
      <formula>NOT(ISERROR(SEARCH(("да"),(M449))))</formula>
    </cfRule>
  </conditionalFormatting>
  <conditionalFormatting sqref="I449:I450">
    <cfRule type="colorScale" priority="18">
      <colorScale>
        <cfvo type="min"/>
        <cfvo type="percentile" val="50"/>
        <cfvo type="max"/>
        <color rgb="FF57BB8A"/>
        <color rgb="FFFFFFFF"/>
        <color rgb="FFE67C73"/>
      </colorScale>
    </cfRule>
  </conditionalFormatting>
  <conditionalFormatting sqref="M449:N450">
    <cfRule type="containsText" dxfId="0" priority="19" operator="containsText" text="нет">
      <formula>NOT(ISERROR(SEARCH(("нет"),(M449))))</formula>
    </cfRule>
  </conditionalFormatting>
  <conditionalFormatting sqref="N449:N450">
    <cfRule type="containsText" dxfId="2" priority="20" operator="containsText" text="да">
      <formula>NOT(ISERROR(SEARCH(("да"),(N449))))</formula>
    </cfRule>
  </conditionalFormatting>
  <conditionalFormatting sqref="M427:M448">
    <cfRule type="containsText" dxfId="2" priority="21" operator="containsText" text="да">
      <formula>NOT(ISERROR(SEARCH(("да"),(M427))))</formula>
    </cfRule>
  </conditionalFormatting>
  <conditionalFormatting sqref="I427:I446 I448">
    <cfRule type="colorScale" priority="22">
      <colorScale>
        <cfvo type="min"/>
        <cfvo type="percentile" val="50"/>
        <cfvo type="max"/>
        <color rgb="FF57BB8A"/>
        <color rgb="FFFFFFFF"/>
        <color rgb="FFE67C73"/>
      </colorScale>
    </cfRule>
  </conditionalFormatting>
  <conditionalFormatting sqref="M427:N448">
    <cfRule type="containsText" dxfId="0" priority="23" operator="containsText" text="нет">
      <formula>NOT(ISERROR(SEARCH(("нет"),(M427))))</formula>
    </cfRule>
  </conditionalFormatting>
  <conditionalFormatting sqref="N427:N448">
    <cfRule type="containsText" dxfId="2" priority="24" operator="containsText" text="да">
      <formula>NOT(ISERROR(SEARCH(("да"),(N427))))</formula>
    </cfRule>
  </conditionalFormatting>
  <conditionalFormatting sqref="M422:M426">
    <cfRule type="containsText" dxfId="2" priority="25" operator="containsText" text="да">
      <formula>NOT(ISERROR(SEARCH(("да"),(M422))))</formula>
    </cfRule>
  </conditionalFormatting>
  <conditionalFormatting sqref="I422:I426">
    <cfRule type="colorScale" priority="26">
      <colorScale>
        <cfvo type="min"/>
        <cfvo type="percentile" val="50"/>
        <cfvo type="max"/>
        <color rgb="FF57BB8A"/>
        <color rgb="FFFFFFFF"/>
        <color rgb="FFE67C73"/>
      </colorScale>
    </cfRule>
  </conditionalFormatting>
  <conditionalFormatting sqref="M422:N426">
    <cfRule type="containsText" dxfId="0" priority="27" operator="containsText" text="нет">
      <formula>NOT(ISERROR(SEARCH(("нет"),(M422))))</formula>
    </cfRule>
  </conditionalFormatting>
  <conditionalFormatting sqref="N422:N426">
    <cfRule type="containsText" dxfId="2" priority="28" operator="containsText" text="да">
      <formula>NOT(ISERROR(SEARCH(("да"),(N422))))</formula>
    </cfRule>
  </conditionalFormatting>
  <conditionalFormatting sqref="M374:M421">
    <cfRule type="containsText" dxfId="2" priority="29" operator="containsText" text="да">
      <formula>NOT(ISERROR(SEARCH(("да"),(M374))))</formula>
    </cfRule>
  </conditionalFormatting>
  <conditionalFormatting sqref="I374:I421">
    <cfRule type="colorScale" priority="30">
      <colorScale>
        <cfvo type="min"/>
        <cfvo type="percentile" val="50"/>
        <cfvo type="max"/>
        <color rgb="FF57BB8A"/>
        <color rgb="FFFFFFFF"/>
        <color rgb="FFE67C73"/>
      </colorScale>
    </cfRule>
  </conditionalFormatting>
  <conditionalFormatting sqref="M374:N421">
    <cfRule type="containsText" dxfId="0" priority="31" operator="containsText" text="нет">
      <formula>NOT(ISERROR(SEARCH(("нет"),(M374))))</formula>
    </cfRule>
  </conditionalFormatting>
  <conditionalFormatting sqref="N374:N421">
    <cfRule type="containsText" dxfId="2" priority="32" operator="containsText" text="да">
      <formula>NOT(ISERROR(SEARCH(("да"),(N374))))</formula>
    </cfRule>
  </conditionalFormatting>
  <conditionalFormatting sqref="M372:M373">
    <cfRule type="containsText" dxfId="2" priority="33" operator="containsText" text="да">
      <formula>NOT(ISERROR(SEARCH(("да"),(M372))))</formula>
    </cfRule>
  </conditionalFormatting>
  <conditionalFormatting sqref="I372:I373">
    <cfRule type="colorScale" priority="34">
      <colorScale>
        <cfvo type="min"/>
        <cfvo type="percentile" val="50"/>
        <cfvo type="max"/>
        <color rgb="FF57BB8A"/>
        <color rgb="FFFFFFFF"/>
        <color rgb="FFE67C73"/>
      </colorScale>
    </cfRule>
  </conditionalFormatting>
  <conditionalFormatting sqref="M372:N373">
    <cfRule type="containsText" dxfId="0" priority="35" operator="containsText" text="нет">
      <formula>NOT(ISERROR(SEARCH(("нет"),(M372))))</formula>
    </cfRule>
  </conditionalFormatting>
  <conditionalFormatting sqref="N372:N373">
    <cfRule type="containsText" dxfId="2" priority="36" operator="containsText" text="да">
      <formula>NOT(ISERROR(SEARCH(("да"),(N372))))</formula>
    </cfRule>
  </conditionalFormatting>
  <conditionalFormatting sqref="M212:M371 N217:N232">
    <cfRule type="containsText" dxfId="2" priority="37" operator="containsText" text="да">
      <formula>NOT(ISERROR(SEARCH(("да"),(M212))))</formula>
    </cfRule>
  </conditionalFormatting>
  <conditionalFormatting sqref="I212:I371">
    <cfRule type="colorScale" priority="38">
      <colorScale>
        <cfvo type="min"/>
        <cfvo type="percentile" val="50"/>
        <cfvo type="max"/>
        <color rgb="FF57BB8A"/>
        <color rgb="FFFFFFFF"/>
        <color rgb="FFE67C73"/>
      </colorScale>
    </cfRule>
  </conditionalFormatting>
  <conditionalFormatting sqref="M212:N371">
    <cfRule type="containsText" dxfId="0" priority="39" operator="containsText" text="нет">
      <formula>NOT(ISERROR(SEARCH(("нет"),(M212))))</formula>
    </cfRule>
  </conditionalFormatting>
  <conditionalFormatting sqref="N212:N371">
    <cfRule type="containsText" dxfId="2" priority="40" operator="containsText" text="да">
      <formula>NOT(ISERROR(SEARCH(("да"),(N212))))</formula>
    </cfRule>
  </conditionalFormatting>
  <conditionalFormatting sqref="M198:M211">
    <cfRule type="containsText" dxfId="2" priority="41" operator="containsText" text="да">
      <formula>NOT(ISERROR(SEARCH(("да"),(M198))))</formula>
    </cfRule>
  </conditionalFormatting>
  <conditionalFormatting sqref="I198:I211">
    <cfRule type="colorScale" priority="42">
      <colorScale>
        <cfvo type="min"/>
        <cfvo type="percentile" val="50"/>
        <cfvo type="max"/>
        <color rgb="FF57BB8A"/>
        <color rgb="FFFFFFFF"/>
        <color rgb="FFE67C73"/>
      </colorScale>
    </cfRule>
  </conditionalFormatting>
  <conditionalFormatting sqref="M198:N211">
    <cfRule type="containsText" dxfId="0" priority="43" operator="containsText" text="нет">
      <formula>NOT(ISERROR(SEARCH(("нет"),(M198))))</formula>
    </cfRule>
  </conditionalFormatting>
  <conditionalFormatting sqref="N198:N211">
    <cfRule type="containsText" dxfId="2" priority="44" operator="containsText" text="да">
      <formula>NOT(ISERROR(SEARCH(("да"),(N198))))</formula>
    </cfRule>
  </conditionalFormatting>
  <conditionalFormatting sqref="M196:M197">
    <cfRule type="containsText" dxfId="2" priority="45" operator="containsText" text="да">
      <formula>NOT(ISERROR(SEARCH(("да"),(M196))))</formula>
    </cfRule>
  </conditionalFormatting>
  <conditionalFormatting sqref="I196:I197">
    <cfRule type="colorScale" priority="46">
      <colorScale>
        <cfvo type="min"/>
        <cfvo type="percentile" val="50"/>
        <cfvo type="max"/>
        <color rgb="FF57BB8A"/>
        <color rgb="FFFFFFFF"/>
        <color rgb="FFE67C73"/>
      </colorScale>
    </cfRule>
  </conditionalFormatting>
  <conditionalFormatting sqref="M196:N197">
    <cfRule type="containsText" dxfId="0" priority="47" operator="containsText" text="нет">
      <formula>NOT(ISERROR(SEARCH(("нет"),(M196))))</formula>
    </cfRule>
  </conditionalFormatting>
  <conditionalFormatting sqref="N196:N197">
    <cfRule type="containsText" dxfId="2" priority="48" operator="containsText" text="да">
      <formula>NOT(ISERROR(SEARCH(("да"),(N196))))</formula>
    </cfRule>
  </conditionalFormatting>
  <conditionalFormatting sqref="M167:M195">
    <cfRule type="containsText" dxfId="2" priority="49" operator="containsText" text="да">
      <formula>NOT(ISERROR(SEARCH(("да"),(M167))))</formula>
    </cfRule>
  </conditionalFormatting>
  <conditionalFormatting sqref="I162:I195">
    <cfRule type="colorScale" priority="50">
      <colorScale>
        <cfvo type="min"/>
        <cfvo type="percentile" val="50"/>
        <cfvo type="max"/>
        <color rgb="FF57BB8A"/>
        <color rgb="FFFFFFFF"/>
        <color rgb="FFE67C73"/>
      </colorScale>
    </cfRule>
  </conditionalFormatting>
  <conditionalFormatting sqref="M167:N195">
    <cfRule type="containsText" dxfId="0" priority="51" operator="containsText" text="нет">
      <formula>NOT(ISERROR(SEARCH(("нет"),(M167))))</formula>
    </cfRule>
  </conditionalFormatting>
  <conditionalFormatting sqref="N167:N195">
    <cfRule type="containsText" dxfId="2" priority="52" operator="containsText" text="да">
      <formula>NOT(ISERROR(SEARCH(("да"),(N167))))</formula>
    </cfRule>
  </conditionalFormatting>
  <conditionalFormatting sqref="M2:M161">
    <cfRule type="containsText" dxfId="2" priority="53" operator="containsText" text="да">
      <formula>NOT(ISERROR(SEARCH(("да"),(M2))))</formula>
    </cfRule>
  </conditionalFormatting>
  <conditionalFormatting sqref="I2:I161">
    <cfRule type="colorScale" priority="54">
      <colorScale>
        <cfvo type="min"/>
        <cfvo type="percentile" val="50"/>
        <cfvo type="max"/>
        <color rgb="FF57BB8A"/>
        <color rgb="FFFFFFFF"/>
        <color rgb="FFE67C73"/>
      </colorScale>
    </cfRule>
  </conditionalFormatting>
  <conditionalFormatting sqref="M2:N161">
    <cfRule type="containsText" dxfId="0" priority="55" operator="containsText" text="нет">
      <formula>NOT(ISERROR(SEARCH(("нет"),(M2))))</formula>
    </cfRule>
  </conditionalFormatting>
  <conditionalFormatting sqref="N2:N161">
    <cfRule type="containsText" dxfId="2" priority="56" operator="containsText" text="да">
      <formula>NOT(ISERROR(SEARCH(("да"),(N2))))</formula>
    </cfRule>
  </conditionalFormatting>
  <conditionalFormatting sqref="I1">
    <cfRule type="colorScale" priority="57">
      <colorScale>
        <cfvo type="min"/>
        <cfvo type="percentile" val="50"/>
        <cfvo type="max"/>
        <color rgb="FF57BB8A"/>
        <color rgb="FFFFFFFF"/>
        <color rgb="FFE67C73"/>
      </colorScale>
    </cfRule>
  </conditionalFormatting>
  <conditionalFormatting sqref="M1:N1">
    <cfRule type="containsText" dxfId="0" priority="58" operator="containsText" text="нет">
      <formula>NOT(ISERROR(SEARCH(("нет"),(M1))))</formula>
    </cfRule>
  </conditionalFormatting>
  <conditionalFormatting sqref="N1">
    <cfRule type="containsText" dxfId="2" priority="59" operator="containsText" text="да">
      <formula>NOT(ISERROR(SEARCH(("да"),(N1))))</formula>
    </cfRule>
  </conditionalFormatting>
  <dataValidations>
    <dataValidation type="list" allowBlank="1" showErrorMessage="1" sqref="E1">
      <formula1>"город"</formula1>
    </dataValidation>
    <dataValidation type="list" allowBlank="1" showErrorMessage="1" sqref="M2:N161 N162:N166 M167:N621">
      <formula1>"да,нет"</formula1>
    </dataValidation>
    <dataValidation type="list" allowBlank="1" showErrorMessage="1" sqref="E7:E8">
      <formula1>"Ижевск,Самара ,Сургут/Нижневартовск,Тюмень,Москва/СПБ,Ижевск Матрица,Ижевск Петровский,Тюмень / Югра / Ижевск,Сургут / Самара,Питер,Москва"</formula1>
    </dataValidation>
    <dataValidation type="list" allowBlank="1" showErrorMessage="1" sqref="E2:E6 E9:E621">
      <formula1>"Ижевск,Самара ,Сургут/Нижневартовск,Тюмень,Москва/СПБ,Ижевск Матрица,Ижевск Петровский"</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outlineLevelCol="2" outlineLevelRow="2"/>
  <cols>
    <col customWidth="1" min="1" max="1" width="44.57"/>
    <col customWidth="1" min="2" max="2" width="40.86" outlineLevel="1"/>
    <col customWidth="1" min="3" max="3" width="35.86" outlineLevel="1"/>
    <col customWidth="1" min="4" max="4" width="43.43" outlineLevel="1"/>
    <col customWidth="1" min="5" max="5" width="28.86"/>
    <col customWidth="1" min="6" max="7" width="8.43"/>
    <col collapsed="1" customWidth="1" min="8" max="8" width="8.43" outlineLevel="1"/>
    <col customWidth="1" hidden="1" min="9" max="9" width="12.43" outlineLevel="2"/>
    <col customWidth="1" min="10" max="10" width="11.0" outlineLevel="1"/>
    <col customWidth="1" min="11" max="13" width="8.43" outlineLevel="1"/>
    <col customWidth="1" min="14" max="14" width="11.86" outlineLevel="1"/>
    <col customWidth="1" min="15" max="16" width="9.86" outlineLevel="1"/>
    <col customWidth="1" min="17" max="18" width="8.43" outlineLevel="1"/>
  </cols>
  <sheetData>
    <row r="1" ht="48.75" customHeight="1">
      <c r="A1" s="626" t="s">
        <v>702</v>
      </c>
      <c r="B1" s="627" t="s">
        <v>895</v>
      </c>
      <c r="C1" s="626" t="s">
        <v>704</v>
      </c>
      <c r="D1" s="627" t="s">
        <v>705</v>
      </c>
      <c r="E1" s="640"/>
      <c r="F1" s="629" t="s">
        <v>299</v>
      </c>
      <c r="G1" s="630" t="s">
        <v>707</v>
      </c>
      <c r="H1" s="630" t="s">
        <v>896</v>
      </c>
      <c r="I1" s="726" t="s">
        <v>897</v>
      </c>
      <c r="J1" s="631" t="s">
        <v>526</v>
      </c>
      <c r="K1" s="632" t="s">
        <v>305</v>
      </c>
      <c r="L1" s="633" t="s">
        <v>527</v>
      </c>
      <c r="M1" s="634" t="s">
        <v>307</v>
      </c>
      <c r="N1" s="635" t="s">
        <v>708</v>
      </c>
      <c r="O1" s="633" t="s">
        <v>709</v>
      </c>
      <c r="P1" s="636" t="s">
        <v>710</v>
      </c>
      <c r="Q1" s="637"/>
      <c r="R1" s="630"/>
    </row>
    <row r="2" ht="14.25" hidden="1" customHeight="1">
      <c r="A2" s="544"/>
      <c r="B2" s="638"/>
      <c r="C2" s="670"/>
      <c r="D2" s="639"/>
      <c r="E2" s="727"/>
      <c r="F2" s="641"/>
      <c r="G2" s="539"/>
      <c r="H2" s="539"/>
      <c r="I2" s="728"/>
      <c r="J2" s="642"/>
      <c r="K2" s="536"/>
      <c r="L2" s="643"/>
      <c r="M2" s="536"/>
      <c r="N2" s="645"/>
      <c r="O2" s="536"/>
      <c r="P2" s="536"/>
      <c r="Q2" s="647"/>
      <c r="R2" s="658"/>
    </row>
    <row r="3" ht="14.25" customHeight="1" outlineLevel="1">
      <c r="A3" s="544" t="s">
        <v>711</v>
      </c>
      <c r="B3" s="638"/>
      <c r="C3" s="525" t="s">
        <v>712</v>
      </c>
      <c r="D3" s="639"/>
      <c r="E3" s="640" t="s">
        <v>713</v>
      </c>
      <c r="F3" s="641"/>
      <c r="G3" s="539"/>
      <c r="H3" s="539"/>
      <c r="I3" s="729"/>
      <c r="J3" s="642"/>
      <c r="K3" s="536"/>
      <c r="L3" s="643"/>
      <c r="M3" s="644"/>
      <c r="N3" s="645"/>
      <c r="O3" s="646"/>
      <c r="P3" s="646"/>
      <c r="Q3" s="647"/>
      <c r="R3" s="539"/>
    </row>
    <row r="4" ht="14.25" customHeight="1" outlineLevel="1">
      <c r="D4" s="648"/>
      <c r="E4" s="640" t="s">
        <v>714</v>
      </c>
      <c r="F4" s="641"/>
      <c r="G4" s="539"/>
      <c r="H4" s="539"/>
      <c r="I4" s="729"/>
      <c r="J4" s="642"/>
      <c r="K4" s="536"/>
      <c r="L4" s="643"/>
      <c r="M4" s="644"/>
      <c r="N4" s="645"/>
      <c r="O4" s="646"/>
      <c r="P4" s="646"/>
      <c r="Q4" s="647"/>
      <c r="R4" s="539"/>
    </row>
    <row r="5" ht="14.25" customHeight="1" outlineLevel="1">
      <c r="D5" s="648"/>
      <c r="E5" s="640" t="s">
        <v>715</v>
      </c>
      <c r="F5" s="641"/>
      <c r="G5" s="539"/>
      <c r="H5" s="539"/>
      <c r="I5" s="729"/>
      <c r="J5" s="642"/>
      <c r="K5" s="536"/>
      <c r="L5" s="643"/>
      <c r="M5" s="644"/>
      <c r="N5" s="645"/>
      <c r="O5" s="646"/>
      <c r="P5" s="646"/>
      <c r="Q5" s="647"/>
      <c r="R5" s="539"/>
    </row>
    <row r="6" ht="14.25" customHeight="1" outlineLevel="1">
      <c r="D6" s="648"/>
      <c r="E6" s="649" t="s">
        <v>716</v>
      </c>
      <c r="F6" s="641"/>
      <c r="G6" s="539"/>
      <c r="H6" s="539"/>
      <c r="I6" s="729"/>
      <c r="J6" s="642"/>
      <c r="K6" s="536"/>
      <c r="L6" s="643"/>
      <c r="M6" s="644"/>
      <c r="N6" s="645"/>
      <c r="O6" s="646"/>
      <c r="P6" s="646"/>
      <c r="Q6" s="647"/>
      <c r="R6" s="539"/>
    </row>
    <row r="7" ht="14.25" customHeight="1" outlineLevel="1">
      <c r="D7" s="648"/>
      <c r="E7" s="649" t="s">
        <v>717</v>
      </c>
      <c r="F7" s="641"/>
      <c r="G7" s="539"/>
      <c r="H7" s="539"/>
      <c r="I7" s="729"/>
      <c r="J7" s="642"/>
      <c r="K7" s="536"/>
      <c r="L7" s="643"/>
      <c r="M7" s="644"/>
      <c r="N7" s="645"/>
      <c r="O7" s="646"/>
      <c r="P7" s="646"/>
      <c r="Q7" s="647"/>
      <c r="R7" s="539"/>
    </row>
    <row r="8" ht="14.25" customHeight="1" outlineLevel="2">
      <c r="A8" s="526" t="s">
        <v>718</v>
      </c>
      <c r="B8" s="650"/>
      <c r="C8" s="526" t="s">
        <v>718</v>
      </c>
      <c r="D8" s="651"/>
      <c r="E8" s="652" t="s">
        <v>713</v>
      </c>
      <c r="F8" s="527">
        <v>500.0</v>
      </c>
      <c r="G8" s="653">
        <v>299.0</v>
      </c>
      <c r="H8" s="653">
        <v>269.0</v>
      </c>
      <c r="I8" s="730" t="str">
        <f t="shared" ref="I8:I10" si="1">G8/R8</f>
        <v>#DIV/0!</v>
      </c>
      <c r="J8" s="529">
        <v>17.0</v>
      </c>
      <c r="K8" s="530">
        <f t="shared" ref="K8:K17" si="2">J8/G8</f>
        <v>0.05685618729</v>
      </c>
      <c r="L8" s="531">
        <f t="shared" ref="L8:L17" si="3">Q8-J8</f>
        <v>-17</v>
      </c>
      <c r="M8" s="532">
        <f t="shared" ref="M8:M17" si="4">Q8/J8-1</f>
        <v>-1</v>
      </c>
      <c r="N8" s="654"/>
      <c r="O8" s="655" t="s">
        <v>313</v>
      </c>
      <c r="P8" s="655" t="s">
        <v>313</v>
      </c>
      <c r="Q8" s="656"/>
      <c r="R8" s="653"/>
    </row>
    <row r="9" ht="14.25" customHeight="1" outlineLevel="2">
      <c r="D9" s="648"/>
      <c r="E9" s="652" t="s">
        <v>714</v>
      </c>
      <c r="F9" s="527">
        <v>500.0</v>
      </c>
      <c r="G9" s="653">
        <v>299.0</v>
      </c>
      <c r="H9" s="653">
        <v>269.0</v>
      </c>
      <c r="I9" s="730" t="str">
        <f t="shared" si="1"/>
        <v>#DIV/0!</v>
      </c>
      <c r="J9" s="529">
        <v>17.0</v>
      </c>
      <c r="K9" s="530">
        <f t="shared" si="2"/>
        <v>0.05685618729</v>
      </c>
      <c r="L9" s="531">
        <f t="shared" si="3"/>
        <v>-17</v>
      </c>
      <c r="M9" s="532">
        <f t="shared" si="4"/>
        <v>-1</v>
      </c>
      <c r="N9" s="654"/>
      <c r="O9" s="655"/>
      <c r="P9" s="655"/>
      <c r="Q9" s="656"/>
      <c r="R9" s="653"/>
    </row>
    <row r="10" ht="14.25" customHeight="1" outlineLevel="2">
      <c r="D10" s="648"/>
      <c r="E10" s="652" t="s">
        <v>715</v>
      </c>
      <c r="F10" s="527">
        <v>500.0</v>
      </c>
      <c r="G10" s="653">
        <v>329.0</v>
      </c>
      <c r="H10" s="653">
        <v>289.0</v>
      </c>
      <c r="I10" s="730" t="str">
        <f t="shared" si="1"/>
        <v>#DIV/0!</v>
      </c>
      <c r="J10" s="529">
        <v>17.0</v>
      </c>
      <c r="K10" s="530">
        <f t="shared" si="2"/>
        <v>0.05167173252</v>
      </c>
      <c r="L10" s="531">
        <f t="shared" si="3"/>
        <v>-17</v>
      </c>
      <c r="M10" s="532">
        <f t="shared" si="4"/>
        <v>-1</v>
      </c>
      <c r="N10" s="654"/>
      <c r="O10" s="655"/>
      <c r="P10" s="655"/>
      <c r="Q10" s="656"/>
      <c r="R10" s="653"/>
    </row>
    <row r="11" ht="14.25" customHeight="1" outlineLevel="2">
      <c r="B11" s="650"/>
      <c r="D11" s="651"/>
      <c r="E11" s="652" t="s">
        <v>716</v>
      </c>
      <c r="F11" s="527">
        <v>500.0</v>
      </c>
      <c r="G11" s="653">
        <v>329.0</v>
      </c>
      <c r="H11" s="653">
        <v>289.0</v>
      </c>
      <c r="I11" s="730"/>
      <c r="J11" s="529">
        <v>26.0</v>
      </c>
      <c r="K11" s="530">
        <f t="shared" si="2"/>
        <v>0.07902735562</v>
      </c>
      <c r="L11" s="531">
        <f t="shared" si="3"/>
        <v>-26</v>
      </c>
      <c r="M11" s="532">
        <f t="shared" si="4"/>
        <v>-1</v>
      </c>
      <c r="N11" s="654"/>
      <c r="O11" s="655"/>
      <c r="P11" s="655"/>
      <c r="Q11" s="656"/>
      <c r="R11" s="653"/>
    </row>
    <row r="12" ht="14.25" customHeight="1" outlineLevel="2">
      <c r="B12" s="650"/>
      <c r="C12" s="526"/>
      <c r="D12" s="651"/>
      <c r="E12" s="652" t="s">
        <v>717</v>
      </c>
      <c r="F12" s="527">
        <v>500.0</v>
      </c>
      <c r="G12" s="653">
        <v>449.0</v>
      </c>
      <c r="H12" s="653"/>
      <c r="I12" s="730"/>
      <c r="J12" s="529">
        <v>26.0</v>
      </c>
      <c r="K12" s="530">
        <f t="shared" si="2"/>
        <v>0.0579064588</v>
      </c>
      <c r="L12" s="531">
        <f t="shared" si="3"/>
        <v>-26</v>
      </c>
      <c r="M12" s="532">
        <f t="shared" si="4"/>
        <v>-1</v>
      </c>
      <c r="N12" s="654"/>
      <c r="O12" s="655"/>
      <c r="P12" s="655"/>
      <c r="Q12" s="656"/>
      <c r="R12" s="653"/>
    </row>
    <row r="13" ht="14.25" customHeight="1" outlineLevel="2">
      <c r="A13" s="526" t="s">
        <v>719</v>
      </c>
      <c r="B13" s="650"/>
      <c r="C13" s="526" t="s">
        <v>719</v>
      </c>
      <c r="D13" s="651"/>
      <c r="E13" s="652" t="s">
        <v>713</v>
      </c>
      <c r="F13" s="527">
        <v>500.0</v>
      </c>
      <c r="G13" s="653">
        <v>299.0</v>
      </c>
      <c r="H13" s="653">
        <v>269.0</v>
      </c>
      <c r="I13" s="730" t="str">
        <f>G13/R13</f>
        <v>#DIV/0!</v>
      </c>
      <c r="J13" s="529">
        <v>26.0</v>
      </c>
      <c r="K13" s="530">
        <f t="shared" si="2"/>
        <v>0.08695652174</v>
      </c>
      <c r="L13" s="531">
        <f t="shared" si="3"/>
        <v>-26</v>
      </c>
      <c r="M13" s="532">
        <f t="shared" si="4"/>
        <v>-1</v>
      </c>
      <c r="N13" s="654"/>
      <c r="O13" s="655" t="s">
        <v>313</v>
      </c>
      <c r="P13" s="655" t="s">
        <v>313</v>
      </c>
      <c r="Q13" s="656"/>
      <c r="R13" s="653"/>
    </row>
    <row r="14" ht="14.25" customHeight="1" outlineLevel="2">
      <c r="B14" s="650"/>
      <c r="D14" s="651"/>
      <c r="E14" s="652" t="s">
        <v>714</v>
      </c>
      <c r="F14" s="527">
        <v>500.0</v>
      </c>
      <c r="G14" s="653">
        <v>299.0</v>
      </c>
      <c r="H14" s="653">
        <v>259.0</v>
      </c>
      <c r="I14" s="730"/>
      <c r="J14" s="529">
        <v>26.0</v>
      </c>
      <c r="K14" s="530">
        <f t="shared" si="2"/>
        <v>0.08695652174</v>
      </c>
      <c r="L14" s="531">
        <f t="shared" si="3"/>
        <v>-26</v>
      </c>
      <c r="M14" s="532">
        <f t="shared" si="4"/>
        <v>-1</v>
      </c>
      <c r="N14" s="654"/>
      <c r="O14" s="655"/>
      <c r="P14" s="655"/>
      <c r="Q14" s="656"/>
      <c r="R14" s="653"/>
    </row>
    <row r="15" ht="14.25" customHeight="1" outlineLevel="2">
      <c r="B15" s="650"/>
      <c r="D15" s="651"/>
      <c r="E15" s="652" t="s">
        <v>715</v>
      </c>
      <c r="F15" s="527">
        <v>500.0</v>
      </c>
      <c r="G15" s="653">
        <v>329.0</v>
      </c>
      <c r="H15" s="653">
        <v>279.0</v>
      </c>
      <c r="I15" s="730"/>
      <c r="J15" s="529">
        <v>26.0</v>
      </c>
      <c r="K15" s="530">
        <f t="shared" si="2"/>
        <v>0.07902735562</v>
      </c>
      <c r="L15" s="531">
        <f t="shared" si="3"/>
        <v>-26</v>
      </c>
      <c r="M15" s="532">
        <f t="shared" si="4"/>
        <v>-1</v>
      </c>
      <c r="N15" s="654"/>
      <c r="O15" s="655"/>
      <c r="P15" s="655"/>
      <c r="Q15" s="656"/>
      <c r="R15" s="653"/>
    </row>
    <row r="16" ht="14.25" customHeight="1" outlineLevel="2">
      <c r="B16" s="650"/>
      <c r="D16" s="651"/>
      <c r="E16" s="652" t="s">
        <v>716</v>
      </c>
      <c r="F16" s="527">
        <v>500.0</v>
      </c>
      <c r="G16" s="653">
        <v>329.0</v>
      </c>
      <c r="H16" s="653">
        <v>289.0</v>
      </c>
      <c r="I16" s="730"/>
      <c r="J16" s="529">
        <v>26.0</v>
      </c>
      <c r="K16" s="530">
        <f t="shared" si="2"/>
        <v>0.07902735562</v>
      </c>
      <c r="L16" s="531">
        <f t="shared" si="3"/>
        <v>-26</v>
      </c>
      <c r="M16" s="532">
        <f t="shared" si="4"/>
        <v>-1</v>
      </c>
      <c r="N16" s="654"/>
      <c r="O16" s="655"/>
      <c r="P16" s="655"/>
      <c r="Q16" s="656"/>
      <c r="R16" s="653"/>
    </row>
    <row r="17" ht="14.25" customHeight="1" outlineLevel="2">
      <c r="B17" s="650"/>
      <c r="C17" s="526"/>
      <c r="D17" s="651"/>
      <c r="E17" s="652" t="s">
        <v>717</v>
      </c>
      <c r="F17" s="527">
        <v>500.0</v>
      </c>
      <c r="G17" s="653">
        <v>449.0</v>
      </c>
      <c r="H17" s="653"/>
      <c r="I17" s="730"/>
      <c r="J17" s="529">
        <v>26.0</v>
      </c>
      <c r="K17" s="530">
        <f t="shared" si="2"/>
        <v>0.0579064588</v>
      </c>
      <c r="L17" s="531">
        <f t="shared" si="3"/>
        <v>-26</v>
      </c>
      <c r="M17" s="532">
        <f t="shared" si="4"/>
        <v>-1</v>
      </c>
      <c r="N17" s="654"/>
      <c r="O17" s="655"/>
      <c r="P17" s="655"/>
      <c r="Q17" s="656"/>
      <c r="R17" s="653"/>
    </row>
    <row r="18" ht="14.25" customHeight="1" outlineLevel="1">
      <c r="A18" s="544" t="s">
        <v>720</v>
      </c>
      <c r="B18" s="638"/>
      <c r="C18" s="525" t="s">
        <v>721</v>
      </c>
      <c r="D18" s="639"/>
      <c r="E18" s="657" t="s">
        <v>713</v>
      </c>
      <c r="F18" s="538"/>
      <c r="G18" s="539"/>
      <c r="H18" s="539"/>
      <c r="I18" s="731"/>
      <c r="J18" s="535"/>
      <c r="K18" s="536"/>
      <c r="L18" s="537"/>
      <c r="M18" s="536"/>
      <c r="N18" s="645"/>
      <c r="O18" s="536"/>
      <c r="P18" s="536"/>
      <c r="Q18" s="647"/>
      <c r="R18" s="658"/>
    </row>
    <row r="19" ht="14.25" customHeight="1" outlineLevel="1">
      <c r="D19" s="648"/>
      <c r="E19" s="657" t="s">
        <v>714</v>
      </c>
      <c r="F19" s="538"/>
      <c r="G19" s="539"/>
      <c r="H19" s="539"/>
      <c r="I19" s="731"/>
      <c r="J19" s="535"/>
      <c r="K19" s="536"/>
      <c r="L19" s="537"/>
      <c r="M19" s="536"/>
      <c r="N19" s="645"/>
      <c r="O19" s="536"/>
      <c r="P19" s="536"/>
      <c r="Q19" s="647"/>
      <c r="R19" s="658"/>
    </row>
    <row r="20" ht="14.25" customHeight="1" outlineLevel="1">
      <c r="D20" s="648"/>
      <c r="E20" s="657" t="s">
        <v>715</v>
      </c>
      <c r="F20" s="538"/>
      <c r="G20" s="539"/>
      <c r="H20" s="539"/>
      <c r="I20" s="731"/>
      <c r="J20" s="535"/>
      <c r="K20" s="536"/>
      <c r="L20" s="537"/>
      <c r="M20" s="536"/>
      <c r="N20" s="645"/>
      <c r="O20" s="536"/>
      <c r="P20" s="536"/>
      <c r="Q20" s="647"/>
      <c r="R20" s="658"/>
    </row>
    <row r="21" ht="14.25" customHeight="1" outlineLevel="1">
      <c r="D21" s="648"/>
      <c r="E21" s="657" t="s">
        <v>716</v>
      </c>
      <c r="F21" s="538"/>
      <c r="G21" s="539"/>
      <c r="H21" s="539"/>
      <c r="I21" s="731"/>
      <c r="J21" s="535"/>
      <c r="K21" s="536"/>
      <c r="L21" s="537"/>
      <c r="M21" s="536"/>
      <c r="N21" s="645"/>
      <c r="O21" s="536"/>
      <c r="P21" s="536"/>
      <c r="Q21" s="647"/>
      <c r="R21" s="658"/>
    </row>
    <row r="22" ht="14.25" customHeight="1" outlineLevel="1">
      <c r="D22" s="648"/>
      <c r="E22" s="657" t="s">
        <v>717</v>
      </c>
      <c r="F22" s="538"/>
      <c r="G22" s="539"/>
      <c r="H22" s="539"/>
      <c r="I22" s="731"/>
      <c r="J22" s="535"/>
      <c r="K22" s="536"/>
      <c r="L22" s="537"/>
      <c r="M22" s="536"/>
      <c r="N22" s="645"/>
      <c r="O22" s="536"/>
      <c r="P22" s="536"/>
      <c r="Q22" s="647"/>
      <c r="R22" s="658"/>
    </row>
    <row r="23" ht="14.25" customHeight="1" outlineLevel="2">
      <c r="A23" s="526" t="s">
        <v>722</v>
      </c>
      <c r="B23" s="551"/>
      <c r="C23" s="526" t="s">
        <v>722</v>
      </c>
      <c r="D23" s="651"/>
      <c r="E23" s="652" t="s">
        <v>713</v>
      </c>
      <c r="F23" s="527">
        <v>500.0</v>
      </c>
      <c r="G23" s="653">
        <v>299.0</v>
      </c>
      <c r="H23" s="653">
        <v>269.0</v>
      </c>
      <c r="I23" s="730" t="str">
        <f>G23/R23</f>
        <v>#DIV/0!</v>
      </c>
      <c r="J23" s="529">
        <v>17.0</v>
      </c>
      <c r="K23" s="530">
        <f t="shared" ref="K23:K37" si="5">J23/G23</f>
        <v>0.05685618729</v>
      </c>
      <c r="L23" s="531">
        <f t="shared" ref="L23:L37" si="6">Q23-J23</f>
        <v>-17</v>
      </c>
      <c r="M23" s="532">
        <f t="shared" ref="M23:M37" si="7">Q23/J23-1</f>
        <v>-1</v>
      </c>
      <c r="N23" s="654"/>
      <c r="O23" s="655" t="s">
        <v>313</v>
      </c>
      <c r="P23" s="655" t="s">
        <v>313</v>
      </c>
      <c r="Q23" s="656"/>
      <c r="R23" s="653"/>
    </row>
    <row r="24" ht="14.25" customHeight="1" outlineLevel="2">
      <c r="D24" s="648"/>
      <c r="E24" s="652" t="s">
        <v>714</v>
      </c>
      <c r="F24" s="527">
        <v>500.0</v>
      </c>
      <c r="G24" s="653">
        <v>299.0</v>
      </c>
      <c r="H24" s="653">
        <v>259.0</v>
      </c>
      <c r="I24" s="730"/>
      <c r="J24" s="529">
        <v>17.0</v>
      </c>
      <c r="K24" s="530">
        <f t="shared" si="5"/>
        <v>0.05685618729</v>
      </c>
      <c r="L24" s="531">
        <f t="shared" si="6"/>
        <v>-17</v>
      </c>
      <c r="M24" s="532">
        <f t="shared" si="7"/>
        <v>-1</v>
      </c>
      <c r="N24" s="654"/>
      <c r="O24" s="655"/>
      <c r="P24" s="655"/>
      <c r="Q24" s="656"/>
      <c r="R24" s="653"/>
    </row>
    <row r="25" ht="14.25" customHeight="1" outlineLevel="2">
      <c r="D25" s="648"/>
      <c r="E25" s="652" t="s">
        <v>715</v>
      </c>
      <c r="F25" s="527">
        <v>500.0</v>
      </c>
      <c r="G25" s="653">
        <v>329.0</v>
      </c>
      <c r="H25" s="653">
        <v>279.0</v>
      </c>
      <c r="I25" s="730"/>
      <c r="J25" s="529">
        <v>17.0</v>
      </c>
      <c r="K25" s="530">
        <f t="shared" si="5"/>
        <v>0.05167173252</v>
      </c>
      <c r="L25" s="531">
        <f t="shared" si="6"/>
        <v>-17</v>
      </c>
      <c r="M25" s="532">
        <f t="shared" si="7"/>
        <v>-1</v>
      </c>
      <c r="N25" s="654"/>
      <c r="O25" s="655"/>
      <c r="P25" s="655"/>
      <c r="Q25" s="656"/>
      <c r="R25" s="653"/>
    </row>
    <row r="26" ht="14.25" customHeight="1" outlineLevel="2">
      <c r="D26" s="648"/>
      <c r="E26" s="652" t="s">
        <v>716</v>
      </c>
      <c r="F26" s="527">
        <v>500.0</v>
      </c>
      <c r="G26" s="653">
        <v>329.0</v>
      </c>
      <c r="H26" s="653">
        <v>289.0</v>
      </c>
      <c r="I26" s="730"/>
      <c r="J26" s="529">
        <v>26.0</v>
      </c>
      <c r="K26" s="530">
        <f t="shared" si="5"/>
        <v>0.07902735562</v>
      </c>
      <c r="L26" s="531">
        <f t="shared" si="6"/>
        <v>-26</v>
      </c>
      <c r="M26" s="532">
        <f t="shared" si="7"/>
        <v>-1</v>
      </c>
      <c r="N26" s="654"/>
      <c r="O26" s="655"/>
      <c r="P26" s="655"/>
      <c r="Q26" s="656"/>
      <c r="R26" s="653"/>
    </row>
    <row r="27" ht="14.25" customHeight="1" outlineLevel="2">
      <c r="D27" s="648"/>
      <c r="E27" s="652" t="s">
        <v>717</v>
      </c>
      <c r="F27" s="527">
        <v>500.0</v>
      </c>
      <c r="G27" s="653">
        <v>449.0</v>
      </c>
      <c r="H27" s="653"/>
      <c r="I27" s="730"/>
      <c r="J27" s="529">
        <v>26.0</v>
      </c>
      <c r="K27" s="530">
        <f t="shared" si="5"/>
        <v>0.0579064588</v>
      </c>
      <c r="L27" s="531">
        <f t="shared" si="6"/>
        <v>-26</v>
      </c>
      <c r="M27" s="532">
        <f t="shared" si="7"/>
        <v>-1</v>
      </c>
      <c r="N27" s="654"/>
      <c r="O27" s="655"/>
      <c r="P27" s="655"/>
      <c r="Q27" s="656"/>
      <c r="R27" s="653"/>
    </row>
    <row r="28" ht="14.25" customHeight="1" outlineLevel="2">
      <c r="A28" s="526" t="s">
        <v>553</v>
      </c>
      <c r="B28" s="650"/>
      <c r="C28" s="526" t="s">
        <v>553</v>
      </c>
      <c r="D28" s="651"/>
      <c r="E28" s="652" t="s">
        <v>713</v>
      </c>
      <c r="F28" s="527">
        <v>500.0</v>
      </c>
      <c r="G28" s="653">
        <v>299.0</v>
      </c>
      <c r="H28" s="653">
        <v>269.0</v>
      </c>
      <c r="I28" s="730" t="str">
        <f>G28/R28</f>
        <v>#DIV/0!</v>
      </c>
      <c r="J28" s="529">
        <v>26.0</v>
      </c>
      <c r="K28" s="530">
        <f t="shared" si="5"/>
        <v>0.08695652174</v>
      </c>
      <c r="L28" s="531">
        <f t="shared" si="6"/>
        <v>-26</v>
      </c>
      <c r="M28" s="532">
        <f t="shared" si="7"/>
        <v>-1</v>
      </c>
      <c r="N28" s="654"/>
      <c r="O28" s="655" t="s">
        <v>313</v>
      </c>
      <c r="P28" s="655" t="s">
        <v>313</v>
      </c>
      <c r="Q28" s="656"/>
      <c r="R28" s="653"/>
    </row>
    <row r="29" ht="14.25" customHeight="1" outlineLevel="2">
      <c r="D29" s="648"/>
      <c r="E29" s="652" t="s">
        <v>714</v>
      </c>
      <c r="F29" s="527">
        <v>500.0</v>
      </c>
      <c r="G29" s="653">
        <v>299.0</v>
      </c>
      <c r="H29" s="653">
        <v>259.0</v>
      </c>
      <c r="I29" s="730"/>
      <c r="J29" s="529">
        <v>26.0</v>
      </c>
      <c r="K29" s="530">
        <f t="shared" si="5"/>
        <v>0.08695652174</v>
      </c>
      <c r="L29" s="531">
        <f t="shared" si="6"/>
        <v>-26</v>
      </c>
      <c r="M29" s="532">
        <f t="shared" si="7"/>
        <v>-1</v>
      </c>
      <c r="N29" s="654"/>
      <c r="O29" s="655"/>
      <c r="P29" s="655"/>
      <c r="Q29" s="656"/>
      <c r="R29" s="653"/>
    </row>
    <row r="30" ht="14.25" customHeight="1" outlineLevel="2">
      <c r="D30" s="648"/>
      <c r="E30" s="652" t="s">
        <v>715</v>
      </c>
      <c r="F30" s="527">
        <v>500.0</v>
      </c>
      <c r="G30" s="653">
        <v>329.0</v>
      </c>
      <c r="H30" s="653">
        <v>279.0</v>
      </c>
      <c r="I30" s="730"/>
      <c r="J30" s="529">
        <v>26.0</v>
      </c>
      <c r="K30" s="530">
        <f t="shared" si="5"/>
        <v>0.07902735562</v>
      </c>
      <c r="L30" s="531">
        <f t="shared" si="6"/>
        <v>-26</v>
      </c>
      <c r="M30" s="532">
        <f t="shared" si="7"/>
        <v>-1</v>
      </c>
      <c r="N30" s="654"/>
      <c r="O30" s="655"/>
      <c r="P30" s="655"/>
      <c r="Q30" s="656"/>
      <c r="R30" s="653"/>
    </row>
    <row r="31" ht="14.25" customHeight="1" outlineLevel="2">
      <c r="D31" s="648"/>
      <c r="E31" s="652" t="s">
        <v>716</v>
      </c>
      <c r="F31" s="527">
        <v>500.0</v>
      </c>
      <c r="G31" s="653">
        <v>329.0</v>
      </c>
      <c r="H31" s="653">
        <v>289.0</v>
      </c>
      <c r="I31" s="730"/>
      <c r="J31" s="529">
        <v>26.0</v>
      </c>
      <c r="K31" s="530">
        <f t="shared" si="5"/>
        <v>0.07902735562</v>
      </c>
      <c r="L31" s="531">
        <f t="shared" si="6"/>
        <v>-26</v>
      </c>
      <c r="M31" s="532">
        <f t="shared" si="7"/>
        <v>-1</v>
      </c>
      <c r="N31" s="654"/>
      <c r="O31" s="655"/>
      <c r="P31" s="655"/>
      <c r="Q31" s="656"/>
      <c r="R31" s="653"/>
    </row>
    <row r="32" ht="14.25" customHeight="1" outlineLevel="2">
      <c r="D32" s="648"/>
      <c r="E32" s="652" t="s">
        <v>717</v>
      </c>
      <c r="F32" s="527">
        <v>500.0</v>
      </c>
      <c r="G32" s="653">
        <v>449.0</v>
      </c>
      <c r="H32" s="653"/>
      <c r="I32" s="730"/>
      <c r="J32" s="529">
        <v>26.0</v>
      </c>
      <c r="K32" s="530">
        <f t="shared" si="5"/>
        <v>0.0579064588</v>
      </c>
      <c r="L32" s="531">
        <f t="shared" si="6"/>
        <v>-26</v>
      </c>
      <c r="M32" s="532">
        <f t="shared" si="7"/>
        <v>-1</v>
      </c>
      <c r="N32" s="654"/>
      <c r="O32" s="655"/>
      <c r="P32" s="655"/>
      <c r="Q32" s="656"/>
      <c r="R32" s="653"/>
    </row>
    <row r="33" ht="14.25" customHeight="1" outlineLevel="2">
      <c r="A33" s="526" t="s">
        <v>554</v>
      </c>
      <c r="B33" s="650"/>
      <c r="C33" s="526" t="s">
        <v>898</v>
      </c>
      <c r="D33" s="651"/>
      <c r="E33" s="652" t="s">
        <v>713</v>
      </c>
      <c r="F33" s="527">
        <v>500.0</v>
      </c>
      <c r="G33" s="653">
        <v>299.0</v>
      </c>
      <c r="H33" s="653">
        <v>269.0</v>
      </c>
      <c r="I33" s="730" t="str">
        <f>G33/R33</f>
        <v>#DIV/0!</v>
      </c>
      <c r="J33" s="529">
        <v>26.0</v>
      </c>
      <c r="K33" s="530">
        <f t="shared" si="5"/>
        <v>0.08695652174</v>
      </c>
      <c r="L33" s="531">
        <f t="shared" si="6"/>
        <v>-26</v>
      </c>
      <c r="M33" s="532">
        <f t="shared" si="7"/>
        <v>-1</v>
      </c>
      <c r="N33" s="654"/>
      <c r="O33" s="655" t="s">
        <v>313</v>
      </c>
      <c r="P33" s="655" t="s">
        <v>313</v>
      </c>
      <c r="Q33" s="656"/>
      <c r="R33" s="653"/>
    </row>
    <row r="34" ht="14.25" customHeight="1" outlineLevel="2">
      <c r="D34" s="648"/>
      <c r="E34" s="652" t="s">
        <v>714</v>
      </c>
      <c r="F34" s="527">
        <v>500.0</v>
      </c>
      <c r="G34" s="653">
        <v>299.0</v>
      </c>
      <c r="H34" s="653">
        <v>259.0</v>
      </c>
      <c r="I34" s="730"/>
      <c r="J34" s="529">
        <v>26.0</v>
      </c>
      <c r="K34" s="530">
        <f t="shared" si="5"/>
        <v>0.08695652174</v>
      </c>
      <c r="L34" s="531">
        <f t="shared" si="6"/>
        <v>-26</v>
      </c>
      <c r="M34" s="532">
        <f t="shared" si="7"/>
        <v>-1</v>
      </c>
      <c r="N34" s="654"/>
      <c r="O34" s="655"/>
      <c r="P34" s="655"/>
      <c r="Q34" s="656"/>
      <c r="R34" s="653"/>
    </row>
    <row r="35" ht="14.25" customHeight="1" outlineLevel="2">
      <c r="D35" s="648"/>
      <c r="E35" s="652" t="s">
        <v>715</v>
      </c>
      <c r="F35" s="527">
        <v>500.0</v>
      </c>
      <c r="G35" s="653">
        <v>329.0</v>
      </c>
      <c r="H35" s="653">
        <v>279.0</v>
      </c>
      <c r="I35" s="730"/>
      <c r="J35" s="529">
        <v>26.0</v>
      </c>
      <c r="K35" s="530">
        <f t="shared" si="5"/>
        <v>0.07902735562</v>
      </c>
      <c r="L35" s="531">
        <f t="shared" si="6"/>
        <v>-26</v>
      </c>
      <c r="M35" s="532">
        <f t="shared" si="7"/>
        <v>-1</v>
      </c>
      <c r="N35" s="654"/>
      <c r="O35" s="655"/>
      <c r="P35" s="655"/>
      <c r="Q35" s="656"/>
      <c r="R35" s="653"/>
    </row>
    <row r="36" ht="14.25" customHeight="1" outlineLevel="2">
      <c r="D36" s="648"/>
      <c r="E36" s="652" t="s">
        <v>716</v>
      </c>
      <c r="F36" s="527">
        <v>500.0</v>
      </c>
      <c r="G36" s="653">
        <v>329.0</v>
      </c>
      <c r="H36" s="653">
        <v>289.0</v>
      </c>
      <c r="I36" s="730"/>
      <c r="J36" s="529">
        <v>26.0</v>
      </c>
      <c r="K36" s="530">
        <f t="shared" si="5"/>
        <v>0.07902735562</v>
      </c>
      <c r="L36" s="531">
        <f t="shared" si="6"/>
        <v>-26</v>
      </c>
      <c r="M36" s="532">
        <f t="shared" si="7"/>
        <v>-1</v>
      </c>
      <c r="N36" s="654"/>
      <c r="O36" s="655"/>
      <c r="P36" s="655"/>
      <c r="Q36" s="656"/>
      <c r="R36" s="653"/>
    </row>
    <row r="37" ht="14.25" customHeight="1" outlineLevel="2">
      <c r="D37" s="648"/>
      <c r="E37" s="652" t="s">
        <v>717</v>
      </c>
      <c r="F37" s="527">
        <v>500.0</v>
      </c>
      <c r="G37" s="653">
        <v>449.0</v>
      </c>
      <c r="H37" s="653"/>
      <c r="I37" s="730"/>
      <c r="J37" s="529">
        <v>26.0</v>
      </c>
      <c r="K37" s="530">
        <f t="shared" si="5"/>
        <v>0.0579064588</v>
      </c>
      <c r="L37" s="531">
        <f t="shared" si="6"/>
        <v>-26</v>
      </c>
      <c r="M37" s="532">
        <f t="shared" si="7"/>
        <v>-1</v>
      </c>
      <c r="N37" s="654"/>
      <c r="O37" s="655"/>
      <c r="P37" s="655"/>
      <c r="Q37" s="656"/>
      <c r="R37" s="653"/>
    </row>
    <row r="38" ht="14.25" customHeight="1" outlineLevel="1">
      <c r="A38" s="544" t="s">
        <v>899</v>
      </c>
      <c r="B38" s="638"/>
      <c r="C38" s="525" t="s">
        <v>900</v>
      </c>
      <c r="D38" s="639"/>
      <c r="E38" s="657" t="s">
        <v>713</v>
      </c>
      <c r="F38" s="538"/>
      <c r="G38" s="539"/>
      <c r="H38" s="539"/>
      <c r="I38" s="731"/>
      <c r="J38" s="535"/>
      <c r="K38" s="536"/>
      <c r="L38" s="537"/>
      <c r="M38" s="536"/>
      <c r="N38" s="645"/>
      <c r="O38" s="670"/>
      <c r="P38" s="670"/>
      <c r="Q38" s="647"/>
      <c r="R38" s="658"/>
    </row>
    <row r="39" ht="14.25" customHeight="1" outlineLevel="1">
      <c r="D39" s="648"/>
      <c r="E39" s="657" t="s">
        <v>714</v>
      </c>
      <c r="F39" s="538"/>
      <c r="G39" s="539"/>
      <c r="H39" s="539"/>
      <c r="I39" s="731"/>
      <c r="J39" s="535"/>
      <c r="K39" s="536"/>
      <c r="L39" s="537"/>
      <c r="M39" s="536"/>
      <c r="N39" s="645"/>
      <c r="O39" s="670"/>
      <c r="P39" s="670"/>
      <c r="Q39" s="647"/>
      <c r="R39" s="658"/>
    </row>
    <row r="40" ht="14.25" customHeight="1" outlineLevel="1">
      <c r="D40" s="648"/>
      <c r="E40" s="657" t="s">
        <v>715</v>
      </c>
      <c r="F40" s="538"/>
      <c r="G40" s="539"/>
      <c r="H40" s="539"/>
      <c r="I40" s="731"/>
      <c r="J40" s="535"/>
      <c r="K40" s="536"/>
      <c r="L40" s="537"/>
      <c r="M40" s="536"/>
      <c r="N40" s="645"/>
      <c r="O40" s="670"/>
      <c r="P40" s="670"/>
      <c r="Q40" s="647"/>
      <c r="R40" s="658"/>
    </row>
    <row r="41" ht="14.25" customHeight="1" outlineLevel="1">
      <c r="D41" s="648"/>
      <c r="E41" s="649" t="s">
        <v>716</v>
      </c>
      <c r="F41" s="538"/>
      <c r="G41" s="539"/>
      <c r="H41" s="539"/>
      <c r="I41" s="731"/>
      <c r="J41" s="535"/>
      <c r="K41" s="536"/>
      <c r="L41" s="537"/>
      <c r="M41" s="536"/>
      <c r="N41" s="645"/>
      <c r="O41" s="670"/>
      <c r="P41" s="670"/>
      <c r="Q41" s="647"/>
      <c r="R41" s="658"/>
    </row>
    <row r="42" ht="14.25" customHeight="1" outlineLevel="1">
      <c r="D42" s="648"/>
      <c r="E42" s="649" t="s">
        <v>717</v>
      </c>
      <c r="F42" s="538"/>
      <c r="G42" s="539"/>
      <c r="H42" s="539"/>
      <c r="I42" s="731"/>
      <c r="J42" s="535"/>
      <c r="K42" s="536"/>
      <c r="L42" s="537"/>
      <c r="M42" s="536"/>
      <c r="N42" s="645"/>
      <c r="O42" s="670"/>
      <c r="P42" s="670"/>
      <c r="Q42" s="647"/>
      <c r="R42" s="658"/>
    </row>
    <row r="43" ht="14.25" customHeight="1" outlineLevel="2">
      <c r="A43" s="526" t="s">
        <v>556</v>
      </c>
      <c r="B43" s="650"/>
      <c r="C43" s="526" t="s">
        <v>556</v>
      </c>
      <c r="D43" s="732" t="s">
        <v>901</v>
      </c>
      <c r="E43" s="652" t="s">
        <v>713</v>
      </c>
      <c r="F43" s="527">
        <v>500.0</v>
      </c>
      <c r="G43" s="653">
        <v>299.0</v>
      </c>
      <c r="H43" s="653">
        <v>269.0</v>
      </c>
      <c r="I43" s="730" t="str">
        <f>G43/R43</f>
        <v>#DIV/0!</v>
      </c>
      <c r="J43" s="529">
        <v>17.0</v>
      </c>
      <c r="K43" s="530">
        <f t="shared" ref="K43:K52" si="8">J43/G43</f>
        <v>0.05685618729</v>
      </c>
      <c r="L43" s="531">
        <f t="shared" ref="L43:L52" si="9">Q43-J43</f>
        <v>-17</v>
      </c>
      <c r="M43" s="532">
        <f t="shared" ref="M43:M52" si="10">Q43/J43-1</f>
        <v>-1</v>
      </c>
      <c r="N43" s="654"/>
      <c r="O43" s="655" t="s">
        <v>313</v>
      </c>
      <c r="P43" s="655" t="s">
        <v>313</v>
      </c>
      <c r="Q43" s="656"/>
      <c r="R43" s="653"/>
    </row>
    <row r="44" ht="14.25" customHeight="1" outlineLevel="2">
      <c r="D44" s="648"/>
      <c r="E44" s="652" t="s">
        <v>714</v>
      </c>
      <c r="F44" s="527">
        <v>500.0</v>
      </c>
      <c r="G44" s="653">
        <v>299.0</v>
      </c>
      <c r="H44" s="653">
        <v>259.0</v>
      </c>
      <c r="I44" s="730"/>
      <c r="J44" s="529">
        <v>17.0</v>
      </c>
      <c r="K44" s="530">
        <f t="shared" si="8"/>
        <v>0.05685618729</v>
      </c>
      <c r="L44" s="531">
        <f t="shared" si="9"/>
        <v>-17</v>
      </c>
      <c r="M44" s="532">
        <f t="shared" si="10"/>
        <v>-1</v>
      </c>
      <c r="N44" s="654"/>
      <c r="O44" s="655"/>
      <c r="P44" s="655"/>
      <c r="Q44" s="656"/>
      <c r="R44" s="653"/>
    </row>
    <row r="45" ht="14.25" customHeight="1" outlineLevel="2">
      <c r="D45" s="648"/>
      <c r="E45" s="652" t="s">
        <v>715</v>
      </c>
      <c r="F45" s="527">
        <v>500.0</v>
      </c>
      <c r="G45" s="653">
        <v>329.0</v>
      </c>
      <c r="H45" s="653">
        <v>279.0</v>
      </c>
      <c r="I45" s="730"/>
      <c r="J45" s="529">
        <v>17.0</v>
      </c>
      <c r="K45" s="530">
        <f t="shared" si="8"/>
        <v>0.05167173252</v>
      </c>
      <c r="L45" s="531">
        <f t="shared" si="9"/>
        <v>-17</v>
      </c>
      <c r="M45" s="532">
        <f t="shared" si="10"/>
        <v>-1</v>
      </c>
      <c r="N45" s="654"/>
      <c r="O45" s="655"/>
      <c r="P45" s="655"/>
      <c r="Q45" s="656"/>
      <c r="R45" s="653"/>
    </row>
    <row r="46" ht="14.25" customHeight="1" outlineLevel="2">
      <c r="D46" s="648"/>
      <c r="E46" s="652" t="s">
        <v>716</v>
      </c>
      <c r="F46" s="527">
        <v>500.0</v>
      </c>
      <c r="G46" s="653">
        <v>329.0</v>
      </c>
      <c r="H46" s="653">
        <v>289.0</v>
      </c>
      <c r="I46" s="730"/>
      <c r="J46" s="529">
        <v>17.0</v>
      </c>
      <c r="K46" s="530">
        <f t="shared" si="8"/>
        <v>0.05167173252</v>
      </c>
      <c r="L46" s="531">
        <f t="shared" si="9"/>
        <v>-17</v>
      </c>
      <c r="M46" s="532">
        <f t="shared" si="10"/>
        <v>-1</v>
      </c>
      <c r="N46" s="654"/>
      <c r="O46" s="655"/>
      <c r="P46" s="655"/>
      <c r="Q46" s="656"/>
      <c r="R46" s="653"/>
    </row>
    <row r="47" ht="14.25" customHeight="1" outlineLevel="2">
      <c r="D47" s="648"/>
      <c r="E47" s="652" t="s">
        <v>717</v>
      </c>
      <c r="F47" s="527">
        <v>500.0</v>
      </c>
      <c r="G47" s="653">
        <v>449.0</v>
      </c>
      <c r="H47" s="653"/>
      <c r="I47" s="730"/>
      <c r="J47" s="529">
        <v>17.0</v>
      </c>
      <c r="K47" s="530">
        <f t="shared" si="8"/>
        <v>0.03786191537</v>
      </c>
      <c r="L47" s="531">
        <f t="shared" si="9"/>
        <v>-17</v>
      </c>
      <c r="M47" s="532">
        <f t="shared" si="10"/>
        <v>-1</v>
      </c>
      <c r="N47" s="654"/>
      <c r="O47" s="655"/>
      <c r="P47" s="655"/>
      <c r="Q47" s="656"/>
      <c r="R47" s="653"/>
    </row>
    <row r="48" ht="14.25" customHeight="1" outlineLevel="2">
      <c r="A48" s="526" t="s">
        <v>557</v>
      </c>
      <c r="B48" s="650"/>
      <c r="C48" s="526" t="s">
        <v>902</v>
      </c>
      <c r="D48" s="651"/>
      <c r="E48" s="652" t="s">
        <v>713</v>
      </c>
      <c r="F48" s="527">
        <v>500.0</v>
      </c>
      <c r="G48" s="653">
        <v>299.0</v>
      </c>
      <c r="H48" s="653">
        <v>269.0</v>
      </c>
      <c r="I48" s="730" t="str">
        <f>G48/R48</f>
        <v>#DIV/0!</v>
      </c>
      <c r="J48" s="529">
        <v>17.0</v>
      </c>
      <c r="K48" s="530">
        <f t="shared" si="8"/>
        <v>0.05685618729</v>
      </c>
      <c r="L48" s="531">
        <f t="shared" si="9"/>
        <v>-17</v>
      </c>
      <c r="M48" s="532">
        <f t="shared" si="10"/>
        <v>-1</v>
      </c>
      <c r="N48" s="654"/>
      <c r="O48" s="655" t="s">
        <v>313</v>
      </c>
      <c r="P48" s="655" t="s">
        <v>313</v>
      </c>
      <c r="Q48" s="656"/>
      <c r="R48" s="653"/>
    </row>
    <row r="49" ht="14.25" customHeight="1" outlineLevel="2">
      <c r="D49" s="648"/>
      <c r="E49" s="652" t="s">
        <v>714</v>
      </c>
      <c r="F49" s="527">
        <v>500.0</v>
      </c>
      <c r="G49" s="653">
        <v>299.0</v>
      </c>
      <c r="H49" s="653">
        <v>259.0</v>
      </c>
      <c r="I49" s="730"/>
      <c r="J49" s="529">
        <v>17.0</v>
      </c>
      <c r="K49" s="530">
        <f t="shared" si="8"/>
        <v>0.05685618729</v>
      </c>
      <c r="L49" s="531">
        <f t="shared" si="9"/>
        <v>-17</v>
      </c>
      <c r="M49" s="532">
        <f t="shared" si="10"/>
        <v>-1</v>
      </c>
      <c r="N49" s="654"/>
      <c r="O49" s="655"/>
      <c r="P49" s="655"/>
      <c r="Q49" s="656"/>
      <c r="R49" s="653"/>
    </row>
    <row r="50" ht="14.25" customHeight="1" outlineLevel="2">
      <c r="D50" s="648"/>
      <c r="E50" s="652" t="s">
        <v>715</v>
      </c>
      <c r="F50" s="527">
        <v>500.0</v>
      </c>
      <c r="G50" s="653">
        <v>329.0</v>
      </c>
      <c r="H50" s="653">
        <v>279.0</v>
      </c>
      <c r="I50" s="730"/>
      <c r="J50" s="529">
        <v>17.0</v>
      </c>
      <c r="K50" s="530">
        <f t="shared" si="8"/>
        <v>0.05167173252</v>
      </c>
      <c r="L50" s="531">
        <f t="shared" si="9"/>
        <v>-17</v>
      </c>
      <c r="M50" s="532">
        <f t="shared" si="10"/>
        <v>-1</v>
      </c>
      <c r="N50" s="654"/>
      <c r="O50" s="655"/>
      <c r="P50" s="655"/>
      <c r="Q50" s="656"/>
      <c r="R50" s="653"/>
    </row>
    <row r="51" ht="14.25" customHeight="1" outlineLevel="2">
      <c r="D51" s="648"/>
      <c r="E51" s="652" t="s">
        <v>716</v>
      </c>
      <c r="F51" s="527">
        <v>500.0</v>
      </c>
      <c r="G51" s="653">
        <v>329.0</v>
      </c>
      <c r="H51" s="653">
        <v>289.0</v>
      </c>
      <c r="I51" s="730"/>
      <c r="J51" s="529">
        <v>17.0</v>
      </c>
      <c r="K51" s="530">
        <f t="shared" si="8"/>
        <v>0.05167173252</v>
      </c>
      <c r="L51" s="531">
        <f t="shared" si="9"/>
        <v>-17</v>
      </c>
      <c r="M51" s="532">
        <f t="shared" si="10"/>
        <v>-1</v>
      </c>
      <c r="N51" s="654"/>
      <c r="O51" s="655"/>
      <c r="P51" s="655"/>
      <c r="Q51" s="656"/>
      <c r="R51" s="653"/>
    </row>
    <row r="52" ht="14.25" customHeight="1" outlineLevel="2">
      <c r="D52" s="648"/>
      <c r="E52" s="652" t="s">
        <v>717</v>
      </c>
      <c r="F52" s="527">
        <v>500.0</v>
      </c>
      <c r="G52" s="653">
        <v>449.0</v>
      </c>
      <c r="H52" s="653"/>
      <c r="I52" s="730"/>
      <c r="J52" s="529">
        <v>17.0</v>
      </c>
      <c r="K52" s="530">
        <f t="shared" si="8"/>
        <v>0.03786191537</v>
      </c>
      <c r="L52" s="531">
        <f t="shared" si="9"/>
        <v>-17</v>
      </c>
      <c r="M52" s="532">
        <f t="shared" si="10"/>
        <v>-1</v>
      </c>
      <c r="N52" s="654"/>
      <c r="O52" s="655"/>
      <c r="P52" s="655"/>
      <c r="Q52" s="656"/>
      <c r="R52" s="653"/>
    </row>
    <row r="53" ht="14.25" customHeight="1" outlineLevel="1">
      <c r="A53" s="544" t="s">
        <v>723</v>
      </c>
      <c r="B53" s="638"/>
      <c r="C53" s="525" t="s">
        <v>724</v>
      </c>
      <c r="D53" s="659"/>
      <c r="E53" s="657" t="s">
        <v>714</v>
      </c>
      <c r="F53" s="538"/>
      <c r="G53" s="539"/>
      <c r="H53" s="539"/>
      <c r="I53" s="731"/>
      <c r="J53" s="535"/>
      <c r="K53" s="536"/>
      <c r="L53" s="537"/>
      <c r="M53" s="536"/>
      <c r="N53" s="645"/>
      <c r="O53" s="536"/>
      <c r="P53" s="536"/>
      <c r="Q53" s="647"/>
      <c r="R53" s="658"/>
    </row>
    <row r="54" ht="14.25" customHeight="1" outlineLevel="1">
      <c r="D54" s="648"/>
      <c r="E54" s="657" t="s">
        <v>713</v>
      </c>
      <c r="F54" s="538"/>
      <c r="G54" s="539"/>
      <c r="H54" s="539"/>
      <c r="I54" s="731"/>
      <c r="J54" s="535"/>
      <c r="K54" s="536"/>
      <c r="L54" s="537"/>
      <c r="M54" s="536"/>
      <c r="N54" s="645"/>
      <c r="O54" s="536"/>
      <c r="P54" s="536"/>
      <c r="Q54" s="647"/>
      <c r="R54" s="658"/>
    </row>
    <row r="55" ht="14.25" customHeight="1" outlineLevel="1">
      <c r="D55" s="648"/>
      <c r="E55" s="657" t="s">
        <v>715</v>
      </c>
      <c r="F55" s="538"/>
      <c r="G55" s="539"/>
      <c r="H55" s="539"/>
      <c r="I55" s="731"/>
      <c r="J55" s="535"/>
      <c r="K55" s="536"/>
      <c r="L55" s="537"/>
      <c r="M55" s="536"/>
      <c r="N55" s="645"/>
      <c r="O55" s="536"/>
      <c r="P55" s="536"/>
      <c r="Q55" s="647"/>
      <c r="R55" s="658"/>
    </row>
    <row r="56" ht="14.25" customHeight="1" outlineLevel="1">
      <c r="D56" s="648"/>
      <c r="E56" s="657" t="s">
        <v>716</v>
      </c>
      <c r="F56" s="538"/>
      <c r="G56" s="539"/>
      <c r="H56" s="539"/>
      <c r="I56" s="731"/>
      <c r="J56" s="535"/>
      <c r="K56" s="536"/>
      <c r="L56" s="537"/>
      <c r="M56" s="536"/>
      <c r="N56" s="645"/>
      <c r="O56" s="536"/>
      <c r="P56" s="536"/>
      <c r="Q56" s="647"/>
      <c r="R56" s="658"/>
    </row>
    <row r="57" ht="14.25" customHeight="1" outlineLevel="1">
      <c r="D57" s="648"/>
      <c r="E57" s="657" t="s">
        <v>717</v>
      </c>
      <c r="F57" s="538"/>
      <c r="G57" s="539"/>
      <c r="H57" s="539"/>
      <c r="I57" s="731"/>
      <c r="J57" s="535"/>
      <c r="K57" s="536"/>
      <c r="L57" s="537"/>
      <c r="M57" s="536"/>
      <c r="N57" s="645"/>
      <c r="O57" s="536"/>
      <c r="P57" s="536"/>
      <c r="Q57" s="647"/>
      <c r="R57" s="658"/>
    </row>
    <row r="58" ht="14.25" customHeight="1" outlineLevel="2">
      <c r="A58" s="733" t="s">
        <v>559</v>
      </c>
      <c r="B58" s="734"/>
      <c r="C58" s="733" t="s">
        <v>903</v>
      </c>
      <c r="D58" s="734" t="s">
        <v>904</v>
      </c>
      <c r="E58" s="652" t="s">
        <v>713</v>
      </c>
      <c r="F58" s="527">
        <v>500.0</v>
      </c>
      <c r="G58" s="653">
        <v>449.0</v>
      </c>
      <c r="H58" s="653"/>
      <c r="I58" s="730"/>
      <c r="J58" s="529">
        <v>70.0</v>
      </c>
      <c r="K58" s="542">
        <f t="shared" ref="K58:K82" si="11">J58/G58</f>
        <v>0.1559020045</v>
      </c>
      <c r="L58" s="541">
        <f t="shared" ref="L58:L82" si="12">Q58-J58</f>
        <v>-70</v>
      </c>
      <c r="M58" s="542">
        <f t="shared" ref="M58:M82" si="13">Q58/J58-1</f>
        <v>-1</v>
      </c>
      <c r="N58" s="661"/>
      <c r="O58" s="542"/>
      <c r="P58" s="542"/>
      <c r="Q58" s="672"/>
      <c r="R58" s="665"/>
    </row>
    <row r="59" ht="14.25" customHeight="1" outlineLevel="2">
      <c r="E59" s="652" t="s">
        <v>714</v>
      </c>
      <c r="F59" s="527">
        <v>500.0</v>
      </c>
      <c r="G59" s="653">
        <v>449.0</v>
      </c>
      <c r="H59" s="653"/>
      <c r="I59" s="730"/>
      <c r="J59" s="529">
        <v>70.0</v>
      </c>
      <c r="K59" s="542">
        <f t="shared" si="11"/>
        <v>0.1559020045</v>
      </c>
      <c r="L59" s="541">
        <f t="shared" si="12"/>
        <v>-70</v>
      </c>
      <c r="M59" s="542">
        <f t="shared" si="13"/>
        <v>-1</v>
      </c>
      <c r="N59" s="661"/>
      <c r="O59" s="542"/>
      <c r="P59" s="542"/>
      <c r="Q59" s="672"/>
      <c r="R59" s="665"/>
    </row>
    <row r="60" ht="14.25" customHeight="1" outlineLevel="2">
      <c r="E60" s="652" t="s">
        <v>715</v>
      </c>
      <c r="F60" s="527">
        <v>500.0</v>
      </c>
      <c r="G60" s="653">
        <v>479.0</v>
      </c>
      <c r="H60" s="653"/>
      <c r="I60" s="730"/>
      <c r="J60" s="529">
        <v>70.0</v>
      </c>
      <c r="K60" s="542">
        <f t="shared" si="11"/>
        <v>0.1461377871</v>
      </c>
      <c r="L60" s="541">
        <f t="shared" si="12"/>
        <v>-70</v>
      </c>
      <c r="M60" s="542">
        <f t="shared" si="13"/>
        <v>-1</v>
      </c>
      <c r="N60" s="661"/>
      <c r="O60" s="542"/>
      <c r="P60" s="542"/>
      <c r="Q60" s="672"/>
      <c r="R60" s="665"/>
    </row>
    <row r="61" ht="14.25" customHeight="1" outlineLevel="2">
      <c r="E61" s="652" t="s">
        <v>736</v>
      </c>
      <c r="F61" s="527">
        <v>500.0</v>
      </c>
      <c r="G61" s="653">
        <v>479.0</v>
      </c>
      <c r="H61" s="653"/>
      <c r="I61" s="730"/>
      <c r="J61" s="529">
        <v>70.0</v>
      </c>
      <c r="K61" s="542">
        <f t="shared" si="11"/>
        <v>0.1461377871</v>
      </c>
      <c r="L61" s="541">
        <f t="shared" si="12"/>
        <v>-70</v>
      </c>
      <c r="M61" s="542">
        <f t="shared" si="13"/>
        <v>-1</v>
      </c>
      <c r="N61" s="661"/>
      <c r="O61" s="542"/>
      <c r="P61" s="542"/>
      <c r="Q61" s="672"/>
      <c r="R61" s="665"/>
    </row>
    <row r="62" ht="14.25" customHeight="1" outlineLevel="2">
      <c r="E62" s="652" t="s">
        <v>717</v>
      </c>
      <c r="F62" s="527">
        <v>500.0</v>
      </c>
      <c r="G62" s="653">
        <v>649.0</v>
      </c>
      <c r="H62" s="653"/>
      <c r="I62" s="730"/>
      <c r="J62" s="529">
        <v>70.0</v>
      </c>
      <c r="K62" s="542">
        <f t="shared" si="11"/>
        <v>0.1078582435</v>
      </c>
      <c r="L62" s="541">
        <f t="shared" si="12"/>
        <v>-70</v>
      </c>
      <c r="M62" s="542">
        <f t="shared" si="13"/>
        <v>-1</v>
      </c>
      <c r="N62" s="661"/>
      <c r="O62" s="542"/>
      <c r="P62" s="542"/>
      <c r="Q62" s="672"/>
      <c r="R62" s="665"/>
    </row>
    <row r="63" ht="14.25" customHeight="1" outlineLevel="2">
      <c r="A63" s="733" t="s">
        <v>560</v>
      </c>
      <c r="B63" s="734"/>
      <c r="C63" s="733" t="s">
        <v>560</v>
      </c>
      <c r="D63" s="734" t="s">
        <v>905</v>
      </c>
      <c r="E63" s="652" t="s">
        <v>713</v>
      </c>
      <c r="F63" s="527">
        <v>500.0</v>
      </c>
      <c r="G63" s="653">
        <v>449.0</v>
      </c>
      <c r="H63" s="653"/>
      <c r="I63" s="730"/>
      <c r="J63" s="529">
        <v>70.0</v>
      </c>
      <c r="K63" s="542">
        <f t="shared" si="11"/>
        <v>0.1559020045</v>
      </c>
      <c r="L63" s="541">
        <f t="shared" si="12"/>
        <v>-70</v>
      </c>
      <c r="M63" s="542">
        <f t="shared" si="13"/>
        <v>-1</v>
      </c>
      <c r="N63" s="661"/>
      <c r="O63" s="542"/>
      <c r="P63" s="542"/>
      <c r="Q63" s="672"/>
      <c r="R63" s="665"/>
    </row>
    <row r="64" ht="14.25" customHeight="1" outlineLevel="2">
      <c r="E64" s="652" t="s">
        <v>714</v>
      </c>
      <c r="F64" s="527">
        <v>500.0</v>
      </c>
      <c r="G64" s="653">
        <v>449.0</v>
      </c>
      <c r="H64" s="653"/>
      <c r="I64" s="730"/>
      <c r="J64" s="529">
        <v>70.0</v>
      </c>
      <c r="K64" s="542">
        <f t="shared" si="11"/>
        <v>0.1559020045</v>
      </c>
      <c r="L64" s="541">
        <f t="shared" si="12"/>
        <v>-70</v>
      </c>
      <c r="M64" s="542">
        <f t="shared" si="13"/>
        <v>-1</v>
      </c>
      <c r="N64" s="661"/>
      <c r="O64" s="542"/>
      <c r="P64" s="542"/>
      <c r="Q64" s="672"/>
      <c r="R64" s="665"/>
    </row>
    <row r="65" ht="14.25" customHeight="1" outlineLevel="2">
      <c r="E65" s="652" t="s">
        <v>715</v>
      </c>
      <c r="F65" s="527">
        <v>500.0</v>
      </c>
      <c r="G65" s="653">
        <v>479.0</v>
      </c>
      <c r="H65" s="653"/>
      <c r="I65" s="730"/>
      <c r="J65" s="529">
        <v>70.0</v>
      </c>
      <c r="K65" s="542">
        <f t="shared" si="11"/>
        <v>0.1461377871</v>
      </c>
      <c r="L65" s="541">
        <f t="shared" si="12"/>
        <v>-70</v>
      </c>
      <c r="M65" s="542">
        <f t="shared" si="13"/>
        <v>-1</v>
      </c>
      <c r="N65" s="661"/>
      <c r="O65" s="542"/>
      <c r="P65" s="542"/>
      <c r="Q65" s="672"/>
      <c r="R65" s="665"/>
    </row>
    <row r="66" ht="14.25" customHeight="1" outlineLevel="2">
      <c r="E66" s="652" t="s">
        <v>736</v>
      </c>
      <c r="F66" s="527">
        <v>500.0</v>
      </c>
      <c r="G66" s="653">
        <v>479.0</v>
      </c>
      <c r="H66" s="653"/>
      <c r="I66" s="730"/>
      <c r="J66" s="529">
        <v>70.0</v>
      </c>
      <c r="K66" s="542">
        <f t="shared" si="11"/>
        <v>0.1461377871</v>
      </c>
      <c r="L66" s="541">
        <f t="shared" si="12"/>
        <v>-70</v>
      </c>
      <c r="M66" s="542">
        <f t="shared" si="13"/>
        <v>-1</v>
      </c>
      <c r="N66" s="661"/>
      <c r="O66" s="542"/>
      <c r="P66" s="542"/>
      <c r="Q66" s="672"/>
      <c r="R66" s="665"/>
    </row>
    <row r="67" ht="14.25" customHeight="1" outlineLevel="2">
      <c r="E67" s="652" t="s">
        <v>717</v>
      </c>
      <c r="F67" s="527">
        <v>500.0</v>
      </c>
      <c r="G67" s="653">
        <v>649.0</v>
      </c>
      <c r="H67" s="653"/>
      <c r="I67" s="730"/>
      <c r="J67" s="529">
        <v>70.0</v>
      </c>
      <c r="K67" s="542">
        <f t="shared" si="11"/>
        <v>0.1078582435</v>
      </c>
      <c r="L67" s="541">
        <f t="shared" si="12"/>
        <v>-70</v>
      </c>
      <c r="M67" s="542">
        <f t="shared" si="13"/>
        <v>-1</v>
      </c>
      <c r="N67" s="661"/>
      <c r="O67" s="542"/>
      <c r="P67" s="542"/>
      <c r="Q67" s="672"/>
      <c r="R67" s="665"/>
    </row>
    <row r="68" ht="14.25" customHeight="1" outlineLevel="2">
      <c r="A68" s="540" t="s">
        <v>561</v>
      </c>
      <c r="B68" s="734"/>
      <c r="C68" s="540" t="s">
        <v>906</v>
      </c>
      <c r="D68" s="734" t="s">
        <v>907</v>
      </c>
      <c r="E68" s="652" t="s">
        <v>713</v>
      </c>
      <c r="F68" s="527">
        <v>500.0</v>
      </c>
      <c r="G68" s="653">
        <v>449.0</v>
      </c>
      <c r="H68" s="653"/>
      <c r="I68" s="730"/>
      <c r="J68" s="529">
        <v>70.0</v>
      </c>
      <c r="K68" s="542">
        <f t="shared" si="11"/>
        <v>0.1559020045</v>
      </c>
      <c r="L68" s="541">
        <f t="shared" si="12"/>
        <v>-70</v>
      </c>
      <c r="M68" s="542">
        <f t="shared" si="13"/>
        <v>-1</v>
      </c>
      <c r="N68" s="661"/>
      <c r="O68" s="542"/>
      <c r="P68" s="542"/>
      <c r="Q68" s="672"/>
      <c r="R68" s="665"/>
    </row>
    <row r="69" ht="14.25" customHeight="1" outlineLevel="2">
      <c r="E69" s="652" t="s">
        <v>714</v>
      </c>
      <c r="F69" s="527">
        <v>500.0</v>
      </c>
      <c r="G69" s="653">
        <v>449.0</v>
      </c>
      <c r="H69" s="653"/>
      <c r="I69" s="730"/>
      <c r="J69" s="529">
        <v>70.0</v>
      </c>
      <c r="K69" s="542">
        <f t="shared" si="11"/>
        <v>0.1559020045</v>
      </c>
      <c r="L69" s="541">
        <f t="shared" si="12"/>
        <v>-70</v>
      </c>
      <c r="M69" s="542">
        <f t="shared" si="13"/>
        <v>-1</v>
      </c>
      <c r="N69" s="661"/>
      <c r="O69" s="542"/>
      <c r="P69" s="542"/>
      <c r="Q69" s="672"/>
      <c r="R69" s="665"/>
    </row>
    <row r="70" ht="14.25" customHeight="1" outlineLevel="2">
      <c r="E70" s="652" t="s">
        <v>715</v>
      </c>
      <c r="F70" s="527">
        <v>500.0</v>
      </c>
      <c r="G70" s="653">
        <v>479.0</v>
      </c>
      <c r="H70" s="653"/>
      <c r="I70" s="730"/>
      <c r="J70" s="529">
        <v>70.0</v>
      </c>
      <c r="K70" s="542">
        <f t="shared" si="11"/>
        <v>0.1461377871</v>
      </c>
      <c r="L70" s="541">
        <f t="shared" si="12"/>
        <v>-70</v>
      </c>
      <c r="M70" s="542">
        <f t="shared" si="13"/>
        <v>-1</v>
      </c>
      <c r="N70" s="661"/>
      <c r="O70" s="542"/>
      <c r="P70" s="542"/>
      <c r="Q70" s="672"/>
      <c r="R70" s="665"/>
    </row>
    <row r="71" ht="14.25" customHeight="1" outlineLevel="2">
      <c r="E71" s="652" t="s">
        <v>736</v>
      </c>
      <c r="F71" s="527">
        <v>500.0</v>
      </c>
      <c r="G71" s="653">
        <v>479.0</v>
      </c>
      <c r="H71" s="653"/>
      <c r="I71" s="730"/>
      <c r="J71" s="529">
        <v>70.0</v>
      </c>
      <c r="K71" s="542">
        <f t="shared" si="11"/>
        <v>0.1461377871</v>
      </c>
      <c r="L71" s="541">
        <f t="shared" si="12"/>
        <v>-70</v>
      </c>
      <c r="M71" s="542">
        <f t="shared" si="13"/>
        <v>-1</v>
      </c>
      <c r="N71" s="661"/>
      <c r="O71" s="542"/>
      <c r="P71" s="542"/>
      <c r="Q71" s="672"/>
      <c r="R71" s="665"/>
    </row>
    <row r="72" ht="14.25" customHeight="1" outlineLevel="2">
      <c r="E72" s="652" t="s">
        <v>717</v>
      </c>
      <c r="F72" s="527">
        <v>500.0</v>
      </c>
      <c r="G72" s="653">
        <v>649.0</v>
      </c>
      <c r="H72" s="653"/>
      <c r="I72" s="730"/>
      <c r="J72" s="529">
        <v>70.0</v>
      </c>
      <c r="K72" s="542">
        <f t="shared" si="11"/>
        <v>0.1078582435</v>
      </c>
      <c r="L72" s="541">
        <f t="shared" si="12"/>
        <v>-70</v>
      </c>
      <c r="M72" s="542">
        <f t="shared" si="13"/>
        <v>-1</v>
      </c>
      <c r="N72" s="661"/>
      <c r="O72" s="542"/>
      <c r="P72" s="542"/>
      <c r="Q72" s="672"/>
      <c r="R72" s="665"/>
    </row>
    <row r="73" ht="14.25" customHeight="1" outlineLevel="2">
      <c r="A73" s="543" t="s">
        <v>562</v>
      </c>
      <c r="B73" s="543" t="s">
        <v>725</v>
      </c>
      <c r="C73" s="543" t="s">
        <v>726</v>
      </c>
      <c r="D73" s="543" t="s">
        <v>727</v>
      </c>
      <c r="E73" s="652" t="s">
        <v>713</v>
      </c>
      <c r="F73" s="527">
        <v>500.0</v>
      </c>
      <c r="G73" s="653">
        <v>449.0</v>
      </c>
      <c r="H73" s="653">
        <v>329.0</v>
      </c>
      <c r="I73" s="730" t="str">
        <f>G73/R73</f>
        <v>#DIV/0!</v>
      </c>
      <c r="J73" s="529">
        <v>70.0</v>
      </c>
      <c r="K73" s="542">
        <f t="shared" si="11"/>
        <v>0.1559020045</v>
      </c>
      <c r="L73" s="541">
        <f t="shared" si="12"/>
        <v>-70</v>
      </c>
      <c r="M73" s="542">
        <f t="shared" si="13"/>
        <v>-1</v>
      </c>
      <c r="N73" s="654"/>
      <c r="O73" s="655" t="s">
        <v>313</v>
      </c>
      <c r="P73" s="655" t="s">
        <v>313</v>
      </c>
      <c r="Q73" s="656"/>
      <c r="R73" s="653"/>
    </row>
    <row r="74" ht="14.25" customHeight="1" outlineLevel="2">
      <c r="E74" s="652" t="s">
        <v>714</v>
      </c>
      <c r="F74" s="527">
        <v>500.0</v>
      </c>
      <c r="G74" s="653">
        <v>449.0</v>
      </c>
      <c r="H74" s="653">
        <v>299.0</v>
      </c>
      <c r="I74" s="730"/>
      <c r="J74" s="529">
        <v>70.0</v>
      </c>
      <c r="K74" s="542">
        <f t="shared" si="11"/>
        <v>0.1559020045</v>
      </c>
      <c r="L74" s="541">
        <f t="shared" si="12"/>
        <v>-70</v>
      </c>
      <c r="M74" s="542">
        <f t="shared" si="13"/>
        <v>-1</v>
      </c>
      <c r="N74" s="654"/>
      <c r="O74" s="655"/>
      <c r="P74" s="655"/>
      <c r="Q74" s="656"/>
      <c r="R74" s="653"/>
    </row>
    <row r="75" ht="14.25" customHeight="1" outlineLevel="2">
      <c r="E75" s="652" t="s">
        <v>715</v>
      </c>
      <c r="F75" s="527">
        <v>500.0</v>
      </c>
      <c r="G75" s="653">
        <v>479.0</v>
      </c>
      <c r="H75" s="653">
        <v>339.0</v>
      </c>
      <c r="I75" s="730"/>
      <c r="J75" s="529">
        <v>70.0</v>
      </c>
      <c r="K75" s="542">
        <f t="shared" si="11"/>
        <v>0.1461377871</v>
      </c>
      <c r="L75" s="541">
        <f t="shared" si="12"/>
        <v>-70</v>
      </c>
      <c r="M75" s="542">
        <f t="shared" si="13"/>
        <v>-1</v>
      </c>
      <c r="N75" s="654"/>
      <c r="O75" s="655"/>
      <c r="P75" s="655"/>
      <c r="Q75" s="656"/>
      <c r="R75" s="653"/>
    </row>
    <row r="76" ht="14.25" customHeight="1" outlineLevel="2">
      <c r="E76" s="660" t="s">
        <v>716</v>
      </c>
      <c r="F76" s="527">
        <v>500.0</v>
      </c>
      <c r="G76" s="653">
        <v>479.0</v>
      </c>
      <c r="H76" s="528">
        <v>389.0</v>
      </c>
      <c r="I76" s="735"/>
      <c r="J76" s="529">
        <v>70.0</v>
      </c>
      <c r="K76" s="542">
        <f t="shared" si="11"/>
        <v>0.1461377871</v>
      </c>
      <c r="L76" s="541">
        <f t="shared" si="12"/>
        <v>-70</v>
      </c>
      <c r="M76" s="542">
        <f t="shared" si="13"/>
        <v>-1</v>
      </c>
      <c r="N76" s="661"/>
      <c r="O76" s="633"/>
      <c r="P76" s="633"/>
      <c r="Q76" s="656"/>
      <c r="R76" s="528"/>
    </row>
    <row r="77" ht="14.25" customHeight="1" outlineLevel="2">
      <c r="E77" s="660" t="s">
        <v>717</v>
      </c>
      <c r="F77" s="527">
        <v>500.0</v>
      </c>
      <c r="G77" s="653">
        <v>649.0</v>
      </c>
      <c r="H77" s="528"/>
      <c r="I77" s="735"/>
      <c r="J77" s="529">
        <v>70.0</v>
      </c>
      <c r="K77" s="542">
        <f t="shared" si="11"/>
        <v>0.1078582435</v>
      </c>
      <c r="L77" s="541">
        <f t="shared" si="12"/>
        <v>-70</v>
      </c>
      <c r="M77" s="542">
        <f t="shared" si="13"/>
        <v>-1</v>
      </c>
      <c r="N77" s="661"/>
      <c r="O77" s="633"/>
      <c r="P77" s="633"/>
      <c r="Q77" s="656"/>
      <c r="R77" s="528"/>
    </row>
    <row r="78" ht="14.25" customHeight="1" outlineLevel="2">
      <c r="A78" s="543" t="s">
        <v>563</v>
      </c>
      <c r="B78" s="543" t="s">
        <v>728</v>
      </c>
      <c r="C78" s="543" t="s">
        <v>729</v>
      </c>
      <c r="D78" s="543" t="s">
        <v>730</v>
      </c>
      <c r="E78" s="660" t="s">
        <v>713</v>
      </c>
      <c r="F78" s="527">
        <v>500.0</v>
      </c>
      <c r="G78" s="653">
        <v>449.0</v>
      </c>
      <c r="H78" s="528"/>
      <c r="I78" s="735"/>
      <c r="J78" s="529">
        <v>70.0</v>
      </c>
      <c r="K78" s="542">
        <f t="shared" si="11"/>
        <v>0.1559020045</v>
      </c>
      <c r="L78" s="541">
        <f t="shared" si="12"/>
        <v>-70</v>
      </c>
      <c r="M78" s="542">
        <f t="shared" si="13"/>
        <v>-1</v>
      </c>
      <c r="N78" s="661"/>
      <c r="O78" s="633"/>
      <c r="P78" s="633"/>
      <c r="Q78" s="656"/>
      <c r="R78" s="528"/>
    </row>
    <row r="79" ht="14.25" customHeight="1" outlineLevel="2">
      <c r="E79" s="660" t="s">
        <v>714</v>
      </c>
      <c r="F79" s="527">
        <v>500.0</v>
      </c>
      <c r="G79" s="653">
        <v>449.0</v>
      </c>
      <c r="H79" s="528"/>
      <c r="I79" s="735"/>
      <c r="J79" s="529">
        <v>70.0</v>
      </c>
      <c r="K79" s="542">
        <f t="shared" si="11"/>
        <v>0.1559020045</v>
      </c>
      <c r="L79" s="541">
        <f t="shared" si="12"/>
        <v>-70</v>
      </c>
      <c r="M79" s="542">
        <f t="shared" si="13"/>
        <v>-1</v>
      </c>
      <c r="N79" s="661"/>
      <c r="O79" s="633"/>
      <c r="P79" s="633"/>
      <c r="Q79" s="656"/>
      <c r="R79" s="528"/>
    </row>
    <row r="80" ht="14.25" customHeight="1" outlineLevel="2">
      <c r="E80" s="660" t="s">
        <v>715</v>
      </c>
      <c r="F80" s="527">
        <v>500.0</v>
      </c>
      <c r="G80" s="653">
        <v>479.0</v>
      </c>
      <c r="H80" s="528"/>
      <c r="I80" s="735"/>
      <c r="J80" s="529">
        <v>70.0</v>
      </c>
      <c r="K80" s="542">
        <f t="shared" si="11"/>
        <v>0.1461377871</v>
      </c>
      <c r="L80" s="541">
        <f t="shared" si="12"/>
        <v>-70</v>
      </c>
      <c r="M80" s="542">
        <f t="shared" si="13"/>
        <v>-1</v>
      </c>
      <c r="N80" s="661"/>
      <c r="O80" s="633"/>
      <c r="P80" s="633"/>
      <c r="Q80" s="656"/>
      <c r="R80" s="528"/>
    </row>
    <row r="81" ht="14.25" customHeight="1" outlineLevel="2">
      <c r="E81" s="660" t="s">
        <v>716</v>
      </c>
      <c r="F81" s="527">
        <v>500.0</v>
      </c>
      <c r="G81" s="653">
        <v>479.0</v>
      </c>
      <c r="H81" s="528"/>
      <c r="I81" s="735"/>
      <c r="J81" s="529">
        <v>70.0</v>
      </c>
      <c r="K81" s="542">
        <f t="shared" si="11"/>
        <v>0.1461377871</v>
      </c>
      <c r="L81" s="541">
        <f t="shared" si="12"/>
        <v>-70</v>
      </c>
      <c r="M81" s="542">
        <f t="shared" si="13"/>
        <v>-1</v>
      </c>
      <c r="N81" s="661"/>
      <c r="O81" s="633"/>
      <c r="P81" s="633"/>
      <c r="Q81" s="656"/>
      <c r="R81" s="528"/>
    </row>
    <row r="82" ht="14.25" customHeight="1" outlineLevel="2">
      <c r="E82" s="660" t="s">
        <v>717</v>
      </c>
      <c r="F82" s="527">
        <v>500.0</v>
      </c>
      <c r="G82" s="653">
        <v>649.0</v>
      </c>
      <c r="H82" s="528"/>
      <c r="I82" s="735"/>
      <c r="J82" s="529">
        <v>70.0</v>
      </c>
      <c r="K82" s="542">
        <f t="shared" si="11"/>
        <v>0.1078582435</v>
      </c>
      <c r="L82" s="541">
        <f t="shared" si="12"/>
        <v>-70</v>
      </c>
      <c r="M82" s="542">
        <f t="shared" si="13"/>
        <v>-1</v>
      </c>
      <c r="N82" s="661"/>
      <c r="O82" s="633"/>
      <c r="P82" s="633"/>
      <c r="Q82" s="656"/>
      <c r="R82" s="528"/>
    </row>
    <row r="83" ht="14.25" customHeight="1" outlineLevel="1">
      <c r="A83" s="544" t="s">
        <v>908</v>
      </c>
      <c r="B83" s="638"/>
      <c r="C83" s="525" t="s">
        <v>909</v>
      </c>
      <c r="D83" s="659"/>
      <c r="E83" s="657" t="s">
        <v>713</v>
      </c>
      <c r="F83" s="538"/>
      <c r="G83" s="539"/>
      <c r="H83" s="539"/>
      <c r="I83" s="731"/>
      <c r="J83" s="535"/>
      <c r="K83" s="536"/>
      <c r="L83" s="537"/>
      <c r="M83" s="536"/>
      <c r="N83" s="645"/>
      <c r="O83" s="670"/>
      <c r="P83" s="670"/>
      <c r="Q83" s="647"/>
      <c r="R83" s="658"/>
    </row>
    <row r="84" ht="14.25" customHeight="1" outlineLevel="1">
      <c r="D84" s="648"/>
      <c r="E84" s="657" t="s">
        <v>714</v>
      </c>
      <c r="F84" s="538"/>
      <c r="G84" s="539"/>
      <c r="H84" s="539"/>
      <c r="I84" s="731"/>
      <c r="J84" s="535"/>
      <c r="K84" s="536"/>
      <c r="L84" s="537"/>
      <c r="M84" s="536"/>
      <c r="N84" s="645"/>
      <c r="O84" s="670"/>
      <c r="P84" s="670"/>
      <c r="Q84" s="647"/>
      <c r="R84" s="658"/>
    </row>
    <row r="85" ht="14.25" customHeight="1" outlineLevel="1">
      <c r="D85" s="648"/>
      <c r="E85" s="657" t="s">
        <v>715</v>
      </c>
      <c r="F85" s="538"/>
      <c r="G85" s="539"/>
      <c r="H85" s="539"/>
      <c r="I85" s="731"/>
      <c r="J85" s="535"/>
      <c r="K85" s="536"/>
      <c r="L85" s="537"/>
      <c r="M85" s="536"/>
      <c r="N85" s="645"/>
      <c r="O85" s="670"/>
      <c r="P85" s="670"/>
      <c r="Q85" s="647"/>
      <c r="R85" s="658"/>
    </row>
    <row r="86" ht="14.25" customHeight="1" outlineLevel="1">
      <c r="D86" s="648"/>
      <c r="E86" s="657" t="s">
        <v>716</v>
      </c>
      <c r="F86" s="538"/>
      <c r="G86" s="539"/>
      <c r="H86" s="539"/>
      <c r="I86" s="731"/>
      <c r="J86" s="535"/>
      <c r="K86" s="536"/>
      <c r="L86" s="537"/>
      <c r="M86" s="536"/>
      <c r="N86" s="645"/>
      <c r="O86" s="670"/>
      <c r="P86" s="670"/>
      <c r="Q86" s="647"/>
      <c r="R86" s="658"/>
    </row>
    <row r="87" ht="14.25" customHeight="1" outlineLevel="1">
      <c r="D87" s="648"/>
      <c r="E87" s="657" t="s">
        <v>717</v>
      </c>
      <c r="F87" s="538"/>
      <c r="G87" s="539"/>
      <c r="H87" s="539"/>
      <c r="I87" s="731"/>
      <c r="J87" s="535"/>
      <c r="K87" s="536"/>
      <c r="L87" s="537"/>
      <c r="M87" s="536"/>
      <c r="N87" s="645"/>
      <c r="O87" s="670"/>
      <c r="P87" s="670"/>
      <c r="Q87" s="647"/>
      <c r="R87" s="658"/>
    </row>
    <row r="88" ht="14.25" customHeight="1" outlineLevel="2">
      <c r="A88" s="551" t="s">
        <v>910</v>
      </c>
      <c r="B88" s="551"/>
      <c r="C88" s="551" t="s">
        <v>910</v>
      </c>
      <c r="D88" s="712"/>
      <c r="E88" s="652" t="s">
        <v>713</v>
      </c>
      <c r="F88" s="545">
        <v>10.0</v>
      </c>
      <c r="G88" s="665">
        <v>19.0</v>
      </c>
      <c r="H88" s="665">
        <v>15.0</v>
      </c>
      <c r="I88" s="730" t="str">
        <f>G88/R88</f>
        <v>#DIV/0!</v>
      </c>
      <c r="J88" s="529">
        <v>5.0</v>
      </c>
      <c r="K88" s="530">
        <f t="shared" ref="K88:K107" si="14">J88/G88</f>
        <v>0.2631578947</v>
      </c>
      <c r="L88" s="531">
        <f t="shared" ref="L88:L107" si="15">Q88-J88</f>
        <v>-5</v>
      </c>
      <c r="M88" s="532">
        <f t="shared" ref="M88:M107" si="16">Q88/J88-1</f>
        <v>-1</v>
      </c>
      <c r="N88" s="661"/>
      <c r="O88" s="655" t="s">
        <v>313</v>
      </c>
      <c r="P88" s="655" t="s">
        <v>313</v>
      </c>
      <c r="Q88" s="672"/>
      <c r="R88" s="665"/>
    </row>
    <row r="89" ht="14.25" customHeight="1" outlineLevel="2">
      <c r="D89" s="648"/>
      <c r="E89" s="652" t="s">
        <v>714</v>
      </c>
      <c r="F89" s="545">
        <v>10.0</v>
      </c>
      <c r="G89" s="665">
        <v>19.0</v>
      </c>
      <c r="H89" s="665">
        <v>15.0</v>
      </c>
      <c r="I89" s="730"/>
      <c r="J89" s="529">
        <v>5.0</v>
      </c>
      <c r="K89" s="530">
        <f t="shared" si="14"/>
        <v>0.2631578947</v>
      </c>
      <c r="L89" s="531">
        <f t="shared" si="15"/>
        <v>-5</v>
      </c>
      <c r="M89" s="532">
        <f t="shared" si="16"/>
        <v>-1</v>
      </c>
      <c r="N89" s="661"/>
      <c r="O89" s="655"/>
      <c r="P89" s="655"/>
      <c r="Q89" s="672"/>
      <c r="R89" s="665"/>
    </row>
    <row r="90" ht="14.25" customHeight="1" outlineLevel="2">
      <c r="D90" s="648"/>
      <c r="E90" s="652" t="s">
        <v>715</v>
      </c>
      <c r="F90" s="545">
        <v>10.0</v>
      </c>
      <c r="G90" s="665">
        <v>19.0</v>
      </c>
      <c r="H90" s="665">
        <v>15.0</v>
      </c>
      <c r="I90" s="730" t="str">
        <f>G90/R90</f>
        <v>#DIV/0!</v>
      </c>
      <c r="J90" s="529">
        <v>5.0</v>
      </c>
      <c r="K90" s="530">
        <f t="shared" si="14"/>
        <v>0.2631578947</v>
      </c>
      <c r="L90" s="531">
        <f t="shared" si="15"/>
        <v>-5</v>
      </c>
      <c r="M90" s="532">
        <f t="shared" si="16"/>
        <v>-1</v>
      </c>
      <c r="N90" s="661"/>
      <c r="O90" s="655"/>
      <c r="P90" s="655"/>
      <c r="Q90" s="672"/>
      <c r="R90" s="665"/>
    </row>
    <row r="91" ht="14.25" customHeight="1" outlineLevel="2">
      <c r="D91" s="648"/>
      <c r="E91" s="652" t="s">
        <v>716</v>
      </c>
      <c r="F91" s="545">
        <v>10.0</v>
      </c>
      <c r="G91" s="665">
        <v>19.0</v>
      </c>
      <c r="H91" s="665">
        <v>15.0</v>
      </c>
      <c r="I91" s="730"/>
      <c r="J91" s="529">
        <v>5.0</v>
      </c>
      <c r="K91" s="530">
        <f t="shared" si="14"/>
        <v>0.2631578947</v>
      </c>
      <c r="L91" s="531">
        <f t="shared" si="15"/>
        <v>-5</v>
      </c>
      <c r="M91" s="532">
        <f t="shared" si="16"/>
        <v>-1</v>
      </c>
      <c r="N91" s="661"/>
      <c r="O91" s="655"/>
      <c r="P91" s="655"/>
      <c r="Q91" s="672"/>
      <c r="R91" s="665"/>
    </row>
    <row r="92" ht="14.25" customHeight="1" outlineLevel="2">
      <c r="D92" s="648"/>
      <c r="E92" s="652" t="s">
        <v>717</v>
      </c>
      <c r="F92" s="545">
        <v>10.0</v>
      </c>
      <c r="G92" s="665">
        <v>19.0</v>
      </c>
      <c r="H92" s="665"/>
      <c r="I92" s="730"/>
      <c r="J92" s="529"/>
      <c r="K92" s="530">
        <f t="shared" si="14"/>
        <v>0</v>
      </c>
      <c r="L92" s="531">
        <f t="shared" si="15"/>
        <v>0</v>
      </c>
      <c r="M92" s="532" t="str">
        <f t="shared" si="16"/>
        <v>#DIV/0!</v>
      </c>
      <c r="N92" s="661"/>
      <c r="O92" s="655"/>
      <c r="P92" s="655"/>
      <c r="Q92" s="672"/>
      <c r="R92" s="665"/>
    </row>
    <row r="93" ht="14.25" customHeight="1" outlineLevel="2">
      <c r="A93" s="551" t="s">
        <v>911</v>
      </c>
      <c r="B93" s="551"/>
      <c r="C93" s="551" t="s">
        <v>911</v>
      </c>
      <c r="D93" s="712"/>
      <c r="E93" s="652" t="s">
        <v>713</v>
      </c>
      <c r="F93" s="549">
        <v>3.0</v>
      </c>
      <c r="G93" s="665">
        <v>59.0</v>
      </c>
      <c r="H93" s="665">
        <v>39.0</v>
      </c>
      <c r="I93" s="730" t="str">
        <f>G93/R93</f>
        <v>#DIV/0!</v>
      </c>
      <c r="J93" s="529">
        <v>10.0</v>
      </c>
      <c r="K93" s="530">
        <f t="shared" si="14"/>
        <v>0.1694915254</v>
      </c>
      <c r="L93" s="531">
        <f t="shared" si="15"/>
        <v>-10</v>
      </c>
      <c r="M93" s="532">
        <f t="shared" si="16"/>
        <v>-1</v>
      </c>
      <c r="N93" s="661"/>
      <c r="O93" s="655" t="s">
        <v>313</v>
      </c>
      <c r="P93" s="655" t="s">
        <v>313</v>
      </c>
      <c r="Q93" s="672"/>
      <c r="R93" s="665"/>
    </row>
    <row r="94" ht="14.25" customHeight="1" outlineLevel="2">
      <c r="D94" s="648"/>
      <c r="E94" s="652" t="s">
        <v>714</v>
      </c>
      <c r="F94" s="549">
        <v>3.0</v>
      </c>
      <c r="G94" s="665">
        <v>59.0</v>
      </c>
      <c r="H94" s="665">
        <v>39.0</v>
      </c>
      <c r="I94" s="730"/>
      <c r="J94" s="529">
        <v>6.0</v>
      </c>
      <c r="K94" s="530">
        <f t="shared" si="14"/>
        <v>0.1016949153</v>
      </c>
      <c r="L94" s="531">
        <f t="shared" si="15"/>
        <v>-6</v>
      </c>
      <c r="M94" s="532">
        <f t="shared" si="16"/>
        <v>-1</v>
      </c>
      <c r="N94" s="661"/>
      <c r="O94" s="655"/>
      <c r="P94" s="655"/>
      <c r="Q94" s="672"/>
      <c r="R94" s="665"/>
    </row>
    <row r="95" ht="14.25" customHeight="1" outlineLevel="2">
      <c r="D95" s="648"/>
      <c r="E95" s="652" t="s">
        <v>715</v>
      </c>
      <c r="F95" s="549">
        <v>3.0</v>
      </c>
      <c r="G95" s="665">
        <v>59.0</v>
      </c>
      <c r="H95" s="665">
        <v>39.0</v>
      </c>
      <c r="I95" s="730"/>
      <c r="J95" s="529">
        <v>6.0</v>
      </c>
      <c r="K95" s="530">
        <f t="shared" si="14"/>
        <v>0.1016949153</v>
      </c>
      <c r="L95" s="531">
        <f t="shared" si="15"/>
        <v>-6</v>
      </c>
      <c r="M95" s="532">
        <f t="shared" si="16"/>
        <v>-1</v>
      </c>
      <c r="N95" s="661"/>
      <c r="O95" s="655"/>
      <c r="P95" s="655"/>
      <c r="Q95" s="672"/>
      <c r="R95" s="665"/>
    </row>
    <row r="96" ht="14.25" customHeight="1" outlineLevel="2">
      <c r="D96" s="648"/>
      <c r="E96" s="652" t="s">
        <v>716</v>
      </c>
      <c r="F96" s="549">
        <v>3.0</v>
      </c>
      <c r="G96" s="665">
        <v>59.0</v>
      </c>
      <c r="H96" s="665">
        <v>39.0</v>
      </c>
      <c r="I96" s="730"/>
      <c r="J96" s="529">
        <v>6.0</v>
      </c>
      <c r="K96" s="530">
        <f t="shared" si="14"/>
        <v>0.1016949153</v>
      </c>
      <c r="L96" s="531">
        <f t="shared" si="15"/>
        <v>-6</v>
      </c>
      <c r="M96" s="532">
        <f t="shared" si="16"/>
        <v>-1</v>
      </c>
      <c r="N96" s="661"/>
      <c r="O96" s="655"/>
      <c r="P96" s="655"/>
      <c r="Q96" s="672"/>
      <c r="R96" s="665"/>
    </row>
    <row r="97" ht="14.25" customHeight="1" outlineLevel="2">
      <c r="D97" s="648"/>
      <c r="E97" s="652" t="s">
        <v>717</v>
      </c>
      <c r="F97" s="549">
        <v>3.0</v>
      </c>
      <c r="G97" s="665">
        <v>59.0</v>
      </c>
      <c r="H97" s="665"/>
      <c r="I97" s="730"/>
      <c r="J97" s="529"/>
      <c r="K97" s="530">
        <f t="shared" si="14"/>
        <v>0</v>
      </c>
      <c r="L97" s="531">
        <f t="shared" si="15"/>
        <v>0</v>
      </c>
      <c r="M97" s="532" t="str">
        <f t="shared" si="16"/>
        <v>#DIV/0!</v>
      </c>
      <c r="N97" s="661"/>
      <c r="O97" s="655"/>
      <c r="P97" s="655"/>
      <c r="Q97" s="672"/>
      <c r="R97" s="665"/>
    </row>
    <row r="98" ht="14.25" customHeight="1" outlineLevel="2">
      <c r="A98" s="551" t="s">
        <v>912</v>
      </c>
      <c r="B98" s="551"/>
      <c r="C98" s="551" t="s">
        <v>912</v>
      </c>
      <c r="D98" s="712"/>
      <c r="E98" s="652" t="s">
        <v>713</v>
      </c>
      <c r="F98" s="545">
        <v>3.0</v>
      </c>
      <c r="G98" s="665">
        <v>39.0</v>
      </c>
      <c r="H98" s="665">
        <v>39.0</v>
      </c>
      <c r="I98" s="730" t="str">
        <f>G98/R98</f>
        <v>#DIV/0!</v>
      </c>
      <c r="J98" s="529">
        <v>8.0</v>
      </c>
      <c r="K98" s="530">
        <f t="shared" si="14"/>
        <v>0.2051282051</v>
      </c>
      <c r="L98" s="531">
        <f t="shared" si="15"/>
        <v>-8</v>
      </c>
      <c r="M98" s="532">
        <f t="shared" si="16"/>
        <v>-1</v>
      </c>
      <c r="N98" s="661"/>
      <c r="O98" s="655" t="s">
        <v>313</v>
      </c>
      <c r="P98" s="655" t="s">
        <v>313</v>
      </c>
      <c r="Q98" s="672"/>
      <c r="R98" s="665"/>
    </row>
    <row r="99" ht="14.25" customHeight="1" outlineLevel="2">
      <c r="D99" s="648"/>
      <c r="E99" s="652" t="s">
        <v>714</v>
      </c>
      <c r="F99" s="545">
        <v>3.0</v>
      </c>
      <c r="G99" s="665">
        <v>39.0</v>
      </c>
      <c r="H99" s="665">
        <v>39.0</v>
      </c>
      <c r="I99" s="730"/>
      <c r="J99" s="529">
        <v>8.0</v>
      </c>
      <c r="K99" s="530">
        <f t="shared" si="14"/>
        <v>0.2051282051</v>
      </c>
      <c r="L99" s="531">
        <f t="shared" si="15"/>
        <v>-8</v>
      </c>
      <c r="M99" s="532">
        <f t="shared" si="16"/>
        <v>-1</v>
      </c>
      <c r="N99" s="661"/>
      <c r="O99" s="655"/>
      <c r="P99" s="655"/>
      <c r="Q99" s="672"/>
      <c r="R99" s="665"/>
    </row>
    <row r="100" ht="14.25" customHeight="1" outlineLevel="2">
      <c r="D100" s="648"/>
      <c r="E100" s="652" t="s">
        <v>715</v>
      </c>
      <c r="F100" s="545">
        <v>3.0</v>
      </c>
      <c r="G100" s="665">
        <v>39.0</v>
      </c>
      <c r="H100" s="665">
        <v>39.0</v>
      </c>
      <c r="I100" s="730"/>
      <c r="J100" s="529">
        <v>8.0</v>
      </c>
      <c r="K100" s="530">
        <f t="shared" si="14"/>
        <v>0.2051282051</v>
      </c>
      <c r="L100" s="531">
        <f t="shared" si="15"/>
        <v>-8</v>
      </c>
      <c r="M100" s="532">
        <f t="shared" si="16"/>
        <v>-1</v>
      </c>
      <c r="N100" s="661"/>
      <c r="O100" s="655"/>
      <c r="P100" s="655"/>
      <c r="Q100" s="672"/>
      <c r="R100" s="665"/>
    </row>
    <row r="101" ht="14.25" customHeight="1" outlineLevel="2">
      <c r="D101" s="648"/>
      <c r="E101" s="652" t="s">
        <v>716</v>
      </c>
      <c r="F101" s="545">
        <v>3.0</v>
      </c>
      <c r="G101" s="665">
        <v>39.0</v>
      </c>
      <c r="H101" s="665">
        <v>39.0</v>
      </c>
      <c r="I101" s="730"/>
      <c r="J101" s="529">
        <v>8.0</v>
      </c>
      <c r="K101" s="530">
        <f t="shared" si="14"/>
        <v>0.2051282051</v>
      </c>
      <c r="L101" s="531">
        <f t="shared" si="15"/>
        <v>-8</v>
      </c>
      <c r="M101" s="532">
        <f t="shared" si="16"/>
        <v>-1</v>
      </c>
      <c r="N101" s="661"/>
      <c r="O101" s="655"/>
      <c r="P101" s="655"/>
      <c r="Q101" s="672"/>
      <c r="R101" s="665"/>
    </row>
    <row r="102" ht="14.25" customHeight="1" outlineLevel="2">
      <c r="D102" s="648"/>
      <c r="E102" s="652" t="s">
        <v>717</v>
      </c>
      <c r="F102" s="545">
        <v>3.0</v>
      </c>
      <c r="G102" s="665">
        <v>39.0</v>
      </c>
      <c r="H102" s="665"/>
      <c r="I102" s="730"/>
      <c r="J102" s="529"/>
      <c r="K102" s="530">
        <f t="shared" si="14"/>
        <v>0</v>
      </c>
      <c r="L102" s="531">
        <f t="shared" si="15"/>
        <v>0</v>
      </c>
      <c r="M102" s="532" t="str">
        <f t="shared" si="16"/>
        <v>#DIV/0!</v>
      </c>
      <c r="N102" s="661"/>
      <c r="O102" s="655"/>
      <c r="P102" s="655"/>
      <c r="Q102" s="672"/>
      <c r="R102" s="665"/>
    </row>
    <row r="103" ht="14.25" customHeight="1" outlineLevel="2">
      <c r="A103" s="551" t="s">
        <v>913</v>
      </c>
      <c r="B103" s="551"/>
      <c r="C103" s="551" t="s">
        <v>913</v>
      </c>
      <c r="D103" s="712"/>
      <c r="E103" s="652" t="s">
        <v>713</v>
      </c>
      <c r="F103" s="545">
        <v>50.0</v>
      </c>
      <c r="G103" s="665">
        <v>69.0</v>
      </c>
      <c r="H103" s="665">
        <v>59.0</v>
      </c>
      <c r="I103" s="730" t="str">
        <f>G103/R103</f>
        <v>#DIV/0!</v>
      </c>
      <c r="J103" s="529">
        <v>9.0</v>
      </c>
      <c r="K103" s="530">
        <f t="shared" si="14"/>
        <v>0.1304347826</v>
      </c>
      <c r="L103" s="531">
        <f t="shared" si="15"/>
        <v>-9</v>
      </c>
      <c r="M103" s="532">
        <f t="shared" si="16"/>
        <v>-1</v>
      </c>
      <c r="N103" s="661"/>
      <c r="O103" s="655" t="s">
        <v>313</v>
      </c>
      <c r="P103" s="655" t="s">
        <v>313</v>
      </c>
      <c r="Q103" s="672"/>
      <c r="R103" s="665"/>
    </row>
    <row r="104" ht="14.25" customHeight="1" outlineLevel="2">
      <c r="D104" s="648"/>
      <c r="E104" s="652" t="s">
        <v>714</v>
      </c>
      <c r="F104" s="545">
        <v>50.0</v>
      </c>
      <c r="G104" s="665">
        <v>69.0</v>
      </c>
      <c r="H104" s="665">
        <v>59.0</v>
      </c>
      <c r="I104" s="730"/>
      <c r="J104" s="529">
        <v>9.0</v>
      </c>
      <c r="K104" s="530">
        <f t="shared" si="14"/>
        <v>0.1304347826</v>
      </c>
      <c r="L104" s="531">
        <f t="shared" si="15"/>
        <v>-9</v>
      </c>
      <c r="M104" s="532">
        <f t="shared" si="16"/>
        <v>-1</v>
      </c>
      <c r="N104" s="661"/>
      <c r="O104" s="655"/>
      <c r="P104" s="655"/>
      <c r="Q104" s="672"/>
      <c r="R104" s="665"/>
    </row>
    <row r="105" ht="14.25" customHeight="1" outlineLevel="2">
      <c r="D105" s="648"/>
      <c r="E105" s="652" t="s">
        <v>715</v>
      </c>
      <c r="F105" s="545">
        <v>50.0</v>
      </c>
      <c r="G105" s="665">
        <v>69.0</v>
      </c>
      <c r="H105" s="665">
        <v>59.0</v>
      </c>
      <c r="I105" s="730"/>
      <c r="J105" s="529">
        <v>9.0</v>
      </c>
      <c r="K105" s="530">
        <f t="shared" si="14"/>
        <v>0.1304347826</v>
      </c>
      <c r="L105" s="531">
        <f t="shared" si="15"/>
        <v>-9</v>
      </c>
      <c r="M105" s="532">
        <f t="shared" si="16"/>
        <v>-1</v>
      </c>
      <c r="N105" s="661"/>
      <c r="O105" s="655"/>
      <c r="P105" s="655"/>
      <c r="Q105" s="672"/>
      <c r="R105" s="665"/>
    </row>
    <row r="106" ht="14.25" customHeight="1" outlineLevel="2">
      <c r="D106" s="648"/>
      <c r="E106" s="652" t="s">
        <v>716</v>
      </c>
      <c r="F106" s="545">
        <v>50.0</v>
      </c>
      <c r="G106" s="665">
        <v>69.0</v>
      </c>
      <c r="H106" s="665">
        <v>59.0</v>
      </c>
      <c r="I106" s="730"/>
      <c r="J106" s="529">
        <v>9.0</v>
      </c>
      <c r="K106" s="530">
        <f t="shared" si="14"/>
        <v>0.1304347826</v>
      </c>
      <c r="L106" s="531">
        <f t="shared" si="15"/>
        <v>-9</v>
      </c>
      <c r="M106" s="532">
        <f t="shared" si="16"/>
        <v>-1</v>
      </c>
      <c r="N106" s="661"/>
      <c r="O106" s="655"/>
      <c r="P106" s="655"/>
      <c r="Q106" s="672"/>
      <c r="R106" s="665"/>
    </row>
    <row r="107" ht="14.25" customHeight="1" outlineLevel="2">
      <c r="D107" s="648"/>
      <c r="E107" s="652" t="s">
        <v>717</v>
      </c>
      <c r="F107" s="545">
        <v>50.0</v>
      </c>
      <c r="G107" s="665">
        <v>69.0</v>
      </c>
      <c r="H107" s="665"/>
      <c r="I107" s="730"/>
      <c r="J107" s="529"/>
      <c r="K107" s="530">
        <f t="shared" si="14"/>
        <v>0</v>
      </c>
      <c r="L107" s="531">
        <f t="shared" si="15"/>
        <v>0</v>
      </c>
      <c r="M107" s="532" t="str">
        <f t="shared" si="16"/>
        <v>#DIV/0!</v>
      </c>
      <c r="N107" s="661"/>
      <c r="O107" s="655"/>
      <c r="P107" s="655"/>
      <c r="Q107" s="672"/>
      <c r="R107" s="665"/>
    </row>
    <row r="108" ht="14.25" customHeight="1">
      <c r="A108" s="544" t="s">
        <v>914</v>
      </c>
      <c r="B108" s="638"/>
      <c r="C108" s="544" t="s">
        <v>914</v>
      </c>
      <c r="D108" s="662"/>
      <c r="E108" s="657" t="s">
        <v>713</v>
      </c>
      <c r="F108" s="538"/>
      <c r="G108" s="539"/>
      <c r="H108" s="539"/>
      <c r="I108" s="731"/>
      <c r="J108" s="535"/>
      <c r="K108" s="536"/>
      <c r="L108" s="537"/>
      <c r="M108" s="536"/>
      <c r="N108" s="645"/>
      <c r="O108" s="670"/>
      <c r="P108" s="670"/>
      <c r="Q108" s="647"/>
      <c r="R108" s="658"/>
    </row>
    <row r="109" ht="14.25" customHeight="1">
      <c r="D109" s="648"/>
      <c r="E109" s="657" t="s">
        <v>714</v>
      </c>
      <c r="F109" s="538"/>
      <c r="G109" s="539"/>
      <c r="H109" s="539"/>
      <c r="I109" s="731"/>
      <c r="J109" s="535"/>
      <c r="K109" s="536"/>
      <c r="L109" s="537"/>
      <c r="M109" s="536"/>
      <c r="N109" s="645"/>
      <c r="O109" s="670"/>
      <c r="P109" s="670"/>
      <c r="Q109" s="647"/>
      <c r="R109" s="658"/>
    </row>
    <row r="110" ht="14.25" customHeight="1">
      <c r="D110" s="648"/>
      <c r="E110" s="657" t="s">
        <v>715</v>
      </c>
      <c r="F110" s="538"/>
      <c r="G110" s="539"/>
      <c r="H110" s="539"/>
      <c r="I110" s="731"/>
      <c r="J110" s="535"/>
      <c r="K110" s="536"/>
      <c r="L110" s="537"/>
      <c r="M110" s="536"/>
      <c r="N110" s="645"/>
      <c r="O110" s="670"/>
      <c r="P110" s="670"/>
      <c r="Q110" s="647"/>
      <c r="R110" s="658"/>
    </row>
    <row r="111" ht="14.25" customHeight="1">
      <c r="D111" s="648"/>
      <c r="E111" s="657" t="s">
        <v>716</v>
      </c>
      <c r="F111" s="538"/>
      <c r="G111" s="539"/>
      <c r="H111" s="539"/>
      <c r="I111" s="731"/>
      <c r="J111" s="535"/>
      <c r="K111" s="536"/>
      <c r="L111" s="537"/>
      <c r="M111" s="536"/>
      <c r="N111" s="645"/>
      <c r="O111" s="670"/>
      <c r="P111" s="670"/>
      <c r="Q111" s="647"/>
      <c r="R111" s="658"/>
    </row>
    <row r="112" ht="14.25" customHeight="1">
      <c r="D112" s="648"/>
      <c r="E112" s="657" t="s">
        <v>717</v>
      </c>
      <c r="F112" s="538"/>
      <c r="G112" s="539"/>
      <c r="H112" s="539"/>
      <c r="I112" s="731"/>
      <c r="J112" s="535"/>
      <c r="K112" s="536"/>
      <c r="L112" s="537"/>
      <c r="M112" s="536"/>
      <c r="N112" s="645"/>
      <c r="O112" s="670"/>
      <c r="P112" s="670"/>
      <c r="Q112" s="647"/>
      <c r="R112" s="658"/>
    </row>
    <row r="113" ht="14.25" customHeight="1" outlineLevel="1">
      <c r="A113" s="551" t="s">
        <v>915</v>
      </c>
      <c r="B113" s="551"/>
      <c r="C113" s="551" t="s">
        <v>915</v>
      </c>
      <c r="D113" s="664"/>
      <c r="E113" s="652" t="s">
        <v>713</v>
      </c>
      <c r="F113" s="545">
        <v>20.0</v>
      </c>
      <c r="G113" s="665">
        <v>49.0</v>
      </c>
      <c r="H113" s="665">
        <v>39.0</v>
      </c>
      <c r="I113" s="730" t="str">
        <f>G113/R113</f>
        <v>#DIV/0!</v>
      </c>
      <c r="J113" s="529">
        <v>13.0</v>
      </c>
      <c r="K113" s="530">
        <f t="shared" ref="K113:K127" si="17">J113/G113</f>
        <v>0.2653061224</v>
      </c>
      <c r="L113" s="531">
        <f t="shared" ref="L113:L127" si="18">Q113-J113</f>
        <v>-13</v>
      </c>
      <c r="M113" s="532">
        <f t="shared" ref="M113:M127" si="19">Q113/J113-1</f>
        <v>-1</v>
      </c>
      <c r="N113" s="666">
        <v>59.0</v>
      </c>
      <c r="O113" s="655" t="s">
        <v>313</v>
      </c>
      <c r="P113" s="667" t="s">
        <v>315</v>
      </c>
      <c r="Q113" s="672"/>
      <c r="R113" s="665"/>
    </row>
    <row r="114" ht="14.25" customHeight="1" outlineLevel="1">
      <c r="D114" s="648"/>
      <c r="E114" s="652" t="s">
        <v>714</v>
      </c>
      <c r="F114" s="545">
        <v>20.0</v>
      </c>
      <c r="G114" s="665">
        <v>49.0</v>
      </c>
      <c r="H114" s="665"/>
      <c r="I114" s="730"/>
      <c r="J114" s="529">
        <v>13.0</v>
      </c>
      <c r="K114" s="530">
        <f t="shared" si="17"/>
        <v>0.2653061224</v>
      </c>
      <c r="L114" s="531">
        <f t="shared" si="18"/>
        <v>-13</v>
      </c>
      <c r="M114" s="532">
        <f t="shared" si="19"/>
        <v>-1</v>
      </c>
      <c r="N114" s="678"/>
      <c r="O114" s="655"/>
      <c r="P114" s="655"/>
      <c r="Q114" s="672"/>
      <c r="R114" s="665"/>
    </row>
    <row r="115" ht="14.25" customHeight="1" outlineLevel="1">
      <c r="D115" s="648"/>
      <c r="E115" s="652" t="s">
        <v>715</v>
      </c>
      <c r="F115" s="545">
        <v>20.0</v>
      </c>
      <c r="G115" s="665">
        <v>49.0</v>
      </c>
      <c r="H115" s="665"/>
      <c r="I115" s="730"/>
      <c r="J115" s="529">
        <v>13.0</v>
      </c>
      <c r="K115" s="530">
        <f t="shared" si="17"/>
        <v>0.2653061224</v>
      </c>
      <c r="L115" s="531">
        <f t="shared" si="18"/>
        <v>-13</v>
      </c>
      <c r="M115" s="532">
        <f t="shared" si="19"/>
        <v>-1</v>
      </c>
      <c r="N115" s="661"/>
      <c r="O115" s="655"/>
      <c r="P115" s="655"/>
      <c r="Q115" s="672"/>
      <c r="R115" s="665"/>
    </row>
    <row r="116" ht="14.25" customHeight="1" outlineLevel="1">
      <c r="D116" s="648"/>
      <c r="E116" s="652" t="s">
        <v>716</v>
      </c>
      <c r="F116" s="545">
        <v>20.0</v>
      </c>
      <c r="G116" s="665">
        <v>49.0</v>
      </c>
      <c r="H116" s="665"/>
      <c r="I116" s="730"/>
      <c r="J116" s="529">
        <v>13.0</v>
      </c>
      <c r="K116" s="530">
        <f t="shared" si="17"/>
        <v>0.2653061224</v>
      </c>
      <c r="L116" s="531">
        <f t="shared" si="18"/>
        <v>-13</v>
      </c>
      <c r="M116" s="532">
        <f t="shared" si="19"/>
        <v>-1</v>
      </c>
      <c r="N116" s="661"/>
      <c r="O116" s="655"/>
      <c r="P116" s="655"/>
      <c r="Q116" s="672"/>
      <c r="R116" s="665"/>
    </row>
    <row r="117" ht="14.25" customHeight="1" outlineLevel="1">
      <c r="D117" s="648"/>
      <c r="E117" s="652" t="s">
        <v>717</v>
      </c>
      <c r="F117" s="545">
        <v>20.0</v>
      </c>
      <c r="G117" s="665">
        <v>49.0</v>
      </c>
      <c r="H117" s="665"/>
      <c r="I117" s="730"/>
      <c r="J117" s="529">
        <v>13.0</v>
      </c>
      <c r="K117" s="530">
        <f t="shared" si="17"/>
        <v>0.2653061224</v>
      </c>
      <c r="L117" s="531">
        <f t="shared" si="18"/>
        <v>-13</v>
      </c>
      <c r="M117" s="532">
        <f t="shared" si="19"/>
        <v>-1</v>
      </c>
      <c r="N117" s="661"/>
      <c r="O117" s="655"/>
      <c r="P117" s="655"/>
      <c r="Q117" s="672"/>
      <c r="R117" s="665"/>
    </row>
    <row r="118" ht="14.25" customHeight="1" outlineLevel="1">
      <c r="A118" s="543" t="s">
        <v>916</v>
      </c>
      <c r="B118" s="551"/>
      <c r="C118" s="543" t="s">
        <v>916</v>
      </c>
      <c r="D118" s="664"/>
      <c r="E118" s="652" t="s">
        <v>713</v>
      </c>
      <c r="F118" s="549">
        <v>50.0</v>
      </c>
      <c r="G118" s="665">
        <v>69.0</v>
      </c>
      <c r="H118" s="665">
        <v>49.0</v>
      </c>
      <c r="I118" s="730" t="str">
        <f>G118/R118</f>
        <v>#DIV/0!</v>
      </c>
      <c r="J118" s="529">
        <v>15.0</v>
      </c>
      <c r="K118" s="530">
        <f t="shared" si="17"/>
        <v>0.2173913043</v>
      </c>
      <c r="L118" s="531">
        <f t="shared" si="18"/>
        <v>-15</v>
      </c>
      <c r="M118" s="532">
        <f t="shared" si="19"/>
        <v>-1</v>
      </c>
      <c r="N118" s="663"/>
      <c r="O118" s="655"/>
      <c r="P118" s="655"/>
      <c r="Q118" s="672"/>
      <c r="R118" s="665"/>
    </row>
    <row r="119" ht="14.25" customHeight="1" outlineLevel="1">
      <c r="D119" s="648"/>
      <c r="E119" s="652" t="s">
        <v>714</v>
      </c>
      <c r="F119" s="549">
        <v>50.0</v>
      </c>
      <c r="G119" s="665">
        <v>69.0</v>
      </c>
      <c r="H119" s="665"/>
      <c r="I119" s="730"/>
      <c r="J119" s="529">
        <v>15.0</v>
      </c>
      <c r="K119" s="530">
        <f t="shared" si="17"/>
        <v>0.2173913043</v>
      </c>
      <c r="L119" s="531">
        <f t="shared" si="18"/>
        <v>-15</v>
      </c>
      <c r="M119" s="532">
        <f t="shared" si="19"/>
        <v>-1</v>
      </c>
      <c r="N119" s="661"/>
      <c r="O119" s="655"/>
      <c r="P119" s="655"/>
      <c r="Q119" s="672"/>
      <c r="R119" s="665"/>
    </row>
    <row r="120" ht="14.25" customHeight="1" outlineLevel="1">
      <c r="D120" s="648"/>
      <c r="E120" s="652" t="s">
        <v>715</v>
      </c>
      <c r="F120" s="549">
        <v>50.0</v>
      </c>
      <c r="G120" s="665">
        <v>69.0</v>
      </c>
      <c r="H120" s="665"/>
      <c r="I120" s="730"/>
      <c r="J120" s="529">
        <v>15.0</v>
      </c>
      <c r="K120" s="530">
        <f t="shared" si="17"/>
        <v>0.2173913043</v>
      </c>
      <c r="L120" s="531">
        <f t="shared" si="18"/>
        <v>-15</v>
      </c>
      <c r="M120" s="532">
        <f t="shared" si="19"/>
        <v>-1</v>
      </c>
      <c r="N120" s="661"/>
      <c r="O120" s="655"/>
      <c r="P120" s="655"/>
      <c r="Q120" s="672"/>
      <c r="R120" s="665"/>
    </row>
    <row r="121" ht="14.25" customHeight="1" outlineLevel="1">
      <c r="D121" s="648"/>
      <c r="E121" s="652" t="s">
        <v>716</v>
      </c>
      <c r="F121" s="549">
        <v>50.0</v>
      </c>
      <c r="G121" s="665">
        <v>69.0</v>
      </c>
      <c r="H121" s="665"/>
      <c r="I121" s="730"/>
      <c r="J121" s="529">
        <v>15.0</v>
      </c>
      <c r="K121" s="530">
        <f t="shared" si="17"/>
        <v>0.2173913043</v>
      </c>
      <c r="L121" s="531">
        <f t="shared" si="18"/>
        <v>-15</v>
      </c>
      <c r="M121" s="532">
        <f t="shared" si="19"/>
        <v>-1</v>
      </c>
      <c r="N121" s="661"/>
      <c r="O121" s="655"/>
      <c r="P121" s="655"/>
      <c r="Q121" s="672"/>
      <c r="R121" s="665"/>
    </row>
    <row r="122" ht="14.25" customHeight="1" outlineLevel="1">
      <c r="D122" s="648"/>
      <c r="E122" s="652" t="s">
        <v>717</v>
      </c>
      <c r="F122" s="549">
        <v>50.0</v>
      </c>
      <c r="G122" s="665">
        <v>69.0</v>
      </c>
      <c r="H122" s="665"/>
      <c r="I122" s="730"/>
      <c r="J122" s="529">
        <v>15.0</v>
      </c>
      <c r="K122" s="530">
        <f t="shared" si="17"/>
        <v>0.2173913043</v>
      </c>
      <c r="L122" s="531">
        <f t="shared" si="18"/>
        <v>-15</v>
      </c>
      <c r="M122" s="532">
        <f t="shared" si="19"/>
        <v>-1</v>
      </c>
      <c r="N122" s="661"/>
      <c r="O122" s="655"/>
      <c r="P122" s="655"/>
      <c r="Q122" s="672"/>
      <c r="R122" s="665"/>
    </row>
    <row r="123" ht="14.25" customHeight="1" outlineLevel="1">
      <c r="A123" s="543" t="s">
        <v>917</v>
      </c>
      <c r="B123" s="551"/>
      <c r="C123" s="543" t="s">
        <v>917</v>
      </c>
      <c r="D123" s="664"/>
      <c r="E123" s="652" t="s">
        <v>713</v>
      </c>
      <c r="F123" s="549">
        <v>50.0</v>
      </c>
      <c r="G123" s="665">
        <v>59.0</v>
      </c>
      <c r="H123" s="665">
        <v>39.0</v>
      </c>
      <c r="I123" s="730" t="str">
        <f>G123/R123</f>
        <v>#DIV/0!</v>
      </c>
      <c r="J123" s="529">
        <v>10.0</v>
      </c>
      <c r="K123" s="530">
        <f t="shared" si="17"/>
        <v>0.1694915254</v>
      </c>
      <c r="L123" s="531">
        <f t="shared" si="18"/>
        <v>-10</v>
      </c>
      <c r="M123" s="532">
        <f t="shared" si="19"/>
        <v>-1</v>
      </c>
      <c r="N123" s="663"/>
      <c r="O123" s="655"/>
      <c r="P123" s="655"/>
      <c r="Q123" s="672"/>
      <c r="R123" s="665"/>
    </row>
    <row r="124" ht="14.25" customHeight="1" outlineLevel="1">
      <c r="D124" s="648"/>
      <c r="E124" s="652" t="s">
        <v>714</v>
      </c>
      <c r="F124" s="549">
        <v>50.0</v>
      </c>
      <c r="G124" s="665">
        <v>59.0</v>
      </c>
      <c r="H124" s="665"/>
      <c r="I124" s="730"/>
      <c r="J124" s="529">
        <v>10.0</v>
      </c>
      <c r="K124" s="530">
        <f t="shared" si="17"/>
        <v>0.1694915254</v>
      </c>
      <c r="L124" s="531">
        <f t="shared" si="18"/>
        <v>-10</v>
      </c>
      <c r="M124" s="532">
        <f t="shared" si="19"/>
        <v>-1</v>
      </c>
      <c r="N124" s="661"/>
      <c r="O124" s="655"/>
      <c r="P124" s="655"/>
      <c r="Q124" s="672"/>
      <c r="R124" s="665"/>
    </row>
    <row r="125" ht="14.25" customHeight="1" outlineLevel="1">
      <c r="D125" s="648"/>
      <c r="E125" s="652" t="s">
        <v>715</v>
      </c>
      <c r="F125" s="549">
        <v>50.0</v>
      </c>
      <c r="G125" s="665">
        <v>59.0</v>
      </c>
      <c r="H125" s="665"/>
      <c r="I125" s="730"/>
      <c r="J125" s="529">
        <v>10.0</v>
      </c>
      <c r="K125" s="530">
        <f t="shared" si="17"/>
        <v>0.1694915254</v>
      </c>
      <c r="L125" s="531">
        <f t="shared" si="18"/>
        <v>-10</v>
      </c>
      <c r="M125" s="532">
        <f t="shared" si="19"/>
        <v>-1</v>
      </c>
      <c r="N125" s="661"/>
      <c r="O125" s="655"/>
      <c r="P125" s="655"/>
      <c r="Q125" s="672"/>
      <c r="R125" s="665"/>
    </row>
    <row r="126" ht="14.25" customHeight="1" outlineLevel="1">
      <c r="D126" s="648"/>
      <c r="E126" s="652" t="s">
        <v>716</v>
      </c>
      <c r="F126" s="549">
        <v>50.0</v>
      </c>
      <c r="G126" s="665">
        <v>59.0</v>
      </c>
      <c r="H126" s="665"/>
      <c r="I126" s="730"/>
      <c r="J126" s="529">
        <v>10.0</v>
      </c>
      <c r="K126" s="530">
        <f t="shared" si="17"/>
        <v>0.1694915254</v>
      </c>
      <c r="L126" s="531">
        <f t="shared" si="18"/>
        <v>-10</v>
      </c>
      <c r="M126" s="532">
        <f t="shared" si="19"/>
        <v>-1</v>
      </c>
      <c r="N126" s="661"/>
      <c r="O126" s="655"/>
      <c r="P126" s="655"/>
      <c r="Q126" s="672"/>
      <c r="R126" s="665"/>
    </row>
    <row r="127" ht="14.25" customHeight="1" outlineLevel="1">
      <c r="D127" s="648"/>
      <c r="E127" s="652" t="s">
        <v>717</v>
      </c>
      <c r="F127" s="549">
        <v>50.0</v>
      </c>
      <c r="G127" s="665">
        <v>59.0</v>
      </c>
      <c r="H127" s="665"/>
      <c r="I127" s="730"/>
      <c r="J127" s="529">
        <v>10.0</v>
      </c>
      <c r="K127" s="530">
        <f t="shared" si="17"/>
        <v>0.1694915254</v>
      </c>
      <c r="L127" s="531">
        <f t="shared" si="18"/>
        <v>-10</v>
      </c>
      <c r="M127" s="532">
        <f t="shared" si="19"/>
        <v>-1</v>
      </c>
      <c r="N127" s="661"/>
      <c r="O127" s="655"/>
      <c r="P127" s="655"/>
      <c r="Q127" s="672"/>
      <c r="R127" s="665"/>
    </row>
    <row r="128" ht="14.25" customHeight="1">
      <c r="A128" s="544" t="s">
        <v>564</v>
      </c>
      <c r="B128" s="638"/>
      <c r="C128" s="544" t="s">
        <v>564</v>
      </c>
      <c r="D128" s="662"/>
      <c r="E128" s="657" t="s">
        <v>713</v>
      </c>
      <c r="F128" s="538"/>
      <c r="G128" s="539"/>
      <c r="H128" s="539"/>
      <c r="I128" s="731"/>
      <c r="J128" s="535"/>
      <c r="K128" s="536"/>
      <c r="L128" s="537"/>
      <c r="M128" s="536"/>
      <c r="N128" s="663"/>
      <c r="O128" s="536"/>
      <c r="P128" s="536"/>
      <c r="Q128" s="647"/>
      <c r="R128" s="539"/>
    </row>
    <row r="129" ht="14.25" customHeight="1">
      <c r="D129" s="648"/>
      <c r="E129" s="657" t="s">
        <v>714</v>
      </c>
      <c r="F129" s="538"/>
      <c r="G129" s="539"/>
      <c r="H129" s="539"/>
      <c r="I129" s="731"/>
      <c r="J129" s="535"/>
      <c r="K129" s="536"/>
      <c r="L129" s="537"/>
      <c r="M129" s="536"/>
      <c r="N129" s="645"/>
      <c r="O129" s="536"/>
      <c r="P129" s="536"/>
      <c r="Q129" s="647"/>
      <c r="R129" s="539"/>
    </row>
    <row r="130" ht="14.25" customHeight="1">
      <c r="D130" s="648"/>
      <c r="E130" s="657" t="s">
        <v>715</v>
      </c>
      <c r="F130" s="538"/>
      <c r="G130" s="539"/>
      <c r="H130" s="539"/>
      <c r="I130" s="731"/>
      <c r="J130" s="535"/>
      <c r="K130" s="536"/>
      <c r="L130" s="537"/>
      <c r="M130" s="536"/>
      <c r="N130" s="645"/>
      <c r="O130" s="536"/>
      <c r="P130" s="536"/>
      <c r="Q130" s="647"/>
      <c r="R130" s="539"/>
    </row>
    <row r="131" ht="14.25" customHeight="1">
      <c r="D131" s="648"/>
      <c r="E131" s="657" t="s">
        <v>716</v>
      </c>
      <c r="F131" s="538"/>
      <c r="G131" s="539"/>
      <c r="H131" s="539"/>
      <c r="I131" s="731"/>
      <c r="J131" s="535"/>
      <c r="K131" s="536"/>
      <c r="L131" s="537"/>
      <c r="M131" s="536"/>
      <c r="N131" s="645"/>
      <c r="O131" s="536"/>
      <c r="P131" s="536"/>
      <c r="Q131" s="647"/>
      <c r="R131" s="539"/>
    </row>
    <row r="132" ht="14.25" customHeight="1">
      <c r="D132" s="648"/>
      <c r="E132" s="657" t="s">
        <v>717</v>
      </c>
      <c r="F132" s="538"/>
      <c r="G132" s="539"/>
      <c r="H132" s="539"/>
      <c r="I132" s="731"/>
      <c r="J132" s="535"/>
      <c r="K132" s="536"/>
      <c r="L132" s="537"/>
      <c r="M132" s="536"/>
      <c r="N132" s="645"/>
      <c r="O132" s="536"/>
      <c r="P132" s="536"/>
      <c r="Q132" s="647"/>
      <c r="R132" s="539"/>
    </row>
    <row r="133" ht="14.25" customHeight="1" outlineLevel="1">
      <c r="A133" s="543" t="s">
        <v>565</v>
      </c>
      <c r="B133" s="551"/>
      <c r="C133" s="543" t="s">
        <v>918</v>
      </c>
      <c r="D133" s="664"/>
      <c r="E133" s="652" t="s">
        <v>713</v>
      </c>
      <c r="F133" s="545">
        <v>60.0</v>
      </c>
      <c r="G133" s="665">
        <v>229.0</v>
      </c>
      <c r="H133" s="665">
        <v>219.0</v>
      </c>
      <c r="I133" s="730" t="str">
        <f>G133/R133</f>
        <v>#DIV/0!</v>
      </c>
      <c r="J133" s="529">
        <v>19.0</v>
      </c>
      <c r="K133" s="530">
        <f t="shared" ref="K133:K157" si="20">J133/G133</f>
        <v>0.08296943231</v>
      </c>
      <c r="L133" s="531">
        <f t="shared" ref="L133:L157" si="21">Q133-J133</f>
        <v>-19</v>
      </c>
      <c r="M133" s="532">
        <f t="shared" ref="M133:M157" si="22">Q133/J133-1</f>
        <v>-1</v>
      </c>
      <c r="N133" s="666">
        <v>239.0</v>
      </c>
      <c r="O133" s="655" t="s">
        <v>313</v>
      </c>
      <c r="P133" s="667" t="s">
        <v>315</v>
      </c>
      <c r="Q133" s="647"/>
      <c r="R133" s="665"/>
    </row>
    <row r="134" ht="14.25" customHeight="1" outlineLevel="1">
      <c r="D134" s="648"/>
      <c r="E134" s="652" t="s">
        <v>714</v>
      </c>
      <c r="F134" s="545">
        <v>60.0</v>
      </c>
      <c r="G134" s="665">
        <v>229.0</v>
      </c>
      <c r="H134" s="665">
        <v>199.0</v>
      </c>
      <c r="I134" s="730"/>
      <c r="J134" s="529">
        <v>30.0</v>
      </c>
      <c r="K134" s="530">
        <f t="shared" si="20"/>
        <v>0.1310043668</v>
      </c>
      <c r="L134" s="531">
        <f t="shared" si="21"/>
        <v>-30</v>
      </c>
      <c r="M134" s="532">
        <f t="shared" si="22"/>
        <v>-1</v>
      </c>
      <c r="N134" s="661"/>
      <c r="O134" s="655"/>
      <c r="P134" s="655"/>
      <c r="Q134" s="647"/>
      <c r="R134" s="665"/>
    </row>
    <row r="135" ht="14.25" customHeight="1" outlineLevel="1">
      <c r="D135" s="648"/>
      <c r="E135" s="652" t="s">
        <v>715</v>
      </c>
      <c r="F135" s="545">
        <v>60.0</v>
      </c>
      <c r="G135" s="665">
        <v>239.0</v>
      </c>
      <c r="H135" s="665">
        <v>229.0</v>
      </c>
      <c r="I135" s="730"/>
      <c r="J135" s="529">
        <v>24.0</v>
      </c>
      <c r="K135" s="530">
        <f t="shared" si="20"/>
        <v>0.10041841</v>
      </c>
      <c r="L135" s="531">
        <f t="shared" si="21"/>
        <v>-24</v>
      </c>
      <c r="M135" s="532">
        <f t="shared" si="22"/>
        <v>-1</v>
      </c>
      <c r="N135" s="661"/>
      <c r="O135" s="655"/>
      <c r="P135" s="655"/>
      <c r="Q135" s="647"/>
      <c r="R135" s="665"/>
    </row>
    <row r="136" ht="14.25" customHeight="1" outlineLevel="1">
      <c r="D136" s="648"/>
      <c r="E136" s="652" t="s">
        <v>716</v>
      </c>
      <c r="F136" s="545">
        <v>60.0</v>
      </c>
      <c r="G136" s="665">
        <v>239.0</v>
      </c>
      <c r="H136" s="665">
        <v>229.0</v>
      </c>
      <c r="I136" s="730"/>
      <c r="J136" s="529">
        <v>22.0</v>
      </c>
      <c r="K136" s="530">
        <f t="shared" si="20"/>
        <v>0.09205020921</v>
      </c>
      <c r="L136" s="531">
        <f t="shared" si="21"/>
        <v>-22</v>
      </c>
      <c r="M136" s="532">
        <f t="shared" si="22"/>
        <v>-1</v>
      </c>
      <c r="N136" s="678"/>
      <c r="O136" s="655"/>
      <c r="P136" s="667" t="s">
        <v>313</v>
      </c>
      <c r="Q136" s="647"/>
      <c r="R136" s="665"/>
    </row>
    <row r="137" ht="14.25" customHeight="1" outlineLevel="1">
      <c r="D137" s="648"/>
      <c r="E137" s="652" t="s">
        <v>717</v>
      </c>
      <c r="F137" s="545">
        <v>60.0</v>
      </c>
      <c r="G137" s="665">
        <v>239.0</v>
      </c>
      <c r="H137" s="665"/>
      <c r="I137" s="730"/>
      <c r="J137" s="529">
        <v>22.0</v>
      </c>
      <c r="K137" s="530">
        <f t="shared" si="20"/>
        <v>0.09205020921</v>
      </c>
      <c r="L137" s="531">
        <f t="shared" si="21"/>
        <v>-22</v>
      </c>
      <c r="M137" s="532">
        <f t="shared" si="22"/>
        <v>-1</v>
      </c>
      <c r="N137" s="678"/>
      <c r="O137" s="655"/>
      <c r="P137" s="667"/>
      <c r="Q137" s="647"/>
      <c r="R137" s="665"/>
    </row>
    <row r="138" ht="14.25" customHeight="1" outlineLevel="1">
      <c r="A138" s="543" t="s">
        <v>566</v>
      </c>
      <c r="B138" s="551"/>
      <c r="C138" s="543" t="s">
        <v>731</v>
      </c>
      <c r="D138" s="664"/>
      <c r="E138" s="652" t="s">
        <v>713</v>
      </c>
      <c r="F138" s="547">
        <v>340.0</v>
      </c>
      <c r="G138" s="665">
        <v>289.0</v>
      </c>
      <c r="H138" s="665">
        <v>249.0</v>
      </c>
      <c r="I138" s="730" t="str">
        <f>G138/R138</f>
        <v>#DIV/0!</v>
      </c>
      <c r="J138" s="529">
        <v>24.0</v>
      </c>
      <c r="K138" s="530">
        <f t="shared" si="20"/>
        <v>0.0830449827</v>
      </c>
      <c r="L138" s="531">
        <f t="shared" si="21"/>
        <v>-24</v>
      </c>
      <c r="M138" s="532">
        <f t="shared" si="22"/>
        <v>-1</v>
      </c>
      <c r="N138" s="666">
        <v>299.0</v>
      </c>
      <c r="O138" s="655" t="s">
        <v>313</v>
      </c>
      <c r="P138" s="667" t="s">
        <v>315</v>
      </c>
      <c r="Q138" s="647"/>
      <c r="R138" s="665"/>
    </row>
    <row r="139" ht="14.25" customHeight="1" outlineLevel="1">
      <c r="D139" s="648"/>
      <c r="E139" s="652" t="s">
        <v>714</v>
      </c>
      <c r="F139" s="547">
        <v>340.0</v>
      </c>
      <c r="G139" s="665">
        <v>289.0</v>
      </c>
      <c r="H139" s="665">
        <v>239.0</v>
      </c>
      <c r="I139" s="730"/>
      <c r="J139" s="529">
        <v>39.0</v>
      </c>
      <c r="K139" s="530">
        <f t="shared" si="20"/>
        <v>0.1349480969</v>
      </c>
      <c r="L139" s="531">
        <f t="shared" si="21"/>
        <v>-39</v>
      </c>
      <c r="M139" s="532">
        <f t="shared" si="22"/>
        <v>-1</v>
      </c>
      <c r="N139" s="654"/>
      <c r="O139" s="655"/>
      <c r="P139" s="655"/>
      <c r="Q139" s="647"/>
      <c r="R139" s="665"/>
    </row>
    <row r="140" ht="14.25" customHeight="1" outlineLevel="1">
      <c r="D140" s="648"/>
      <c r="E140" s="652" t="s">
        <v>715</v>
      </c>
      <c r="F140" s="547">
        <v>340.0</v>
      </c>
      <c r="G140" s="665">
        <v>319.0</v>
      </c>
      <c r="H140" s="665">
        <v>279.0</v>
      </c>
      <c r="I140" s="730"/>
      <c r="J140" s="529">
        <v>30.0</v>
      </c>
      <c r="K140" s="530">
        <f t="shared" si="20"/>
        <v>0.09404388715</v>
      </c>
      <c r="L140" s="531">
        <f t="shared" si="21"/>
        <v>-30</v>
      </c>
      <c r="M140" s="532">
        <f t="shared" si="22"/>
        <v>-1</v>
      </c>
      <c r="N140" s="654"/>
      <c r="O140" s="655"/>
      <c r="P140" s="655"/>
      <c r="Q140" s="647"/>
      <c r="R140" s="665"/>
    </row>
    <row r="141" ht="14.25" customHeight="1" outlineLevel="1">
      <c r="D141" s="648"/>
      <c r="E141" s="652" t="s">
        <v>716</v>
      </c>
      <c r="F141" s="547">
        <v>340.0</v>
      </c>
      <c r="G141" s="665">
        <v>319.0</v>
      </c>
      <c r="H141" s="665">
        <v>259.0</v>
      </c>
      <c r="I141" s="730"/>
      <c r="J141" s="529">
        <v>29.0</v>
      </c>
      <c r="K141" s="530">
        <f t="shared" si="20"/>
        <v>0.09090909091</v>
      </c>
      <c r="L141" s="531">
        <f t="shared" si="21"/>
        <v>-29</v>
      </c>
      <c r="M141" s="532">
        <f t="shared" si="22"/>
        <v>-1</v>
      </c>
      <c r="N141" s="668"/>
      <c r="O141" s="655"/>
      <c r="P141" s="667" t="s">
        <v>313</v>
      </c>
      <c r="Q141" s="647"/>
      <c r="R141" s="665"/>
    </row>
    <row r="142" ht="14.25" customHeight="1" outlineLevel="1">
      <c r="D142" s="648"/>
      <c r="E142" s="652" t="s">
        <v>717</v>
      </c>
      <c r="F142" s="547">
        <v>340.0</v>
      </c>
      <c r="G142" s="665">
        <v>329.0</v>
      </c>
      <c r="H142" s="665"/>
      <c r="I142" s="730"/>
      <c r="J142" s="529">
        <v>29.0</v>
      </c>
      <c r="K142" s="530">
        <f t="shared" si="20"/>
        <v>0.08814589666</v>
      </c>
      <c r="L142" s="531">
        <f t="shared" si="21"/>
        <v>-29</v>
      </c>
      <c r="M142" s="532">
        <f t="shared" si="22"/>
        <v>-1</v>
      </c>
      <c r="N142" s="668"/>
      <c r="O142" s="655"/>
      <c r="P142" s="667"/>
      <c r="Q142" s="647"/>
      <c r="R142" s="665"/>
    </row>
    <row r="143" ht="14.25" customHeight="1" outlineLevel="1">
      <c r="A143" s="543" t="s">
        <v>567</v>
      </c>
      <c r="B143" s="551"/>
      <c r="C143" s="543" t="s">
        <v>919</v>
      </c>
      <c r="D143" s="551"/>
      <c r="E143" s="652" t="s">
        <v>713</v>
      </c>
      <c r="F143" s="547">
        <v>340.0</v>
      </c>
      <c r="G143" s="665">
        <v>349.0</v>
      </c>
      <c r="H143" s="665">
        <v>299.0</v>
      </c>
      <c r="I143" s="730" t="str">
        <f>G143/R143</f>
        <v>#DIV/0!</v>
      </c>
      <c r="J143" s="529">
        <v>50.0</v>
      </c>
      <c r="K143" s="530">
        <f t="shared" si="20"/>
        <v>0.1432664756</v>
      </c>
      <c r="L143" s="531">
        <f t="shared" si="21"/>
        <v>-50</v>
      </c>
      <c r="M143" s="532">
        <f t="shared" si="22"/>
        <v>-1</v>
      </c>
      <c r="N143" s="666">
        <v>389.0</v>
      </c>
      <c r="O143" s="655" t="s">
        <v>313</v>
      </c>
      <c r="P143" s="667" t="s">
        <v>315</v>
      </c>
      <c r="Q143" s="647"/>
      <c r="R143" s="665"/>
    </row>
    <row r="144" ht="14.25" customHeight="1" outlineLevel="1">
      <c r="E144" s="652" t="s">
        <v>714</v>
      </c>
      <c r="F144" s="547">
        <v>340.0</v>
      </c>
      <c r="G144" s="665">
        <v>349.0</v>
      </c>
      <c r="H144" s="665">
        <v>289.0</v>
      </c>
      <c r="I144" s="730"/>
      <c r="J144" s="529">
        <v>63.0</v>
      </c>
      <c r="K144" s="530">
        <f t="shared" si="20"/>
        <v>0.1805157593</v>
      </c>
      <c r="L144" s="531">
        <f t="shared" si="21"/>
        <v>-63</v>
      </c>
      <c r="M144" s="532">
        <f t="shared" si="22"/>
        <v>-1</v>
      </c>
      <c r="N144" s="654"/>
      <c r="O144" s="655"/>
      <c r="P144" s="655"/>
      <c r="Q144" s="647"/>
      <c r="R144" s="665"/>
    </row>
    <row r="145" ht="14.25" customHeight="1" outlineLevel="1">
      <c r="E145" s="652" t="s">
        <v>715</v>
      </c>
      <c r="F145" s="547">
        <v>340.0</v>
      </c>
      <c r="G145" s="665">
        <v>369.0</v>
      </c>
      <c r="H145" s="665">
        <v>349.0</v>
      </c>
      <c r="I145" s="730"/>
      <c r="J145" s="529">
        <v>56.0</v>
      </c>
      <c r="K145" s="530">
        <f t="shared" si="20"/>
        <v>0.1517615176</v>
      </c>
      <c r="L145" s="531">
        <f t="shared" si="21"/>
        <v>-56</v>
      </c>
      <c r="M145" s="532">
        <f t="shared" si="22"/>
        <v>-1</v>
      </c>
      <c r="N145" s="654"/>
      <c r="O145" s="655"/>
      <c r="P145" s="655"/>
      <c r="Q145" s="647"/>
      <c r="R145" s="665"/>
    </row>
    <row r="146" ht="14.25" customHeight="1" outlineLevel="1">
      <c r="E146" s="652" t="s">
        <v>716</v>
      </c>
      <c r="F146" s="547">
        <v>340.0</v>
      </c>
      <c r="G146" s="665">
        <v>369.0</v>
      </c>
      <c r="H146" s="665">
        <v>329.0</v>
      </c>
      <c r="I146" s="730"/>
      <c r="J146" s="529">
        <v>53.0</v>
      </c>
      <c r="K146" s="530">
        <f t="shared" si="20"/>
        <v>0.1436314363</v>
      </c>
      <c r="L146" s="531">
        <f t="shared" si="21"/>
        <v>-53</v>
      </c>
      <c r="M146" s="532">
        <f t="shared" si="22"/>
        <v>-1</v>
      </c>
      <c r="N146" s="668"/>
      <c r="O146" s="655"/>
      <c r="P146" s="667" t="s">
        <v>313</v>
      </c>
      <c r="Q146" s="647"/>
      <c r="R146" s="665"/>
    </row>
    <row r="147" ht="14.25" customHeight="1" outlineLevel="1">
      <c r="E147" s="652" t="s">
        <v>717</v>
      </c>
      <c r="F147" s="547">
        <v>340.0</v>
      </c>
      <c r="G147" s="665">
        <v>389.0</v>
      </c>
      <c r="H147" s="665"/>
      <c r="I147" s="730"/>
      <c r="J147" s="529">
        <v>53.0</v>
      </c>
      <c r="K147" s="530">
        <f t="shared" si="20"/>
        <v>0.1362467866</v>
      </c>
      <c r="L147" s="531">
        <f t="shared" si="21"/>
        <v>-53</v>
      </c>
      <c r="M147" s="532">
        <f t="shared" si="22"/>
        <v>-1</v>
      </c>
      <c r="N147" s="668"/>
      <c r="O147" s="655"/>
      <c r="P147" s="667"/>
      <c r="Q147" s="647"/>
      <c r="R147" s="665"/>
    </row>
    <row r="148" ht="14.25" customHeight="1" outlineLevel="1">
      <c r="A148" s="543" t="s">
        <v>568</v>
      </c>
      <c r="B148" s="551"/>
      <c r="C148" s="543" t="s">
        <v>732</v>
      </c>
      <c r="D148" s="664"/>
      <c r="E148" s="652" t="s">
        <v>713</v>
      </c>
      <c r="F148" s="547">
        <v>400.0</v>
      </c>
      <c r="G148" s="665">
        <v>369.0</v>
      </c>
      <c r="H148" s="665">
        <v>299.0</v>
      </c>
      <c r="I148" s="730" t="str">
        <f>G148/R148</f>
        <v>#DIV/0!</v>
      </c>
      <c r="J148" s="529">
        <v>54.0</v>
      </c>
      <c r="K148" s="530">
        <f t="shared" si="20"/>
        <v>0.1463414634</v>
      </c>
      <c r="L148" s="531">
        <f t="shared" si="21"/>
        <v>-54</v>
      </c>
      <c r="M148" s="532">
        <f t="shared" si="22"/>
        <v>-1</v>
      </c>
      <c r="N148" s="666">
        <v>399.0</v>
      </c>
      <c r="O148" s="655" t="s">
        <v>313</v>
      </c>
      <c r="P148" s="667" t="s">
        <v>315</v>
      </c>
      <c r="Q148" s="647"/>
      <c r="R148" s="665"/>
    </row>
    <row r="149" ht="14.25" customHeight="1" outlineLevel="1">
      <c r="D149" s="648"/>
      <c r="E149" s="652" t="s">
        <v>714</v>
      </c>
      <c r="F149" s="547">
        <v>400.0</v>
      </c>
      <c r="G149" s="665">
        <v>369.0</v>
      </c>
      <c r="H149" s="665">
        <v>289.0</v>
      </c>
      <c r="I149" s="730"/>
      <c r="J149" s="529">
        <v>67.0</v>
      </c>
      <c r="K149" s="530">
        <f t="shared" si="20"/>
        <v>0.1815718157</v>
      </c>
      <c r="L149" s="531">
        <f t="shared" si="21"/>
        <v>-67</v>
      </c>
      <c r="M149" s="532">
        <f t="shared" si="22"/>
        <v>-1</v>
      </c>
      <c r="N149" s="654"/>
      <c r="O149" s="655"/>
      <c r="P149" s="655"/>
      <c r="Q149" s="647"/>
      <c r="R149" s="665"/>
    </row>
    <row r="150" ht="14.25" customHeight="1" outlineLevel="1">
      <c r="D150" s="648"/>
      <c r="E150" s="652" t="s">
        <v>715</v>
      </c>
      <c r="F150" s="547">
        <v>400.0</v>
      </c>
      <c r="G150" s="665">
        <v>399.0</v>
      </c>
      <c r="H150" s="665">
        <v>349.0</v>
      </c>
      <c r="I150" s="730"/>
      <c r="J150" s="529">
        <v>62.0</v>
      </c>
      <c r="K150" s="530">
        <f t="shared" si="20"/>
        <v>0.1553884712</v>
      </c>
      <c r="L150" s="531">
        <f t="shared" si="21"/>
        <v>-62</v>
      </c>
      <c r="M150" s="532">
        <f t="shared" si="22"/>
        <v>-1</v>
      </c>
      <c r="N150" s="654"/>
      <c r="O150" s="655"/>
      <c r="P150" s="655"/>
      <c r="Q150" s="647"/>
      <c r="R150" s="665"/>
    </row>
    <row r="151" ht="14.25" customHeight="1" outlineLevel="1">
      <c r="D151" s="648"/>
      <c r="E151" s="652" t="s">
        <v>716</v>
      </c>
      <c r="F151" s="547">
        <v>400.0</v>
      </c>
      <c r="G151" s="665">
        <v>399.0</v>
      </c>
      <c r="H151" s="665">
        <v>329.0</v>
      </c>
      <c r="I151" s="730"/>
      <c r="J151" s="529">
        <v>58.0</v>
      </c>
      <c r="K151" s="530">
        <f t="shared" si="20"/>
        <v>0.1453634085</v>
      </c>
      <c r="L151" s="531">
        <f t="shared" si="21"/>
        <v>-58</v>
      </c>
      <c r="M151" s="532">
        <f t="shared" si="22"/>
        <v>-1</v>
      </c>
      <c r="N151" s="654"/>
      <c r="O151" s="655"/>
      <c r="P151" s="667" t="s">
        <v>313</v>
      </c>
      <c r="Q151" s="647"/>
      <c r="R151" s="665"/>
    </row>
    <row r="152" ht="14.25" customHeight="1" outlineLevel="1">
      <c r="D152" s="648"/>
      <c r="E152" s="652" t="s">
        <v>717</v>
      </c>
      <c r="F152" s="547">
        <v>400.0</v>
      </c>
      <c r="G152" s="665">
        <v>419.0</v>
      </c>
      <c r="H152" s="665"/>
      <c r="I152" s="730"/>
      <c r="J152" s="529">
        <v>58.0</v>
      </c>
      <c r="K152" s="530">
        <f t="shared" si="20"/>
        <v>0.138424821</v>
      </c>
      <c r="L152" s="531">
        <f t="shared" si="21"/>
        <v>-58</v>
      </c>
      <c r="M152" s="532">
        <f t="shared" si="22"/>
        <v>-1</v>
      </c>
      <c r="N152" s="654"/>
      <c r="O152" s="655"/>
      <c r="P152" s="667"/>
      <c r="Q152" s="647"/>
      <c r="R152" s="665"/>
    </row>
    <row r="153" ht="14.25" customHeight="1" outlineLevel="1">
      <c r="A153" s="543" t="s">
        <v>569</v>
      </c>
      <c r="B153" s="551"/>
      <c r="C153" s="543" t="s">
        <v>733</v>
      </c>
      <c r="D153" s="664"/>
      <c r="E153" s="652" t="s">
        <v>713</v>
      </c>
      <c r="F153" s="547">
        <v>400.0</v>
      </c>
      <c r="G153" s="653">
        <v>479.0</v>
      </c>
      <c r="H153" s="653">
        <v>439.0</v>
      </c>
      <c r="I153" s="730" t="str">
        <f>G153/R153</f>
        <v>#DIV/0!</v>
      </c>
      <c r="J153" s="529">
        <v>100.0</v>
      </c>
      <c r="K153" s="530">
        <f t="shared" si="20"/>
        <v>0.2087682672</v>
      </c>
      <c r="L153" s="531">
        <f t="shared" si="21"/>
        <v>-100</v>
      </c>
      <c r="M153" s="532">
        <f t="shared" si="22"/>
        <v>-1</v>
      </c>
      <c r="N153" s="666">
        <v>499.0</v>
      </c>
      <c r="O153" s="655" t="s">
        <v>313</v>
      </c>
      <c r="P153" s="667" t="s">
        <v>315</v>
      </c>
      <c r="Q153" s="656"/>
      <c r="R153" s="653"/>
    </row>
    <row r="154" ht="14.25" customHeight="1" outlineLevel="1">
      <c r="D154" s="648"/>
      <c r="E154" s="652" t="s">
        <v>714</v>
      </c>
      <c r="F154" s="547">
        <v>400.0</v>
      </c>
      <c r="G154" s="653">
        <v>479.0</v>
      </c>
      <c r="H154" s="653">
        <v>429.0</v>
      </c>
      <c r="I154" s="730"/>
      <c r="J154" s="529">
        <v>123.0</v>
      </c>
      <c r="K154" s="530">
        <f t="shared" si="20"/>
        <v>0.2567849687</v>
      </c>
      <c r="L154" s="531">
        <f t="shared" si="21"/>
        <v>-123</v>
      </c>
      <c r="M154" s="532">
        <f t="shared" si="22"/>
        <v>-1</v>
      </c>
      <c r="N154" s="654"/>
      <c r="O154" s="655"/>
      <c r="P154" s="655"/>
      <c r="Q154" s="656"/>
      <c r="R154" s="653"/>
    </row>
    <row r="155" ht="14.25" customHeight="1" outlineLevel="1">
      <c r="D155" s="648"/>
      <c r="E155" s="652" t="s">
        <v>715</v>
      </c>
      <c r="F155" s="547">
        <v>400.0</v>
      </c>
      <c r="G155" s="653">
        <v>499.0</v>
      </c>
      <c r="H155" s="653">
        <v>469.0</v>
      </c>
      <c r="I155" s="730"/>
      <c r="J155" s="529">
        <v>108.0</v>
      </c>
      <c r="K155" s="530">
        <f t="shared" si="20"/>
        <v>0.2164328657</v>
      </c>
      <c r="L155" s="531">
        <f t="shared" si="21"/>
        <v>-108</v>
      </c>
      <c r="M155" s="532">
        <f t="shared" si="22"/>
        <v>-1</v>
      </c>
      <c r="N155" s="654"/>
      <c r="O155" s="655"/>
      <c r="P155" s="655"/>
      <c r="Q155" s="656"/>
      <c r="R155" s="653"/>
    </row>
    <row r="156" ht="14.25" customHeight="1" outlineLevel="1">
      <c r="D156" s="648"/>
      <c r="E156" s="652" t="s">
        <v>716</v>
      </c>
      <c r="F156" s="547">
        <v>400.0</v>
      </c>
      <c r="G156" s="653">
        <v>499.0</v>
      </c>
      <c r="H156" s="653">
        <v>449.0</v>
      </c>
      <c r="I156" s="730"/>
      <c r="J156" s="529">
        <v>106.0</v>
      </c>
      <c r="K156" s="530">
        <f t="shared" si="20"/>
        <v>0.2124248497</v>
      </c>
      <c r="L156" s="531">
        <f t="shared" si="21"/>
        <v>-106</v>
      </c>
      <c r="M156" s="532">
        <f t="shared" si="22"/>
        <v>-1</v>
      </c>
      <c r="N156" s="654"/>
      <c r="O156" s="655"/>
      <c r="P156" s="667" t="s">
        <v>313</v>
      </c>
      <c r="Q156" s="656"/>
      <c r="R156" s="653"/>
    </row>
    <row r="157" ht="14.25" customHeight="1" outlineLevel="1">
      <c r="D157" s="648"/>
      <c r="E157" s="652" t="s">
        <v>717</v>
      </c>
      <c r="F157" s="547">
        <v>400.0</v>
      </c>
      <c r="G157" s="653">
        <v>529.0</v>
      </c>
      <c r="H157" s="653"/>
      <c r="I157" s="730"/>
      <c r="J157" s="529">
        <v>106.0</v>
      </c>
      <c r="K157" s="530">
        <f t="shared" si="20"/>
        <v>0.2003780718</v>
      </c>
      <c r="L157" s="531">
        <f t="shared" si="21"/>
        <v>-106</v>
      </c>
      <c r="M157" s="532">
        <f t="shared" si="22"/>
        <v>-1</v>
      </c>
      <c r="N157" s="654"/>
      <c r="O157" s="655"/>
      <c r="P157" s="667"/>
      <c r="Q157" s="656"/>
      <c r="R157" s="653"/>
    </row>
    <row r="158" ht="14.25" customHeight="1">
      <c r="A158" s="544" t="s">
        <v>920</v>
      </c>
      <c r="B158" s="638" t="s">
        <v>921</v>
      </c>
      <c r="C158" s="704" t="s">
        <v>922</v>
      </c>
      <c r="D158" s="736" t="s">
        <v>923</v>
      </c>
      <c r="E158" s="657" t="s">
        <v>713</v>
      </c>
      <c r="F158" s="538"/>
      <c r="G158" s="539"/>
      <c r="H158" s="539"/>
      <c r="I158" s="731"/>
      <c r="J158" s="535"/>
      <c r="K158" s="536"/>
      <c r="L158" s="537"/>
      <c r="M158" s="536"/>
      <c r="N158" s="674"/>
      <c r="O158" s="670"/>
      <c r="P158" s="670"/>
      <c r="Q158" s="647"/>
      <c r="R158" s="658"/>
    </row>
    <row r="159" ht="14.25" customHeight="1">
      <c r="D159" s="648"/>
      <c r="E159" s="657" t="s">
        <v>714</v>
      </c>
      <c r="F159" s="538"/>
      <c r="G159" s="539"/>
      <c r="H159" s="539"/>
      <c r="I159" s="731"/>
      <c r="J159" s="535"/>
      <c r="K159" s="536"/>
      <c r="L159" s="537"/>
      <c r="M159" s="536"/>
      <c r="N159" s="645"/>
      <c r="O159" s="670"/>
      <c r="P159" s="670"/>
      <c r="Q159" s="647"/>
      <c r="R159" s="658"/>
    </row>
    <row r="160" ht="14.25" customHeight="1">
      <c r="D160" s="648"/>
      <c r="E160" s="657" t="s">
        <v>715</v>
      </c>
      <c r="F160" s="538"/>
      <c r="G160" s="539"/>
      <c r="H160" s="539"/>
      <c r="I160" s="731"/>
      <c r="J160" s="535"/>
      <c r="K160" s="536"/>
      <c r="L160" s="537"/>
      <c r="M160" s="536"/>
      <c r="N160" s="645"/>
      <c r="O160" s="670"/>
      <c r="P160" s="670"/>
      <c r="Q160" s="647"/>
      <c r="R160" s="658"/>
    </row>
    <row r="161" ht="14.25" customHeight="1">
      <c r="D161" s="648"/>
      <c r="E161" s="657" t="s">
        <v>716</v>
      </c>
      <c r="F161" s="538"/>
      <c r="G161" s="539"/>
      <c r="H161" s="539"/>
      <c r="I161" s="731"/>
      <c r="J161" s="535"/>
      <c r="K161" s="536"/>
      <c r="L161" s="537"/>
      <c r="M161" s="536"/>
      <c r="N161" s="645"/>
      <c r="O161" s="670"/>
      <c r="P161" s="670"/>
      <c r="Q161" s="647"/>
      <c r="R161" s="658"/>
    </row>
    <row r="162" ht="14.25" customHeight="1">
      <c r="D162" s="648"/>
      <c r="E162" s="657" t="s">
        <v>717</v>
      </c>
      <c r="F162" s="538"/>
      <c r="G162" s="539"/>
      <c r="H162" s="539"/>
      <c r="I162" s="731"/>
      <c r="J162" s="535"/>
      <c r="K162" s="536"/>
      <c r="L162" s="537"/>
      <c r="M162" s="536"/>
      <c r="N162" s="645"/>
      <c r="O162" s="670"/>
      <c r="P162" s="670"/>
      <c r="Q162" s="647"/>
      <c r="R162" s="658"/>
    </row>
    <row r="163" ht="14.25" customHeight="1" outlineLevel="1">
      <c r="A163" s="543" t="s">
        <v>924</v>
      </c>
      <c r="B163" s="551"/>
      <c r="C163" s="543" t="s">
        <v>924</v>
      </c>
      <c r="D163" s="664"/>
      <c r="E163" s="652" t="s">
        <v>713</v>
      </c>
      <c r="F163" s="545">
        <v>340.0</v>
      </c>
      <c r="G163" s="665">
        <v>449.0</v>
      </c>
      <c r="H163" s="665">
        <v>399.0</v>
      </c>
      <c r="I163" s="730" t="str">
        <f>G163/R163</f>
        <v>#DIV/0!</v>
      </c>
      <c r="J163" s="529">
        <v>90.0</v>
      </c>
      <c r="K163" s="530">
        <f t="shared" ref="K163:K172" si="23">J163/G163</f>
        <v>0.2004454343</v>
      </c>
      <c r="L163" s="531">
        <f t="shared" ref="L163:L172" si="24">Q163-J163</f>
        <v>-90</v>
      </c>
      <c r="M163" s="532">
        <f t="shared" ref="M163:M172" si="25">Q163/J163-1</f>
        <v>-1</v>
      </c>
      <c r="N163" s="666">
        <v>479.0</v>
      </c>
      <c r="O163" s="655" t="s">
        <v>313</v>
      </c>
      <c r="P163" s="667" t="s">
        <v>315</v>
      </c>
      <c r="Q163" s="647"/>
      <c r="R163" s="665"/>
    </row>
    <row r="164" ht="14.25" customHeight="1" outlineLevel="1">
      <c r="D164" s="648"/>
      <c r="E164" s="652" t="s">
        <v>714</v>
      </c>
      <c r="F164" s="545">
        <v>340.0</v>
      </c>
      <c r="G164" s="665">
        <v>449.0</v>
      </c>
      <c r="H164" s="665"/>
      <c r="I164" s="730"/>
      <c r="J164" s="529">
        <v>125.0</v>
      </c>
      <c r="K164" s="530">
        <f t="shared" si="23"/>
        <v>0.2783964365</v>
      </c>
      <c r="L164" s="531">
        <f t="shared" si="24"/>
        <v>-125</v>
      </c>
      <c r="M164" s="532">
        <f t="shared" si="25"/>
        <v>-1</v>
      </c>
      <c r="N164" s="661"/>
      <c r="O164" s="655"/>
      <c r="P164" s="655"/>
      <c r="Q164" s="647"/>
      <c r="R164" s="665"/>
    </row>
    <row r="165" ht="14.25" customHeight="1" outlineLevel="1">
      <c r="D165" s="648"/>
      <c r="E165" s="652" t="s">
        <v>715</v>
      </c>
      <c r="F165" s="545">
        <v>340.0</v>
      </c>
      <c r="G165" s="665">
        <v>469.0</v>
      </c>
      <c r="H165" s="665"/>
      <c r="I165" s="730"/>
      <c r="J165" s="529">
        <v>94.0</v>
      </c>
      <c r="K165" s="530">
        <f t="shared" si="23"/>
        <v>0.2004264392</v>
      </c>
      <c r="L165" s="531">
        <f t="shared" si="24"/>
        <v>-94</v>
      </c>
      <c r="M165" s="532">
        <f t="shared" si="25"/>
        <v>-1</v>
      </c>
      <c r="N165" s="661"/>
      <c r="O165" s="655"/>
      <c r="P165" s="655"/>
      <c r="Q165" s="647"/>
      <c r="R165" s="665"/>
    </row>
    <row r="166" ht="14.25" customHeight="1" outlineLevel="1">
      <c r="D166" s="648"/>
      <c r="E166" s="652" t="s">
        <v>716</v>
      </c>
      <c r="F166" s="545">
        <v>340.0</v>
      </c>
      <c r="G166" s="665">
        <v>469.0</v>
      </c>
      <c r="H166" s="665"/>
      <c r="I166" s="730"/>
      <c r="J166" s="529">
        <v>100.0</v>
      </c>
      <c r="K166" s="530">
        <f t="shared" si="23"/>
        <v>0.2132196162</v>
      </c>
      <c r="L166" s="531">
        <f t="shared" si="24"/>
        <v>-100</v>
      </c>
      <c r="M166" s="532">
        <f t="shared" si="25"/>
        <v>-1</v>
      </c>
      <c r="N166" s="661"/>
      <c r="O166" s="655"/>
      <c r="P166" s="655"/>
      <c r="Q166" s="647"/>
      <c r="R166" s="665"/>
    </row>
    <row r="167" ht="14.25" customHeight="1" outlineLevel="1">
      <c r="D167" s="648"/>
      <c r="E167" s="652" t="s">
        <v>717</v>
      </c>
      <c r="F167" s="545">
        <v>340.0</v>
      </c>
      <c r="G167" s="665">
        <v>489.0</v>
      </c>
      <c r="H167" s="665"/>
      <c r="I167" s="730"/>
      <c r="J167" s="529">
        <v>100.0</v>
      </c>
      <c r="K167" s="530">
        <f t="shared" si="23"/>
        <v>0.2044989775</v>
      </c>
      <c r="L167" s="531">
        <f t="shared" si="24"/>
        <v>-100</v>
      </c>
      <c r="M167" s="532">
        <f t="shared" si="25"/>
        <v>-1</v>
      </c>
      <c r="N167" s="661"/>
      <c r="O167" s="655"/>
      <c r="P167" s="655"/>
      <c r="Q167" s="647"/>
      <c r="R167" s="665"/>
    </row>
    <row r="168" ht="14.25" customHeight="1" outlineLevel="1">
      <c r="A168" s="543" t="s">
        <v>925</v>
      </c>
      <c r="B168" s="551"/>
      <c r="C168" s="543" t="s">
        <v>925</v>
      </c>
      <c r="D168" s="664"/>
      <c r="E168" s="652" t="s">
        <v>713</v>
      </c>
      <c r="F168" s="545">
        <v>400.0</v>
      </c>
      <c r="G168" s="665">
        <v>459.0</v>
      </c>
      <c r="H168" s="665">
        <v>399.0</v>
      </c>
      <c r="I168" s="730" t="str">
        <f>G168/R168</f>
        <v>#DIV/0!</v>
      </c>
      <c r="J168" s="529">
        <v>94.0</v>
      </c>
      <c r="K168" s="530">
        <f t="shared" si="23"/>
        <v>0.2047930283</v>
      </c>
      <c r="L168" s="531">
        <f t="shared" si="24"/>
        <v>-94</v>
      </c>
      <c r="M168" s="532">
        <f t="shared" si="25"/>
        <v>-1</v>
      </c>
      <c r="N168" s="666">
        <v>489.0</v>
      </c>
      <c r="O168" s="655" t="s">
        <v>313</v>
      </c>
      <c r="P168" s="667" t="s">
        <v>315</v>
      </c>
      <c r="Q168" s="647"/>
      <c r="R168" s="665"/>
    </row>
    <row r="169" ht="14.25" customHeight="1" outlineLevel="1">
      <c r="D169" s="648"/>
      <c r="E169" s="652" t="s">
        <v>714</v>
      </c>
      <c r="F169" s="545">
        <v>400.0</v>
      </c>
      <c r="G169" s="665">
        <v>459.0</v>
      </c>
      <c r="H169" s="665"/>
      <c r="I169" s="730"/>
      <c r="J169" s="529">
        <v>106.0</v>
      </c>
      <c r="K169" s="530">
        <f t="shared" si="23"/>
        <v>0.2309368192</v>
      </c>
      <c r="L169" s="531">
        <f t="shared" si="24"/>
        <v>-106</v>
      </c>
      <c r="M169" s="532">
        <f t="shared" si="25"/>
        <v>-1</v>
      </c>
      <c r="N169" s="661"/>
      <c r="O169" s="655"/>
      <c r="P169" s="655"/>
      <c r="Q169" s="647"/>
      <c r="R169" s="665"/>
    </row>
    <row r="170" ht="14.25" customHeight="1" outlineLevel="1">
      <c r="D170" s="648"/>
      <c r="E170" s="652" t="s">
        <v>715</v>
      </c>
      <c r="F170" s="545">
        <v>400.0</v>
      </c>
      <c r="G170" s="665">
        <v>479.0</v>
      </c>
      <c r="H170" s="665"/>
      <c r="I170" s="730"/>
      <c r="J170" s="529">
        <v>91.0</v>
      </c>
      <c r="K170" s="530">
        <f t="shared" si="23"/>
        <v>0.1899791232</v>
      </c>
      <c r="L170" s="531">
        <f t="shared" si="24"/>
        <v>-91</v>
      </c>
      <c r="M170" s="532">
        <f t="shared" si="25"/>
        <v>-1</v>
      </c>
      <c r="N170" s="661"/>
      <c r="O170" s="655"/>
      <c r="P170" s="655"/>
      <c r="Q170" s="647"/>
      <c r="R170" s="665"/>
    </row>
    <row r="171" ht="14.25" customHeight="1" outlineLevel="1">
      <c r="D171" s="648"/>
      <c r="E171" s="652" t="s">
        <v>716</v>
      </c>
      <c r="F171" s="545">
        <v>400.0</v>
      </c>
      <c r="G171" s="665">
        <v>479.0</v>
      </c>
      <c r="H171" s="665"/>
      <c r="I171" s="730"/>
      <c r="J171" s="529">
        <v>118.0</v>
      </c>
      <c r="K171" s="530">
        <f t="shared" si="23"/>
        <v>0.2463465553</v>
      </c>
      <c r="L171" s="531">
        <f t="shared" si="24"/>
        <v>-118</v>
      </c>
      <c r="M171" s="532">
        <f t="shared" si="25"/>
        <v>-1</v>
      </c>
      <c r="N171" s="661"/>
      <c r="O171" s="655"/>
      <c r="P171" s="655"/>
      <c r="Q171" s="647"/>
      <c r="R171" s="665"/>
    </row>
    <row r="172" ht="14.25" customHeight="1" outlineLevel="1">
      <c r="D172" s="648"/>
      <c r="E172" s="652" t="s">
        <v>717</v>
      </c>
      <c r="F172" s="545">
        <v>400.0</v>
      </c>
      <c r="G172" s="665">
        <v>519.0</v>
      </c>
      <c r="H172" s="665"/>
      <c r="I172" s="730"/>
      <c r="J172" s="529">
        <v>118.0</v>
      </c>
      <c r="K172" s="530">
        <f t="shared" si="23"/>
        <v>0.2273603083</v>
      </c>
      <c r="L172" s="531">
        <f t="shared" si="24"/>
        <v>-118</v>
      </c>
      <c r="M172" s="532">
        <f t="shared" si="25"/>
        <v>-1</v>
      </c>
      <c r="N172" s="661"/>
      <c r="O172" s="655"/>
      <c r="P172" s="655"/>
      <c r="Q172" s="647"/>
      <c r="R172" s="665"/>
    </row>
    <row r="173" ht="14.25" customHeight="1">
      <c r="A173" s="544" t="s">
        <v>926</v>
      </c>
      <c r="B173" s="638"/>
      <c r="C173" s="544" t="s">
        <v>926</v>
      </c>
      <c r="D173" s="639"/>
      <c r="E173" s="657" t="s">
        <v>713</v>
      </c>
      <c r="F173" s="538"/>
      <c r="G173" s="539"/>
      <c r="H173" s="539"/>
      <c r="I173" s="731"/>
      <c r="J173" s="535"/>
      <c r="K173" s="536"/>
      <c r="L173" s="537"/>
      <c r="M173" s="536"/>
      <c r="N173" s="674"/>
      <c r="O173" s="670"/>
      <c r="P173" s="670"/>
      <c r="Q173" s="647"/>
      <c r="R173" s="658"/>
    </row>
    <row r="174" ht="14.25" customHeight="1">
      <c r="D174" s="648"/>
      <c r="E174" s="657" t="s">
        <v>714</v>
      </c>
      <c r="F174" s="538"/>
      <c r="G174" s="539"/>
      <c r="H174" s="539"/>
      <c r="I174" s="731"/>
      <c r="J174" s="535"/>
      <c r="K174" s="536"/>
      <c r="L174" s="537"/>
      <c r="M174" s="536"/>
      <c r="N174" s="645"/>
      <c r="O174" s="670"/>
      <c r="P174" s="670"/>
      <c r="Q174" s="647"/>
      <c r="R174" s="658"/>
    </row>
    <row r="175" ht="14.25" customHeight="1">
      <c r="D175" s="648"/>
      <c r="E175" s="657" t="s">
        <v>715</v>
      </c>
      <c r="F175" s="538"/>
      <c r="G175" s="539"/>
      <c r="H175" s="539"/>
      <c r="I175" s="731"/>
      <c r="J175" s="535"/>
      <c r="K175" s="536"/>
      <c r="L175" s="537"/>
      <c r="M175" s="536"/>
      <c r="N175" s="645"/>
      <c r="O175" s="670"/>
      <c r="P175" s="670"/>
      <c r="Q175" s="647"/>
      <c r="R175" s="658"/>
    </row>
    <row r="176" ht="14.25" customHeight="1">
      <c r="D176" s="648"/>
      <c r="E176" s="657" t="s">
        <v>716</v>
      </c>
      <c r="F176" s="538"/>
      <c r="G176" s="539"/>
      <c r="H176" s="539"/>
      <c r="I176" s="731"/>
      <c r="J176" s="535"/>
      <c r="K176" s="536"/>
      <c r="L176" s="537"/>
      <c r="M176" s="536"/>
      <c r="N176" s="645"/>
      <c r="O176" s="670"/>
      <c r="P176" s="670"/>
      <c r="Q176" s="647"/>
      <c r="R176" s="658"/>
    </row>
    <row r="177" ht="14.25" customHeight="1">
      <c r="D177" s="648"/>
      <c r="E177" s="657" t="s">
        <v>717</v>
      </c>
      <c r="F177" s="538"/>
      <c r="G177" s="539"/>
      <c r="H177" s="539"/>
      <c r="I177" s="731"/>
      <c r="J177" s="535"/>
      <c r="K177" s="536"/>
      <c r="L177" s="537"/>
      <c r="M177" s="536"/>
      <c r="N177" s="645"/>
      <c r="O177" s="670"/>
      <c r="P177" s="670"/>
      <c r="Q177" s="647"/>
      <c r="R177" s="658"/>
    </row>
    <row r="178" ht="14.25" customHeight="1" outlineLevel="1">
      <c r="A178" s="551" t="s">
        <v>911</v>
      </c>
      <c r="B178" s="551"/>
      <c r="C178" s="551" t="s">
        <v>911</v>
      </c>
      <c r="D178" s="712"/>
      <c r="E178" s="652" t="s">
        <v>713</v>
      </c>
      <c r="F178" s="549">
        <v>3.0</v>
      </c>
      <c r="G178" s="665">
        <v>59.0</v>
      </c>
      <c r="H178" s="665">
        <v>39.0</v>
      </c>
      <c r="I178" s="730" t="str">
        <f>G178/R178</f>
        <v>#DIV/0!</v>
      </c>
      <c r="J178" s="529">
        <v>10.0</v>
      </c>
      <c r="K178" s="530">
        <f t="shared" ref="K178:K181" si="26">J178/G178</f>
        <v>0.1694915254</v>
      </c>
      <c r="L178" s="531">
        <f t="shared" ref="L178:L181" si="27">Q178-J178</f>
        <v>-10</v>
      </c>
      <c r="M178" s="532">
        <f t="shared" ref="M178:M181" si="28">Q178/J178-1</f>
        <v>-1</v>
      </c>
      <c r="N178" s="663"/>
      <c r="O178" s="655" t="s">
        <v>313</v>
      </c>
      <c r="P178" s="655" t="s">
        <v>313</v>
      </c>
      <c r="Q178" s="647"/>
      <c r="R178" s="658"/>
    </row>
    <row r="179" ht="14.25" customHeight="1" outlineLevel="1">
      <c r="D179" s="648"/>
      <c r="E179" s="652" t="s">
        <v>714</v>
      </c>
      <c r="F179" s="549">
        <v>3.0</v>
      </c>
      <c r="G179" s="665">
        <v>59.0</v>
      </c>
      <c r="H179" s="665">
        <v>39.0</v>
      </c>
      <c r="I179" s="730"/>
      <c r="J179" s="529">
        <v>10.0</v>
      </c>
      <c r="K179" s="530">
        <f t="shared" si="26"/>
        <v>0.1694915254</v>
      </c>
      <c r="L179" s="531">
        <f t="shared" si="27"/>
        <v>-10</v>
      </c>
      <c r="M179" s="532">
        <f t="shared" si="28"/>
        <v>-1</v>
      </c>
      <c r="N179" s="661"/>
      <c r="O179" s="655"/>
      <c r="P179" s="655"/>
      <c r="Q179" s="647"/>
      <c r="R179" s="658"/>
    </row>
    <row r="180" ht="14.25" customHeight="1" outlineLevel="1">
      <c r="D180" s="648"/>
      <c r="E180" s="652" t="s">
        <v>715</v>
      </c>
      <c r="F180" s="549">
        <v>3.0</v>
      </c>
      <c r="G180" s="665">
        <v>59.0</v>
      </c>
      <c r="H180" s="665">
        <v>39.0</v>
      </c>
      <c r="I180" s="730"/>
      <c r="J180" s="529">
        <v>10.0</v>
      </c>
      <c r="K180" s="530">
        <f t="shared" si="26"/>
        <v>0.1694915254</v>
      </c>
      <c r="L180" s="531">
        <f t="shared" si="27"/>
        <v>-10</v>
      </c>
      <c r="M180" s="532">
        <f t="shared" si="28"/>
        <v>-1</v>
      </c>
      <c r="N180" s="661"/>
      <c r="O180" s="655"/>
      <c r="P180" s="655"/>
      <c r="Q180" s="647"/>
      <c r="R180" s="658"/>
    </row>
    <row r="181" ht="14.25" customHeight="1" outlineLevel="1">
      <c r="D181" s="648"/>
      <c r="E181" s="652" t="s">
        <v>716</v>
      </c>
      <c r="F181" s="549">
        <v>3.0</v>
      </c>
      <c r="G181" s="665">
        <v>59.0</v>
      </c>
      <c r="H181" s="665">
        <v>39.0</v>
      </c>
      <c r="I181" s="730"/>
      <c r="J181" s="529">
        <v>10.0</v>
      </c>
      <c r="K181" s="530">
        <f t="shared" si="26"/>
        <v>0.1694915254</v>
      </c>
      <c r="L181" s="531">
        <f t="shared" si="27"/>
        <v>-10</v>
      </c>
      <c r="M181" s="532">
        <f t="shared" si="28"/>
        <v>-1</v>
      </c>
      <c r="N181" s="661"/>
      <c r="O181" s="655"/>
      <c r="P181" s="655"/>
      <c r="Q181" s="647"/>
      <c r="R181" s="658"/>
    </row>
    <row r="182" ht="14.25" customHeight="1" outlineLevel="1">
      <c r="D182" s="648"/>
      <c r="E182" s="652" t="s">
        <v>717</v>
      </c>
      <c r="F182" s="549">
        <v>3.0</v>
      </c>
      <c r="G182" s="665">
        <v>59.0</v>
      </c>
      <c r="H182" s="665"/>
      <c r="I182" s="730"/>
      <c r="J182" s="529">
        <v>10.0</v>
      </c>
      <c r="K182" s="530"/>
      <c r="L182" s="531"/>
      <c r="M182" s="532"/>
      <c r="N182" s="661"/>
      <c r="O182" s="655"/>
      <c r="P182" s="655"/>
      <c r="Q182" s="647"/>
      <c r="R182" s="658"/>
    </row>
    <row r="183" ht="14.25" customHeight="1" outlineLevel="1">
      <c r="A183" s="551" t="s">
        <v>927</v>
      </c>
      <c r="B183" s="551"/>
      <c r="C183" s="551" t="s">
        <v>927</v>
      </c>
      <c r="D183" s="664"/>
      <c r="E183" s="652" t="s">
        <v>713</v>
      </c>
      <c r="F183" s="545">
        <v>10.0</v>
      </c>
      <c r="G183" s="665">
        <v>59.0</v>
      </c>
      <c r="H183" s="665">
        <v>39.0</v>
      </c>
      <c r="I183" s="730" t="str">
        <f>G183/R183</f>
        <v>#DIV/0!</v>
      </c>
      <c r="J183" s="529">
        <v>18.0</v>
      </c>
      <c r="K183" s="530">
        <f t="shared" ref="K183:K186" si="29">J183/G183</f>
        <v>0.3050847458</v>
      </c>
      <c r="L183" s="531">
        <f t="shared" ref="L183:L186" si="30">Q183-J183</f>
        <v>-18</v>
      </c>
      <c r="M183" s="532">
        <f t="shared" ref="M183:M186" si="31">Q183/J183-1</f>
        <v>-1</v>
      </c>
      <c r="N183" s="663"/>
      <c r="O183" s="655" t="s">
        <v>313</v>
      </c>
      <c r="P183" s="655" t="s">
        <v>313</v>
      </c>
      <c r="Q183" s="672"/>
      <c r="R183" s="665"/>
    </row>
    <row r="184" ht="14.25" customHeight="1" outlineLevel="1">
      <c r="D184" s="648"/>
      <c r="E184" s="652" t="s">
        <v>714</v>
      </c>
      <c r="F184" s="545">
        <v>10.0</v>
      </c>
      <c r="G184" s="665">
        <v>59.0</v>
      </c>
      <c r="H184" s="665"/>
      <c r="I184" s="730"/>
      <c r="J184" s="529">
        <v>18.0</v>
      </c>
      <c r="K184" s="530">
        <f t="shared" si="29"/>
        <v>0.3050847458</v>
      </c>
      <c r="L184" s="531">
        <f t="shared" si="30"/>
        <v>-18</v>
      </c>
      <c r="M184" s="532">
        <f t="shared" si="31"/>
        <v>-1</v>
      </c>
      <c r="N184" s="661"/>
      <c r="O184" s="655"/>
      <c r="P184" s="655"/>
      <c r="Q184" s="672"/>
      <c r="R184" s="665"/>
    </row>
    <row r="185" ht="14.25" customHeight="1" outlineLevel="1">
      <c r="D185" s="648"/>
      <c r="E185" s="652" t="s">
        <v>715</v>
      </c>
      <c r="F185" s="545">
        <v>10.0</v>
      </c>
      <c r="G185" s="665">
        <v>59.0</v>
      </c>
      <c r="H185" s="665"/>
      <c r="I185" s="730"/>
      <c r="J185" s="529">
        <v>18.0</v>
      </c>
      <c r="K185" s="530">
        <f t="shared" si="29"/>
        <v>0.3050847458</v>
      </c>
      <c r="L185" s="531">
        <f t="shared" si="30"/>
        <v>-18</v>
      </c>
      <c r="M185" s="532">
        <f t="shared" si="31"/>
        <v>-1</v>
      </c>
      <c r="N185" s="661"/>
      <c r="O185" s="655"/>
      <c r="P185" s="655"/>
      <c r="Q185" s="672"/>
      <c r="R185" s="665"/>
    </row>
    <row r="186" ht="14.25" customHeight="1" outlineLevel="1">
      <c r="D186" s="648"/>
      <c r="E186" s="652" t="s">
        <v>716</v>
      </c>
      <c r="F186" s="545">
        <v>10.0</v>
      </c>
      <c r="G186" s="665">
        <v>59.0</v>
      </c>
      <c r="H186" s="665"/>
      <c r="I186" s="730"/>
      <c r="J186" s="529">
        <v>18.0</v>
      </c>
      <c r="K186" s="530">
        <f t="shared" si="29"/>
        <v>0.3050847458</v>
      </c>
      <c r="L186" s="531">
        <f t="shared" si="30"/>
        <v>-18</v>
      </c>
      <c r="M186" s="532">
        <f t="shared" si="31"/>
        <v>-1</v>
      </c>
      <c r="N186" s="661"/>
      <c r="O186" s="655"/>
      <c r="P186" s="655"/>
      <c r="Q186" s="672"/>
      <c r="R186" s="665"/>
    </row>
    <row r="187" ht="14.25" customHeight="1" outlineLevel="1">
      <c r="D187" s="648"/>
      <c r="E187" s="652" t="s">
        <v>717</v>
      </c>
      <c r="F187" s="545">
        <v>10.0</v>
      </c>
      <c r="G187" s="665">
        <v>59.0</v>
      </c>
      <c r="H187" s="665"/>
      <c r="I187" s="730"/>
      <c r="J187" s="529">
        <v>18.0</v>
      </c>
      <c r="K187" s="530"/>
      <c r="L187" s="531"/>
      <c r="M187" s="532"/>
      <c r="N187" s="661"/>
      <c r="O187" s="655"/>
      <c r="P187" s="655"/>
      <c r="Q187" s="672"/>
      <c r="R187" s="665"/>
    </row>
    <row r="188" ht="14.25" customHeight="1">
      <c r="A188" s="525" t="s">
        <v>573</v>
      </c>
      <c r="B188" s="638"/>
      <c r="C188" s="525" t="s">
        <v>573</v>
      </c>
      <c r="D188" s="669" t="s">
        <v>734</v>
      </c>
      <c r="E188" s="657" t="s">
        <v>713</v>
      </c>
      <c r="F188" s="538"/>
      <c r="G188" s="539"/>
      <c r="H188" s="539"/>
      <c r="I188" s="731"/>
      <c r="J188" s="535"/>
      <c r="K188" s="536"/>
      <c r="L188" s="537"/>
      <c r="M188" s="536"/>
      <c r="N188" s="674"/>
      <c r="O188" s="670"/>
      <c r="P188" s="670"/>
      <c r="Q188" s="647"/>
      <c r="R188" s="539"/>
    </row>
    <row r="189" ht="14.25" customHeight="1">
      <c r="D189" s="648"/>
      <c r="E189" s="657" t="s">
        <v>714</v>
      </c>
      <c r="F189" s="538"/>
      <c r="G189" s="539"/>
      <c r="H189" s="539"/>
      <c r="I189" s="731"/>
      <c r="J189" s="535"/>
      <c r="K189" s="536"/>
      <c r="L189" s="537"/>
      <c r="M189" s="536"/>
      <c r="N189" s="645"/>
      <c r="O189" s="670"/>
      <c r="P189" s="670"/>
      <c r="Q189" s="647"/>
      <c r="R189" s="539"/>
    </row>
    <row r="190" ht="14.25" customHeight="1">
      <c r="D190" s="648"/>
      <c r="E190" s="657" t="s">
        <v>715</v>
      </c>
      <c r="F190" s="538"/>
      <c r="G190" s="539"/>
      <c r="H190" s="539"/>
      <c r="I190" s="731"/>
      <c r="J190" s="535"/>
      <c r="K190" s="536"/>
      <c r="L190" s="537"/>
      <c r="M190" s="536"/>
      <c r="N190" s="645"/>
      <c r="O190" s="670"/>
      <c r="P190" s="670"/>
      <c r="Q190" s="647"/>
      <c r="R190" s="539"/>
    </row>
    <row r="191" ht="14.25" customHeight="1">
      <c r="D191" s="648"/>
      <c r="E191" s="657" t="s">
        <v>716</v>
      </c>
      <c r="F191" s="538"/>
      <c r="G191" s="539"/>
      <c r="H191" s="539"/>
      <c r="I191" s="731"/>
      <c r="J191" s="535"/>
      <c r="K191" s="536"/>
      <c r="L191" s="537"/>
      <c r="M191" s="536"/>
      <c r="N191" s="645"/>
      <c r="O191" s="670"/>
      <c r="P191" s="670"/>
      <c r="Q191" s="647"/>
      <c r="R191" s="539"/>
    </row>
    <row r="192" ht="14.25" customHeight="1">
      <c r="D192" s="648"/>
      <c r="E192" s="657" t="s">
        <v>717</v>
      </c>
      <c r="F192" s="538"/>
      <c r="G192" s="539"/>
      <c r="H192" s="539"/>
      <c r="I192" s="731"/>
      <c r="J192" s="535"/>
      <c r="K192" s="536"/>
      <c r="L192" s="537"/>
      <c r="M192" s="536"/>
      <c r="N192" s="645"/>
      <c r="O192" s="670"/>
      <c r="P192" s="670"/>
      <c r="Q192" s="647"/>
      <c r="R192" s="539"/>
    </row>
    <row r="193" ht="14.25" customHeight="1" outlineLevel="1">
      <c r="A193" s="671" t="s">
        <v>574</v>
      </c>
      <c r="B193" s="543"/>
      <c r="C193" s="671" t="s">
        <v>574</v>
      </c>
      <c r="D193" s="543" t="s">
        <v>928</v>
      </c>
      <c r="E193" s="660" t="s">
        <v>713</v>
      </c>
      <c r="F193" s="549">
        <v>700.0</v>
      </c>
      <c r="G193" s="546">
        <v>649.0</v>
      </c>
      <c r="H193" s="546"/>
      <c r="I193" s="735"/>
      <c r="J193" s="550">
        <v>85.0</v>
      </c>
      <c r="K193" s="542">
        <f t="shared" ref="K193:K242" si="32">J193/G193</f>
        <v>0.1309707242</v>
      </c>
      <c r="L193" s="541">
        <f t="shared" ref="L193:L242" si="33">Q193-J193</f>
        <v>-85</v>
      </c>
      <c r="M193" s="542">
        <f t="shared" ref="M193:M242" si="34">Q193/J193-1</f>
        <v>-1</v>
      </c>
      <c r="N193" s="737"/>
      <c r="O193" s="636"/>
      <c r="P193" s="636"/>
      <c r="Q193" s="672"/>
      <c r="R193" s="546"/>
    </row>
    <row r="194" ht="14.25" customHeight="1" outlineLevel="1">
      <c r="E194" s="660" t="s">
        <v>714</v>
      </c>
      <c r="F194" s="549">
        <v>700.0</v>
      </c>
      <c r="G194" s="546">
        <v>649.0</v>
      </c>
      <c r="H194" s="546"/>
      <c r="I194" s="735"/>
      <c r="J194" s="550">
        <v>85.0</v>
      </c>
      <c r="K194" s="542">
        <f t="shared" si="32"/>
        <v>0.1309707242</v>
      </c>
      <c r="L194" s="541">
        <f t="shared" si="33"/>
        <v>-85</v>
      </c>
      <c r="M194" s="542">
        <f t="shared" si="34"/>
        <v>-1</v>
      </c>
      <c r="N194" s="737"/>
      <c r="O194" s="636"/>
      <c r="P194" s="636"/>
      <c r="Q194" s="672"/>
      <c r="R194" s="546"/>
    </row>
    <row r="195" ht="14.25" customHeight="1" outlineLevel="1">
      <c r="E195" s="660" t="s">
        <v>715</v>
      </c>
      <c r="F195" s="549">
        <v>700.0</v>
      </c>
      <c r="G195" s="546">
        <v>699.0</v>
      </c>
      <c r="H195" s="546"/>
      <c r="I195" s="735"/>
      <c r="J195" s="550">
        <v>85.0</v>
      </c>
      <c r="K195" s="542">
        <f t="shared" si="32"/>
        <v>0.121602289</v>
      </c>
      <c r="L195" s="541">
        <f t="shared" si="33"/>
        <v>-85</v>
      </c>
      <c r="M195" s="542">
        <f t="shared" si="34"/>
        <v>-1</v>
      </c>
      <c r="N195" s="737"/>
      <c r="O195" s="636"/>
      <c r="P195" s="636"/>
      <c r="Q195" s="672"/>
      <c r="R195" s="546"/>
    </row>
    <row r="196" ht="14.25" customHeight="1" outlineLevel="1">
      <c r="E196" s="660" t="s">
        <v>736</v>
      </c>
      <c r="F196" s="549">
        <v>700.0</v>
      </c>
      <c r="G196" s="546">
        <v>699.0</v>
      </c>
      <c r="H196" s="546"/>
      <c r="I196" s="735"/>
      <c r="J196" s="550">
        <v>85.0</v>
      </c>
      <c r="K196" s="542">
        <f t="shared" si="32"/>
        <v>0.121602289</v>
      </c>
      <c r="L196" s="541">
        <f t="shared" si="33"/>
        <v>-85</v>
      </c>
      <c r="M196" s="542">
        <f t="shared" si="34"/>
        <v>-1</v>
      </c>
      <c r="N196" s="737"/>
      <c r="O196" s="636"/>
      <c r="P196" s="636"/>
      <c r="Q196" s="672"/>
      <c r="R196" s="546"/>
    </row>
    <row r="197" ht="14.25" customHeight="1" outlineLevel="1">
      <c r="E197" s="660" t="s">
        <v>717</v>
      </c>
      <c r="F197" s="549">
        <v>700.0</v>
      </c>
      <c r="G197" s="546">
        <v>899.0</v>
      </c>
      <c r="H197" s="546"/>
      <c r="I197" s="735"/>
      <c r="J197" s="550">
        <v>85.0</v>
      </c>
      <c r="K197" s="542">
        <f t="shared" si="32"/>
        <v>0.09454949944</v>
      </c>
      <c r="L197" s="541">
        <f t="shared" si="33"/>
        <v>-85</v>
      </c>
      <c r="M197" s="542">
        <f t="shared" si="34"/>
        <v>-1</v>
      </c>
      <c r="N197" s="737"/>
      <c r="O197" s="636"/>
      <c r="P197" s="636"/>
      <c r="Q197" s="672"/>
      <c r="R197" s="546"/>
    </row>
    <row r="198" ht="14.25" customHeight="1" outlineLevel="1">
      <c r="A198" s="671" t="s">
        <v>574</v>
      </c>
      <c r="B198" s="543"/>
      <c r="E198" s="660" t="s">
        <v>713</v>
      </c>
      <c r="F198" s="549">
        <v>300.0</v>
      </c>
      <c r="G198" s="546">
        <v>349.0</v>
      </c>
      <c r="H198" s="546"/>
      <c r="I198" s="735"/>
      <c r="J198" s="550">
        <v>55.0</v>
      </c>
      <c r="K198" s="542">
        <f t="shared" si="32"/>
        <v>0.1575931232</v>
      </c>
      <c r="L198" s="541">
        <f t="shared" si="33"/>
        <v>-55</v>
      </c>
      <c r="M198" s="542">
        <f t="shared" si="34"/>
        <v>-1</v>
      </c>
      <c r="N198" s="666">
        <v>379.0</v>
      </c>
      <c r="O198" s="636"/>
      <c r="P198" s="636" t="s">
        <v>315</v>
      </c>
      <c r="Q198" s="672"/>
      <c r="R198" s="546"/>
    </row>
    <row r="199" ht="14.25" customHeight="1" outlineLevel="1">
      <c r="E199" s="660" t="s">
        <v>714</v>
      </c>
      <c r="F199" s="549">
        <v>300.0</v>
      </c>
      <c r="G199" s="546">
        <v>349.0</v>
      </c>
      <c r="H199" s="546"/>
      <c r="I199" s="735"/>
      <c r="J199" s="550">
        <v>55.0</v>
      </c>
      <c r="K199" s="542">
        <f t="shared" si="32"/>
        <v>0.1575931232</v>
      </c>
      <c r="L199" s="541">
        <f t="shared" si="33"/>
        <v>-55</v>
      </c>
      <c r="M199" s="542">
        <f t="shared" si="34"/>
        <v>-1</v>
      </c>
      <c r="N199" s="737"/>
      <c r="O199" s="636"/>
      <c r="P199" s="636"/>
      <c r="Q199" s="672"/>
      <c r="R199" s="546"/>
    </row>
    <row r="200" ht="14.25" customHeight="1" outlineLevel="1">
      <c r="E200" s="660" t="s">
        <v>715</v>
      </c>
      <c r="F200" s="549">
        <v>300.0</v>
      </c>
      <c r="G200" s="546">
        <v>399.0</v>
      </c>
      <c r="H200" s="546"/>
      <c r="I200" s="735"/>
      <c r="J200" s="550">
        <v>55.0</v>
      </c>
      <c r="K200" s="542">
        <f t="shared" si="32"/>
        <v>0.1378446115</v>
      </c>
      <c r="L200" s="541">
        <f t="shared" si="33"/>
        <v>-55</v>
      </c>
      <c r="M200" s="542">
        <f t="shared" si="34"/>
        <v>-1</v>
      </c>
      <c r="N200" s="737"/>
      <c r="O200" s="636"/>
      <c r="P200" s="636"/>
      <c r="Q200" s="672"/>
      <c r="R200" s="546"/>
    </row>
    <row r="201" ht="14.25" customHeight="1" outlineLevel="1">
      <c r="E201" s="660" t="s">
        <v>736</v>
      </c>
      <c r="F201" s="549">
        <v>300.0</v>
      </c>
      <c r="G201" s="546">
        <v>399.0</v>
      </c>
      <c r="H201" s="546"/>
      <c r="I201" s="735"/>
      <c r="J201" s="550">
        <v>55.0</v>
      </c>
      <c r="K201" s="542">
        <f t="shared" si="32"/>
        <v>0.1378446115</v>
      </c>
      <c r="L201" s="541">
        <f t="shared" si="33"/>
        <v>-55</v>
      </c>
      <c r="M201" s="542">
        <f t="shared" si="34"/>
        <v>-1</v>
      </c>
      <c r="N201" s="737"/>
      <c r="O201" s="636"/>
      <c r="P201" s="636"/>
      <c r="Q201" s="672"/>
      <c r="R201" s="546"/>
    </row>
    <row r="202" ht="14.25" customHeight="1" outlineLevel="1">
      <c r="E202" s="660" t="s">
        <v>717</v>
      </c>
      <c r="F202" s="549">
        <v>300.0</v>
      </c>
      <c r="G202" s="546">
        <v>459.0</v>
      </c>
      <c r="H202" s="546"/>
      <c r="I202" s="735"/>
      <c r="J202" s="550">
        <v>55.0</v>
      </c>
      <c r="K202" s="542">
        <f t="shared" si="32"/>
        <v>0.1198257081</v>
      </c>
      <c r="L202" s="541">
        <f t="shared" si="33"/>
        <v>-55</v>
      </c>
      <c r="M202" s="542">
        <f t="shared" si="34"/>
        <v>-1</v>
      </c>
      <c r="N202" s="737"/>
      <c r="O202" s="636"/>
      <c r="P202" s="636"/>
      <c r="Q202" s="672"/>
      <c r="R202" s="546"/>
    </row>
    <row r="203" ht="14.25" customHeight="1" outlineLevel="1">
      <c r="A203" s="671" t="s">
        <v>575</v>
      </c>
      <c r="B203" s="543"/>
      <c r="C203" s="671" t="s">
        <v>575</v>
      </c>
      <c r="D203" s="543" t="s">
        <v>735</v>
      </c>
      <c r="E203" s="660" t="s">
        <v>713</v>
      </c>
      <c r="F203" s="549">
        <v>700.0</v>
      </c>
      <c r="G203" s="546">
        <v>649.0</v>
      </c>
      <c r="H203" s="546"/>
      <c r="I203" s="735"/>
      <c r="J203" s="550">
        <v>85.0</v>
      </c>
      <c r="K203" s="542">
        <f t="shared" si="32"/>
        <v>0.1309707242</v>
      </c>
      <c r="L203" s="541">
        <f t="shared" si="33"/>
        <v>-85</v>
      </c>
      <c r="M203" s="542">
        <f t="shared" si="34"/>
        <v>-1</v>
      </c>
      <c r="N203" s="737"/>
      <c r="O203" s="636"/>
      <c r="P203" s="636"/>
      <c r="Q203" s="672"/>
      <c r="R203" s="546"/>
    </row>
    <row r="204" ht="14.25" customHeight="1" outlineLevel="1">
      <c r="E204" s="660" t="s">
        <v>714</v>
      </c>
      <c r="F204" s="549">
        <v>700.0</v>
      </c>
      <c r="G204" s="546">
        <v>649.0</v>
      </c>
      <c r="H204" s="546"/>
      <c r="I204" s="735"/>
      <c r="J204" s="550">
        <v>85.0</v>
      </c>
      <c r="K204" s="542">
        <f t="shared" si="32"/>
        <v>0.1309707242</v>
      </c>
      <c r="L204" s="541">
        <f t="shared" si="33"/>
        <v>-85</v>
      </c>
      <c r="M204" s="542">
        <f t="shared" si="34"/>
        <v>-1</v>
      </c>
      <c r="N204" s="737"/>
      <c r="O204" s="636"/>
      <c r="P204" s="636"/>
      <c r="Q204" s="672"/>
      <c r="R204" s="546"/>
    </row>
    <row r="205" ht="14.25" customHeight="1" outlineLevel="1">
      <c r="E205" s="660" t="s">
        <v>715</v>
      </c>
      <c r="F205" s="549">
        <v>700.0</v>
      </c>
      <c r="G205" s="546">
        <v>699.0</v>
      </c>
      <c r="H205" s="546"/>
      <c r="I205" s="735"/>
      <c r="J205" s="550">
        <v>85.0</v>
      </c>
      <c r="K205" s="542">
        <f t="shared" si="32"/>
        <v>0.121602289</v>
      </c>
      <c r="L205" s="541">
        <f t="shared" si="33"/>
        <v>-85</v>
      </c>
      <c r="M205" s="542">
        <f t="shared" si="34"/>
        <v>-1</v>
      </c>
      <c r="N205" s="737"/>
      <c r="O205" s="636"/>
      <c r="P205" s="636"/>
      <c r="Q205" s="672"/>
      <c r="R205" s="546"/>
    </row>
    <row r="206" ht="14.25" customHeight="1" outlineLevel="1">
      <c r="E206" s="660" t="s">
        <v>736</v>
      </c>
      <c r="F206" s="549">
        <v>700.0</v>
      </c>
      <c r="G206" s="546">
        <v>699.0</v>
      </c>
      <c r="H206" s="546"/>
      <c r="I206" s="735"/>
      <c r="J206" s="550">
        <v>85.0</v>
      </c>
      <c r="K206" s="542">
        <f t="shared" si="32"/>
        <v>0.121602289</v>
      </c>
      <c r="L206" s="541">
        <f t="shared" si="33"/>
        <v>-85</v>
      </c>
      <c r="M206" s="542">
        <f t="shared" si="34"/>
        <v>-1</v>
      </c>
      <c r="N206" s="737"/>
      <c r="O206" s="636"/>
      <c r="P206" s="636"/>
      <c r="Q206" s="672"/>
      <c r="R206" s="546"/>
    </row>
    <row r="207" ht="14.25" customHeight="1" outlineLevel="1">
      <c r="E207" s="660" t="s">
        <v>717</v>
      </c>
      <c r="F207" s="549">
        <v>700.0</v>
      </c>
      <c r="G207" s="546">
        <v>899.0</v>
      </c>
      <c r="H207" s="546"/>
      <c r="I207" s="735"/>
      <c r="J207" s="550">
        <v>85.0</v>
      </c>
      <c r="K207" s="542">
        <f t="shared" si="32"/>
        <v>0.09454949944</v>
      </c>
      <c r="L207" s="541">
        <f t="shared" si="33"/>
        <v>-85</v>
      </c>
      <c r="M207" s="542">
        <f t="shared" si="34"/>
        <v>-1</v>
      </c>
      <c r="N207" s="737"/>
      <c r="O207" s="636"/>
      <c r="P207" s="636"/>
      <c r="Q207" s="672"/>
      <c r="R207" s="546"/>
    </row>
    <row r="208" ht="14.25" customHeight="1" outlineLevel="1">
      <c r="A208" s="738" t="s">
        <v>575</v>
      </c>
      <c r="B208" s="543"/>
      <c r="E208" s="660" t="s">
        <v>713</v>
      </c>
      <c r="F208" s="549">
        <v>300.0</v>
      </c>
      <c r="G208" s="546">
        <v>349.0</v>
      </c>
      <c r="H208" s="546"/>
      <c r="I208" s="735"/>
      <c r="J208" s="550">
        <v>55.0</v>
      </c>
      <c r="K208" s="542">
        <f t="shared" si="32"/>
        <v>0.1575931232</v>
      </c>
      <c r="L208" s="541">
        <f t="shared" si="33"/>
        <v>-55</v>
      </c>
      <c r="M208" s="542">
        <f t="shared" si="34"/>
        <v>-1</v>
      </c>
      <c r="N208" s="666">
        <v>379.0</v>
      </c>
      <c r="O208" s="636"/>
      <c r="P208" s="636" t="s">
        <v>315</v>
      </c>
      <c r="Q208" s="672"/>
      <c r="R208" s="546"/>
    </row>
    <row r="209" ht="14.25" customHeight="1" outlineLevel="1">
      <c r="E209" s="660" t="s">
        <v>714</v>
      </c>
      <c r="F209" s="549">
        <v>300.0</v>
      </c>
      <c r="G209" s="546">
        <v>349.0</v>
      </c>
      <c r="H209" s="546"/>
      <c r="I209" s="735"/>
      <c r="J209" s="550">
        <v>55.0</v>
      </c>
      <c r="K209" s="542">
        <f t="shared" si="32"/>
        <v>0.1575931232</v>
      </c>
      <c r="L209" s="541">
        <f t="shared" si="33"/>
        <v>-55</v>
      </c>
      <c r="M209" s="542">
        <f t="shared" si="34"/>
        <v>-1</v>
      </c>
      <c r="N209" s="737"/>
      <c r="O209" s="636"/>
      <c r="P209" s="636"/>
      <c r="Q209" s="672"/>
      <c r="R209" s="546"/>
    </row>
    <row r="210" ht="14.25" customHeight="1" outlineLevel="1">
      <c r="E210" s="660" t="s">
        <v>715</v>
      </c>
      <c r="F210" s="549">
        <v>300.0</v>
      </c>
      <c r="G210" s="546">
        <v>399.0</v>
      </c>
      <c r="H210" s="546"/>
      <c r="I210" s="735"/>
      <c r="J210" s="550">
        <v>55.0</v>
      </c>
      <c r="K210" s="542">
        <f t="shared" si="32"/>
        <v>0.1378446115</v>
      </c>
      <c r="L210" s="541">
        <f t="shared" si="33"/>
        <v>-55</v>
      </c>
      <c r="M210" s="542">
        <f t="shared" si="34"/>
        <v>-1</v>
      </c>
      <c r="N210" s="737"/>
      <c r="O210" s="636"/>
      <c r="P210" s="636"/>
      <c r="Q210" s="672"/>
      <c r="R210" s="546"/>
    </row>
    <row r="211" ht="14.25" customHeight="1" outlineLevel="1">
      <c r="E211" s="660" t="s">
        <v>736</v>
      </c>
      <c r="F211" s="549">
        <v>300.0</v>
      </c>
      <c r="G211" s="546">
        <v>399.0</v>
      </c>
      <c r="H211" s="546"/>
      <c r="I211" s="735"/>
      <c r="J211" s="550">
        <v>55.0</v>
      </c>
      <c r="K211" s="542">
        <f t="shared" si="32"/>
        <v>0.1378446115</v>
      </c>
      <c r="L211" s="541">
        <f t="shared" si="33"/>
        <v>-55</v>
      </c>
      <c r="M211" s="542">
        <f t="shared" si="34"/>
        <v>-1</v>
      </c>
      <c r="N211" s="737"/>
      <c r="O211" s="636"/>
      <c r="P211" s="636"/>
      <c r="Q211" s="672"/>
      <c r="R211" s="546"/>
    </row>
    <row r="212" ht="14.25" customHeight="1" outlineLevel="1">
      <c r="E212" s="660" t="s">
        <v>717</v>
      </c>
      <c r="F212" s="549">
        <v>300.0</v>
      </c>
      <c r="G212" s="546">
        <v>459.0</v>
      </c>
      <c r="H212" s="546"/>
      <c r="I212" s="735"/>
      <c r="J212" s="550">
        <v>55.0</v>
      </c>
      <c r="K212" s="542">
        <f t="shared" si="32"/>
        <v>0.1198257081</v>
      </c>
      <c r="L212" s="541">
        <f t="shared" si="33"/>
        <v>-55</v>
      </c>
      <c r="M212" s="542">
        <f t="shared" si="34"/>
        <v>-1</v>
      </c>
      <c r="N212" s="737"/>
      <c r="O212" s="636"/>
      <c r="P212" s="636"/>
      <c r="Q212" s="672"/>
      <c r="R212" s="546"/>
    </row>
    <row r="213" ht="14.25" customHeight="1" outlineLevel="1">
      <c r="A213" s="671" t="s">
        <v>576</v>
      </c>
      <c r="B213" s="543"/>
      <c r="C213" s="671" t="s">
        <v>576</v>
      </c>
      <c r="D213" s="543" t="s">
        <v>929</v>
      </c>
      <c r="E213" s="660" t="s">
        <v>713</v>
      </c>
      <c r="F213" s="549">
        <v>700.0</v>
      </c>
      <c r="G213" s="546">
        <v>649.0</v>
      </c>
      <c r="H213" s="546"/>
      <c r="I213" s="735" t="str">
        <f t="shared" ref="I213:I216" si="35">G213/R213</f>
        <v>#DIV/0!</v>
      </c>
      <c r="J213" s="550">
        <v>85.0</v>
      </c>
      <c r="K213" s="542">
        <f t="shared" si="32"/>
        <v>0.1309707242</v>
      </c>
      <c r="L213" s="541">
        <f t="shared" si="33"/>
        <v>-85</v>
      </c>
      <c r="M213" s="542">
        <f t="shared" si="34"/>
        <v>-1</v>
      </c>
      <c r="N213" s="737"/>
      <c r="O213" s="636"/>
      <c r="P213" s="636" t="s">
        <v>313</v>
      </c>
      <c r="Q213" s="672"/>
      <c r="R213" s="546"/>
    </row>
    <row r="214" ht="14.25" customHeight="1" outlineLevel="1">
      <c r="E214" s="660" t="s">
        <v>714</v>
      </c>
      <c r="F214" s="549">
        <v>700.0</v>
      </c>
      <c r="G214" s="546">
        <v>649.0</v>
      </c>
      <c r="H214" s="546"/>
      <c r="I214" s="735" t="str">
        <f t="shared" si="35"/>
        <v>#DIV/0!</v>
      </c>
      <c r="J214" s="550">
        <v>85.0</v>
      </c>
      <c r="K214" s="542">
        <f t="shared" si="32"/>
        <v>0.1309707242</v>
      </c>
      <c r="L214" s="541">
        <f t="shared" si="33"/>
        <v>-85</v>
      </c>
      <c r="M214" s="542">
        <f t="shared" si="34"/>
        <v>-1</v>
      </c>
      <c r="N214" s="678"/>
      <c r="O214" s="636"/>
      <c r="P214" s="636"/>
      <c r="Q214" s="672"/>
      <c r="R214" s="546"/>
    </row>
    <row r="215" ht="14.25" customHeight="1" outlineLevel="1">
      <c r="E215" s="660" t="s">
        <v>715</v>
      </c>
      <c r="F215" s="549">
        <v>700.0</v>
      </c>
      <c r="G215" s="546">
        <v>699.0</v>
      </c>
      <c r="H215" s="546"/>
      <c r="I215" s="735" t="str">
        <f t="shared" si="35"/>
        <v>#DIV/0!</v>
      </c>
      <c r="J215" s="550">
        <v>85.0</v>
      </c>
      <c r="K215" s="542">
        <f t="shared" si="32"/>
        <v>0.121602289</v>
      </c>
      <c r="L215" s="541">
        <f t="shared" si="33"/>
        <v>-85</v>
      </c>
      <c r="M215" s="542">
        <f t="shared" si="34"/>
        <v>-1</v>
      </c>
      <c r="N215" s="678"/>
      <c r="O215" s="636"/>
      <c r="P215" s="636"/>
      <c r="Q215" s="672"/>
      <c r="R215" s="546"/>
    </row>
    <row r="216" ht="14.25" customHeight="1" outlineLevel="1">
      <c r="E216" s="660" t="s">
        <v>736</v>
      </c>
      <c r="F216" s="549">
        <v>700.0</v>
      </c>
      <c r="G216" s="546">
        <v>699.0</v>
      </c>
      <c r="H216" s="546"/>
      <c r="I216" s="735" t="str">
        <f t="shared" si="35"/>
        <v>#DIV/0!</v>
      </c>
      <c r="J216" s="550">
        <v>85.0</v>
      </c>
      <c r="K216" s="542">
        <f t="shared" si="32"/>
        <v>0.121602289</v>
      </c>
      <c r="L216" s="541">
        <f t="shared" si="33"/>
        <v>-85</v>
      </c>
      <c r="M216" s="542">
        <f t="shared" si="34"/>
        <v>-1</v>
      </c>
      <c r="N216" s="678"/>
      <c r="O216" s="636"/>
      <c r="P216" s="636"/>
      <c r="Q216" s="672"/>
      <c r="R216" s="546"/>
    </row>
    <row r="217" ht="14.25" customHeight="1" outlineLevel="1">
      <c r="E217" s="660" t="s">
        <v>717</v>
      </c>
      <c r="F217" s="549">
        <v>700.0</v>
      </c>
      <c r="G217" s="546">
        <v>899.0</v>
      </c>
      <c r="H217" s="546"/>
      <c r="I217" s="735"/>
      <c r="J217" s="550">
        <v>85.0</v>
      </c>
      <c r="K217" s="542">
        <f t="shared" si="32"/>
        <v>0.09454949944</v>
      </c>
      <c r="L217" s="541">
        <f t="shared" si="33"/>
        <v>-85</v>
      </c>
      <c r="M217" s="542">
        <f t="shared" si="34"/>
        <v>-1</v>
      </c>
      <c r="N217" s="678"/>
      <c r="O217" s="636"/>
      <c r="P217" s="636"/>
      <c r="Q217" s="672"/>
      <c r="R217" s="546"/>
    </row>
    <row r="218" ht="14.25" customHeight="1" outlineLevel="1">
      <c r="A218" s="671" t="s">
        <v>576</v>
      </c>
      <c r="E218" s="660" t="s">
        <v>713</v>
      </c>
      <c r="F218" s="549">
        <v>300.0</v>
      </c>
      <c r="G218" s="546">
        <v>349.0</v>
      </c>
      <c r="H218" s="546"/>
      <c r="I218" s="735" t="str">
        <f t="shared" ref="I218:I221" si="36">G218/R218</f>
        <v>#DIV/0!</v>
      </c>
      <c r="J218" s="550">
        <v>55.0</v>
      </c>
      <c r="K218" s="542">
        <f t="shared" si="32"/>
        <v>0.1575931232</v>
      </c>
      <c r="L218" s="541">
        <f t="shared" si="33"/>
        <v>-55</v>
      </c>
      <c r="M218" s="542">
        <f t="shared" si="34"/>
        <v>-1</v>
      </c>
      <c r="N218" s="666">
        <v>379.0</v>
      </c>
      <c r="O218" s="636" t="s">
        <v>313</v>
      </c>
      <c r="P218" s="636" t="s">
        <v>315</v>
      </c>
      <c r="Q218" s="672"/>
      <c r="R218" s="546"/>
    </row>
    <row r="219" ht="14.25" customHeight="1" outlineLevel="1">
      <c r="E219" s="660" t="s">
        <v>714</v>
      </c>
      <c r="F219" s="549">
        <v>300.0</v>
      </c>
      <c r="G219" s="546">
        <v>349.0</v>
      </c>
      <c r="H219" s="546"/>
      <c r="I219" s="735" t="str">
        <f t="shared" si="36"/>
        <v>#DIV/0!</v>
      </c>
      <c r="J219" s="550">
        <v>55.0</v>
      </c>
      <c r="K219" s="542">
        <f t="shared" si="32"/>
        <v>0.1575931232</v>
      </c>
      <c r="L219" s="541">
        <f t="shared" si="33"/>
        <v>-55</v>
      </c>
      <c r="M219" s="542">
        <f t="shared" si="34"/>
        <v>-1</v>
      </c>
      <c r="N219" s="678"/>
      <c r="O219" s="636"/>
      <c r="P219" s="636"/>
      <c r="Q219" s="672"/>
      <c r="R219" s="546"/>
    </row>
    <row r="220" ht="14.25" customHeight="1" outlineLevel="1">
      <c r="E220" s="660" t="s">
        <v>715</v>
      </c>
      <c r="F220" s="549">
        <v>300.0</v>
      </c>
      <c r="G220" s="546">
        <v>399.0</v>
      </c>
      <c r="H220" s="546"/>
      <c r="I220" s="735" t="str">
        <f t="shared" si="36"/>
        <v>#DIV/0!</v>
      </c>
      <c r="J220" s="550">
        <v>55.0</v>
      </c>
      <c r="K220" s="542">
        <f t="shared" si="32"/>
        <v>0.1378446115</v>
      </c>
      <c r="L220" s="541">
        <f t="shared" si="33"/>
        <v>-55</v>
      </c>
      <c r="M220" s="542">
        <f t="shared" si="34"/>
        <v>-1</v>
      </c>
      <c r="N220" s="678"/>
      <c r="O220" s="636"/>
      <c r="P220" s="636"/>
      <c r="Q220" s="672"/>
      <c r="R220" s="546"/>
    </row>
    <row r="221" ht="14.25" customHeight="1" outlineLevel="1">
      <c r="E221" s="660" t="s">
        <v>736</v>
      </c>
      <c r="F221" s="549">
        <v>300.0</v>
      </c>
      <c r="G221" s="546">
        <v>399.0</v>
      </c>
      <c r="H221" s="546"/>
      <c r="I221" s="735" t="str">
        <f t="shared" si="36"/>
        <v>#DIV/0!</v>
      </c>
      <c r="J221" s="550">
        <v>55.0</v>
      </c>
      <c r="K221" s="542">
        <f t="shared" si="32"/>
        <v>0.1378446115</v>
      </c>
      <c r="L221" s="541">
        <f t="shared" si="33"/>
        <v>-55</v>
      </c>
      <c r="M221" s="542">
        <f t="shared" si="34"/>
        <v>-1</v>
      </c>
      <c r="N221" s="678"/>
      <c r="O221" s="636"/>
      <c r="P221" s="636"/>
      <c r="Q221" s="672"/>
      <c r="R221" s="546"/>
    </row>
    <row r="222" ht="14.25" customHeight="1" outlineLevel="1">
      <c r="E222" s="660" t="s">
        <v>717</v>
      </c>
      <c r="F222" s="549">
        <v>300.0</v>
      </c>
      <c r="G222" s="546">
        <v>459.0</v>
      </c>
      <c r="H222" s="546"/>
      <c r="I222" s="735"/>
      <c r="J222" s="550">
        <v>55.0</v>
      </c>
      <c r="K222" s="542">
        <f t="shared" si="32"/>
        <v>0.1198257081</v>
      </c>
      <c r="L222" s="541">
        <f t="shared" si="33"/>
        <v>-55</v>
      </c>
      <c r="M222" s="542">
        <f t="shared" si="34"/>
        <v>-1</v>
      </c>
      <c r="N222" s="678"/>
      <c r="O222" s="636"/>
      <c r="P222" s="636"/>
      <c r="Q222" s="672"/>
      <c r="R222" s="546"/>
    </row>
    <row r="223" ht="14.25" customHeight="1" outlineLevel="1">
      <c r="A223" s="543" t="s">
        <v>577</v>
      </c>
      <c r="B223" s="543" t="s">
        <v>737</v>
      </c>
      <c r="C223" s="543" t="s">
        <v>738</v>
      </c>
      <c r="D223" s="543" t="s">
        <v>739</v>
      </c>
      <c r="E223" s="660" t="s">
        <v>713</v>
      </c>
      <c r="F223" s="549">
        <v>700.0</v>
      </c>
      <c r="G223" s="546">
        <v>649.0</v>
      </c>
      <c r="H223" s="546">
        <v>399.0</v>
      </c>
      <c r="I223" s="735" t="str">
        <f>G223/R223</f>
        <v>#DIV/0!</v>
      </c>
      <c r="J223" s="550">
        <v>100.0</v>
      </c>
      <c r="K223" s="542">
        <f t="shared" si="32"/>
        <v>0.1540832049</v>
      </c>
      <c r="L223" s="541">
        <f t="shared" si="33"/>
        <v>-100</v>
      </c>
      <c r="M223" s="542">
        <f t="shared" si="34"/>
        <v>-1</v>
      </c>
      <c r="N223" s="737"/>
      <c r="O223" s="636"/>
      <c r="P223" s="633"/>
      <c r="Q223" s="672"/>
      <c r="R223" s="546"/>
    </row>
    <row r="224" ht="14.25" customHeight="1" outlineLevel="1">
      <c r="E224" s="660" t="s">
        <v>714</v>
      </c>
      <c r="F224" s="549">
        <v>700.0</v>
      </c>
      <c r="G224" s="546">
        <v>649.0</v>
      </c>
      <c r="H224" s="546"/>
      <c r="I224" s="735"/>
      <c r="J224" s="550">
        <v>85.0</v>
      </c>
      <c r="K224" s="542">
        <f t="shared" si="32"/>
        <v>0.1309707242</v>
      </c>
      <c r="L224" s="541">
        <f t="shared" si="33"/>
        <v>-85</v>
      </c>
      <c r="M224" s="542">
        <f t="shared" si="34"/>
        <v>-1</v>
      </c>
      <c r="N224" s="661"/>
      <c r="O224" s="636"/>
      <c r="P224" s="633"/>
      <c r="Q224" s="672"/>
      <c r="R224" s="546"/>
    </row>
    <row r="225" ht="14.25" customHeight="1" outlineLevel="1">
      <c r="E225" s="660" t="s">
        <v>715</v>
      </c>
      <c r="F225" s="549">
        <v>700.0</v>
      </c>
      <c r="G225" s="546">
        <v>699.0</v>
      </c>
      <c r="H225" s="546"/>
      <c r="I225" s="735"/>
      <c r="J225" s="550">
        <v>85.0</v>
      </c>
      <c r="K225" s="542">
        <f t="shared" si="32"/>
        <v>0.121602289</v>
      </c>
      <c r="L225" s="541">
        <f t="shared" si="33"/>
        <v>-85</v>
      </c>
      <c r="M225" s="542">
        <f t="shared" si="34"/>
        <v>-1</v>
      </c>
      <c r="N225" s="661"/>
      <c r="O225" s="636"/>
      <c r="P225" s="633"/>
      <c r="Q225" s="672"/>
      <c r="R225" s="546"/>
    </row>
    <row r="226" ht="14.25" customHeight="1" outlineLevel="1">
      <c r="E226" s="660" t="s">
        <v>716</v>
      </c>
      <c r="F226" s="549">
        <v>700.0</v>
      </c>
      <c r="G226" s="546">
        <v>699.0</v>
      </c>
      <c r="H226" s="546"/>
      <c r="I226" s="735"/>
      <c r="J226" s="550">
        <v>85.0</v>
      </c>
      <c r="K226" s="542">
        <f t="shared" si="32"/>
        <v>0.121602289</v>
      </c>
      <c r="L226" s="541">
        <f t="shared" si="33"/>
        <v>-85</v>
      </c>
      <c r="M226" s="542">
        <f t="shared" si="34"/>
        <v>-1</v>
      </c>
      <c r="N226" s="661"/>
      <c r="O226" s="636"/>
      <c r="P226" s="633"/>
      <c r="Q226" s="672"/>
      <c r="R226" s="546"/>
    </row>
    <row r="227" ht="14.25" customHeight="1" outlineLevel="1">
      <c r="E227" s="660" t="s">
        <v>717</v>
      </c>
      <c r="F227" s="549">
        <v>700.0</v>
      </c>
      <c r="G227" s="546">
        <v>899.0</v>
      </c>
      <c r="H227" s="546"/>
      <c r="I227" s="735"/>
      <c r="J227" s="550">
        <v>85.0</v>
      </c>
      <c r="K227" s="542">
        <f t="shared" si="32"/>
        <v>0.09454949944</v>
      </c>
      <c r="L227" s="541">
        <f t="shared" si="33"/>
        <v>-85</v>
      </c>
      <c r="M227" s="542">
        <f t="shared" si="34"/>
        <v>-1</v>
      </c>
      <c r="N227" s="661"/>
      <c r="O227" s="636"/>
      <c r="P227" s="633"/>
      <c r="Q227" s="672"/>
      <c r="R227" s="546"/>
    </row>
    <row r="228" ht="15.0" customHeight="1">
      <c r="A228" s="543" t="s">
        <v>577</v>
      </c>
      <c r="E228" s="660" t="s">
        <v>713</v>
      </c>
      <c r="F228" s="549">
        <v>300.0</v>
      </c>
      <c r="G228" s="546">
        <v>349.0</v>
      </c>
      <c r="H228" s="546">
        <v>279.0</v>
      </c>
      <c r="I228" s="735" t="str">
        <f>G228/R228</f>
        <v>#DIV/0!</v>
      </c>
      <c r="J228" s="550">
        <v>55.0</v>
      </c>
      <c r="K228" s="542">
        <f t="shared" si="32"/>
        <v>0.1575931232</v>
      </c>
      <c r="L228" s="541">
        <f t="shared" si="33"/>
        <v>-55</v>
      </c>
      <c r="M228" s="542">
        <f t="shared" si="34"/>
        <v>-1</v>
      </c>
      <c r="N228" s="666">
        <v>379.0</v>
      </c>
      <c r="O228" s="542" t="s">
        <v>313</v>
      </c>
      <c r="P228" s="636" t="s">
        <v>315</v>
      </c>
      <c r="Q228" s="647"/>
      <c r="R228" s="546"/>
    </row>
    <row r="229" ht="15.0" customHeight="1">
      <c r="E229" s="660" t="s">
        <v>714</v>
      </c>
      <c r="F229" s="549">
        <v>300.0</v>
      </c>
      <c r="G229" s="546">
        <v>349.0</v>
      </c>
      <c r="H229" s="546"/>
      <c r="I229" s="735"/>
      <c r="J229" s="550">
        <v>55.0</v>
      </c>
      <c r="K229" s="542">
        <f t="shared" si="32"/>
        <v>0.1575931232</v>
      </c>
      <c r="L229" s="541">
        <f t="shared" si="33"/>
        <v>-55</v>
      </c>
      <c r="M229" s="542">
        <f t="shared" si="34"/>
        <v>-1</v>
      </c>
      <c r="N229" s="678"/>
      <c r="O229" s="542"/>
      <c r="P229" s="542"/>
      <c r="Q229" s="647"/>
      <c r="R229" s="546"/>
    </row>
    <row r="230" ht="15.0" customHeight="1">
      <c r="E230" s="660" t="s">
        <v>715</v>
      </c>
      <c r="F230" s="549">
        <v>300.0</v>
      </c>
      <c r="G230" s="546">
        <v>399.0</v>
      </c>
      <c r="H230" s="546"/>
      <c r="I230" s="735"/>
      <c r="J230" s="550">
        <v>55.0</v>
      </c>
      <c r="K230" s="542">
        <f t="shared" si="32"/>
        <v>0.1378446115</v>
      </c>
      <c r="L230" s="541">
        <f t="shared" si="33"/>
        <v>-55</v>
      </c>
      <c r="M230" s="542">
        <f t="shared" si="34"/>
        <v>-1</v>
      </c>
      <c r="N230" s="678"/>
      <c r="O230" s="542"/>
      <c r="P230" s="542"/>
      <c r="Q230" s="647"/>
      <c r="R230" s="546"/>
    </row>
    <row r="231" ht="15.0" customHeight="1">
      <c r="E231" s="660" t="s">
        <v>716</v>
      </c>
      <c r="F231" s="549">
        <v>300.0</v>
      </c>
      <c r="G231" s="546">
        <v>399.0</v>
      </c>
      <c r="H231" s="546"/>
      <c r="I231" s="735"/>
      <c r="J231" s="550">
        <v>55.0</v>
      </c>
      <c r="K231" s="542">
        <f t="shared" si="32"/>
        <v>0.1378446115</v>
      </c>
      <c r="L231" s="541">
        <f t="shared" si="33"/>
        <v>-55</v>
      </c>
      <c r="M231" s="542">
        <f t="shared" si="34"/>
        <v>-1</v>
      </c>
      <c r="N231" s="678"/>
      <c r="O231" s="542"/>
      <c r="P231" s="542"/>
      <c r="Q231" s="647"/>
      <c r="R231" s="546"/>
    </row>
    <row r="232" ht="15.0" customHeight="1">
      <c r="E232" s="660" t="s">
        <v>717</v>
      </c>
      <c r="F232" s="549">
        <v>300.0</v>
      </c>
      <c r="G232" s="546">
        <v>459.0</v>
      </c>
      <c r="H232" s="546"/>
      <c r="I232" s="735"/>
      <c r="J232" s="550">
        <v>55.0</v>
      </c>
      <c r="K232" s="542">
        <f t="shared" si="32"/>
        <v>0.1198257081</v>
      </c>
      <c r="L232" s="541">
        <f t="shared" si="33"/>
        <v>-55</v>
      </c>
      <c r="M232" s="542">
        <f t="shared" si="34"/>
        <v>-1</v>
      </c>
      <c r="N232" s="678"/>
      <c r="O232" s="542"/>
      <c r="P232" s="542"/>
      <c r="Q232" s="647"/>
      <c r="R232" s="546"/>
    </row>
    <row r="233" ht="16.5" customHeight="1" outlineLevel="1">
      <c r="A233" s="543" t="s">
        <v>578</v>
      </c>
      <c r="B233" s="543" t="s">
        <v>740</v>
      </c>
      <c r="C233" s="543" t="s">
        <v>578</v>
      </c>
      <c r="D233" s="543" t="s">
        <v>740</v>
      </c>
      <c r="E233" s="660" t="s">
        <v>713</v>
      </c>
      <c r="F233" s="548">
        <v>700.0</v>
      </c>
      <c r="G233" s="546">
        <v>649.0</v>
      </c>
      <c r="H233" s="528">
        <v>399.0</v>
      </c>
      <c r="I233" s="735" t="str">
        <f>G233/R233</f>
        <v>#DIV/0!</v>
      </c>
      <c r="J233" s="550">
        <v>60.0</v>
      </c>
      <c r="K233" s="542">
        <f t="shared" si="32"/>
        <v>0.09244992296</v>
      </c>
      <c r="L233" s="541">
        <f t="shared" si="33"/>
        <v>-60</v>
      </c>
      <c r="M233" s="542">
        <f t="shared" si="34"/>
        <v>-1</v>
      </c>
      <c r="N233" s="739"/>
      <c r="O233" s="636"/>
      <c r="P233" s="636"/>
      <c r="Q233" s="656"/>
      <c r="R233" s="528"/>
    </row>
    <row r="234" ht="16.5" customHeight="1" outlineLevel="1">
      <c r="E234" s="660" t="s">
        <v>714</v>
      </c>
      <c r="F234" s="548">
        <v>700.0</v>
      </c>
      <c r="G234" s="546">
        <v>649.0</v>
      </c>
      <c r="H234" s="528"/>
      <c r="I234" s="735"/>
      <c r="J234" s="550">
        <v>60.0</v>
      </c>
      <c r="K234" s="542">
        <f t="shared" si="32"/>
        <v>0.09244992296</v>
      </c>
      <c r="L234" s="541">
        <f t="shared" si="33"/>
        <v>-60</v>
      </c>
      <c r="M234" s="542">
        <f t="shared" si="34"/>
        <v>-1</v>
      </c>
      <c r="N234" s="661"/>
      <c r="O234" s="633"/>
      <c r="P234" s="636"/>
      <c r="Q234" s="656"/>
      <c r="R234" s="528"/>
    </row>
    <row r="235" ht="16.5" customHeight="1" outlineLevel="1">
      <c r="E235" s="660" t="s">
        <v>715</v>
      </c>
      <c r="F235" s="548">
        <v>700.0</v>
      </c>
      <c r="G235" s="546">
        <v>699.0</v>
      </c>
      <c r="H235" s="528"/>
      <c r="I235" s="735"/>
      <c r="J235" s="550">
        <v>60.0</v>
      </c>
      <c r="K235" s="542">
        <f t="shared" si="32"/>
        <v>0.08583690987</v>
      </c>
      <c r="L235" s="541">
        <f t="shared" si="33"/>
        <v>-60</v>
      </c>
      <c r="M235" s="542">
        <f t="shared" si="34"/>
        <v>-1</v>
      </c>
      <c r="N235" s="661"/>
      <c r="O235" s="633"/>
      <c r="P235" s="636"/>
      <c r="Q235" s="656"/>
      <c r="R235" s="528"/>
    </row>
    <row r="236" ht="16.5" customHeight="1" outlineLevel="1">
      <c r="E236" s="660" t="s">
        <v>716</v>
      </c>
      <c r="F236" s="548">
        <v>700.0</v>
      </c>
      <c r="G236" s="546">
        <v>699.0</v>
      </c>
      <c r="H236" s="528"/>
      <c r="I236" s="735"/>
      <c r="J236" s="550">
        <v>60.0</v>
      </c>
      <c r="K236" s="542">
        <f t="shared" si="32"/>
        <v>0.08583690987</v>
      </c>
      <c r="L236" s="541">
        <f t="shared" si="33"/>
        <v>-60</v>
      </c>
      <c r="M236" s="542">
        <f t="shared" si="34"/>
        <v>-1</v>
      </c>
      <c r="N236" s="661"/>
      <c r="O236" s="633"/>
      <c r="P236" s="636"/>
      <c r="Q236" s="656"/>
      <c r="R236" s="528"/>
    </row>
    <row r="237" ht="16.5" customHeight="1" outlineLevel="1">
      <c r="E237" s="660" t="s">
        <v>717</v>
      </c>
      <c r="F237" s="548">
        <v>700.0</v>
      </c>
      <c r="G237" s="546">
        <v>899.0</v>
      </c>
      <c r="H237" s="528"/>
      <c r="I237" s="735"/>
      <c r="J237" s="550">
        <v>60.0</v>
      </c>
      <c r="K237" s="542">
        <f t="shared" si="32"/>
        <v>0.06674082314</v>
      </c>
      <c r="L237" s="541">
        <f t="shared" si="33"/>
        <v>-60</v>
      </c>
      <c r="M237" s="542">
        <f t="shared" si="34"/>
        <v>-1</v>
      </c>
      <c r="N237" s="661"/>
      <c r="O237" s="633"/>
      <c r="P237" s="636"/>
      <c r="Q237" s="656"/>
      <c r="R237" s="528"/>
    </row>
    <row r="238" ht="14.25" customHeight="1" outlineLevel="1">
      <c r="A238" s="543" t="s">
        <v>578</v>
      </c>
      <c r="E238" s="660" t="s">
        <v>713</v>
      </c>
      <c r="F238" s="548">
        <v>300.0</v>
      </c>
      <c r="G238" s="546">
        <v>349.0</v>
      </c>
      <c r="H238" s="546">
        <v>279.0</v>
      </c>
      <c r="I238" s="735" t="str">
        <f>G238/R238</f>
        <v>#DIV/0!</v>
      </c>
      <c r="J238" s="550">
        <v>27.0</v>
      </c>
      <c r="K238" s="542">
        <f t="shared" si="32"/>
        <v>0.07736389685</v>
      </c>
      <c r="L238" s="541">
        <f t="shared" si="33"/>
        <v>-27</v>
      </c>
      <c r="M238" s="542">
        <f t="shared" si="34"/>
        <v>-1</v>
      </c>
      <c r="N238" s="666">
        <v>379.0</v>
      </c>
      <c r="O238" s="636" t="s">
        <v>313</v>
      </c>
      <c r="P238" s="636" t="s">
        <v>315</v>
      </c>
      <c r="Q238" s="656"/>
      <c r="R238" s="546"/>
    </row>
    <row r="239" ht="14.25" customHeight="1" outlineLevel="1">
      <c r="E239" s="660" t="s">
        <v>714</v>
      </c>
      <c r="F239" s="548">
        <v>300.0</v>
      </c>
      <c r="G239" s="546">
        <v>349.0</v>
      </c>
      <c r="H239" s="546"/>
      <c r="I239" s="735"/>
      <c r="J239" s="550">
        <v>27.0</v>
      </c>
      <c r="K239" s="542">
        <f t="shared" si="32"/>
        <v>0.07736389685</v>
      </c>
      <c r="L239" s="541">
        <f t="shared" si="33"/>
        <v>-27</v>
      </c>
      <c r="M239" s="542">
        <f t="shared" si="34"/>
        <v>-1</v>
      </c>
      <c r="N239" s="678"/>
      <c r="O239" s="633"/>
      <c r="P239" s="636"/>
      <c r="Q239" s="656"/>
      <c r="R239" s="546"/>
    </row>
    <row r="240" ht="14.25" customHeight="1" outlineLevel="1">
      <c r="E240" s="660" t="s">
        <v>715</v>
      </c>
      <c r="F240" s="548">
        <v>300.0</v>
      </c>
      <c r="G240" s="546">
        <v>399.0</v>
      </c>
      <c r="H240" s="546"/>
      <c r="I240" s="735"/>
      <c r="J240" s="550">
        <v>27.0</v>
      </c>
      <c r="K240" s="542">
        <f t="shared" si="32"/>
        <v>0.06766917293</v>
      </c>
      <c r="L240" s="541">
        <f t="shared" si="33"/>
        <v>-27</v>
      </c>
      <c r="M240" s="542">
        <f t="shared" si="34"/>
        <v>-1</v>
      </c>
      <c r="N240" s="678"/>
      <c r="O240" s="633"/>
      <c r="P240" s="636"/>
      <c r="Q240" s="656"/>
      <c r="R240" s="546"/>
    </row>
    <row r="241" ht="14.25" customHeight="1" outlineLevel="1">
      <c r="E241" s="660" t="s">
        <v>716</v>
      </c>
      <c r="F241" s="548">
        <v>300.0</v>
      </c>
      <c r="G241" s="546">
        <v>399.0</v>
      </c>
      <c r="H241" s="546"/>
      <c r="I241" s="735"/>
      <c r="J241" s="550">
        <v>27.0</v>
      </c>
      <c r="K241" s="542">
        <f t="shared" si="32"/>
        <v>0.06766917293</v>
      </c>
      <c r="L241" s="541">
        <f t="shared" si="33"/>
        <v>-27</v>
      </c>
      <c r="M241" s="542">
        <f t="shared" si="34"/>
        <v>-1</v>
      </c>
      <c r="N241" s="678"/>
      <c r="O241" s="633"/>
      <c r="P241" s="636"/>
      <c r="Q241" s="656"/>
      <c r="R241" s="546"/>
    </row>
    <row r="242" ht="14.25" customHeight="1" outlineLevel="1">
      <c r="E242" s="660" t="s">
        <v>717</v>
      </c>
      <c r="F242" s="548">
        <v>300.0</v>
      </c>
      <c r="G242" s="546">
        <v>459.0</v>
      </c>
      <c r="H242" s="546"/>
      <c r="I242" s="735"/>
      <c r="J242" s="550">
        <v>27.0</v>
      </c>
      <c r="K242" s="542">
        <f t="shared" si="32"/>
        <v>0.05882352941</v>
      </c>
      <c r="L242" s="541">
        <f t="shared" si="33"/>
        <v>-27</v>
      </c>
      <c r="M242" s="542">
        <f t="shared" si="34"/>
        <v>-1</v>
      </c>
      <c r="N242" s="678"/>
      <c r="O242" s="633"/>
      <c r="P242" s="636"/>
      <c r="Q242" s="656"/>
      <c r="R242" s="546"/>
    </row>
    <row r="243" ht="14.25" customHeight="1">
      <c r="A243" s="544" t="s">
        <v>930</v>
      </c>
      <c r="B243" s="673"/>
      <c r="C243" s="525" t="s">
        <v>931</v>
      </c>
      <c r="D243" s="662"/>
      <c r="E243" s="657" t="s">
        <v>713</v>
      </c>
      <c r="F243" s="538"/>
      <c r="G243" s="539"/>
      <c r="H243" s="539"/>
      <c r="I243" s="731"/>
      <c r="J243" s="535"/>
      <c r="K243" s="536"/>
      <c r="L243" s="537"/>
      <c r="M243" s="536"/>
      <c r="N243" s="674"/>
      <c r="O243" s="536"/>
      <c r="P243" s="536"/>
      <c r="Q243" s="647"/>
      <c r="R243" s="658"/>
    </row>
    <row r="244" ht="14.25" customHeight="1">
      <c r="D244" s="648"/>
      <c r="E244" s="657" t="s">
        <v>714</v>
      </c>
      <c r="F244" s="538"/>
      <c r="G244" s="539"/>
      <c r="H244" s="539"/>
      <c r="I244" s="731"/>
      <c r="J244" s="535"/>
      <c r="K244" s="536"/>
      <c r="L244" s="537"/>
      <c r="M244" s="536"/>
      <c r="N244" s="645"/>
      <c r="O244" s="536"/>
      <c r="P244" s="536"/>
      <c r="Q244" s="647"/>
      <c r="R244" s="658"/>
    </row>
    <row r="245" ht="14.25" customHeight="1">
      <c r="D245" s="648"/>
      <c r="E245" s="657" t="s">
        <v>715</v>
      </c>
      <c r="F245" s="538"/>
      <c r="G245" s="539"/>
      <c r="H245" s="539"/>
      <c r="I245" s="731"/>
      <c r="J245" s="535"/>
      <c r="K245" s="536"/>
      <c r="L245" s="537"/>
      <c r="M245" s="536"/>
      <c r="N245" s="645"/>
      <c r="O245" s="536"/>
      <c r="P245" s="536"/>
      <c r="Q245" s="647"/>
      <c r="R245" s="658"/>
    </row>
    <row r="246" ht="14.25" customHeight="1">
      <c r="D246" s="648"/>
      <c r="E246" s="657" t="s">
        <v>716</v>
      </c>
      <c r="F246" s="538"/>
      <c r="G246" s="539"/>
      <c r="H246" s="539"/>
      <c r="I246" s="731"/>
      <c r="J246" s="535"/>
      <c r="K246" s="536"/>
      <c r="L246" s="537"/>
      <c r="M246" s="536"/>
      <c r="N246" s="645"/>
      <c r="O246" s="536"/>
      <c r="P246" s="536"/>
      <c r="Q246" s="647"/>
      <c r="R246" s="658"/>
    </row>
    <row r="247" ht="14.25" customHeight="1">
      <c r="D247" s="648"/>
      <c r="E247" s="657" t="s">
        <v>717</v>
      </c>
      <c r="F247" s="538"/>
      <c r="G247" s="539"/>
      <c r="H247" s="539"/>
      <c r="I247" s="731"/>
      <c r="J247" s="535"/>
      <c r="K247" s="536"/>
      <c r="L247" s="537"/>
      <c r="M247" s="536"/>
      <c r="N247" s="645"/>
      <c r="O247" s="536"/>
      <c r="P247" s="536"/>
      <c r="Q247" s="647"/>
      <c r="R247" s="658"/>
    </row>
    <row r="248" ht="14.25" customHeight="1" outlineLevel="1">
      <c r="A248" s="543" t="s">
        <v>932</v>
      </c>
      <c r="B248" s="543" t="s">
        <v>933</v>
      </c>
      <c r="C248" s="543" t="s">
        <v>932</v>
      </c>
      <c r="D248" s="543" t="s">
        <v>934</v>
      </c>
      <c r="E248" s="652" t="s">
        <v>713</v>
      </c>
      <c r="F248" s="549">
        <v>300.0</v>
      </c>
      <c r="G248" s="546">
        <v>329.0</v>
      </c>
      <c r="H248" s="546">
        <v>279.0</v>
      </c>
      <c r="I248" s="735" t="str">
        <f>G248/R248</f>
        <v>#DIV/0!</v>
      </c>
      <c r="J248" s="529">
        <v>54.0</v>
      </c>
      <c r="K248" s="530">
        <f t="shared" ref="K248:K257" si="37">J248/G248</f>
        <v>0.1641337386</v>
      </c>
      <c r="L248" s="531">
        <f t="shared" ref="L248:L257" si="38">Q248-J248</f>
        <v>-54</v>
      </c>
      <c r="M248" s="532">
        <f t="shared" ref="M248:M257" si="39">Q248/J248-1</f>
        <v>-1</v>
      </c>
      <c r="N248" s="666">
        <v>359.0</v>
      </c>
      <c r="O248" s="667" t="s">
        <v>313</v>
      </c>
      <c r="P248" s="667" t="s">
        <v>315</v>
      </c>
      <c r="Q248" s="672"/>
      <c r="R248" s="665"/>
    </row>
    <row r="249" ht="14.25" customHeight="1" outlineLevel="1">
      <c r="E249" s="652" t="s">
        <v>714</v>
      </c>
      <c r="F249" s="549">
        <v>300.0</v>
      </c>
      <c r="G249" s="546">
        <v>329.0</v>
      </c>
      <c r="H249" s="546"/>
      <c r="I249" s="735"/>
      <c r="J249" s="529">
        <v>54.0</v>
      </c>
      <c r="K249" s="530">
        <f t="shared" si="37"/>
        <v>0.1641337386</v>
      </c>
      <c r="L249" s="531">
        <f t="shared" si="38"/>
        <v>-54</v>
      </c>
      <c r="M249" s="532">
        <f t="shared" si="39"/>
        <v>-1</v>
      </c>
      <c r="N249" s="668"/>
      <c r="O249" s="655"/>
      <c r="P249" s="667"/>
      <c r="Q249" s="672"/>
      <c r="R249" s="665"/>
    </row>
    <row r="250" ht="14.25" customHeight="1" outlineLevel="1">
      <c r="E250" s="652" t="s">
        <v>715</v>
      </c>
      <c r="F250" s="549">
        <v>300.0</v>
      </c>
      <c r="G250" s="546">
        <v>359.0</v>
      </c>
      <c r="H250" s="546"/>
      <c r="I250" s="735"/>
      <c r="J250" s="529">
        <v>54.0</v>
      </c>
      <c r="K250" s="530">
        <f t="shared" si="37"/>
        <v>0.1504178273</v>
      </c>
      <c r="L250" s="531">
        <f t="shared" si="38"/>
        <v>-54</v>
      </c>
      <c r="M250" s="532">
        <f t="shared" si="39"/>
        <v>-1</v>
      </c>
      <c r="N250" s="668"/>
      <c r="O250" s="655"/>
      <c r="P250" s="667"/>
      <c r="Q250" s="672"/>
      <c r="R250" s="665"/>
    </row>
    <row r="251" ht="14.25" customHeight="1" outlineLevel="1">
      <c r="E251" s="652" t="s">
        <v>716</v>
      </c>
      <c r="F251" s="549">
        <v>300.0</v>
      </c>
      <c r="G251" s="546">
        <v>359.0</v>
      </c>
      <c r="H251" s="546"/>
      <c r="I251" s="735"/>
      <c r="J251" s="529">
        <v>54.0</v>
      </c>
      <c r="K251" s="530">
        <f t="shared" si="37"/>
        <v>0.1504178273</v>
      </c>
      <c r="L251" s="531">
        <f t="shared" si="38"/>
        <v>-54</v>
      </c>
      <c r="M251" s="532">
        <f t="shared" si="39"/>
        <v>-1</v>
      </c>
      <c r="N251" s="668"/>
      <c r="O251" s="655"/>
      <c r="P251" s="667"/>
      <c r="Q251" s="672"/>
      <c r="R251" s="665"/>
    </row>
    <row r="252" ht="14.25" customHeight="1" outlineLevel="1">
      <c r="E252" s="652" t="s">
        <v>717</v>
      </c>
      <c r="F252" s="549">
        <v>300.0</v>
      </c>
      <c r="G252" s="546">
        <v>399.0</v>
      </c>
      <c r="H252" s="546"/>
      <c r="I252" s="735"/>
      <c r="J252" s="529"/>
      <c r="K252" s="530">
        <f t="shared" si="37"/>
        <v>0</v>
      </c>
      <c r="L252" s="531">
        <f t="shared" si="38"/>
        <v>0</v>
      </c>
      <c r="M252" s="532" t="str">
        <f t="shared" si="39"/>
        <v>#DIV/0!</v>
      </c>
      <c r="N252" s="668"/>
      <c r="O252" s="655"/>
      <c r="P252" s="667"/>
      <c r="Q252" s="672"/>
      <c r="R252" s="665"/>
    </row>
    <row r="253" ht="14.25" customHeight="1" outlineLevel="1">
      <c r="A253" s="543" t="s">
        <v>935</v>
      </c>
      <c r="B253" s="543" t="s">
        <v>933</v>
      </c>
      <c r="C253" s="543" t="s">
        <v>935</v>
      </c>
      <c r="D253" s="679" t="s">
        <v>934</v>
      </c>
      <c r="E253" s="652" t="s">
        <v>713</v>
      </c>
      <c r="F253" s="549">
        <v>500.0</v>
      </c>
      <c r="G253" s="546">
        <v>499.0</v>
      </c>
      <c r="H253" s="546">
        <v>459.0</v>
      </c>
      <c r="I253" s="735" t="str">
        <f>G253/R253</f>
        <v>#DIV/0!</v>
      </c>
      <c r="J253" s="529">
        <v>90.0</v>
      </c>
      <c r="K253" s="530">
        <f t="shared" si="37"/>
        <v>0.1803607214</v>
      </c>
      <c r="L253" s="531">
        <f t="shared" si="38"/>
        <v>-90</v>
      </c>
      <c r="M253" s="532">
        <f t="shared" si="39"/>
        <v>-1</v>
      </c>
      <c r="N253" s="663"/>
      <c r="O253" s="667" t="s">
        <v>313</v>
      </c>
      <c r="P253" s="667" t="s">
        <v>313</v>
      </c>
      <c r="Q253" s="672"/>
      <c r="R253" s="665"/>
    </row>
    <row r="254" ht="14.25" customHeight="1" outlineLevel="1">
      <c r="D254" s="648"/>
      <c r="E254" s="652" t="s">
        <v>714</v>
      </c>
      <c r="F254" s="549">
        <v>500.0</v>
      </c>
      <c r="G254" s="546">
        <v>499.0</v>
      </c>
      <c r="H254" s="546"/>
      <c r="I254" s="735"/>
      <c r="J254" s="529">
        <v>90.0</v>
      </c>
      <c r="K254" s="530">
        <f t="shared" si="37"/>
        <v>0.1803607214</v>
      </c>
      <c r="L254" s="531">
        <f t="shared" si="38"/>
        <v>-90</v>
      </c>
      <c r="M254" s="532">
        <f t="shared" si="39"/>
        <v>-1</v>
      </c>
      <c r="N254" s="654"/>
      <c r="O254" s="655"/>
      <c r="P254" s="655"/>
      <c r="Q254" s="672"/>
      <c r="R254" s="665"/>
    </row>
    <row r="255" ht="14.25" customHeight="1" outlineLevel="1">
      <c r="D255" s="648"/>
      <c r="E255" s="660" t="s">
        <v>715</v>
      </c>
      <c r="F255" s="549">
        <v>500.0</v>
      </c>
      <c r="G255" s="546">
        <v>529.0</v>
      </c>
      <c r="H255" s="546"/>
      <c r="I255" s="735"/>
      <c r="J255" s="529">
        <v>90.0</v>
      </c>
      <c r="K255" s="530">
        <f t="shared" si="37"/>
        <v>0.1701323251</v>
      </c>
      <c r="L255" s="531">
        <f t="shared" si="38"/>
        <v>-90</v>
      </c>
      <c r="M255" s="532">
        <f t="shared" si="39"/>
        <v>-1</v>
      </c>
      <c r="N255" s="654"/>
      <c r="O255" s="655"/>
      <c r="P255" s="655"/>
      <c r="Q255" s="672"/>
      <c r="R255" s="665"/>
    </row>
    <row r="256" ht="14.25" customHeight="1" outlineLevel="1">
      <c r="D256" s="648"/>
      <c r="E256" s="660" t="s">
        <v>716</v>
      </c>
      <c r="F256" s="549">
        <v>500.0</v>
      </c>
      <c r="G256" s="546">
        <v>529.0</v>
      </c>
      <c r="H256" s="546"/>
      <c r="I256" s="735"/>
      <c r="J256" s="529">
        <v>90.0</v>
      </c>
      <c r="K256" s="530">
        <f t="shared" si="37"/>
        <v>0.1701323251</v>
      </c>
      <c r="L256" s="531">
        <f t="shared" si="38"/>
        <v>-90</v>
      </c>
      <c r="M256" s="532">
        <f t="shared" si="39"/>
        <v>-1</v>
      </c>
      <c r="N256" s="654"/>
      <c r="O256" s="655"/>
      <c r="P256" s="655"/>
      <c r="Q256" s="672"/>
      <c r="R256" s="665"/>
    </row>
    <row r="257" ht="14.25" customHeight="1" outlineLevel="1">
      <c r="D257" s="648"/>
      <c r="E257" s="660" t="s">
        <v>717</v>
      </c>
      <c r="F257" s="549">
        <v>500.0</v>
      </c>
      <c r="G257" s="546">
        <v>599.0</v>
      </c>
      <c r="H257" s="546"/>
      <c r="I257" s="735"/>
      <c r="J257" s="529"/>
      <c r="K257" s="530">
        <f t="shared" si="37"/>
        <v>0</v>
      </c>
      <c r="L257" s="531">
        <f t="shared" si="38"/>
        <v>0</v>
      </c>
      <c r="M257" s="532" t="str">
        <f t="shared" si="39"/>
        <v>#DIV/0!</v>
      </c>
      <c r="N257" s="654"/>
      <c r="O257" s="655"/>
      <c r="P257" s="655"/>
      <c r="Q257" s="672"/>
      <c r="R257" s="665"/>
    </row>
    <row r="258" ht="14.25" customHeight="1">
      <c r="A258" s="544" t="s">
        <v>936</v>
      </c>
      <c r="B258" s="638"/>
      <c r="C258" s="544" t="s">
        <v>936</v>
      </c>
      <c r="D258" s="669"/>
      <c r="E258" s="657" t="s">
        <v>713</v>
      </c>
      <c r="F258" s="538"/>
      <c r="G258" s="539"/>
      <c r="H258" s="539"/>
      <c r="I258" s="731"/>
      <c r="J258" s="535"/>
      <c r="K258" s="536"/>
      <c r="L258" s="537"/>
      <c r="M258" s="536"/>
      <c r="N258" s="663"/>
      <c r="O258" s="536"/>
      <c r="P258" s="536"/>
      <c r="Q258" s="647"/>
      <c r="R258" s="658"/>
    </row>
    <row r="259" ht="14.25" customHeight="1">
      <c r="D259" s="648"/>
      <c r="E259" s="657" t="s">
        <v>714</v>
      </c>
      <c r="F259" s="538"/>
      <c r="G259" s="539"/>
      <c r="H259" s="539"/>
      <c r="I259" s="731"/>
      <c r="J259" s="535"/>
      <c r="K259" s="536"/>
      <c r="L259" s="537"/>
      <c r="M259" s="536"/>
      <c r="N259" s="645"/>
      <c r="O259" s="536"/>
      <c r="P259" s="536"/>
      <c r="Q259" s="647"/>
      <c r="R259" s="658"/>
    </row>
    <row r="260" ht="14.25" customHeight="1">
      <c r="D260" s="648"/>
      <c r="E260" s="657" t="s">
        <v>715</v>
      </c>
      <c r="F260" s="538"/>
      <c r="G260" s="539"/>
      <c r="H260" s="539"/>
      <c r="I260" s="731"/>
      <c r="J260" s="535"/>
      <c r="K260" s="536"/>
      <c r="L260" s="537"/>
      <c r="M260" s="536"/>
      <c r="N260" s="645"/>
      <c r="O260" s="536"/>
      <c r="P260" s="536"/>
      <c r="Q260" s="647"/>
      <c r="R260" s="658"/>
    </row>
    <row r="261" ht="14.25" customHeight="1">
      <c r="D261" s="648"/>
      <c r="E261" s="657" t="s">
        <v>716</v>
      </c>
      <c r="F261" s="538"/>
      <c r="G261" s="539"/>
      <c r="H261" s="539"/>
      <c r="I261" s="731"/>
      <c r="J261" s="535"/>
      <c r="K261" s="536"/>
      <c r="L261" s="537"/>
      <c r="M261" s="536"/>
      <c r="N261" s="645"/>
      <c r="O261" s="536"/>
      <c r="P261" s="536"/>
      <c r="Q261" s="647"/>
      <c r="R261" s="658"/>
    </row>
    <row r="262" ht="14.25" customHeight="1">
      <c r="D262" s="648"/>
      <c r="E262" s="657" t="s">
        <v>717</v>
      </c>
      <c r="F262" s="538"/>
      <c r="G262" s="539"/>
      <c r="H262" s="539"/>
      <c r="I262" s="731"/>
      <c r="J262" s="535"/>
      <c r="K262" s="536"/>
      <c r="L262" s="537"/>
      <c r="M262" s="536"/>
      <c r="N262" s="645"/>
      <c r="O262" s="536"/>
      <c r="P262" s="536"/>
      <c r="Q262" s="647"/>
      <c r="R262" s="658"/>
    </row>
    <row r="263" ht="14.25" customHeight="1" outlineLevel="1">
      <c r="A263" s="650" t="s">
        <v>937</v>
      </c>
      <c r="B263" s="650"/>
      <c r="C263" s="526" t="s">
        <v>938</v>
      </c>
      <c r="D263" s="740"/>
      <c r="E263" s="652" t="s">
        <v>713</v>
      </c>
      <c r="F263" s="741">
        <v>200.0</v>
      </c>
      <c r="G263" s="546">
        <v>329.0</v>
      </c>
      <c r="H263" s="546">
        <v>249.0</v>
      </c>
      <c r="I263" s="735" t="str">
        <f>G263/R263</f>
        <v>#DIV/0!</v>
      </c>
      <c r="J263" s="529">
        <v>74.0</v>
      </c>
      <c r="K263" s="530">
        <f t="shared" ref="K263:K277" si="40">J263/G263</f>
        <v>0.2249240122</v>
      </c>
      <c r="L263" s="531">
        <f t="shared" ref="L263:L277" si="41">Q263-J263</f>
        <v>-74</v>
      </c>
      <c r="M263" s="532">
        <f t="shared" ref="M263:M277" si="42">Q263/J263-1</f>
        <v>-1</v>
      </c>
      <c r="N263" s="666">
        <v>359.0</v>
      </c>
      <c r="O263" s="655" t="s">
        <v>313</v>
      </c>
      <c r="P263" s="667" t="s">
        <v>315</v>
      </c>
      <c r="Q263" s="647"/>
      <c r="R263" s="665"/>
    </row>
    <row r="264" ht="14.25" customHeight="1" outlineLevel="1">
      <c r="D264" s="648"/>
      <c r="E264" s="652" t="s">
        <v>714</v>
      </c>
      <c r="F264" s="741">
        <v>200.0</v>
      </c>
      <c r="G264" s="546">
        <v>329.0</v>
      </c>
      <c r="H264" s="546"/>
      <c r="I264" s="735"/>
      <c r="J264" s="529">
        <v>94.0</v>
      </c>
      <c r="K264" s="530">
        <f t="shared" si="40"/>
        <v>0.2857142857</v>
      </c>
      <c r="L264" s="531">
        <f t="shared" si="41"/>
        <v>-94</v>
      </c>
      <c r="M264" s="532">
        <f t="shared" si="42"/>
        <v>-1</v>
      </c>
      <c r="N264" s="668"/>
      <c r="O264" s="655"/>
      <c r="P264" s="667"/>
      <c r="Q264" s="647"/>
      <c r="R264" s="665"/>
    </row>
    <row r="265" ht="14.25" customHeight="1" outlineLevel="1">
      <c r="D265" s="648"/>
      <c r="E265" s="652" t="s">
        <v>715</v>
      </c>
      <c r="F265" s="741">
        <v>200.0</v>
      </c>
      <c r="G265" s="546">
        <v>359.0</v>
      </c>
      <c r="H265" s="546"/>
      <c r="I265" s="735"/>
      <c r="J265" s="529">
        <v>94.0</v>
      </c>
      <c r="K265" s="530">
        <f t="shared" si="40"/>
        <v>0.2618384401</v>
      </c>
      <c r="L265" s="531">
        <f t="shared" si="41"/>
        <v>-94</v>
      </c>
      <c r="M265" s="532">
        <f t="shared" si="42"/>
        <v>-1</v>
      </c>
      <c r="N265" s="668"/>
      <c r="O265" s="655"/>
      <c r="P265" s="667"/>
      <c r="Q265" s="647"/>
      <c r="R265" s="665"/>
    </row>
    <row r="266" ht="14.25" customHeight="1" outlineLevel="1">
      <c r="D266" s="648"/>
      <c r="E266" s="652" t="s">
        <v>716</v>
      </c>
      <c r="F266" s="741">
        <v>200.0</v>
      </c>
      <c r="G266" s="546">
        <v>359.0</v>
      </c>
      <c r="H266" s="546"/>
      <c r="I266" s="735"/>
      <c r="J266" s="529">
        <v>94.0</v>
      </c>
      <c r="K266" s="530">
        <f t="shared" si="40"/>
        <v>0.2618384401</v>
      </c>
      <c r="L266" s="531">
        <f t="shared" si="41"/>
        <v>-94</v>
      </c>
      <c r="M266" s="532">
        <f t="shared" si="42"/>
        <v>-1</v>
      </c>
      <c r="N266" s="668"/>
      <c r="O266" s="655"/>
      <c r="P266" s="667"/>
      <c r="Q266" s="647"/>
      <c r="R266" s="665"/>
    </row>
    <row r="267" ht="14.25" customHeight="1" outlineLevel="1">
      <c r="D267" s="648"/>
      <c r="E267" s="652" t="s">
        <v>717</v>
      </c>
      <c r="F267" s="741">
        <v>200.0</v>
      </c>
      <c r="G267" s="546">
        <v>379.0</v>
      </c>
      <c r="H267" s="546"/>
      <c r="I267" s="735"/>
      <c r="J267" s="529">
        <v>94.0</v>
      </c>
      <c r="K267" s="530">
        <f t="shared" si="40"/>
        <v>0.2480211082</v>
      </c>
      <c r="L267" s="531">
        <f t="shared" si="41"/>
        <v>-94</v>
      </c>
      <c r="M267" s="532">
        <f t="shared" si="42"/>
        <v>-1</v>
      </c>
      <c r="N267" s="668"/>
      <c r="O267" s="655"/>
      <c r="P267" s="667"/>
      <c r="Q267" s="647"/>
      <c r="R267" s="665"/>
    </row>
    <row r="268" ht="14.25" customHeight="1" outlineLevel="1">
      <c r="A268" s="551" t="s">
        <v>939</v>
      </c>
      <c r="B268" s="551"/>
      <c r="C268" s="543" t="s">
        <v>940</v>
      </c>
      <c r="D268" s="664"/>
      <c r="E268" s="652" t="s">
        <v>713</v>
      </c>
      <c r="F268" s="741">
        <v>200.0</v>
      </c>
      <c r="G268" s="546">
        <v>289.0</v>
      </c>
      <c r="H268" s="546">
        <v>229.0</v>
      </c>
      <c r="I268" s="735" t="str">
        <f>G268/R268</f>
        <v>#DIV/0!</v>
      </c>
      <c r="J268" s="529">
        <v>30.0</v>
      </c>
      <c r="K268" s="530">
        <f t="shared" si="40"/>
        <v>0.1038062284</v>
      </c>
      <c r="L268" s="531">
        <f t="shared" si="41"/>
        <v>-30</v>
      </c>
      <c r="M268" s="532">
        <f t="shared" si="42"/>
        <v>-1</v>
      </c>
      <c r="N268" s="666">
        <v>319.0</v>
      </c>
      <c r="O268" s="655" t="s">
        <v>313</v>
      </c>
      <c r="P268" s="667" t="s">
        <v>315</v>
      </c>
      <c r="Q268" s="672"/>
      <c r="R268" s="665"/>
    </row>
    <row r="269" ht="14.25" customHeight="1" outlineLevel="1">
      <c r="D269" s="648"/>
      <c r="E269" s="652" t="s">
        <v>714</v>
      </c>
      <c r="F269" s="741">
        <v>200.0</v>
      </c>
      <c r="G269" s="546">
        <v>289.0</v>
      </c>
      <c r="H269" s="546"/>
      <c r="I269" s="735"/>
      <c r="J269" s="529">
        <v>30.0</v>
      </c>
      <c r="K269" s="530">
        <f t="shared" si="40"/>
        <v>0.1038062284</v>
      </c>
      <c r="L269" s="531">
        <f t="shared" si="41"/>
        <v>-30</v>
      </c>
      <c r="M269" s="532">
        <f t="shared" si="42"/>
        <v>-1</v>
      </c>
      <c r="N269" s="678"/>
      <c r="O269" s="655"/>
      <c r="P269" s="667"/>
      <c r="Q269" s="672"/>
      <c r="R269" s="665"/>
    </row>
    <row r="270" ht="14.25" customHeight="1" outlineLevel="1">
      <c r="D270" s="648"/>
      <c r="E270" s="652" t="s">
        <v>715</v>
      </c>
      <c r="F270" s="741">
        <v>200.0</v>
      </c>
      <c r="G270" s="546">
        <v>299.0</v>
      </c>
      <c r="H270" s="546"/>
      <c r="I270" s="735"/>
      <c r="J270" s="529">
        <v>30.0</v>
      </c>
      <c r="K270" s="530">
        <f t="shared" si="40"/>
        <v>0.1003344482</v>
      </c>
      <c r="L270" s="531">
        <f t="shared" si="41"/>
        <v>-30</v>
      </c>
      <c r="M270" s="532">
        <f t="shared" si="42"/>
        <v>-1</v>
      </c>
      <c r="N270" s="678"/>
      <c r="O270" s="655"/>
      <c r="P270" s="667"/>
      <c r="Q270" s="672"/>
      <c r="R270" s="665"/>
    </row>
    <row r="271" ht="14.25" customHeight="1" outlineLevel="1">
      <c r="D271" s="648"/>
      <c r="E271" s="652" t="s">
        <v>716</v>
      </c>
      <c r="F271" s="741">
        <v>200.0</v>
      </c>
      <c r="G271" s="546">
        <v>299.0</v>
      </c>
      <c r="H271" s="546"/>
      <c r="I271" s="735"/>
      <c r="J271" s="529">
        <v>30.0</v>
      </c>
      <c r="K271" s="530">
        <f t="shared" si="40"/>
        <v>0.1003344482</v>
      </c>
      <c r="L271" s="531">
        <f t="shared" si="41"/>
        <v>-30</v>
      </c>
      <c r="M271" s="532">
        <f t="shared" si="42"/>
        <v>-1</v>
      </c>
      <c r="N271" s="678"/>
      <c r="O271" s="655"/>
      <c r="P271" s="667"/>
      <c r="Q271" s="672"/>
      <c r="R271" s="665"/>
    </row>
    <row r="272" ht="14.25" customHeight="1" outlineLevel="1">
      <c r="D272" s="648"/>
      <c r="E272" s="652" t="s">
        <v>717</v>
      </c>
      <c r="F272" s="741">
        <v>200.0</v>
      </c>
      <c r="G272" s="546">
        <v>319.0</v>
      </c>
      <c r="H272" s="546"/>
      <c r="I272" s="735"/>
      <c r="J272" s="529">
        <v>30.0</v>
      </c>
      <c r="K272" s="530">
        <f t="shared" si="40"/>
        <v>0.09404388715</v>
      </c>
      <c r="L272" s="531">
        <f t="shared" si="41"/>
        <v>-30</v>
      </c>
      <c r="M272" s="532">
        <f t="shared" si="42"/>
        <v>-1</v>
      </c>
      <c r="N272" s="678"/>
      <c r="O272" s="655"/>
      <c r="P272" s="667"/>
      <c r="Q272" s="672"/>
      <c r="R272" s="665"/>
    </row>
    <row r="273" ht="14.25" customHeight="1" outlineLevel="1">
      <c r="A273" s="551" t="s">
        <v>941</v>
      </c>
      <c r="B273" s="551"/>
      <c r="C273" s="543" t="s">
        <v>942</v>
      </c>
      <c r="D273" s="664"/>
      <c r="E273" s="652" t="s">
        <v>713</v>
      </c>
      <c r="F273" s="741">
        <v>200.0</v>
      </c>
      <c r="G273" s="546">
        <v>329.0</v>
      </c>
      <c r="H273" s="546">
        <v>269.0</v>
      </c>
      <c r="I273" s="735" t="str">
        <f>G273/R273</f>
        <v>#DIV/0!</v>
      </c>
      <c r="J273" s="529">
        <v>30.0</v>
      </c>
      <c r="K273" s="530">
        <f t="shared" si="40"/>
        <v>0.09118541033</v>
      </c>
      <c r="L273" s="531">
        <f t="shared" si="41"/>
        <v>-30</v>
      </c>
      <c r="M273" s="532">
        <f t="shared" si="42"/>
        <v>-1</v>
      </c>
      <c r="N273" s="666">
        <v>359.0</v>
      </c>
      <c r="O273" s="655" t="s">
        <v>313</v>
      </c>
      <c r="P273" s="667" t="s">
        <v>315</v>
      </c>
      <c r="Q273" s="647"/>
      <c r="R273" s="665"/>
    </row>
    <row r="274" ht="14.25" customHeight="1" outlineLevel="1">
      <c r="D274" s="648"/>
      <c r="E274" s="652" t="s">
        <v>714</v>
      </c>
      <c r="F274" s="741">
        <v>200.0</v>
      </c>
      <c r="G274" s="546">
        <v>329.0</v>
      </c>
      <c r="H274" s="546"/>
      <c r="I274" s="735"/>
      <c r="J274" s="529">
        <v>30.0</v>
      </c>
      <c r="K274" s="530">
        <f t="shared" si="40"/>
        <v>0.09118541033</v>
      </c>
      <c r="L274" s="531">
        <f t="shared" si="41"/>
        <v>-30</v>
      </c>
      <c r="M274" s="532">
        <f t="shared" si="42"/>
        <v>-1</v>
      </c>
      <c r="N274" s="678"/>
      <c r="O274" s="655"/>
      <c r="P274" s="667"/>
      <c r="Q274" s="647"/>
      <c r="R274" s="665"/>
    </row>
    <row r="275" ht="14.25" customHeight="1" outlineLevel="1">
      <c r="D275" s="648"/>
      <c r="E275" s="652" t="s">
        <v>715</v>
      </c>
      <c r="F275" s="741">
        <v>200.0</v>
      </c>
      <c r="G275" s="546">
        <v>359.0</v>
      </c>
      <c r="H275" s="546"/>
      <c r="I275" s="735"/>
      <c r="J275" s="529">
        <v>30.0</v>
      </c>
      <c r="K275" s="530">
        <f t="shared" si="40"/>
        <v>0.08356545961</v>
      </c>
      <c r="L275" s="531">
        <f t="shared" si="41"/>
        <v>-30</v>
      </c>
      <c r="M275" s="532">
        <f t="shared" si="42"/>
        <v>-1</v>
      </c>
      <c r="N275" s="678"/>
      <c r="O275" s="655"/>
      <c r="P275" s="667"/>
      <c r="Q275" s="647"/>
      <c r="R275" s="665"/>
    </row>
    <row r="276" ht="14.25" customHeight="1" outlineLevel="1">
      <c r="D276" s="648"/>
      <c r="E276" s="652" t="s">
        <v>716</v>
      </c>
      <c r="F276" s="741">
        <v>200.0</v>
      </c>
      <c r="G276" s="546">
        <v>359.0</v>
      </c>
      <c r="H276" s="546"/>
      <c r="I276" s="735"/>
      <c r="J276" s="529">
        <v>30.0</v>
      </c>
      <c r="K276" s="530">
        <f t="shared" si="40"/>
        <v>0.08356545961</v>
      </c>
      <c r="L276" s="531">
        <f t="shared" si="41"/>
        <v>-30</v>
      </c>
      <c r="M276" s="532">
        <f t="shared" si="42"/>
        <v>-1</v>
      </c>
      <c r="N276" s="678"/>
      <c r="O276" s="655"/>
      <c r="P276" s="667"/>
      <c r="Q276" s="647"/>
      <c r="R276" s="665"/>
    </row>
    <row r="277" ht="14.25" customHeight="1" outlineLevel="1">
      <c r="D277" s="648"/>
      <c r="E277" s="652" t="s">
        <v>717</v>
      </c>
      <c r="F277" s="741">
        <v>200.0</v>
      </c>
      <c r="G277" s="546">
        <v>379.0</v>
      </c>
      <c r="H277" s="546"/>
      <c r="I277" s="735"/>
      <c r="J277" s="529">
        <v>30.0</v>
      </c>
      <c r="K277" s="530">
        <f t="shared" si="40"/>
        <v>0.07915567282</v>
      </c>
      <c r="L277" s="531">
        <f t="shared" si="41"/>
        <v>-30</v>
      </c>
      <c r="M277" s="532">
        <f t="shared" si="42"/>
        <v>-1</v>
      </c>
      <c r="N277" s="678"/>
      <c r="O277" s="655"/>
      <c r="P277" s="667"/>
      <c r="Q277" s="647"/>
      <c r="R277" s="665"/>
    </row>
    <row r="278" ht="14.25" customHeight="1">
      <c r="A278" s="544" t="s">
        <v>741</v>
      </c>
      <c r="B278" s="673"/>
      <c r="C278" s="544" t="s">
        <v>741</v>
      </c>
      <c r="D278" s="659"/>
      <c r="E278" s="657" t="s">
        <v>713</v>
      </c>
      <c r="F278" s="538"/>
      <c r="G278" s="539"/>
      <c r="H278" s="539"/>
      <c r="I278" s="731"/>
      <c r="J278" s="535"/>
      <c r="K278" s="536"/>
      <c r="L278" s="537"/>
      <c r="M278" s="536"/>
      <c r="N278" s="663"/>
      <c r="O278" s="675"/>
      <c r="P278" s="675"/>
      <c r="Q278" s="647"/>
      <c r="R278" s="539"/>
    </row>
    <row r="279" ht="14.25" customHeight="1">
      <c r="D279" s="648"/>
      <c r="E279" s="657" t="s">
        <v>714</v>
      </c>
      <c r="F279" s="538"/>
      <c r="G279" s="539"/>
      <c r="H279" s="539"/>
      <c r="I279" s="731"/>
      <c r="J279" s="535"/>
      <c r="K279" s="536"/>
      <c r="L279" s="537"/>
      <c r="M279" s="536"/>
      <c r="N279" s="645"/>
      <c r="O279" s="675"/>
      <c r="P279" s="675"/>
      <c r="Q279" s="647"/>
      <c r="R279" s="539"/>
    </row>
    <row r="280" ht="14.25" customHeight="1">
      <c r="D280" s="648"/>
      <c r="E280" s="657" t="s">
        <v>715</v>
      </c>
      <c r="F280" s="538"/>
      <c r="G280" s="539"/>
      <c r="H280" s="539"/>
      <c r="I280" s="731"/>
      <c r="J280" s="535"/>
      <c r="K280" s="536"/>
      <c r="L280" s="537"/>
      <c r="M280" s="536"/>
      <c r="N280" s="645"/>
      <c r="O280" s="675"/>
      <c r="P280" s="675"/>
      <c r="Q280" s="647"/>
      <c r="R280" s="539"/>
    </row>
    <row r="281" ht="14.25" customHeight="1">
      <c r="D281" s="648"/>
      <c r="E281" s="657" t="s">
        <v>716</v>
      </c>
      <c r="F281" s="538"/>
      <c r="G281" s="539"/>
      <c r="H281" s="539"/>
      <c r="I281" s="731"/>
      <c r="J281" s="535"/>
      <c r="K281" s="536"/>
      <c r="L281" s="537"/>
      <c r="M281" s="536"/>
      <c r="N281" s="645"/>
      <c r="O281" s="675"/>
      <c r="P281" s="675"/>
      <c r="Q281" s="647"/>
      <c r="R281" s="539"/>
    </row>
    <row r="282" ht="14.25" customHeight="1">
      <c r="D282" s="648"/>
      <c r="E282" s="657" t="s">
        <v>717</v>
      </c>
      <c r="F282" s="538"/>
      <c r="G282" s="539"/>
      <c r="H282" s="539"/>
      <c r="I282" s="731"/>
      <c r="J282" s="535"/>
      <c r="K282" s="536"/>
      <c r="L282" s="537"/>
      <c r="M282" s="536"/>
      <c r="N282" s="645"/>
      <c r="O282" s="675"/>
      <c r="P282" s="675"/>
      <c r="Q282" s="647"/>
      <c r="R282" s="539"/>
    </row>
    <row r="283" ht="14.25" customHeight="1" outlineLevel="1">
      <c r="A283" s="676" t="s">
        <v>742</v>
      </c>
      <c r="B283" s="551"/>
      <c r="C283" s="543" t="s">
        <v>742</v>
      </c>
      <c r="D283" s="677" t="s">
        <v>743</v>
      </c>
      <c r="E283" s="660" t="s">
        <v>713</v>
      </c>
      <c r="F283" s="547">
        <v>250.0</v>
      </c>
      <c r="G283" s="546">
        <v>259.0</v>
      </c>
      <c r="H283" s="546">
        <v>239.0</v>
      </c>
      <c r="I283" s="735" t="str">
        <f>G283/R283</f>
        <v>#DIV/0!</v>
      </c>
      <c r="J283" s="550">
        <v>65.0</v>
      </c>
      <c r="K283" s="542">
        <f t="shared" ref="K283:K353" si="43">J283/G283</f>
        <v>0.250965251</v>
      </c>
      <c r="L283" s="541">
        <f t="shared" ref="L283:L353" si="44">Q283-J283</f>
        <v>-65</v>
      </c>
      <c r="M283" s="542">
        <f t="shared" ref="M283:M353" si="45">Q283/J283-1</f>
        <v>-1</v>
      </c>
      <c r="N283" s="666">
        <f t="shared" ref="N283:N292" si="46">G283+30</f>
        <v>289</v>
      </c>
      <c r="O283" s="636" t="s">
        <v>315</v>
      </c>
      <c r="P283" s="636" t="s">
        <v>315</v>
      </c>
      <c r="Q283" s="672"/>
      <c r="R283" s="546"/>
    </row>
    <row r="284" ht="14.25" customHeight="1" outlineLevel="1">
      <c r="D284" s="648"/>
      <c r="E284" s="660" t="s">
        <v>714</v>
      </c>
      <c r="F284" s="547">
        <v>250.0</v>
      </c>
      <c r="G284" s="546">
        <v>259.0</v>
      </c>
      <c r="H284" s="546"/>
      <c r="I284" s="735"/>
      <c r="J284" s="550">
        <v>65.0</v>
      </c>
      <c r="K284" s="542">
        <f t="shared" si="43"/>
        <v>0.250965251</v>
      </c>
      <c r="L284" s="541">
        <f t="shared" si="44"/>
        <v>-65</v>
      </c>
      <c r="M284" s="542">
        <f t="shared" si="45"/>
        <v>-1</v>
      </c>
      <c r="N284" s="666">
        <f t="shared" si="46"/>
        <v>289</v>
      </c>
      <c r="O284" s="636" t="s">
        <v>315</v>
      </c>
      <c r="P284" s="636"/>
      <c r="Q284" s="672"/>
      <c r="R284" s="546"/>
    </row>
    <row r="285" ht="14.25" customHeight="1" outlineLevel="1">
      <c r="D285" s="648"/>
      <c r="E285" s="660" t="s">
        <v>715</v>
      </c>
      <c r="F285" s="547">
        <v>250.0</v>
      </c>
      <c r="G285" s="546">
        <v>279.0</v>
      </c>
      <c r="H285" s="546"/>
      <c r="I285" s="735"/>
      <c r="J285" s="550">
        <v>65.0</v>
      </c>
      <c r="K285" s="542">
        <f t="shared" si="43"/>
        <v>0.2329749104</v>
      </c>
      <c r="L285" s="541">
        <f t="shared" si="44"/>
        <v>-65</v>
      </c>
      <c r="M285" s="542">
        <f t="shared" si="45"/>
        <v>-1</v>
      </c>
      <c r="N285" s="666">
        <f t="shared" si="46"/>
        <v>309</v>
      </c>
      <c r="O285" s="636" t="s">
        <v>315</v>
      </c>
      <c r="P285" s="636"/>
      <c r="Q285" s="672"/>
      <c r="R285" s="546"/>
    </row>
    <row r="286" ht="14.25" customHeight="1" outlineLevel="1">
      <c r="D286" s="648"/>
      <c r="E286" s="660" t="s">
        <v>716</v>
      </c>
      <c r="F286" s="547">
        <v>250.0</v>
      </c>
      <c r="G286" s="546">
        <v>279.0</v>
      </c>
      <c r="H286" s="546"/>
      <c r="I286" s="735"/>
      <c r="J286" s="550">
        <v>65.0</v>
      </c>
      <c r="K286" s="542">
        <f t="shared" si="43"/>
        <v>0.2329749104</v>
      </c>
      <c r="L286" s="541">
        <f t="shared" si="44"/>
        <v>-65</v>
      </c>
      <c r="M286" s="542">
        <f t="shared" si="45"/>
        <v>-1</v>
      </c>
      <c r="N286" s="666">
        <f t="shared" si="46"/>
        <v>309</v>
      </c>
      <c r="O286" s="636" t="s">
        <v>315</v>
      </c>
      <c r="P286" s="636"/>
      <c r="Q286" s="672"/>
      <c r="R286" s="546"/>
    </row>
    <row r="287" ht="14.25" customHeight="1" outlineLevel="1">
      <c r="D287" s="648"/>
      <c r="E287" s="660" t="s">
        <v>717</v>
      </c>
      <c r="F287" s="547">
        <v>250.0</v>
      </c>
      <c r="G287" s="546">
        <v>299.0</v>
      </c>
      <c r="H287" s="546"/>
      <c r="I287" s="735"/>
      <c r="J287" s="550">
        <v>65.0</v>
      </c>
      <c r="K287" s="542">
        <f t="shared" si="43"/>
        <v>0.2173913043</v>
      </c>
      <c r="L287" s="541">
        <f t="shared" si="44"/>
        <v>-65</v>
      </c>
      <c r="M287" s="542">
        <f t="shared" si="45"/>
        <v>-1</v>
      </c>
      <c r="N287" s="666">
        <f t="shared" si="46"/>
        <v>329</v>
      </c>
      <c r="O287" s="636" t="s">
        <v>315</v>
      </c>
      <c r="P287" s="636"/>
      <c r="Q287" s="672"/>
      <c r="R287" s="546"/>
    </row>
    <row r="288" ht="14.25" customHeight="1" outlineLevel="1">
      <c r="A288" s="671" t="s">
        <v>744</v>
      </c>
      <c r="B288" s="551"/>
      <c r="C288" s="671" t="s">
        <v>744</v>
      </c>
      <c r="D288" s="677" t="s">
        <v>743</v>
      </c>
      <c r="E288" s="660" t="s">
        <v>713</v>
      </c>
      <c r="F288" s="547">
        <v>250.0</v>
      </c>
      <c r="G288" s="546">
        <v>259.0</v>
      </c>
      <c r="H288" s="546"/>
      <c r="I288" s="735"/>
      <c r="J288" s="550">
        <v>65.0</v>
      </c>
      <c r="K288" s="542">
        <f t="shared" si="43"/>
        <v>0.250965251</v>
      </c>
      <c r="L288" s="541">
        <f t="shared" si="44"/>
        <v>-65</v>
      </c>
      <c r="M288" s="542">
        <f t="shared" si="45"/>
        <v>-1</v>
      </c>
      <c r="N288" s="666">
        <f t="shared" si="46"/>
        <v>289</v>
      </c>
      <c r="O288" s="636" t="s">
        <v>315</v>
      </c>
      <c r="P288" s="636"/>
      <c r="Q288" s="672"/>
      <c r="R288" s="546"/>
    </row>
    <row r="289" ht="14.25" customHeight="1" outlineLevel="1">
      <c r="D289" s="648"/>
      <c r="E289" s="660" t="s">
        <v>714</v>
      </c>
      <c r="F289" s="547">
        <v>250.0</v>
      </c>
      <c r="G289" s="546">
        <v>259.0</v>
      </c>
      <c r="H289" s="546"/>
      <c r="I289" s="735"/>
      <c r="J289" s="550">
        <v>65.0</v>
      </c>
      <c r="K289" s="542">
        <f t="shared" si="43"/>
        <v>0.250965251</v>
      </c>
      <c r="L289" s="541">
        <f t="shared" si="44"/>
        <v>-65</v>
      </c>
      <c r="M289" s="542">
        <f t="shared" si="45"/>
        <v>-1</v>
      </c>
      <c r="N289" s="666">
        <f t="shared" si="46"/>
        <v>289</v>
      </c>
      <c r="O289" s="636" t="s">
        <v>315</v>
      </c>
      <c r="P289" s="636"/>
      <c r="Q289" s="672"/>
      <c r="R289" s="546"/>
    </row>
    <row r="290" ht="14.25" customHeight="1" outlineLevel="1">
      <c r="D290" s="648"/>
      <c r="E290" s="660" t="s">
        <v>715</v>
      </c>
      <c r="F290" s="547">
        <v>250.0</v>
      </c>
      <c r="G290" s="546">
        <v>279.0</v>
      </c>
      <c r="H290" s="546"/>
      <c r="I290" s="735"/>
      <c r="J290" s="550">
        <v>65.0</v>
      </c>
      <c r="K290" s="542">
        <f t="shared" si="43"/>
        <v>0.2329749104</v>
      </c>
      <c r="L290" s="541">
        <f t="shared" si="44"/>
        <v>-65</v>
      </c>
      <c r="M290" s="542">
        <f t="shared" si="45"/>
        <v>-1</v>
      </c>
      <c r="N290" s="666">
        <f t="shared" si="46"/>
        <v>309</v>
      </c>
      <c r="O290" s="636" t="s">
        <v>315</v>
      </c>
      <c r="P290" s="636"/>
      <c r="Q290" s="672"/>
      <c r="R290" s="546"/>
    </row>
    <row r="291" ht="14.25" customHeight="1" outlineLevel="1">
      <c r="D291" s="648"/>
      <c r="E291" s="660" t="s">
        <v>736</v>
      </c>
      <c r="F291" s="547">
        <v>250.0</v>
      </c>
      <c r="G291" s="546">
        <v>279.0</v>
      </c>
      <c r="H291" s="546"/>
      <c r="I291" s="735"/>
      <c r="J291" s="550">
        <v>65.0</v>
      </c>
      <c r="K291" s="542">
        <f t="shared" si="43"/>
        <v>0.2329749104</v>
      </c>
      <c r="L291" s="541">
        <f t="shared" si="44"/>
        <v>-65</v>
      </c>
      <c r="M291" s="542">
        <f t="shared" si="45"/>
        <v>-1</v>
      </c>
      <c r="N291" s="666">
        <f t="shared" si="46"/>
        <v>309</v>
      </c>
      <c r="O291" s="636" t="s">
        <v>315</v>
      </c>
      <c r="P291" s="636"/>
      <c r="Q291" s="672"/>
      <c r="R291" s="546"/>
    </row>
    <row r="292" ht="14.25" customHeight="1" outlineLevel="1">
      <c r="D292" s="648"/>
      <c r="E292" s="660" t="s">
        <v>717</v>
      </c>
      <c r="F292" s="547">
        <v>250.0</v>
      </c>
      <c r="G292" s="546">
        <v>299.0</v>
      </c>
      <c r="H292" s="546"/>
      <c r="I292" s="735"/>
      <c r="J292" s="550">
        <v>65.0</v>
      </c>
      <c r="K292" s="542">
        <f t="shared" si="43"/>
        <v>0.2173913043</v>
      </c>
      <c r="L292" s="541">
        <f t="shared" si="44"/>
        <v>-65</v>
      </c>
      <c r="M292" s="542">
        <f t="shared" si="45"/>
        <v>-1</v>
      </c>
      <c r="N292" s="666">
        <f t="shared" si="46"/>
        <v>329</v>
      </c>
      <c r="O292" s="636" t="s">
        <v>315</v>
      </c>
      <c r="P292" s="636"/>
      <c r="Q292" s="672"/>
      <c r="R292" s="546"/>
    </row>
    <row r="293" ht="14.25" customHeight="1" outlineLevel="1">
      <c r="A293" s="543" t="s">
        <v>742</v>
      </c>
      <c r="B293" s="551"/>
      <c r="C293" s="543" t="s">
        <v>742</v>
      </c>
      <c r="D293" s="679" t="s">
        <v>745</v>
      </c>
      <c r="E293" s="660" t="s">
        <v>713</v>
      </c>
      <c r="F293" s="548">
        <v>400.0</v>
      </c>
      <c r="G293" s="528">
        <v>279.0</v>
      </c>
      <c r="H293" s="528">
        <v>259.0</v>
      </c>
      <c r="I293" s="735" t="str">
        <f>G293/R293</f>
        <v>#DIV/0!</v>
      </c>
      <c r="J293" s="550">
        <v>65.0</v>
      </c>
      <c r="K293" s="542">
        <f t="shared" si="43"/>
        <v>0.2329749104</v>
      </c>
      <c r="L293" s="541">
        <f t="shared" si="44"/>
        <v>-65</v>
      </c>
      <c r="M293" s="542">
        <f t="shared" si="45"/>
        <v>-1</v>
      </c>
      <c r="N293" s="666">
        <v>299.0</v>
      </c>
      <c r="O293" s="636" t="s">
        <v>313</v>
      </c>
      <c r="P293" s="636" t="s">
        <v>315</v>
      </c>
      <c r="Q293" s="656"/>
      <c r="R293" s="528"/>
    </row>
    <row r="294" ht="14.25" customHeight="1" outlineLevel="1">
      <c r="D294" s="648"/>
      <c r="E294" s="660" t="s">
        <v>714</v>
      </c>
      <c r="F294" s="548">
        <v>400.0</v>
      </c>
      <c r="G294" s="528">
        <v>279.0</v>
      </c>
      <c r="H294" s="528"/>
      <c r="I294" s="735"/>
      <c r="J294" s="550">
        <v>65.0</v>
      </c>
      <c r="K294" s="542">
        <f t="shared" si="43"/>
        <v>0.2329749104</v>
      </c>
      <c r="L294" s="541">
        <f t="shared" si="44"/>
        <v>-65</v>
      </c>
      <c r="M294" s="542">
        <f t="shared" si="45"/>
        <v>-1</v>
      </c>
      <c r="N294" s="678"/>
      <c r="O294" s="636"/>
      <c r="P294" s="636"/>
      <c r="Q294" s="656"/>
      <c r="R294" s="528"/>
    </row>
    <row r="295" ht="14.25" customHeight="1" outlineLevel="1">
      <c r="D295" s="648"/>
      <c r="E295" s="660" t="s">
        <v>715</v>
      </c>
      <c r="F295" s="548">
        <v>400.0</v>
      </c>
      <c r="G295" s="528">
        <v>299.0</v>
      </c>
      <c r="H295" s="528"/>
      <c r="I295" s="735"/>
      <c r="J295" s="550">
        <v>65.0</v>
      </c>
      <c r="K295" s="542">
        <f t="shared" si="43"/>
        <v>0.2173913043</v>
      </c>
      <c r="L295" s="541">
        <f t="shared" si="44"/>
        <v>-65</v>
      </c>
      <c r="M295" s="542">
        <f t="shared" si="45"/>
        <v>-1</v>
      </c>
      <c r="N295" s="678"/>
      <c r="O295" s="636"/>
      <c r="P295" s="636"/>
      <c r="Q295" s="656"/>
      <c r="R295" s="528"/>
    </row>
    <row r="296" ht="14.25" customHeight="1" outlineLevel="1">
      <c r="D296" s="648"/>
      <c r="E296" s="660" t="s">
        <v>716</v>
      </c>
      <c r="F296" s="548">
        <v>400.0</v>
      </c>
      <c r="G296" s="528">
        <v>299.0</v>
      </c>
      <c r="H296" s="528"/>
      <c r="I296" s="735"/>
      <c r="J296" s="550">
        <v>65.0</v>
      </c>
      <c r="K296" s="542">
        <f t="shared" si="43"/>
        <v>0.2173913043</v>
      </c>
      <c r="L296" s="541">
        <f t="shared" si="44"/>
        <v>-65</v>
      </c>
      <c r="M296" s="542">
        <f t="shared" si="45"/>
        <v>-1</v>
      </c>
      <c r="N296" s="678"/>
      <c r="O296" s="636"/>
      <c r="P296" s="636"/>
      <c r="Q296" s="656"/>
      <c r="R296" s="528"/>
    </row>
    <row r="297" ht="14.25" customHeight="1" outlineLevel="1">
      <c r="D297" s="648"/>
      <c r="E297" s="660" t="s">
        <v>717</v>
      </c>
      <c r="F297" s="548">
        <v>400.0</v>
      </c>
      <c r="G297" s="528">
        <v>319.0</v>
      </c>
      <c r="H297" s="528"/>
      <c r="I297" s="735"/>
      <c r="J297" s="550">
        <v>65.0</v>
      </c>
      <c r="K297" s="542">
        <f t="shared" si="43"/>
        <v>0.2037617555</v>
      </c>
      <c r="L297" s="541">
        <f t="shared" si="44"/>
        <v>-65</v>
      </c>
      <c r="M297" s="542">
        <f t="shared" si="45"/>
        <v>-1</v>
      </c>
      <c r="N297" s="678"/>
      <c r="O297" s="636"/>
      <c r="P297" s="636"/>
      <c r="Q297" s="656"/>
      <c r="R297" s="528"/>
    </row>
    <row r="298" ht="14.25" customHeight="1" outlineLevel="1">
      <c r="A298" s="543" t="s">
        <v>742</v>
      </c>
      <c r="B298" s="543" t="s">
        <v>746</v>
      </c>
      <c r="C298" s="543" t="s">
        <v>742</v>
      </c>
      <c r="D298" s="679" t="s">
        <v>747</v>
      </c>
      <c r="E298" s="660" t="s">
        <v>713</v>
      </c>
      <c r="F298" s="548">
        <v>1000.0</v>
      </c>
      <c r="G298" s="528">
        <v>499.0</v>
      </c>
      <c r="H298" s="528"/>
      <c r="I298" s="735"/>
      <c r="J298" s="550">
        <v>110.0</v>
      </c>
      <c r="K298" s="542">
        <f t="shared" si="43"/>
        <v>0.2204408818</v>
      </c>
      <c r="L298" s="541">
        <f t="shared" si="44"/>
        <v>-110</v>
      </c>
      <c r="M298" s="542">
        <f t="shared" si="45"/>
        <v>-1</v>
      </c>
      <c r="N298" s="666"/>
      <c r="O298" s="636"/>
      <c r="P298" s="636"/>
      <c r="Q298" s="656"/>
      <c r="R298" s="528"/>
    </row>
    <row r="299" ht="14.25" customHeight="1" outlineLevel="1">
      <c r="D299" s="648"/>
      <c r="E299" s="660" t="s">
        <v>714</v>
      </c>
      <c r="F299" s="548">
        <v>1000.0</v>
      </c>
      <c r="G299" s="528">
        <v>499.0</v>
      </c>
      <c r="H299" s="528"/>
      <c r="I299" s="735"/>
      <c r="J299" s="550">
        <v>110.0</v>
      </c>
      <c r="K299" s="542">
        <f t="shared" si="43"/>
        <v>0.2204408818</v>
      </c>
      <c r="L299" s="541">
        <f t="shared" si="44"/>
        <v>-110</v>
      </c>
      <c r="M299" s="542">
        <f t="shared" si="45"/>
        <v>-1</v>
      </c>
      <c r="N299" s="678"/>
      <c r="O299" s="636"/>
      <c r="P299" s="636"/>
      <c r="Q299" s="656"/>
      <c r="R299" s="528"/>
    </row>
    <row r="300" ht="14.25" customHeight="1" outlineLevel="1">
      <c r="D300" s="648"/>
      <c r="E300" s="660" t="s">
        <v>715</v>
      </c>
      <c r="F300" s="548">
        <v>1000.0</v>
      </c>
      <c r="G300" s="528">
        <v>549.0</v>
      </c>
      <c r="H300" s="528"/>
      <c r="I300" s="735"/>
      <c r="J300" s="550">
        <v>110.0</v>
      </c>
      <c r="K300" s="542">
        <f t="shared" si="43"/>
        <v>0.2003642987</v>
      </c>
      <c r="L300" s="541">
        <f t="shared" si="44"/>
        <v>-110</v>
      </c>
      <c r="M300" s="542">
        <f t="shared" si="45"/>
        <v>-1</v>
      </c>
      <c r="N300" s="678"/>
      <c r="O300" s="636"/>
      <c r="P300" s="636"/>
      <c r="Q300" s="656"/>
      <c r="R300" s="528"/>
    </row>
    <row r="301" ht="14.25" customHeight="1" outlineLevel="1">
      <c r="D301" s="648"/>
      <c r="E301" s="660" t="s">
        <v>736</v>
      </c>
      <c r="F301" s="548">
        <v>1000.0</v>
      </c>
      <c r="G301" s="528">
        <v>549.0</v>
      </c>
      <c r="H301" s="528"/>
      <c r="I301" s="735"/>
      <c r="J301" s="550">
        <v>110.0</v>
      </c>
      <c r="K301" s="542">
        <f t="shared" si="43"/>
        <v>0.2003642987</v>
      </c>
      <c r="L301" s="541">
        <f t="shared" si="44"/>
        <v>-110</v>
      </c>
      <c r="M301" s="542">
        <f t="shared" si="45"/>
        <v>-1</v>
      </c>
      <c r="N301" s="678"/>
      <c r="O301" s="636"/>
      <c r="P301" s="636"/>
      <c r="Q301" s="656"/>
      <c r="R301" s="528"/>
    </row>
    <row r="302" ht="14.25" customHeight="1" outlineLevel="1">
      <c r="D302" s="648"/>
      <c r="E302" s="660" t="s">
        <v>717</v>
      </c>
      <c r="F302" s="548">
        <v>1000.0</v>
      </c>
      <c r="G302" s="528">
        <v>599.0</v>
      </c>
      <c r="H302" s="528"/>
      <c r="I302" s="735"/>
      <c r="J302" s="550">
        <v>110.0</v>
      </c>
      <c r="K302" s="542">
        <f t="shared" si="43"/>
        <v>0.183639399</v>
      </c>
      <c r="L302" s="541">
        <f t="shared" si="44"/>
        <v>-110</v>
      </c>
      <c r="M302" s="542">
        <f t="shared" si="45"/>
        <v>-1</v>
      </c>
      <c r="N302" s="678"/>
      <c r="O302" s="636"/>
      <c r="P302" s="636"/>
      <c r="Q302" s="656"/>
      <c r="R302" s="528"/>
    </row>
    <row r="303" ht="14.25" customHeight="1" outlineLevel="1">
      <c r="A303" s="671" t="s">
        <v>748</v>
      </c>
      <c r="B303" s="551"/>
      <c r="C303" s="671" t="s">
        <v>749</v>
      </c>
      <c r="D303" s="677" t="s">
        <v>743</v>
      </c>
      <c r="E303" s="660" t="s">
        <v>713</v>
      </c>
      <c r="F303" s="547">
        <v>250.0</v>
      </c>
      <c r="G303" s="546">
        <v>259.0</v>
      </c>
      <c r="H303" s="546">
        <v>239.0</v>
      </c>
      <c r="I303" s="735" t="str">
        <f>G303/R303</f>
        <v>#DIV/0!</v>
      </c>
      <c r="J303" s="550">
        <v>65.0</v>
      </c>
      <c r="K303" s="542">
        <f t="shared" si="43"/>
        <v>0.250965251</v>
      </c>
      <c r="L303" s="541">
        <f t="shared" si="44"/>
        <v>-65</v>
      </c>
      <c r="M303" s="542">
        <f t="shared" si="45"/>
        <v>-1</v>
      </c>
      <c r="N303" s="666">
        <f t="shared" ref="N303:N307" si="47">G303+30</f>
        <v>289</v>
      </c>
      <c r="O303" s="636" t="s">
        <v>315</v>
      </c>
      <c r="P303" s="636" t="s">
        <v>315</v>
      </c>
      <c r="Q303" s="672"/>
      <c r="R303" s="546"/>
    </row>
    <row r="304" ht="14.25" customHeight="1" outlineLevel="1">
      <c r="D304" s="648"/>
      <c r="E304" s="660" t="s">
        <v>714</v>
      </c>
      <c r="F304" s="547">
        <v>250.0</v>
      </c>
      <c r="G304" s="546">
        <v>259.0</v>
      </c>
      <c r="H304" s="546"/>
      <c r="I304" s="735"/>
      <c r="J304" s="550">
        <v>65.0</v>
      </c>
      <c r="K304" s="542">
        <f t="shared" si="43"/>
        <v>0.250965251</v>
      </c>
      <c r="L304" s="541">
        <f t="shared" si="44"/>
        <v>-65</v>
      </c>
      <c r="M304" s="542">
        <f t="shared" si="45"/>
        <v>-1</v>
      </c>
      <c r="N304" s="666">
        <f t="shared" si="47"/>
        <v>289</v>
      </c>
      <c r="O304" s="636" t="s">
        <v>315</v>
      </c>
      <c r="P304" s="636"/>
      <c r="Q304" s="672"/>
      <c r="R304" s="546"/>
    </row>
    <row r="305" ht="14.25" customHeight="1" outlineLevel="1">
      <c r="D305" s="648"/>
      <c r="E305" s="660" t="s">
        <v>715</v>
      </c>
      <c r="F305" s="547">
        <v>250.0</v>
      </c>
      <c r="G305" s="546">
        <v>279.0</v>
      </c>
      <c r="H305" s="546"/>
      <c r="I305" s="735"/>
      <c r="J305" s="550">
        <v>65.0</v>
      </c>
      <c r="K305" s="542">
        <f t="shared" si="43"/>
        <v>0.2329749104</v>
      </c>
      <c r="L305" s="541">
        <f t="shared" si="44"/>
        <v>-65</v>
      </c>
      <c r="M305" s="542">
        <f t="shared" si="45"/>
        <v>-1</v>
      </c>
      <c r="N305" s="666">
        <f t="shared" si="47"/>
        <v>309</v>
      </c>
      <c r="O305" s="636" t="s">
        <v>315</v>
      </c>
      <c r="P305" s="636"/>
      <c r="Q305" s="672"/>
      <c r="R305" s="546"/>
    </row>
    <row r="306" ht="14.25" customHeight="1" outlineLevel="1">
      <c r="D306" s="648"/>
      <c r="E306" s="660" t="s">
        <v>716</v>
      </c>
      <c r="F306" s="547">
        <v>250.0</v>
      </c>
      <c r="G306" s="546">
        <v>279.0</v>
      </c>
      <c r="H306" s="546"/>
      <c r="I306" s="735"/>
      <c r="J306" s="550">
        <v>65.0</v>
      </c>
      <c r="K306" s="542">
        <f t="shared" si="43"/>
        <v>0.2329749104</v>
      </c>
      <c r="L306" s="541">
        <f t="shared" si="44"/>
        <v>-65</v>
      </c>
      <c r="M306" s="542">
        <f t="shared" si="45"/>
        <v>-1</v>
      </c>
      <c r="N306" s="666">
        <f t="shared" si="47"/>
        <v>309</v>
      </c>
      <c r="O306" s="636" t="s">
        <v>315</v>
      </c>
      <c r="P306" s="636"/>
      <c r="Q306" s="672"/>
      <c r="R306" s="546"/>
    </row>
    <row r="307" ht="14.25" customHeight="1" outlineLevel="1">
      <c r="D307" s="648"/>
      <c r="E307" s="660" t="s">
        <v>717</v>
      </c>
      <c r="F307" s="547">
        <v>250.0</v>
      </c>
      <c r="G307" s="546">
        <v>299.0</v>
      </c>
      <c r="H307" s="546"/>
      <c r="I307" s="735"/>
      <c r="J307" s="550">
        <v>65.0</v>
      </c>
      <c r="K307" s="542">
        <f t="shared" si="43"/>
        <v>0.2173913043</v>
      </c>
      <c r="L307" s="541">
        <f t="shared" si="44"/>
        <v>-65</v>
      </c>
      <c r="M307" s="542">
        <f t="shared" si="45"/>
        <v>-1</v>
      </c>
      <c r="N307" s="666">
        <f t="shared" si="47"/>
        <v>329</v>
      </c>
      <c r="O307" s="636" t="s">
        <v>315</v>
      </c>
      <c r="P307" s="636"/>
      <c r="Q307" s="672"/>
      <c r="R307" s="546"/>
    </row>
    <row r="308" ht="14.25" customHeight="1" outlineLevel="1">
      <c r="A308" s="671" t="s">
        <v>749</v>
      </c>
      <c r="B308" s="551"/>
      <c r="C308" s="671" t="s">
        <v>749</v>
      </c>
      <c r="D308" s="679" t="s">
        <v>745</v>
      </c>
      <c r="E308" s="660" t="s">
        <v>713</v>
      </c>
      <c r="F308" s="548">
        <v>400.0</v>
      </c>
      <c r="G308" s="528">
        <v>279.0</v>
      </c>
      <c r="H308" s="528">
        <v>259.0</v>
      </c>
      <c r="I308" s="735" t="str">
        <f>G308/R308</f>
        <v>#DIV/0!</v>
      </c>
      <c r="J308" s="550">
        <v>65.0</v>
      </c>
      <c r="K308" s="542">
        <f t="shared" si="43"/>
        <v>0.2329749104</v>
      </c>
      <c r="L308" s="541">
        <f t="shared" si="44"/>
        <v>-65</v>
      </c>
      <c r="M308" s="542">
        <f t="shared" si="45"/>
        <v>-1</v>
      </c>
      <c r="N308" s="666">
        <v>299.0</v>
      </c>
      <c r="O308" s="636" t="s">
        <v>313</v>
      </c>
      <c r="P308" s="636" t="s">
        <v>315</v>
      </c>
      <c r="Q308" s="656"/>
      <c r="R308" s="528"/>
    </row>
    <row r="309" ht="14.25" customHeight="1" outlineLevel="1">
      <c r="D309" s="648"/>
      <c r="E309" s="660" t="s">
        <v>714</v>
      </c>
      <c r="F309" s="548">
        <v>400.0</v>
      </c>
      <c r="G309" s="528">
        <v>279.0</v>
      </c>
      <c r="H309" s="528"/>
      <c r="I309" s="735"/>
      <c r="J309" s="550">
        <v>65.0</v>
      </c>
      <c r="K309" s="542">
        <f t="shared" si="43"/>
        <v>0.2329749104</v>
      </c>
      <c r="L309" s="541">
        <f t="shared" si="44"/>
        <v>-65</v>
      </c>
      <c r="M309" s="542">
        <f t="shared" si="45"/>
        <v>-1</v>
      </c>
      <c r="N309" s="678"/>
      <c r="O309" s="636"/>
      <c r="P309" s="636"/>
      <c r="Q309" s="656"/>
      <c r="R309" s="528"/>
    </row>
    <row r="310" ht="14.25" customHeight="1" outlineLevel="1">
      <c r="D310" s="648"/>
      <c r="E310" s="660" t="s">
        <v>715</v>
      </c>
      <c r="F310" s="548">
        <v>400.0</v>
      </c>
      <c r="G310" s="528">
        <v>299.0</v>
      </c>
      <c r="H310" s="528"/>
      <c r="I310" s="735"/>
      <c r="J310" s="550">
        <v>65.0</v>
      </c>
      <c r="K310" s="542">
        <f t="shared" si="43"/>
        <v>0.2173913043</v>
      </c>
      <c r="L310" s="541">
        <f t="shared" si="44"/>
        <v>-65</v>
      </c>
      <c r="M310" s="542">
        <f t="shared" si="45"/>
        <v>-1</v>
      </c>
      <c r="N310" s="678"/>
      <c r="O310" s="636"/>
      <c r="P310" s="636"/>
      <c r="Q310" s="656"/>
      <c r="R310" s="528"/>
    </row>
    <row r="311" ht="14.25" customHeight="1" outlineLevel="1">
      <c r="D311" s="648"/>
      <c r="E311" s="660" t="s">
        <v>716</v>
      </c>
      <c r="F311" s="548">
        <v>400.0</v>
      </c>
      <c r="G311" s="528">
        <v>299.0</v>
      </c>
      <c r="H311" s="528"/>
      <c r="I311" s="735"/>
      <c r="J311" s="550">
        <v>65.0</v>
      </c>
      <c r="K311" s="542">
        <f t="shared" si="43"/>
        <v>0.2173913043</v>
      </c>
      <c r="L311" s="541">
        <f t="shared" si="44"/>
        <v>-65</v>
      </c>
      <c r="M311" s="542">
        <f t="shared" si="45"/>
        <v>-1</v>
      </c>
      <c r="N311" s="678"/>
      <c r="O311" s="636"/>
      <c r="P311" s="636"/>
      <c r="Q311" s="656"/>
      <c r="R311" s="528"/>
    </row>
    <row r="312" ht="14.25" customHeight="1" outlineLevel="1">
      <c r="D312" s="648"/>
      <c r="E312" s="660" t="s">
        <v>717</v>
      </c>
      <c r="F312" s="548">
        <v>400.0</v>
      </c>
      <c r="G312" s="528">
        <v>319.0</v>
      </c>
      <c r="H312" s="528"/>
      <c r="I312" s="735"/>
      <c r="J312" s="550">
        <v>65.0</v>
      </c>
      <c r="K312" s="542">
        <f t="shared" si="43"/>
        <v>0.2037617555</v>
      </c>
      <c r="L312" s="541">
        <f t="shared" si="44"/>
        <v>-65</v>
      </c>
      <c r="M312" s="542">
        <f t="shared" si="45"/>
        <v>-1</v>
      </c>
      <c r="N312" s="678"/>
      <c r="O312" s="636"/>
      <c r="P312" s="636"/>
      <c r="Q312" s="656"/>
      <c r="R312" s="528"/>
    </row>
    <row r="313" ht="14.25" customHeight="1" outlineLevel="1">
      <c r="A313" s="671" t="s">
        <v>749</v>
      </c>
      <c r="B313" s="543" t="s">
        <v>746</v>
      </c>
      <c r="C313" s="671" t="s">
        <v>749</v>
      </c>
      <c r="D313" s="679" t="s">
        <v>747</v>
      </c>
      <c r="E313" s="660" t="s">
        <v>713</v>
      </c>
      <c r="F313" s="548">
        <v>1000.0</v>
      </c>
      <c r="G313" s="528">
        <v>499.0</v>
      </c>
      <c r="H313" s="528"/>
      <c r="I313" s="735"/>
      <c r="J313" s="550">
        <v>110.0</v>
      </c>
      <c r="K313" s="542">
        <f t="shared" si="43"/>
        <v>0.2204408818</v>
      </c>
      <c r="L313" s="541">
        <f t="shared" si="44"/>
        <v>-110</v>
      </c>
      <c r="M313" s="542">
        <f t="shared" si="45"/>
        <v>-1</v>
      </c>
      <c r="N313" s="666"/>
      <c r="O313" s="636"/>
      <c r="P313" s="636"/>
      <c r="Q313" s="656"/>
      <c r="R313" s="528"/>
    </row>
    <row r="314" ht="14.25" customHeight="1" outlineLevel="1">
      <c r="D314" s="648"/>
      <c r="E314" s="660" t="s">
        <v>714</v>
      </c>
      <c r="F314" s="548">
        <v>1000.0</v>
      </c>
      <c r="G314" s="528">
        <v>499.0</v>
      </c>
      <c r="H314" s="528"/>
      <c r="I314" s="735"/>
      <c r="J314" s="550">
        <v>110.0</v>
      </c>
      <c r="K314" s="542">
        <f t="shared" si="43"/>
        <v>0.2204408818</v>
      </c>
      <c r="L314" s="541">
        <f t="shared" si="44"/>
        <v>-110</v>
      </c>
      <c r="M314" s="542">
        <f t="shared" si="45"/>
        <v>-1</v>
      </c>
      <c r="N314" s="678"/>
      <c r="O314" s="636"/>
      <c r="P314" s="636"/>
      <c r="Q314" s="656"/>
      <c r="R314" s="528"/>
    </row>
    <row r="315" ht="14.25" customHeight="1" outlineLevel="1">
      <c r="D315" s="648"/>
      <c r="E315" s="660" t="s">
        <v>715</v>
      </c>
      <c r="F315" s="548">
        <v>1000.0</v>
      </c>
      <c r="G315" s="528">
        <v>549.0</v>
      </c>
      <c r="H315" s="528"/>
      <c r="I315" s="735"/>
      <c r="J315" s="550">
        <v>110.0</v>
      </c>
      <c r="K315" s="542">
        <f t="shared" si="43"/>
        <v>0.2003642987</v>
      </c>
      <c r="L315" s="541">
        <f t="shared" si="44"/>
        <v>-110</v>
      </c>
      <c r="M315" s="542">
        <f t="shared" si="45"/>
        <v>-1</v>
      </c>
      <c r="N315" s="678"/>
      <c r="O315" s="636"/>
      <c r="P315" s="636"/>
      <c r="Q315" s="656"/>
      <c r="R315" s="528"/>
    </row>
    <row r="316" ht="14.25" customHeight="1" outlineLevel="1">
      <c r="D316" s="648"/>
      <c r="E316" s="660" t="s">
        <v>736</v>
      </c>
      <c r="F316" s="548">
        <v>1000.0</v>
      </c>
      <c r="G316" s="528">
        <v>549.0</v>
      </c>
      <c r="H316" s="528"/>
      <c r="I316" s="735"/>
      <c r="J316" s="550">
        <v>110.0</v>
      </c>
      <c r="K316" s="542">
        <f t="shared" si="43"/>
        <v>0.2003642987</v>
      </c>
      <c r="L316" s="541">
        <f t="shared" si="44"/>
        <v>-110</v>
      </c>
      <c r="M316" s="542">
        <f t="shared" si="45"/>
        <v>-1</v>
      </c>
      <c r="N316" s="678"/>
      <c r="O316" s="636"/>
      <c r="P316" s="636"/>
      <c r="Q316" s="656"/>
      <c r="R316" s="528"/>
    </row>
    <row r="317" ht="14.25" customHeight="1" outlineLevel="1">
      <c r="D317" s="648"/>
      <c r="E317" s="660" t="s">
        <v>717</v>
      </c>
      <c r="F317" s="548">
        <v>1000.0</v>
      </c>
      <c r="G317" s="528">
        <v>599.0</v>
      </c>
      <c r="H317" s="528"/>
      <c r="I317" s="735"/>
      <c r="J317" s="550">
        <v>110.0</v>
      </c>
      <c r="K317" s="542">
        <f t="shared" si="43"/>
        <v>0.183639399</v>
      </c>
      <c r="L317" s="541">
        <f t="shared" si="44"/>
        <v>-110</v>
      </c>
      <c r="M317" s="542">
        <f t="shared" si="45"/>
        <v>-1</v>
      </c>
      <c r="N317" s="678"/>
      <c r="O317" s="636"/>
      <c r="P317" s="636"/>
      <c r="Q317" s="656"/>
      <c r="R317" s="528"/>
    </row>
    <row r="318" ht="14.25" customHeight="1" outlineLevel="1">
      <c r="A318" s="676" t="s">
        <v>750</v>
      </c>
      <c r="B318" s="551"/>
      <c r="C318" s="543" t="s">
        <v>750</v>
      </c>
      <c r="D318" s="677" t="s">
        <v>743</v>
      </c>
      <c r="E318" s="660" t="s">
        <v>713</v>
      </c>
      <c r="F318" s="547">
        <v>250.0</v>
      </c>
      <c r="G318" s="546">
        <v>259.0</v>
      </c>
      <c r="H318" s="546">
        <v>239.0</v>
      </c>
      <c r="I318" s="735" t="str">
        <f>G318/R318</f>
        <v>#DIV/0!</v>
      </c>
      <c r="J318" s="550">
        <v>65.0</v>
      </c>
      <c r="K318" s="542">
        <f t="shared" si="43"/>
        <v>0.250965251</v>
      </c>
      <c r="L318" s="541">
        <f t="shared" si="44"/>
        <v>-65</v>
      </c>
      <c r="M318" s="542">
        <f t="shared" si="45"/>
        <v>-1</v>
      </c>
      <c r="N318" s="666">
        <f t="shared" ref="N318:N322" si="48">G318+30</f>
        <v>289</v>
      </c>
      <c r="O318" s="633" t="s">
        <v>315</v>
      </c>
      <c r="P318" s="636" t="s">
        <v>315</v>
      </c>
      <c r="Q318" s="672"/>
      <c r="R318" s="546"/>
    </row>
    <row r="319" ht="14.25" customHeight="1" outlineLevel="1">
      <c r="D319" s="648"/>
      <c r="E319" s="660" t="s">
        <v>714</v>
      </c>
      <c r="F319" s="547">
        <v>250.0</v>
      </c>
      <c r="G319" s="546">
        <v>259.0</v>
      </c>
      <c r="H319" s="546"/>
      <c r="I319" s="735"/>
      <c r="J319" s="550">
        <v>65.0</v>
      </c>
      <c r="K319" s="542">
        <f t="shared" si="43"/>
        <v>0.250965251</v>
      </c>
      <c r="L319" s="541">
        <f t="shared" si="44"/>
        <v>-65</v>
      </c>
      <c r="M319" s="542">
        <f t="shared" si="45"/>
        <v>-1</v>
      </c>
      <c r="N319" s="666">
        <f t="shared" si="48"/>
        <v>289</v>
      </c>
      <c r="O319" s="636" t="s">
        <v>315</v>
      </c>
      <c r="P319" s="636"/>
      <c r="Q319" s="672"/>
      <c r="R319" s="546"/>
    </row>
    <row r="320" ht="14.25" customHeight="1" outlineLevel="1">
      <c r="D320" s="648"/>
      <c r="E320" s="660" t="s">
        <v>715</v>
      </c>
      <c r="F320" s="547">
        <v>250.0</v>
      </c>
      <c r="G320" s="546">
        <v>279.0</v>
      </c>
      <c r="H320" s="546"/>
      <c r="I320" s="735"/>
      <c r="J320" s="550">
        <v>65.0</v>
      </c>
      <c r="K320" s="542">
        <f t="shared" si="43"/>
        <v>0.2329749104</v>
      </c>
      <c r="L320" s="541">
        <f t="shared" si="44"/>
        <v>-65</v>
      </c>
      <c r="M320" s="542">
        <f t="shared" si="45"/>
        <v>-1</v>
      </c>
      <c r="N320" s="666">
        <f t="shared" si="48"/>
        <v>309</v>
      </c>
      <c r="O320" s="636" t="s">
        <v>315</v>
      </c>
      <c r="P320" s="636"/>
      <c r="Q320" s="672"/>
      <c r="R320" s="546"/>
    </row>
    <row r="321" ht="14.25" customHeight="1" outlineLevel="1">
      <c r="D321" s="648"/>
      <c r="E321" s="652" t="s">
        <v>716</v>
      </c>
      <c r="F321" s="547">
        <v>250.0</v>
      </c>
      <c r="G321" s="546">
        <v>279.0</v>
      </c>
      <c r="H321" s="546"/>
      <c r="I321" s="735"/>
      <c r="J321" s="550">
        <v>65.0</v>
      </c>
      <c r="K321" s="542">
        <f t="shared" si="43"/>
        <v>0.2329749104</v>
      </c>
      <c r="L321" s="541">
        <f t="shared" si="44"/>
        <v>-65</v>
      </c>
      <c r="M321" s="542">
        <f t="shared" si="45"/>
        <v>-1</v>
      </c>
      <c r="N321" s="666">
        <f t="shared" si="48"/>
        <v>309</v>
      </c>
      <c r="O321" s="681" t="s">
        <v>315</v>
      </c>
      <c r="P321" s="667"/>
      <c r="Q321" s="672"/>
      <c r="R321" s="665"/>
    </row>
    <row r="322" ht="14.25" customHeight="1" outlineLevel="1">
      <c r="D322" s="648"/>
      <c r="E322" s="652" t="s">
        <v>717</v>
      </c>
      <c r="F322" s="547">
        <v>250.0</v>
      </c>
      <c r="G322" s="546">
        <v>299.0</v>
      </c>
      <c r="H322" s="546"/>
      <c r="I322" s="735"/>
      <c r="J322" s="550">
        <v>65.0</v>
      </c>
      <c r="K322" s="542">
        <f t="shared" si="43"/>
        <v>0.2173913043</v>
      </c>
      <c r="L322" s="541">
        <f t="shared" si="44"/>
        <v>-65</v>
      </c>
      <c r="M322" s="542">
        <f t="shared" si="45"/>
        <v>-1</v>
      </c>
      <c r="N322" s="666">
        <f t="shared" si="48"/>
        <v>329</v>
      </c>
      <c r="O322" s="681" t="s">
        <v>315</v>
      </c>
      <c r="P322" s="667"/>
      <c r="Q322" s="672"/>
      <c r="R322" s="665"/>
    </row>
    <row r="323" ht="14.25" customHeight="1" outlineLevel="1">
      <c r="A323" s="543" t="s">
        <v>751</v>
      </c>
      <c r="B323" s="543" t="s">
        <v>752</v>
      </c>
      <c r="C323" s="543" t="s">
        <v>753</v>
      </c>
      <c r="D323" s="679" t="s">
        <v>754</v>
      </c>
      <c r="E323" s="652" t="s">
        <v>713</v>
      </c>
      <c r="F323" s="547">
        <v>200.0</v>
      </c>
      <c r="G323" s="546">
        <v>119.0</v>
      </c>
      <c r="H323" s="682">
        <v>99.0</v>
      </c>
      <c r="I323" s="735" t="str">
        <f>G323/R323</f>
        <v>#DIV/0!</v>
      </c>
      <c r="J323" s="529">
        <v>35.0</v>
      </c>
      <c r="K323" s="542">
        <f t="shared" si="43"/>
        <v>0.2941176471</v>
      </c>
      <c r="L323" s="541">
        <f t="shared" si="44"/>
        <v>-35</v>
      </c>
      <c r="M323" s="542">
        <f t="shared" si="45"/>
        <v>-1</v>
      </c>
      <c r="N323" s="666">
        <v>149.0</v>
      </c>
      <c r="O323" s="681" t="s">
        <v>313</v>
      </c>
      <c r="P323" s="667" t="s">
        <v>315</v>
      </c>
      <c r="Q323" s="647"/>
      <c r="R323" s="658"/>
    </row>
    <row r="324" ht="14.25" customHeight="1" outlineLevel="1">
      <c r="D324" s="648"/>
      <c r="E324" s="652" t="s">
        <v>714</v>
      </c>
      <c r="F324" s="547">
        <v>200.0</v>
      </c>
      <c r="G324" s="546">
        <v>119.0</v>
      </c>
      <c r="H324" s="682"/>
      <c r="I324" s="735"/>
      <c r="J324" s="529">
        <v>35.0</v>
      </c>
      <c r="K324" s="542">
        <f t="shared" si="43"/>
        <v>0.2941176471</v>
      </c>
      <c r="L324" s="541">
        <f t="shared" si="44"/>
        <v>-35</v>
      </c>
      <c r="M324" s="542">
        <f t="shared" si="45"/>
        <v>-1</v>
      </c>
      <c r="N324" s="678"/>
      <c r="O324" s="681" t="s">
        <v>313</v>
      </c>
      <c r="P324" s="667"/>
      <c r="Q324" s="647"/>
      <c r="R324" s="658"/>
    </row>
    <row r="325" ht="14.25" customHeight="1" outlineLevel="1">
      <c r="D325" s="648"/>
      <c r="E325" s="652" t="s">
        <v>715</v>
      </c>
      <c r="F325" s="547">
        <v>200.0</v>
      </c>
      <c r="G325" s="546">
        <v>129.0</v>
      </c>
      <c r="H325" s="682"/>
      <c r="I325" s="735"/>
      <c r="J325" s="529">
        <v>35.0</v>
      </c>
      <c r="K325" s="542">
        <f t="shared" si="43"/>
        <v>0.2713178295</v>
      </c>
      <c r="L325" s="541">
        <f t="shared" si="44"/>
        <v>-35</v>
      </c>
      <c r="M325" s="542">
        <f t="shared" si="45"/>
        <v>-1</v>
      </c>
      <c r="N325" s="678"/>
      <c r="O325" s="681" t="s">
        <v>313</v>
      </c>
      <c r="P325" s="667"/>
      <c r="Q325" s="647"/>
      <c r="R325" s="658"/>
    </row>
    <row r="326" ht="14.25" customHeight="1" outlineLevel="1">
      <c r="D326" s="648"/>
      <c r="E326" s="652" t="s">
        <v>716</v>
      </c>
      <c r="F326" s="547">
        <v>200.0</v>
      </c>
      <c r="G326" s="546">
        <v>129.0</v>
      </c>
      <c r="H326" s="682"/>
      <c r="I326" s="735"/>
      <c r="J326" s="529">
        <v>35.0</v>
      </c>
      <c r="K326" s="542">
        <f t="shared" si="43"/>
        <v>0.2713178295</v>
      </c>
      <c r="L326" s="541">
        <f t="shared" si="44"/>
        <v>-35</v>
      </c>
      <c r="M326" s="542">
        <f t="shared" si="45"/>
        <v>-1</v>
      </c>
      <c r="N326" s="678"/>
      <c r="O326" s="681" t="s">
        <v>313</v>
      </c>
      <c r="P326" s="667"/>
      <c r="Q326" s="647"/>
      <c r="R326" s="658"/>
    </row>
    <row r="327" ht="14.25" customHeight="1" outlineLevel="1">
      <c r="D327" s="648"/>
      <c r="E327" s="652" t="s">
        <v>717</v>
      </c>
      <c r="F327" s="547">
        <v>200.0</v>
      </c>
      <c r="G327" s="546">
        <v>149.0</v>
      </c>
      <c r="H327" s="682"/>
      <c r="I327" s="735"/>
      <c r="J327" s="529">
        <v>35.0</v>
      </c>
      <c r="K327" s="542">
        <f t="shared" si="43"/>
        <v>0.2348993289</v>
      </c>
      <c r="L327" s="541">
        <f t="shared" si="44"/>
        <v>-35</v>
      </c>
      <c r="M327" s="542">
        <f t="shared" si="45"/>
        <v>-1</v>
      </c>
      <c r="N327" s="678"/>
      <c r="O327" s="681" t="s">
        <v>313</v>
      </c>
      <c r="P327" s="667"/>
      <c r="Q327" s="647"/>
      <c r="R327" s="658"/>
    </row>
    <row r="328" ht="14.25" customHeight="1" outlineLevel="1">
      <c r="A328" s="543" t="s">
        <v>751</v>
      </c>
      <c r="D328" s="648"/>
      <c r="E328" s="652" t="s">
        <v>713</v>
      </c>
      <c r="F328" s="547">
        <v>1000.0</v>
      </c>
      <c r="G328" s="546">
        <v>499.0</v>
      </c>
      <c r="H328" s="546">
        <v>469.0</v>
      </c>
      <c r="I328" s="735" t="str">
        <f>G328/R328</f>
        <v>#DIV/0!</v>
      </c>
      <c r="J328" s="529">
        <v>150.0</v>
      </c>
      <c r="K328" s="542">
        <f t="shared" si="43"/>
        <v>0.3006012024</v>
      </c>
      <c r="L328" s="541">
        <f t="shared" si="44"/>
        <v>-150</v>
      </c>
      <c r="M328" s="542">
        <f t="shared" si="45"/>
        <v>-1</v>
      </c>
      <c r="N328" s="666">
        <f t="shared" ref="N328:N332" si="49">G328+50</f>
        <v>549</v>
      </c>
      <c r="O328" s="680" t="s">
        <v>315</v>
      </c>
      <c r="P328" s="667" t="s">
        <v>315</v>
      </c>
      <c r="Q328" s="647"/>
      <c r="R328" s="658"/>
    </row>
    <row r="329" ht="14.25" customHeight="1" outlineLevel="1">
      <c r="D329" s="648"/>
      <c r="E329" s="652" t="s">
        <v>714</v>
      </c>
      <c r="F329" s="547">
        <v>1000.0</v>
      </c>
      <c r="G329" s="546">
        <v>499.0</v>
      </c>
      <c r="H329" s="546"/>
      <c r="I329" s="735"/>
      <c r="J329" s="529">
        <v>150.0</v>
      </c>
      <c r="K329" s="542">
        <f t="shared" si="43"/>
        <v>0.3006012024</v>
      </c>
      <c r="L329" s="541">
        <f t="shared" si="44"/>
        <v>-150</v>
      </c>
      <c r="M329" s="542">
        <f t="shared" si="45"/>
        <v>-1</v>
      </c>
      <c r="N329" s="666">
        <f t="shared" si="49"/>
        <v>549</v>
      </c>
      <c r="O329" s="681" t="s">
        <v>315</v>
      </c>
      <c r="P329" s="667"/>
      <c r="Q329" s="647"/>
      <c r="R329" s="658"/>
    </row>
    <row r="330" ht="14.25" customHeight="1" outlineLevel="1">
      <c r="D330" s="648"/>
      <c r="E330" s="652" t="s">
        <v>715</v>
      </c>
      <c r="F330" s="547">
        <v>1000.0</v>
      </c>
      <c r="G330" s="546">
        <v>549.0</v>
      </c>
      <c r="H330" s="546"/>
      <c r="I330" s="735"/>
      <c r="J330" s="529">
        <v>150.0</v>
      </c>
      <c r="K330" s="542">
        <f t="shared" si="43"/>
        <v>0.2732240437</v>
      </c>
      <c r="L330" s="541">
        <f t="shared" si="44"/>
        <v>-150</v>
      </c>
      <c r="M330" s="542">
        <f t="shared" si="45"/>
        <v>-1</v>
      </c>
      <c r="N330" s="666">
        <f t="shared" si="49"/>
        <v>599</v>
      </c>
      <c r="O330" s="681" t="s">
        <v>315</v>
      </c>
      <c r="P330" s="667"/>
      <c r="Q330" s="647"/>
      <c r="R330" s="658"/>
    </row>
    <row r="331" ht="14.25" customHeight="1" outlineLevel="1">
      <c r="D331" s="648"/>
      <c r="E331" s="652" t="s">
        <v>736</v>
      </c>
      <c r="F331" s="547">
        <v>1000.0</v>
      </c>
      <c r="G331" s="546">
        <v>549.0</v>
      </c>
      <c r="H331" s="546"/>
      <c r="I331" s="735"/>
      <c r="J331" s="529">
        <v>150.0</v>
      </c>
      <c r="K331" s="542">
        <f t="shared" si="43"/>
        <v>0.2732240437</v>
      </c>
      <c r="L331" s="541">
        <f t="shared" si="44"/>
        <v>-150</v>
      </c>
      <c r="M331" s="542">
        <f t="shared" si="45"/>
        <v>-1</v>
      </c>
      <c r="N331" s="666">
        <f t="shared" si="49"/>
        <v>599</v>
      </c>
      <c r="O331" s="681" t="s">
        <v>315</v>
      </c>
      <c r="P331" s="667"/>
      <c r="Q331" s="647"/>
      <c r="R331" s="658"/>
    </row>
    <row r="332" ht="14.25" customHeight="1" outlineLevel="1">
      <c r="D332" s="648"/>
      <c r="E332" s="652" t="s">
        <v>717</v>
      </c>
      <c r="F332" s="547">
        <v>1000.0</v>
      </c>
      <c r="G332" s="546">
        <v>579.0</v>
      </c>
      <c r="H332" s="546"/>
      <c r="I332" s="735"/>
      <c r="J332" s="529">
        <v>150.0</v>
      </c>
      <c r="K332" s="542">
        <f t="shared" si="43"/>
        <v>0.2590673575</v>
      </c>
      <c r="L332" s="541">
        <f t="shared" si="44"/>
        <v>-150</v>
      </c>
      <c r="M332" s="542">
        <f t="shared" si="45"/>
        <v>-1</v>
      </c>
      <c r="N332" s="666">
        <f t="shared" si="49"/>
        <v>629</v>
      </c>
      <c r="O332" s="681" t="s">
        <v>315</v>
      </c>
      <c r="P332" s="667"/>
      <c r="Q332" s="647"/>
      <c r="R332" s="658"/>
    </row>
    <row r="333" ht="14.25" customHeight="1" outlineLevel="1">
      <c r="A333" s="543" t="s">
        <v>755</v>
      </c>
      <c r="B333" s="551"/>
      <c r="C333" s="543" t="s">
        <v>756</v>
      </c>
      <c r="D333" s="664"/>
      <c r="E333" s="652" t="s">
        <v>713</v>
      </c>
      <c r="F333" s="547">
        <v>200.0</v>
      </c>
      <c r="G333" s="546">
        <v>99.0</v>
      </c>
      <c r="H333" s="682">
        <v>79.0</v>
      </c>
      <c r="I333" s="735" t="str">
        <f>G333/R333</f>
        <v>#DIV/0!</v>
      </c>
      <c r="J333" s="529">
        <v>20.0</v>
      </c>
      <c r="K333" s="542">
        <f t="shared" si="43"/>
        <v>0.202020202</v>
      </c>
      <c r="L333" s="541">
        <f t="shared" si="44"/>
        <v>-20</v>
      </c>
      <c r="M333" s="542">
        <f t="shared" si="45"/>
        <v>-1</v>
      </c>
      <c r="N333" s="666">
        <f>G333+20</f>
        <v>119</v>
      </c>
      <c r="O333" s="667" t="s">
        <v>313</v>
      </c>
      <c r="P333" s="667" t="s">
        <v>315</v>
      </c>
      <c r="Q333" s="647"/>
      <c r="R333" s="658"/>
    </row>
    <row r="334" ht="14.25" customHeight="1" outlineLevel="1">
      <c r="D334" s="648"/>
      <c r="E334" s="652" t="s">
        <v>714</v>
      </c>
      <c r="F334" s="547">
        <v>200.0</v>
      </c>
      <c r="G334" s="546">
        <v>99.0</v>
      </c>
      <c r="H334" s="682"/>
      <c r="I334" s="735"/>
      <c r="J334" s="529">
        <v>20.0</v>
      </c>
      <c r="K334" s="542">
        <f t="shared" si="43"/>
        <v>0.202020202</v>
      </c>
      <c r="L334" s="541">
        <f t="shared" si="44"/>
        <v>-20</v>
      </c>
      <c r="M334" s="542">
        <f t="shared" si="45"/>
        <v>-1</v>
      </c>
      <c r="N334" s="678"/>
      <c r="O334" s="667"/>
      <c r="P334" s="667"/>
      <c r="Q334" s="647"/>
      <c r="R334" s="658"/>
    </row>
    <row r="335" ht="14.25" customHeight="1" outlineLevel="1">
      <c r="D335" s="648"/>
      <c r="E335" s="652" t="s">
        <v>715</v>
      </c>
      <c r="F335" s="547">
        <v>200.0</v>
      </c>
      <c r="G335" s="546">
        <v>99.0</v>
      </c>
      <c r="H335" s="682"/>
      <c r="I335" s="735"/>
      <c r="J335" s="529">
        <v>20.0</v>
      </c>
      <c r="K335" s="542">
        <f t="shared" si="43"/>
        <v>0.202020202</v>
      </c>
      <c r="L335" s="541">
        <f t="shared" si="44"/>
        <v>-20</v>
      </c>
      <c r="M335" s="542">
        <f t="shared" si="45"/>
        <v>-1</v>
      </c>
      <c r="N335" s="678"/>
      <c r="O335" s="667"/>
      <c r="P335" s="667"/>
      <c r="Q335" s="647"/>
      <c r="R335" s="658"/>
    </row>
    <row r="336" ht="14.25" customHeight="1" outlineLevel="1">
      <c r="D336" s="648"/>
      <c r="E336" s="652" t="s">
        <v>716</v>
      </c>
      <c r="F336" s="547">
        <v>200.0</v>
      </c>
      <c r="G336" s="546">
        <v>99.0</v>
      </c>
      <c r="H336" s="682"/>
      <c r="I336" s="735"/>
      <c r="J336" s="529">
        <v>20.0</v>
      </c>
      <c r="K336" s="542">
        <f t="shared" si="43"/>
        <v>0.202020202</v>
      </c>
      <c r="L336" s="541">
        <f t="shared" si="44"/>
        <v>-20</v>
      </c>
      <c r="M336" s="542">
        <f t="shared" si="45"/>
        <v>-1</v>
      </c>
      <c r="N336" s="678"/>
      <c r="O336" s="667"/>
      <c r="P336" s="667"/>
      <c r="Q336" s="647"/>
      <c r="R336" s="658"/>
    </row>
    <row r="337" ht="14.25" customHeight="1" outlineLevel="1">
      <c r="D337" s="648"/>
      <c r="E337" s="652" t="s">
        <v>717</v>
      </c>
      <c r="F337" s="547">
        <v>200.0</v>
      </c>
      <c r="G337" s="546">
        <v>119.0</v>
      </c>
      <c r="H337" s="682"/>
      <c r="I337" s="735"/>
      <c r="J337" s="529">
        <v>20.0</v>
      </c>
      <c r="K337" s="542">
        <f t="shared" si="43"/>
        <v>0.1680672269</v>
      </c>
      <c r="L337" s="541">
        <f t="shared" si="44"/>
        <v>-20</v>
      </c>
      <c r="M337" s="542">
        <f t="shared" si="45"/>
        <v>-1</v>
      </c>
      <c r="N337" s="678"/>
      <c r="O337" s="667"/>
      <c r="P337" s="667"/>
      <c r="Q337" s="647"/>
      <c r="R337" s="658"/>
    </row>
    <row r="338" ht="14.25" customHeight="1" outlineLevel="1">
      <c r="A338" s="543" t="s">
        <v>755</v>
      </c>
      <c r="D338" s="648"/>
      <c r="E338" s="652" t="s">
        <v>713</v>
      </c>
      <c r="F338" s="547">
        <v>1000.0</v>
      </c>
      <c r="G338" s="546">
        <v>389.0</v>
      </c>
      <c r="H338" s="682">
        <v>369.0</v>
      </c>
      <c r="I338" s="735" t="str">
        <f>G338/R338</f>
        <v>#DIV/0!</v>
      </c>
      <c r="J338" s="529">
        <v>63.0</v>
      </c>
      <c r="K338" s="542">
        <f t="shared" si="43"/>
        <v>0.1619537275</v>
      </c>
      <c r="L338" s="541">
        <f t="shared" si="44"/>
        <v>-63</v>
      </c>
      <c r="M338" s="542">
        <f t="shared" si="45"/>
        <v>-1</v>
      </c>
      <c r="N338" s="666">
        <v>399.0</v>
      </c>
      <c r="O338" s="680" t="s">
        <v>315</v>
      </c>
      <c r="P338" s="667" t="s">
        <v>315</v>
      </c>
      <c r="Q338" s="647"/>
      <c r="R338" s="658"/>
    </row>
    <row r="339" ht="14.25" customHeight="1" outlineLevel="1">
      <c r="D339" s="648"/>
      <c r="E339" s="660" t="s">
        <v>714</v>
      </c>
      <c r="F339" s="547">
        <v>1000.0</v>
      </c>
      <c r="G339" s="546">
        <v>389.0</v>
      </c>
      <c r="H339" s="682"/>
      <c r="I339" s="735"/>
      <c r="J339" s="550">
        <v>62.0</v>
      </c>
      <c r="K339" s="542">
        <f t="shared" si="43"/>
        <v>0.1593830334</v>
      </c>
      <c r="L339" s="541">
        <f t="shared" si="44"/>
        <v>-62</v>
      </c>
      <c r="M339" s="542">
        <f t="shared" si="45"/>
        <v>-1</v>
      </c>
      <c r="N339" s="666">
        <v>399.0</v>
      </c>
      <c r="O339" s="680" t="s">
        <v>315</v>
      </c>
      <c r="P339" s="636"/>
      <c r="Q339" s="647"/>
      <c r="R339" s="682"/>
    </row>
    <row r="340" ht="14.25" customHeight="1" outlineLevel="1">
      <c r="D340" s="648"/>
      <c r="E340" s="660" t="s">
        <v>715</v>
      </c>
      <c r="F340" s="547">
        <v>1000.0</v>
      </c>
      <c r="G340" s="546">
        <v>399.0</v>
      </c>
      <c r="H340" s="682"/>
      <c r="I340" s="735"/>
      <c r="J340" s="550">
        <v>69.0</v>
      </c>
      <c r="K340" s="542">
        <f t="shared" si="43"/>
        <v>0.1729323308</v>
      </c>
      <c r="L340" s="541">
        <f t="shared" si="44"/>
        <v>-69</v>
      </c>
      <c r="M340" s="542">
        <f t="shared" si="45"/>
        <v>-1</v>
      </c>
      <c r="N340" s="666">
        <v>399.0</v>
      </c>
      <c r="O340" s="680" t="s">
        <v>315</v>
      </c>
      <c r="P340" s="636"/>
      <c r="Q340" s="647"/>
      <c r="R340" s="682"/>
    </row>
    <row r="341" ht="14.25" customHeight="1" outlineLevel="1">
      <c r="D341" s="648"/>
      <c r="E341" s="660" t="s">
        <v>736</v>
      </c>
      <c r="F341" s="547">
        <v>1000.0</v>
      </c>
      <c r="G341" s="546">
        <v>399.0</v>
      </c>
      <c r="H341" s="682"/>
      <c r="I341" s="735"/>
      <c r="J341" s="550">
        <v>53.0</v>
      </c>
      <c r="K341" s="542">
        <f t="shared" si="43"/>
        <v>0.1328320802</v>
      </c>
      <c r="L341" s="541">
        <f t="shared" si="44"/>
        <v>-53</v>
      </c>
      <c r="M341" s="542">
        <f t="shared" si="45"/>
        <v>-1</v>
      </c>
      <c r="N341" s="666">
        <v>399.0</v>
      </c>
      <c r="O341" s="680" t="s">
        <v>315</v>
      </c>
      <c r="P341" s="636"/>
      <c r="Q341" s="647"/>
      <c r="R341" s="682"/>
    </row>
    <row r="342" ht="14.25" customHeight="1" outlineLevel="1">
      <c r="D342" s="648"/>
      <c r="E342" s="660" t="s">
        <v>717</v>
      </c>
      <c r="F342" s="547">
        <v>1000.0</v>
      </c>
      <c r="G342" s="546">
        <v>499.0</v>
      </c>
      <c r="H342" s="682"/>
      <c r="I342" s="735"/>
      <c r="J342" s="550">
        <v>53.0</v>
      </c>
      <c r="K342" s="542">
        <f t="shared" si="43"/>
        <v>0.1062124248</v>
      </c>
      <c r="L342" s="541">
        <f t="shared" si="44"/>
        <v>-53</v>
      </c>
      <c r="M342" s="542">
        <f t="shared" si="45"/>
        <v>-1</v>
      </c>
      <c r="N342" s="666">
        <v>499.0</v>
      </c>
      <c r="O342" s="681" t="s">
        <v>315</v>
      </c>
      <c r="P342" s="636"/>
      <c r="Q342" s="647"/>
      <c r="R342" s="682"/>
    </row>
    <row r="343" ht="14.25" customHeight="1" outlineLevel="1">
      <c r="A343" s="543" t="s">
        <v>757</v>
      </c>
      <c r="B343" s="683"/>
      <c r="C343" s="543" t="s">
        <v>758</v>
      </c>
      <c r="D343" s="679" t="s">
        <v>759</v>
      </c>
      <c r="E343" s="660" t="s">
        <v>713</v>
      </c>
      <c r="F343" s="548">
        <v>250.0</v>
      </c>
      <c r="G343" s="546">
        <v>249.0</v>
      </c>
      <c r="H343" s="546">
        <v>229.0</v>
      </c>
      <c r="I343" s="742"/>
      <c r="J343" s="684">
        <v>55.0</v>
      </c>
      <c r="K343" s="542">
        <f t="shared" si="43"/>
        <v>0.2208835341</v>
      </c>
      <c r="L343" s="541">
        <f t="shared" si="44"/>
        <v>-55</v>
      </c>
      <c r="M343" s="542">
        <f t="shared" si="45"/>
        <v>-1</v>
      </c>
      <c r="N343" s="666"/>
      <c r="O343" s="636" t="s">
        <v>313</v>
      </c>
      <c r="P343" s="636" t="s">
        <v>313</v>
      </c>
      <c r="Q343" s="672"/>
      <c r="R343" s="546"/>
    </row>
    <row r="344" ht="14.25" customHeight="1" outlineLevel="1">
      <c r="D344" s="648"/>
      <c r="E344" s="660" t="s">
        <v>714</v>
      </c>
      <c r="F344" s="548">
        <v>250.0</v>
      </c>
      <c r="G344" s="546">
        <v>249.0</v>
      </c>
      <c r="H344" s="546"/>
      <c r="I344" s="742"/>
      <c r="J344" s="684">
        <v>55.0</v>
      </c>
      <c r="K344" s="542">
        <f t="shared" si="43"/>
        <v>0.2208835341</v>
      </c>
      <c r="L344" s="541">
        <f t="shared" si="44"/>
        <v>-55</v>
      </c>
      <c r="M344" s="542">
        <f t="shared" si="45"/>
        <v>-1</v>
      </c>
      <c r="N344" s="678"/>
      <c r="O344" s="633"/>
      <c r="P344" s="636"/>
      <c r="Q344" s="672"/>
      <c r="R344" s="546"/>
    </row>
    <row r="345" ht="14.25" customHeight="1" outlineLevel="1">
      <c r="D345" s="648"/>
      <c r="E345" s="660" t="s">
        <v>715</v>
      </c>
      <c r="F345" s="548">
        <v>250.0</v>
      </c>
      <c r="G345" s="546">
        <v>259.0</v>
      </c>
      <c r="H345" s="546"/>
      <c r="I345" s="742"/>
      <c r="J345" s="684">
        <v>55.0</v>
      </c>
      <c r="K345" s="542">
        <f t="shared" si="43"/>
        <v>0.2123552124</v>
      </c>
      <c r="L345" s="541">
        <f t="shared" si="44"/>
        <v>-55</v>
      </c>
      <c r="M345" s="542">
        <f t="shared" si="45"/>
        <v>-1</v>
      </c>
      <c r="N345" s="678"/>
      <c r="O345" s="633"/>
      <c r="P345" s="636"/>
      <c r="Q345" s="672"/>
      <c r="R345" s="546"/>
    </row>
    <row r="346" ht="14.25" customHeight="1" outlineLevel="1">
      <c r="D346" s="648"/>
      <c r="E346" s="660" t="s">
        <v>716</v>
      </c>
      <c r="F346" s="548">
        <v>250.0</v>
      </c>
      <c r="G346" s="546">
        <v>259.0</v>
      </c>
      <c r="H346" s="546"/>
      <c r="I346" s="742"/>
      <c r="J346" s="684">
        <v>55.0</v>
      </c>
      <c r="K346" s="542">
        <f t="shared" si="43"/>
        <v>0.2123552124</v>
      </c>
      <c r="L346" s="541">
        <f t="shared" si="44"/>
        <v>-55</v>
      </c>
      <c r="M346" s="542">
        <f t="shared" si="45"/>
        <v>-1</v>
      </c>
      <c r="N346" s="678"/>
      <c r="O346" s="633"/>
      <c r="P346" s="636"/>
      <c r="Q346" s="672"/>
      <c r="R346" s="546"/>
    </row>
    <row r="347" ht="14.25" customHeight="1" outlineLevel="1">
      <c r="D347" s="648"/>
      <c r="E347" s="660" t="s">
        <v>717</v>
      </c>
      <c r="F347" s="548">
        <v>250.0</v>
      </c>
      <c r="G347" s="546">
        <v>269.0</v>
      </c>
      <c r="H347" s="546"/>
      <c r="I347" s="742"/>
      <c r="J347" s="684">
        <v>55.0</v>
      </c>
      <c r="K347" s="542">
        <f t="shared" si="43"/>
        <v>0.2044609665</v>
      </c>
      <c r="L347" s="541">
        <f t="shared" si="44"/>
        <v>-55</v>
      </c>
      <c r="M347" s="542">
        <f t="shared" si="45"/>
        <v>-1</v>
      </c>
      <c r="N347" s="678"/>
      <c r="O347" s="633"/>
      <c r="P347" s="636"/>
      <c r="Q347" s="672"/>
      <c r="R347" s="546"/>
    </row>
    <row r="348" ht="14.25" customHeight="1" outlineLevel="1">
      <c r="A348" s="543" t="s">
        <v>760</v>
      </c>
      <c r="B348" s="683"/>
      <c r="C348" s="543" t="s">
        <v>761</v>
      </c>
      <c r="D348" s="679" t="s">
        <v>762</v>
      </c>
      <c r="E348" s="660" t="s">
        <v>713</v>
      </c>
      <c r="F348" s="548">
        <v>250.0</v>
      </c>
      <c r="G348" s="546">
        <v>249.0</v>
      </c>
      <c r="H348" s="546">
        <v>229.0</v>
      </c>
      <c r="I348" s="742"/>
      <c r="J348" s="684">
        <v>55.0</v>
      </c>
      <c r="K348" s="542">
        <f t="shared" si="43"/>
        <v>0.2208835341</v>
      </c>
      <c r="L348" s="541">
        <f t="shared" si="44"/>
        <v>-55</v>
      </c>
      <c r="M348" s="542">
        <f t="shared" si="45"/>
        <v>-1</v>
      </c>
      <c r="N348" s="666"/>
      <c r="O348" s="636" t="s">
        <v>313</v>
      </c>
      <c r="P348" s="636" t="s">
        <v>313</v>
      </c>
      <c r="Q348" s="672"/>
      <c r="R348" s="546"/>
    </row>
    <row r="349" ht="14.25" customHeight="1" outlineLevel="1">
      <c r="D349" s="648"/>
      <c r="E349" s="660" t="s">
        <v>714</v>
      </c>
      <c r="F349" s="548">
        <v>250.0</v>
      </c>
      <c r="G349" s="546">
        <v>249.0</v>
      </c>
      <c r="H349" s="546"/>
      <c r="I349" s="742"/>
      <c r="J349" s="684">
        <v>55.0</v>
      </c>
      <c r="K349" s="542">
        <f t="shared" si="43"/>
        <v>0.2208835341</v>
      </c>
      <c r="L349" s="541">
        <f t="shared" si="44"/>
        <v>-55</v>
      </c>
      <c r="M349" s="542">
        <f t="shared" si="45"/>
        <v>-1</v>
      </c>
      <c r="N349" s="678"/>
      <c r="O349" s="633"/>
      <c r="P349" s="636"/>
      <c r="Q349" s="672"/>
      <c r="R349" s="546"/>
    </row>
    <row r="350" ht="14.25" customHeight="1" outlineLevel="1">
      <c r="D350" s="648"/>
      <c r="E350" s="660" t="s">
        <v>715</v>
      </c>
      <c r="F350" s="548">
        <v>250.0</v>
      </c>
      <c r="G350" s="546">
        <v>259.0</v>
      </c>
      <c r="H350" s="546"/>
      <c r="I350" s="735"/>
      <c r="J350" s="684">
        <v>55.0</v>
      </c>
      <c r="K350" s="542">
        <f t="shared" si="43"/>
        <v>0.2123552124</v>
      </c>
      <c r="L350" s="541">
        <f t="shared" si="44"/>
        <v>-55</v>
      </c>
      <c r="M350" s="542">
        <f t="shared" si="45"/>
        <v>-1</v>
      </c>
      <c r="N350" s="678"/>
      <c r="O350" s="633"/>
      <c r="P350" s="636"/>
      <c r="Q350" s="672"/>
      <c r="R350" s="546"/>
    </row>
    <row r="351" ht="14.25" customHeight="1" outlineLevel="1">
      <c r="D351" s="648"/>
      <c r="E351" s="660" t="s">
        <v>716</v>
      </c>
      <c r="F351" s="548">
        <v>250.0</v>
      </c>
      <c r="G351" s="546">
        <v>259.0</v>
      </c>
      <c r="H351" s="546"/>
      <c r="I351" s="735"/>
      <c r="J351" s="684">
        <v>55.0</v>
      </c>
      <c r="K351" s="542">
        <f t="shared" si="43"/>
        <v>0.2123552124</v>
      </c>
      <c r="L351" s="541">
        <f t="shared" si="44"/>
        <v>-55</v>
      </c>
      <c r="M351" s="542">
        <f t="shared" si="45"/>
        <v>-1</v>
      </c>
      <c r="N351" s="678"/>
      <c r="O351" s="633"/>
      <c r="P351" s="636"/>
      <c r="Q351" s="672"/>
      <c r="R351" s="546"/>
    </row>
    <row r="352" ht="14.25" customHeight="1" outlineLevel="1">
      <c r="D352" s="648"/>
      <c r="E352" s="660" t="s">
        <v>717</v>
      </c>
      <c r="F352" s="548">
        <v>250.0</v>
      </c>
      <c r="G352" s="546">
        <v>269.0</v>
      </c>
      <c r="H352" s="546"/>
      <c r="I352" s="735"/>
      <c r="J352" s="684">
        <v>55.0</v>
      </c>
      <c r="K352" s="542">
        <f t="shared" si="43"/>
        <v>0.2044609665</v>
      </c>
      <c r="L352" s="541">
        <f t="shared" si="44"/>
        <v>-55</v>
      </c>
      <c r="M352" s="542">
        <f t="shared" si="45"/>
        <v>-1</v>
      </c>
      <c r="N352" s="678"/>
      <c r="O352" s="633"/>
      <c r="P352" s="636"/>
      <c r="Q352" s="672"/>
      <c r="R352" s="546"/>
    </row>
    <row r="353" ht="14.25" hidden="1" customHeight="1" outlineLevel="1">
      <c r="B353" s="543"/>
      <c r="C353" s="543"/>
      <c r="D353" s="679"/>
      <c r="E353" s="660"/>
      <c r="F353" s="548">
        <v>250.0</v>
      </c>
      <c r="G353" s="546">
        <v>299.0</v>
      </c>
      <c r="H353" s="546"/>
      <c r="I353" s="735"/>
      <c r="J353" s="684">
        <v>55.0</v>
      </c>
      <c r="K353" s="542">
        <f t="shared" si="43"/>
        <v>0.1839464883</v>
      </c>
      <c r="L353" s="541">
        <f t="shared" si="44"/>
        <v>-55</v>
      </c>
      <c r="M353" s="542">
        <f t="shared" si="45"/>
        <v>-1</v>
      </c>
      <c r="N353" s="678"/>
      <c r="O353" s="633"/>
      <c r="P353" s="636"/>
      <c r="Q353" s="672"/>
      <c r="R353" s="546"/>
    </row>
    <row r="354" ht="14.25" customHeight="1" outlineLevel="1">
      <c r="A354" s="525" t="s">
        <v>579</v>
      </c>
      <c r="B354" s="685"/>
      <c r="C354" s="525" t="s">
        <v>579</v>
      </c>
      <c r="D354" s="686"/>
      <c r="E354" s="657" t="s">
        <v>713</v>
      </c>
      <c r="F354" s="687"/>
      <c r="G354" s="687"/>
      <c r="H354" s="687"/>
      <c r="I354" s="743"/>
      <c r="J354" s="688"/>
      <c r="K354" s="536"/>
      <c r="L354" s="689"/>
      <c r="M354" s="690"/>
      <c r="N354" s="691"/>
      <c r="O354" s="690"/>
      <c r="P354" s="692"/>
      <c r="Q354" s="656"/>
      <c r="R354" s="653"/>
    </row>
    <row r="355" ht="14.25" customHeight="1" outlineLevel="1">
      <c r="D355" s="648"/>
      <c r="E355" s="657" t="s">
        <v>714</v>
      </c>
      <c r="F355" s="687"/>
      <c r="G355" s="687"/>
      <c r="H355" s="687"/>
      <c r="I355" s="743"/>
      <c r="J355" s="688"/>
      <c r="K355" s="536"/>
      <c r="L355" s="689"/>
      <c r="M355" s="690"/>
      <c r="N355" s="61"/>
      <c r="O355" s="690"/>
      <c r="P355" s="692"/>
      <c r="Q355" s="656"/>
      <c r="R355" s="653"/>
    </row>
    <row r="356" ht="14.25" customHeight="1" outlineLevel="1">
      <c r="D356" s="648"/>
      <c r="E356" s="657" t="s">
        <v>715</v>
      </c>
      <c r="F356" s="687"/>
      <c r="G356" s="687"/>
      <c r="H356" s="687"/>
      <c r="I356" s="743"/>
      <c r="J356" s="688"/>
      <c r="K356" s="536"/>
      <c r="L356" s="689"/>
      <c r="M356" s="690"/>
      <c r="N356" s="61"/>
      <c r="O356" s="690"/>
      <c r="P356" s="692"/>
      <c r="Q356" s="656"/>
      <c r="R356" s="653"/>
    </row>
    <row r="357" ht="14.25" customHeight="1" outlineLevel="1">
      <c r="D357" s="648"/>
      <c r="E357" s="657" t="s">
        <v>716</v>
      </c>
      <c r="F357" s="687"/>
      <c r="G357" s="687"/>
      <c r="H357" s="687"/>
      <c r="I357" s="743"/>
      <c r="J357" s="688"/>
      <c r="K357" s="536"/>
      <c r="L357" s="689"/>
      <c r="M357" s="690"/>
      <c r="N357" s="61"/>
      <c r="O357" s="690"/>
      <c r="P357" s="692"/>
      <c r="Q357" s="656"/>
      <c r="R357" s="653"/>
    </row>
    <row r="358" ht="14.25" customHeight="1" outlineLevel="1">
      <c r="D358" s="648"/>
      <c r="E358" s="657" t="s">
        <v>717</v>
      </c>
      <c r="F358" s="687"/>
      <c r="G358" s="687"/>
      <c r="H358" s="687"/>
      <c r="I358" s="743"/>
      <c r="J358" s="688"/>
      <c r="K358" s="536"/>
      <c r="L358" s="689"/>
      <c r="M358" s="690"/>
      <c r="N358" s="61"/>
      <c r="O358" s="690"/>
      <c r="P358" s="692"/>
      <c r="Q358" s="656"/>
      <c r="R358" s="653"/>
    </row>
    <row r="359" ht="14.25" customHeight="1" outlineLevel="1">
      <c r="A359" s="543" t="s">
        <v>763</v>
      </c>
      <c r="B359" s="543" t="s">
        <v>764</v>
      </c>
      <c r="C359" s="543" t="s">
        <v>763</v>
      </c>
      <c r="D359" s="543" t="s">
        <v>765</v>
      </c>
      <c r="E359" s="652" t="s">
        <v>713</v>
      </c>
      <c r="F359" s="548">
        <v>330.0</v>
      </c>
      <c r="G359" s="528">
        <v>319.0</v>
      </c>
      <c r="H359" s="528">
        <v>299.0</v>
      </c>
      <c r="I359" s="735" t="str">
        <f>G359/R359</f>
        <v>#DIV/0!</v>
      </c>
      <c r="J359" s="529">
        <v>88.0</v>
      </c>
      <c r="K359" s="530">
        <f t="shared" ref="K359:K371" si="50">J359/G359</f>
        <v>0.275862069</v>
      </c>
      <c r="L359" s="531">
        <f t="shared" ref="L359:L371" si="51">Q359-J359</f>
        <v>-88</v>
      </c>
      <c r="M359" s="532">
        <f t="shared" ref="M359:M371" si="52">Q359/J359-1</f>
        <v>-1</v>
      </c>
      <c r="N359" s="666">
        <f t="shared" ref="N359:N371" si="53">G359+30</f>
        <v>349</v>
      </c>
      <c r="O359" s="681" t="s">
        <v>315</v>
      </c>
      <c r="P359" s="667" t="s">
        <v>315</v>
      </c>
      <c r="Q359" s="656"/>
      <c r="R359" s="653"/>
    </row>
    <row r="360" ht="14.25" customHeight="1" outlineLevel="1">
      <c r="E360" s="652" t="s">
        <v>715</v>
      </c>
      <c r="F360" s="548">
        <v>330.0</v>
      </c>
      <c r="G360" s="528">
        <v>329.0</v>
      </c>
      <c r="H360" s="528">
        <v>299.0</v>
      </c>
      <c r="I360" s="735"/>
      <c r="J360" s="529">
        <v>80.0</v>
      </c>
      <c r="K360" s="530">
        <f t="shared" si="50"/>
        <v>0.2431610942</v>
      </c>
      <c r="L360" s="531">
        <f t="shared" si="51"/>
        <v>-80</v>
      </c>
      <c r="M360" s="532">
        <f t="shared" si="52"/>
        <v>-1</v>
      </c>
      <c r="N360" s="666">
        <f t="shared" si="53"/>
        <v>359</v>
      </c>
      <c r="O360" s="681" t="s">
        <v>315</v>
      </c>
      <c r="P360" s="667"/>
      <c r="Q360" s="656"/>
      <c r="R360" s="653"/>
    </row>
    <row r="361" ht="14.25" customHeight="1" outlineLevel="1">
      <c r="E361" s="652" t="s">
        <v>716</v>
      </c>
      <c r="F361" s="548">
        <v>330.0</v>
      </c>
      <c r="G361" s="528">
        <v>329.0</v>
      </c>
      <c r="H361" s="528">
        <v>299.0</v>
      </c>
      <c r="I361" s="735"/>
      <c r="J361" s="529">
        <v>82.0</v>
      </c>
      <c r="K361" s="530">
        <f t="shared" si="50"/>
        <v>0.2492401216</v>
      </c>
      <c r="L361" s="531">
        <f t="shared" si="51"/>
        <v>-82</v>
      </c>
      <c r="M361" s="532">
        <f t="shared" si="52"/>
        <v>-1</v>
      </c>
      <c r="N361" s="666">
        <f t="shared" si="53"/>
        <v>359</v>
      </c>
      <c r="O361" s="681" t="s">
        <v>315</v>
      </c>
      <c r="P361" s="667"/>
      <c r="Q361" s="656"/>
      <c r="R361" s="653"/>
    </row>
    <row r="362" ht="14.25" customHeight="1" outlineLevel="1">
      <c r="E362" s="652" t="s">
        <v>717</v>
      </c>
      <c r="F362" s="548">
        <v>330.0</v>
      </c>
      <c r="G362" s="528">
        <v>339.0</v>
      </c>
      <c r="H362" s="528"/>
      <c r="I362" s="735"/>
      <c r="J362" s="529">
        <v>82.0</v>
      </c>
      <c r="K362" s="530">
        <f t="shared" si="50"/>
        <v>0.2418879056</v>
      </c>
      <c r="L362" s="531">
        <f t="shared" si="51"/>
        <v>-82</v>
      </c>
      <c r="M362" s="532">
        <f t="shared" si="52"/>
        <v>-1</v>
      </c>
      <c r="N362" s="666">
        <f t="shared" si="53"/>
        <v>369</v>
      </c>
      <c r="O362" s="681" t="s">
        <v>315</v>
      </c>
      <c r="P362" s="667"/>
      <c r="Q362" s="656"/>
      <c r="R362" s="653"/>
    </row>
    <row r="363" ht="14.25" customHeight="1" outlineLevel="1">
      <c r="A363" s="551" t="s">
        <v>766</v>
      </c>
      <c r="B363" s="543" t="s">
        <v>764</v>
      </c>
      <c r="C363" s="551" t="s">
        <v>766</v>
      </c>
      <c r="D363" s="543" t="s">
        <v>765</v>
      </c>
      <c r="E363" s="652" t="s">
        <v>713</v>
      </c>
      <c r="F363" s="547">
        <v>500.0</v>
      </c>
      <c r="G363" s="546">
        <v>159.0</v>
      </c>
      <c r="H363" s="546">
        <v>149.0</v>
      </c>
      <c r="I363" s="735" t="str">
        <f>G363/R363</f>
        <v>#DIV/0!</v>
      </c>
      <c r="J363" s="529">
        <v>32.0</v>
      </c>
      <c r="K363" s="530">
        <f t="shared" si="50"/>
        <v>0.2012578616</v>
      </c>
      <c r="L363" s="531">
        <f t="shared" si="51"/>
        <v>-32</v>
      </c>
      <c r="M363" s="532">
        <f t="shared" si="52"/>
        <v>-1</v>
      </c>
      <c r="N363" s="666">
        <f t="shared" si="53"/>
        <v>189</v>
      </c>
      <c r="O363" s="680" t="s">
        <v>315</v>
      </c>
      <c r="P363" s="667" t="s">
        <v>315</v>
      </c>
      <c r="Q363" s="672"/>
      <c r="R363" s="665"/>
    </row>
    <row r="364" ht="14.25" customHeight="1" outlineLevel="1">
      <c r="E364" s="652" t="s">
        <v>714</v>
      </c>
      <c r="F364" s="547">
        <v>500.0</v>
      </c>
      <c r="G364" s="546">
        <v>159.0</v>
      </c>
      <c r="H364" s="546">
        <v>139.0</v>
      </c>
      <c r="I364" s="735"/>
      <c r="J364" s="529">
        <v>31.0</v>
      </c>
      <c r="K364" s="530">
        <f t="shared" si="50"/>
        <v>0.1949685535</v>
      </c>
      <c r="L364" s="531">
        <f t="shared" si="51"/>
        <v>-31</v>
      </c>
      <c r="M364" s="532">
        <f t="shared" si="52"/>
        <v>-1</v>
      </c>
      <c r="N364" s="666">
        <f t="shared" si="53"/>
        <v>189</v>
      </c>
      <c r="O364" s="681" t="s">
        <v>315</v>
      </c>
      <c r="P364" s="667"/>
      <c r="Q364" s="672"/>
      <c r="R364" s="665"/>
    </row>
    <row r="365" ht="14.25" customHeight="1" outlineLevel="1">
      <c r="E365" s="652" t="s">
        <v>715</v>
      </c>
      <c r="F365" s="547">
        <v>500.0</v>
      </c>
      <c r="G365" s="546">
        <v>169.0</v>
      </c>
      <c r="H365" s="546">
        <v>149.0</v>
      </c>
      <c r="I365" s="735"/>
      <c r="J365" s="529">
        <v>31.0</v>
      </c>
      <c r="K365" s="530">
        <f t="shared" si="50"/>
        <v>0.1834319527</v>
      </c>
      <c r="L365" s="531">
        <f t="shared" si="51"/>
        <v>-31</v>
      </c>
      <c r="M365" s="532">
        <f t="shared" si="52"/>
        <v>-1</v>
      </c>
      <c r="N365" s="666">
        <f t="shared" si="53"/>
        <v>199</v>
      </c>
      <c r="O365" s="681" t="s">
        <v>315</v>
      </c>
      <c r="P365" s="667"/>
      <c r="Q365" s="672"/>
      <c r="R365" s="665"/>
    </row>
    <row r="366" ht="14.25" customHeight="1" outlineLevel="1">
      <c r="E366" s="652" t="s">
        <v>716</v>
      </c>
      <c r="F366" s="547">
        <v>500.0</v>
      </c>
      <c r="G366" s="546">
        <v>169.0</v>
      </c>
      <c r="H366" s="546">
        <v>159.0</v>
      </c>
      <c r="I366" s="735"/>
      <c r="J366" s="529">
        <v>33.0</v>
      </c>
      <c r="K366" s="530">
        <f t="shared" si="50"/>
        <v>0.1952662722</v>
      </c>
      <c r="L366" s="531">
        <f t="shared" si="51"/>
        <v>-33</v>
      </c>
      <c r="M366" s="532">
        <f t="shared" si="52"/>
        <v>-1</v>
      </c>
      <c r="N366" s="666">
        <f t="shared" si="53"/>
        <v>199</v>
      </c>
      <c r="O366" s="681" t="s">
        <v>315</v>
      </c>
      <c r="P366" s="667"/>
      <c r="Q366" s="672"/>
      <c r="R366" s="665"/>
    </row>
    <row r="367" ht="14.25" customHeight="1" outlineLevel="1">
      <c r="E367" s="652" t="s">
        <v>717</v>
      </c>
      <c r="F367" s="547">
        <v>500.0</v>
      </c>
      <c r="G367" s="546">
        <v>179.0</v>
      </c>
      <c r="H367" s="546"/>
      <c r="I367" s="735"/>
      <c r="J367" s="529">
        <v>33.0</v>
      </c>
      <c r="K367" s="530">
        <f t="shared" si="50"/>
        <v>0.1843575419</v>
      </c>
      <c r="L367" s="531">
        <f t="shared" si="51"/>
        <v>-33</v>
      </c>
      <c r="M367" s="532">
        <f t="shared" si="52"/>
        <v>-1</v>
      </c>
      <c r="N367" s="666">
        <f t="shared" si="53"/>
        <v>209</v>
      </c>
      <c r="O367" s="681" t="s">
        <v>315</v>
      </c>
      <c r="P367" s="667"/>
      <c r="Q367" s="672"/>
      <c r="R367" s="665"/>
    </row>
    <row r="368" ht="14.25" customHeight="1" outlineLevel="1">
      <c r="A368" s="543" t="s">
        <v>584</v>
      </c>
      <c r="B368" s="543" t="s">
        <v>764</v>
      </c>
      <c r="C368" s="543" t="s">
        <v>584</v>
      </c>
      <c r="D368" s="543" t="s">
        <v>765</v>
      </c>
      <c r="E368" s="652" t="s">
        <v>714</v>
      </c>
      <c r="F368" s="547">
        <v>500.0</v>
      </c>
      <c r="G368" s="546">
        <v>149.0</v>
      </c>
      <c r="H368" s="546"/>
      <c r="I368" s="735"/>
      <c r="J368" s="529">
        <v>26.0</v>
      </c>
      <c r="K368" s="530">
        <f t="shared" si="50"/>
        <v>0.1744966443</v>
      </c>
      <c r="L368" s="531">
        <f t="shared" si="51"/>
        <v>-26</v>
      </c>
      <c r="M368" s="532">
        <f t="shared" si="52"/>
        <v>-1</v>
      </c>
      <c r="N368" s="666">
        <f t="shared" si="53"/>
        <v>179</v>
      </c>
      <c r="O368" s="681" t="s">
        <v>315</v>
      </c>
      <c r="P368" s="667"/>
      <c r="Q368" s="672"/>
      <c r="R368" s="665"/>
    </row>
    <row r="369" ht="14.25" customHeight="1" outlineLevel="1">
      <c r="E369" s="652" t="s">
        <v>715</v>
      </c>
      <c r="F369" s="547">
        <v>500.0</v>
      </c>
      <c r="G369" s="546">
        <v>159.0</v>
      </c>
      <c r="H369" s="546">
        <v>139.0</v>
      </c>
      <c r="I369" s="735"/>
      <c r="J369" s="529">
        <v>26.0</v>
      </c>
      <c r="K369" s="530">
        <f t="shared" si="50"/>
        <v>0.1635220126</v>
      </c>
      <c r="L369" s="531">
        <f t="shared" si="51"/>
        <v>-26</v>
      </c>
      <c r="M369" s="532">
        <f t="shared" si="52"/>
        <v>-1</v>
      </c>
      <c r="N369" s="666">
        <f t="shared" si="53"/>
        <v>189</v>
      </c>
      <c r="O369" s="681" t="s">
        <v>315</v>
      </c>
      <c r="P369" s="667"/>
      <c r="Q369" s="672"/>
      <c r="R369" s="665"/>
    </row>
    <row r="370" ht="14.25" customHeight="1" outlineLevel="1">
      <c r="E370" s="652" t="s">
        <v>716</v>
      </c>
      <c r="F370" s="547">
        <v>500.0</v>
      </c>
      <c r="G370" s="546">
        <v>159.0</v>
      </c>
      <c r="H370" s="546">
        <v>139.0</v>
      </c>
      <c r="I370" s="735"/>
      <c r="J370" s="529">
        <v>25.0</v>
      </c>
      <c r="K370" s="530">
        <f t="shared" si="50"/>
        <v>0.1572327044</v>
      </c>
      <c r="L370" s="531">
        <f t="shared" si="51"/>
        <v>-25</v>
      </c>
      <c r="M370" s="532">
        <f t="shared" si="52"/>
        <v>-1</v>
      </c>
      <c r="N370" s="666">
        <f t="shared" si="53"/>
        <v>189</v>
      </c>
      <c r="O370" s="681" t="s">
        <v>315</v>
      </c>
      <c r="P370" s="667"/>
      <c r="Q370" s="672"/>
      <c r="R370" s="665"/>
    </row>
    <row r="371" ht="14.25" customHeight="1" outlineLevel="1">
      <c r="A371" s="551" t="s">
        <v>582</v>
      </c>
      <c r="B371" s="543" t="s">
        <v>767</v>
      </c>
      <c r="C371" s="551" t="s">
        <v>582</v>
      </c>
      <c r="D371" s="543" t="s">
        <v>767</v>
      </c>
      <c r="E371" s="660" t="s">
        <v>713</v>
      </c>
      <c r="F371" s="547">
        <v>500.0</v>
      </c>
      <c r="G371" s="546">
        <v>149.0</v>
      </c>
      <c r="H371" s="546">
        <v>139.0</v>
      </c>
      <c r="I371" s="735" t="str">
        <f>G371/R371</f>
        <v>#DIV/0!</v>
      </c>
      <c r="J371" s="529">
        <v>18.0</v>
      </c>
      <c r="K371" s="530">
        <f t="shared" si="50"/>
        <v>0.1208053691</v>
      </c>
      <c r="L371" s="531">
        <f t="shared" si="51"/>
        <v>-18</v>
      </c>
      <c r="M371" s="532">
        <f t="shared" si="52"/>
        <v>-1</v>
      </c>
      <c r="N371" s="666">
        <f t="shared" si="53"/>
        <v>179</v>
      </c>
      <c r="O371" s="681" t="s">
        <v>315</v>
      </c>
      <c r="P371" s="667" t="s">
        <v>315</v>
      </c>
      <c r="Q371" s="672"/>
      <c r="R371" s="665"/>
    </row>
    <row r="372" ht="14.25" customHeight="1">
      <c r="A372" s="544" t="s">
        <v>768</v>
      </c>
      <c r="B372" s="638"/>
      <c r="C372" s="525" t="s">
        <v>769</v>
      </c>
      <c r="D372" s="662"/>
      <c r="E372" s="657" t="s">
        <v>713</v>
      </c>
      <c r="F372" s="538"/>
      <c r="G372" s="539"/>
      <c r="H372" s="539"/>
      <c r="I372" s="731"/>
      <c r="J372" s="535"/>
      <c r="K372" s="536"/>
      <c r="L372" s="537"/>
      <c r="M372" s="536"/>
      <c r="N372" s="645"/>
      <c r="O372" s="670"/>
      <c r="P372" s="670"/>
      <c r="Q372" s="647"/>
      <c r="R372" s="539"/>
    </row>
    <row r="373" ht="14.25" customHeight="1">
      <c r="D373" s="648"/>
      <c r="E373" s="657" t="s">
        <v>714</v>
      </c>
      <c r="F373" s="538"/>
      <c r="G373" s="539"/>
      <c r="H373" s="539"/>
      <c r="I373" s="731"/>
      <c r="J373" s="535"/>
      <c r="K373" s="536"/>
      <c r="L373" s="537"/>
      <c r="M373" s="536"/>
      <c r="N373" s="645"/>
      <c r="O373" s="670"/>
      <c r="P373" s="670"/>
      <c r="Q373" s="647"/>
      <c r="R373" s="539"/>
    </row>
    <row r="374" ht="14.25" customHeight="1">
      <c r="D374" s="648"/>
      <c r="E374" s="657" t="s">
        <v>715</v>
      </c>
      <c r="F374" s="538"/>
      <c r="G374" s="539"/>
      <c r="H374" s="539"/>
      <c r="I374" s="731"/>
      <c r="J374" s="535"/>
      <c r="K374" s="536"/>
      <c r="L374" s="537"/>
      <c r="M374" s="536"/>
      <c r="N374" s="645"/>
      <c r="O374" s="670"/>
      <c r="P374" s="670"/>
      <c r="Q374" s="647"/>
      <c r="R374" s="539"/>
    </row>
    <row r="375" ht="14.25" customHeight="1">
      <c r="D375" s="648"/>
      <c r="E375" s="657" t="s">
        <v>716</v>
      </c>
      <c r="F375" s="538"/>
      <c r="G375" s="539"/>
      <c r="H375" s="539"/>
      <c r="I375" s="731"/>
      <c r="J375" s="535"/>
      <c r="K375" s="536"/>
      <c r="L375" s="537"/>
      <c r="M375" s="536"/>
      <c r="N375" s="645"/>
      <c r="O375" s="670"/>
      <c r="P375" s="670"/>
      <c r="Q375" s="647"/>
      <c r="R375" s="539"/>
    </row>
    <row r="376" ht="14.25" customHeight="1">
      <c r="D376" s="648"/>
      <c r="E376" s="657" t="s">
        <v>717</v>
      </c>
      <c r="F376" s="538"/>
      <c r="G376" s="539"/>
      <c r="H376" s="539"/>
      <c r="I376" s="731"/>
      <c r="J376" s="535"/>
      <c r="K376" s="536"/>
      <c r="L376" s="537"/>
      <c r="M376" s="536"/>
      <c r="N376" s="645"/>
      <c r="O376" s="670"/>
      <c r="P376" s="670"/>
      <c r="Q376" s="647"/>
      <c r="R376" s="539"/>
    </row>
    <row r="377" ht="14.25" customHeight="1" outlineLevel="1">
      <c r="A377" s="671" t="s">
        <v>770</v>
      </c>
      <c r="B377" s="693"/>
      <c r="C377" s="543"/>
      <c r="D377" s="679" t="s">
        <v>943</v>
      </c>
      <c r="E377" s="652" t="s">
        <v>713</v>
      </c>
      <c r="F377" s="549">
        <v>400.0</v>
      </c>
      <c r="G377" s="528">
        <v>479.0</v>
      </c>
      <c r="H377" s="528">
        <v>259.0</v>
      </c>
      <c r="I377" s="735" t="str">
        <f>G377/R377</f>
        <v>#DIV/0!</v>
      </c>
      <c r="J377" s="529">
        <v>98.0</v>
      </c>
      <c r="K377" s="530">
        <f t="shared" ref="K377:K398" si="54">J377/G377</f>
        <v>0.2045929019</v>
      </c>
      <c r="L377" s="531">
        <f t="shared" ref="L377:L398" si="55">Q377-J377</f>
        <v>-98</v>
      </c>
      <c r="M377" s="532">
        <f t="shared" ref="M377:M398" si="56">Q377/J377-1</f>
        <v>-1</v>
      </c>
      <c r="N377" s="661"/>
      <c r="O377" s="655" t="s">
        <v>313</v>
      </c>
      <c r="P377" s="655" t="s">
        <v>313</v>
      </c>
      <c r="Q377" s="656"/>
      <c r="R377" s="653"/>
    </row>
    <row r="378" ht="14.25" customHeight="1" outlineLevel="1">
      <c r="D378" s="648"/>
      <c r="E378" s="652" t="s">
        <v>714</v>
      </c>
      <c r="F378" s="549">
        <v>400.0</v>
      </c>
      <c r="G378" s="528">
        <v>479.0</v>
      </c>
      <c r="H378" s="528">
        <v>249.0</v>
      </c>
      <c r="I378" s="735"/>
      <c r="J378" s="529">
        <v>98.0</v>
      </c>
      <c r="K378" s="530">
        <f t="shared" si="54"/>
        <v>0.2045929019</v>
      </c>
      <c r="L378" s="531">
        <f t="shared" si="55"/>
        <v>-98</v>
      </c>
      <c r="M378" s="532">
        <f t="shared" si="56"/>
        <v>-1</v>
      </c>
      <c r="N378" s="661"/>
      <c r="O378" s="655"/>
      <c r="P378" s="655"/>
      <c r="Q378" s="656"/>
      <c r="R378" s="653"/>
    </row>
    <row r="379" ht="14.25" customHeight="1" outlineLevel="1">
      <c r="D379" s="648"/>
      <c r="E379" s="652" t="s">
        <v>715</v>
      </c>
      <c r="F379" s="549">
        <v>400.0</v>
      </c>
      <c r="G379" s="528">
        <v>499.0</v>
      </c>
      <c r="H379" s="528">
        <v>259.0</v>
      </c>
      <c r="I379" s="735"/>
      <c r="J379" s="529">
        <v>98.0</v>
      </c>
      <c r="K379" s="530">
        <f t="shared" si="54"/>
        <v>0.1963927856</v>
      </c>
      <c r="L379" s="531">
        <f t="shared" si="55"/>
        <v>-98</v>
      </c>
      <c r="M379" s="532">
        <f t="shared" si="56"/>
        <v>-1</v>
      </c>
      <c r="N379" s="661"/>
      <c r="O379" s="655"/>
      <c r="P379" s="655"/>
      <c r="Q379" s="656"/>
      <c r="R379" s="653"/>
    </row>
    <row r="380" ht="15.0" customHeight="1" outlineLevel="1">
      <c r="D380" s="648"/>
      <c r="E380" s="652" t="s">
        <v>716</v>
      </c>
      <c r="F380" s="549">
        <v>400.0</v>
      </c>
      <c r="G380" s="528">
        <v>499.0</v>
      </c>
      <c r="H380" s="528">
        <v>289.0</v>
      </c>
      <c r="I380" s="735"/>
      <c r="J380" s="529">
        <v>98.0</v>
      </c>
      <c r="K380" s="530">
        <f t="shared" si="54"/>
        <v>0.1963927856</v>
      </c>
      <c r="L380" s="531">
        <f t="shared" si="55"/>
        <v>-98</v>
      </c>
      <c r="M380" s="532">
        <f t="shared" si="56"/>
        <v>-1</v>
      </c>
      <c r="N380" s="661"/>
      <c r="O380" s="655"/>
      <c r="P380" s="655"/>
      <c r="Q380" s="656"/>
      <c r="R380" s="653"/>
    </row>
    <row r="381" ht="15.0" customHeight="1" outlineLevel="1">
      <c r="D381" s="648"/>
      <c r="E381" s="652" t="s">
        <v>717</v>
      </c>
      <c r="F381" s="549">
        <v>400.0</v>
      </c>
      <c r="G381" s="528">
        <v>539.0</v>
      </c>
      <c r="H381" s="528"/>
      <c r="I381" s="735"/>
      <c r="J381" s="529">
        <v>98.0</v>
      </c>
      <c r="K381" s="530">
        <f t="shared" si="54"/>
        <v>0.1818181818</v>
      </c>
      <c r="L381" s="531">
        <f t="shared" si="55"/>
        <v>-98</v>
      </c>
      <c r="M381" s="532">
        <f t="shared" si="56"/>
        <v>-1</v>
      </c>
      <c r="N381" s="661"/>
      <c r="O381" s="655"/>
      <c r="P381" s="655"/>
      <c r="Q381" s="656"/>
      <c r="R381" s="653"/>
    </row>
    <row r="382" ht="14.25" customHeight="1" outlineLevel="1">
      <c r="A382" s="676" t="s">
        <v>944</v>
      </c>
      <c r="B382" s="543"/>
      <c r="C382" s="543"/>
      <c r="D382" s="679" t="s">
        <v>945</v>
      </c>
      <c r="E382" s="652" t="s">
        <v>713</v>
      </c>
      <c r="F382" s="548">
        <v>400.0</v>
      </c>
      <c r="G382" s="528">
        <v>479.0</v>
      </c>
      <c r="H382" s="528">
        <v>299.0</v>
      </c>
      <c r="I382" s="735" t="str">
        <f>G382/R382</f>
        <v>#DIV/0!</v>
      </c>
      <c r="J382" s="529">
        <v>95.0</v>
      </c>
      <c r="K382" s="530">
        <f t="shared" si="54"/>
        <v>0.1983298539</v>
      </c>
      <c r="L382" s="531">
        <f t="shared" si="55"/>
        <v>-95</v>
      </c>
      <c r="M382" s="532">
        <f t="shared" si="56"/>
        <v>-1</v>
      </c>
      <c r="N382" s="654"/>
      <c r="O382" s="655" t="s">
        <v>313</v>
      </c>
      <c r="P382" s="655" t="s">
        <v>313</v>
      </c>
      <c r="Q382" s="656"/>
      <c r="R382" s="653"/>
    </row>
    <row r="383" ht="14.25" customHeight="1" outlineLevel="1">
      <c r="D383" s="648"/>
      <c r="E383" s="652" t="s">
        <v>714</v>
      </c>
      <c r="F383" s="548">
        <v>400.0</v>
      </c>
      <c r="G383" s="528">
        <v>479.0</v>
      </c>
      <c r="H383" s="528">
        <v>289.0</v>
      </c>
      <c r="I383" s="735"/>
      <c r="J383" s="529">
        <v>95.0</v>
      </c>
      <c r="K383" s="530">
        <f t="shared" si="54"/>
        <v>0.1983298539</v>
      </c>
      <c r="L383" s="531">
        <f t="shared" si="55"/>
        <v>-95</v>
      </c>
      <c r="M383" s="532">
        <f t="shared" si="56"/>
        <v>-1</v>
      </c>
      <c r="N383" s="654"/>
      <c r="O383" s="655"/>
      <c r="P383" s="655"/>
      <c r="Q383" s="656"/>
      <c r="R383" s="653"/>
    </row>
    <row r="384" ht="14.25" customHeight="1" outlineLevel="1">
      <c r="D384" s="648"/>
      <c r="E384" s="660" t="s">
        <v>715</v>
      </c>
      <c r="F384" s="548">
        <v>400.0</v>
      </c>
      <c r="G384" s="528">
        <v>499.0</v>
      </c>
      <c r="H384" s="528">
        <v>299.0</v>
      </c>
      <c r="I384" s="735"/>
      <c r="J384" s="529">
        <v>95.0</v>
      </c>
      <c r="K384" s="530">
        <f t="shared" si="54"/>
        <v>0.1903807615</v>
      </c>
      <c r="L384" s="531">
        <f t="shared" si="55"/>
        <v>-95</v>
      </c>
      <c r="M384" s="532">
        <f t="shared" si="56"/>
        <v>-1</v>
      </c>
      <c r="N384" s="661"/>
      <c r="O384" s="633"/>
      <c r="P384" s="655"/>
      <c r="Q384" s="656"/>
      <c r="R384" s="528"/>
    </row>
    <row r="385" ht="14.25" customHeight="1" outlineLevel="1">
      <c r="D385" s="648"/>
      <c r="E385" s="660" t="s">
        <v>716</v>
      </c>
      <c r="F385" s="548">
        <v>400.0</v>
      </c>
      <c r="G385" s="528">
        <v>499.0</v>
      </c>
      <c r="H385" s="528">
        <v>289.0</v>
      </c>
      <c r="I385" s="735"/>
      <c r="J385" s="529">
        <v>95.0</v>
      </c>
      <c r="K385" s="530">
        <f t="shared" si="54"/>
        <v>0.1903807615</v>
      </c>
      <c r="L385" s="531">
        <f t="shared" si="55"/>
        <v>-95</v>
      </c>
      <c r="M385" s="532">
        <f t="shared" si="56"/>
        <v>-1</v>
      </c>
      <c r="N385" s="661"/>
      <c r="O385" s="633"/>
      <c r="P385" s="655"/>
      <c r="Q385" s="656"/>
      <c r="R385" s="528"/>
    </row>
    <row r="386" ht="14.25" customHeight="1" outlineLevel="1">
      <c r="D386" s="648"/>
      <c r="E386" s="660" t="s">
        <v>717</v>
      </c>
      <c r="F386" s="548">
        <v>400.0</v>
      </c>
      <c r="G386" s="528">
        <v>539.0</v>
      </c>
      <c r="H386" s="528"/>
      <c r="I386" s="735"/>
      <c r="J386" s="529">
        <v>95.0</v>
      </c>
      <c r="K386" s="530">
        <f t="shared" si="54"/>
        <v>0.1762523191</v>
      </c>
      <c r="L386" s="531">
        <f t="shared" si="55"/>
        <v>-95</v>
      </c>
      <c r="M386" s="532">
        <f t="shared" si="56"/>
        <v>-1</v>
      </c>
      <c r="N386" s="661"/>
      <c r="O386" s="633"/>
      <c r="P386" s="655"/>
      <c r="Q386" s="656"/>
      <c r="R386" s="528"/>
    </row>
    <row r="387" ht="14.25" customHeight="1" outlineLevel="1">
      <c r="A387" s="671" t="s">
        <v>771</v>
      </c>
      <c r="B387" s="551"/>
      <c r="C387" s="543"/>
      <c r="D387" s="679" t="s">
        <v>946</v>
      </c>
      <c r="E387" s="660" t="s">
        <v>713</v>
      </c>
      <c r="F387" s="548">
        <v>400.0</v>
      </c>
      <c r="G387" s="528">
        <v>429.0</v>
      </c>
      <c r="H387" s="528">
        <v>359.0</v>
      </c>
      <c r="I387" s="735" t="str">
        <f>G387/R387</f>
        <v>#DIV/0!</v>
      </c>
      <c r="J387" s="550">
        <v>45.0</v>
      </c>
      <c r="K387" s="530">
        <f t="shared" si="54"/>
        <v>0.1048951049</v>
      </c>
      <c r="L387" s="531">
        <f t="shared" si="55"/>
        <v>-45</v>
      </c>
      <c r="M387" s="532">
        <f t="shared" si="56"/>
        <v>-1</v>
      </c>
      <c r="N387" s="661"/>
      <c r="O387" s="633" t="s">
        <v>313</v>
      </c>
      <c r="P387" s="655"/>
      <c r="Q387" s="656"/>
      <c r="R387" s="528"/>
    </row>
    <row r="388" ht="14.25" customHeight="1" outlineLevel="1">
      <c r="D388" s="648"/>
      <c r="E388" s="660" t="s">
        <v>714</v>
      </c>
      <c r="F388" s="548">
        <v>400.0</v>
      </c>
      <c r="G388" s="528">
        <v>429.0</v>
      </c>
      <c r="H388" s="528">
        <v>349.0</v>
      </c>
      <c r="I388" s="735"/>
      <c r="J388" s="550">
        <v>45.0</v>
      </c>
      <c r="K388" s="530">
        <f t="shared" si="54"/>
        <v>0.1048951049</v>
      </c>
      <c r="L388" s="531">
        <f t="shared" si="55"/>
        <v>-45</v>
      </c>
      <c r="M388" s="532">
        <f t="shared" si="56"/>
        <v>-1</v>
      </c>
      <c r="N388" s="661"/>
      <c r="O388" s="633"/>
      <c r="P388" s="655"/>
      <c r="Q388" s="656"/>
      <c r="R388" s="528"/>
    </row>
    <row r="389" ht="14.25" customHeight="1" outlineLevel="1">
      <c r="D389" s="648"/>
      <c r="E389" s="660" t="s">
        <v>715</v>
      </c>
      <c r="F389" s="548">
        <v>400.0</v>
      </c>
      <c r="G389" s="528">
        <v>449.0</v>
      </c>
      <c r="H389" s="528"/>
      <c r="I389" s="735"/>
      <c r="J389" s="550">
        <v>45.0</v>
      </c>
      <c r="K389" s="530">
        <f t="shared" si="54"/>
        <v>0.1002227171</v>
      </c>
      <c r="L389" s="531">
        <f t="shared" si="55"/>
        <v>-45</v>
      </c>
      <c r="M389" s="532">
        <f t="shared" si="56"/>
        <v>-1</v>
      </c>
      <c r="N389" s="661"/>
      <c r="O389" s="633"/>
      <c r="P389" s="655"/>
      <c r="Q389" s="656"/>
      <c r="R389" s="528"/>
    </row>
    <row r="390" ht="14.25" customHeight="1" outlineLevel="1">
      <c r="D390" s="648"/>
      <c r="E390" s="660" t="s">
        <v>736</v>
      </c>
      <c r="F390" s="548">
        <v>400.0</v>
      </c>
      <c r="G390" s="528">
        <v>449.0</v>
      </c>
      <c r="H390" s="528"/>
      <c r="I390" s="735"/>
      <c r="J390" s="550">
        <v>45.0</v>
      </c>
      <c r="K390" s="530">
        <f t="shared" si="54"/>
        <v>0.1002227171</v>
      </c>
      <c r="L390" s="531">
        <f t="shared" si="55"/>
        <v>-45</v>
      </c>
      <c r="M390" s="532">
        <f t="shared" si="56"/>
        <v>-1</v>
      </c>
      <c r="N390" s="661"/>
      <c r="O390" s="633"/>
      <c r="P390" s="655"/>
      <c r="Q390" s="656"/>
      <c r="R390" s="528"/>
    </row>
    <row r="391" ht="14.25" customHeight="1" outlineLevel="1">
      <c r="D391" s="648"/>
      <c r="E391" s="660" t="s">
        <v>717</v>
      </c>
      <c r="F391" s="548">
        <v>400.0</v>
      </c>
      <c r="G391" s="528">
        <v>479.0</v>
      </c>
      <c r="H391" s="528"/>
      <c r="I391" s="735"/>
      <c r="J391" s="550">
        <v>45.0</v>
      </c>
      <c r="K391" s="530">
        <f t="shared" si="54"/>
        <v>0.09394572025</v>
      </c>
      <c r="L391" s="531">
        <f t="shared" si="55"/>
        <v>-45</v>
      </c>
      <c r="M391" s="532">
        <f t="shared" si="56"/>
        <v>-1</v>
      </c>
      <c r="N391" s="661"/>
      <c r="O391" s="633"/>
      <c r="P391" s="655"/>
      <c r="Q391" s="656"/>
      <c r="R391" s="528"/>
    </row>
    <row r="392" ht="14.25" customHeight="1" outlineLevel="1">
      <c r="A392" s="676" t="s">
        <v>947</v>
      </c>
      <c r="B392" s="551"/>
      <c r="C392" s="543"/>
      <c r="D392" s="543" t="s">
        <v>948</v>
      </c>
      <c r="E392" s="660" t="s">
        <v>713</v>
      </c>
      <c r="F392" s="548">
        <v>400.0</v>
      </c>
      <c r="G392" s="528">
        <v>479.0</v>
      </c>
      <c r="H392" s="528">
        <v>419.0</v>
      </c>
      <c r="I392" s="735" t="str">
        <f>G392/R392</f>
        <v>#DIV/0!</v>
      </c>
      <c r="J392" s="550">
        <v>90.0</v>
      </c>
      <c r="K392" s="530">
        <f t="shared" si="54"/>
        <v>0.1878914405</v>
      </c>
      <c r="L392" s="531">
        <f t="shared" si="55"/>
        <v>-90</v>
      </c>
      <c r="M392" s="532">
        <f t="shared" si="56"/>
        <v>-1</v>
      </c>
      <c r="N392" s="661"/>
      <c r="O392" s="633" t="s">
        <v>313</v>
      </c>
      <c r="P392" s="655"/>
      <c r="Q392" s="656"/>
      <c r="R392" s="528"/>
    </row>
    <row r="393" ht="14.25" customHeight="1" outlineLevel="1">
      <c r="E393" s="660" t="s">
        <v>714</v>
      </c>
      <c r="F393" s="548">
        <v>400.0</v>
      </c>
      <c r="G393" s="528">
        <v>479.0</v>
      </c>
      <c r="H393" s="528">
        <v>399.0</v>
      </c>
      <c r="I393" s="735"/>
      <c r="J393" s="550">
        <v>90.0</v>
      </c>
      <c r="K393" s="530">
        <f t="shared" si="54"/>
        <v>0.1878914405</v>
      </c>
      <c r="L393" s="531">
        <f t="shared" si="55"/>
        <v>-90</v>
      </c>
      <c r="M393" s="532">
        <f t="shared" si="56"/>
        <v>-1</v>
      </c>
      <c r="N393" s="661"/>
      <c r="O393" s="633"/>
      <c r="P393" s="655"/>
      <c r="Q393" s="656"/>
      <c r="R393" s="528"/>
    </row>
    <row r="394" ht="14.25" customHeight="1" outlineLevel="1">
      <c r="E394" s="660" t="s">
        <v>715</v>
      </c>
      <c r="F394" s="548">
        <v>400.0</v>
      </c>
      <c r="G394" s="528">
        <v>499.0</v>
      </c>
      <c r="H394" s="528">
        <v>429.0</v>
      </c>
      <c r="I394" s="735"/>
      <c r="J394" s="550">
        <v>90.0</v>
      </c>
      <c r="K394" s="530">
        <f t="shared" si="54"/>
        <v>0.1803607214</v>
      </c>
      <c r="L394" s="531">
        <f t="shared" si="55"/>
        <v>-90</v>
      </c>
      <c r="M394" s="532">
        <f t="shared" si="56"/>
        <v>-1</v>
      </c>
      <c r="N394" s="661"/>
      <c r="O394" s="633"/>
      <c r="P394" s="655"/>
      <c r="Q394" s="656"/>
      <c r="R394" s="528"/>
    </row>
    <row r="395" ht="14.25" customHeight="1" outlineLevel="1">
      <c r="E395" s="660" t="s">
        <v>716</v>
      </c>
      <c r="F395" s="548">
        <v>400.0</v>
      </c>
      <c r="G395" s="528">
        <v>499.0</v>
      </c>
      <c r="H395" s="528">
        <v>429.0</v>
      </c>
      <c r="I395" s="735"/>
      <c r="J395" s="550">
        <v>90.0</v>
      </c>
      <c r="K395" s="530">
        <f t="shared" si="54"/>
        <v>0.1803607214</v>
      </c>
      <c r="L395" s="531">
        <f t="shared" si="55"/>
        <v>-90</v>
      </c>
      <c r="M395" s="532">
        <f t="shared" si="56"/>
        <v>-1</v>
      </c>
      <c r="N395" s="661"/>
      <c r="O395" s="633"/>
      <c r="P395" s="655"/>
      <c r="Q395" s="656"/>
      <c r="R395" s="528"/>
    </row>
    <row r="396" ht="14.25" customHeight="1" outlineLevel="1">
      <c r="E396" s="660" t="s">
        <v>717</v>
      </c>
      <c r="F396" s="548">
        <v>400.0</v>
      </c>
      <c r="G396" s="528">
        <v>539.0</v>
      </c>
      <c r="H396" s="528"/>
      <c r="I396" s="735"/>
      <c r="J396" s="550">
        <v>90.0</v>
      </c>
      <c r="K396" s="530">
        <f t="shared" si="54"/>
        <v>0.1669758813</v>
      </c>
      <c r="L396" s="531">
        <f t="shared" si="55"/>
        <v>-90</v>
      </c>
      <c r="M396" s="532">
        <f t="shared" si="56"/>
        <v>-1</v>
      </c>
      <c r="N396" s="661"/>
      <c r="O396" s="633"/>
      <c r="P396" s="655"/>
      <c r="Q396" s="656"/>
      <c r="R396" s="528"/>
    </row>
    <row r="397" ht="30.75" customHeight="1" outlineLevel="1">
      <c r="A397" s="543" t="s">
        <v>772</v>
      </c>
      <c r="B397" s="551"/>
      <c r="C397" s="543"/>
      <c r="D397" s="543" t="s">
        <v>949</v>
      </c>
      <c r="E397" s="660" t="s">
        <v>717</v>
      </c>
      <c r="F397" s="548">
        <v>400.0</v>
      </c>
      <c r="G397" s="528">
        <v>559.0</v>
      </c>
      <c r="H397" s="528"/>
      <c r="I397" s="735"/>
      <c r="J397" s="550">
        <v>98.0</v>
      </c>
      <c r="K397" s="530">
        <f t="shared" si="54"/>
        <v>0.175313059</v>
      </c>
      <c r="L397" s="531">
        <f t="shared" si="55"/>
        <v>-98</v>
      </c>
      <c r="M397" s="532">
        <f t="shared" si="56"/>
        <v>-1</v>
      </c>
      <c r="N397" s="661"/>
      <c r="O397" s="633"/>
      <c r="P397" s="655"/>
      <c r="Q397" s="656"/>
      <c r="R397" s="528"/>
    </row>
    <row r="398" ht="14.25" hidden="1" customHeight="1" outlineLevel="1">
      <c r="A398" s="543"/>
      <c r="B398" s="551"/>
      <c r="C398" s="543"/>
      <c r="D398" s="543"/>
      <c r="E398" s="652" t="s">
        <v>950</v>
      </c>
      <c r="F398" s="547">
        <v>500.0</v>
      </c>
      <c r="G398" s="653">
        <v>399.0</v>
      </c>
      <c r="H398" s="653">
        <v>359.0</v>
      </c>
      <c r="I398" s="730"/>
      <c r="J398" s="529">
        <v>70.0</v>
      </c>
      <c r="K398" s="530">
        <f t="shared" si="54"/>
        <v>0.1754385965</v>
      </c>
      <c r="L398" s="531">
        <f t="shared" si="55"/>
        <v>-70</v>
      </c>
      <c r="M398" s="532">
        <f t="shared" si="56"/>
        <v>-1</v>
      </c>
      <c r="N398" s="654"/>
      <c r="O398" s="655"/>
      <c r="P398" s="655"/>
      <c r="Q398" s="656"/>
      <c r="R398" s="653"/>
    </row>
    <row r="399" ht="14.25" customHeight="1" outlineLevel="1">
      <c r="A399" s="525" t="s">
        <v>773</v>
      </c>
      <c r="B399" s="638"/>
      <c r="C399" s="525" t="s">
        <v>774</v>
      </c>
      <c r="D399" s="694"/>
      <c r="E399" s="657" t="s">
        <v>713</v>
      </c>
      <c r="F399" s="695"/>
      <c r="G399" s="534"/>
      <c r="H399" s="534"/>
      <c r="I399" s="731"/>
      <c r="J399" s="535"/>
      <c r="K399" s="536"/>
      <c r="L399" s="537"/>
      <c r="M399" s="536"/>
      <c r="N399" s="645"/>
      <c r="O399" s="646"/>
      <c r="P399" s="646"/>
      <c r="Q399" s="656"/>
      <c r="R399" s="534"/>
    </row>
    <row r="400" ht="14.25" customHeight="1" outlineLevel="1">
      <c r="B400" s="638"/>
      <c r="D400" s="694"/>
      <c r="E400" s="657" t="s">
        <v>714</v>
      </c>
      <c r="F400" s="695"/>
      <c r="G400" s="534"/>
      <c r="H400" s="534"/>
      <c r="I400" s="731"/>
      <c r="J400" s="535"/>
      <c r="K400" s="536"/>
      <c r="L400" s="537"/>
      <c r="M400" s="536"/>
      <c r="N400" s="645"/>
      <c r="O400" s="646"/>
      <c r="P400" s="646"/>
      <c r="Q400" s="656"/>
      <c r="R400" s="534"/>
    </row>
    <row r="401" ht="14.25" hidden="1" customHeight="1" outlineLevel="1">
      <c r="B401" s="638"/>
      <c r="D401" s="694"/>
      <c r="E401" s="657"/>
      <c r="F401" s="695"/>
      <c r="G401" s="534"/>
      <c r="H401" s="534"/>
      <c r="I401" s="731"/>
      <c r="J401" s="535"/>
      <c r="K401" s="536"/>
      <c r="L401" s="537"/>
      <c r="M401" s="536"/>
      <c r="N401" s="645"/>
      <c r="O401" s="646"/>
      <c r="P401" s="646"/>
      <c r="Q401" s="656"/>
      <c r="R401" s="534"/>
    </row>
    <row r="402" ht="14.25" customHeight="1" outlineLevel="1">
      <c r="B402" s="638"/>
      <c r="D402" s="694"/>
      <c r="E402" s="657" t="s">
        <v>715</v>
      </c>
      <c r="F402" s="695"/>
      <c r="G402" s="534"/>
      <c r="H402" s="534"/>
      <c r="I402" s="731"/>
      <c r="J402" s="535"/>
      <c r="K402" s="536"/>
      <c r="L402" s="537"/>
      <c r="M402" s="536"/>
      <c r="N402" s="645"/>
      <c r="O402" s="646"/>
      <c r="P402" s="646"/>
      <c r="Q402" s="656"/>
      <c r="R402" s="534"/>
    </row>
    <row r="403" ht="14.25" customHeight="1" outlineLevel="1">
      <c r="B403" s="638"/>
      <c r="D403" s="694"/>
      <c r="E403" s="657" t="s">
        <v>716</v>
      </c>
      <c r="F403" s="695"/>
      <c r="G403" s="534"/>
      <c r="H403" s="534"/>
      <c r="I403" s="731"/>
      <c r="J403" s="535"/>
      <c r="K403" s="536"/>
      <c r="L403" s="537"/>
      <c r="M403" s="536"/>
      <c r="N403" s="645"/>
      <c r="O403" s="646"/>
      <c r="P403" s="646"/>
      <c r="Q403" s="656"/>
      <c r="R403" s="534"/>
    </row>
    <row r="404" ht="14.25" customHeight="1" outlineLevel="1">
      <c r="A404" s="525"/>
      <c r="B404" s="638"/>
      <c r="C404" s="525"/>
      <c r="D404" s="638"/>
      <c r="E404" s="657" t="s">
        <v>717</v>
      </c>
      <c r="F404" s="695"/>
      <c r="G404" s="534"/>
      <c r="H404" s="534"/>
      <c r="I404" s="731"/>
      <c r="J404" s="535"/>
      <c r="K404" s="536"/>
      <c r="L404" s="537"/>
      <c r="M404" s="536"/>
      <c r="N404" s="645"/>
      <c r="O404" s="646"/>
      <c r="P404" s="646"/>
      <c r="Q404" s="656"/>
      <c r="R404" s="534"/>
    </row>
    <row r="405" ht="14.25" customHeight="1" outlineLevel="1">
      <c r="A405" s="543" t="s">
        <v>775</v>
      </c>
      <c r="B405" s="543"/>
      <c r="C405" s="543" t="s">
        <v>775</v>
      </c>
      <c r="D405" s="543" t="s">
        <v>776</v>
      </c>
      <c r="E405" s="660" t="s">
        <v>714</v>
      </c>
      <c r="F405" s="548">
        <v>330.0</v>
      </c>
      <c r="G405" s="696">
        <v>359.0</v>
      </c>
      <c r="H405" s="696"/>
      <c r="I405" s="730"/>
      <c r="J405" s="529">
        <v>73.0</v>
      </c>
      <c r="K405" s="530">
        <f t="shared" ref="K405:K421" si="57">J405/G405</f>
        <v>0.2033426184</v>
      </c>
      <c r="L405" s="531">
        <f t="shared" ref="L405:L421" si="58">Q405-J405</f>
        <v>-73</v>
      </c>
      <c r="M405" s="532">
        <f t="shared" ref="M405:M421" si="59">Q405/J405-1</f>
        <v>-1</v>
      </c>
      <c r="N405" s="654"/>
      <c r="O405" s="655"/>
      <c r="P405" s="655"/>
      <c r="Q405" s="697"/>
      <c r="R405" s="696"/>
    </row>
    <row r="406" ht="14.25" customHeight="1" outlineLevel="1">
      <c r="A406" s="671" t="s">
        <v>777</v>
      </c>
      <c r="B406" s="543"/>
      <c r="C406" s="543" t="s">
        <v>777</v>
      </c>
      <c r="D406" s="543" t="s">
        <v>951</v>
      </c>
      <c r="E406" s="660" t="s">
        <v>713</v>
      </c>
      <c r="F406" s="548">
        <v>330.0</v>
      </c>
      <c r="G406" s="653">
        <v>359.0</v>
      </c>
      <c r="H406" s="653"/>
      <c r="I406" s="730"/>
      <c r="J406" s="529">
        <v>59.0</v>
      </c>
      <c r="K406" s="530">
        <f t="shared" si="57"/>
        <v>0.1643454039</v>
      </c>
      <c r="L406" s="531">
        <f t="shared" si="58"/>
        <v>-59</v>
      </c>
      <c r="M406" s="532">
        <f t="shared" si="59"/>
        <v>-1</v>
      </c>
      <c r="N406" s="661"/>
      <c r="O406" s="655"/>
      <c r="P406" s="655"/>
      <c r="Q406" s="656"/>
      <c r="R406" s="653"/>
    </row>
    <row r="407" ht="14.25" customHeight="1" outlineLevel="1">
      <c r="E407" s="660" t="s">
        <v>714</v>
      </c>
      <c r="F407" s="548">
        <v>330.0</v>
      </c>
      <c r="G407" s="653">
        <v>359.0</v>
      </c>
      <c r="H407" s="653"/>
      <c r="I407" s="730"/>
      <c r="J407" s="529">
        <v>59.0</v>
      </c>
      <c r="K407" s="530">
        <f t="shared" si="57"/>
        <v>0.1643454039</v>
      </c>
      <c r="L407" s="531">
        <f t="shared" si="58"/>
        <v>-59</v>
      </c>
      <c r="M407" s="532">
        <f t="shared" si="59"/>
        <v>-1</v>
      </c>
      <c r="N407" s="661"/>
      <c r="O407" s="655"/>
      <c r="P407" s="655"/>
      <c r="Q407" s="656"/>
      <c r="R407" s="653"/>
    </row>
    <row r="408" ht="14.25" customHeight="1" outlineLevel="1">
      <c r="E408" s="660" t="s">
        <v>715</v>
      </c>
      <c r="F408" s="548">
        <v>330.0</v>
      </c>
      <c r="G408" s="653">
        <v>379.0</v>
      </c>
      <c r="H408" s="653"/>
      <c r="I408" s="730"/>
      <c r="J408" s="529">
        <v>59.0</v>
      </c>
      <c r="K408" s="530">
        <f t="shared" si="57"/>
        <v>0.1556728232</v>
      </c>
      <c r="L408" s="531">
        <f t="shared" si="58"/>
        <v>-59</v>
      </c>
      <c r="M408" s="532">
        <f t="shared" si="59"/>
        <v>-1</v>
      </c>
      <c r="N408" s="661"/>
      <c r="O408" s="655"/>
      <c r="P408" s="655"/>
      <c r="Q408" s="656"/>
      <c r="R408" s="653"/>
    </row>
    <row r="409" ht="14.25" customHeight="1" outlineLevel="1">
      <c r="E409" s="660" t="s">
        <v>736</v>
      </c>
      <c r="F409" s="548">
        <v>330.0</v>
      </c>
      <c r="G409" s="653">
        <v>379.0</v>
      </c>
      <c r="H409" s="653"/>
      <c r="I409" s="730"/>
      <c r="J409" s="529">
        <v>59.0</v>
      </c>
      <c r="K409" s="530">
        <f t="shared" si="57"/>
        <v>0.1556728232</v>
      </c>
      <c r="L409" s="531">
        <f t="shared" si="58"/>
        <v>-59</v>
      </c>
      <c r="M409" s="532">
        <f t="shared" si="59"/>
        <v>-1</v>
      </c>
      <c r="N409" s="661"/>
      <c r="O409" s="655"/>
      <c r="P409" s="655"/>
      <c r="Q409" s="656"/>
      <c r="R409" s="653"/>
    </row>
    <row r="410" ht="14.25" customHeight="1" outlineLevel="1">
      <c r="E410" s="660" t="s">
        <v>717</v>
      </c>
      <c r="F410" s="548">
        <v>330.0</v>
      </c>
      <c r="G410" s="653">
        <v>399.0</v>
      </c>
      <c r="H410" s="653"/>
      <c r="I410" s="730"/>
      <c r="J410" s="529">
        <v>59.0</v>
      </c>
      <c r="K410" s="530">
        <f t="shared" si="57"/>
        <v>0.1478696742</v>
      </c>
      <c r="L410" s="531">
        <f t="shared" si="58"/>
        <v>-59</v>
      </c>
      <c r="M410" s="532">
        <f t="shared" si="59"/>
        <v>-1</v>
      </c>
      <c r="N410" s="661"/>
      <c r="O410" s="655"/>
      <c r="P410" s="655"/>
      <c r="Q410" s="656"/>
      <c r="R410" s="653"/>
    </row>
    <row r="411" ht="14.25" customHeight="1" outlineLevel="1">
      <c r="A411" s="543" t="s">
        <v>778</v>
      </c>
      <c r="B411" s="543"/>
      <c r="C411" s="543" t="s">
        <v>779</v>
      </c>
      <c r="D411" s="543" t="s">
        <v>780</v>
      </c>
      <c r="E411" s="660" t="s">
        <v>713</v>
      </c>
      <c r="F411" s="549">
        <v>450.0</v>
      </c>
      <c r="G411" s="653">
        <v>369.0</v>
      </c>
      <c r="H411" s="653">
        <v>319.0</v>
      </c>
      <c r="I411" s="730" t="str">
        <f>G411/R411</f>
        <v>#DIV/0!</v>
      </c>
      <c r="J411" s="529">
        <v>68.0</v>
      </c>
      <c r="K411" s="530">
        <f t="shared" si="57"/>
        <v>0.1842818428</v>
      </c>
      <c r="L411" s="531">
        <f t="shared" si="58"/>
        <v>-68</v>
      </c>
      <c r="M411" s="532">
        <f t="shared" si="59"/>
        <v>-1</v>
      </c>
      <c r="N411" s="661"/>
      <c r="O411" s="655"/>
      <c r="P411" s="655"/>
      <c r="Q411" s="656"/>
      <c r="R411" s="653"/>
    </row>
    <row r="412" ht="14.25" customHeight="1" outlineLevel="1">
      <c r="E412" s="660" t="s">
        <v>714</v>
      </c>
      <c r="F412" s="549">
        <v>450.0</v>
      </c>
      <c r="G412" s="653">
        <v>369.0</v>
      </c>
      <c r="H412" s="653">
        <v>339.0</v>
      </c>
      <c r="I412" s="730"/>
      <c r="J412" s="529">
        <v>68.0</v>
      </c>
      <c r="K412" s="530">
        <f t="shared" si="57"/>
        <v>0.1842818428</v>
      </c>
      <c r="L412" s="531">
        <f t="shared" si="58"/>
        <v>-68</v>
      </c>
      <c r="M412" s="532">
        <f t="shared" si="59"/>
        <v>-1</v>
      </c>
      <c r="N412" s="661"/>
      <c r="O412" s="655"/>
      <c r="P412" s="655"/>
      <c r="Q412" s="656"/>
      <c r="R412" s="653"/>
    </row>
    <row r="413" ht="14.25" customHeight="1" outlineLevel="1">
      <c r="E413" s="660" t="s">
        <v>715</v>
      </c>
      <c r="F413" s="549">
        <v>450.0</v>
      </c>
      <c r="G413" s="653">
        <v>389.0</v>
      </c>
      <c r="H413" s="653">
        <v>269.0</v>
      </c>
      <c r="I413" s="730"/>
      <c r="J413" s="529">
        <v>68.0</v>
      </c>
      <c r="K413" s="530">
        <f t="shared" si="57"/>
        <v>0.1748071979</v>
      </c>
      <c r="L413" s="531">
        <f t="shared" si="58"/>
        <v>-68</v>
      </c>
      <c r="M413" s="532">
        <f t="shared" si="59"/>
        <v>-1</v>
      </c>
      <c r="N413" s="661"/>
      <c r="O413" s="655"/>
      <c r="P413" s="655"/>
      <c r="Q413" s="656"/>
      <c r="R413" s="653"/>
    </row>
    <row r="414" ht="14.25" customHeight="1" outlineLevel="1">
      <c r="E414" s="660" t="s">
        <v>716</v>
      </c>
      <c r="F414" s="549">
        <v>450.0</v>
      </c>
      <c r="G414" s="653">
        <v>389.0</v>
      </c>
      <c r="H414" s="653">
        <v>269.0</v>
      </c>
      <c r="I414" s="730"/>
      <c r="J414" s="529">
        <v>68.0</v>
      </c>
      <c r="K414" s="530">
        <f t="shared" si="57"/>
        <v>0.1748071979</v>
      </c>
      <c r="L414" s="531">
        <f t="shared" si="58"/>
        <v>-68</v>
      </c>
      <c r="M414" s="532">
        <f t="shared" si="59"/>
        <v>-1</v>
      </c>
      <c r="N414" s="661"/>
      <c r="O414" s="655"/>
      <c r="P414" s="655"/>
      <c r="Q414" s="656"/>
      <c r="R414" s="653"/>
    </row>
    <row r="415" ht="14.25" customHeight="1" outlineLevel="1">
      <c r="E415" s="660" t="s">
        <v>717</v>
      </c>
      <c r="F415" s="549">
        <v>450.0</v>
      </c>
      <c r="G415" s="653">
        <v>419.0</v>
      </c>
      <c r="H415" s="653"/>
      <c r="I415" s="730"/>
      <c r="J415" s="529">
        <v>68.0</v>
      </c>
      <c r="K415" s="530">
        <f t="shared" si="57"/>
        <v>0.1622911695</v>
      </c>
      <c r="L415" s="531">
        <f t="shared" si="58"/>
        <v>-68</v>
      </c>
      <c r="M415" s="532">
        <f t="shared" si="59"/>
        <v>-1</v>
      </c>
      <c r="N415" s="661"/>
      <c r="O415" s="655"/>
      <c r="P415" s="655"/>
      <c r="Q415" s="656"/>
      <c r="R415" s="653"/>
    </row>
    <row r="416" ht="14.25" hidden="1" customHeight="1" outlineLevel="1">
      <c r="B416" s="543"/>
      <c r="C416" s="543"/>
      <c r="D416" s="543"/>
      <c r="E416" s="660"/>
      <c r="F416" s="549">
        <v>450.0</v>
      </c>
      <c r="G416" s="653">
        <v>449.0</v>
      </c>
      <c r="H416" s="653"/>
      <c r="I416" s="730"/>
      <c r="J416" s="529">
        <v>112.0</v>
      </c>
      <c r="K416" s="530">
        <f t="shared" si="57"/>
        <v>0.2494432071</v>
      </c>
      <c r="L416" s="531">
        <f t="shared" si="58"/>
        <v>-112</v>
      </c>
      <c r="M416" s="532">
        <f t="shared" si="59"/>
        <v>-1</v>
      </c>
      <c r="N416" s="661"/>
      <c r="O416" s="655"/>
      <c r="P416" s="655"/>
      <c r="Q416" s="656"/>
      <c r="R416" s="653"/>
    </row>
    <row r="417" ht="14.25" customHeight="1" outlineLevel="1">
      <c r="A417" s="543" t="s">
        <v>952</v>
      </c>
      <c r="B417" s="543"/>
      <c r="C417" s="543" t="s">
        <v>782</v>
      </c>
      <c r="D417" s="543" t="s">
        <v>774</v>
      </c>
      <c r="E417" s="660" t="s">
        <v>713</v>
      </c>
      <c r="F417" s="549">
        <v>330.0</v>
      </c>
      <c r="G417" s="653">
        <v>289.0</v>
      </c>
      <c r="H417" s="653">
        <v>239.0</v>
      </c>
      <c r="I417" s="730" t="str">
        <f>G417/R417</f>
        <v>#DIV/0!</v>
      </c>
      <c r="J417" s="529">
        <v>46.0</v>
      </c>
      <c r="K417" s="530">
        <f t="shared" si="57"/>
        <v>0.1591695502</v>
      </c>
      <c r="L417" s="531">
        <f t="shared" si="58"/>
        <v>-46</v>
      </c>
      <c r="M417" s="532">
        <f t="shared" si="59"/>
        <v>-1</v>
      </c>
      <c r="N417" s="661"/>
      <c r="O417" s="655"/>
      <c r="P417" s="655"/>
      <c r="Q417" s="656"/>
      <c r="R417" s="653"/>
    </row>
    <row r="418" ht="14.25" customHeight="1" outlineLevel="1">
      <c r="E418" s="660" t="s">
        <v>714</v>
      </c>
      <c r="F418" s="549">
        <v>330.0</v>
      </c>
      <c r="G418" s="653">
        <v>289.0</v>
      </c>
      <c r="H418" s="653">
        <v>239.0</v>
      </c>
      <c r="I418" s="730"/>
      <c r="J418" s="529">
        <v>51.0</v>
      </c>
      <c r="K418" s="530">
        <f t="shared" si="57"/>
        <v>0.1764705882</v>
      </c>
      <c r="L418" s="531">
        <f t="shared" si="58"/>
        <v>-51</v>
      </c>
      <c r="M418" s="532">
        <f t="shared" si="59"/>
        <v>-1</v>
      </c>
      <c r="N418" s="661"/>
      <c r="O418" s="655"/>
      <c r="P418" s="655"/>
      <c r="Q418" s="656"/>
      <c r="R418" s="653"/>
    </row>
    <row r="419" ht="14.25" customHeight="1" outlineLevel="1">
      <c r="E419" s="660" t="s">
        <v>715</v>
      </c>
      <c r="F419" s="549">
        <v>330.0</v>
      </c>
      <c r="G419" s="653">
        <v>299.0</v>
      </c>
      <c r="H419" s="653">
        <v>239.0</v>
      </c>
      <c r="I419" s="730"/>
      <c r="J419" s="529">
        <v>51.0</v>
      </c>
      <c r="K419" s="530">
        <f t="shared" si="57"/>
        <v>0.1705685619</v>
      </c>
      <c r="L419" s="531">
        <f t="shared" si="58"/>
        <v>-51</v>
      </c>
      <c r="M419" s="532">
        <f t="shared" si="59"/>
        <v>-1</v>
      </c>
      <c r="N419" s="661"/>
      <c r="O419" s="655"/>
      <c r="P419" s="655"/>
      <c r="Q419" s="656"/>
      <c r="R419" s="653"/>
    </row>
    <row r="420" ht="14.25" customHeight="1" outlineLevel="1">
      <c r="E420" s="660" t="s">
        <v>716</v>
      </c>
      <c r="F420" s="549">
        <v>330.0</v>
      </c>
      <c r="G420" s="653">
        <v>299.0</v>
      </c>
      <c r="H420" s="653">
        <v>239.0</v>
      </c>
      <c r="I420" s="730"/>
      <c r="J420" s="529">
        <v>51.0</v>
      </c>
      <c r="K420" s="530">
        <f t="shared" si="57"/>
        <v>0.1705685619</v>
      </c>
      <c r="L420" s="531">
        <f t="shared" si="58"/>
        <v>-51</v>
      </c>
      <c r="M420" s="532">
        <f t="shared" si="59"/>
        <v>-1</v>
      </c>
      <c r="N420" s="661"/>
      <c r="O420" s="655"/>
      <c r="P420" s="655"/>
      <c r="Q420" s="656"/>
      <c r="R420" s="653"/>
    </row>
    <row r="421" ht="14.25" customHeight="1" outlineLevel="1">
      <c r="B421" s="543"/>
      <c r="E421" s="660" t="s">
        <v>717</v>
      </c>
      <c r="F421" s="549">
        <v>330.0</v>
      </c>
      <c r="G421" s="653">
        <v>319.0</v>
      </c>
      <c r="H421" s="653"/>
      <c r="I421" s="730"/>
      <c r="J421" s="529">
        <v>51.0</v>
      </c>
      <c r="K421" s="530">
        <f t="shared" si="57"/>
        <v>0.1598746082</v>
      </c>
      <c r="L421" s="531">
        <f t="shared" si="58"/>
        <v>-51</v>
      </c>
      <c r="M421" s="532">
        <f t="shared" si="59"/>
        <v>-1</v>
      </c>
      <c r="N421" s="661"/>
      <c r="O421" s="655"/>
      <c r="P421" s="655"/>
      <c r="Q421" s="656"/>
      <c r="R421" s="653"/>
    </row>
    <row r="422" ht="14.25" customHeight="1" outlineLevel="1">
      <c r="A422" s="525" t="s">
        <v>953</v>
      </c>
      <c r="B422" s="704"/>
      <c r="C422" s="704" t="s">
        <v>953</v>
      </c>
      <c r="D422" s="694"/>
      <c r="E422" s="657" t="s">
        <v>713</v>
      </c>
      <c r="F422" s="538"/>
      <c r="G422" s="744"/>
      <c r="H422" s="744"/>
      <c r="I422" s="731"/>
      <c r="J422" s="535"/>
      <c r="K422" s="536"/>
      <c r="L422" s="537"/>
      <c r="M422" s="536"/>
      <c r="N422" s="645"/>
      <c r="O422" s="646"/>
      <c r="P422" s="646"/>
      <c r="Q422" s="672"/>
      <c r="R422" s="744"/>
    </row>
    <row r="423" ht="14.25" customHeight="1" outlineLevel="1">
      <c r="D423" s="648"/>
      <c r="E423" s="657" t="s">
        <v>714</v>
      </c>
      <c r="F423" s="538"/>
      <c r="G423" s="744"/>
      <c r="H423" s="744"/>
      <c r="I423" s="731"/>
      <c r="J423" s="535"/>
      <c r="K423" s="536"/>
      <c r="L423" s="537"/>
      <c r="M423" s="536"/>
      <c r="N423" s="645"/>
      <c r="O423" s="646"/>
      <c r="P423" s="646"/>
      <c r="Q423" s="672"/>
      <c r="R423" s="744"/>
    </row>
    <row r="424" ht="14.25" customHeight="1" outlineLevel="1">
      <c r="D424" s="648"/>
      <c r="E424" s="657" t="s">
        <v>715</v>
      </c>
      <c r="F424" s="538"/>
      <c r="G424" s="744"/>
      <c r="H424" s="744"/>
      <c r="I424" s="731"/>
      <c r="J424" s="535"/>
      <c r="K424" s="536"/>
      <c r="L424" s="537"/>
      <c r="M424" s="536"/>
      <c r="N424" s="645"/>
      <c r="O424" s="646"/>
      <c r="P424" s="646"/>
      <c r="Q424" s="672"/>
      <c r="R424" s="744"/>
    </row>
    <row r="425" ht="14.25" customHeight="1" outlineLevel="1">
      <c r="D425" s="648"/>
      <c r="E425" s="657" t="s">
        <v>716</v>
      </c>
      <c r="F425" s="538"/>
      <c r="G425" s="744"/>
      <c r="H425" s="744"/>
      <c r="I425" s="731"/>
      <c r="J425" s="535"/>
      <c r="K425" s="536"/>
      <c r="L425" s="537"/>
      <c r="M425" s="536"/>
      <c r="N425" s="645"/>
      <c r="O425" s="646"/>
      <c r="P425" s="646"/>
      <c r="Q425" s="672"/>
      <c r="R425" s="744"/>
    </row>
    <row r="426" ht="14.25" customHeight="1" outlineLevel="1">
      <c r="D426" s="648"/>
      <c r="E426" s="657" t="s">
        <v>717</v>
      </c>
      <c r="F426" s="538"/>
      <c r="G426" s="744"/>
      <c r="H426" s="744"/>
      <c r="I426" s="731"/>
      <c r="J426" s="535"/>
      <c r="K426" s="536"/>
      <c r="L426" s="537"/>
      <c r="M426" s="536"/>
      <c r="N426" s="645"/>
      <c r="O426" s="646"/>
      <c r="P426" s="646"/>
      <c r="Q426" s="672"/>
      <c r="R426" s="744"/>
    </row>
    <row r="427" ht="14.25" customHeight="1" outlineLevel="1">
      <c r="A427" s="671" t="s">
        <v>770</v>
      </c>
      <c r="B427" s="551"/>
      <c r="C427" s="543"/>
      <c r="D427" s="679"/>
      <c r="E427" s="660" t="s">
        <v>713</v>
      </c>
      <c r="F427" s="549">
        <v>3000.0</v>
      </c>
      <c r="G427" s="653">
        <v>3589.0</v>
      </c>
      <c r="H427" s="653">
        <v>1549.0</v>
      </c>
      <c r="I427" s="730" t="str">
        <f>G427/R427</f>
        <v>#DIV/0!</v>
      </c>
      <c r="J427" s="529">
        <v>588.0</v>
      </c>
      <c r="K427" s="530">
        <f t="shared" ref="K427:K446" si="60">J427/G427</f>
        <v>0.163833937</v>
      </c>
      <c r="L427" s="531">
        <f t="shared" ref="L427:L446" si="61">Q427-J427</f>
        <v>-588</v>
      </c>
      <c r="M427" s="532">
        <f t="shared" ref="M427:M446" si="62">Q427/J427-1</f>
        <v>-1</v>
      </c>
      <c r="N427" s="661"/>
      <c r="O427" s="633" t="s">
        <v>313</v>
      </c>
      <c r="P427" s="633" t="s">
        <v>313</v>
      </c>
      <c r="Q427" s="656"/>
      <c r="R427" s="528"/>
    </row>
    <row r="428" ht="14.25" customHeight="1" outlineLevel="1">
      <c r="D428" s="648"/>
      <c r="E428" s="660" t="s">
        <v>714</v>
      </c>
      <c r="F428" s="549">
        <v>3000.0</v>
      </c>
      <c r="G428" s="653">
        <v>3589.0</v>
      </c>
      <c r="H428" s="653">
        <v>1489.0</v>
      </c>
      <c r="I428" s="730"/>
      <c r="J428" s="529">
        <v>588.0</v>
      </c>
      <c r="K428" s="530">
        <f t="shared" si="60"/>
        <v>0.163833937</v>
      </c>
      <c r="L428" s="531">
        <f t="shared" si="61"/>
        <v>-588</v>
      </c>
      <c r="M428" s="532">
        <f t="shared" si="62"/>
        <v>-1</v>
      </c>
      <c r="N428" s="661"/>
      <c r="O428" s="633"/>
      <c r="P428" s="633"/>
      <c r="Q428" s="656"/>
      <c r="R428" s="528"/>
    </row>
    <row r="429" ht="14.25" customHeight="1" outlineLevel="1">
      <c r="D429" s="648"/>
      <c r="E429" s="660" t="s">
        <v>715</v>
      </c>
      <c r="F429" s="549">
        <v>3000.0</v>
      </c>
      <c r="G429" s="653">
        <v>3739.0</v>
      </c>
      <c r="H429" s="653"/>
      <c r="I429" s="730"/>
      <c r="J429" s="529">
        <v>588.0</v>
      </c>
      <c r="K429" s="530">
        <f t="shared" si="60"/>
        <v>0.1572612998</v>
      </c>
      <c r="L429" s="531">
        <f t="shared" si="61"/>
        <v>-588</v>
      </c>
      <c r="M429" s="532">
        <f t="shared" si="62"/>
        <v>-1</v>
      </c>
      <c r="N429" s="661"/>
      <c r="O429" s="633"/>
      <c r="P429" s="633"/>
      <c r="Q429" s="656"/>
      <c r="R429" s="528"/>
    </row>
    <row r="430" ht="14.25" customHeight="1" outlineLevel="1">
      <c r="D430" s="648"/>
      <c r="E430" s="660" t="s">
        <v>716</v>
      </c>
      <c r="F430" s="549">
        <v>3000.0</v>
      </c>
      <c r="G430" s="653">
        <v>3739.0</v>
      </c>
      <c r="H430" s="653"/>
      <c r="I430" s="730"/>
      <c r="J430" s="529">
        <v>588.0</v>
      </c>
      <c r="K430" s="530">
        <f t="shared" si="60"/>
        <v>0.1572612998</v>
      </c>
      <c r="L430" s="531">
        <f t="shared" si="61"/>
        <v>-588</v>
      </c>
      <c r="M430" s="532">
        <f t="shared" si="62"/>
        <v>-1</v>
      </c>
      <c r="N430" s="661"/>
      <c r="O430" s="633"/>
      <c r="P430" s="633"/>
      <c r="Q430" s="656"/>
      <c r="R430" s="528"/>
    </row>
    <row r="431" ht="14.25" customHeight="1" outlineLevel="1">
      <c r="D431" s="648"/>
      <c r="E431" s="660" t="s">
        <v>717</v>
      </c>
      <c r="F431" s="549">
        <v>3000.0</v>
      </c>
      <c r="G431" s="653">
        <v>4039.0</v>
      </c>
      <c r="H431" s="653"/>
      <c r="I431" s="730"/>
      <c r="J431" s="529">
        <v>588.0</v>
      </c>
      <c r="K431" s="530">
        <f t="shared" si="60"/>
        <v>0.1455805893</v>
      </c>
      <c r="L431" s="531">
        <f t="shared" si="61"/>
        <v>-588</v>
      </c>
      <c r="M431" s="532">
        <f t="shared" si="62"/>
        <v>-1</v>
      </c>
      <c r="N431" s="661"/>
      <c r="O431" s="633"/>
      <c r="P431" s="633"/>
      <c r="Q431" s="656"/>
      <c r="R431" s="528"/>
    </row>
    <row r="432" ht="14.25" customHeight="1" outlineLevel="1">
      <c r="A432" s="676" t="s">
        <v>944</v>
      </c>
      <c r="B432" s="551"/>
      <c r="C432" s="543"/>
      <c r="D432" s="679"/>
      <c r="E432" s="660" t="s">
        <v>713</v>
      </c>
      <c r="F432" s="549">
        <v>3000.0</v>
      </c>
      <c r="G432" s="653">
        <v>3589.0</v>
      </c>
      <c r="H432" s="653">
        <v>1789.0</v>
      </c>
      <c r="I432" s="730" t="str">
        <f>G432/R432</f>
        <v>#DIV/0!</v>
      </c>
      <c r="J432" s="529">
        <v>570.0</v>
      </c>
      <c r="K432" s="530">
        <f t="shared" si="60"/>
        <v>0.1588186124</v>
      </c>
      <c r="L432" s="531">
        <f t="shared" si="61"/>
        <v>-570</v>
      </c>
      <c r="M432" s="532">
        <f t="shared" si="62"/>
        <v>-1</v>
      </c>
      <c r="N432" s="661"/>
      <c r="O432" s="633" t="s">
        <v>313</v>
      </c>
      <c r="P432" s="633" t="s">
        <v>313</v>
      </c>
      <c r="Q432" s="656"/>
      <c r="R432" s="528"/>
    </row>
    <row r="433" ht="14.25" customHeight="1" outlineLevel="1">
      <c r="D433" s="648"/>
      <c r="E433" s="660" t="s">
        <v>714</v>
      </c>
      <c r="F433" s="549">
        <v>3000.0</v>
      </c>
      <c r="G433" s="653">
        <v>3589.0</v>
      </c>
      <c r="H433" s="528"/>
      <c r="I433" s="735"/>
      <c r="J433" s="529">
        <v>570.0</v>
      </c>
      <c r="K433" s="530">
        <f t="shared" si="60"/>
        <v>0.1588186124</v>
      </c>
      <c r="L433" s="531">
        <f t="shared" si="61"/>
        <v>-570</v>
      </c>
      <c r="M433" s="532">
        <f t="shared" si="62"/>
        <v>-1</v>
      </c>
      <c r="N433" s="661"/>
      <c r="O433" s="633"/>
      <c r="P433" s="633"/>
      <c r="Q433" s="656"/>
      <c r="R433" s="528"/>
    </row>
    <row r="434" ht="14.25" customHeight="1" outlineLevel="1">
      <c r="D434" s="648"/>
      <c r="E434" s="660" t="s">
        <v>715</v>
      </c>
      <c r="F434" s="549">
        <v>3000.0</v>
      </c>
      <c r="G434" s="653">
        <v>3739.0</v>
      </c>
      <c r="H434" s="528"/>
      <c r="I434" s="735"/>
      <c r="J434" s="529">
        <v>570.0</v>
      </c>
      <c r="K434" s="530">
        <f t="shared" si="60"/>
        <v>0.1524471784</v>
      </c>
      <c r="L434" s="531">
        <f t="shared" si="61"/>
        <v>-570</v>
      </c>
      <c r="M434" s="532">
        <f t="shared" si="62"/>
        <v>-1</v>
      </c>
      <c r="N434" s="661"/>
      <c r="O434" s="633"/>
      <c r="P434" s="633"/>
      <c r="Q434" s="656"/>
      <c r="R434" s="528"/>
    </row>
    <row r="435" ht="14.25" customHeight="1" outlineLevel="1">
      <c r="D435" s="648"/>
      <c r="E435" s="660" t="s">
        <v>716</v>
      </c>
      <c r="F435" s="549">
        <v>3000.0</v>
      </c>
      <c r="G435" s="653">
        <v>3739.0</v>
      </c>
      <c r="H435" s="528"/>
      <c r="I435" s="735"/>
      <c r="J435" s="529">
        <v>570.0</v>
      </c>
      <c r="K435" s="530">
        <f t="shared" si="60"/>
        <v>0.1524471784</v>
      </c>
      <c r="L435" s="531">
        <f t="shared" si="61"/>
        <v>-570</v>
      </c>
      <c r="M435" s="532">
        <f t="shared" si="62"/>
        <v>-1</v>
      </c>
      <c r="N435" s="661"/>
      <c r="O435" s="633"/>
      <c r="P435" s="633"/>
      <c r="Q435" s="656"/>
      <c r="R435" s="528"/>
    </row>
    <row r="436" ht="14.25" customHeight="1" outlineLevel="1">
      <c r="D436" s="648"/>
      <c r="E436" s="660" t="s">
        <v>717</v>
      </c>
      <c r="F436" s="549">
        <v>3000.0</v>
      </c>
      <c r="G436" s="653">
        <v>4039.0</v>
      </c>
      <c r="H436" s="528"/>
      <c r="I436" s="735"/>
      <c r="J436" s="529">
        <v>570.0</v>
      </c>
      <c r="K436" s="530">
        <f t="shared" si="60"/>
        <v>0.1411240406</v>
      </c>
      <c r="L436" s="531">
        <f t="shared" si="61"/>
        <v>-570</v>
      </c>
      <c r="M436" s="532">
        <f t="shared" si="62"/>
        <v>-1</v>
      </c>
      <c r="N436" s="661"/>
      <c r="O436" s="633"/>
      <c r="P436" s="633"/>
      <c r="Q436" s="656"/>
      <c r="R436" s="528"/>
    </row>
    <row r="437" ht="14.25" customHeight="1" outlineLevel="1">
      <c r="A437" s="671" t="s">
        <v>954</v>
      </c>
      <c r="B437" s="551"/>
      <c r="C437" s="543"/>
      <c r="D437" s="679"/>
      <c r="E437" s="660" t="s">
        <v>713</v>
      </c>
      <c r="F437" s="549">
        <v>3000.0</v>
      </c>
      <c r="G437" s="528">
        <v>3219.0</v>
      </c>
      <c r="H437" s="528">
        <v>2149.0</v>
      </c>
      <c r="I437" s="735" t="str">
        <f>G437/R437</f>
        <v>#DIV/0!</v>
      </c>
      <c r="J437" s="550">
        <v>270.0</v>
      </c>
      <c r="K437" s="530">
        <f t="shared" si="60"/>
        <v>0.08387698043</v>
      </c>
      <c r="L437" s="531">
        <f t="shared" si="61"/>
        <v>-270</v>
      </c>
      <c r="M437" s="532">
        <f t="shared" si="62"/>
        <v>-1</v>
      </c>
      <c r="N437" s="661"/>
      <c r="O437" s="633" t="s">
        <v>313</v>
      </c>
      <c r="P437" s="633" t="s">
        <v>313</v>
      </c>
      <c r="Q437" s="656"/>
      <c r="R437" s="528"/>
    </row>
    <row r="438" ht="14.25" customHeight="1" outlineLevel="1">
      <c r="D438" s="648"/>
      <c r="E438" s="660" t="s">
        <v>714</v>
      </c>
      <c r="F438" s="549">
        <v>3000.0</v>
      </c>
      <c r="G438" s="528">
        <v>3219.0</v>
      </c>
      <c r="H438" s="528"/>
      <c r="I438" s="735"/>
      <c r="J438" s="550">
        <v>270.0</v>
      </c>
      <c r="K438" s="530">
        <f t="shared" si="60"/>
        <v>0.08387698043</v>
      </c>
      <c r="L438" s="531">
        <f t="shared" si="61"/>
        <v>-270</v>
      </c>
      <c r="M438" s="532">
        <f t="shared" si="62"/>
        <v>-1</v>
      </c>
      <c r="N438" s="661"/>
      <c r="O438" s="633"/>
      <c r="P438" s="633"/>
      <c r="Q438" s="656"/>
      <c r="R438" s="528"/>
    </row>
    <row r="439" ht="14.25" customHeight="1" outlineLevel="1">
      <c r="D439" s="648"/>
      <c r="E439" s="660" t="s">
        <v>715</v>
      </c>
      <c r="F439" s="549">
        <v>3000.0</v>
      </c>
      <c r="G439" s="528">
        <v>3359.0</v>
      </c>
      <c r="H439" s="528"/>
      <c r="I439" s="735"/>
      <c r="J439" s="550">
        <v>270.0</v>
      </c>
      <c r="K439" s="530">
        <f t="shared" si="60"/>
        <v>0.08038106579</v>
      </c>
      <c r="L439" s="531">
        <f t="shared" si="61"/>
        <v>-270</v>
      </c>
      <c r="M439" s="532">
        <f t="shared" si="62"/>
        <v>-1</v>
      </c>
      <c r="N439" s="661"/>
      <c r="O439" s="633"/>
      <c r="P439" s="633"/>
      <c r="Q439" s="656"/>
      <c r="R439" s="528"/>
    </row>
    <row r="440" ht="14.25" customHeight="1" outlineLevel="1">
      <c r="D440" s="648"/>
      <c r="E440" s="660" t="s">
        <v>716</v>
      </c>
      <c r="F440" s="549">
        <v>3000.0</v>
      </c>
      <c r="G440" s="528">
        <v>3359.0</v>
      </c>
      <c r="H440" s="528"/>
      <c r="I440" s="735"/>
      <c r="J440" s="550">
        <v>270.0</v>
      </c>
      <c r="K440" s="530">
        <f t="shared" si="60"/>
        <v>0.08038106579</v>
      </c>
      <c r="L440" s="531">
        <f t="shared" si="61"/>
        <v>-270</v>
      </c>
      <c r="M440" s="532">
        <f t="shared" si="62"/>
        <v>-1</v>
      </c>
      <c r="N440" s="661"/>
      <c r="O440" s="633"/>
      <c r="P440" s="633"/>
      <c r="Q440" s="656"/>
      <c r="R440" s="528"/>
    </row>
    <row r="441" ht="14.25" customHeight="1" outlineLevel="1">
      <c r="D441" s="648"/>
      <c r="E441" s="660" t="s">
        <v>717</v>
      </c>
      <c r="F441" s="549">
        <v>3000.0</v>
      </c>
      <c r="G441" s="528">
        <v>3589.0</v>
      </c>
      <c r="H441" s="528"/>
      <c r="I441" s="735"/>
      <c r="J441" s="550">
        <v>270.0</v>
      </c>
      <c r="K441" s="530">
        <f t="shared" si="60"/>
        <v>0.07522986904</v>
      </c>
      <c r="L441" s="531">
        <f t="shared" si="61"/>
        <v>-270</v>
      </c>
      <c r="M441" s="532">
        <f t="shared" si="62"/>
        <v>-1</v>
      </c>
      <c r="N441" s="661"/>
      <c r="O441" s="633"/>
      <c r="P441" s="633"/>
      <c r="Q441" s="656"/>
      <c r="R441" s="528"/>
    </row>
    <row r="442" ht="14.25" customHeight="1" outlineLevel="1">
      <c r="A442" s="676" t="s">
        <v>955</v>
      </c>
      <c r="B442" s="551"/>
      <c r="C442" s="543"/>
      <c r="D442" s="664"/>
      <c r="E442" s="660" t="s">
        <v>713</v>
      </c>
      <c r="F442" s="549">
        <v>3000.0</v>
      </c>
      <c r="G442" s="653">
        <v>3589.0</v>
      </c>
      <c r="H442" s="528">
        <v>2509.0</v>
      </c>
      <c r="I442" s="735" t="str">
        <f>G442/R442</f>
        <v>#DIV/0!</v>
      </c>
      <c r="J442" s="550">
        <v>540.0</v>
      </c>
      <c r="K442" s="530">
        <f t="shared" si="60"/>
        <v>0.1504597381</v>
      </c>
      <c r="L442" s="531">
        <f t="shared" si="61"/>
        <v>-540</v>
      </c>
      <c r="M442" s="532">
        <f t="shared" si="62"/>
        <v>-1</v>
      </c>
      <c r="N442" s="661"/>
      <c r="O442" s="633" t="s">
        <v>313</v>
      </c>
      <c r="P442" s="633" t="s">
        <v>313</v>
      </c>
      <c r="Q442" s="656"/>
      <c r="R442" s="528"/>
    </row>
    <row r="443" ht="14.25" customHeight="1" outlineLevel="1">
      <c r="D443" s="648"/>
      <c r="E443" s="660" t="s">
        <v>714</v>
      </c>
      <c r="F443" s="549">
        <v>3000.0</v>
      </c>
      <c r="G443" s="653">
        <v>3589.0</v>
      </c>
      <c r="H443" s="528"/>
      <c r="I443" s="735"/>
      <c r="J443" s="550">
        <v>540.0</v>
      </c>
      <c r="K443" s="530">
        <f t="shared" si="60"/>
        <v>0.1504597381</v>
      </c>
      <c r="L443" s="531">
        <f t="shared" si="61"/>
        <v>-540</v>
      </c>
      <c r="M443" s="532">
        <f t="shared" si="62"/>
        <v>-1</v>
      </c>
      <c r="N443" s="661"/>
      <c r="O443" s="633"/>
      <c r="P443" s="633"/>
      <c r="Q443" s="656"/>
      <c r="R443" s="528"/>
    </row>
    <row r="444" ht="14.25" customHeight="1" outlineLevel="1">
      <c r="D444" s="648"/>
      <c r="E444" s="660" t="s">
        <v>715</v>
      </c>
      <c r="F444" s="549">
        <v>3000.0</v>
      </c>
      <c r="G444" s="653">
        <v>3739.0</v>
      </c>
      <c r="H444" s="528"/>
      <c r="I444" s="735"/>
      <c r="J444" s="550">
        <v>540.0</v>
      </c>
      <c r="K444" s="530">
        <f t="shared" si="60"/>
        <v>0.1444236427</v>
      </c>
      <c r="L444" s="531">
        <f t="shared" si="61"/>
        <v>-540</v>
      </c>
      <c r="M444" s="532">
        <f t="shared" si="62"/>
        <v>-1</v>
      </c>
      <c r="N444" s="661"/>
      <c r="O444" s="633"/>
      <c r="P444" s="633"/>
      <c r="Q444" s="656"/>
      <c r="R444" s="528"/>
    </row>
    <row r="445" ht="14.25" customHeight="1" outlineLevel="1">
      <c r="D445" s="648"/>
      <c r="E445" s="660" t="s">
        <v>716</v>
      </c>
      <c r="F445" s="549">
        <v>3000.0</v>
      </c>
      <c r="G445" s="653">
        <v>3739.0</v>
      </c>
      <c r="H445" s="528"/>
      <c r="I445" s="735"/>
      <c r="J445" s="550">
        <v>540.0</v>
      </c>
      <c r="K445" s="530">
        <f t="shared" si="60"/>
        <v>0.1444236427</v>
      </c>
      <c r="L445" s="531">
        <f t="shared" si="61"/>
        <v>-540</v>
      </c>
      <c r="M445" s="532">
        <f t="shared" si="62"/>
        <v>-1</v>
      </c>
      <c r="N445" s="661"/>
      <c r="O445" s="633"/>
      <c r="P445" s="633"/>
      <c r="Q445" s="656"/>
      <c r="R445" s="528"/>
    </row>
    <row r="446" ht="14.25" customHeight="1" outlineLevel="1">
      <c r="D446" s="648"/>
      <c r="E446" s="660" t="s">
        <v>717</v>
      </c>
      <c r="F446" s="549">
        <v>3000.0</v>
      </c>
      <c r="G446" s="653">
        <v>4039.0</v>
      </c>
      <c r="H446" s="528"/>
      <c r="I446" s="735"/>
      <c r="J446" s="550">
        <v>540.0</v>
      </c>
      <c r="K446" s="530">
        <f t="shared" si="60"/>
        <v>0.1336964595</v>
      </c>
      <c r="L446" s="531">
        <f t="shared" si="61"/>
        <v>-540</v>
      </c>
      <c r="M446" s="532">
        <f t="shared" si="62"/>
        <v>-1</v>
      </c>
      <c r="N446" s="661"/>
      <c r="O446" s="633"/>
      <c r="P446" s="633"/>
      <c r="Q446" s="656"/>
      <c r="R446" s="528"/>
    </row>
    <row r="447" ht="14.25" customHeight="1">
      <c r="A447" s="525" t="s">
        <v>783</v>
      </c>
      <c r="B447" s="699"/>
      <c r="C447" s="525" t="s">
        <v>783</v>
      </c>
      <c r="D447" s="686"/>
      <c r="E447" s="657" t="s">
        <v>713</v>
      </c>
      <c r="F447" s="538"/>
      <c r="G447" s="539"/>
      <c r="H447" s="539"/>
      <c r="I447" s="731"/>
      <c r="J447" s="535"/>
      <c r="K447" s="536"/>
      <c r="L447" s="537"/>
      <c r="M447" s="536"/>
      <c r="N447" s="645"/>
      <c r="O447" s="670"/>
      <c r="P447" s="670"/>
      <c r="Q447" s="647"/>
      <c r="R447" s="539"/>
    </row>
    <row r="448" ht="14.25" customHeight="1">
      <c r="D448" s="648"/>
      <c r="E448" s="657" t="s">
        <v>714</v>
      </c>
      <c r="F448" s="538"/>
      <c r="G448" s="539"/>
      <c r="H448" s="539"/>
      <c r="I448" s="731"/>
      <c r="J448" s="535"/>
      <c r="K448" s="536"/>
      <c r="L448" s="537"/>
      <c r="M448" s="536"/>
      <c r="N448" s="645"/>
      <c r="O448" s="670"/>
      <c r="P448" s="670"/>
      <c r="Q448" s="647"/>
      <c r="R448" s="539"/>
    </row>
    <row r="449" ht="14.25" customHeight="1">
      <c r="D449" s="648"/>
      <c r="E449" s="657" t="s">
        <v>715</v>
      </c>
      <c r="F449" s="538"/>
      <c r="G449" s="539"/>
      <c r="H449" s="539"/>
      <c r="I449" s="731"/>
      <c r="J449" s="535"/>
      <c r="K449" s="536"/>
      <c r="L449" s="537"/>
      <c r="M449" s="536"/>
      <c r="N449" s="645"/>
      <c r="O449" s="670"/>
      <c r="P449" s="670"/>
      <c r="Q449" s="647"/>
      <c r="R449" s="539"/>
    </row>
    <row r="450" ht="14.25" customHeight="1">
      <c r="D450" s="648"/>
      <c r="E450" s="657" t="s">
        <v>716</v>
      </c>
      <c r="F450" s="538"/>
      <c r="G450" s="539"/>
      <c r="H450" s="539"/>
      <c r="I450" s="731"/>
      <c r="J450" s="535"/>
      <c r="K450" s="536"/>
      <c r="L450" s="537"/>
      <c r="M450" s="536"/>
      <c r="N450" s="645"/>
      <c r="O450" s="670"/>
      <c r="P450" s="670"/>
      <c r="Q450" s="647"/>
      <c r="R450" s="539"/>
    </row>
    <row r="451" ht="14.25" customHeight="1">
      <c r="D451" s="648"/>
      <c r="E451" s="657" t="s">
        <v>717</v>
      </c>
      <c r="F451" s="538"/>
      <c r="G451" s="539"/>
      <c r="H451" s="539"/>
      <c r="I451" s="731"/>
      <c r="J451" s="535"/>
      <c r="K451" s="536"/>
      <c r="L451" s="537"/>
      <c r="M451" s="536"/>
      <c r="N451" s="645"/>
      <c r="O451" s="670"/>
      <c r="P451" s="670"/>
      <c r="Q451" s="647"/>
      <c r="R451" s="539"/>
    </row>
    <row r="452" ht="14.25" customHeight="1" outlineLevel="1">
      <c r="A452" s="671" t="s">
        <v>784</v>
      </c>
      <c r="B452" s="700"/>
      <c r="C452" s="671" t="s">
        <v>784</v>
      </c>
      <c r="D452" s="700" t="s">
        <v>785</v>
      </c>
      <c r="E452" s="660" t="s">
        <v>713</v>
      </c>
      <c r="F452" s="548">
        <v>750.0</v>
      </c>
      <c r="G452" s="528">
        <v>2299.0</v>
      </c>
      <c r="H452" s="528"/>
      <c r="I452" s="735"/>
      <c r="J452" s="550">
        <v>380.0</v>
      </c>
      <c r="K452" s="542">
        <f t="shared" ref="K452:K472" si="63">J452/G452</f>
        <v>0.1652892562</v>
      </c>
      <c r="L452" s="541">
        <f t="shared" ref="L452:L472" si="64">Q452-J452</f>
        <v>-380</v>
      </c>
      <c r="M452" s="542">
        <f t="shared" ref="M452:M472" si="65">Q452/J452-1</f>
        <v>-1</v>
      </c>
      <c r="N452" s="661"/>
      <c r="O452" s="633"/>
      <c r="P452" s="633"/>
      <c r="Q452" s="656"/>
      <c r="R452" s="528"/>
    </row>
    <row r="453" ht="14.25" customHeight="1" outlineLevel="1">
      <c r="E453" s="660" t="s">
        <v>714</v>
      </c>
      <c r="F453" s="548">
        <v>750.0</v>
      </c>
      <c r="G453" s="528">
        <v>2299.0</v>
      </c>
      <c r="H453" s="528"/>
      <c r="I453" s="735"/>
      <c r="J453" s="550">
        <v>380.0</v>
      </c>
      <c r="K453" s="542">
        <f t="shared" si="63"/>
        <v>0.1652892562</v>
      </c>
      <c r="L453" s="541">
        <f t="shared" si="64"/>
        <v>-380</v>
      </c>
      <c r="M453" s="542">
        <f t="shared" si="65"/>
        <v>-1</v>
      </c>
      <c r="N453" s="661"/>
      <c r="O453" s="633"/>
      <c r="P453" s="633"/>
      <c r="Q453" s="656"/>
      <c r="R453" s="528"/>
    </row>
    <row r="454" ht="14.25" customHeight="1" outlineLevel="1">
      <c r="E454" s="660" t="s">
        <v>715</v>
      </c>
      <c r="F454" s="548">
        <v>750.0</v>
      </c>
      <c r="G454" s="528">
        <v>2399.0</v>
      </c>
      <c r="H454" s="528"/>
      <c r="I454" s="735"/>
      <c r="J454" s="550">
        <v>380.0</v>
      </c>
      <c r="K454" s="542">
        <f t="shared" si="63"/>
        <v>0.1583993331</v>
      </c>
      <c r="L454" s="541">
        <f t="shared" si="64"/>
        <v>-380</v>
      </c>
      <c r="M454" s="542">
        <f t="shared" si="65"/>
        <v>-1</v>
      </c>
      <c r="N454" s="661"/>
      <c r="O454" s="633"/>
      <c r="P454" s="633"/>
      <c r="Q454" s="656"/>
      <c r="R454" s="528"/>
    </row>
    <row r="455" ht="14.25" customHeight="1" outlineLevel="1">
      <c r="E455" s="660" t="s">
        <v>736</v>
      </c>
      <c r="F455" s="548">
        <v>750.0</v>
      </c>
      <c r="G455" s="528">
        <v>2399.0</v>
      </c>
      <c r="H455" s="528"/>
      <c r="I455" s="735"/>
      <c r="J455" s="550">
        <v>380.0</v>
      </c>
      <c r="K455" s="542">
        <f t="shared" si="63"/>
        <v>0.1583993331</v>
      </c>
      <c r="L455" s="541">
        <f t="shared" si="64"/>
        <v>-380</v>
      </c>
      <c r="M455" s="542">
        <f t="shared" si="65"/>
        <v>-1</v>
      </c>
      <c r="N455" s="661"/>
      <c r="O455" s="633"/>
      <c r="P455" s="633"/>
      <c r="Q455" s="656"/>
      <c r="R455" s="528"/>
    </row>
    <row r="456" ht="14.25" customHeight="1" outlineLevel="1">
      <c r="E456" s="660" t="s">
        <v>717</v>
      </c>
      <c r="F456" s="548">
        <v>750.0</v>
      </c>
      <c r="G456" s="528">
        <v>2499.0</v>
      </c>
      <c r="H456" s="528"/>
      <c r="I456" s="735"/>
      <c r="J456" s="550">
        <v>380.0</v>
      </c>
      <c r="K456" s="542">
        <f t="shared" si="63"/>
        <v>0.1520608243</v>
      </c>
      <c r="L456" s="541">
        <f t="shared" si="64"/>
        <v>-380</v>
      </c>
      <c r="M456" s="542">
        <f t="shared" si="65"/>
        <v>-1</v>
      </c>
      <c r="N456" s="661"/>
      <c r="O456" s="633"/>
      <c r="P456" s="633"/>
      <c r="Q456" s="656"/>
      <c r="R456" s="528"/>
    </row>
    <row r="457" ht="14.25" customHeight="1" outlineLevel="1">
      <c r="A457" s="671" t="s">
        <v>786</v>
      </c>
      <c r="B457" s="700"/>
      <c r="C457" s="671" t="s">
        <v>786</v>
      </c>
      <c r="D457" s="700" t="s">
        <v>787</v>
      </c>
      <c r="E457" s="660" t="s">
        <v>713</v>
      </c>
      <c r="F457" s="548">
        <v>750.0</v>
      </c>
      <c r="G457" s="528">
        <v>2299.0</v>
      </c>
      <c r="H457" s="528"/>
      <c r="I457" s="735"/>
      <c r="J457" s="550">
        <v>380.0</v>
      </c>
      <c r="K457" s="542">
        <f t="shared" si="63"/>
        <v>0.1652892562</v>
      </c>
      <c r="L457" s="541">
        <f t="shared" si="64"/>
        <v>-380</v>
      </c>
      <c r="M457" s="542">
        <f t="shared" si="65"/>
        <v>-1</v>
      </c>
      <c r="N457" s="661"/>
      <c r="O457" s="633"/>
      <c r="P457" s="633"/>
      <c r="Q457" s="656"/>
      <c r="R457" s="528"/>
    </row>
    <row r="458" ht="14.25" customHeight="1" outlineLevel="1">
      <c r="E458" s="660" t="s">
        <v>714</v>
      </c>
      <c r="F458" s="548">
        <v>750.0</v>
      </c>
      <c r="G458" s="528">
        <v>2299.0</v>
      </c>
      <c r="H458" s="528"/>
      <c r="I458" s="735"/>
      <c r="J458" s="550">
        <v>380.0</v>
      </c>
      <c r="K458" s="542">
        <f t="shared" si="63"/>
        <v>0.1652892562</v>
      </c>
      <c r="L458" s="541">
        <f t="shared" si="64"/>
        <v>-380</v>
      </c>
      <c r="M458" s="542">
        <f t="shared" si="65"/>
        <v>-1</v>
      </c>
      <c r="N458" s="661"/>
      <c r="O458" s="633"/>
      <c r="P458" s="633"/>
      <c r="Q458" s="656"/>
      <c r="R458" s="528"/>
    </row>
    <row r="459" ht="14.25" customHeight="1" outlineLevel="1">
      <c r="E459" s="660" t="s">
        <v>715</v>
      </c>
      <c r="F459" s="548">
        <v>750.0</v>
      </c>
      <c r="G459" s="528">
        <v>2399.0</v>
      </c>
      <c r="H459" s="528"/>
      <c r="I459" s="735"/>
      <c r="J459" s="550">
        <v>380.0</v>
      </c>
      <c r="K459" s="542">
        <f t="shared" si="63"/>
        <v>0.1583993331</v>
      </c>
      <c r="L459" s="541">
        <f t="shared" si="64"/>
        <v>-380</v>
      </c>
      <c r="M459" s="542">
        <f t="shared" si="65"/>
        <v>-1</v>
      </c>
      <c r="N459" s="661"/>
      <c r="O459" s="633"/>
      <c r="P459" s="633"/>
      <c r="Q459" s="656"/>
      <c r="R459" s="528"/>
    </row>
    <row r="460" ht="14.25" customHeight="1" outlineLevel="1">
      <c r="E460" s="660" t="s">
        <v>736</v>
      </c>
      <c r="F460" s="548">
        <v>750.0</v>
      </c>
      <c r="G460" s="528">
        <v>2399.0</v>
      </c>
      <c r="H460" s="528"/>
      <c r="I460" s="735"/>
      <c r="J460" s="550">
        <v>380.0</v>
      </c>
      <c r="K460" s="542">
        <f t="shared" si="63"/>
        <v>0.1583993331</v>
      </c>
      <c r="L460" s="541">
        <f t="shared" si="64"/>
        <v>-380</v>
      </c>
      <c r="M460" s="542">
        <f t="shared" si="65"/>
        <v>-1</v>
      </c>
      <c r="N460" s="661"/>
      <c r="O460" s="633"/>
      <c r="P460" s="633"/>
      <c r="Q460" s="656"/>
      <c r="R460" s="528"/>
    </row>
    <row r="461" ht="14.25" customHeight="1" outlineLevel="1">
      <c r="E461" s="660" t="s">
        <v>717</v>
      </c>
      <c r="F461" s="548">
        <v>750.0</v>
      </c>
      <c r="G461" s="528">
        <v>2499.0</v>
      </c>
      <c r="H461" s="528"/>
      <c r="I461" s="735"/>
      <c r="J461" s="550">
        <v>380.0</v>
      </c>
      <c r="K461" s="542">
        <f t="shared" si="63"/>
        <v>0.1520608243</v>
      </c>
      <c r="L461" s="541">
        <f t="shared" si="64"/>
        <v>-380</v>
      </c>
      <c r="M461" s="542">
        <f t="shared" si="65"/>
        <v>-1</v>
      </c>
      <c r="N461" s="661"/>
      <c r="O461" s="633"/>
      <c r="P461" s="633"/>
      <c r="Q461" s="656"/>
      <c r="R461" s="528"/>
    </row>
    <row r="462" ht="14.25" customHeight="1" outlineLevel="1">
      <c r="A462" s="551" t="s">
        <v>956</v>
      </c>
      <c r="B462" s="700" t="s">
        <v>957</v>
      </c>
      <c r="C462" s="551" t="s">
        <v>956</v>
      </c>
      <c r="D462" s="700" t="s">
        <v>958</v>
      </c>
      <c r="E462" s="660" t="s">
        <v>713</v>
      </c>
      <c r="F462" s="548">
        <v>750.0</v>
      </c>
      <c r="G462" s="528">
        <v>4299.0</v>
      </c>
      <c r="H462" s="528">
        <v>4299.0</v>
      </c>
      <c r="I462" s="735" t="str">
        <f>G462/R462</f>
        <v>#DIV/0!</v>
      </c>
      <c r="J462" s="550">
        <v>380.0</v>
      </c>
      <c r="K462" s="542">
        <f t="shared" si="63"/>
        <v>0.08839264945</v>
      </c>
      <c r="L462" s="541">
        <f t="shared" si="64"/>
        <v>-380</v>
      </c>
      <c r="M462" s="542">
        <f t="shared" si="65"/>
        <v>-1</v>
      </c>
      <c r="N462" s="661"/>
      <c r="O462" s="633" t="s">
        <v>313</v>
      </c>
      <c r="P462" s="633" t="s">
        <v>313</v>
      </c>
      <c r="Q462" s="656"/>
      <c r="R462" s="528"/>
    </row>
    <row r="463" ht="14.25" customHeight="1" outlineLevel="1">
      <c r="E463" s="660" t="s">
        <v>714</v>
      </c>
      <c r="F463" s="548">
        <v>750.0</v>
      </c>
      <c r="G463" s="528">
        <v>4299.0</v>
      </c>
      <c r="H463" s="528"/>
      <c r="I463" s="735"/>
      <c r="J463" s="550">
        <v>1682.0</v>
      </c>
      <c r="K463" s="542">
        <f t="shared" si="63"/>
        <v>0.3912537799</v>
      </c>
      <c r="L463" s="541">
        <f t="shared" si="64"/>
        <v>-1682</v>
      </c>
      <c r="M463" s="542">
        <f t="shared" si="65"/>
        <v>-1</v>
      </c>
      <c r="N463" s="661"/>
      <c r="O463" s="633"/>
      <c r="P463" s="633"/>
      <c r="Q463" s="656"/>
      <c r="R463" s="528"/>
    </row>
    <row r="464" ht="14.25" customHeight="1" outlineLevel="1">
      <c r="E464" s="660" t="s">
        <v>715</v>
      </c>
      <c r="F464" s="548">
        <v>750.0</v>
      </c>
      <c r="G464" s="528">
        <v>4399.0</v>
      </c>
      <c r="H464" s="528"/>
      <c r="I464" s="735"/>
      <c r="J464" s="550">
        <v>1682.0</v>
      </c>
      <c r="K464" s="542">
        <f t="shared" si="63"/>
        <v>0.3823596272</v>
      </c>
      <c r="L464" s="541">
        <f t="shared" si="64"/>
        <v>-1682</v>
      </c>
      <c r="M464" s="542">
        <f t="shared" si="65"/>
        <v>-1</v>
      </c>
      <c r="N464" s="661"/>
      <c r="O464" s="633"/>
      <c r="P464" s="633"/>
      <c r="Q464" s="656"/>
      <c r="R464" s="528"/>
    </row>
    <row r="465" ht="14.25" customHeight="1" outlineLevel="1">
      <c r="E465" s="660" t="s">
        <v>716</v>
      </c>
      <c r="F465" s="548">
        <v>750.0</v>
      </c>
      <c r="G465" s="528">
        <v>4399.0</v>
      </c>
      <c r="H465" s="528"/>
      <c r="I465" s="735"/>
      <c r="J465" s="550">
        <v>1682.0</v>
      </c>
      <c r="K465" s="542">
        <f t="shared" si="63"/>
        <v>0.3823596272</v>
      </c>
      <c r="L465" s="541">
        <f t="shared" si="64"/>
        <v>-1682</v>
      </c>
      <c r="M465" s="542">
        <f t="shared" si="65"/>
        <v>-1</v>
      </c>
      <c r="N465" s="661"/>
      <c r="O465" s="633"/>
      <c r="P465" s="633"/>
      <c r="Q465" s="656"/>
      <c r="R465" s="528"/>
    </row>
    <row r="466" ht="14.25" customHeight="1" outlineLevel="1">
      <c r="E466" s="660" t="s">
        <v>717</v>
      </c>
      <c r="F466" s="548">
        <v>750.0</v>
      </c>
      <c r="G466" s="528">
        <v>4599.0</v>
      </c>
      <c r="H466" s="528"/>
      <c r="I466" s="735"/>
      <c r="J466" s="550">
        <v>1682.0</v>
      </c>
      <c r="K466" s="542">
        <f t="shared" si="63"/>
        <v>0.3657316808</v>
      </c>
      <c r="L466" s="541">
        <f t="shared" si="64"/>
        <v>-1682</v>
      </c>
      <c r="M466" s="542">
        <f t="shared" si="65"/>
        <v>-1</v>
      </c>
      <c r="N466" s="661"/>
      <c r="O466" s="633"/>
      <c r="P466" s="633"/>
      <c r="Q466" s="656"/>
      <c r="R466" s="528"/>
    </row>
    <row r="467" ht="14.25" customHeight="1" outlineLevel="1">
      <c r="A467" s="671" t="s">
        <v>959</v>
      </c>
      <c r="B467" s="700" t="s">
        <v>960</v>
      </c>
      <c r="C467" s="671" t="s">
        <v>959</v>
      </c>
      <c r="D467" s="700" t="s">
        <v>960</v>
      </c>
      <c r="E467" s="660" t="s">
        <v>713</v>
      </c>
      <c r="F467" s="548">
        <v>750.0</v>
      </c>
      <c r="G467" s="528">
        <v>4299.0</v>
      </c>
      <c r="H467" s="528">
        <v>4299.0</v>
      </c>
      <c r="I467" s="735" t="str">
        <f>G467/R467</f>
        <v>#DIV/0!</v>
      </c>
      <c r="J467" s="550">
        <v>1682.0</v>
      </c>
      <c r="K467" s="542">
        <f t="shared" si="63"/>
        <v>0.3912537799</v>
      </c>
      <c r="L467" s="541">
        <f t="shared" si="64"/>
        <v>-1682</v>
      </c>
      <c r="M467" s="542">
        <f t="shared" si="65"/>
        <v>-1</v>
      </c>
      <c r="N467" s="661"/>
      <c r="O467" s="633" t="s">
        <v>313</v>
      </c>
      <c r="P467" s="633" t="s">
        <v>313</v>
      </c>
      <c r="Q467" s="656"/>
      <c r="R467" s="528"/>
    </row>
    <row r="468" ht="14.25" customHeight="1" outlineLevel="1">
      <c r="E468" s="660" t="s">
        <v>714</v>
      </c>
      <c r="F468" s="548">
        <v>750.0</v>
      </c>
      <c r="G468" s="528">
        <v>4299.0</v>
      </c>
      <c r="H468" s="528"/>
      <c r="I468" s="735"/>
      <c r="J468" s="550">
        <v>1682.0</v>
      </c>
      <c r="K468" s="542">
        <f t="shared" si="63"/>
        <v>0.3912537799</v>
      </c>
      <c r="L468" s="541">
        <f t="shared" si="64"/>
        <v>-1682</v>
      </c>
      <c r="M468" s="542">
        <f t="shared" si="65"/>
        <v>-1</v>
      </c>
      <c r="N468" s="661"/>
      <c r="O468" s="633"/>
      <c r="P468" s="633"/>
      <c r="Q468" s="656"/>
      <c r="R468" s="528"/>
    </row>
    <row r="469" ht="14.25" customHeight="1" outlineLevel="1">
      <c r="E469" s="660" t="s">
        <v>715</v>
      </c>
      <c r="F469" s="548">
        <v>750.0</v>
      </c>
      <c r="G469" s="528">
        <v>4399.0</v>
      </c>
      <c r="H469" s="528"/>
      <c r="I469" s="735"/>
      <c r="J469" s="550">
        <v>1682.0</v>
      </c>
      <c r="K469" s="542">
        <f t="shared" si="63"/>
        <v>0.3823596272</v>
      </c>
      <c r="L469" s="541">
        <f t="shared" si="64"/>
        <v>-1682</v>
      </c>
      <c r="M469" s="542">
        <f t="shared" si="65"/>
        <v>-1</v>
      </c>
      <c r="N469" s="661"/>
      <c r="O469" s="633"/>
      <c r="P469" s="633"/>
      <c r="Q469" s="656"/>
      <c r="R469" s="528"/>
    </row>
    <row r="470" ht="14.25" customHeight="1" outlineLevel="1">
      <c r="E470" s="660" t="s">
        <v>716</v>
      </c>
      <c r="F470" s="548">
        <v>750.0</v>
      </c>
      <c r="G470" s="528">
        <v>4399.0</v>
      </c>
      <c r="H470" s="528"/>
      <c r="I470" s="735"/>
      <c r="J470" s="550">
        <v>1682.0</v>
      </c>
      <c r="K470" s="542">
        <f t="shared" si="63"/>
        <v>0.3823596272</v>
      </c>
      <c r="L470" s="541">
        <f t="shared" si="64"/>
        <v>-1682</v>
      </c>
      <c r="M470" s="542">
        <f t="shared" si="65"/>
        <v>-1</v>
      </c>
      <c r="N470" s="661"/>
      <c r="O470" s="633"/>
      <c r="P470" s="633"/>
      <c r="Q470" s="656"/>
      <c r="R470" s="528"/>
    </row>
    <row r="471" ht="14.25" customHeight="1" outlineLevel="1">
      <c r="E471" s="660" t="s">
        <v>717</v>
      </c>
      <c r="F471" s="548">
        <v>750.0</v>
      </c>
      <c r="G471" s="528">
        <v>4599.0</v>
      </c>
      <c r="H471" s="528"/>
      <c r="I471" s="735"/>
      <c r="J471" s="550">
        <v>1682.0</v>
      </c>
      <c r="K471" s="542">
        <f t="shared" si="63"/>
        <v>0.3657316808</v>
      </c>
      <c r="L471" s="541">
        <f t="shared" si="64"/>
        <v>-1682</v>
      </c>
      <c r="M471" s="542">
        <f t="shared" si="65"/>
        <v>-1</v>
      </c>
      <c r="N471" s="661"/>
      <c r="O471" s="633"/>
      <c r="P471" s="633"/>
      <c r="Q471" s="656"/>
      <c r="R471" s="528"/>
    </row>
    <row r="472" ht="14.25" customHeight="1" outlineLevel="1">
      <c r="A472" s="543" t="s">
        <v>788</v>
      </c>
      <c r="B472" s="700"/>
      <c r="C472" s="543"/>
      <c r="D472" s="700" t="s">
        <v>789</v>
      </c>
      <c r="E472" s="660" t="s">
        <v>717</v>
      </c>
      <c r="F472" s="548">
        <v>750.0</v>
      </c>
      <c r="G472" s="528">
        <v>4299.0</v>
      </c>
      <c r="H472" s="528"/>
      <c r="I472" s="735"/>
      <c r="J472" s="550">
        <v>1043.0</v>
      </c>
      <c r="K472" s="542">
        <f t="shared" si="63"/>
        <v>0.2426145615</v>
      </c>
      <c r="L472" s="541">
        <f t="shared" si="64"/>
        <v>-1043</v>
      </c>
      <c r="M472" s="542">
        <f t="shared" si="65"/>
        <v>-1</v>
      </c>
      <c r="N472" s="661"/>
      <c r="O472" s="633"/>
      <c r="P472" s="633"/>
      <c r="Q472" s="656"/>
      <c r="R472" s="528"/>
    </row>
    <row r="473" ht="14.25" customHeight="1">
      <c r="A473" s="525" t="s">
        <v>790</v>
      </c>
      <c r="B473" s="638"/>
      <c r="C473" s="525" t="s">
        <v>790</v>
      </c>
      <c r="D473" s="686"/>
      <c r="E473" s="657" t="s">
        <v>713</v>
      </c>
      <c r="F473" s="538"/>
      <c r="G473" s="539"/>
      <c r="H473" s="539"/>
      <c r="I473" s="731"/>
      <c r="J473" s="535"/>
      <c r="K473" s="536"/>
      <c r="L473" s="537"/>
      <c r="M473" s="536"/>
      <c r="N473" s="645"/>
      <c r="O473" s="670"/>
      <c r="P473" s="670"/>
      <c r="Q473" s="701"/>
      <c r="R473" s="539"/>
    </row>
    <row r="474" ht="14.25" customHeight="1">
      <c r="B474" s="638"/>
      <c r="D474" s="686"/>
      <c r="E474" s="657" t="s">
        <v>714</v>
      </c>
      <c r="F474" s="538"/>
      <c r="G474" s="539"/>
      <c r="H474" s="539"/>
      <c r="I474" s="731"/>
      <c r="J474" s="535"/>
      <c r="K474" s="536"/>
      <c r="L474" s="537"/>
      <c r="M474" s="536"/>
      <c r="N474" s="645"/>
      <c r="O474" s="670"/>
      <c r="P474" s="670"/>
      <c r="Q474" s="701"/>
      <c r="R474" s="539"/>
    </row>
    <row r="475" ht="14.25" customHeight="1">
      <c r="B475" s="638"/>
      <c r="D475" s="686"/>
      <c r="E475" s="657" t="s">
        <v>715</v>
      </c>
      <c r="F475" s="538"/>
      <c r="G475" s="539"/>
      <c r="H475" s="539"/>
      <c r="I475" s="731"/>
      <c r="J475" s="535"/>
      <c r="K475" s="536"/>
      <c r="L475" s="537"/>
      <c r="M475" s="536"/>
      <c r="N475" s="645"/>
      <c r="O475" s="670"/>
      <c r="P475" s="670"/>
      <c r="Q475" s="701"/>
      <c r="R475" s="539"/>
    </row>
    <row r="476" ht="14.25" customHeight="1">
      <c r="B476" s="638"/>
      <c r="D476" s="686"/>
      <c r="E476" s="657" t="s">
        <v>716</v>
      </c>
      <c r="F476" s="538"/>
      <c r="G476" s="539"/>
      <c r="H476" s="539"/>
      <c r="I476" s="731"/>
      <c r="J476" s="535"/>
      <c r="K476" s="536"/>
      <c r="L476" s="537"/>
      <c r="M476" s="536"/>
      <c r="N476" s="645"/>
      <c r="O476" s="670"/>
      <c r="P476" s="670"/>
      <c r="Q476" s="701"/>
      <c r="R476" s="539"/>
    </row>
    <row r="477" ht="14.25" customHeight="1">
      <c r="B477" s="638"/>
      <c r="C477" s="525"/>
      <c r="D477" s="686"/>
      <c r="E477" s="657" t="s">
        <v>717</v>
      </c>
      <c r="F477" s="538"/>
      <c r="G477" s="539"/>
      <c r="H477" s="539"/>
      <c r="I477" s="731"/>
      <c r="J477" s="535"/>
      <c r="K477" s="536"/>
      <c r="L477" s="537"/>
      <c r="M477" s="536"/>
      <c r="N477" s="645"/>
      <c r="O477" s="670"/>
      <c r="P477" s="670"/>
      <c r="Q477" s="701"/>
      <c r="R477" s="539"/>
    </row>
    <row r="478" ht="14.25" customHeight="1" outlineLevel="1">
      <c r="A478" s="671" t="s">
        <v>791</v>
      </c>
      <c r="B478" s="543"/>
      <c r="C478" s="671" t="s">
        <v>791</v>
      </c>
      <c r="D478" s="702" t="s">
        <v>792</v>
      </c>
      <c r="E478" s="660" t="s">
        <v>713</v>
      </c>
      <c r="F478" s="549">
        <v>125.0</v>
      </c>
      <c r="G478" s="528">
        <v>599.0</v>
      </c>
      <c r="H478" s="546"/>
      <c r="I478" s="735"/>
      <c r="J478" s="550">
        <v>125.0</v>
      </c>
      <c r="K478" s="542">
        <f t="shared" ref="K478:K521" si="66">J478/G478</f>
        <v>0.2086811352</v>
      </c>
      <c r="L478" s="541">
        <f t="shared" ref="L478:L521" si="67">Q478-J478</f>
        <v>-125</v>
      </c>
      <c r="M478" s="542">
        <f t="shared" ref="M478:M521" si="68">Q478/J478-1</f>
        <v>-1</v>
      </c>
      <c r="N478" s="661"/>
      <c r="O478" s="633"/>
      <c r="P478" s="633"/>
      <c r="Q478" s="672"/>
      <c r="R478" s="546"/>
    </row>
    <row r="479" ht="14.25" customHeight="1" outlineLevel="1">
      <c r="E479" s="660" t="s">
        <v>714</v>
      </c>
      <c r="F479" s="549">
        <v>125.0</v>
      </c>
      <c r="G479" s="528">
        <v>599.0</v>
      </c>
      <c r="H479" s="546"/>
      <c r="I479" s="735"/>
      <c r="J479" s="550">
        <v>125.0</v>
      </c>
      <c r="K479" s="542">
        <f t="shared" si="66"/>
        <v>0.2086811352</v>
      </c>
      <c r="L479" s="541">
        <f t="shared" si="67"/>
        <v>-125</v>
      </c>
      <c r="M479" s="542">
        <f t="shared" si="68"/>
        <v>-1</v>
      </c>
      <c r="N479" s="661"/>
      <c r="O479" s="633"/>
      <c r="P479" s="633"/>
      <c r="Q479" s="672"/>
      <c r="R479" s="546"/>
    </row>
    <row r="480" ht="14.25" customHeight="1" outlineLevel="1">
      <c r="E480" s="660" t="s">
        <v>715</v>
      </c>
      <c r="F480" s="549">
        <v>125.0</v>
      </c>
      <c r="G480" s="528">
        <v>599.0</v>
      </c>
      <c r="H480" s="546"/>
      <c r="I480" s="735"/>
      <c r="J480" s="550">
        <v>125.0</v>
      </c>
      <c r="K480" s="542">
        <f t="shared" si="66"/>
        <v>0.2086811352</v>
      </c>
      <c r="L480" s="541">
        <f t="shared" si="67"/>
        <v>-125</v>
      </c>
      <c r="M480" s="542">
        <f t="shared" si="68"/>
        <v>-1</v>
      </c>
      <c r="N480" s="661"/>
      <c r="O480" s="633"/>
      <c r="P480" s="633"/>
      <c r="Q480" s="672"/>
      <c r="R480" s="546"/>
    </row>
    <row r="481" ht="14.25" customHeight="1" outlineLevel="1">
      <c r="E481" s="660" t="s">
        <v>736</v>
      </c>
      <c r="F481" s="549">
        <v>125.0</v>
      </c>
      <c r="G481" s="528">
        <v>599.0</v>
      </c>
      <c r="H481" s="546"/>
      <c r="I481" s="735"/>
      <c r="J481" s="550">
        <v>125.0</v>
      </c>
      <c r="K481" s="542">
        <f t="shared" si="66"/>
        <v>0.2086811352</v>
      </c>
      <c r="L481" s="541">
        <f t="shared" si="67"/>
        <v>-125</v>
      </c>
      <c r="M481" s="542">
        <f t="shared" si="68"/>
        <v>-1</v>
      </c>
      <c r="N481" s="661"/>
      <c r="O481" s="633"/>
      <c r="P481" s="633"/>
      <c r="Q481" s="672"/>
      <c r="R481" s="546"/>
    </row>
    <row r="482" ht="14.25" customHeight="1" outlineLevel="1">
      <c r="E482" s="660" t="s">
        <v>717</v>
      </c>
      <c r="F482" s="549">
        <v>125.0</v>
      </c>
      <c r="G482" s="528">
        <v>649.0</v>
      </c>
      <c r="H482" s="546"/>
      <c r="I482" s="735"/>
      <c r="J482" s="550">
        <v>125.0</v>
      </c>
      <c r="K482" s="542">
        <f t="shared" si="66"/>
        <v>0.1926040062</v>
      </c>
      <c r="L482" s="541">
        <f t="shared" si="67"/>
        <v>-125</v>
      </c>
      <c r="M482" s="542">
        <f t="shared" si="68"/>
        <v>-1</v>
      </c>
      <c r="N482" s="661"/>
      <c r="O482" s="633"/>
      <c r="P482" s="633"/>
      <c r="Q482" s="672"/>
      <c r="R482" s="546"/>
    </row>
    <row r="483" ht="14.25" customHeight="1" outlineLevel="1">
      <c r="A483" s="671" t="s">
        <v>791</v>
      </c>
      <c r="E483" s="660" t="s">
        <v>713</v>
      </c>
      <c r="F483" s="549">
        <v>750.0</v>
      </c>
      <c r="G483" s="528">
        <v>3599.0</v>
      </c>
      <c r="H483" s="546"/>
      <c r="I483" s="735"/>
      <c r="J483" s="550">
        <v>745.0</v>
      </c>
      <c r="K483" s="542">
        <f t="shared" si="66"/>
        <v>0.207001945</v>
      </c>
      <c r="L483" s="541">
        <f t="shared" si="67"/>
        <v>-745</v>
      </c>
      <c r="M483" s="542">
        <f t="shared" si="68"/>
        <v>-1</v>
      </c>
      <c r="N483" s="661"/>
      <c r="O483" s="633"/>
      <c r="P483" s="633"/>
      <c r="Q483" s="672"/>
      <c r="R483" s="546"/>
    </row>
    <row r="484" ht="14.25" customHeight="1" outlineLevel="1">
      <c r="E484" s="660" t="s">
        <v>714</v>
      </c>
      <c r="F484" s="549">
        <v>750.0</v>
      </c>
      <c r="G484" s="528">
        <v>3599.0</v>
      </c>
      <c r="H484" s="546"/>
      <c r="I484" s="735"/>
      <c r="J484" s="550">
        <v>745.0</v>
      </c>
      <c r="K484" s="542">
        <f t="shared" si="66"/>
        <v>0.207001945</v>
      </c>
      <c r="L484" s="541">
        <f t="shared" si="67"/>
        <v>-745</v>
      </c>
      <c r="M484" s="542">
        <f t="shared" si="68"/>
        <v>-1</v>
      </c>
      <c r="N484" s="661"/>
      <c r="O484" s="633"/>
      <c r="P484" s="633"/>
      <c r="Q484" s="672"/>
      <c r="R484" s="546"/>
    </row>
    <row r="485" ht="14.25" customHeight="1" outlineLevel="1">
      <c r="E485" s="660" t="s">
        <v>715</v>
      </c>
      <c r="F485" s="549">
        <v>750.0</v>
      </c>
      <c r="G485" s="528">
        <v>3699.0</v>
      </c>
      <c r="H485" s="546"/>
      <c r="I485" s="735"/>
      <c r="J485" s="550">
        <v>745.0</v>
      </c>
      <c r="K485" s="542">
        <f t="shared" si="66"/>
        <v>0.2014057853</v>
      </c>
      <c r="L485" s="541">
        <f t="shared" si="67"/>
        <v>-745</v>
      </c>
      <c r="M485" s="542">
        <f t="shared" si="68"/>
        <v>-1</v>
      </c>
      <c r="N485" s="661"/>
      <c r="O485" s="633"/>
      <c r="P485" s="633"/>
      <c r="Q485" s="672"/>
      <c r="R485" s="546"/>
    </row>
    <row r="486" ht="14.25" customHeight="1" outlineLevel="1">
      <c r="E486" s="660" t="s">
        <v>736</v>
      </c>
      <c r="F486" s="549">
        <v>750.0</v>
      </c>
      <c r="G486" s="528">
        <v>3699.0</v>
      </c>
      <c r="H486" s="546"/>
      <c r="I486" s="735"/>
      <c r="J486" s="550">
        <v>745.0</v>
      </c>
      <c r="K486" s="542">
        <f t="shared" si="66"/>
        <v>0.2014057853</v>
      </c>
      <c r="L486" s="541">
        <f t="shared" si="67"/>
        <v>-745</v>
      </c>
      <c r="M486" s="542">
        <f t="shared" si="68"/>
        <v>-1</v>
      </c>
      <c r="N486" s="661"/>
      <c r="O486" s="633"/>
      <c r="P486" s="633"/>
      <c r="Q486" s="672"/>
      <c r="R486" s="546"/>
    </row>
    <row r="487" ht="14.25" customHeight="1" outlineLevel="1">
      <c r="E487" s="660" t="s">
        <v>717</v>
      </c>
      <c r="F487" s="549">
        <v>750.0</v>
      </c>
      <c r="G487" s="528">
        <v>3899.0</v>
      </c>
      <c r="H487" s="546"/>
      <c r="I487" s="735"/>
      <c r="J487" s="550">
        <v>745.0</v>
      </c>
      <c r="K487" s="542">
        <f t="shared" si="66"/>
        <v>0.1910746345</v>
      </c>
      <c r="L487" s="541">
        <f t="shared" si="67"/>
        <v>-745</v>
      </c>
      <c r="M487" s="542">
        <f t="shared" si="68"/>
        <v>-1</v>
      </c>
      <c r="N487" s="661"/>
      <c r="O487" s="633"/>
      <c r="P487" s="633"/>
      <c r="Q487" s="672"/>
      <c r="R487" s="546"/>
    </row>
    <row r="488" ht="14.25" customHeight="1" outlineLevel="1">
      <c r="A488" s="543" t="s">
        <v>793</v>
      </c>
      <c r="B488" s="543"/>
      <c r="C488" s="543" t="s">
        <v>793</v>
      </c>
      <c r="D488" s="703" t="s">
        <v>789</v>
      </c>
      <c r="E488" s="660" t="s">
        <v>713</v>
      </c>
      <c r="F488" s="549">
        <v>750.0</v>
      </c>
      <c r="G488" s="528">
        <v>2599.0</v>
      </c>
      <c r="H488" s="546"/>
      <c r="I488" s="735"/>
      <c r="J488" s="550">
        <v>451.0</v>
      </c>
      <c r="K488" s="542">
        <f t="shared" si="66"/>
        <v>0.1735282801</v>
      </c>
      <c r="L488" s="541">
        <f t="shared" si="67"/>
        <v>-451</v>
      </c>
      <c r="M488" s="542">
        <f t="shared" si="68"/>
        <v>-1</v>
      </c>
      <c r="N488" s="661"/>
      <c r="O488" s="633"/>
      <c r="P488" s="633"/>
      <c r="Q488" s="672"/>
      <c r="R488" s="546"/>
    </row>
    <row r="489" ht="14.25" customHeight="1" outlineLevel="1">
      <c r="D489" s="648"/>
      <c r="E489" s="660" t="s">
        <v>714</v>
      </c>
      <c r="F489" s="549">
        <v>750.0</v>
      </c>
      <c r="G489" s="528">
        <v>2599.0</v>
      </c>
      <c r="H489" s="546"/>
      <c r="I489" s="735"/>
      <c r="J489" s="550">
        <v>451.0</v>
      </c>
      <c r="K489" s="542">
        <f t="shared" si="66"/>
        <v>0.1735282801</v>
      </c>
      <c r="L489" s="541">
        <f t="shared" si="67"/>
        <v>-451</v>
      </c>
      <c r="M489" s="542">
        <f t="shared" si="68"/>
        <v>-1</v>
      </c>
      <c r="N489" s="661"/>
      <c r="O489" s="633"/>
      <c r="P489" s="633"/>
      <c r="Q489" s="672"/>
      <c r="R489" s="546"/>
    </row>
    <row r="490" ht="14.25" customHeight="1" outlineLevel="1">
      <c r="D490" s="648"/>
      <c r="E490" s="660" t="s">
        <v>715</v>
      </c>
      <c r="F490" s="549">
        <v>750.0</v>
      </c>
      <c r="G490" s="528">
        <v>2699.0</v>
      </c>
      <c r="H490" s="546"/>
      <c r="I490" s="735"/>
      <c r="J490" s="550">
        <v>451.0</v>
      </c>
      <c r="K490" s="542">
        <f t="shared" si="66"/>
        <v>0.1670989255</v>
      </c>
      <c r="L490" s="541">
        <f t="shared" si="67"/>
        <v>-451</v>
      </c>
      <c r="M490" s="542">
        <f t="shared" si="68"/>
        <v>-1</v>
      </c>
      <c r="N490" s="661"/>
      <c r="O490" s="633"/>
      <c r="P490" s="633"/>
      <c r="Q490" s="672"/>
      <c r="R490" s="546"/>
    </row>
    <row r="491" ht="14.25" customHeight="1" outlineLevel="1">
      <c r="D491" s="648"/>
      <c r="E491" s="660" t="s">
        <v>736</v>
      </c>
      <c r="F491" s="549">
        <v>750.0</v>
      </c>
      <c r="G491" s="528">
        <v>2699.0</v>
      </c>
      <c r="H491" s="546"/>
      <c r="I491" s="735"/>
      <c r="J491" s="550">
        <v>451.0</v>
      </c>
      <c r="K491" s="542">
        <f t="shared" si="66"/>
        <v>0.1670989255</v>
      </c>
      <c r="L491" s="541">
        <f t="shared" si="67"/>
        <v>-451</v>
      </c>
      <c r="M491" s="542">
        <f t="shared" si="68"/>
        <v>-1</v>
      </c>
      <c r="N491" s="661"/>
      <c r="O491" s="633"/>
      <c r="P491" s="633"/>
      <c r="Q491" s="672"/>
      <c r="R491" s="546"/>
    </row>
    <row r="492" ht="14.25" customHeight="1" outlineLevel="1">
      <c r="D492" s="648"/>
      <c r="E492" s="660" t="s">
        <v>717</v>
      </c>
      <c r="F492" s="549">
        <v>750.0</v>
      </c>
      <c r="G492" s="528">
        <v>2899.0</v>
      </c>
      <c r="H492" s="546"/>
      <c r="I492" s="735"/>
      <c r="J492" s="550">
        <v>451.0</v>
      </c>
      <c r="K492" s="542">
        <f t="shared" si="66"/>
        <v>0.1555708865</v>
      </c>
      <c r="L492" s="541">
        <f t="shared" si="67"/>
        <v>-451</v>
      </c>
      <c r="M492" s="542">
        <f t="shared" si="68"/>
        <v>-1</v>
      </c>
      <c r="N492" s="661"/>
      <c r="O492" s="633"/>
      <c r="P492" s="633"/>
      <c r="Q492" s="672"/>
      <c r="R492" s="546"/>
    </row>
    <row r="493" ht="14.25" customHeight="1" outlineLevel="1">
      <c r="A493" s="543" t="s">
        <v>793</v>
      </c>
      <c r="D493" s="648"/>
      <c r="E493" s="660" t="s">
        <v>713</v>
      </c>
      <c r="F493" s="549">
        <v>125.0</v>
      </c>
      <c r="G493" s="528">
        <v>429.0</v>
      </c>
      <c r="H493" s="546"/>
      <c r="I493" s="735"/>
      <c r="J493" s="550">
        <v>75.0</v>
      </c>
      <c r="K493" s="542">
        <f t="shared" si="66"/>
        <v>0.1748251748</v>
      </c>
      <c r="L493" s="541">
        <f t="shared" si="67"/>
        <v>-75</v>
      </c>
      <c r="M493" s="542">
        <f t="shared" si="68"/>
        <v>-1</v>
      </c>
      <c r="N493" s="661"/>
      <c r="O493" s="633"/>
      <c r="P493" s="633"/>
      <c r="Q493" s="672"/>
      <c r="R493" s="546"/>
    </row>
    <row r="494" ht="14.25" customHeight="1" outlineLevel="1">
      <c r="D494" s="648"/>
      <c r="E494" s="660" t="s">
        <v>714</v>
      </c>
      <c r="F494" s="549">
        <v>125.0</v>
      </c>
      <c r="G494" s="528">
        <v>429.0</v>
      </c>
      <c r="H494" s="546"/>
      <c r="I494" s="735"/>
      <c r="J494" s="550">
        <v>75.0</v>
      </c>
      <c r="K494" s="542">
        <f t="shared" si="66"/>
        <v>0.1748251748</v>
      </c>
      <c r="L494" s="541">
        <f t="shared" si="67"/>
        <v>-75</v>
      </c>
      <c r="M494" s="542">
        <f t="shared" si="68"/>
        <v>-1</v>
      </c>
      <c r="N494" s="661"/>
      <c r="O494" s="633"/>
      <c r="P494" s="633"/>
      <c r="Q494" s="672"/>
      <c r="R494" s="546"/>
    </row>
    <row r="495" ht="14.25" customHeight="1" outlineLevel="1">
      <c r="D495" s="648"/>
      <c r="E495" s="660" t="s">
        <v>715</v>
      </c>
      <c r="F495" s="549">
        <v>125.0</v>
      </c>
      <c r="G495" s="528">
        <v>449.0</v>
      </c>
      <c r="H495" s="546"/>
      <c r="I495" s="735"/>
      <c r="J495" s="550">
        <v>75.0</v>
      </c>
      <c r="K495" s="542">
        <f t="shared" si="66"/>
        <v>0.1670378619</v>
      </c>
      <c r="L495" s="541">
        <f t="shared" si="67"/>
        <v>-75</v>
      </c>
      <c r="M495" s="542">
        <f t="shared" si="68"/>
        <v>-1</v>
      </c>
      <c r="N495" s="661"/>
      <c r="O495" s="633"/>
      <c r="P495" s="633"/>
      <c r="Q495" s="672"/>
      <c r="R495" s="546"/>
    </row>
    <row r="496" ht="14.25" customHeight="1" outlineLevel="1">
      <c r="D496" s="648"/>
      <c r="E496" s="660" t="s">
        <v>736</v>
      </c>
      <c r="F496" s="549">
        <v>125.0</v>
      </c>
      <c r="G496" s="528">
        <v>449.0</v>
      </c>
      <c r="H496" s="546"/>
      <c r="I496" s="735"/>
      <c r="J496" s="550">
        <v>75.0</v>
      </c>
      <c r="K496" s="542">
        <f t="shared" si="66"/>
        <v>0.1670378619</v>
      </c>
      <c r="L496" s="541">
        <f t="shared" si="67"/>
        <v>-75</v>
      </c>
      <c r="M496" s="542">
        <f t="shared" si="68"/>
        <v>-1</v>
      </c>
      <c r="N496" s="661"/>
      <c r="O496" s="633"/>
      <c r="P496" s="633"/>
      <c r="Q496" s="672"/>
      <c r="R496" s="546"/>
    </row>
    <row r="497" ht="14.25" customHeight="1" outlineLevel="1">
      <c r="D497" s="648"/>
      <c r="E497" s="660" t="s">
        <v>717</v>
      </c>
      <c r="F497" s="549">
        <v>125.0</v>
      </c>
      <c r="G497" s="528">
        <v>479.0</v>
      </c>
      <c r="H497" s="546"/>
      <c r="I497" s="735"/>
      <c r="J497" s="550">
        <v>75.0</v>
      </c>
      <c r="K497" s="542">
        <f t="shared" si="66"/>
        <v>0.1565762004</v>
      </c>
      <c r="L497" s="541">
        <f t="shared" si="67"/>
        <v>-75</v>
      </c>
      <c r="M497" s="542">
        <f t="shared" si="68"/>
        <v>-1</v>
      </c>
      <c r="N497" s="661"/>
      <c r="O497" s="633"/>
      <c r="P497" s="633"/>
      <c r="Q497" s="672"/>
      <c r="R497" s="546"/>
    </row>
    <row r="498" ht="14.25" customHeight="1" outlineLevel="1">
      <c r="A498" s="543" t="s">
        <v>794</v>
      </c>
      <c r="B498" s="543"/>
      <c r="C498" s="543" t="s">
        <v>794</v>
      </c>
      <c r="D498" s="703" t="s">
        <v>789</v>
      </c>
      <c r="E498" s="660" t="s">
        <v>713</v>
      </c>
      <c r="F498" s="549">
        <v>750.0</v>
      </c>
      <c r="G498" s="528">
        <v>2499.0</v>
      </c>
      <c r="H498" s="546"/>
      <c r="I498" s="735"/>
      <c r="J498" s="550">
        <v>373.0</v>
      </c>
      <c r="K498" s="542">
        <f t="shared" si="66"/>
        <v>0.1492597039</v>
      </c>
      <c r="L498" s="541">
        <f t="shared" si="67"/>
        <v>-373</v>
      </c>
      <c r="M498" s="542">
        <f t="shared" si="68"/>
        <v>-1</v>
      </c>
      <c r="N498" s="661"/>
      <c r="O498" s="633"/>
      <c r="P498" s="633"/>
      <c r="Q498" s="672"/>
      <c r="R498" s="546"/>
    </row>
    <row r="499" ht="14.25" customHeight="1" outlineLevel="1">
      <c r="D499" s="648"/>
      <c r="E499" s="660" t="s">
        <v>714</v>
      </c>
      <c r="F499" s="549">
        <v>750.0</v>
      </c>
      <c r="G499" s="528">
        <v>2499.0</v>
      </c>
      <c r="H499" s="546"/>
      <c r="I499" s="735"/>
      <c r="J499" s="550">
        <v>373.0</v>
      </c>
      <c r="K499" s="542">
        <f t="shared" si="66"/>
        <v>0.1492597039</v>
      </c>
      <c r="L499" s="541">
        <f t="shared" si="67"/>
        <v>-373</v>
      </c>
      <c r="M499" s="542">
        <f t="shared" si="68"/>
        <v>-1</v>
      </c>
      <c r="N499" s="661"/>
      <c r="O499" s="633"/>
      <c r="P499" s="633"/>
      <c r="Q499" s="672"/>
      <c r="R499" s="546"/>
    </row>
    <row r="500" ht="14.25" customHeight="1" outlineLevel="1">
      <c r="D500" s="648"/>
      <c r="E500" s="660" t="s">
        <v>715</v>
      </c>
      <c r="F500" s="549">
        <v>750.0</v>
      </c>
      <c r="G500" s="528">
        <v>2699.0</v>
      </c>
      <c r="H500" s="546"/>
      <c r="I500" s="735"/>
      <c r="J500" s="550">
        <v>373.0</v>
      </c>
      <c r="K500" s="542">
        <f t="shared" si="66"/>
        <v>0.1381993331</v>
      </c>
      <c r="L500" s="541">
        <f t="shared" si="67"/>
        <v>-373</v>
      </c>
      <c r="M500" s="542">
        <f t="shared" si="68"/>
        <v>-1</v>
      </c>
      <c r="N500" s="661"/>
      <c r="O500" s="633"/>
      <c r="P500" s="633"/>
      <c r="Q500" s="672"/>
      <c r="R500" s="546"/>
    </row>
    <row r="501" ht="14.25" customHeight="1" outlineLevel="1">
      <c r="D501" s="648"/>
      <c r="E501" s="660" t="s">
        <v>716</v>
      </c>
      <c r="F501" s="549">
        <v>750.0</v>
      </c>
      <c r="G501" s="528">
        <v>2699.0</v>
      </c>
      <c r="H501" s="546"/>
      <c r="I501" s="735"/>
      <c r="J501" s="550">
        <v>373.0</v>
      </c>
      <c r="K501" s="542">
        <f t="shared" si="66"/>
        <v>0.1381993331</v>
      </c>
      <c r="L501" s="541">
        <f t="shared" si="67"/>
        <v>-373</v>
      </c>
      <c r="M501" s="542">
        <f t="shared" si="68"/>
        <v>-1</v>
      </c>
      <c r="N501" s="661"/>
      <c r="O501" s="633"/>
      <c r="P501" s="633"/>
      <c r="Q501" s="672"/>
      <c r="R501" s="546"/>
    </row>
    <row r="502" ht="14.25" customHeight="1" outlineLevel="1">
      <c r="D502" s="648"/>
      <c r="E502" s="660" t="s">
        <v>717</v>
      </c>
      <c r="F502" s="549">
        <v>750.0</v>
      </c>
      <c r="G502" s="528">
        <v>2899.0</v>
      </c>
      <c r="H502" s="546"/>
      <c r="I502" s="735"/>
      <c r="J502" s="550">
        <v>373.0</v>
      </c>
      <c r="K502" s="542">
        <f t="shared" si="66"/>
        <v>0.1286650569</v>
      </c>
      <c r="L502" s="541">
        <f t="shared" si="67"/>
        <v>-373</v>
      </c>
      <c r="M502" s="542">
        <f t="shared" si="68"/>
        <v>-1</v>
      </c>
      <c r="N502" s="661"/>
      <c r="O502" s="633"/>
      <c r="P502" s="633"/>
      <c r="Q502" s="672"/>
      <c r="R502" s="546"/>
    </row>
    <row r="503" ht="14.25" customHeight="1" outlineLevel="1">
      <c r="A503" s="543" t="s">
        <v>794</v>
      </c>
      <c r="D503" s="648"/>
      <c r="E503" s="660" t="s">
        <v>713</v>
      </c>
      <c r="F503" s="549">
        <v>125.0</v>
      </c>
      <c r="G503" s="546">
        <v>419.0</v>
      </c>
      <c r="H503" s="546"/>
      <c r="I503" s="735"/>
      <c r="J503" s="550">
        <v>62.0</v>
      </c>
      <c r="K503" s="542">
        <f t="shared" si="66"/>
        <v>0.1479713604</v>
      </c>
      <c r="L503" s="541">
        <f t="shared" si="67"/>
        <v>-62</v>
      </c>
      <c r="M503" s="542">
        <f t="shared" si="68"/>
        <v>-1</v>
      </c>
      <c r="N503" s="661"/>
      <c r="O503" s="633"/>
      <c r="P503" s="633"/>
      <c r="Q503" s="672"/>
      <c r="R503" s="546"/>
    </row>
    <row r="504" ht="14.25" customHeight="1" outlineLevel="1">
      <c r="D504" s="648"/>
      <c r="E504" s="660" t="s">
        <v>714</v>
      </c>
      <c r="F504" s="549">
        <v>125.0</v>
      </c>
      <c r="G504" s="546">
        <v>419.0</v>
      </c>
      <c r="H504" s="546"/>
      <c r="I504" s="735"/>
      <c r="J504" s="550">
        <v>62.0</v>
      </c>
      <c r="K504" s="542">
        <f t="shared" si="66"/>
        <v>0.1479713604</v>
      </c>
      <c r="L504" s="541">
        <f t="shared" si="67"/>
        <v>-62</v>
      </c>
      <c r="M504" s="542">
        <f t="shared" si="68"/>
        <v>-1</v>
      </c>
      <c r="N504" s="661"/>
      <c r="O504" s="633"/>
      <c r="P504" s="633"/>
      <c r="Q504" s="672"/>
      <c r="R504" s="546"/>
    </row>
    <row r="505" ht="14.25" customHeight="1" outlineLevel="1">
      <c r="D505" s="648"/>
      <c r="E505" s="660" t="s">
        <v>715</v>
      </c>
      <c r="F505" s="549">
        <v>125.0</v>
      </c>
      <c r="G505" s="546">
        <v>449.0</v>
      </c>
      <c r="H505" s="546"/>
      <c r="I505" s="735"/>
      <c r="J505" s="550">
        <v>62.0</v>
      </c>
      <c r="K505" s="542">
        <f t="shared" si="66"/>
        <v>0.1380846325</v>
      </c>
      <c r="L505" s="541">
        <f t="shared" si="67"/>
        <v>-62</v>
      </c>
      <c r="M505" s="542">
        <f t="shared" si="68"/>
        <v>-1</v>
      </c>
      <c r="N505" s="661"/>
      <c r="O505" s="633"/>
      <c r="P505" s="633"/>
      <c r="Q505" s="672"/>
      <c r="R505" s="546"/>
    </row>
    <row r="506" ht="14.25" customHeight="1" outlineLevel="1">
      <c r="D506" s="648"/>
      <c r="E506" s="660" t="s">
        <v>716</v>
      </c>
      <c r="F506" s="549">
        <v>125.0</v>
      </c>
      <c r="G506" s="546">
        <v>449.0</v>
      </c>
      <c r="H506" s="546"/>
      <c r="I506" s="735"/>
      <c r="J506" s="550">
        <v>62.0</v>
      </c>
      <c r="K506" s="542">
        <f t="shared" si="66"/>
        <v>0.1380846325</v>
      </c>
      <c r="L506" s="541">
        <f t="shared" si="67"/>
        <v>-62</v>
      </c>
      <c r="M506" s="542">
        <f t="shared" si="68"/>
        <v>-1</v>
      </c>
      <c r="N506" s="661"/>
      <c r="O506" s="633"/>
      <c r="P506" s="633"/>
      <c r="Q506" s="672"/>
      <c r="R506" s="546"/>
    </row>
    <row r="507" ht="14.25" customHeight="1" outlineLevel="1">
      <c r="D507" s="648"/>
      <c r="E507" s="660" t="s">
        <v>717</v>
      </c>
      <c r="F507" s="549">
        <v>125.0</v>
      </c>
      <c r="G507" s="546">
        <v>479.0</v>
      </c>
      <c r="H507" s="546"/>
      <c r="I507" s="735"/>
      <c r="J507" s="550">
        <v>62.0</v>
      </c>
      <c r="K507" s="542">
        <f t="shared" si="66"/>
        <v>0.1294363257</v>
      </c>
      <c r="L507" s="541">
        <f t="shared" si="67"/>
        <v>-62</v>
      </c>
      <c r="M507" s="542">
        <f t="shared" si="68"/>
        <v>-1</v>
      </c>
      <c r="N507" s="661"/>
      <c r="O507" s="633"/>
      <c r="P507" s="633"/>
      <c r="Q507" s="672"/>
      <c r="R507" s="546"/>
    </row>
    <row r="508" ht="14.25" customHeight="1" outlineLevel="1">
      <c r="A508" s="543" t="s">
        <v>795</v>
      </c>
      <c r="B508" s="543"/>
      <c r="C508" s="543" t="s">
        <v>795</v>
      </c>
      <c r="D508" s="703" t="s">
        <v>789</v>
      </c>
      <c r="E508" s="660" t="s">
        <v>713</v>
      </c>
      <c r="F508" s="549">
        <v>750.0</v>
      </c>
      <c r="G508" s="546">
        <v>2699.0</v>
      </c>
      <c r="H508" s="546"/>
      <c r="I508" s="735"/>
      <c r="J508" s="550">
        <v>460.0</v>
      </c>
      <c r="K508" s="542">
        <f t="shared" si="66"/>
        <v>0.1704334939</v>
      </c>
      <c r="L508" s="541">
        <f t="shared" si="67"/>
        <v>-460</v>
      </c>
      <c r="M508" s="542">
        <f t="shared" si="68"/>
        <v>-1</v>
      </c>
      <c r="N508" s="661"/>
      <c r="O508" s="633"/>
      <c r="P508" s="633"/>
      <c r="Q508" s="672"/>
      <c r="R508" s="546"/>
    </row>
    <row r="509" ht="14.25" customHeight="1" outlineLevel="1">
      <c r="D509" s="648"/>
      <c r="E509" s="660" t="s">
        <v>714</v>
      </c>
      <c r="F509" s="549">
        <v>750.0</v>
      </c>
      <c r="G509" s="546">
        <v>2699.0</v>
      </c>
      <c r="H509" s="546"/>
      <c r="I509" s="735"/>
      <c r="J509" s="550">
        <v>460.0</v>
      </c>
      <c r="K509" s="542">
        <f t="shared" si="66"/>
        <v>0.1704334939</v>
      </c>
      <c r="L509" s="541">
        <f t="shared" si="67"/>
        <v>-460</v>
      </c>
      <c r="M509" s="542">
        <f t="shared" si="68"/>
        <v>-1</v>
      </c>
      <c r="N509" s="661"/>
      <c r="O509" s="633"/>
      <c r="P509" s="633"/>
      <c r="Q509" s="672"/>
      <c r="R509" s="546"/>
    </row>
    <row r="510" ht="14.25" customHeight="1" outlineLevel="1">
      <c r="D510" s="648"/>
      <c r="E510" s="660" t="s">
        <v>715</v>
      </c>
      <c r="F510" s="549">
        <v>750.0</v>
      </c>
      <c r="G510" s="546">
        <v>2899.0</v>
      </c>
      <c r="H510" s="546"/>
      <c r="I510" s="735"/>
      <c r="J510" s="550">
        <v>460.0</v>
      </c>
      <c r="K510" s="542">
        <f t="shared" si="66"/>
        <v>0.1586754053</v>
      </c>
      <c r="L510" s="541">
        <f t="shared" si="67"/>
        <v>-460</v>
      </c>
      <c r="M510" s="542">
        <f t="shared" si="68"/>
        <v>-1</v>
      </c>
      <c r="N510" s="661"/>
      <c r="O510" s="633"/>
      <c r="P510" s="633"/>
      <c r="Q510" s="672"/>
      <c r="R510" s="546"/>
    </row>
    <row r="511" ht="14.25" customHeight="1" outlineLevel="1">
      <c r="D511" s="648"/>
      <c r="E511" s="660" t="s">
        <v>716</v>
      </c>
      <c r="F511" s="549">
        <v>750.0</v>
      </c>
      <c r="G511" s="546">
        <v>2899.0</v>
      </c>
      <c r="H511" s="546"/>
      <c r="I511" s="735"/>
      <c r="J511" s="550">
        <v>460.0</v>
      </c>
      <c r="K511" s="542">
        <f t="shared" si="66"/>
        <v>0.1586754053</v>
      </c>
      <c r="L511" s="541">
        <f t="shared" si="67"/>
        <v>-460</v>
      </c>
      <c r="M511" s="542">
        <f t="shared" si="68"/>
        <v>-1</v>
      </c>
      <c r="N511" s="661"/>
      <c r="O511" s="633"/>
      <c r="P511" s="633"/>
      <c r="Q511" s="672"/>
      <c r="R511" s="546"/>
    </row>
    <row r="512" ht="14.25" customHeight="1" outlineLevel="1">
      <c r="D512" s="648"/>
      <c r="E512" s="660" t="s">
        <v>717</v>
      </c>
      <c r="F512" s="549">
        <v>750.0</v>
      </c>
      <c r="G512" s="546">
        <v>3199.0</v>
      </c>
      <c r="H512" s="546"/>
      <c r="I512" s="735"/>
      <c r="J512" s="550">
        <v>460.0</v>
      </c>
      <c r="K512" s="542">
        <f t="shared" si="66"/>
        <v>0.1437949359</v>
      </c>
      <c r="L512" s="541">
        <f t="shared" si="67"/>
        <v>-460</v>
      </c>
      <c r="M512" s="542">
        <f t="shared" si="68"/>
        <v>-1</v>
      </c>
      <c r="N512" s="661"/>
      <c r="O512" s="633"/>
      <c r="P512" s="633"/>
      <c r="Q512" s="672"/>
      <c r="R512" s="546"/>
    </row>
    <row r="513" ht="14.25" customHeight="1" outlineLevel="1">
      <c r="A513" s="543" t="s">
        <v>795</v>
      </c>
      <c r="D513" s="648"/>
      <c r="E513" s="660" t="s">
        <v>713</v>
      </c>
      <c r="F513" s="549">
        <v>125.0</v>
      </c>
      <c r="G513" s="546">
        <v>449.0</v>
      </c>
      <c r="H513" s="546"/>
      <c r="I513" s="735"/>
      <c r="J513" s="550">
        <v>76.0</v>
      </c>
      <c r="K513" s="542">
        <f t="shared" si="66"/>
        <v>0.1692650334</v>
      </c>
      <c r="L513" s="541">
        <f t="shared" si="67"/>
        <v>-76</v>
      </c>
      <c r="M513" s="542">
        <f t="shared" si="68"/>
        <v>-1</v>
      </c>
      <c r="N513" s="661"/>
      <c r="O513" s="633"/>
      <c r="P513" s="633"/>
      <c r="Q513" s="672"/>
      <c r="R513" s="546"/>
    </row>
    <row r="514" ht="14.25" customHeight="1" outlineLevel="1">
      <c r="D514" s="648"/>
      <c r="E514" s="660" t="s">
        <v>714</v>
      </c>
      <c r="F514" s="549">
        <v>125.0</v>
      </c>
      <c r="G514" s="546">
        <v>449.0</v>
      </c>
      <c r="H514" s="546"/>
      <c r="I514" s="735"/>
      <c r="J514" s="550">
        <v>76.0</v>
      </c>
      <c r="K514" s="542">
        <f t="shared" si="66"/>
        <v>0.1692650334</v>
      </c>
      <c r="L514" s="541">
        <f t="shared" si="67"/>
        <v>-76</v>
      </c>
      <c r="M514" s="542">
        <f t="shared" si="68"/>
        <v>-1</v>
      </c>
      <c r="N514" s="661"/>
      <c r="O514" s="633"/>
      <c r="P514" s="633"/>
      <c r="Q514" s="672"/>
      <c r="R514" s="546"/>
    </row>
    <row r="515" ht="14.25" customHeight="1" outlineLevel="1">
      <c r="D515" s="648"/>
      <c r="E515" s="660" t="s">
        <v>715</v>
      </c>
      <c r="F515" s="549">
        <v>125.0</v>
      </c>
      <c r="G515" s="546">
        <v>479.0</v>
      </c>
      <c r="H515" s="546"/>
      <c r="I515" s="735"/>
      <c r="J515" s="550">
        <v>76.0</v>
      </c>
      <c r="K515" s="542">
        <f t="shared" si="66"/>
        <v>0.1586638831</v>
      </c>
      <c r="L515" s="541">
        <f t="shared" si="67"/>
        <v>-76</v>
      </c>
      <c r="M515" s="542">
        <f t="shared" si="68"/>
        <v>-1</v>
      </c>
      <c r="N515" s="661"/>
      <c r="O515" s="633"/>
      <c r="P515" s="633"/>
      <c r="Q515" s="672"/>
      <c r="R515" s="546"/>
    </row>
    <row r="516" ht="14.25" customHeight="1" outlineLevel="1">
      <c r="D516" s="648"/>
      <c r="E516" s="660" t="s">
        <v>716</v>
      </c>
      <c r="F516" s="549">
        <v>125.0</v>
      </c>
      <c r="G516" s="546">
        <v>479.0</v>
      </c>
      <c r="H516" s="546"/>
      <c r="I516" s="735"/>
      <c r="J516" s="550">
        <v>76.0</v>
      </c>
      <c r="K516" s="542">
        <f t="shared" si="66"/>
        <v>0.1586638831</v>
      </c>
      <c r="L516" s="541">
        <f t="shared" si="67"/>
        <v>-76</v>
      </c>
      <c r="M516" s="542">
        <f t="shared" si="68"/>
        <v>-1</v>
      </c>
      <c r="N516" s="661"/>
      <c r="O516" s="633"/>
      <c r="P516" s="633"/>
      <c r="Q516" s="672"/>
      <c r="R516" s="546"/>
    </row>
    <row r="517" ht="14.25" customHeight="1" outlineLevel="1">
      <c r="D517" s="648"/>
      <c r="E517" s="660" t="s">
        <v>717</v>
      </c>
      <c r="F517" s="549">
        <v>125.0</v>
      </c>
      <c r="G517" s="546">
        <v>529.0</v>
      </c>
      <c r="H517" s="546"/>
      <c r="I517" s="735"/>
      <c r="J517" s="550">
        <v>76.0</v>
      </c>
      <c r="K517" s="542">
        <f t="shared" si="66"/>
        <v>0.1436672968</v>
      </c>
      <c r="L517" s="541">
        <f t="shared" si="67"/>
        <v>-76</v>
      </c>
      <c r="M517" s="542">
        <f t="shared" si="68"/>
        <v>-1</v>
      </c>
      <c r="N517" s="661"/>
      <c r="O517" s="633"/>
      <c r="P517" s="633"/>
      <c r="Q517" s="672"/>
      <c r="R517" s="546"/>
    </row>
    <row r="518" ht="14.25" customHeight="1" outlineLevel="1">
      <c r="A518" s="543" t="s">
        <v>796</v>
      </c>
      <c r="B518" s="543"/>
      <c r="C518" s="543"/>
      <c r="D518" s="703" t="s">
        <v>789</v>
      </c>
      <c r="E518" s="660" t="s">
        <v>717</v>
      </c>
      <c r="F518" s="549">
        <v>750.0</v>
      </c>
      <c r="G518" s="546">
        <v>3999.0</v>
      </c>
      <c r="H518" s="546"/>
      <c r="I518" s="735"/>
      <c r="J518" s="550">
        <v>743.0</v>
      </c>
      <c r="K518" s="542">
        <f t="shared" si="66"/>
        <v>0.1857964491</v>
      </c>
      <c r="L518" s="541">
        <f t="shared" si="67"/>
        <v>-743</v>
      </c>
      <c r="M518" s="542">
        <f t="shared" si="68"/>
        <v>-1</v>
      </c>
      <c r="N518" s="661"/>
      <c r="O518" s="633"/>
      <c r="P518" s="633"/>
      <c r="Q518" s="672"/>
      <c r="R518" s="546"/>
    </row>
    <row r="519" ht="14.25" customHeight="1" outlineLevel="1">
      <c r="D519" s="648"/>
      <c r="E519" s="660" t="s">
        <v>717</v>
      </c>
      <c r="F519" s="549">
        <v>125.0</v>
      </c>
      <c r="G519" s="546">
        <v>649.0</v>
      </c>
      <c r="H519" s="546"/>
      <c r="I519" s="735"/>
      <c r="J519" s="550">
        <v>125.0</v>
      </c>
      <c r="K519" s="542">
        <f t="shared" si="66"/>
        <v>0.1926040062</v>
      </c>
      <c r="L519" s="541">
        <f t="shared" si="67"/>
        <v>-125</v>
      </c>
      <c r="M519" s="542">
        <f t="shared" si="68"/>
        <v>-1</v>
      </c>
      <c r="N519" s="661"/>
      <c r="O519" s="633"/>
      <c r="P519" s="633"/>
      <c r="Q519" s="672"/>
      <c r="R519" s="546"/>
    </row>
    <row r="520" ht="14.25" customHeight="1" outlineLevel="1">
      <c r="A520" s="671" t="s">
        <v>797</v>
      </c>
      <c r="B520" s="543"/>
      <c r="C520" s="543"/>
      <c r="D520" s="702" t="s">
        <v>798</v>
      </c>
      <c r="E520" s="660" t="s">
        <v>717</v>
      </c>
      <c r="F520" s="549">
        <v>750.0</v>
      </c>
      <c r="G520" s="546">
        <v>5999.0</v>
      </c>
      <c r="H520" s="546"/>
      <c r="I520" s="735"/>
      <c r="J520" s="550">
        <v>1085.0</v>
      </c>
      <c r="K520" s="542">
        <f t="shared" si="66"/>
        <v>0.1808634772</v>
      </c>
      <c r="L520" s="541">
        <f t="shared" si="67"/>
        <v>-1085</v>
      </c>
      <c r="M520" s="542">
        <f t="shared" si="68"/>
        <v>-1</v>
      </c>
      <c r="N520" s="661"/>
      <c r="O520" s="633"/>
      <c r="P520" s="633"/>
      <c r="Q520" s="672"/>
      <c r="R520" s="546"/>
    </row>
    <row r="521" ht="14.25" customHeight="1" outlineLevel="1">
      <c r="E521" s="660" t="s">
        <v>717</v>
      </c>
      <c r="F521" s="549">
        <v>125.0</v>
      </c>
      <c r="G521" s="546">
        <v>899.0</v>
      </c>
      <c r="H521" s="546"/>
      <c r="I521" s="735"/>
      <c r="J521" s="550">
        <v>180.0</v>
      </c>
      <c r="K521" s="542">
        <f t="shared" si="66"/>
        <v>0.2002224694</v>
      </c>
      <c r="L521" s="541">
        <f t="shared" si="67"/>
        <v>-180</v>
      </c>
      <c r="M521" s="542">
        <f t="shared" si="68"/>
        <v>-1</v>
      </c>
      <c r="N521" s="661"/>
      <c r="O521" s="633"/>
      <c r="P521" s="633"/>
      <c r="Q521" s="672"/>
      <c r="R521" s="546"/>
    </row>
    <row r="522" ht="14.25" customHeight="1" outlineLevel="1">
      <c r="A522" s="525" t="s">
        <v>799</v>
      </c>
      <c r="B522" s="704"/>
      <c r="C522" s="704"/>
      <c r="D522" s="704"/>
      <c r="E522" s="657" t="s">
        <v>713</v>
      </c>
      <c r="F522" s="533"/>
      <c r="G522" s="534"/>
      <c r="H522" s="534"/>
      <c r="I522" s="731"/>
      <c r="J522" s="535"/>
      <c r="K522" s="536"/>
      <c r="L522" s="537"/>
      <c r="M522" s="536"/>
      <c r="N522" s="645"/>
      <c r="O522" s="646"/>
      <c r="P522" s="646"/>
      <c r="Q522" s="705"/>
      <c r="R522" s="534"/>
    </row>
    <row r="523" ht="14.25" customHeight="1" outlineLevel="1">
      <c r="E523" s="657" t="s">
        <v>714</v>
      </c>
      <c r="F523" s="533"/>
      <c r="G523" s="534"/>
      <c r="H523" s="534"/>
      <c r="I523" s="731"/>
      <c r="J523" s="535"/>
      <c r="K523" s="536"/>
      <c r="L523" s="537"/>
      <c r="M523" s="536"/>
      <c r="N523" s="645"/>
      <c r="O523" s="646"/>
      <c r="P523" s="646"/>
      <c r="Q523" s="705"/>
      <c r="R523" s="534"/>
    </row>
    <row r="524" ht="14.25" customHeight="1" outlineLevel="1">
      <c r="E524" s="657" t="s">
        <v>715</v>
      </c>
      <c r="F524" s="533"/>
      <c r="G524" s="534"/>
      <c r="H524" s="534"/>
      <c r="I524" s="731"/>
      <c r="J524" s="535"/>
      <c r="K524" s="536"/>
      <c r="L524" s="537"/>
      <c r="M524" s="536"/>
      <c r="N524" s="645"/>
      <c r="O524" s="646"/>
      <c r="P524" s="646"/>
      <c r="Q524" s="705"/>
      <c r="R524" s="534"/>
    </row>
    <row r="525" ht="14.25" customHeight="1" outlineLevel="1">
      <c r="E525" s="657" t="s">
        <v>736</v>
      </c>
      <c r="F525" s="533"/>
      <c r="G525" s="534"/>
      <c r="H525" s="534"/>
      <c r="I525" s="731"/>
      <c r="J525" s="535"/>
      <c r="K525" s="536"/>
      <c r="L525" s="537"/>
      <c r="M525" s="536"/>
      <c r="N525" s="645"/>
      <c r="O525" s="646"/>
      <c r="P525" s="646"/>
      <c r="Q525" s="705"/>
      <c r="R525" s="534"/>
    </row>
    <row r="526" ht="14.25" customHeight="1" outlineLevel="1">
      <c r="E526" s="657" t="s">
        <v>717</v>
      </c>
      <c r="F526" s="533"/>
      <c r="G526" s="534"/>
      <c r="H526" s="534"/>
      <c r="I526" s="731"/>
      <c r="J526" s="535"/>
      <c r="K526" s="536"/>
      <c r="L526" s="537"/>
      <c r="M526" s="536"/>
      <c r="N526" s="645"/>
      <c r="O526" s="646"/>
      <c r="P526" s="646"/>
      <c r="Q526" s="705"/>
      <c r="R526" s="534"/>
    </row>
    <row r="527" ht="14.25" customHeight="1" outlineLevel="1">
      <c r="A527" s="671" t="s">
        <v>800</v>
      </c>
      <c r="B527" s="543"/>
      <c r="C527" s="543" t="s">
        <v>800</v>
      </c>
      <c r="D527" s="543" t="s">
        <v>801</v>
      </c>
      <c r="E527" s="660" t="s">
        <v>713</v>
      </c>
      <c r="F527" s="548">
        <v>750.0</v>
      </c>
      <c r="G527" s="528">
        <v>2499.0</v>
      </c>
      <c r="H527" s="528"/>
      <c r="I527" s="735"/>
      <c r="J527" s="550">
        <v>370.0</v>
      </c>
      <c r="K527" s="542">
        <f t="shared" ref="K527:K570" si="69">J527/G527</f>
        <v>0.1480592237</v>
      </c>
      <c r="L527" s="541">
        <f t="shared" ref="L527:L570" si="70">Q527-J527</f>
        <v>-370</v>
      </c>
      <c r="M527" s="542">
        <f t="shared" ref="M527:M570" si="71">Q527/J527-1</f>
        <v>-1</v>
      </c>
      <c r="N527" s="661"/>
      <c r="O527" s="633"/>
      <c r="P527" s="633"/>
      <c r="Q527" s="656"/>
      <c r="R527" s="528"/>
    </row>
    <row r="528" ht="14.25" customHeight="1" outlineLevel="1">
      <c r="E528" s="660" t="s">
        <v>714</v>
      </c>
      <c r="F528" s="548">
        <v>750.0</v>
      </c>
      <c r="G528" s="528">
        <v>2499.0</v>
      </c>
      <c r="H528" s="528"/>
      <c r="I528" s="735"/>
      <c r="J528" s="550">
        <v>370.0</v>
      </c>
      <c r="K528" s="542">
        <f t="shared" si="69"/>
        <v>0.1480592237</v>
      </c>
      <c r="L528" s="541">
        <f t="shared" si="70"/>
        <v>-370</v>
      </c>
      <c r="M528" s="542">
        <f t="shared" si="71"/>
        <v>-1</v>
      </c>
      <c r="N528" s="661"/>
      <c r="O528" s="633"/>
      <c r="P528" s="633"/>
      <c r="Q528" s="656"/>
      <c r="R528" s="528"/>
    </row>
    <row r="529" ht="14.25" customHeight="1" outlineLevel="1">
      <c r="E529" s="660" t="s">
        <v>715</v>
      </c>
      <c r="F529" s="548">
        <v>750.0</v>
      </c>
      <c r="G529" s="528">
        <v>2699.0</v>
      </c>
      <c r="H529" s="528"/>
      <c r="I529" s="735"/>
      <c r="J529" s="550">
        <v>370.0</v>
      </c>
      <c r="K529" s="542">
        <f t="shared" si="69"/>
        <v>0.1370878103</v>
      </c>
      <c r="L529" s="541">
        <f t="shared" si="70"/>
        <v>-370</v>
      </c>
      <c r="M529" s="542">
        <f t="shared" si="71"/>
        <v>-1</v>
      </c>
      <c r="N529" s="661"/>
      <c r="O529" s="633"/>
      <c r="P529" s="633"/>
      <c r="Q529" s="656"/>
      <c r="R529" s="528"/>
    </row>
    <row r="530" ht="14.25" customHeight="1" outlineLevel="1">
      <c r="E530" s="660" t="s">
        <v>716</v>
      </c>
      <c r="F530" s="548">
        <v>750.0</v>
      </c>
      <c r="G530" s="528">
        <v>2699.0</v>
      </c>
      <c r="H530" s="528"/>
      <c r="I530" s="735"/>
      <c r="J530" s="550">
        <v>370.0</v>
      </c>
      <c r="K530" s="542">
        <f t="shared" si="69"/>
        <v>0.1370878103</v>
      </c>
      <c r="L530" s="541">
        <f t="shared" si="70"/>
        <v>-370</v>
      </c>
      <c r="M530" s="542">
        <f t="shared" si="71"/>
        <v>-1</v>
      </c>
      <c r="N530" s="661"/>
      <c r="O530" s="633"/>
      <c r="P530" s="633"/>
      <c r="Q530" s="656"/>
      <c r="R530" s="528"/>
    </row>
    <row r="531" ht="14.25" customHeight="1" outlineLevel="1">
      <c r="E531" s="660" t="s">
        <v>717</v>
      </c>
      <c r="F531" s="548">
        <v>750.0</v>
      </c>
      <c r="G531" s="528">
        <v>2899.0</v>
      </c>
      <c r="H531" s="528"/>
      <c r="I531" s="735"/>
      <c r="J531" s="550">
        <v>370.0</v>
      </c>
      <c r="K531" s="542">
        <f t="shared" si="69"/>
        <v>0.1276302173</v>
      </c>
      <c r="L531" s="541">
        <f t="shared" si="70"/>
        <v>-370</v>
      </c>
      <c r="M531" s="542">
        <f t="shared" si="71"/>
        <v>-1</v>
      </c>
      <c r="N531" s="661"/>
      <c r="O531" s="633"/>
      <c r="P531" s="633"/>
      <c r="Q531" s="656"/>
      <c r="R531" s="528"/>
    </row>
    <row r="532" ht="14.25" customHeight="1" outlineLevel="1">
      <c r="A532" s="671" t="s">
        <v>800</v>
      </c>
      <c r="E532" s="660" t="s">
        <v>713</v>
      </c>
      <c r="F532" s="548">
        <v>125.0</v>
      </c>
      <c r="G532" s="546">
        <v>419.0</v>
      </c>
      <c r="H532" s="528"/>
      <c r="I532" s="735"/>
      <c r="J532" s="550">
        <v>62.0</v>
      </c>
      <c r="K532" s="542">
        <f t="shared" si="69"/>
        <v>0.1479713604</v>
      </c>
      <c r="L532" s="541">
        <f t="shared" si="70"/>
        <v>-62</v>
      </c>
      <c r="M532" s="542">
        <f t="shared" si="71"/>
        <v>-1</v>
      </c>
      <c r="N532" s="661"/>
      <c r="O532" s="633"/>
      <c r="P532" s="633"/>
      <c r="Q532" s="656"/>
      <c r="R532" s="528"/>
    </row>
    <row r="533" ht="14.25" customHeight="1" outlineLevel="1">
      <c r="E533" s="660" t="s">
        <v>714</v>
      </c>
      <c r="F533" s="548">
        <v>125.0</v>
      </c>
      <c r="G533" s="546">
        <v>419.0</v>
      </c>
      <c r="H533" s="528"/>
      <c r="I533" s="735"/>
      <c r="J533" s="550">
        <v>62.0</v>
      </c>
      <c r="K533" s="542">
        <f t="shared" si="69"/>
        <v>0.1479713604</v>
      </c>
      <c r="L533" s="541">
        <f t="shared" si="70"/>
        <v>-62</v>
      </c>
      <c r="M533" s="542">
        <f t="shared" si="71"/>
        <v>-1</v>
      </c>
      <c r="N533" s="661"/>
      <c r="O533" s="633"/>
      <c r="P533" s="633"/>
      <c r="Q533" s="656"/>
      <c r="R533" s="528"/>
    </row>
    <row r="534" ht="14.25" customHeight="1" outlineLevel="1">
      <c r="E534" s="660" t="s">
        <v>715</v>
      </c>
      <c r="F534" s="548">
        <v>125.0</v>
      </c>
      <c r="G534" s="546">
        <v>449.0</v>
      </c>
      <c r="H534" s="528"/>
      <c r="I534" s="735"/>
      <c r="J534" s="550">
        <v>62.0</v>
      </c>
      <c r="K534" s="542">
        <f t="shared" si="69"/>
        <v>0.1380846325</v>
      </c>
      <c r="L534" s="541">
        <f t="shared" si="70"/>
        <v>-62</v>
      </c>
      <c r="M534" s="542">
        <f t="shared" si="71"/>
        <v>-1</v>
      </c>
      <c r="N534" s="661"/>
      <c r="O534" s="633"/>
      <c r="P534" s="633"/>
      <c r="Q534" s="656"/>
      <c r="R534" s="528"/>
    </row>
    <row r="535" ht="14.25" customHeight="1" outlineLevel="1">
      <c r="E535" s="660" t="s">
        <v>716</v>
      </c>
      <c r="F535" s="548">
        <v>125.0</v>
      </c>
      <c r="G535" s="546">
        <v>449.0</v>
      </c>
      <c r="H535" s="528"/>
      <c r="I535" s="735"/>
      <c r="J535" s="550">
        <v>62.0</v>
      </c>
      <c r="K535" s="542">
        <f t="shared" si="69"/>
        <v>0.1380846325</v>
      </c>
      <c r="L535" s="541">
        <f t="shared" si="70"/>
        <v>-62</v>
      </c>
      <c r="M535" s="542">
        <f t="shared" si="71"/>
        <v>-1</v>
      </c>
      <c r="N535" s="661"/>
      <c r="O535" s="633"/>
      <c r="P535" s="633"/>
      <c r="Q535" s="656"/>
      <c r="R535" s="528"/>
    </row>
    <row r="536" ht="14.25" customHeight="1" outlineLevel="1">
      <c r="E536" s="660" t="s">
        <v>717</v>
      </c>
      <c r="F536" s="548">
        <v>125.0</v>
      </c>
      <c r="G536" s="546">
        <v>479.0</v>
      </c>
      <c r="H536" s="528"/>
      <c r="I536" s="735"/>
      <c r="J536" s="550">
        <v>62.0</v>
      </c>
      <c r="K536" s="542">
        <f t="shared" si="69"/>
        <v>0.1294363257</v>
      </c>
      <c r="L536" s="541">
        <f t="shared" si="70"/>
        <v>-62</v>
      </c>
      <c r="M536" s="542">
        <f t="shared" si="71"/>
        <v>-1</v>
      </c>
      <c r="N536" s="661"/>
      <c r="O536" s="633"/>
      <c r="P536" s="633"/>
      <c r="Q536" s="656"/>
      <c r="R536" s="528"/>
    </row>
    <row r="537" ht="14.25" customHeight="1" outlineLevel="1">
      <c r="A537" s="671" t="s">
        <v>802</v>
      </c>
      <c r="B537" s="543"/>
      <c r="C537" s="543" t="s">
        <v>802</v>
      </c>
      <c r="D537" s="702" t="s">
        <v>803</v>
      </c>
      <c r="E537" s="660" t="s">
        <v>713</v>
      </c>
      <c r="F537" s="548">
        <v>750.0</v>
      </c>
      <c r="G537" s="528">
        <v>3599.0</v>
      </c>
      <c r="H537" s="528"/>
      <c r="I537" s="735"/>
      <c r="J537" s="550">
        <v>745.0</v>
      </c>
      <c r="K537" s="542">
        <f t="shared" si="69"/>
        <v>0.207001945</v>
      </c>
      <c r="L537" s="541">
        <f t="shared" si="70"/>
        <v>-745</v>
      </c>
      <c r="M537" s="542">
        <f t="shared" si="71"/>
        <v>-1</v>
      </c>
      <c r="N537" s="661"/>
      <c r="O537" s="633"/>
      <c r="P537" s="633"/>
      <c r="Q537" s="656"/>
      <c r="R537" s="528"/>
    </row>
    <row r="538" ht="14.25" customHeight="1" outlineLevel="1">
      <c r="E538" s="660" t="s">
        <v>714</v>
      </c>
      <c r="F538" s="548">
        <v>750.0</v>
      </c>
      <c r="G538" s="528">
        <v>3599.0</v>
      </c>
      <c r="H538" s="528"/>
      <c r="I538" s="735"/>
      <c r="J538" s="550">
        <v>745.0</v>
      </c>
      <c r="K538" s="542">
        <f t="shared" si="69"/>
        <v>0.207001945</v>
      </c>
      <c r="L538" s="541">
        <f t="shared" si="70"/>
        <v>-745</v>
      </c>
      <c r="M538" s="542">
        <f t="shared" si="71"/>
        <v>-1</v>
      </c>
      <c r="N538" s="661"/>
      <c r="O538" s="633"/>
      <c r="P538" s="633"/>
      <c r="Q538" s="656"/>
      <c r="R538" s="528"/>
    </row>
    <row r="539" ht="14.25" customHeight="1" outlineLevel="1">
      <c r="E539" s="660" t="s">
        <v>715</v>
      </c>
      <c r="F539" s="548">
        <v>750.0</v>
      </c>
      <c r="G539" s="528">
        <v>3699.0</v>
      </c>
      <c r="H539" s="528"/>
      <c r="I539" s="735"/>
      <c r="J539" s="550">
        <v>745.0</v>
      </c>
      <c r="K539" s="542">
        <f t="shared" si="69"/>
        <v>0.2014057853</v>
      </c>
      <c r="L539" s="541">
        <f t="shared" si="70"/>
        <v>-745</v>
      </c>
      <c r="M539" s="542">
        <f t="shared" si="71"/>
        <v>-1</v>
      </c>
      <c r="N539" s="661"/>
      <c r="O539" s="633"/>
      <c r="P539" s="633"/>
      <c r="Q539" s="656"/>
      <c r="R539" s="528"/>
    </row>
    <row r="540" ht="14.25" customHeight="1" outlineLevel="1">
      <c r="E540" s="660" t="s">
        <v>736</v>
      </c>
      <c r="F540" s="548">
        <v>750.0</v>
      </c>
      <c r="G540" s="528">
        <v>3699.0</v>
      </c>
      <c r="H540" s="528"/>
      <c r="I540" s="735"/>
      <c r="J540" s="550">
        <v>745.0</v>
      </c>
      <c r="K540" s="542">
        <f t="shared" si="69"/>
        <v>0.2014057853</v>
      </c>
      <c r="L540" s="541">
        <f t="shared" si="70"/>
        <v>-745</v>
      </c>
      <c r="M540" s="542">
        <f t="shared" si="71"/>
        <v>-1</v>
      </c>
      <c r="N540" s="661"/>
      <c r="O540" s="633"/>
      <c r="P540" s="633"/>
      <c r="Q540" s="656"/>
      <c r="R540" s="528"/>
    </row>
    <row r="541" ht="14.25" customHeight="1" outlineLevel="1">
      <c r="E541" s="660" t="s">
        <v>717</v>
      </c>
      <c r="F541" s="548">
        <v>750.0</v>
      </c>
      <c r="G541" s="528">
        <v>3899.0</v>
      </c>
      <c r="H541" s="528"/>
      <c r="I541" s="735"/>
      <c r="J541" s="550">
        <v>745.0</v>
      </c>
      <c r="K541" s="542">
        <f t="shared" si="69"/>
        <v>0.1910746345</v>
      </c>
      <c r="L541" s="541">
        <f t="shared" si="70"/>
        <v>-745</v>
      </c>
      <c r="M541" s="542">
        <f t="shared" si="71"/>
        <v>-1</v>
      </c>
      <c r="N541" s="661"/>
      <c r="O541" s="633"/>
      <c r="P541" s="633"/>
      <c r="Q541" s="656"/>
      <c r="R541" s="528"/>
    </row>
    <row r="542" ht="14.25" customHeight="1" outlineLevel="1">
      <c r="A542" s="671" t="s">
        <v>802</v>
      </c>
      <c r="E542" s="660" t="s">
        <v>713</v>
      </c>
      <c r="F542" s="548">
        <v>125.0</v>
      </c>
      <c r="G542" s="528">
        <v>599.0</v>
      </c>
      <c r="H542" s="528"/>
      <c r="I542" s="735"/>
      <c r="J542" s="550">
        <v>125.0</v>
      </c>
      <c r="K542" s="542">
        <f t="shared" si="69"/>
        <v>0.2086811352</v>
      </c>
      <c r="L542" s="541">
        <f t="shared" si="70"/>
        <v>-125</v>
      </c>
      <c r="M542" s="542">
        <f t="shared" si="71"/>
        <v>-1</v>
      </c>
      <c r="N542" s="661"/>
      <c r="O542" s="633"/>
      <c r="P542" s="633"/>
      <c r="Q542" s="656"/>
      <c r="R542" s="528"/>
    </row>
    <row r="543" ht="14.25" customHeight="1" outlineLevel="1">
      <c r="E543" s="660" t="s">
        <v>714</v>
      </c>
      <c r="F543" s="548">
        <v>125.0</v>
      </c>
      <c r="G543" s="528">
        <v>599.0</v>
      </c>
      <c r="H543" s="528"/>
      <c r="I543" s="735"/>
      <c r="J543" s="550">
        <v>125.0</v>
      </c>
      <c r="K543" s="542">
        <f t="shared" si="69"/>
        <v>0.2086811352</v>
      </c>
      <c r="L543" s="541">
        <f t="shared" si="70"/>
        <v>-125</v>
      </c>
      <c r="M543" s="542">
        <f t="shared" si="71"/>
        <v>-1</v>
      </c>
      <c r="N543" s="661"/>
      <c r="O543" s="633"/>
      <c r="P543" s="633"/>
      <c r="Q543" s="656"/>
      <c r="R543" s="528"/>
    </row>
    <row r="544" ht="14.25" customHeight="1" outlineLevel="1">
      <c r="E544" s="660" t="s">
        <v>715</v>
      </c>
      <c r="F544" s="548">
        <v>125.0</v>
      </c>
      <c r="G544" s="528">
        <v>599.0</v>
      </c>
      <c r="H544" s="528"/>
      <c r="I544" s="735"/>
      <c r="J544" s="550">
        <v>125.0</v>
      </c>
      <c r="K544" s="542">
        <f t="shared" si="69"/>
        <v>0.2086811352</v>
      </c>
      <c r="L544" s="541">
        <f t="shared" si="70"/>
        <v>-125</v>
      </c>
      <c r="M544" s="542">
        <f t="shared" si="71"/>
        <v>-1</v>
      </c>
      <c r="N544" s="661"/>
      <c r="O544" s="633"/>
      <c r="P544" s="633"/>
      <c r="Q544" s="656"/>
      <c r="R544" s="528"/>
    </row>
    <row r="545" ht="14.25" customHeight="1" outlineLevel="1">
      <c r="E545" s="660" t="s">
        <v>736</v>
      </c>
      <c r="F545" s="548">
        <v>125.0</v>
      </c>
      <c r="G545" s="528">
        <v>599.0</v>
      </c>
      <c r="H545" s="528"/>
      <c r="I545" s="735"/>
      <c r="J545" s="550">
        <v>125.0</v>
      </c>
      <c r="K545" s="542">
        <f t="shared" si="69"/>
        <v>0.2086811352</v>
      </c>
      <c r="L545" s="541">
        <f t="shared" si="70"/>
        <v>-125</v>
      </c>
      <c r="M545" s="542">
        <f t="shared" si="71"/>
        <v>-1</v>
      </c>
      <c r="N545" s="661"/>
      <c r="O545" s="633"/>
      <c r="P545" s="633"/>
      <c r="Q545" s="656"/>
      <c r="R545" s="528"/>
    </row>
    <row r="546" ht="14.25" customHeight="1" outlineLevel="1">
      <c r="E546" s="660" t="s">
        <v>717</v>
      </c>
      <c r="F546" s="548">
        <v>125.0</v>
      </c>
      <c r="G546" s="528">
        <v>649.0</v>
      </c>
      <c r="H546" s="528"/>
      <c r="I546" s="735"/>
      <c r="J546" s="550">
        <v>125.0</v>
      </c>
      <c r="K546" s="542">
        <f t="shared" si="69"/>
        <v>0.1926040062</v>
      </c>
      <c r="L546" s="541">
        <f t="shared" si="70"/>
        <v>-125</v>
      </c>
      <c r="M546" s="542">
        <f t="shared" si="71"/>
        <v>-1</v>
      </c>
      <c r="N546" s="661"/>
      <c r="O546" s="633"/>
      <c r="P546" s="633"/>
      <c r="Q546" s="656"/>
      <c r="R546" s="528"/>
    </row>
    <row r="547" ht="14.25" customHeight="1" outlineLevel="1">
      <c r="A547" s="543" t="s">
        <v>804</v>
      </c>
      <c r="B547" s="543"/>
      <c r="C547" s="543" t="s">
        <v>804</v>
      </c>
      <c r="D547" s="543" t="s">
        <v>801</v>
      </c>
      <c r="E547" s="660" t="s">
        <v>713</v>
      </c>
      <c r="F547" s="548">
        <v>750.0</v>
      </c>
      <c r="G547" s="528">
        <v>2499.0</v>
      </c>
      <c r="H547" s="528"/>
      <c r="I547" s="735"/>
      <c r="J547" s="550">
        <v>356.0</v>
      </c>
      <c r="K547" s="542">
        <f t="shared" si="69"/>
        <v>0.1424569828</v>
      </c>
      <c r="L547" s="541">
        <f t="shared" si="70"/>
        <v>-356</v>
      </c>
      <c r="M547" s="542">
        <f t="shared" si="71"/>
        <v>-1</v>
      </c>
      <c r="N547" s="661"/>
      <c r="O547" s="633"/>
      <c r="P547" s="633"/>
      <c r="Q547" s="656"/>
      <c r="R547" s="528"/>
    </row>
    <row r="548" ht="14.25" customHeight="1" outlineLevel="1">
      <c r="E548" s="660" t="s">
        <v>714</v>
      </c>
      <c r="F548" s="548">
        <v>750.0</v>
      </c>
      <c r="G548" s="528">
        <v>2499.0</v>
      </c>
      <c r="H548" s="528"/>
      <c r="I548" s="735"/>
      <c r="J548" s="550">
        <v>356.0</v>
      </c>
      <c r="K548" s="542">
        <f t="shared" si="69"/>
        <v>0.1424569828</v>
      </c>
      <c r="L548" s="541">
        <f t="shared" si="70"/>
        <v>-356</v>
      </c>
      <c r="M548" s="542">
        <f t="shared" si="71"/>
        <v>-1</v>
      </c>
      <c r="N548" s="661"/>
      <c r="O548" s="633"/>
      <c r="P548" s="633"/>
      <c r="Q548" s="656"/>
      <c r="R548" s="528"/>
    </row>
    <row r="549" ht="14.25" customHeight="1" outlineLevel="1">
      <c r="E549" s="660" t="s">
        <v>715</v>
      </c>
      <c r="F549" s="548">
        <v>750.0</v>
      </c>
      <c r="G549" s="528">
        <v>2699.0</v>
      </c>
      <c r="H549" s="528"/>
      <c r="I549" s="735"/>
      <c r="J549" s="550">
        <v>356.0</v>
      </c>
      <c r="K549" s="542">
        <f t="shared" si="69"/>
        <v>0.131900704</v>
      </c>
      <c r="L549" s="541">
        <f t="shared" si="70"/>
        <v>-356</v>
      </c>
      <c r="M549" s="542">
        <f t="shared" si="71"/>
        <v>-1</v>
      </c>
      <c r="N549" s="661"/>
      <c r="O549" s="633"/>
      <c r="P549" s="633"/>
      <c r="Q549" s="656"/>
      <c r="R549" s="528"/>
    </row>
    <row r="550" ht="14.25" customHeight="1" outlineLevel="1">
      <c r="E550" s="660" t="s">
        <v>716</v>
      </c>
      <c r="F550" s="548">
        <v>750.0</v>
      </c>
      <c r="G550" s="528">
        <v>2699.0</v>
      </c>
      <c r="H550" s="528"/>
      <c r="I550" s="735"/>
      <c r="J550" s="550">
        <v>356.0</v>
      </c>
      <c r="K550" s="542">
        <f t="shared" si="69"/>
        <v>0.131900704</v>
      </c>
      <c r="L550" s="541">
        <f t="shared" si="70"/>
        <v>-356</v>
      </c>
      <c r="M550" s="542">
        <f t="shared" si="71"/>
        <v>-1</v>
      </c>
      <c r="N550" s="661"/>
      <c r="O550" s="633"/>
      <c r="P550" s="633"/>
      <c r="Q550" s="656"/>
      <c r="R550" s="528"/>
    </row>
    <row r="551" ht="14.25" customHeight="1" outlineLevel="1">
      <c r="E551" s="660" t="s">
        <v>717</v>
      </c>
      <c r="F551" s="548">
        <v>750.0</v>
      </c>
      <c r="G551" s="528">
        <v>2999.0</v>
      </c>
      <c r="H551" s="528"/>
      <c r="I551" s="735"/>
      <c r="J551" s="550">
        <v>356.0</v>
      </c>
      <c r="K551" s="542">
        <f t="shared" si="69"/>
        <v>0.1187062354</v>
      </c>
      <c r="L551" s="541">
        <f t="shared" si="70"/>
        <v>-356</v>
      </c>
      <c r="M551" s="542">
        <f t="shared" si="71"/>
        <v>-1</v>
      </c>
      <c r="N551" s="661"/>
      <c r="O551" s="633"/>
      <c r="P551" s="633"/>
      <c r="Q551" s="656"/>
      <c r="R551" s="528"/>
    </row>
    <row r="552" ht="14.25" customHeight="1" outlineLevel="1">
      <c r="A552" s="543" t="s">
        <v>804</v>
      </c>
      <c r="E552" s="660" t="s">
        <v>713</v>
      </c>
      <c r="F552" s="548">
        <v>125.0</v>
      </c>
      <c r="G552" s="546">
        <v>419.0</v>
      </c>
      <c r="H552" s="528"/>
      <c r="I552" s="735"/>
      <c r="J552" s="550">
        <v>59.0</v>
      </c>
      <c r="K552" s="542">
        <f t="shared" si="69"/>
        <v>0.1408114558</v>
      </c>
      <c r="L552" s="541">
        <f t="shared" si="70"/>
        <v>-59</v>
      </c>
      <c r="M552" s="542">
        <f t="shared" si="71"/>
        <v>-1</v>
      </c>
      <c r="N552" s="661"/>
      <c r="O552" s="633"/>
      <c r="P552" s="633"/>
      <c r="Q552" s="656"/>
      <c r="R552" s="528"/>
    </row>
    <row r="553" ht="14.25" customHeight="1" outlineLevel="1">
      <c r="E553" s="660" t="s">
        <v>714</v>
      </c>
      <c r="F553" s="548">
        <v>125.0</v>
      </c>
      <c r="G553" s="546">
        <v>419.0</v>
      </c>
      <c r="H553" s="528"/>
      <c r="I553" s="735"/>
      <c r="J553" s="550">
        <v>59.0</v>
      </c>
      <c r="K553" s="542">
        <f t="shared" si="69"/>
        <v>0.1408114558</v>
      </c>
      <c r="L553" s="541">
        <f t="shared" si="70"/>
        <v>-59</v>
      </c>
      <c r="M553" s="542">
        <f t="shared" si="71"/>
        <v>-1</v>
      </c>
      <c r="N553" s="661"/>
      <c r="O553" s="633"/>
      <c r="P553" s="633"/>
      <c r="Q553" s="656"/>
      <c r="R553" s="528"/>
    </row>
    <row r="554" ht="14.25" customHeight="1" outlineLevel="1">
      <c r="E554" s="660" t="s">
        <v>715</v>
      </c>
      <c r="F554" s="548">
        <v>125.0</v>
      </c>
      <c r="G554" s="546">
        <v>449.0</v>
      </c>
      <c r="H554" s="528"/>
      <c r="I554" s="735"/>
      <c r="J554" s="550">
        <v>59.0</v>
      </c>
      <c r="K554" s="542">
        <f t="shared" si="69"/>
        <v>0.131403118</v>
      </c>
      <c r="L554" s="541">
        <f t="shared" si="70"/>
        <v>-59</v>
      </c>
      <c r="M554" s="542">
        <f t="shared" si="71"/>
        <v>-1</v>
      </c>
      <c r="N554" s="661"/>
      <c r="O554" s="633"/>
      <c r="P554" s="633"/>
      <c r="Q554" s="656"/>
      <c r="R554" s="528"/>
    </row>
    <row r="555" ht="14.25" customHeight="1" outlineLevel="1">
      <c r="E555" s="660" t="s">
        <v>716</v>
      </c>
      <c r="F555" s="548">
        <v>125.0</v>
      </c>
      <c r="G555" s="546">
        <v>449.0</v>
      </c>
      <c r="H555" s="528"/>
      <c r="I555" s="735"/>
      <c r="J555" s="550">
        <v>59.0</v>
      </c>
      <c r="K555" s="542">
        <f t="shared" si="69"/>
        <v>0.131403118</v>
      </c>
      <c r="L555" s="541">
        <f t="shared" si="70"/>
        <v>-59</v>
      </c>
      <c r="M555" s="542">
        <f t="shared" si="71"/>
        <v>-1</v>
      </c>
      <c r="N555" s="661"/>
      <c r="O555" s="633"/>
      <c r="P555" s="633"/>
      <c r="Q555" s="656"/>
      <c r="R555" s="528"/>
    </row>
    <row r="556" ht="14.25" customHeight="1" outlineLevel="1">
      <c r="E556" s="660" t="s">
        <v>717</v>
      </c>
      <c r="F556" s="548">
        <v>125.0</v>
      </c>
      <c r="G556" s="546">
        <v>499.0</v>
      </c>
      <c r="H556" s="528"/>
      <c r="I556" s="735"/>
      <c r="J556" s="550">
        <v>59.0</v>
      </c>
      <c r="K556" s="542">
        <f t="shared" si="69"/>
        <v>0.1182364729</v>
      </c>
      <c r="L556" s="541">
        <f t="shared" si="70"/>
        <v>-59</v>
      </c>
      <c r="M556" s="542">
        <f t="shared" si="71"/>
        <v>-1</v>
      </c>
      <c r="N556" s="661"/>
      <c r="O556" s="633"/>
      <c r="P556" s="633"/>
      <c r="Q556" s="656"/>
      <c r="R556" s="528"/>
    </row>
    <row r="557" ht="14.25" customHeight="1" outlineLevel="1">
      <c r="A557" s="543" t="s">
        <v>805</v>
      </c>
      <c r="B557" s="551"/>
      <c r="C557" s="543" t="s">
        <v>805</v>
      </c>
      <c r="D557" s="543" t="s">
        <v>801</v>
      </c>
      <c r="E557" s="660" t="s">
        <v>713</v>
      </c>
      <c r="F557" s="548">
        <v>750.0</v>
      </c>
      <c r="G557" s="528">
        <v>2499.0</v>
      </c>
      <c r="H557" s="528"/>
      <c r="I557" s="735"/>
      <c r="J557" s="550">
        <v>373.0</v>
      </c>
      <c r="K557" s="542">
        <f t="shared" si="69"/>
        <v>0.1492597039</v>
      </c>
      <c r="L557" s="541">
        <f t="shared" si="70"/>
        <v>-373</v>
      </c>
      <c r="M557" s="542">
        <f t="shared" si="71"/>
        <v>-1</v>
      </c>
      <c r="N557" s="661"/>
      <c r="O557" s="633"/>
      <c r="P557" s="633"/>
      <c r="Q557" s="656"/>
      <c r="R557" s="528"/>
    </row>
    <row r="558" ht="14.25" customHeight="1" outlineLevel="1">
      <c r="E558" s="660" t="s">
        <v>714</v>
      </c>
      <c r="F558" s="548">
        <v>750.0</v>
      </c>
      <c r="G558" s="528">
        <v>2499.0</v>
      </c>
      <c r="H558" s="528"/>
      <c r="I558" s="735"/>
      <c r="J558" s="550">
        <v>373.0</v>
      </c>
      <c r="K558" s="542">
        <f t="shared" si="69"/>
        <v>0.1492597039</v>
      </c>
      <c r="L558" s="541">
        <f t="shared" si="70"/>
        <v>-373</v>
      </c>
      <c r="M558" s="542">
        <f t="shared" si="71"/>
        <v>-1</v>
      </c>
      <c r="N558" s="661"/>
      <c r="O558" s="633"/>
      <c r="P558" s="633"/>
      <c r="Q558" s="656"/>
      <c r="R558" s="528"/>
    </row>
    <row r="559" ht="14.25" customHeight="1" outlineLevel="1">
      <c r="E559" s="660" t="s">
        <v>715</v>
      </c>
      <c r="F559" s="548">
        <v>750.0</v>
      </c>
      <c r="G559" s="528">
        <v>2699.0</v>
      </c>
      <c r="H559" s="528"/>
      <c r="I559" s="735"/>
      <c r="J559" s="550">
        <v>373.0</v>
      </c>
      <c r="K559" s="542">
        <f t="shared" si="69"/>
        <v>0.1381993331</v>
      </c>
      <c r="L559" s="541">
        <f t="shared" si="70"/>
        <v>-373</v>
      </c>
      <c r="M559" s="542">
        <f t="shared" si="71"/>
        <v>-1</v>
      </c>
      <c r="N559" s="661"/>
      <c r="O559" s="633"/>
      <c r="P559" s="633"/>
      <c r="Q559" s="656"/>
      <c r="R559" s="528"/>
    </row>
    <row r="560" ht="14.25" customHeight="1" outlineLevel="1">
      <c r="E560" s="660" t="s">
        <v>716</v>
      </c>
      <c r="F560" s="548">
        <v>750.0</v>
      </c>
      <c r="G560" s="528">
        <v>2699.0</v>
      </c>
      <c r="H560" s="528"/>
      <c r="I560" s="735"/>
      <c r="J560" s="550">
        <v>373.0</v>
      </c>
      <c r="K560" s="542">
        <f t="shared" si="69"/>
        <v>0.1381993331</v>
      </c>
      <c r="L560" s="541">
        <f t="shared" si="70"/>
        <v>-373</v>
      </c>
      <c r="M560" s="542">
        <f t="shared" si="71"/>
        <v>-1</v>
      </c>
      <c r="N560" s="661"/>
      <c r="O560" s="633"/>
      <c r="P560" s="633"/>
      <c r="Q560" s="656"/>
      <c r="R560" s="528"/>
    </row>
    <row r="561" ht="14.25" customHeight="1" outlineLevel="1">
      <c r="E561" s="660" t="s">
        <v>717</v>
      </c>
      <c r="F561" s="548">
        <v>750.0</v>
      </c>
      <c r="G561" s="528">
        <v>2899.0</v>
      </c>
      <c r="H561" s="528"/>
      <c r="I561" s="735"/>
      <c r="J561" s="550">
        <v>373.0</v>
      </c>
      <c r="K561" s="542">
        <f t="shared" si="69"/>
        <v>0.1286650569</v>
      </c>
      <c r="L561" s="541">
        <f t="shared" si="70"/>
        <v>-373</v>
      </c>
      <c r="M561" s="542">
        <f t="shared" si="71"/>
        <v>-1</v>
      </c>
      <c r="N561" s="661"/>
      <c r="O561" s="633"/>
      <c r="P561" s="633"/>
      <c r="Q561" s="656"/>
      <c r="R561" s="528"/>
    </row>
    <row r="562" ht="14.25" customHeight="1" outlineLevel="1">
      <c r="A562" s="543" t="s">
        <v>805</v>
      </c>
      <c r="E562" s="660" t="s">
        <v>713</v>
      </c>
      <c r="F562" s="548">
        <v>125.0</v>
      </c>
      <c r="G562" s="546">
        <v>419.0</v>
      </c>
      <c r="H562" s="528"/>
      <c r="I562" s="735"/>
      <c r="J562" s="550">
        <v>65.0</v>
      </c>
      <c r="K562" s="542">
        <f t="shared" si="69"/>
        <v>0.1551312649</v>
      </c>
      <c r="L562" s="541">
        <f t="shared" si="70"/>
        <v>-65</v>
      </c>
      <c r="M562" s="542">
        <f t="shared" si="71"/>
        <v>-1</v>
      </c>
      <c r="N562" s="661"/>
      <c r="O562" s="633"/>
      <c r="P562" s="633"/>
      <c r="Q562" s="656"/>
      <c r="R562" s="528"/>
    </row>
    <row r="563" ht="14.25" customHeight="1" outlineLevel="1">
      <c r="E563" s="660" t="s">
        <v>714</v>
      </c>
      <c r="F563" s="548">
        <v>125.0</v>
      </c>
      <c r="G563" s="546">
        <v>419.0</v>
      </c>
      <c r="H563" s="528"/>
      <c r="I563" s="735"/>
      <c r="J563" s="550">
        <v>65.0</v>
      </c>
      <c r="K563" s="542">
        <f t="shared" si="69"/>
        <v>0.1551312649</v>
      </c>
      <c r="L563" s="541">
        <f t="shared" si="70"/>
        <v>-65</v>
      </c>
      <c r="M563" s="542">
        <f t="shared" si="71"/>
        <v>-1</v>
      </c>
      <c r="N563" s="661"/>
      <c r="O563" s="633"/>
      <c r="P563" s="633"/>
      <c r="Q563" s="656"/>
      <c r="R563" s="528"/>
    </row>
    <row r="564" ht="14.25" customHeight="1" outlineLevel="1">
      <c r="E564" s="660" t="s">
        <v>715</v>
      </c>
      <c r="F564" s="548">
        <v>125.0</v>
      </c>
      <c r="G564" s="546">
        <v>449.0</v>
      </c>
      <c r="H564" s="528"/>
      <c r="I564" s="735"/>
      <c r="J564" s="550">
        <v>65.0</v>
      </c>
      <c r="K564" s="542">
        <f t="shared" si="69"/>
        <v>0.144766147</v>
      </c>
      <c r="L564" s="541">
        <f t="shared" si="70"/>
        <v>-65</v>
      </c>
      <c r="M564" s="542">
        <f t="shared" si="71"/>
        <v>-1</v>
      </c>
      <c r="N564" s="661"/>
      <c r="O564" s="633"/>
      <c r="P564" s="633"/>
      <c r="Q564" s="656"/>
      <c r="R564" s="528"/>
    </row>
    <row r="565" ht="14.25" customHeight="1" outlineLevel="1">
      <c r="E565" s="660" t="s">
        <v>716</v>
      </c>
      <c r="F565" s="548">
        <v>125.0</v>
      </c>
      <c r="G565" s="546">
        <v>449.0</v>
      </c>
      <c r="H565" s="528"/>
      <c r="I565" s="735"/>
      <c r="J565" s="550">
        <v>65.0</v>
      </c>
      <c r="K565" s="542">
        <f t="shared" si="69"/>
        <v>0.144766147</v>
      </c>
      <c r="L565" s="541">
        <f t="shared" si="70"/>
        <v>-65</v>
      </c>
      <c r="M565" s="542">
        <f t="shared" si="71"/>
        <v>-1</v>
      </c>
      <c r="N565" s="661"/>
      <c r="O565" s="633"/>
      <c r="P565" s="633"/>
      <c r="Q565" s="656"/>
      <c r="R565" s="528"/>
    </row>
    <row r="566" ht="14.25" customHeight="1" outlineLevel="1">
      <c r="E566" s="660" t="s">
        <v>717</v>
      </c>
      <c r="F566" s="548">
        <v>125.0</v>
      </c>
      <c r="G566" s="546">
        <v>479.0</v>
      </c>
      <c r="H566" s="528"/>
      <c r="I566" s="735"/>
      <c r="J566" s="550">
        <v>65.0</v>
      </c>
      <c r="K566" s="542">
        <f t="shared" si="69"/>
        <v>0.1356993737</v>
      </c>
      <c r="L566" s="541">
        <f t="shared" si="70"/>
        <v>-65</v>
      </c>
      <c r="M566" s="542">
        <f t="shared" si="71"/>
        <v>-1</v>
      </c>
      <c r="N566" s="661"/>
      <c r="O566" s="633"/>
      <c r="P566" s="633"/>
      <c r="Q566" s="656"/>
      <c r="R566" s="528"/>
    </row>
    <row r="567" ht="14.25" customHeight="1" outlineLevel="1">
      <c r="A567" s="543" t="s">
        <v>806</v>
      </c>
      <c r="B567" s="551"/>
      <c r="C567" s="543" t="s">
        <v>806</v>
      </c>
      <c r="D567" s="543" t="s">
        <v>801</v>
      </c>
      <c r="E567" s="660" t="s">
        <v>717</v>
      </c>
      <c r="F567" s="548">
        <v>750.0</v>
      </c>
      <c r="G567" s="546">
        <v>3999.0</v>
      </c>
      <c r="H567" s="528"/>
      <c r="I567" s="735"/>
      <c r="J567" s="550">
        <v>708.0</v>
      </c>
      <c r="K567" s="542">
        <f t="shared" si="69"/>
        <v>0.1770442611</v>
      </c>
      <c r="L567" s="541">
        <f t="shared" si="70"/>
        <v>-708</v>
      </c>
      <c r="M567" s="542">
        <f t="shared" si="71"/>
        <v>-1</v>
      </c>
      <c r="N567" s="661"/>
      <c r="O567" s="633"/>
      <c r="P567" s="633"/>
      <c r="Q567" s="656"/>
      <c r="R567" s="528"/>
    </row>
    <row r="568" ht="14.25" customHeight="1" outlineLevel="1">
      <c r="E568" s="660" t="s">
        <v>717</v>
      </c>
      <c r="F568" s="548">
        <v>125.0</v>
      </c>
      <c r="G568" s="546">
        <v>649.0</v>
      </c>
      <c r="H568" s="528"/>
      <c r="I568" s="735"/>
      <c r="J568" s="550">
        <v>118.0</v>
      </c>
      <c r="K568" s="542">
        <f t="shared" si="69"/>
        <v>0.1818181818</v>
      </c>
      <c r="L568" s="541">
        <f t="shared" si="70"/>
        <v>-118</v>
      </c>
      <c r="M568" s="542">
        <f t="shared" si="71"/>
        <v>-1</v>
      </c>
      <c r="N568" s="661"/>
      <c r="O568" s="633"/>
      <c r="P568" s="633"/>
      <c r="Q568" s="656"/>
      <c r="R568" s="528"/>
    </row>
    <row r="569" ht="14.25" customHeight="1" outlineLevel="1">
      <c r="A569" s="671" t="s">
        <v>807</v>
      </c>
      <c r="B569" s="671" t="s">
        <v>808</v>
      </c>
      <c r="C569" s="671" t="s">
        <v>807</v>
      </c>
      <c r="D569" s="671" t="s">
        <v>808</v>
      </c>
      <c r="E569" s="660" t="s">
        <v>717</v>
      </c>
      <c r="F569" s="548">
        <v>750.0</v>
      </c>
      <c r="G569" s="528">
        <v>4699.0</v>
      </c>
      <c r="H569" s="528"/>
      <c r="I569" s="735"/>
      <c r="J569" s="550">
        <v>818.0</v>
      </c>
      <c r="K569" s="542">
        <f t="shared" si="69"/>
        <v>0.1740795914</v>
      </c>
      <c r="L569" s="541">
        <f t="shared" si="70"/>
        <v>-818</v>
      </c>
      <c r="M569" s="542">
        <f t="shared" si="71"/>
        <v>-1</v>
      </c>
      <c r="N569" s="661"/>
      <c r="O569" s="633"/>
      <c r="P569" s="633"/>
      <c r="Q569" s="656"/>
      <c r="R569" s="528"/>
    </row>
    <row r="570" ht="14.25" customHeight="1" outlineLevel="1">
      <c r="E570" s="660" t="s">
        <v>717</v>
      </c>
      <c r="F570" s="548">
        <v>125.0</v>
      </c>
      <c r="G570" s="528">
        <v>769.0</v>
      </c>
      <c r="H570" s="528"/>
      <c r="I570" s="735"/>
      <c r="J570" s="550">
        <v>136.0</v>
      </c>
      <c r="K570" s="542">
        <f t="shared" si="69"/>
        <v>0.1768530559</v>
      </c>
      <c r="L570" s="541">
        <f t="shared" si="70"/>
        <v>-136</v>
      </c>
      <c r="M570" s="542">
        <f t="shared" si="71"/>
        <v>-1</v>
      </c>
      <c r="N570" s="661"/>
      <c r="O570" s="633"/>
      <c r="P570" s="633"/>
      <c r="Q570" s="656"/>
      <c r="R570" s="528"/>
    </row>
    <row r="571" ht="14.25" customHeight="1">
      <c r="A571" s="525" t="s">
        <v>809</v>
      </c>
      <c r="B571" s="638"/>
      <c r="C571" s="525" t="s">
        <v>810</v>
      </c>
      <c r="D571" s="706"/>
      <c r="E571" s="657" t="s">
        <v>713</v>
      </c>
      <c r="F571" s="538"/>
      <c r="G571" s="539"/>
      <c r="H571" s="539"/>
      <c r="I571" s="731"/>
      <c r="J571" s="535"/>
      <c r="K571" s="536"/>
      <c r="L571" s="537"/>
      <c r="M571" s="536"/>
      <c r="N571" s="645"/>
      <c r="O571" s="536"/>
      <c r="P571" s="536"/>
      <c r="Q571" s="647"/>
      <c r="R571" s="539"/>
    </row>
    <row r="572" ht="14.25" customHeight="1">
      <c r="E572" s="657" t="s">
        <v>714</v>
      </c>
      <c r="F572" s="538"/>
      <c r="G572" s="539"/>
      <c r="H572" s="539"/>
      <c r="I572" s="731"/>
      <c r="J572" s="535"/>
      <c r="K572" s="536"/>
      <c r="L572" s="537"/>
      <c r="M572" s="536"/>
      <c r="N572" s="645"/>
      <c r="O572" s="536"/>
      <c r="P572" s="536"/>
      <c r="Q572" s="647"/>
      <c r="R572" s="539"/>
    </row>
    <row r="573" ht="14.25" customHeight="1">
      <c r="E573" s="657" t="s">
        <v>715</v>
      </c>
      <c r="F573" s="538"/>
      <c r="G573" s="539"/>
      <c r="H573" s="539"/>
      <c r="I573" s="731"/>
      <c r="J573" s="535"/>
      <c r="K573" s="536"/>
      <c r="L573" s="537"/>
      <c r="M573" s="536"/>
      <c r="N573" s="645"/>
      <c r="O573" s="536"/>
      <c r="P573" s="536"/>
      <c r="Q573" s="647"/>
      <c r="R573" s="539"/>
    </row>
    <row r="574" ht="14.25" customHeight="1">
      <c r="E574" s="657" t="s">
        <v>716</v>
      </c>
      <c r="F574" s="538"/>
      <c r="G574" s="539"/>
      <c r="H574" s="539"/>
      <c r="I574" s="731"/>
      <c r="J574" s="535"/>
      <c r="K574" s="536"/>
      <c r="L574" s="537"/>
      <c r="M574" s="536"/>
      <c r="N574" s="645"/>
      <c r="O574" s="536"/>
      <c r="P574" s="536"/>
      <c r="Q574" s="647"/>
      <c r="R574" s="539"/>
    </row>
    <row r="575" ht="14.25" customHeight="1">
      <c r="E575" s="657" t="s">
        <v>717</v>
      </c>
      <c r="F575" s="538"/>
      <c r="G575" s="539"/>
      <c r="H575" s="539"/>
      <c r="I575" s="731"/>
      <c r="J575" s="535"/>
      <c r="K575" s="536"/>
      <c r="L575" s="537"/>
      <c r="M575" s="536"/>
      <c r="N575" s="645"/>
      <c r="O575" s="536"/>
      <c r="P575" s="536"/>
      <c r="Q575" s="647"/>
      <c r="R575" s="539"/>
    </row>
    <row r="576" ht="14.25" customHeight="1" outlineLevel="1">
      <c r="A576" s="671" t="s">
        <v>811</v>
      </c>
      <c r="B576" s="543"/>
      <c r="C576" s="671" t="s">
        <v>811</v>
      </c>
      <c r="D576" s="543"/>
      <c r="E576" s="660" t="s">
        <v>717</v>
      </c>
      <c r="F576" s="548">
        <v>250.0</v>
      </c>
      <c r="G576" s="528">
        <v>899.0</v>
      </c>
      <c r="H576" s="653"/>
      <c r="I576" s="730"/>
      <c r="J576" s="529">
        <v>150.0</v>
      </c>
      <c r="K576" s="530">
        <f t="shared" ref="K576:K617" si="72">J576/G576</f>
        <v>0.1668520578</v>
      </c>
      <c r="L576" s="531">
        <f t="shared" ref="L576:L617" si="73">Q576-J576</f>
        <v>-150</v>
      </c>
      <c r="M576" s="532">
        <f t="shared" ref="M576:M617" si="74">Q576/J576-1</f>
        <v>-1</v>
      </c>
      <c r="N576" s="661"/>
      <c r="O576" s="655"/>
      <c r="P576" s="655"/>
      <c r="Q576" s="656"/>
      <c r="R576" s="653"/>
    </row>
    <row r="577" ht="14.25" customHeight="1" outlineLevel="1">
      <c r="A577" s="671" t="s">
        <v>961</v>
      </c>
      <c r="B577" s="543"/>
      <c r="C577" s="671" t="s">
        <v>961</v>
      </c>
      <c r="D577" s="543"/>
      <c r="E577" s="660" t="s">
        <v>717</v>
      </c>
      <c r="F577" s="548">
        <v>90.0</v>
      </c>
      <c r="G577" s="528">
        <v>599.0</v>
      </c>
      <c r="H577" s="653"/>
      <c r="I577" s="730"/>
      <c r="J577" s="529">
        <v>100.0</v>
      </c>
      <c r="K577" s="530">
        <f t="shared" si="72"/>
        <v>0.1669449082</v>
      </c>
      <c r="L577" s="531">
        <f t="shared" si="73"/>
        <v>-100</v>
      </c>
      <c r="M577" s="532">
        <f t="shared" si="74"/>
        <v>-1</v>
      </c>
      <c r="N577" s="661"/>
      <c r="O577" s="655"/>
      <c r="P577" s="655"/>
      <c r="Q577" s="656"/>
      <c r="R577" s="653"/>
    </row>
    <row r="578" ht="13.5" customHeight="1" outlineLevel="1">
      <c r="A578" s="551" t="s">
        <v>812</v>
      </c>
      <c r="B578" s="551"/>
      <c r="C578" s="543" t="s">
        <v>813</v>
      </c>
      <c r="D578" s="277"/>
      <c r="E578" s="660" t="s">
        <v>713</v>
      </c>
      <c r="F578" s="547">
        <v>200.0</v>
      </c>
      <c r="G578" s="546">
        <v>529.0</v>
      </c>
      <c r="H578" s="665">
        <v>399.0</v>
      </c>
      <c r="I578" s="730" t="str">
        <f>G578/R578</f>
        <v>#DIV/0!</v>
      </c>
      <c r="J578" s="529">
        <v>99.0</v>
      </c>
      <c r="K578" s="530">
        <f t="shared" si="72"/>
        <v>0.1871455577</v>
      </c>
      <c r="L578" s="531">
        <f t="shared" si="73"/>
        <v>-99</v>
      </c>
      <c r="M578" s="532">
        <f t="shared" si="74"/>
        <v>-1</v>
      </c>
      <c r="N578" s="661"/>
      <c r="O578" s="633" t="s">
        <v>313</v>
      </c>
      <c r="P578" s="633" t="s">
        <v>313</v>
      </c>
      <c r="Q578" s="656"/>
      <c r="R578" s="653"/>
    </row>
    <row r="579" ht="14.25" customHeight="1" outlineLevel="1">
      <c r="E579" s="660" t="s">
        <v>714</v>
      </c>
      <c r="F579" s="547">
        <v>200.0</v>
      </c>
      <c r="G579" s="546">
        <v>529.0</v>
      </c>
      <c r="H579" s="665"/>
      <c r="I579" s="730"/>
      <c r="J579" s="529">
        <v>115.0</v>
      </c>
      <c r="K579" s="530">
        <f t="shared" si="72"/>
        <v>0.2173913043</v>
      </c>
      <c r="L579" s="531">
        <f t="shared" si="73"/>
        <v>-115</v>
      </c>
      <c r="M579" s="532">
        <f t="shared" si="74"/>
        <v>-1</v>
      </c>
      <c r="N579" s="661"/>
      <c r="O579" s="633"/>
      <c r="P579" s="633" t="s">
        <v>313</v>
      </c>
      <c r="Q579" s="656"/>
      <c r="R579" s="653"/>
    </row>
    <row r="580" ht="14.25" customHeight="1" outlineLevel="1">
      <c r="E580" s="660" t="s">
        <v>715</v>
      </c>
      <c r="F580" s="547">
        <v>200.0</v>
      </c>
      <c r="G580" s="546">
        <v>559.0</v>
      </c>
      <c r="H580" s="665"/>
      <c r="I580" s="730"/>
      <c r="J580" s="529">
        <v>118.0</v>
      </c>
      <c r="K580" s="530">
        <f t="shared" si="72"/>
        <v>0.2110912343</v>
      </c>
      <c r="L580" s="531">
        <f t="shared" si="73"/>
        <v>-118</v>
      </c>
      <c r="M580" s="532">
        <f t="shared" si="74"/>
        <v>-1</v>
      </c>
      <c r="N580" s="661"/>
      <c r="O580" s="633"/>
      <c r="P580" s="633" t="s">
        <v>313</v>
      </c>
      <c r="Q580" s="656"/>
      <c r="R580" s="653"/>
    </row>
    <row r="581" ht="14.25" customHeight="1" outlineLevel="1">
      <c r="E581" s="660" t="s">
        <v>716</v>
      </c>
      <c r="F581" s="547">
        <v>200.0</v>
      </c>
      <c r="G581" s="546">
        <v>559.0</v>
      </c>
      <c r="H581" s="665"/>
      <c r="I581" s="730"/>
      <c r="J581" s="529">
        <v>120.0</v>
      </c>
      <c r="K581" s="530">
        <f t="shared" si="72"/>
        <v>0.2146690519</v>
      </c>
      <c r="L581" s="531">
        <f t="shared" si="73"/>
        <v>-120</v>
      </c>
      <c r="M581" s="532">
        <f t="shared" si="74"/>
        <v>-1</v>
      </c>
      <c r="N581" s="661"/>
      <c r="O581" s="633"/>
      <c r="P581" s="633" t="s">
        <v>313</v>
      </c>
      <c r="Q581" s="656"/>
      <c r="R581" s="653"/>
    </row>
    <row r="582" ht="14.25" customHeight="1" outlineLevel="1">
      <c r="E582" s="660" t="s">
        <v>717</v>
      </c>
      <c r="F582" s="547">
        <v>200.0</v>
      </c>
      <c r="G582" s="546">
        <v>579.0</v>
      </c>
      <c r="H582" s="665"/>
      <c r="I582" s="730"/>
      <c r="J582" s="529"/>
      <c r="K582" s="530">
        <f t="shared" si="72"/>
        <v>0</v>
      </c>
      <c r="L582" s="531">
        <f t="shared" si="73"/>
        <v>0</v>
      </c>
      <c r="M582" s="532" t="str">
        <f t="shared" si="74"/>
        <v>#DIV/0!</v>
      </c>
      <c r="N582" s="661"/>
      <c r="O582" s="633"/>
      <c r="P582" s="633" t="s">
        <v>313</v>
      </c>
      <c r="Q582" s="656"/>
      <c r="R582" s="653"/>
    </row>
    <row r="583" ht="14.25" customHeight="1" outlineLevel="1">
      <c r="A583" s="551" t="s">
        <v>814</v>
      </c>
      <c r="B583" s="551"/>
      <c r="C583" s="543" t="s">
        <v>815</v>
      </c>
      <c r="D583" s="200"/>
      <c r="E583" s="707" t="s">
        <v>713</v>
      </c>
      <c r="F583" s="547">
        <v>200.0</v>
      </c>
      <c r="G583" s="546">
        <v>529.0</v>
      </c>
      <c r="H583" s="546">
        <v>399.0</v>
      </c>
      <c r="I583" s="735" t="str">
        <f>G583/R583</f>
        <v>#DIV/0!</v>
      </c>
      <c r="J583" s="529">
        <v>120.0</v>
      </c>
      <c r="K583" s="530">
        <f t="shared" si="72"/>
        <v>0.2268431002</v>
      </c>
      <c r="L583" s="531">
        <f t="shared" si="73"/>
        <v>-120</v>
      </c>
      <c r="M583" s="532">
        <f t="shared" si="74"/>
        <v>-1</v>
      </c>
      <c r="N583" s="661"/>
      <c r="O583" s="633" t="s">
        <v>313</v>
      </c>
      <c r="P583" s="633" t="s">
        <v>313</v>
      </c>
      <c r="Q583" s="708"/>
      <c r="R583" s="528"/>
    </row>
    <row r="584" ht="14.25" customHeight="1" outlineLevel="1">
      <c r="E584" s="707" t="s">
        <v>714</v>
      </c>
      <c r="F584" s="547">
        <v>200.0</v>
      </c>
      <c r="G584" s="546">
        <v>529.0</v>
      </c>
      <c r="H584" s="546"/>
      <c r="I584" s="735"/>
      <c r="J584" s="529">
        <v>120.0</v>
      </c>
      <c r="K584" s="530">
        <f t="shared" si="72"/>
        <v>0.2268431002</v>
      </c>
      <c r="L584" s="531">
        <f t="shared" si="73"/>
        <v>-120</v>
      </c>
      <c r="M584" s="532">
        <f t="shared" si="74"/>
        <v>-1</v>
      </c>
      <c r="N584" s="661"/>
      <c r="O584" s="633"/>
      <c r="P584" s="633" t="s">
        <v>313</v>
      </c>
      <c r="Q584" s="708"/>
      <c r="R584" s="528"/>
    </row>
    <row r="585" ht="14.25" customHeight="1" outlineLevel="1">
      <c r="E585" s="707" t="s">
        <v>715</v>
      </c>
      <c r="F585" s="547">
        <v>200.0</v>
      </c>
      <c r="G585" s="546">
        <v>559.0</v>
      </c>
      <c r="H585" s="546"/>
      <c r="I585" s="735"/>
      <c r="J585" s="529">
        <v>120.0</v>
      </c>
      <c r="K585" s="530">
        <f t="shared" si="72"/>
        <v>0.2146690519</v>
      </c>
      <c r="L585" s="531">
        <f t="shared" si="73"/>
        <v>-120</v>
      </c>
      <c r="M585" s="532">
        <f t="shared" si="74"/>
        <v>-1</v>
      </c>
      <c r="N585" s="661"/>
      <c r="O585" s="633"/>
      <c r="P585" s="633" t="s">
        <v>313</v>
      </c>
      <c r="Q585" s="708"/>
      <c r="R585" s="528"/>
    </row>
    <row r="586" ht="14.25" customHeight="1" outlineLevel="1">
      <c r="E586" s="707" t="s">
        <v>736</v>
      </c>
      <c r="F586" s="547">
        <v>200.0</v>
      </c>
      <c r="G586" s="546">
        <v>559.0</v>
      </c>
      <c r="H586" s="546"/>
      <c r="I586" s="735"/>
      <c r="J586" s="529">
        <v>120.0</v>
      </c>
      <c r="K586" s="530">
        <f t="shared" si="72"/>
        <v>0.2146690519</v>
      </c>
      <c r="L586" s="531">
        <f t="shared" si="73"/>
        <v>-120</v>
      </c>
      <c r="M586" s="532">
        <f t="shared" si="74"/>
        <v>-1</v>
      </c>
      <c r="N586" s="661"/>
      <c r="O586" s="633"/>
      <c r="P586" s="633" t="s">
        <v>313</v>
      </c>
      <c r="Q586" s="708"/>
      <c r="R586" s="528"/>
    </row>
    <row r="587" ht="14.25" customHeight="1" outlineLevel="1">
      <c r="E587" s="707" t="s">
        <v>717</v>
      </c>
      <c r="F587" s="547">
        <v>200.0</v>
      </c>
      <c r="G587" s="546">
        <v>579.0</v>
      </c>
      <c r="H587" s="546"/>
      <c r="I587" s="735"/>
      <c r="J587" s="529"/>
      <c r="K587" s="530">
        <f t="shared" si="72"/>
        <v>0</v>
      </c>
      <c r="L587" s="531">
        <f t="shared" si="73"/>
        <v>0</v>
      </c>
      <c r="M587" s="532" t="str">
        <f t="shared" si="74"/>
        <v>#DIV/0!</v>
      </c>
      <c r="N587" s="661"/>
      <c r="O587" s="633"/>
      <c r="P587" s="633" t="s">
        <v>313</v>
      </c>
      <c r="Q587" s="708"/>
      <c r="R587" s="528"/>
    </row>
    <row r="588" ht="14.25" customHeight="1" outlineLevel="1">
      <c r="A588" s="551" t="s">
        <v>578</v>
      </c>
      <c r="B588" s="709" t="s">
        <v>816</v>
      </c>
      <c r="C588" s="551" t="s">
        <v>578</v>
      </c>
      <c r="D588" s="709" t="s">
        <v>817</v>
      </c>
      <c r="E588" s="660" t="s">
        <v>713</v>
      </c>
      <c r="F588" s="548">
        <v>250.0</v>
      </c>
      <c r="G588" s="546">
        <v>449.0</v>
      </c>
      <c r="H588" s="665">
        <v>389.0</v>
      </c>
      <c r="I588" s="730" t="str">
        <f>G588/R588</f>
        <v>#DIV/0!</v>
      </c>
      <c r="J588" s="529">
        <v>72.0</v>
      </c>
      <c r="K588" s="530">
        <f t="shared" si="72"/>
        <v>0.1603563474</v>
      </c>
      <c r="L588" s="531">
        <f t="shared" si="73"/>
        <v>-72</v>
      </c>
      <c r="M588" s="532">
        <f t="shared" si="74"/>
        <v>-1</v>
      </c>
      <c r="N588" s="661"/>
      <c r="O588" s="633" t="s">
        <v>313</v>
      </c>
      <c r="P588" s="633" t="s">
        <v>313</v>
      </c>
      <c r="Q588" s="647"/>
      <c r="R588" s="665"/>
    </row>
    <row r="589" ht="14.25" customHeight="1" outlineLevel="1">
      <c r="E589" s="660" t="s">
        <v>714</v>
      </c>
      <c r="F589" s="548">
        <v>250.0</v>
      </c>
      <c r="G589" s="546">
        <v>449.0</v>
      </c>
      <c r="H589" s="665"/>
      <c r="I589" s="730"/>
      <c r="J589" s="529">
        <v>72.0</v>
      </c>
      <c r="K589" s="530">
        <f t="shared" si="72"/>
        <v>0.1603563474</v>
      </c>
      <c r="L589" s="531">
        <f t="shared" si="73"/>
        <v>-72</v>
      </c>
      <c r="M589" s="532">
        <f t="shared" si="74"/>
        <v>-1</v>
      </c>
      <c r="N589" s="661"/>
      <c r="O589" s="633"/>
      <c r="P589" s="633" t="s">
        <v>313</v>
      </c>
      <c r="Q589" s="647"/>
      <c r="R589" s="665"/>
    </row>
    <row r="590" ht="14.25" customHeight="1" outlineLevel="1">
      <c r="E590" s="660" t="s">
        <v>715</v>
      </c>
      <c r="F590" s="548">
        <v>250.0</v>
      </c>
      <c r="G590" s="546">
        <v>469.0</v>
      </c>
      <c r="H590" s="665"/>
      <c r="I590" s="730"/>
      <c r="J590" s="529">
        <v>72.0</v>
      </c>
      <c r="K590" s="530">
        <f t="shared" si="72"/>
        <v>0.1535181237</v>
      </c>
      <c r="L590" s="531">
        <f t="shared" si="73"/>
        <v>-72</v>
      </c>
      <c r="M590" s="532">
        <f t="shared" si="74"/>
        <v>-1</v>
      </c>
      <c r="N590" s="661"/>
      <c r="O590" s="633"/>
      <c r="P590" s="633" t="s">
        <v>313</v>
      </c>
      <c r="Q590" s="647"/>
      <c r="R590" s="665"/>
    </row>
    <row r="591" ht="14.25" customHeight="1" outlineLevel="1">
      <c r="E591" s="660" t="s">
        <v>716</v>
      </c>
      <c r="F591" s="548">
        <v>250.0</v>
      </c>
      <c r="G591" s="546">
        <v>469.0</v>
      </c>
      <c r="H591" s="546"/>
      <c r="I591" s="735"/>
      <c r="J591" s="550">
        <v>72.0</v>
      </c>
      <c r="K591" s="530">
        <f t="shared" si="72"/>
        <v>0.1535181237</v>
      </c>
      <c r="L591" s="531">
        <f t="shared" si="73"/>
        <v>-72</v>
      </c>
      <c r="M591" s="532">
        <f t="shared" si="74"/>
        <v>-1</v>
      </c>
      <c r="N591" s="661"/>
      <c r="O591" s="633"/>
      <c r="P591" s="633" t="s">
        <v>313</v>
      </c>
      <c r="Q591" s="647"/>
      <c r="R591" s="546"/>
    </row>
    <row r="592" ht="14.25" customHeight="1" outlineLevel="1">
      <c r="E592" s="660" t="s">
        <v>717</v>
      </c>
      <c r="F592" s="548">
        <v>250.0</v>
      </c>
      <c r="G592" s="546">
        <v>479.0</v>
      </c>
      <c r="H592" s="546"/>
      <c r="I592" s="735"/>
      <c r="J592" s="550"/>
      <c r="K592" s="530">
        <f t="shared" si="72"/>
        <v>0</v>
      </c>
      <c r="L592" s="531">
        <f t="shared" si="73"/>
        <v>0</v>
      </c>
      <c r="M592" s="532" t="str">
        <f t="shared" si="74"/>
        <v>#DIV/0!</v>
      </c>
      <c r="N592" s="661"/>
      <c r="O592" s="633"/>
      <c r="P592" s="633" t="s">
        <v>313</v>
      </c>
      <c r="Q592" s="647"/>
      <c r="R592" s="546"/>
    </row>
    <row r="593" ht="14.25" customHeight="1" outlineLevel="1">
      <c r="A593" s="551" t="s">
        <v>962</v>
      </c>
      <c r="B593" s="709" t="s">
        <v>963</v>
      </c>
      <c r="C593" s="551" t="s">
        <v>962</v>
      </c>
      <c r="D593" s="709" t="s">
        <v>964</v>
      </c>
      <c r="E593" s="660" t="s">
        <v>713</v>
      </c>
      <c r="F593" s="548">
        <v>200.0</v>
      </c>
      <c r="G593" s="546">
        <v>519.0</v>
      </c>
      <c r="H593" s="665">
        <v>439.0</v>
      </c>
      <c r="I593" s="730" t="str">
        <f>G593/R593</f>
        <v>#DIV/0!</v>
      </c>
      <c r="J593" s="529">
        <v>89.0</v>
      </c>
      <c r="K593" s="530">
        <f t="shared" si="72"/>
        <v>0.1714836224</v>
      </c>
      <c r="L593" s="531">
        <f t="shared" si="73"/>
        <v>-89</v>
      </c>
      <c r="M593" s="532">
        <f t="shared" si="74"/>
        <v>-1</v>
      </c>
      <c r="N593" s="654"/>
      <c r="O593" s="655" t="s">
        <v>313</v>
      </c>
      <c r="P593" s="633" t="s">
        <v>313</v>
      </c>
      <c r="Q593" s="647"/>
      <c r="R593" s="665"/>
    </row>
    <row r="594" ht="14.25" customHeight="1" outlineLevel="1">
      <c r="E594" s="660" t="s">
        <v>714</v>
      </c>
      <c r="F594" s="548">
        <v>200.0</v>
      </c>
      <c r="G594" s="546">
        <v>519.0</v>
      </c>
      <c r="H594" s="665"/>
      <c r="I594" s="730"/>
      <c r="J594" s="529">
        <v>89.0</v>
      </c>
      <c r="K594" s="530">
        <f t="shared" si="72"/>
        <v>0.1714836224</v>
      </c>
      <c r="L594" s="531">
        <f t="shared" si="73"/>
        <v>-89</v>
      </c>
      <c r="M594" s="532">
        <f t="shared" si="74"/>
        <v>-1</v>
      </c>
      <c r="N594" s="654"/>
      <c r="O594" s="655"/>
      <c r="P594" s="655"/>
      <c r="Q594" s="647"/>
      <c r="R594" s="665"/>
    </row>
    <row r="595" ht="14.25" customHeight="1" outlineLevel="1">
      <c r="E595" s="660" t="s">
        <v>715</v>
      </c>
      <c r="F595" s="548">
        <v>200.0</v>
      </c>
      <c r="G595" s="546">
        <v>549.0</v>
      </c>
      <c r="H595" s="665"/>
      <c r="I595" s="730"/>
      <c r="J595" s="529">
        <v>89.0</v>
      </c>
      <c r="K595" s="530">
        <f t="shared" si="72"/>
        <v>0.1621129326</v>
      </c>
      <c r="L595" s="531">
        <f t="shared" si="73"/>
        <v>-89</v>
      </c>
      <c r="M595" s="532">
        <f t="shared" si="74"/>
        <v>-1</v>
      </c>
      <c r="N595" s="654"/>
      <c r="O595" s="655"/>
      <c r="P595" s="655"/>
      <c r="Q595" s="647"/>
      <c r="R595" s="665"/>
    </row>
    <row r="596" ht="14.25" customHeight="1" outlineLevel="1">
      <c r="E596" s="660" t="s">
        <v>716</v>
      </c>
      <c r="F596" s="548">
        <v>200.0</v>
      </c>
      <c r="G596" s="546">
        <v>549.0</v>
      </c>
      <c r="H596" s="665"/>
      <c r="I596" s="730"/>
      <c r="J596" s="529">
        <v>89.0</v>
      </c>
      <c r="K596" s="530">
        <f t="shared" si="72"/>
        <v>0.1621129326</v>
      </c>
      <c r="L596" s="531">
        <f t="shared" si="73"/>
        <v>-89</v>
      </c>
      <c r="M596" s="532">
        <f t="shared" si="74"/>
        <v>-1</v>
      </c>
      <c r="N596" s="654"/>
      <c r="O596" s="655"/>
      <c r="P596" s="655"/>
      <c r="Q596" s="647"/>
      <c r="R596" s="665"/>
    </row>
    <row r="597" ht="14.25" customHeight="1" outlineLevel="1">
      <c r="E597" s="660" t="s">
        <v>717</v>
      </c>
      <c r="F597" s="548">
        <v>200.0</v>
      </c>
      <c r="G597" s="546">
        <v>569.0</v>
      </c>
      <c r="H597" s="665"/>
      <c r="I597" s="730"/>
      <c r="J597" s="529"/>
      <c r="K597" s="530">
        <f t="shared" si="72"/>
        <v>0</v>
      </c>
      <c r="L597" s="531">
        <f t="shared" si="73"/>
        <v>0</v>
      </c>
      <c r="M597" s="532" t="str">
        <f t="shared" si="74"/>
        <v>#DIV/0!</v>
      </c>
      <c r="N597" s="654"/>
      <c r="O597" s="655"/>
      <c r="P597" s="655"/>
      <c r="Q597" s="647"/>
      <c r="R597" s="665"/>
    </row>
    <row r="598" ht="14.25" customHeight="1" outlineLevel="1">
      <c r="A598" s="551" t="s">
        <v>818</v>
      </c>
      <c r="B598" s="543" t="s">
        <v>819</v>
      </c>
      <c r="C598" s="543" t="s">
        <v>820</v>
      </c>
      <c r="D598" s="683" t="s">
        <v>819</v>
      </c>
      <c r="E598" s="660" t="s">
        <v>713</v>
      </c>
      <c r="F598" s="548">
        <v>200.0</v>
      </c>
      <c r="G598" s="546">
        <v>629.0</v>
      </c>
      <c r="H598" s="665">
        <v>559.0</v>
      </c>
      <c r="I598" s="730" t="str">
        <f>G598/R598</f>
        <v>#DIV/0!</v>
      </c>
      <c r="J598" s="529">
        <v>105.0</v>
      </c>
      <c r="K598" s="530">
        <f t="shared" si="72"/>
        <v>0.1669316375</v>
      </c>
      <c r="L598" s="531">
        <f t="shared" si="73"/>
        <v>-105</v>
      </c>
      <c r="M598" s="532">
        <f t="shared" si="74"/>
        <v>-1</v>
      </c>
      <c r="N598" s="654"/>
      <c r="O598" s="655" t="s">
        <v>313</v>
      </c>
      <c r="P598" s="655" t="s">
        <v>313</v>
      </c>
      <c r="Q598" s="647"/>
      <c r="R598" s="665"/>
    </row>
    <row r="599" ht="14.25" customHeight="1" outlineLevel="1">
      <c r="E599" s="660" t="s">
        <v>714</v>
      </c>
      <c r="F599" s="548">
        <v>200.0</v>
      </c>
      <c r="G599" s="546">
        <v>629.0</v>
      </c>
      <c r="H599" s="665"/>
      <c r="I599" s="730"/>
      <c r="J599" s="529">
        <v>100.0</v>
      </c>
      <c r="K599" s="530">
        <f t="shared" si="72"/>
        <v>0.1589825119</v>
      </c>
      <c r="L599" s="531">
        <f t="shared" si="73"/>
        <v>-100</v>
      </c>
      <c r="M599" s="532">
        <f t="shared" si="74"/>
        <v>-1</v>
      </c>
      <c r="N599" s="654"/>
      <c r="O599" s="655"/>
      <c r="P599" s="655"/>
      <c r="Q599" s="647"/>
      <c r="R599" s="665"/>
    </row>
    <row r="600" ht="14.25" customHeight="1" outlineLevel="1">
      <c r="E600" s="660" t="s">
        <v>715</v>
      </c>
      <c r="F600" s="548">
        <v>200.0</v>
      </c>
      <c r="G600" s="546">
        <v>649.0</v>
      </c>
      <c r="H600" s="665"/>
      <c r="I600" s="730"/>
      <c r="J600" s="529">
        <v>77.0</v>
      </c>
      <c r="K600" s="530">
        <f t="shared" si="72"/>
        <v>0.1186440678</v>
      </c>
      <c r="L600" s="531">
        <f t="shared" si="73"/>
        <v>-77</v>
      </c>
      <c r="M600" s="532">
        <f t="shared" si="74"/>
        <v>-1</v>
      </c>
      <c r="N600" s="654"/>
      <c r="O600" s="655"/>
      <c r="P600" s="655"/>
      <c r="Q600" s="647"/>
      <c r="R600" s="665"/>
    </row>
    <row r="601" ht="14.25" customHeight="1" outlineLevel="1">
      <c r="E601" s="660" t="s">
        <v>716</v>
      </c>
      <c r="F601" s="548">
        <v>200.0</v>
      </c>
      <c r="G601" s="546">
        <v>649.0</v>
      </c>
      <c r="H601" s="665"/>
      <c r="I601" s="730"/>
      <c r="J601" s="529">
        <v>103.0</v>
      </c>
      <c r="K601" s="530">
        <f t="shared" si="72"/>
        <v>0.1587057011</v>
      </c>
      <c r="L601" s="531">
        <f t="shared" si="73"/>
        <v>-103</v>
      </c>
      <c r="M601" s="532">
        <f t="shared" si="74"/>
        <v>-1</v>
      </c>
      <c r="N601" s="654"/>
      <c r="O601" s="655"/>
      <c r="P601" s="655"/>
      <c r="Q601" s="647"/>
      <c r="R601" s="665"/>
    </row>
    <row r="602" ht="14.25" customHeight="1" outlineLevel="1">
      <c r="E602" s="660" t="s">
        <v>717</v>
      </c>
      <c r="F602" s="548">
        <v>200.0</v>
      </c>
      <c r="G602" s="546">
        <v>669.0</v>
      </c>
      <c r="H602" s="665"/>
      <c r="I602" s="730"/>
      <c r="J602" s="529">
        <v>103.0</v>
      </c>
      <c r="K602" s="530">
        <f t="shared" si="72"/>
        <v>0.153961136</v>
      </c>
      <c r="L602" s="531">
        <f t="shared" si="73"/>
        <v>-103</v>
      </c>
      <c r="M602" s="532">
        <f t="shared" si="74"/>
        <v>-1</v>
      </c>
      <c r="N602" s="654"/>
      <c r="O602" s="655"/>
      <c r="P602" s="655"/>
      <c r="Q602" s="647"/>
      <c r="R602" s="665"/>
    </row>
    <row r="603" ht="14.25" customHeight="1" outlineLevel="1">
      <c r="A603" s="551" t="s">
        <v>821</v>
      </c>
      <c r="B603" s="709" t="s">
        <v>822</v>
      </c>
      <c r="C603" s="551" t="s">
        <v>821</v>
      </c>
      <c r="D603" s="709" t="s">
        <v>823</v>
      </c>
      <c r="E603" s="660" t="s">
        <v>713</v>
      </c>
      <c r="F603" s="548">
        <v>200.0</v>
      </c>
      <c r="G603" s="528">
        <v>619.0</v>
      </c>
      <c r="H603" s="653">
        <v>499.0</v>
      </c>
      <c r="I603" s="730" t="str">
        <f>G603/R603</f>
        <v>#DIV/0!</v>
      </c>
      <c r="J603" s="529">
        <v>149.0</v>
      </c>
      <c r="K603" s="530">
        <f t="shared" si="72"/>
        <v>0.2407108239</v>
      </c>
      <c r="L603" s="531">
        <f t="shared" si="73"/>
        <v>-149</v>
      </c>
      <c r="M603" s="532">
        <f t="shared" si="74"/>
        <v>-1</v>
      </c>
      <c r="N603" s="661"/>
      <c r="O603" s="655" t="s">
        <v>313</v>
      </c>
      <c r="P603" s="655" t="s">
        <v>313</v>
      </c>
      <c r="Q603" s="656"/>
      <c r="R603" s="653"/>
    </row>
    <row r="604" ht="14.25" customHeight="1" outlineLevel="1">
      <c r="E604" s="660" t="s">
        <v>714</v>
      </c>
      <c r="F604" s="548">
        <v>200.0</v>
      </c>
      <c r="G604" s="528">
        <v>619.0</v>
      </c>
      <c r="H604" s="653"/>
      <c r="I604" s="730"/>
      <c r="J604" s="529">
        <v>116.0</v>
      </c>
      <c r="K604" s="530">
        <f t="shared" si="72"/>
        <v>0.1873990307</v>
      </c>
      <c r="L604" s="531">
        <f t="shared" si="73"/>
        <v>-116</v>
      </c>
      <c r="M604" s="532">
        <f t="shared" si="74"/>
        <v>-1</v>
      </c>
      <c r="N604" s="661"/>
      <c r="O604" s="655"/>
      <c r="P604" s="655"/>
      <c r="Q604" s="656"/>
      <c r="R604" s="653"/>
    </row>
    <row r="605" ht="14.25" customHeight="1" outlineLevel="1">
      <c r="E605" s="660" t="s">
        <v>715</v>
      </c>
      <c r="F605" s="548">
        <v>200.0</v>
      </c>
      <c r="G605" s="528">
        <v>649.0</v>
      </c>
      <c r="H605" s="653"/>
      <c r="I605" s="730"/>
      <c r="J605" s="529">
        <v>114.0</v>
      </c>
      <c r="K605" s="530">
        <f t="shared" si="72"/>
        <v>0.1756548536</v>
      </c>
      <c r="L605" s="531">
        <f t="shared" si="73"/>
        <v>-114</v>
      </c>
      <c r="M605" s="532">
        <f t="shared" si="74"/>
        <v>-1</v>
      </c>
      <c r="N605" s="661"/>
      <c r="O605" s="655"/>
      <c r="P605" s="655"/>
      <c r="Q605" s="656"/>
      <c r="R605" s="653"/>
    </row>
    <row r="606" ht="14.25" customHeight="1" outlineLevel="1">
      <c r="E606" s="660" t="s">
        <v>716</v>
      </c>
      <c r="F606" s="548">
        <v>200.0</v>
      </c>
      <c r="G606" s="528">
        <v>649.0</v>
      </c>
      <c r="H606" s="653"/>
      <c r="I606" s="730"/>
      <c r="J606" s="529">
        <v>100.0</v>
      </c>
      <c r="K606" s="530">
        <f t="shared" si="72"/>
        <v>0.1540832049</v>
      </c>
      <c r="L606" s="531">
        <f t="shared" si="73"/>
        <v>-100</v>
      </c>
      <c r="M606" s="532">
        <f t="shared" si="74"/>
        <v>-1</v>
      </c>
      <c r="N606" s="661"/>
      <c r="O606" s="655"/>
      <c r="P606" s="655"/>
      <c r="Q606" s="656"/>
      <c r="R606" s="653"/>
    </row>
    <row r="607" ht="14.25" customHeight="1" outlineLevel="1">
      <c r="E607" s="660" t="s">
        <v>717</v>
      </c>
      <c r="F607" s="548">
        <v>200.0</v>
      </c>
      <c r="G607" s="528">
        <v>659.0</v>
      </c>
      <c r="H607" s="653"/>
      <c r="I607" s="730"/>
      <c r="J607" s="529">
        <v>100.0</v>
      </c>
      <c r="K607" s="530">
        <f t="shared" si="72"/>
        <v>0.1517450683</v>
      </c>
      <c r="L607" s="531">
        <f t="shared" si="73"/>
        <v>-100</v>
      </c>
      <c r="M607" s="532">
        <f t="shared" si="74"/>
        <v>-1</v>
      </c>
      <c r="N607" s="661"/>
      <c r="O607" s="655"/>
      <c r="P607" s="655"/>
      <c r="Q607" s="656"/>
      <c r="R607" s="653"/>
    </row>
    <row r="608" ht="14.25" customHeight="1" outlineLevel="1">
      <c r="A608" s="543" t="s">
        <v>824</v>
      </c>
      <c r="B608" s="543"/>
      <c r="C608" s="543" t="s">
        <v>825</v>
      </c>
      <c r="D608" s="540"/>
      <c r="E608" s="660" t="s">
        <v>713</v>
      </c>
      <c r="F608" s="548">
        <v>200.0</v>
      </c>
      <c r="G608" s="546">
        <v>489.0</v>
      </c>
      <c r="H608" s="665">
        <v>369.0</v>
      </c>
      <c r="I608" s="730" t="str">
        <f>G608/R608</f>
        <v>#DIV/0!</v>
      </c>
      <c r="J608" s="529">
        <v>105.0</v>
      </c>
      <c r="K608" s="530">
        <f t="shared" si="72"/>
        <v>0.2147239264</v>
      </c>
      <c r="L608" s="531">
        <f t="shared" si="73"/>
        <v>-105</v>
      </c>
      <c r="M608" s="532">
        <f t="shared" si="74"/>
        <v>-1</v>
      </c>
      <c r="N608" s="654"/>
      <c r="O608" s="655" t="s">
        <v>313</v>
      </c>
      <c r="P608" s="655" t="s">
        <v>313</v>
      </c>
      <c r="Q608" s="647"/>
      <c r="R608" s="665"/>
    </row>
    <row r="609" ht="14.25" customHeight="1" outlineLevel="1">
      <c r="E609" s="660" t="s">
        <v>714</v>
      </c>
      <c r="F609" s="548">
        <v>200.0</v>
      </c>
      <c r="G609" s="546">
        <v>489.0</v>
      </c>
      <c r="H609" s="665"/>
      <c r="I609" s="730"/>
      <c r="J609" s="529">
        <v>105.0</v>
      </c>
      <c r="K609" s="530">
        <f t="shared" si="72"/>
        <v>0.2147239264</v>
      </c>
      <c r="L609" s="531">
        <f t="shared" si="73"/>
        <v>-105</v>
      </c>
      <c r="M609" s="532">
        <f t="shared" si="74"/>
        <v>-1</v>
      </c>
      <c r="N609" s="654"/>
      <c r="O609" s="655"/>
      <c r="P609" s="655"/>
      <c r="Q609" s="647"/>
      <c r="R609" s="665"/>
    </row>
    <row r="610" ht="14.25" customHeight="1" outlineLevel="1">
      <c r="E610" s="660" t="s">
        <v>715</v>
      </c>
      <c r="F610" s="548">
        <v>200.0</v>
      </c>
      <c r="G610" s="546">
        <v>499.0</v>
      </c>
      <c r="H610" s="665"/>
      <c r="I610" s="730"/>
      <c r="J610" s="529">
        <v>110.0</v>
      </c>
      <c r="K610" s="530">
        <f t="shared" si="72"/>
        <v>0.2204408818</v>
      </c>
      <c r="L610" s="531">
        <f t="shared" si="73"/>
        <v>-110</v>
      </c>
      <c r="M610" s="532">
        <f t="shared" si="74"/>
        <v>-1</v>
      </c>
      <c r="N610" s="654"/>
      <c r="O610" s="655"/>
      <c r="P610" s="655"/>
      <c r="Q610" s="647"/>
      <c r="R610" s="665"/>
    </row>
    <row r="611" ht="14.25" customHeight="1" outlineLevel="1">
      <c r="E611" s="660" t="s">
        <v>716</v>
      </c>
      <c r="F611" s="548">
        <v>200.0</v>
      </c>
      <c r="G611" s="546">
        <v>499.0</v>
      </c>
      <c r="H611" s="665"/>
      <c r="I611" s="730"/>
      <c r="J611" s="529">
        <v>110.0</v>
      </c>
      <c r="K611" s="530">
        <f t="shared" si="72"/>
        <v>0.2204408818</v>
      </c>
      <c r="L611" s="531">
        <f t="shared" si="73"/>
        <v>-110</v>
      </c>
      <c r="M611" s="532">
        <f t="shared" si="74"/>
        <v>-1</v>
      </c>
      <c r="N611" s="654"/>
      <c r="O611" s="655"/>
      <c r="P611" s="655"/>
      <c r="Q611" s="647"/>
      <c r="R611" s="665"/>
    </row>
    <row r="612" ht="14.25" customHeight="1" outlineLevel="1">
      <c r="E612" s="660" t="s">
        <v>717</v>
      </c>
      <c r="F612" s="548">
        <v>200.0</v>
      </c>
      <c r="G612" s="546">
        <v>499.0</v>
      </c>
      <c r="H612" s="665"/>
      <c r="I612" s="730"/>
      <c r="J612" s="529"/>
      <c r="K612" s="530">
        <f t="shared" si="72"/>
        <v>0</v>
      </c>
      <c r="L612" s="531">
        <f t="shared" si="73"/>
        <v>0</v>
      </c>
      <c r="M612" s="532" t="str">
        <f t="shared" si="74"/>
        <v>#DIV/0!</v>
      </c>
      <c r="N612" s="654"/>
      <c r="O612" s="655"/>
      <c r="P612" s="655"/>
      <c r="Q612" s="647"/>
      <c r="R612" s="665"/>
    </row>
    <row r="613" ht="14.25" customHeight="1" outlineLevel="1">
      <c r="A613" s="551" t="s">
        <v>826</v>
      </c>
      <c r="B613" s="709" t="s">
        <v>827</v>
      </c>
      <c r="C613" s="551" t="s">
        <v>826</v>
      </c>
      <c r="D613" s="709" t="s">
        <v>828</v>
      </c>
      <c r="E613" s="660" t="s">
        <v>713</v>
      </c>
      <c r="F613" s="548">
        <v>200.0</v>
      </c>
      <c r="G613" s="528">
        <v>449.0</v>
      </c>
      <c r="H613" s="653">
        <v>379.0</v>
      </c>
      <c r="I613" s="730" t="str">
        <f>G613/R613</f>
        <v>#DIV/0!</v>
      </c>
      <c r="J613" s="529">
        <v>85.0</v>
      </c>
      <c r="K613" s="530">
        <f t="shared" si="72"/>
        <v>0.1893095768</v>
      </c>
      <c r="L613" s="531">
        <f t="shared" si="73"/>
        <v>-85</v>
      </c>
      <c r="M613" s="532">
        <f t="shared" si="74"/>
        <v>-1</v>
      </c>
      <c r="N613" s="661"/>
      <c r="O613" s="655" t="s">
        <v>313</v>
      </c>
      <c r="P613" s="655" t="s">
        <v>313</v>
      </c>
      <c r="Q613" s="656"/>
      <c r="R613" s="653"/>
    </row>
    <row r="614" ht="14.25" customHeight="1" outlineLevel="1">
      <c r="E614" s="660" t="s">
        <v>714</v>
      </c>
      <c r="F614" s="548">
        <v>200.0</v>
      </c>
      <c r="G614" s="528">
        <v>449.0</v>
      </c>
      <c r="H614" s="653"/>
      <c r="I614" s="730"/>
      <c r="J614" s="529">
        <v>74.0</v>
      </c>
      <c r="K614" s="530">
        <f t="shared" si="72"/>
        <v>0.1648106904</v>
      </c>
      <c r="L614" s="531">
        <f t="shared" si="73"/>
        <v>-74</v>
      </c>
      <c r="M614" s="532">
        <f t="shared" si="74"/>
        <v>-1</v>
      </c>
      <c r="N614" s="661"/>
      <c r="O614" s="655"/>
      <c r="P614" s="655"/>
      <c r="Q614" s="656"/>
      <c r="R614" s="653"/>
    </row>
    <row r="615" ht="14.25" customHeight="1" outlineLevel="1">
      <c r="E615" s="660" t="s">
        <v>715</v>
      </c>
      <c r="F615" s="548">
        <v>200.0</v>
      </c>
      <c r="G615" s="528">
        <v>469.0</v>
      </c>
      <c r="H615" s="653"/>
      <c r="I615" s="730"/>
      <c r="J615" s="529">
        <v>85.0</v>
      </c>
      <c r="K615" s="530">
        <f t="shared" si="72"/>
        <v>0.1812366738</v>
      </c>
      <c r="L615" s="531">
        <f t="shared" si="73"/>
        <v>-85</v>
      </c>
      <c r="M615" s="532">
        <f t="shared" si="74"/>
        <v>-1</v>
      </c>
      <c r="N615" s="661"/>
      <c r="O615" s="655"/>
      <c r="P615" s="655"/>
      <c r="Q615" s="656"/>
      <c r="R615" s="653"/>
    </row>
    <row r="616" ht="14.25" customHeight="1" outlineLevel="1">
      <c r="E616" s="660" t="s">
        <v>716</v>
      </c>
      <c r="F616" s="548">
        <v>200.0</v>
      </c>
      <c r="G616" s="528">
        <v>469.0</v>
      </c>
      <c r="H616" s="653"/>
      <c r="I616" s="730"/>
      <c r="J616" s="529">
        <v>62.0</v>
      </c>
      <c r="K616" s="530">
        <f t="shared" si="72"/>
        <v>0.132196162</v>
      </c>
      <c r="L616" s="531">
        <f t="shared" si="73"/>
        <v>-62</v>
      </c>
      <c r="M616" s="532">
        <f t="shared" si="74"/>
        <v>-1</v>
      </c>
      <c r="N616" s="661"/>
      <c r="O616" s="655"/>
      <c r="P616" s="655"/>
      <c r="Q616" s="656"/>
      <c r="R616" s="653"/>
    </row>
    <row r="617" ht="14.25" customHeight="1" outlineLevel="1">
      <c r="E617" s="660" t="s">
        <v>717</v>
      </c>
      <c r="F617" s="548">
        <v>200.0</v>
      </c>
      <c r="G617" s="528">
        <v>479.0</v>
      </c>
      <c r="H617" s="653"/>
      <c r="I617" s="730"/>
      <c r="J617" s="529"/>
      <c r="K617" s="530">
        <f t="shared" si="72"/>
        <v>0</v>
      </c>
      <c r="L617" s="531">
        <f t="shared" si="73"/>
        <v>0</v>
      </c>
      <c r="M617" s="532" t="str">
        <f t="shared" si="74"/>
        <v>#DIV/0!</v>
      </c>
      <c r="N617" s="661"/>
      <c r="O617" s="655"/>
      <c r="P617" s="655"/>
      <c r="Q617" s="656"/>
      <c r="R617" s="653"/>
    </row>
    <row r="618" ht="14.25" customHeight="1">
      <c r="A618" s="525" t="s">
        <v>965</v>
      </c>
      <c r="B618" s="673"/>
      <c r="C618" s="525" t="s">
        <v>966</v>
      </c>
      <c r="D618" s="673"/>
      <c r="E618" s="657" t="s">
        <v>713</v>
      </c>
      <c r="F618" s="538"/>
      <c r="G618" s="539"/>
      <c r="H618" s="539"/>
      <c r="I618" s="731"/>
      <c r="J618" s="535"/>
      <c r="K618" s="536"/>
      <c r="L618" s="537"/>
      <c r="M618" s="536"/>
      <c r="N618" s="645"/>
      <c r="O618" s="670"/>
      <c r="P618" s="670"/>
      <c r="Q618" s="647"/>
      <c r="R618" s="539"/>
    </row>
    <row r="619" ht="14.25" customHeight="1">
      <c r="E619" s="657" t="s">
        <v>714</v>
      </c>
      <c r="F619" s="538"/>
      <c r="G619" s="539"/>
      <c r="H619" s="539"/>
      <c r="I619" s="731"/>
      <c r="J619" s="535"/>
      <c r="K619" s="536"/>
      <c r="L619" s="537"/>
      <c r="M619" s="536"/>
      <c r="N619" s="645"/>
      <c r="O619" s="670"/>
      <c r="P619" s="670"/>
      <c r="Q619" s="647"/>
      <c r="R619" s="539"/>
    </row>
    <row r="620" ht="14.25" customHeight="1">
      <c r="E620" s="657" t="s">
        <v>715</v>
      </c>
      <c r="F620" s="538"/>
      <c r="G620" s="539"/>
      <c r="H620" s="539"/>
      <c r="I620" s="731"/>
      <c r="J620" s="535"/>
      <c r="K620" s="536"/>
      <c r="L620" s="537"/>
      <c r="M620" s="536"/>
      <c r="N620" s="645"/>
      <c r="O620" s="670"/>
      <c r="P620" s="670"/>
      <c r="Q620" s="647"/>
      <c r="R620" s="539"/>
    </row>
    <row r="621" ht="14.25" customHeight="1">
      <c r="E621" s="657" t="s">
        <v>716</v>
      </c>
      <c r="F621" s="538"/>
      <c r="G621" s="539"/>
      <c r="H621" s="539"/>
      <c r="I621" s="731"/>
      <c r="J621" s="535"/>
      <c r="K621" s="536"/>
      <c r="L621" s="537"/>
      <c r="M621" s="536"/>
      <c r="N621" s="645"/>
      <c r="O621" s="670"/>
      <c r="P621" s="670"/>
      <c r="Q621" s="647"/>
      <c r="R621" s="539"/>
    </row>
    <row r="622" ht="14.25" customHeight="1">
      <c r="E622" s="657" t="s">
        <v>717</v>
      </c>
      <c r="F622" s="538"/>
      <c r="G622" s="539"/>
      <c r="H622" s="539"/>
      <c r="I622" s="731"/>
      <c r="J622" s="535"/>
      <c r="K622" s="536"/>
      <c r="L622" s="537"/>
      <c r="M622" s="536"/>
      <c r="N622" s="645"/>
      <c r="O622" s="670"/>
      <c r="P622" s="670"/>
      <c r="Q622" s="647"/>
      <c r="R622" s="539"/>
    </row>
    <row r="623" ht="14.25" customHeight="1" outlineLevel="1">
      <c r="A623" s="543" t="s">
        <v>967</v>
      </c>
      <c r="B623" s="543"/>
      <c r="C623" s="543" t="s">
        <v>967</v>
      </c>
      <c r="D623" s="709" t="s">
        <v>968</v>
      </c>
      <c r="E623" s="660" t="s">
        <v>713</v>
      </c>
      <c r="F623" s="548">
        <v>200.0</v>
      </c>
      <c r="G623" s="546">
        <v>529.0</v>
      </c>
      <c r="H623" s="546"/>
      <c r="I623" s="735"/>
      <c r="J623" s="550">
        <v>134.0</v>
      </c>
      <c r="K623" s="542">
        <f t="shared" ref="K623:K657" si="75">J623/G623</f>
        <v>0.2533081285</v>
      </c>
      <c r="L623" s="541">
        <f t="shared" ref="L623:L657" si="76">Q623-J623</f>
        <v>-134</v>
      </c>
      <c r="M623" s="542">
        <f t="shared" ref="M623:M657" si="77">Q623/J623-1</f>
        <v>-1</v>
      </c>
      <c r="N623" s="661"/>
      <c r="O623" s="633"/>
      <c r="P623" s="633"/>
      <c r="Q623" s="647"/>
      <c r="R623" s="546"/>
    </row>
    <row r="624" ht="14.25" customHeight="1" outlineLevel="1">
      <c r="E624" s="660" t="s">
        <v>714</v>
      </c>
      <c r="F624" s="548">
        <v>200.0</v>
      </c>
      <c r="G624" s="546">
        <v>529.0</v>
      </c>
      <c r="H624" s="546"/>
      <c r="I624" s="735"/>
      <c r="J624" s="550">
        <v>100.0</v>
      </c>
      <c r="K624" s="542">
        <f t="shared" si="75"/>
        <v>0.1890359168</v>
      </c>
      <c r="L624" s="541">
        <f t="shared" si="76"/>
        <v>-100</v>
      </c>
      <c r="M624" s="542">
        <f t="shared" si="77"/>
        <v>-1</v>
      </c>
      <c r="N624" s="661"/>
      <c r="O624" s="633"/>
      <c r="P624" s="633"/>
      <c r="Q624" s="647"/>
      <c r="R624" s="546"/>
    </row>
    <row r="625" ht="14.25" customHeight="1" outlineLevel="1">
      <c r="E625" s="660" t="s">
        <v>715</v>
      </c>
      <c r="F625" s="548">
        <v>200.0</v>
      </c>
      <c r="G625" s="546">
        <v>559.0</v>
      </c>
      <c r="H625" s="546"/>
      <c r="I625" s="735"/>
      <c r="J625" s="550">
        <v>100.0</v>
      </c>
      <c r="K625" s="542">
        <f t="shared" si="75"/>
        <v>0.1788908766</v>
      </c>
      <c r="L625" s="541">
        <f t="shared" si="76"/>
        <v>-100</v>
      </c>
      <c r="M625" s="542">
        <f t="shared" si="77"/>
        <v>-1</v>
      </c>
      <c r="N625" s="661"/>
      <c r="O625" s="633"/>
      <c r="P625" s="633"/>
      <c r="Q625" s="647"/>
      <c r="R625" s="546"/>
    </row>
    <row r="626" ht="14.25" customHeight="1" outlineLevel="1">
      <c r="E626" s="660" t="s">
        <v>736</v>
      </c>
      <c r="F626" s="548">
        <v>200.0</v>
      </c>
      <c r="G626" s="546">
        <v>559.0</v>
      </c>
      <c r="H626" s="546"/>
      <c r="I626" s="735"/>
      <c r="J626" s="550">
        <v>100.0</v>
      </c>
      <c r="K626" s="542">
        <f t="shared" si="75"/>
        <v>0.1788908766</v>
      </c>
      <c r="L626" s="541">
        <f t="shared" si="76"/>
        <v>-100</v>
      </c>
      <c r="M626" s="542">
        <f t="shared" si="77"/>
        <v>-1</v>
      </c>
      <c r="N626" s="661"/>
      <c r="O626" s="633"/>
      <c r="P626" s="633"/>
      <c r="Q626" s="647"/>
      <c r="R626" s="546"/>
    </row>
    <row r="627" ht="14.25" customHeight="1" outlineLevel="1">
      <c r="E627" s="660" t="s">
        <v>717</v>
      </c>
      <c r="F627" s="548">
        <v>200.0</v>
      </c>
      <c r="G627" s="546">
        <v>579.0</v>
      </c>
      <c r="H627" s="546"/>
      <c r="I627" s="735"/>
      <c r="J627" s="550">
        <v>100.0</v>
      </c>
      <c r="K627" s="542">
        <f t="shared" si="75"/>
        <v>0.1727115717</v>
      </c>
      <c r="L627" s="541">
        <f t="shared" si="76"/>
        <v>-100</v>
      </c>
      <c r="M627" s="542">
        <f t="shared" si="77"/>
        <v>-1</v>
      </c>
      <c r="N627" s="661"/>
      <c r="O627" s="633"/>
      <c r="P627" s="633"/>
      <c r="Q627" s="647"/>
      <c r="R627" s="546"/>
    </row>
    <row r="628" ht="14.25" customHeight="1" outlineLevel="1">
      <c r="A628" s="543" t="s">
        <v>969</v>
      </c>
      <c r="B628" s="543"/>
      <c r="C628" s="543" t="s">
        <v>969</v>
      </c>
      <c r="D628" s="709" t="s">
        <v>970</v>
      </c>
      <c r="E628" s="660" t="s">
        <v>713</v>
      </c>
      <c r="F628" s="549">
        <v>200.0</v>
      </c>
      <c r="G628" s="546">
        <v>549.0</v>
      </c>
      <c r="H628" s="546">
        <v>429.0</v>
      </c>
      <c r="I628" s="735" t="str">
        <f>G628/R628</f>
        <v>#DIV/0!</v>
      </c>
      <c r="J628" s="550">
        <v>143.0</v>
      </c>
      <c r="K628" s="542">
        <f t="shared" si="75"/>
        <v>0.2604735883</v>
      </c>
      <c r="L628" s="541">
        <f t="shared" si="76"/>
        <v>-143</v>
      </c>
      <c r="M628" s="542">
        <f t="shared" si="77"/>
        <v>-1</v>
      </c>
      <c r="N628" s="661"/>
      <c r="O628" s="633" t="s">
        <v>313</v>
      </c>
      <c r="P628" s="633" t="s">
        <v>313</v>
      </c>
      <c r="Q628" s="647"/>
      <c r="R628" s="546"/>
    </row>
    <row r="629" ht="14.25" customHeight="1" outlineLevel="1">
      <c r="E629" s="660" t="s">
        <v>714</v>
      </c>
      <c r="F629" s="549">
        <v>200.0</v>
      </c>
      <c r="G629" s="546">
        <v>549.0</v>
      </c>
      <c r="H629" s="528"/>
      <c r="I629" s="735"/>
      <c r="J629" s="550">
        <v>94.0</v>
      </c>
      <c r="K629" s="542">
        <f t="shared" si="75"/>
        <v>0.1712204007</v>
      </c>
      <c r="L629" s="541">
        <f t="shared" si="76"/>
        <v>-94</v>
      </c>
      <c r="M629" s="542">
        <f t="shared" si="77"/>
        <v>-1</v>
      </c>
      <c r="N629" s="661"/>
      <c r="O629" s="542"/>
      <c r="P629" s="542"/>
      <c r="Q629" s="656"/>
      <c r="R629" s="528"/>
    </row>
    <row r="630" ht="14.25" customHeight="1" outlineLevel="1">
      <c r="E630" s="660" t="s">
        <v>715</v>
      </c>
      <c r="F630" s="549">
        <v>200.0</v>
      </c>
      <c r="G630" s="546">
        <v>579.0</v>
      </c>
      <c r="H630" s="528"/>
      <c r="I630" s="735"/>
      <c r="J630" s="550">
        <v>94.0</v>
      </c>
      <c r="K630" s="542">
        <f t="shared" si="75"/>
        <v>0.1623488774</v>
      </c>
      <c r="L630" s="541">
        <f t="shared" si="76"/>
        <v>-94</v>
      </c>
      <c r="M630" s="542">
        <f t="shared" si="77"/>
        <v>-1</v>
      </c>
      <c r="N630" s="661"/>
      <c r="O630" s="542"/>
      <c r="P630" s="542"/>
      <c r="Q630" s="656"/>
      <c r="R630" s="528"/>
    </row>
    <row r="631" ht="14.25" customHeight="1" outlineLevel="1">
      <c r="E631" s="660" t="s">
        <v>736</v>
      </c>
      <c r="F631" s="549">
        <v>200.0</v>
      </c>
      <c r="G631" s="546">
        <v>579.0</v>
      </c>
      <c r="H631" s="528"/>
      <c r="I631" s="735"/>
      <c r="J631" s="550">
        <v>94.0</v>
      </c>
      <c r="K631" s="542">
        <f t="shared" si="75"/>
        <v>0.1623488774</v>
      </c>
      <c r="L631" s="541">
        <f t="shared" si="76"/>
        <v>-94</v>
      </c>
      <c r="M631" s="542">
        <f t="shared" si="77"/>
        <v>-1</v>
      </c>
      <c r="N631" s="661"/>
      <c r="O631" s="542"/>
      <c r="P631" s="542"/>
      <c r="Q631" s="656"/>
      <c r="R631" s="528"/>
    </row>
    <row r="632" ht="14.25" customHeight="1" outlineLevel="1">
      <c r="E632" s="660" t="s">
        <v>717</v>
      </c>
      <c r="F632" s="549">
        <v>200.0</v>
      </c>
      <c r="G632" s="546">
        <v>599.0</v>
      </c>
      <c r="H632" s="528"/>
      <c r="I632" s="735"/>
      <c r="J632" s="550">
        <v>94.0</v>
      </c>
      <c r="K632" s="542">
        <f t="shared" si="75"/>
        <v>0.1569282137</v>
      </c>
      <c r="L632" s="541">
        <f t="shared" si="76"/>
        <v>-94</v>
      </c>
      <c r="M632" s="542">
        <f t="shared" si="77"/>
        <v>-1</v>
      </c>
      <c r="N632" s="661"/>
      <c r="O632" s="542"/>
      <c r="P632" s="542"/>
      <c r="Q632" s="656"/>
      <c r="R632" s="528"/>
    </row>
    <row r="633" ht="14.25" customHeight="1" outlineLevel="1">
      <c r="A633" s="671" t="s">
        <v>971</v>
      </c>
      <c r="B633" s="543"/>
      <c r="C633" s="671" t="s">
        <v>971</v>
      </c>
      <c r="D633" s="543" t="s">
        <v>972</v>
      </c>
      <c r="E633" s="660" t="s">
        <v>713</v>
      </c>
      <c r="F633" s="549">
        <v>150.0</v>
      </c>
      <c r="G633" s="528">
        <v>589.0</v>
      </c>
      <c r="H633" s="528"/>
      <c r="I633" s="735"/>
      <c r="J633" s="550">
        <v>122.0</v>
      </c>
      <c r="K633" s="542">
        <f t="shared" si="75"/>
        <v>0.2071307301</v>
      </c>
      <c r="L633" s="541">
        <f t="shared" si="76"/>
        <v>-122</v>
      </c>
      <c r="M633" s="542">
        <f t="shared" si="77"/>
        <v>-1</v>
      </c>
      <c r="N633" s="661"/>
      <c r="O633" s="633"/>
      <c r="P633" s="633"/>
      <c r="Q633" s="656"/>
      <c r="R633" s="528"/>
    </row>
    <row r="634" ht="14.25" customHeight="1" outlineLevel="1">
      <c r="E634" s="660" t="s">
        <v>714</v>
      </c>
      <c r="F634" s="549">
        <v>150.0</v>
      </c>
      <c r="G634" s="528">
        <v>589.0</v>
      </c>
      <c r="H634" s="528"/>
      <c r="I634" s="735"/>
      <c r="J634" s="550">
        <v>100.0</v>
      </c>
      <c r="K634" s="542">
        <f t="shared" si="75"/>
        <v>0.1697792869</v>
      </c>
      <c r="L634" s="541">
        <f t="shared" si="76"/>
        <v>-100</v>
      </c>
      <c r="M634" s="542">
        <f t="shared" si="77"/>
        <v>-1</v>
      </c>
      <c r="N634" s="661"/>
      <c r="O634" s="633"/>
      <c r="P634" s="633"/>
      <c r="Q634" s="656"/>
      <c r="R634" s="528"/>
    </row>
    <row r="635" ht="14.25" customHeight="1" outlineLevel="1">
      <c r="E635" s="660" t="s">
        <v>715</v>
      </c>
      <c r="F635" s="549">
        <v>150.0</v>
      </c>
      <c r="G635" s="528">
        <v>619.0</v>
      </c>
      <c r="H635" s="528"/>
      <c r="I635" s="735"/>
      <c r="J635" s="550">
        <v>100.0</v>
      </c>
      <c r="K635" s="542">
        <f t="shared" si="75"/>
        <v>0.1615508885</v>
      </c>
      <c r="L635" s="541">
        <f t="shared" si="76"/>
        <v>-100</v>
      </c>
      <c r="M635" s="542">
        <f t="shared" si="77"/>
        <v>-1</v>
      </c>
      <c r="N635" s="661"/>
      <c r="O635" s="633"/>
      <c r="P635" s="633"/>
      <c r="Q635" s="656"/>
      <c r="R635" s="528"/>
    </row>
    <row r="636" ht="14.25" customHeight="1" outlineLevel="1">
      <c r="E636" s="660" t="s">
        <v>736</v>
      </c>
      <c r="F636" s="549">
        <v>150.0</v>
      </c>
      <c r="G636" s="528">
        <v>619.0</v>
      </c>
      <c r="H636" s="528"/>
      <c r="I636" s="735"/>
      <c r="J636" s="550">
        <v>100.0</v>
      </c>
      <c r="K636" s="542">
        <f t="shared" si="75"/>
        <v>0.1615508885</v>
      </c>
      <c r="L636" s="541">
        <f t="shared" si="76"/>
        <v>-100</v>
      </c>
      <c r="M636" s="542">
        <f t="shared" si="77"/>
        <v>-1</v>
      </c>
      <c r="N636" s="661"/>
      <c r="O636" s="633"/>
      <c r="P636" s="633"/>
      <c r="Q636" s="656"/>
      <c r="R636" s="528"/>
    </row>
    <row r="637" ht="14.25" customHeight="1" outlineLevel="1">
      <c r="E637" s="660" t="s">
        <v>717</v>
      </c>
      <c r="F637" s="549">
        <v>150.0</v>
      </c>
      <c r="G637" s="528">
        <v>629.0</v>
      </c>
      <c r="H637" s="528"/>
      <c r="I637" s="735"/>
      <c r="J637" s="550">
        <v>100.0</v>
      </c>
      <c r="K637" s="542">
        <f t="shared" si="75"/>
        <v>0.1589825119</v>
      </c>
      <c r="L637" s="541">
        <f t="shared" si="76"/>
        <v>-100</v>
      </c>
      <c r="M637" s="542">
        <f t="shared" si="77"/>
        <v>-1</v>
      </c>
      <c r="N637" s="661"/>
      <c r="O637" s="633"/>
      <c r="P637" s="633"/>
      <c r="Q637" s="656"/>
      <c r="R637" s="528"/>
    </row>
    <row r="638" ht="14.25" customHeight="1" outlineLevel="1">
      <c r="A638" s="671" t="s">
        <v>973</v>
      </c>
      <c r="B638" s="543"/>
      <c r="C638" s="671" t="s">
        <v>973</v>
      </c>
      <c r="D638" s="709" t="s">
        <v>974</v>
      </c>
      <c r="E638" s="660" t="s">
        <v>713</v>
      </c>
      <c r="F638" s="549">
        <v>200.0</v>
      </c>
      <c r="G638" s="528">
        <v>619.0</v>
      </c>
      <c r="H638" s="528"/>
      <c r="I638" s="735"/>
      <c r="J638" s="550">
        <v>149.0</v>
      </c>
      <c r="K638" s="542">
        <f t="shared" si="75"/>
        <v>0.2407108239</v>
      </c>
      <c r="L638" s="541">
        <f t="shared" si="76"/>
        <v>-149</v>
      </c>
      <c r="M638" s="542">
        <f t="shared" si="77"/>
        <v>-1</v>
      </c>
      <c r="N638" s="661"/>
      <c r="O638" s="633"/>
      <c r="P638" s="633"/>
      <c r="Q638" s="656"/>
      <c r="R638" s="528"/>
    </row>
    <row r="639" ht="14.25" customHeight="1" outlineLevel="1">
      <c r="E639" s="660" t="s">
        <v>714</v>
      </c>
      <c r="F639" s="549">
        <v>200.0</v>
      </c>
      <c r="G639" s="528">
        <v>619.0</v>
      </c>
      <c r="H639" s="528"/>
      <c r="I639" s="735"/>
      <c r="J639" s="550">
        <v>130.0</v>
      </c>
      <c r="K639" s="542">
        <f t="shared" si="75"/>
        <v>0.2100161551</v>
      </c>
      <c r="L639" s="541">
        <f t="shared" si="76"/>
        <v>-130</v>
      </c>
      <c r="M639" s="542">
        <f t="shared" si="77"/>
        <v>-1</v>
      </c>
      <c r="N639" s="661"/>
      <c r="O639" s="633"/>
      <c r="P639" s="633"/>
      <c r="Q639" s="656"/>
      <c r="R639" s="528"/>
    </row>
    <row r="640" ht="14.25" customHeight="1" outlineLevel="1">
      <c r="E640" s="660" t="s">
        <v>715</v>
      </c>
      <c r="F640" s="549">
        <v>200.0</v>
      </c>
      <c r="G640" s="528">
        <v>649.0</v>
      </c>
      <c r="H640" s="528"/>
      <c r="I640" s="735"/>
      <c r="J640" s="550">
        <v>130.0</v>
      </c>
      <c r="K640" s="542">
        <f t="shared" si="75"/>
        <v>0.2003081664</v>
      </c>
      <c r="L640" s="541">
        <f t="shared" si="76"/>
        <v>-130</v>
      </c>
      <c r="M640" s="542">
        <f t="shared" si="77"/>
        <v>-1</v>
      </c>
      <c r="N640" s="661"/>
      <c r="O640" s="633"/>
      <c r="P640" s="633"/>
      <c r="Q640" s="656"/>
      <c r="R640" s="528"/>
    </row>
    <row r="641" ht="14.25" customHeight="1" outlineLevel="1">
      <c r="E641" s="660" t="s">
        <v>736</v>
      </c>
      <c r="F641" s="549">
        <v>200.0</v>
      </c>
      <c r="G641" s="528">
        <v>649.0</v>
      </c>
      <c r="H641" s="528"/>
      <c r="I641" s="735"/>
      <c r="J641" s="550">
        <v>130.0</v>
      </c>
      <c r="K641" s="542">
        <f t="shared" si="75"/>
        <v>0.2003081664</v>
      </c>
      <c r="L641" s="541">
        <f t="shared" si="76"/>
        <v>-130</v>
      </c>
      <c r="M641" s="542">
        <f t="shared" si="77"/>
        <v>-1</v>
      </c>
      <c r="N641" s="661"/>
      <c r="O641" s="633"/>
      <c r="P641" s="633"/>
      <c r="Q641" s="656"/>
      <c r="R641" s="528"/>
    </row>
    <row r="642" ht="14.25" customHeight="1" outlineLevel="1">
      <c r="E642" s="660" t="s">
        <v>717</v>
      </c>
      <c r="F642" s="549">
        <v>200.0</v>
      </c>
      <c r="G642" s="528">
        <v>679.0</v>
      </c>
      <c r="H642" s="528"/>
      <c r="I642" s="735"/>
      <c r="J642" s="550">
        <v>130.0</v>
      </c>
      <c r="K642" s="542">
        <f t="shared" si="75"/>
        <v>0.1914580265</v>
      </c>
      <c r="L642" s="541">
        <f t="shared" si="76"/>
        <v>-130</v>
      </c>
      <c r="M642" s="542">
        <f t="shared" si="77"/>
        <v>-1</v>
      </c>
      <c r="N642" s="661"/>
      <c r="O642" s="633"/>
      <c r="P642" s="633"/>
      <c r="Q642" s="656"/>
      <c r="R642" s="528"/>
    </row>
    <row r="643" ht="14.25" customHeight="1" outlineLevel="1">
      <c r="A643" s="543" t="s">
        <v>975</v>
      </c>
      <c r="B643" s="543" t="s">
        <v>976</v>
      </c>
      <c r="C643" s="543" t="s">
        <v>975</v>
      </c>
      <c r="D643" s="709" t="s">
        <v>976</v>
      </c>
      <c r="E643" s="660" t="s">
        <v>713</v>
      </c>
      <c r="F643" s="549">
        <v>100.0</v>
      </c>
      <c r="G643" s="528">
        <v>489.0</v>
      </c>
      <c r="H643" s="528">
        <v>429.0</v>
      </c>
      <c r="I643" s="735" t="str">
        <f>G643/R643</f>
        <v>#DIV/0!</v>
      </c>
      <c r="J643" s="550">
        <v>128.0</v>
      </c>
      <c r="K643" s="542">
        <f t="shared" si="75"/>
        <v>0.2617586912</v>
      </c>
      <c r="L643" s="541">
        <f t="shared" si="76"/>
        <v>-128</v>
      </c>
      <c r="M643" s="542">
        <f t="shared" si="77"/>
        <v>-1</v>
      </c>
      <c r="N643" s="661"/>
      <c r="O643" s="633" t="s">
        <v>313</v>
      </c>
      <c r="P643" s="633" t="s">
        <v>313</v>
      </c>
      <c r="Q643" s="656"/>
      <c r="R643" s="528"/>
    </row>
    <row r="644" ht="14.25" customHeight="1" outlineLevel="1">
      <c r="E644" s="660" t="s">
        <v>714</v>
      </c>
      <c r="F644" s="549">
        <v>100.0</v>
      </c>
      <c r="G644" s="528">
        <v>489.0</v>
      </c>
      <c r="H644" s="528"/>
      <c r="I644" s="735"/>
      <c r="J644" s="550">
        <v>89.0</v>
      </c>
      <c r="K644" s="542">
        <f t="shared" si="75"/>
        <v>0.18200409</v>
      </c>
      <c r="L644" s="541">
        <f t="shared" si="76"/>
        <v>-89</v>
      </c>
      <c r="M644" s="542">
        <f t="shared" si="77"/>
        <v>-1</v>
      </c>
      <c r="N644" s="661"/>
      <c r="O644" s="633"/>
      <c r="P644" s="633"/>
      <c r="Q644" s="656"/>
      <c r="R644" s="528"/>
    </row>
    <row r="645" ht="14.25" customHeight="1" outlineLevel="1">
      <c r="E645" s="660" t="s">
        <v>715</v>
      </c>
      <c r="F645" s="549">
        <v>100.0</v>
      </c>
      <c r="G645" s="528">
        <v>519.0</v>
      </c>
      <c r="H645" s="528"/>
      <c r="I645" s="735"/>
      <c r="J645" s="550">
        <v>89.0</v>
      </c>
      <c r="K645" s="542">
        <f t="shared" si="75"/>
        <v>0.1714836224</v>
      </c>
      <c r="L645" s="541">
        <f t="shared" si="76"/>
        <v>-89</v>
      </c>
      <c r="M645" s="542">
        <f t="shared" si="77"/>
        <v>-1</v>
      </c>
      <c r="N645" s="661"/>
      <c r="O645" s="633"/>
      <c r="P645" s="633"/>
      <c r="Q645" s="656"/>
      <c r="R645" s="528"/>
    </row>
    <row r="646" ht="14.25" customHeight="1" outlineLevel="1">
      <c r="E646" s="660" t="s">
        <v>716</v>
      </c>
      <c r="F646" s="549">
        <v>100.0</v>
      </c>
      <c r="G646" s="528">
        <v>519.0</v>
      </c>
      <c r="H646" s="528"/>
      <c r="I646" s="735"/>
      <c r="J646" s="550">
        <v>89.0</v>
      </c>
      <c r="K646" s="542">
        <f t="shared" si="75"/>
        <v>0.1714836224</v>
      </c>
      <c r="L646" s="541">
        <f t="shared" si="76"/>
        <v>-89</v>
      </c>
      <c r="M646" s="542">
        <f t="shared" si="77"/>
        <v>-1</v>
      </c>
      <c r="N646" s="661"/>
      <c r="O646" s="633"/>
      <c r="P646" s="633"/>
      <c r="Q646" s="656"/>
      <c r="R646" s="528"/>
    </row>
    <row r="647" ht="14.25" customHeight="1" outlineLevel="1">
      <c r="E647" s="660" t="s">
        <v>717</v>
      </c>
      <c r="F647" s="549">
        <v>100.0</v>
      </c>
      <c r="G647" s="528">
        <v>539.0</v>
      </c>
      <c r="H647" s="528"/>
      <c r="I647" s="735"/>
      <c r="J647" s="550">
        <v>89.0</v>
      </c>
      <c r="K647" s="542">
        <f t="shared" si="75"/>
        <v>0.1651205937</v>
      </c>
      <c r="L647" s="541">
        <f t="shared" si="76"/>
        <v>-89</v>
      </c>
      <c r="M647" s="542">
        <f t="shared" si="77"/>
        <v>-1</v>
      </c>
      <c r="N647" s="661"/>
      <c r="O647" s="633"/>
      <c r="P647" s="633"/>
      <c r="Q647" s="656"/>
      <c r="R647" s="528"/>
    </row>
    <row r="648" ht="14.25" customHeight="1" outlineLevel="1">
      <c r="A648" s="671" t="s">
        <v>977</v>
      </c>
      <c r="B648" s="543" t="s">
        <v>978</v>
      </c>
      <c r="C648" s="671" t="s">
        <v>977</v>
      </c>
      <c r="D648" s="709" t="s">
        <v>979</v>
      </c>
      <c r="E648" s="660" t="s">
        <v>713</v>
      </c>
      <c r="F648" s="548">
        <v>200.0</v>
      </c>
      <c r="G648" s="546">
        <v>489.0</v>
      </c>
      <c r="H648" s="546">
        <v>389.0</v>
      </c>
      <c r="I648" s="735" t="str">
        <f>G648/R648</f>
        <v>#DIV/0!</v>
      </c>
      <c r="J648" s="550">
        <v>137.0</v>
      </c>
      <c r="K648" s="542">
        <f t="shared" si="75"/>
        <v>0.2801635992</v>
      </c>
      <c r="L648" s="541">
        <f t="shared" si="76"/>
        <v>-137</v>
      </c>
      <c r="M648" s="542">
        <f t="shared" si="77"/>
        <v>-1</v>
      </c>
      <c r="N648" s="661"/>
      <c r="O648" s="633"/>
      <c r="P648" s="636" t="s">
        <v>313</v>
      </c>
      <c r="Q648" s="672"/>
      <c r="R648" s="546"/>
    </row>
    <row r="649" ht="14.25" customHeight="1" outlineLevel="1">
      <c r="E649" s="660" t="s">
        <v>714</v>
      </c>
      <c r="F649" s="548">
        <v>200.0</v>
      </c>
      <c r="G649" s="546">
        <v>489.0</v>
      </c>
      <c r="H649" s="546"/>
      <c r="I649" s="735"/>
      <c r="J649" s="550">
        <v>83.0</v>
      </c>
      <c r="K649" s="542">
        <f t="shared" si="75"/>
        <v>0.1697341513</v>
      </c>
      <c r="L649" s="541">
        <f t="shared" si="76"/>
        <v>-83</v>
      </c>
      <c r="M649" s="542">
        <f t="shared" si="77"/>
        <v>-1</v>
      </c>
      <c r="N649" s="661"/>
      <c r="O649" s="633"/>
      <c r="P649" s="636"/>
      <c r="Q649" s="672"/>
      <c r="R649" s="546"/>
    </row>
    <row r="650" ht="14.25" customHeight="1" outlineLevel="1">
      <c r="E650" s="660" t="s">
        <v>715</v>
      </c>
      <c r="F650" s="548">
        <v>200.0</v>
      </c>
      <c r="G650" s="546">
        <v>519.0</v>
      </c>
      <c r="H650" s="546"/>
      <c r="I650" s="735"/>
      <c r="J650" s="550">
        <v>83.0</v>
      </c>
      <c r="K650" s="542">
        <f t="shared" si="75"/>
        <v>0.1599229287</v>
      </c>
      <c r="L650" s="541">
        <f t="shared" si="76"/>
        <v>-83</v>
      </c>
      <c r="M650" s="542">
        <f t="shared" si="77"/>
        <v>-1</v>
      </c>
      <c r="N650" s="661"/>
      <c r="O650" s="633"/>
      <c r="P650" s="636"/>
      <c r="Q650" s="672"/>
      <c r="R650" s="546"/>
    </row>
    <row r="651" ht="14.25" customHeight="1" outlineLevel="1">
      <c r="E651" s="660" t="s">
        <v>716</v>
      </c>
      <c r="F651" s="548">
        <v>200.0</v>
      </c>
      <c r="G651" s="546">
        <v>519.0</v>
      </c>
      <c r="H651" s="546"/>
      <c r="I651" s="735"/>
      <c r="J651" s="550">
        <v>83.0</v>
      </c>
      <c r="K651" s="542">
        <f t="shared" si="75"/>
        <v>0.1599229287</v>
      </c>
      <c r="L651" s="541">
        <f t="shared" si="76"/>
        <v>-83</v>
      </c>
      <c r="M651" s="542">
        <f t="shared" si="77"/>
        <v>-1</v>
      </c>
      <c r="N651" s="661"/>
      <c r="O651" s="633"/>
      <c r="P651" s="636"/>
      <c r="Q651" s="672"/>
      <c r="R651" s="546"/>
    </row>
    <row r="652" ht="14.25" customHeight="1" outlineLevel="1">
      <c r="E652" s="660" t="s">
        <v>717</v>
      </c>
      <c r="F652" s="548">
        <v>200.0</v>
      </c>
      <c r="G652" s="546">
        <v>549.0</v>
      </c>
      <c r="H652" s="546"/>
      <c r="I652" s="735"/>
      <c r="J652" s="550">
        <v>83.0</v>
      </c>
      <c r="K652" s="542">
        <f t="shared" si="75"/>
        <v>0.1511839709</v>
      </c>
      <c r="L652" s="541">
        <f t="shared" si="76"/>
        <v>-83</v>
      </c>
      <c r="M652" s="542">
        <f t="shared" si="77"/>
        <v>-1</v>
      </c>
      <c r="N652" s="661"/>
      <c r="O652" s="633"/>
      <c r="P652" s="636"/>
      <c r="Q652" s="672"/>
      <c r="R652" s="546"/>
    </row>
    <row r="653" ht="15.0" customHeight="1">
      <c r="A653" s="540" t="s">
        <v>980</v>
      </c>
      <c r="B653" s="709" t="s">
        <v>981</v>
      </c>
      <c r="C653" s="540" t="s">
        <v>982</v>
      </c>
      <c r="D653" s="709" t="s">
        <v>983</v>
      </c>
      <c r="E653" s="660" t="s">
        <v>713</v>
      </c>
      <c r="F653" s="549">
        <v>200.0</v>
      </c>
      <c r="G653" s="745">
        <v>519.0</v>
      </c>
      <c r="H653" s="665">
        <v>439.0</v>
      </c>
      <c r="I653" s="730" t="str">
        <f>G653/R653</f>
        <v>#DIV/0!</v>
      </c>
      <c r="J653" s="529">
        <v>118.0</v>
      </c>
      <c r="K653" s="542">
        <f t="shared" si="75"/>
        <v>0.2273603083</v>
      </c>
      <c r="L653" s="541">
        <f t="shared" si="76"/>
        <v>-118</v>
      </c>
      <c r="M653" s="542">
        <f t="shared" si="77"/>
        <v>-1</v>
      </c>
      <c r="N653" s="713"/>
      <c r="O653" s="710" t="s">
        <v>313</v>
      </c>
      <c r="P653" s="710" t="s">
        <v>313</v>
      </c>
      <c r="Q653" s="647"/>
      <c r="R653" s="665"/>
    </row>
    <row r="654" ht="15.0" customHeight="1">
      <c r="E654" s="660" t="s">
        <v>714</v>
      </c>
      <c r="F654" s="549">
        <v>200.0</v>
      </c>
      <c r="G654" s="745">
        <v>519.0</v>
      </c>
      <c r="H654" s="665"/>
      <c r="I654" s="730"/>
      <c r="J654" s="529">
        <v>88.0</v>
      </c>
      <c r="K654" s="542">
        <f t="shared" si="75"/>
        <v>0.1695568401</v>
      </c>
      <c r="L654" s="541">
        <f t="shared" si="76"/>
        <v>-88</v>
      </c>
      <c r="M654" s="542">
        <f t="shared" si="77"/>
        <v>-1</v>
      </c>
      <c r="N654" s="713"/>
      <c r="O654" s="710"/>
      <c r="P654" s="710"/>
      <c r="Q654" s="647"/>
      <c r="R654" s="665"/>
    </row>
    <row r="655" ht="15.0" customHeight="1">
      <c r="E655" s="660" t="s">
        <v>715</v>
      </c>
      <c r="F655" s="549">
        <v>200.0</v>
      </c>
      <c r="G655" s="745">
        <v>549.0</v>
      </c>
      <c r="H655" s="665"/>
      <c r="I655" s="730"/>
      <c r="J655" s="529">
        <v>103.0</v>
      </c>
      <c r="K655" s="542">
        <f t="shared" si="75"/>
        <v>0.1876138434</v>
      </c>
      <c r="L655" s="541">
        <f t="shared" si="76"/>
        <v>-103</v>
      </c>
      <c r="M655" s="542">
        <f t="shared" si="77"/>
        <v>-1</v>
      </c>
      <c r="N655" s="713"/>
      <c r="O655" s="710"/>
      <c r="P655" s="710"/>
      <c r="Q655" s="647"/>
      <c r="R655" s="665"/>
    </row>
    <row r="656" ht="15.0" customHeight="1">
      <c r="E656" s="660" t="s">
        <v>716</v>
      </c>
      <c r="F656" s="549">
        <v>200.0</v>
      </c>
      <c r="G656" s="745">
        <v>549.0</v>
      </c>
      <c r="H656" s="665"/>
      <c r="I656" s="730"/>
      <c r="J656" s="529">
        <v>103.0</v>
      </c>
      <c r="K656" s="542">
        <f t="shared" si="75"/>
        <v>0.1876138434</v>
      </c>
      <c r="L656" s="541">
        <f t="shared" si="76"/>
        <v>-103</v>
      </c>
      <c r="M656" s="542">
        <f t="shared" si="77"/>
        <v>-1</v>
      </c>
      <c r="N656" s="713"/>
      <c r="O656" s="710"/>
      <c r="P656" s="710"/>
      <c r="Q656" s="647"/>
      <c r="R656" s="665"/>
    </row>
    <row r="657" ht="15.0" customHeight="1">
      <c r="E657" s="660" t="s">
        <v>717</v>
      </c>
      <c r="F657" s="549">
        <v>200.0</v>
      </c>
      <c r="G657" s="745">
        <v>569.0</v>
      </c>
      <c r="H657" s="665"/>
      <c r="I657" s="730"/>
      <c r="J657" s="529">
        <v>103.0</v>
      </c>
      <c r="K657" s="542">
        <f t="shared" si="75"/>
        <v>0.1810193322</v>
      </c>
      <c r="L657" s="541">
        <f t="shared" si="76"/>
        <v>-103</v>
      </c>
      <c r="M657" s="542">
        <f t="shared" si="77"/>
        <v>-1</v>
      </c>
      <c r="N657" s="713"/>
      <c r="O657" s="710"/>
      <c r="P657" s="710"/>
      <c r="Q657" s="647"/>
      <c r="R657" s="665"/>
    </row>
    <row r="658" ht="15.0" hidden="1" customHeight="1">
      <c r="E658" s="660"/>
      <c r="F658" s="549"/>
      <c r="G658" s="745"/>
      <c r="H658" s="665"/>
      <c r="I658" s="730"/>
      <c r="J658" s="529"/>
      <c r="K658" s="530"/>
      <c r="L658" s="531"/>
      <c r="M658" s="532"/>
      <c r="N658" s="713"/>
      <c r="O658" s="710"/>
      <c r="P658" s="710"/>
      <c r="Q658" s="647"/>
      <c r="R658" s="665"/>
    </row>
    <row r="659" ht="14.25" customHeight="1">
      <c r="A659" s="525" t="s">
        <v>984</v>
      </c>
      <c r="B659" s="638"/>
      <c r="C659" s="525" t="s">
        <v>985</v>
      </c>
      <c r="D659" s="639"/>
      <c r="E659" s="657" t="s">
        <v>713</v>
      </c>
      <c r="F659" s="538"/>
      <c r="G659" s="539"/>
      <c r="H659" s="539"/>
      <c r="I659" s="731"/>
      <c r="J659" s="535"/>
      <c r="K659" s="536"/>
      <c r="L659" s="537"/>
      <c r="M659" s="536"/>
      <c r="N659" s="645"/>
      <c r="O659" s="670"/>
      <c r="P659" s="670"/>
      <c r="Q659" s="647"/>
      <c r="R659" s="658"/>
    </row>
    <row r="660" ht="14.25" customHeight="1">
      <c r="A660" s="525"/>
      <c r="B660" s="638"/>
      <c r="C660" s="525"/>
      <c r="D660" s="639"/>
      <c r="E660" s="657" t="s">
        <v>714</v>
      </c>
      <c r="F660" s="538"/>
      <c r="G660" s="539"/>
      <c r="H660" s="539"/>
      <c r="I660" s="731"/>
      <c r="J660" s="535"/>
      <c r="K660" s="536"/>
      <c r="L660" s="537"/>
      <c r="M660" s="536"/>
      <c r="N660" s="645"/>
      <c r="O660" s="670"/>
      <c r="P660" s="670"/>
      <c r="Q660" s="647"/>
      <c r="R660" s="658"/>
    </row>
    <row r="661" ht="14.25" hidden="1" customHeight="1">
      <c r="A661" s="525"/>
      <c r="B661" s="638"/>
      <c r="C661" s="525"/>
      <c r="D661" s="639"/>
      <c r="E661" s="657" t="s">
        <v>986</v>
      </c>
      <c r="F661" s="538"/>
      <c r="G661" s="539"/>
      <c r="H661" s="539"/>
      <c r="I661" s="731"/>
      <c r="J661" s="535"/>
      <c r="K661" s="536"/>
      <c r="L661" s="537"/>
      <c r="M661" s="536"/>
      <c r="N661" s="645"/>
      <c r="O661" s="670"/>
      <c r="P661" s="670"/>
      <c r="Q661" s="647"/>
      <c r="R661" s="658"/>
    </row>
    <row r="662" ht="14.25" customHeight="1">
      <c r="A662" s="525"/>
      <c r="B662" s="638"/>
      <c r="C662" s="525"/>
      <c r="D662" s="639"/>
      <c r="E662" s="657" t="s">
        <v>715</v>
      </c>
      <c r="F662" s="538"/>
      <c r="G662" s="539"/>
      <c r="H662" s="539"/>
      <c r="I662" s="731"/>
      <c r="J662" s="535"/>
      <c r="K662" s="536"/>
      <c r="L662" s="537"/>
      <c r="M662" s="536"/>
      <c r="N662" s="645"/>
      <c r="O662" s="670"/>
      <c r="P662" s="670"/>
      <c r="Q662" s="647"/>
      <c r="R662" s="658"/>
    </row>
    <row r="663" ht="14.25" customHeight="1">
      <c r="A663" s="525"/>
      <c r="B663" s="638"/>
      <c r="C663" s="525"/>
      <c r="D663" s="639"/>
      <c r="E663" s="657" t="s">
        <v>736</v>
      </c>
      <c r="F663" s="538"/>
      <c r="G663" s="539"/>
      <c r="H663" s="539"/>
      <c r="I663" s="731"/>
      <c r="J663" s="535"/>
      <c r="K663" s="536"/>
      <c r="L663" s="537"/>
      <c r="M663" s="536"/>
      <c r="N663" s="645"/>
      <c r="O663" s="670"/>
      <c r="P663" s="670"/>
      <c r="Q663" s="647"/>
      <c r="R663" s="658"/>
    </row>
    <row r="664" ht="14.25" customHeight="1">
      <c r="A664" s="525"/>
      <c r="B664" s="638"/>
      <c r="C664" s="525"/>
      <c r="D664" s="639"/>
      <c r="E664" s="657" t="s">
        <v>717</v>
      </c>
      <c r="F664" s="538"/>
      <c r="G664" s="539"/>
      <c r="H664" s="539"/>
      <c r="I664" s="731"/>
      <c r="J664" s="535"/>
      <c r="K664" s="536"/>
      <c r="L664" s="537"/>
      <c r="M664" s="536"/>
      <c r="N664" s="645"/>
      <c r="O664" s="670"/>
      <c r="P664" s="670"/>
      <c r="Q664" s="647"/>
      <c r="R664" s="658"/>
    </row>
    <row r="665" ht="14.25" customHeight="1" outlineLevel="1">
      <c r="A665" s="543" t="s">
        <v>830</v>
      </c>
      <c r="B665" s="551"/>
      <c r="C665" s="543" t="s">
        <v>830</v>
      </c>
      <c r="D665" s="664"/>
      <c r="E665" s="652" t="s">
        <v>713</v>
      </c>
      <c r="F665" s="547">
        <v>50.0</v>
      </c>
      <c r="G665" s="653">
        <v>239.0</v>
      </c>
      <c r="H665" s="653"/>
      <c r="I665" s="730"/>
      <c r="J665" s="529">
        <v>35.0</v>
      </c>
      <c r="K665" s="530">
        <f t="shared" ref="K665:K714" si="78">J665/G665</f>
        <v>0.1464435146</v>
      </c>
      <c r="L665" s="531">
        <f t="shared" ref="L665:L714" si="79">Q665-J665</f>
        <v>-35</v>
      </c>
      <c r="M665" s="532">
        <f t="shared" ref="M665:M714" si="80">Q665/J665-1</f>
        <v>-1</v>
      </c>
      <c r="N665" s="654"/>
      <c r="O665" s="655"/>
      <c r="P665" s="655"/>
      <c r="Q665" s="656"/>
      <c r="R665" s="653"/>
    </row>
    <row r="666" ht="14.25" customHeight="1" outlineLevel="1">
      <c r="D666" s="648"/>
      <c r="E666" s="652" t="s">
        <v>714</v>
      </c>
      <c r="F666" s="547">
        <v>50.0</v>
      </c>
      <c r="G666" s="653">
        <v>239.0</v>
      </c>
      <c r="H666" s="653"/>
      <c r="I666" s="730"/>
      <c r="J666" s="529">
        <v>35.0</v>
      </c>
      <c r="K666" s="530">
        <f t="shared" si="78"/>
        <v>0.1464435146</v>
      </c>
      <c r="L666" s="531">
        <f t="shared" si="79"/>
        <v>-35</v>
      </c>
      <c r="M666" s="532">
        <f t="shared" si="80"/>
        <v>-1</v>
      </c>
      <c r="N666" s="654"/>
      <c r="O666" s="655"/>
      <c r="P666" s="655"/>
      <c r="Q666" s="656"/>
      <c r="R666" s="653"/>
    </row>
    <row r="667" ht="14.25" customHeight="1" outlineLevel="1">
      <c r="D667" s="648"/>
      <c r="E667" s="652" t="s">
        <v>715</v>
      </c>
      <c r="F667" s="547">
        <v>50.0</v>
      </c>
      <c r="G667" s="653">
        <v>259.0</v>
      </c>
      <c r="H667" s="653"/>
      <c r="I667" s="730"/>
      <c r="J667" s="529">
        <v>35.0</v>
      </c>
      <c r="K667" s="530">
        <f t="shared" si="78"/>
        <v>0.1351351351</v>
      </c>
      <c r="L667" s="531">
        <f t="shared" si="79"/>
        <v>-35</v>
      </c>
      <c r="M667" s="532">
        <f t="shared" si="80"/>
        <v>-1</v>
      </c>
      <c r="N667" s="654"/>
      <c r="O667" s="655"/>
      <c r="P667" s="655"/>
      <c r="Q667" s="656"/>
      <c r="R667" s="653"/>
    </row>
    <row r="668" ht="14.25" customHeight="1" outlineLevel="1">
      <c r="D668" s="648"/>
      <c r="E668" s="652" t="s">
        <v>736</v>
      </c>
      <c r="F668" s="547">
        <v>50.0</v>
      </c>
      <c r="G668" s="653">
        <v>259.0</v>
      </c>
      <c r="H668" s="653"/>
      <c r="I668" s="730"/>
      <c r="J668" s="529">
        <v>35.0</v>
      </c>
      <c r="K668" s="530">
        <f t="shared" si="78"/>
        <v>0.1351351351</v>
      </c>
      <c r="L668" s="531">
        <f t="shared" si="79"/>
        <v>-35</v>
      </c>
      <c r="M668" s="532">
        <f t="shared" si="80"/>
        <v>-1</v>
      </c>
      <c r="N668" s="654"/>
      <c r="O668" s="655"/>
      <c r="P668" s="655"/>
      <c r="Q668" s="656"/>
      <c r="R668" s="653"/>
    </row>
    <row r="669" ht="14.25" customHeight="1" outlineLevel="1">
      <c r="D669" s="648"/>
      <c r="E669" s="652" t="s">
        <v>717</v>
      </c>
      <c r="F669" s="547">
        <v>50.0</v>
      </c>
      <c r="G669" s="653">
        <v>259.0</v>
      </c>
      <c r="H669" s="653"/>
      <c r="I669" s="730"/>
      <c r="J669" s="529">
        <v>35.0</v>
      </c>
      <c r="K669" s="530">
        <f t="shared" si="78"/>
        <v>0.1351351351</v>
      </c>
      <c r="L669" s="531">
        <f t="shared" si="79"/>
        <v>-35</v>
      </c>
      <c r="M669" s="532">
        <f t="shared" si="80"/>
        <v>-1</v>
      </c>
      <c r="N669" s="654"/>
      <c r="O669" s="655"/>
      <c r="P669" s="655"/>
      <c r="Q669" s="656"/>
      <c r="R669" s="653"/>
    </row>
    <row r="670" ht="14.25" customHeight="1" outlineLevel="1">
      <c r="A670" s="543" t="s">
        <v>831</v>
      </c>
      <c r="B670" s="551"/>
      <c r="C670" s="543" t="s">
        <v>831</v>
      </c>
      <c r="D670" s="664"/>
      <c r="E670" s="652" t="s">
        <v>713</v>
      </c>
      <c r="F670" s="547">
        <v>50.0</v>
      </c>
      <c r="G670" s="653">
        <v>239.0</v>
      </c>
      <c r="H670" s="653"/>
      <c r="I670" s="730"/>
      <c r="J670" s="529">
        <v>37.0</v>
      </c>
      <c r="K670" s="530">
        <f t="shared" si="78"/>
        <v>0.1548117155</v>
      </c>
      <c r="L670" s="531">
        <f t="shared" si="79"/>
        <v>-37</v>
      </c>
      <c r="M670" s="532">
        <f t="shared" si="80"/>
        <v>-1</v>
      </c>
      <c r="N670" s="654"/>
      <c r="O670" s="655"/>
      <c r="P670" s="655"/>
      <c r="Q670" s="656"/>
      <c r="R670" s="653"/>
    </row>
    <row r="671" ht="14.25" customHeight="1" outlineLevel="1">
      <c r="D671" s="648"/>
      <c r="E671" s="652" t="s">
        <v>714</v>
      </c>
      <c r="F671" s="547">
        <v>50.0</v>
      </c>
      <c r="G671" s="653">
        <v>239.0</v>
      </c>
      <c r="H671" s="653"/>
      <c r="I671" s="730"/>
      <c r="J671" s="529">
        <v>35.0</v>
      </c>
      <c r="K671" s="530">
        <f t="shared" si="78"/>
        <v>0.1464435146</v>
      </c>
      <c r="L671" s="531">
        <f t="shared" si="79"/>
        <v>-35</v>
      </c>
      <c r="M671" s="532">
        <f t="shared" si="80"/>
        <v>-1</v>
      </c>
      <c r="N671" s="654"/>
      <c r="O671" s="655"/>
      <c r="P671" s="655"/>
      <c r="Q671" s="656"/>
      <c r="R671" s="653"/>
    </row>
    <row r="672" ht="14.25" customHeight="1" outlineLevel="1">
      <c r="D672" s="648"/>
      <c r="E672" s="652" t="s">
        <v>715</v>
      </c>
      <c r="F672" s="547">
        <v>50.0</v>
      </c>
      <c r="G672" s="653">
        <v>259.0</v>
      </c>
      <c r="H672" s="653"/>
      <c r="I672" s="730"/>
      <c r="J672" s="529">
        <v>35.0</v>
      </c>
      <c r="K672" s="530">
        <f t="shared" si="78"/>
        <v>0.1351351351</v>
      </c>
      <c r="L672" s="531">
        <f t="shared" si="79"/>
        <v>-35</v>
      </c>
      <c r="M672" s="532">
        <f t="shared" si="80"/>
        <v>-1</v>
      </c>
      <c r="N672" s="654"/>
      <c r="O672" s="655"/>
      <c r="P672" s="655"/>
      <c r="Q672" s="656"/>
      <c r="R672" s="653"/>
    </row>
    <row r="673" ht="14.25" customHeight="1" outlineLevel="1">
      <c r="D673" s="648"/>
      <c r="E673" s="652" t="s">
        <v>736</v>
      </c>
      <c r="F673" s="547">
        <v>50.0</v>
      </c>
      <c r="G673" s="653">
        <v>259.0</v>
      </c>
      <c r="H673" s="653"/>
      <c r="I673" s="730"/>
      <c r="J673" s="529">
        <v>35.0</v>
      </c>
      <c r="K673" s="530">
        <f t="shared" si="78"/>
        <v>0.1351351351</v>
      </c>
      <c r="L673" s="531">
        <f t="shared" si="79"/>
        <v>-35</v>
      </c>
      <c r="M673" s="532">
        <f t="shared" si="80"/>
        <v>-1</v>
      </c>
      <c r="N673" s="654"/>
      <c r="O673" s="655"/>
      <c r="P673" s="655"/>
      <c r="Q673" s="656"/>
      <c r="R673" s="653"/>
    </row>
    <row r="674" ht="14.25" customHeight="1" outlineLevel="1">
      <c r="D674" s="648"/>
      <c r="E674" s="652" t="s">
        <v>717</v>
      </c>
      <c r="F674" s="547">
        <v>50.0</v>
      </c>
      <c r="G674" s="653">
        <v>259.0</v>
      </c>
      <c r="H674" s="653"/>
      <c r="I674" s="730"/>
      <c r="J674" s="529">
        <v>35.0</v>
      </c>
      <c r="K674" s="530">
        <f t="shared" si="78"/>
        <v>0.1351351351</v>
      </c>
      <c r="L674" s="531">
        <f t="shared" si="79"/>
        <v>-35</v>
      </c>
      <c r="M674" s="532">
        <f t="shared" si="80"/>
        <v>-1</v>
      </c>
      <c r="N674" s="654"/>
      <c r="O674" s="655"/>
      <c r="P674" s="655"/>
      <c r="Q674" s="656"/>
      <c r="R674" s="653"/>
    </row>
    <row r="675" ht="14.25" customHeight="1" outlineLevel="1">
      <c r="A675" s="543" t="s">
        <v>832</v>
      </c>
      <c r="B675" s="551"/>
      <c r="C675" s="543" t="s">
        <v>833</v>
      </c>
      <c r="D675" s="664"/>
      <c r="E675" s="652" t="s">
        <v>713</v>
      </c>
      <c r="F675" s="547">
        <v>50.0</v>
      </c>
      <c r="G675" s="653">
        <v>239.0</v>
      </c>
      <c r="H675" s="653"/>
      <c r="I675" s="730"/>
      <c r="J675" s="529">
        <v>38.0</v>
      </c>
      <c r="K675" s="530">
        <f t="shared" si="78"/>
        <v>0.1589958159</v>
      </c>
      <c r="L675" s="531">
        <f t="shared" si="79"/>
        <v>-38</v>
      </c>
      <c r="M675" s="532">
        <f t="shared" si="80"/>
        <v>-1</v>
      </c>
      <c r="N675" s="654"/>
      <c r="O675" s="655"/>
      <c r="P675" s="655"/>
      <c r="Q675" s="656"/>
      <c r="R675" s="653"/>
    </row>
    <row r="676" ht="14.25" customHeight="1" outlineLevel="1">
      <c r="D676" s="648"/>
      <c r="E676" s="652" t="s">
        <v>714</v>
      </c>
      <c r="F676" s="547">
        <v>50.0</v>
      </c>
      <c r="G676" s="653">
        <v>239.0</v>
      </c>
      <c r="H676" s="653"/>
      <c r="I676" s="730"/>
      <c r="J676" s="529">
        <v>35.0</v>
      </c>
      <c r="K676" s="530">
        <f t="shared" si="78"/>
        <v>0.1464435146</v>
      </c>
      <c r="L676" s="531">
        <f t="shared" si="79"/>
        <v>-35</v>
      </c>
      <c r="M676" s="532">
        <f t="shared" si="80"/>
        <v>-1</v>
      </c>
      <c r="N676" s="654"/>
      <c r="O676" s="655"/>
      <c r="P676" s="655"/>
      <c r="Q676" s="656"/>
      <c r="R676" s="653"/>
    </row>
    <row r="677" ht="14.25" customHeight="1" outlineLevel="1">
      <c r="D677" s="648"/>
      <c r="E677" s="652" t="s">
        <v>715</v>
      </c>
      <c r="F677" s="547">
        <v>50.0</v>
      </c>
      <c r="G677" s="653">
        <v>259.0</v>
      </c>
      <c r="H677" s="653"/>
      <c r="I677" s="730"/>
      <c r="J677" s="529">
        <v>35.0</v>
      </c>
      <c r="K677" s="530">
        <f t="shared" si="78"/>
        <v>0.1351351351</v>
      </c>
      <c r="L677" s="531">
        <f t="shared" si="79"/>
        <v>-35</v>
      </c>
      <c r="M677" s="532">
        <f t="shared" si="80"/>
        <v>-1</v>
      </c>
      <c r="N677" s="654"/>
      <c r="O677" s="655"/>
      <c r="P677" s="655"/>
      <c r="Q677" s="656"/>
      <c r="R677" s="653"/>
    </row>
    <row r="678" ht="14.25" customHeight="1" outlineLevel="1">
      <c r="D678" s="648"/>
      <c r="E678" s="652" t="s">
        <v>736</v>
      </c>
      <c r="F678" s="547">
        <v>50.0</v>
      </c>
      <c r="G678" s="653">
        <v>259.0</v>
      </c>
      <c r="H678" s="653"/>
      <c r="I678" s="730"/>
      <c r="J678" s="529">
        <v>35.0</v>
      </c>
      <c r="K678" s="530">
        <f t="shared" si="78"/>
        <v>0.1351351351</v>
      </c>
      <c r="L678" s="531">
        <f t="shared" si="79"/>
        <v>-35</v>
      </c>
      <c r="M678" s="532">
        <f t="shared" si="80"/>
        <v>-1</v>
      </c>
      <c r="N678" s="654"/>
      <c r="O678" s="655"/>
      <c r="P678" s="655"/>
      <c r="Q678" s="656"/>
      <c r="R678" s="653"/>
    </row>
    <row r="679" ht="14.25" customHeight="1" outlineLevel="1">
      <c r="D679" s="648"/>
      <c r="E679" s="652" t="s">
        <v>717</v>
      </c>
      <c r="F679" s="547">
        <v>50.0</v>
      </c>
      <c r="G679" s="653">
        <v>259.0</v>
      </c>
      <c r="H679" s="653"/>
      <c r="I679" s="730"/>
      <c r="J679" s="529">
        <v>35.0</v>
      </c>
      <c r="K679" s="530">
        <f t="shared" si="78"/>
        <v>0.1351351351</v>
      </c>
      <c r="L679" s="531">
        <f t="shared" si="79"/>
        <v>-35</v>
      </c>
      <c r="M679" s="532">
        <f t="shared" si="80"/>
        <v>-1</v>
      </c>
      <c r="N679" s="654"/>
      <c r="O679" s="655"/>
      <c r="P679" s="655"/>
      <c r="Q679" s="656"/>
      <c r="R679" s="653"/>
    </row>
    <row r="680" ht="14.25" customHeight="1" outlineLevel="1">
      <c r="A680" s="543" t="s">
        <v>834</v>
      </c>
      <c r="B680" s="551"/>
      <c r="C680" s="543" t="s">
        <v>834</v>
      </c>
      <c r="D680" s="664"/>
      <c r="E680" s="652" t="s">
        <v>713</v>
      </c>
      <c r="F680" s="547">
        <v>50.0</v>
      </c>
      <c r="G680" s="653">
        <v>239.0</v>
      </c>
      <c r="H680" s="653">
        <v>209.0</v>
      </c>
      <c r="I680" s="730" t="str">
        <f>G680/R680</f>
        <v>#DIV/0!</v>
      </c>
      <c r="J680" s="529">
        <v>42.0</v>
      </c>
      <c r="K680" s="530">
        <f t="shared" si="78"/>
        <v>0.1757322176</v>
      </c>
      <c r="L680" s="531">
        <f t="shared" si="79"/>
        <v>-42</v>
      </c>
      <c r="M680" s="532">
        <f t="shared" si="80"/>
        <v>-1</v>
      </c>
      <c r="N680" s="654"/>
      <c r="O680" s="655" t="s">
        <v>313</v>
      </c>
      <c r="P680" s="655" t="s">
        <v>313</v>
      </c>
      <c r="Q680" s="656"/>
      <c r="R680" s="653"/>
    </row>
    <row r="681" ht="14.25" customHeight="1" outlineLevel="1">
      <c r="D681" s="648"/>
      <c r="E681" s="652" t="s">
        <v>714</v>
      </c>
      <c r="F681" s="547">
        <v>50.0</v>
      </c>
      <c r="G681" s="653">
        <v>239.0</v>
      </c>
      <c r="H681" s="653">
        <v>199.0</v>
      </c>
      <c r="I681" s="730"/>
      <c r="J681" s="529">
        <v>35.0</v>
      </c>
      <c r="K681" s="530">
        <f t="shared" si="78"/>
        <v>0.1464435146</v>
      </c>
      <c r="L681" s="531">
        <f t="shared" si="79"/>
        <v>-35</v>
      </c>
      <c r="M681" s="532">
        <f t="shared" si="80"/>
        <v>-1</v>
      </c>
      <c r="N681" s="654"/>
      <c r="O681" s="655"/>
      <c r="P681" s="655"/>
      <c r="Q681" s="656"/>
      <c r="R681" s="653"/>
    </row>
    <row r="682" ht="14.25" customHeight="1" outlineLevel="1">
      <c r="D682" s="648"/>
      <c r="E682" s="652" t="s">
        <v>715</v>
      </c>
      <c r="F682" s="547">
        <v>50.0</v>
      </c>
      <c r="G682" s="653">
        <v>259.0</v>
      </c>
      <c r="H682" s="653">
        <v>229.0</v>
      </c>
      <c r="I682" s="730"/>
      <c r="J682" s="529">
        <v>35.0</v>
      </c>
      <c r="K682" s="530">
        <f t="shared" si="78"/>
        <v>0.1351351351</v>
      </c>
      <c r="L682" s="531">
        <f t="shared" si="79"/>
        <v>-35</v>
      </c>
      <c r="M682" s="532">
        <f t="shared" si="80"/>
        <v>-1</v>
      </c>
      <c r="N682" s="654"/>
      <c r="O682" s="655"/>
      <c r="P682" s="655"/>
      <c r="Q682" s="656"/>
      <c r="R682" s="653"/>
    </row>
    <row r="683" ht="14.25" customHeight="1" outlineLevel="1">
      <c r="D683" s="648"/>
      <c r="E683" s="652" t="s">
        <v>716</v>
      </c>
      <c r="F683" s="547">
        <v>50.0</v>
      </c>
      <c r="G683" s="653">
        <v>259.0</v>
      </c>
      <c r="H683" s="653">
        <v>229.0</v>
      </c>
      <c r="I683" s="730"/>
      <c r="J683" s="529">
        <v>35.0</v>
      </c>
      <c r="K683" s="530">
        <f t="shared" si="78"/>
        <v>0.1351351351</v>
      </c>
      <c r="L683" s="531">
        <f t="shared" si="79"/>
        <v>-35</v>
      </c>
      <c r="M683" s="532">
        <f t="shared" si="80"/>
        <v>-1</v>
      </c>
      <c r="N683" s="654"/>
      <c r="O683" s="655"/>
      <c r="P683" s="655"/>
      <c r="Q683" s="656"/>
      <c r="R683" s="653"/>
    </row>
    <row r="684" ht="14.25" customHeight="1" outlineLevel="1">
      <c r="D684" s="648"/>
      <c r="E684" s="652" t="s">
        <v>717</v>
      </c>
      <c r="F684" s="547">
        <v>50.0</v>
      </c>
      <c r="G684" s="653">
        <v>259.0</v>
      </c>
      <c r="H684" s="653"/>
      <c r="I684" s="730"/>
      <c r="J684" s="529">
        <v>35.0</v>
      </c>
      <c r="K684" s="530">
        <f t="shared" si="78"/>
        <v>0.1351351351</v>
      </c>
      <c r="L684" s="531">
        <f t="shared" si="79"/>
        <v>-35</v>
      </c>
      <c r="M684" s="532">
        <f t="shared" si="80"/>
        <v>-1</v>
      </c>
      <c r="N684" s="654"/>
      <c r="O684" s="655"/>
      <c r="P684" s="655"/>
      <c r="Q684" s="656"/>
      <c r="R684" s="653"/>
    </row>
    <row r="685" ht="14.25" customHeight="1" outlineLevel="1">
      <c r="A685" s="543" t="s">
        <v>835</v>
      </c>
      <c r="B685" s="551"/>
      <c r="C685" s="551" t="s">
        <v>836</v>
      </c>
      <c r="D685" s="664"/>
      <c r="E685" s="652" t="s">
        <v>713</v>
      </c>
      <c r="F685" s="547">
        <v>50.0</v>
      </c>
      <c r="G685" s="653">
        <v>239.0</v>
      </c>
      <c r="H685" s="653">
        <v>209.0</v>
      </c>
      <c r="I685" s="730" t="str">
        <f>G685/R685</f>
        <v>#DIV/0!</v>
      </c>
      <c r="J685" s="529">
        <v>43.0</v>
      </c>
      <c r="K685" s="530">
        <f t="shared" si="78"/>
        <v>0.179916318</v>
      </c>
      <c r="L685" s="531">
        <f t="shared" si="79"/>
        <v>-43</v>
      </c>
      <c r="M685" s="532">
        <f t="shared" si="80"/>
        <v>-1</v>
      </c>
      <c r="N685" s="654"/>
      <c r="O685" s="710" t="s">
        <v>313</v>
      </c>
      <c r="P685" s="710" t="s">
        <v>313</v>
      </c>
      <c r="Q685" s="656"/>
      <c r="R685" s="653"/>
    </row>
    <row r="686" ht="14.25" customHeight="1" outlineLevel="1">
      <c r="D686" s="648"/>
      <c r="E686" s="652" t="s">
        <v>714</v>
      </c>
      <c r="F686" s="547">
        <v>50.0</v>
      </c>
      <c r="G686" s="653">
        <v>239.0</v>
      </c>
      <c r="H686" s="653">
        <v>199.0</v>
      </c>
      <c r="I686" s="730"/>
      <c r="J686" s="529">
        <v>35.0</v>
      </c>
      <c r="K686" s="530">
        <f t="shared" si="78"/>
        <v>0.1464435146</v>
      </c>
      <c r="L686" s="531">
        <f t="shared" si="79"/>
        <v>-35</v>
      </c>
      <c r="M686" s="532">
        <f t="shared" si="80"/>
        <v>-1</v>
      </c>
      <c r="N686" s="654"/>
      <c r="O686" s="710"/>
      <c r="P686" s="710"/>
      <c r="Q686" s="656"/>
      <c r="R686" s="653"/>
    </row>
    <row r="687" ht="14.25" customHeight="1" outlineLevel="1">
      <c r="D687" s="648"/>
      <c r="E687" s="652" t="s">
        <v>715</v>
      </c>
      <c r="F687" s="547">
        <v>50.0</v>
      </c>
      <c r="G687" s="653">
        <v>259.0</v>
      </c>
      <c r="H687" s="653">
        <v>229.0</v>
      </c>
      <c r="I687" s="730"/>
      <c r="J687" s="529">
        <v>35.0</v>
      </c>
      <c r="K687" s="530">
        <f t="shared" si="78"/>
        <v>0.1351351351</v>
      </c>
      <c r="L687" s="531">
        <f t="shared" si="79"/>
        <v>-35</v>
      </c>
      <c r="M687" s="532">
        <f t="shared" si="80"/>
        <v>-1</v>
      </c>
      <c r="N687" s="654"/>
      <c r="O687" s="710"/>
      <c r="P687" s="710"/>
      <c r="Q687" s="656"/>
      <c r="R687" s="653"/>
    </row>
    <row r="688" ht="14.25" customHeight="1" outlineLevel="1">
      <c r="D688" s="648"/>
      <c r="E688" s="652" t="s">
        <v>716</v>
      </c>
      <c r="F688" s="547">
        <v>50.0</v>
      </c>
      <c r="G688" s="653">
        <v>259.0</v>
      </c>
      <c r="H688" s="653">
        <v>229.0</v>
      </c>
      <c r="I688" s="730"/>
      <c r="J688" s="529">
        <v>35.0</v>
      </c>
      <c r="K688" s="530">
        <f t="shared" si="78"/>
        <v>0.1351351351</v>
      </c>
      <c r="L688" s="531">
        <f t="shared" si="79"/>
        <v>-35</v>
      </c>
      <c r="M688" s="532">
        <f t="shared" si="80"/>
        <v>-1</v>
      </c>
      <c r="N688" s="654"/>
      <c r="O688" s="710"/>
      <c r="P688" s="710"/>
      <c r="Q688" s="656"/>
      <c r="R688" s="653"/>
    </row>
    <row r="689" ht="14.25" customHeight="1" outlineLevel="1">
      <c r="D689" s="648"/>
      <c r="E689" s="652" t="s">
        <v>717</v>
      </c>
      <c r="F689" s="547">
        <v>50.0</v>
      </c>
      <c r="G689" s="653">
        <v>259.0</v>
      </c>
      <c r="H689" s="653"/>
      <c r="I689" s="730"/>
      <c r="J689" s="529">
        <v>35.0</v>
      </c>
      <c r="K689" s="530">
        <f t="shared" si="78"/>
        <v>0.1351351351</v>
      </c>
      <c r="L689" s="531">
        <f t="shared" si="79"/>
        <v>-35</v>
      </c>
      <c r="M689" s="532">
        <f t="shared" si="80"/>
        <v>-1</v>
      </c>
      <c r="N689" s="654"/>
      <c r="O689" s="710"/>
      <c r="P689" s="710"/>
      <c r="Q689" s="656"/>
      <c r="R689" s="653"/>
    </row>
    <row r="690" ht="14.25" customHeight="1" outlineLevel="1">
      <c r="A690" s="543" t="s">
        <v>837</v>
      </c>
      <c r="B690" s="551"/>
      <c r="C690" s="543" t="s">
        <v>838</v>
      </c>
      <c r="D690" s="664"/>
      <c r="E690" s="652" t="s">
        <v>713</v>
      </c>
      <c r="F690" s="547">
        <v>50.0</v>
      </c>
      <c r="G690" s="653">
        <v>239.0</v>
      </c>
      <c r="H690" s="653">
        <v>209.0</v>
      </c>
      <c r="I690" s="730" t="str">
        <f>G690/R690</f>
        <v>#DIV/0!</v>
      </c>
      <c r="J690" s="529">
        <v>40.0</v>
      </c>
      <c r="K690" s="530">
        <f t="shared" si="78"/>
        <v>0.1673640167</v>
      </c>
      <c r="L690" s="531">
        <f t="shared" si="79"/>
        <v>-40</v>
      </c>
      <c r="M690" s="532">
        <f t="shared" si="80"/>
        <v>-1</v>
      </c>
      <c r="N690" s="654"/>
      <c r="O690" s="655" t="s">
        <v>313</v>
      </c>
      <c r="P690" s="655" t="s">
        <v>313</v>
      </c>
      <c r="Q690" s="656"/>
      <c r="R690" s="653"/>
    </row>
    <row r="691" ht="14.25" customHeight="1" outlineLevel="1">
      <c r="D691" s="648"/>
      <c r="E691" s="652" t="s">
        <v>714</v>
      </c>
      <c r="F691" s="547">
        <v>50.0</v>
      </c>
      <c r="G691" s="653">
        <v>239.0</v>
      </c>
      <c r="H691" s="653">
        <v>199.0</v>
      </c>
      <c r="I691" s="730"/>
      <c r="J691" s="529">
        <v>35.0</v>
      </c>
      <c r="K691" s="530">
        <f t="shared" si="78"/>
        <v>0.1464435146</v>
      </c>
      <c r="L691" s="531">
        <f t="shared" si="79"/>
        <v>-35</v>
      </c>
      <c r="M691" s="532">
        <f t="shared" si="80"/>
        <v>-1</v>
      </c>
      <c r="N691" s="654"/>
      <c r="O691" s="655"/>
      <c r="P691" s="655"/>
      <c r="Q691" s="656"/>
      <c r="R691" s="653"/>
    </row>
    <row r="692" ht="14.25" customHeight="1" outlineLevel="1">
      <c r="D692" s="648"/>
      <c r="E692" s="652" t="s">
        <v>715</v>
      </c>
      <c r="F692" s="547">
        <v>50.0</v>
      </c>
      <c r="G692" s="653">
        <v>259.0</v>
      </c>
      <c r="H692" s="653">
        <v>229.0</v>
      </c>
      <c r="I692" s="730"/>
      <c r="J692" s="529">
        <v>35.0</v>
      </c>
      <c r="K692" s="530">
        <f t="shared" si="78"/>
        <v>0.1351351351</v>
      </c>
      <c r="L692" s="531">
        <f t="shared" si="79"/>
        <v>-35</v>
      </c>
      <c r="M692" s="532">
        <f t="shared" si="80"/>
        <v>-1</v>
      </c>
      <c r="N692" s="654"/>
      <c r="O692" s="655"/>
      <c r="P692" s="655"/>
      <c r="Q692" s="656"/>
      <c r="R692" s="653"/>
    </row>
    <row r="693" ht="14.25" customHeight="1" outlineLevel="1">
      <c r="D693" s="648"/>
      <c r="E693" s="652" t="s">
        <v>716</v>
      </c>
      <c r="F693" s="547">
        <v>50.0</v>
      </c>
      <c r="G693" s="653">
        <v>259.0</v>
      </c>
      <c r="H693" s="653">
        <v>229.0</v>
      </c>
      <c r="I693" s="730"/>
      <c r="J693" s="529">
        <v>35.0</v>
      </c>
      <c r="K693" s="530">
        <f t="shared" si="78"/>
        <v>0.1351351351</v>
      </c>
      <c r="L693" s="531">
        <f t="shared" si="79"/>
        <v>-35</v>
      </c>
      <c r="M693" s="532">
        <f t="shared" si="80"/>
        <v>-1</v>
      </c>
      <c r="N693" s="654"/>
      <c r="O693" s="655"/>
      <c r="P693" s="655"/>
      <c r="Q693" s="656"/>
      <c r="R693" s="653"/>
    </row>
    <row r="694" ht="14.25" customHeight="1" outlineLevel="1">
      <c r="D694" s="648"/>
      <c r="E694" s="652" t="s">
        <v>717</v>
      </c>
      <c r="F694" s="547">
        <v>50.0</v>
      </c>
      <c r="G694" s="653">
        <v>259.0</v>
      </c>
      <c r="H694" s="653"/>
      <c r="I694" s="730"/>
      <c r="J694" s="529">
        <v>35.0</v>
      </c>
      <c r="K694" s="530">
        <f t="shared" si="78"/>
        <v>0.1351351351</v>
      </c>
      <c r="L694" s="531">
        <f t="shared" si="79"/>
        <v>-35</v>
      </c>
      <c r="M694" s="532">
        <f t="shared" si="80"/>
        <v>-1</v>
      </c>
      <c r="N694" s="654"/>
      <c r="O694" s="655"/>
      <c r="P694" s="655"/>
      <c r="Q694" s="656"/>
      <c r="R694" s="653"/>
    </row>
    <row r="695" ht="14.25" customHeight="1" outlineLevel="1">
      <c r="A695" s="711" t="s">
        <v>839</v>
      </c>
      <c r="B695" s="551"/>
      <c r="C695" s="711" t="s">
        <v>839</v>
      </c>
      <c r="D695" s="712"/>
      <c r="E695" s="660" t="s">
        <v>713</v>
      </c>
      <c r="F695" s="547">
        <v>50.0</v>
      </c>
      <c r="G695" s="653">
        <v>239.0</v>
      </c>
      <c r="H695" s="653">
        <v>209.0</v>
      </c>
      <c r="I695" s="730" t="str">
        <f>G695/R695</f>
        <v>#DIV/0!</v>
      </c>
      <c r="J695" s="529">
        <v>41.0</v>
      </c>
      <c r="K695" s="530">
        <f t="shared" si="78"/>
        <v>0.1715481172</v>
      </c>
      <c r="L695" s="531">
        <f t="shared" si="79"/>
        <v>-41</v>
      </c>
      <c r="M695" s="532">
        <f t="shared" si="80"/>
        <v>-1</v>
      </c>
      <c r="N695" s="654"/>
      <c r="O695" s="655" t="s">
        <v>313</v>
      </c>
      <c r="P695" s="655" t="s">
        <v>313</v>
      </c>
      <c r="Q695" s="656"/>
      <c r="R695" s="653"/>
    </row>
    <row r="696" ht="14.25" customHeight="1" outlineLevel="1">
      <c r="D696" s="648"/>
      <c r="E696" s="660" t="s">
        <v>714</v>
      </c>
      <c r="F696" s="547">
        <v>50.0</v>
      </c>
      <c r="G696" s="653">
        <v>239.0</v>
      </c>
      <c r="H696" s="653">
        <v>199.0</v>
      </c>
      <c r="I696" s="730"/>
      <c r="J696" s="529">
        <v>35.0</v>
      </c>
      <c r="K696" s="530">
        <f t="shared" si="78"/>
        <v>0.1464435146</v>
      </c>
      <c r="L696" s="531">
        <f t="shared" si="79"/>
        <v>-35</v>
      </c>
      <c r="M696" s="532">
        <f t="shared" si="80"/>
        <v>-1</v>
      </c>
      <c r="N696" s="654"/>
      <c r="O696" s="655"/>
      <c r="P696" s="655"/>
      <c r="Q696" s="656"/>
      <c r="R696" s="653"/>
    </row>
    <row r="697" ht="14.25" customHeight="1" outlineLevel="1">
      <c r="D697" s="648"/>
      <c r="E697" s="660" t="s">
        <v>715</v>
      </c>
      <c r="F697" s="547">
        <v>50.0</v>
      </c>
      <c r="G697" s="653">
        <v>259.0</v>
      </c>
      <c r="H697" s="653">
        <v>229.0</v>
      </c>
      <c r="I697" s="730"/>
      <c r="J697" s="529">
        <v>35.0</v>
      </c>
      <c r="K697" s="530">
        <f t="shared" si="78"/>
        <v>0.1351351351</v>
      </c>
      <c r="L697" s="531">
        <f t="shared" si="79"/>
        <v>-35</v>
      </c>
      <c r="M697" s="532">
        <f t="shared" si="80"/>
        <v>-1</v>
      </c>
      <c r="N697" s="654"/>
      <c r="O697" s="655"/>
      <c r="P697" s="655"/>
      <c r="Q697" s="656"/>
      <c r="R697" s="653"/>
    </row>
    <row r="698" ht="14.25" customHeight="1" outlineLevel="1">
      <c r="D698" s="648"/>
      <c r="E698" s="660" t="s">
        <v>716</v>
      </c>
      <c r="F698" s="547">
        <v>50.0</v>
      </c>
      <c r="G698" s="653">
        <v>259.0</v>
      </c>
      <c r="H698" s="653">
        <v>229.0</v>
      </c>
      <c r="I698" s="730"/>
      <c r="J698" s="529">
        <v>35.0</v>
      </c>
      <c r="K698" s="530">
        <f t="shared" si="78"/>
        <v>0.1351351351</v>
      </c>
      <c r="L698" s="531">
        <f t="shared" si="79"/>
        <v>-35</v>
      </c>
      <c r="M698" s="532">
        <f t="shared" si="80"/>
        <v>-1</v>
      </c>
      <c r="N698" s="654"/>
      <c r="O698" s="655"/>
      <c r="P698" s="655"/>
      <c r="Q698" s="656"/>
      <c r="R698" s="653"/>
    </row>
    <row r="699" ht="14.25" customHeight="1" outlineLevel="1">
      <c r="D699" s="648"/>
      <c r="E699" s="660" t="s">
        <v>717</v>
      </c>
      <c r="F699" s="547">
        <v>50.0</v>
      </c>
      <c r="G699" s="653">
        <v>259.0</v>
      </c>
      <c r="H699" s="653"/>
      <c r="I699" s="730"/>
      <c r="J699" s="529">
        <v>35.0</v>
      </c>
      <c r="K699" s="530">
        <f t="shared" si="78"/>
        <v>0.1351351351</v>
      </c>
      <c r="L699" s="531">
        <f t="shared" si="79"/>
        <v>-35</v>
      </c>
      <c r="M699" s="532">
        <f t="shared" si="80"/>
        <v>-1</v>
      </c>
      <c r="N699" s="654"/>
      <c r="O699" s="655"/>
      <c r="P699" s="655"/>
      <c r="Q699" s="656"/>
      <c r="R699" s="653"/>
    </row>
    <row r="700" ht="14.25" customHeight="1" outlineLevel="1">
      <c r="A700" s="543" t="s">
        <v>841</v>
      </c>
      <c r="B700" s="551"/>
      <c r="C700" s="551" t="s">
        <v>841</v>
      </c>
      <c r="D700" s="664"/>
      <c r="E700" s="660" t="s">
        <v>713</v>
      </c>
      <c r="F700" s="547">
        <v>50.0</v>
      </c>
      <c r="G700" s="653">
        <v>239.0</v>
      </c>
      <c r="H700" s="653">
        <v>209.0</v>
      </c>
      <c r="I700" s="730" t="str">
        <f>G700/R700</f>
        <v>#DIV/0!</v>
      </c>
      <c r="J700" s="529">
        <v>33.0</v>
      </c>
      <c r="K700" s="530">
        <f t="shared" si="78"/>
        <v>0.1380753138</v>
      </c>
      <c r="L700" s="531">
        <f t="shared" si="79"/>
        <v>-33</v>
      </c>
      <c r="M700" s="532">
        <f t="shared" si="80"/>
        <v>-1</v>
      </c>
      <c r="N700" s="654"/>
      <c r="O700" s="655" t="s">
        <v>313</v>
      </c>
      <c r="P700" s="655" t="s">
        <v>313</v>
      </c>
      <c r="Q700" s="656"/>
      <c r="R700" s="653"/>
    </row>
    <row r="701" ht="14.25" customHeight="1" outlineLevel="1">
      <c r="D701" s="648"/>
      <c r="E701" s="660" t="s">
        <v>714</v>
      </c>
      <c r="F701" s="547">
        <v>50.0</v>
      </c>
      <c r="G701" s="653">
        <v>239.0</v>
      </c>
      <c r="H701" s="653">
        <v>199.0</v>
      </c>
      <c r="I701" s="730"/>
      <c r="J701" s="529">
        <v>35.0</v>
      </c>
      <c r="K701" s="530">
        <f t="shared" si="78"/>
        <v>0.1464435146</v>
      </c>
      <c r="L701" s="531">
        <f t="shared" si="79"/>
        <v>-35</v>
      </c>
      <c r="M701" s="532">
        <f t="shared" si="80"/>
        <v>-1</v>
      </c>
      <c r="N701" s="654"/>
      <c r="O701" s="655"/>
      <c r="P701" s="655"/>
      <c r="Q701" s="656"/>
      <c r="R701" s="653"/>
    </row>
    <row r="702" ht="14.25" customHeight="1" outlineLevel="1">
      <c r="D702" s="648"/>
      <c r="E702" s="660" t="s">
        <v>715</v>
      </c>
      <c r="F702" s="547">
        <v>50.0</v>
      </c>
      <c r="G702" s="653">
        <v>259.0</v>
      </c>
      <c r="H702" s="653">
        <v>229.0</v>
      </c>
      <c r="I702" s="730"/>
      <c r="J702" s="529">
        <v>35.0</v>
      </c>
      <c r="K702" s="530">
        <f t="shared" si="78"/>
        <v>0.1351351351</v>
      </c>
      <c r="L702" s="531">
        <f t="shared" si="79"/>
        <v>-35</v>
      </c>
      <c r="M702" s="532">
        <f t="shared" si="80"/>
        <v>-1</v>
      </c>
      <c r="N702" s="654"/>
      <c r="O702" s="655"/>
      <c r="P702" s="655"/>
      <c r="Q702" s="656"/>
      <c r="R702" s="653"/>
    </row>
    <row r="703" ht="14.25" customHeight="1" outlineLevel="1">
      <c r="D703" s="648"/>
      <c r="E703" s="660" t="s">
        <v>716</v>
      </c>
      <c r="F703" s="547">
        <v>50.0</v>
      </c>
      <c r="G703" s="653">
        <v>259.0</v>
      </c>
      <c r="H703" s="653">
        <v>229.0</v>
      </c>
      <c r="I703" s="730"/>
      <c r="J703" s="529">
        <v>35.0</v>
      </c>
      <c r="K703" s="530">
        <f t="shared" si="78"/>
        <v>0.1351351351</v>
      </c>
      <c r="L703" s="531">
        <f t="shared" si="79"/>
        <v>-35</v>
      </c>
      <c r="M703" s="532">
        <f t="shared" si="80"/>
        <v>-1</v>
      </c>
      <c r="N703" s="654"/>
      <c r="O703" s="655"/>
      <c r="P703" s="655"/>
      <c r="Q703" s="656"/>
      <c r="R703" s="653"/>
    </row>
    <row r="704" ht="14.25" customHeight="1" outlineLevel="1">
      <c r="D704" s="648"/>
      <c r="E704" s="660" t="s">
        <v>717</v>
      </c>
      <c r="F704" s="547">
        <v>50.0</v>
      </c>
      <c r="G704" s="653">
        <v>259.0</v>
      </c>
      <c r="H704" s="653"/>
      <c r="I704" s="730"/>
      <c r="J704" s="529">
        <v>35.0</v>
      </c>
      <c r="K704" s="530">
        <f t="shared" si="78"/>
        <v>0.1351351351</v>
      </c>
      <c r="L704" s="531">
        <f t="shared" si="79"/>
        <v>-35</v>
      </c>
      <c r="M704" s="532">
        <f t="shared" si="80"/>
        <v>-1</v>
      </c>
      <c r="N704" s="654"/>
      <c r="O704" s="655"/>
      <c r="P704" s="655"/>
      <c r="Q704" s="656"/>
      <c r="R704" s="653"/>
    </row>
    <row r="705" ht="15.0" customHeight="1">
      <c r="A705" s="540" t="s">
        <v>842</v>
      </c>
      <c r="B705" s="683"/>
      <c r="C705" s="540" t="s">
        <v>843</v>
      </c>
      <c r="D705" s="712"/>
      <c r="E705" s="660" t="s">
        <v>713</v>
      </c>
      <c r="F705" s="547">
        <v>50.0</v>
      </c>
      <c r="G705" s="653">
        <v>239.0</v>
      </c>
      <c r="H705" s="653">
        <v>209.0</v>
      </c>
      <c r="I705" s="730" t="str">
        <f>G705/R705</f>
        <v>#DIV/0!</v>
      </c>
      <c r="J705" s="529">
        <v>53.0</v>
      </c>
      <c r="K705" s="530">
        <f t="shared" si="78"/>
        <v>0.2217573222</v>
      </c>
      <c r="L705" s="531">
        <f t="shared" si="79"/>
        <v>-53</v>
      </c>
      <c r="M705" s="532">
        <f t="shared" si="80"/>
        <v>-1</v>
      </c>
      <c r="N705" s="713"/>
      <c r="O705" s="542" t="s">
        <v>313</v>
      </c>
      <c r="P705" s="542" t="s">
        <v>313</v>
      </c>
      <c r="Q705" s="647"/>
      <c r="R705" s="665"/>
    </row>
    <row r="706" ht="15.0" customHeight="1">
      <c r="D706" s="648"/>
      <c r="E706" s="660" t="s">
        <v>714</v>
      </c>
      <c r="F706" s="547">
        <v>50.0</v>
      </c>
      <c r="G706" s="653">
        <v>239.0</v>
      </c>
      <c r="H706" s="653">
        <v>199.0</v>
      </c>
      <c r="I706" s="730"/>
      <c r="J706" s="529">
        <v>35.0</v>
      </c>
      <c r="K706" s="530">
        <f t="shared" si="78"/>
        <v>0.1464435146</v>
      </c>
      <c r="L706" s="531">
        <f t="shared" si="79"/>
        <v>-35</v>
      </c>
      <c r="M706" s="532">
        <f t="shared" si="80"/>
        <v>-1</v>
      </c>
      <c r="N706" s="713"/>
      <c r="O706" s="542"/>
      <c r="P706" s="542"/>
      <c r="Q706" s="647"/>
      <c r="R706" s="665"/>
    </row>
    <row r="707" ht="15.0" customHeight="1">
      <c r="D707" s="648"/>
      <c r="E707" s="660" t="s">
        <v>715</v>
      </c>
      <c r="F707" s="547">
        <v>50.0</v>
      </c>
      <c r="G707" s="653">
        <v>259.0</v>
      </c>
      <c r="H707" s="653">
        <v>229.0</v>
      </c>
      <c r="I707" s="730"/>
      <c r="J707" s="529">
        <v>35.0</v>
      </c>
      <c r="K707" s="530">
        <f t="shared" si="78"/>
        <v>0.1351351351</v>
      </c>
      <c r="L707" s="531">
        <f t="shared" si="79"/>
        <v>-35</v>
      </c>
      <c r="M707" s="532">
        <f t="shared" si="80"/>
        <v>-1</v>
      </c>
      <c r="N707" s="713"/>
      <c r="O707" s="542"/>
      <c r="P707" s="542"/>
      <c r="Q707" s="647"/>
      <c r="R707" s="665"/>
    </row>
    <row r="708" ht="15.0" customHeight="1">
      <c r="D708" s="648"/>
      <c r="E708" s="660" t="s">
        <v>716</v>
      </c>
      <c r="F708" s="547">
        <v>50.0</v>
      </c>
      <c r="G708" s="653">
        <v>259.0</v>
      </c>
      <c r="H708" s="653">
        <v>229.0</v>
      </c>
      <c r="I708" s="730"/>
      <c r="J708" s="529">
        <v>35.0</v>
      </c>
      <c r="K708" s="530">
        <f t="shared" si="78"/>
        <v>0.1351351351</v>
      </c>
      <c r="L708" s="531">
        <f t="shared" si="79"/>
        <v>-35</v>
      </c>
      <c r="M708" s="532">
        <f t="shared" si="80"/>
        <v>-1</v>
      </c>
      <c r="N708" s="713"/>
      <c r="O708" s="542"/>
      <c r="P708" s="542"/>
      <c r="Q708" s="647"/>
      <c r="R708" s="665"/>
    </row>
    <row r="709" ht="15.0" customHeight="1">
      <c r="D709" s="648"/>
      <c r="E709" s="660" t="s">
        <v>717</v>
      </c>
      <c r="F709" s="547">
        <v>50.0</v>
      </c>
      <c r="G709" s="653">
        <v>259.0</v>
      </c>
      <c r="H709" s="653"/>
      <c r="I709" s="730"/>
      <c r="J709" s="529">
        <v>35.0</v>
      </c>
      <c r="K709" s="530">
        <f t="shared" si="78"/>
        <v>0.1351351351</v>
      </c>
      <c r="L709" s="531">
        <f t="shared" si="79"/>
        <v>-35</v>
      </c>
      <c r="M709" s="532">
        <f t="shared" si="80"/>
        <v>-1</v>
      </c>
      <c r="N709" s="713"/>
      <c r="O709" s="542"/>
      <c r="P709" s="542"/>
      <c r="Q709" s="647"/>
      <c r="R709" s="665"/>
    </row>
    <row r="710" ht="14.25" customHeight="1" outlineLevel="1">
      <c r="A710" s="543" t="s">
        <v>987</v>
      </c>
      <c r="B710" s="551"/>
      <c r="C710" s="543" t="s">
        <v>987</v>
      </c>
      <c r="D710" s="664"/>
      <c r="E710" s="660" t="s">
        <v>713</v>
      </c>
      <c r="F710" s="549">
        <v>450.0</v>
      </c>
      <c r="G710" s="665">
        <v>1999.0</v>
      </c>
      <c r="H710" s="665">
        <v>1599.0</v>
      </c>
      <c r="I710" s="730" t="str">
        <f>G710/R710</f>
        <v>#DIV/0!</v>
      </c>
      <c r="J710" s="529">
        <v>362.0</v>
      </c>
      <c r="K710" s="530">
        <f t="shared" si="78"/>
        <v>0.1810905453</v>
      </c>
      <c r="L710" s="531">
        <f t="shared" si="79"/>
        <v>-362</v>
      </c>
      <c r="M710" s="532">
        <f t="shared" si="80"/>
        <v>-1</v>
      </c>
      <c r="N710" s="661"/>
      <c r="O710" s="633" t="s">
        <v>313</v>
      </c>
      <c r="P710" s="633" t="s">
        <v>313</v>
      </c>
      <c r="Q710" s="672"/>
      <c r="R710" s="665"/>
    </row>
    <row r="711" ht="14.25" customHeight="1" outlineLevel="1">
      <c r="D711" s="648"/>
      <c r="E711" s="660" t="s">
        <v>714</v>
      </c>
      <c r="F711" s="549">
        <v>450.0</v>
      </c>
      <c r="G711" s="665">
        <v>1999.0</v>
      </c>
      <c r="H711" s="665">
        <v>1399.0</v>
      </c>
      <c r="I711" s="730"/>
      <c r="J711" s="529">
        <v>330.0</v>
      </c>
      <c r="K711" s="530">
        <f t="shared" si="78"/>
        <v>0.1650825413</v>
      </c>
      <c r="L711" s="531">
        <f t="shared" si="79"/>
        <v>-330</v>
      </c>
      <c r="M711" s="532">
        <f t="shared" si="80"/>
        <v>-1</v>
      </c>
      <c r="N711" s="661"/>
      <c r="O711" s="633"/>
      <c r="P711" s="633"/>
      <c r="Q711" s="672"/>
      <c r="R711" s="665"/>
    </row>
    <row r="712" ht="14.25" customHeight="1" outlineLevel="1">
      <c r="D712" s="648"/>
      <c r="E712" s="660" t="s">
        <v>715</v>
      </c>
      <c r="F712" s="549">
        <v>450.0</v>
      </c>
      <c r="G712" s="665">
        <v>2199.0</v>
      </c>
      <c r="H712" s="665">
        <v>1699.0</v>
      </c>
      <c r="I712" s="730"/>
      <c r="J712" s="529">
        <v>330.0</v>
      </c>
      <c r="K712" s="530">
        <f t="shared" si="78"/>
        <v>0.1500682128</v>
      </c>
      <c r="L712" s="531">
        <f t="shared" si="79"/>
        <v>-330</v>
      </c>
      <c r="M712" s="532">
        <f t="shared" si="80"/>
        <v>-1</v>
      </c>
      <c r="N712" s="661"/>
      <c r="O712" s="633"/>
      <c r="P712" s="633"/>
      <c r="Q712" s="672"/>
      <c r="R712" s="665"/>
    </row>
    <row r="713" ht="14.25" customHeight="1" outlineLevel="1">
      <c r="D713" s="648"/>
      <c r="E713" s="660" t="s">
        <v>716</v>
      </c>
      <c r="F713" s="549">
        <v>450.0</v>
      </c>
      <c r="G713" s="665">
        <v>2199.0</v>
      </c>
      <c r="H713" s="665">
        <v>1699.0</v>
      </c>
      <c r="I713" s="730"/>
      <c r="J713" s="529">
        <v>330.0</v>
      </c>
      <c r="K713" s="530">
        <f t="shared" si="78"/>
        <v>0.1500682128</v>
      </c>
      <c r="L713" s="531">
        <f t="shared" si="79"/>
        <v>-330</v>
      </c>
      <c r="M713" s="532">
        <f t="shared" si="80"/>
        <v>-1</v>
      </c>
      <c r="N713" s="661"/>
      <c r="O713" s="633"/>
      <c r="P713" s="633"/>
      <c r="Q713" s="672"/>
      <c r="R713" s="665"/>
    </row>
    <row r="714" ht="14.25" customHeight="1" outlineLevel="1">
      <c r="D714" s="648"/>
      <c r="E714" s="660" t="s">
        <v>717</v>
      </c>
      <c r="F714" s="549">
        <v>450.0</v>
      </c>
      <c r="G714" s="665">
        <v>2199.0</v>
      </c>
      <c r="H714" s="665"/>
      <c r="I714" s="730"/>
      <c r="J714" s="529">
        <v>330.0</v>
      </c>
      <c r="K714" s="530">
        <f t="shared" si="78"/>
        <v>0.1500682128</v>
      </c>
      <c r="L714" s="531">
        <f t="shared" si="79"/>
        <v>-330</v>
      </c>
      <c r="M714" s="532">
        <f t="shared" si="80"/>
        <v>-1</v>
      </c>
      <c r="N714" s="661"/>
      <c r="O714" s="633"/>
      <c r="P714" s="633"/>
      <c r="Q714" s="672"/>
      <c r="R714" s="665"/>
    </row>
    <row r="715" ht="14.25" customHeight="1">
      <c r="A715" s="525" t="s">
        <v>988</v>
      </c>
      <c r="B715" s="638"/>
      <c r="C715" s="525" t="s">
        <v>989</v>
      </c>
      <c r="D715" s="639"/>
      <c r="E715" s="657" t="s">
        <v>713</v>
      </c>
      <c r="F715" s="538"/>
      <c r="G715" s="539"/>
      <c r="H715" s="539"/>
      <c r="I715" s="731"/>
      <c r="J715" s="535"/>
      <c r="K715" s="536"/>
      <c r="L715" s="537"/>
      <c r="M715" s="536"/>
      <c r="N715" s="645"/>
      <c r="O715" s="670"/>
      <c r="P715" s="670"/>
      <c r="Q715" s="647"/>
      <c r="R715" s="658"/>
    </row>
    <row r="716" ht="14.25" customHeight="1">
      <c r="D716" s="648"/>
      <c r="E716" s="657" t="s">
        <v>714</v>
      </c>
      <c r="F716" s="538"/>
      <c r="G716" s="539"/>
      <c r="H716" s="539"/>
      <c r="I716" s="731"/>
      <c r="J716" s="535"/>
      <c r="K716" s="536"/>
      <c r="L716" s="537"/>
      <c r="M716" s="536"/>
      <c r="N716" s="645"/>
      <c r="O716" s="670"/>
      <c r="P716" s="670"/>
      <c r="Q716" s="647"/>
      <c r="R716" s="658"/>
    </row>
    <row r="717" ht="14.25" customHeight="1">
      <c r="D717" s="648"/>
      <c r="E717" s="657" t="s">
        <v>715</v>
      </c>
      <c r="F717" s="538"/>
      <c r="G717" s="539"/>
      <c r="H717" s="539"/>
      <c r="I717" s="731"/>
      <c r="J717" s="535"/>
      <c r="K717" s="536"/>
      <c r="L717" s="537"/>
      <c r="M717" s="536"/>
      <c r="N717" s="645"/>
      <c r="O717" s="670"/>
      <c r="P717" s="670"/>
      <c r="Q717" s="647"/>
      <c r="R717" s="658"/>
    </row>
    <row r="718" ht="14.25" customHeight="1">
      <c r="D718" s="648"/>
      <c r="E718" s="657" t="s">
        <v>716</v>
      </c>
      <c r="F718" s="538"/>
      <c r="G718" s="539"/>
      <c r="H718" s="539"/>
      <c r="I718" s="731"/>
      <c r="J718" s="535"/>
      <c r="K718" s="536"/>
      <c r="L718" s="537"/>
      <c r="M718" s="536"/>
      <c r="N718" s="645"/>
      <c r="O718" s="670"/>
      <c r="P718" s="670"/>
      <c r="Q718" s="647"/>
      <c r="R718" s="658"/>
    </row>
    <row r="719" ht="14.25" customHeight="1">
      <c r="D719" s="648"/>
      <c r="E719" s="657" t="s">
        <v>717</v>
      </c>
      <c r="F719" s="538"/>
      <c r="G719" s="539"/>
      <c r="H719" s="539"/>
      <c r="I719" s="731"/>
      <c r="J719" s="535"/>
      <c r="K719" s="536"/>
      <c r="L719" s="537"/>
      <c r="M719" s="536"/>
      <c r="N719" s="645"/>
      <c r="O719" s="670"/>
      <c r="P719" s="670"/>
      <c r="Q719" s="647"/>
      <c r="R719" s="658"/>
    </row>
    <row r="720" ht="14.25" customHeight="1" outlineLevel="1">
      <c r="A720" s="551" t="s">
        <v>990</v>
      </c>
      <c r="B720" s="551" t="s">
        <v>991</v>
      </c>
      <c r="C720" s="551" t="s">
        <v>990</v>
      </c>
      <c r="D720" s="551" t="s">
        <v>991</v>
      </c>
      <c r="E720" s="660" t="s">
        <v>713</v>
      </c>
      <c r="F720" s="547">
        <v>60.0</v>
      </c>
      <c r="G720" s="665">
        <v>419.0</v>
      </c>
      <c r="H720" s="665">
        <v>369.0</v>
      </c>
      <c r="I720" s="730" t="str">
        <f>G720/R720</f>
        <v>#DIV/0!</v>
      </c>
      <c r="J720" s="529">
        <v>96.0</v>
      </c>
      <c r="K720" s="530">
        <f t="shared" ref="K720:K729" si="81">J720/G720</f>
        <v>0.2291169451</v>
      </c>
      <c r="L720" s="531">
        <f t="shared" ref="L720:L729" si="82">Q720-J720</f>
        <v>-96</v>
      </c>
      <c r="M720" s="532">
        <f t="shared" ref="M720:M729" si="83">Q720/J720-1</f>
        <v>-1</v>
      </c>
      <c r="N720" s="654"/>
      <c r="O720" s="655" t="s">
        <v>313</v>
      </c>
      <c r="P720" s="655" t="s">
        <v>313</v>
      </c>
      <c r="Q720" s="672"/>
      <c r="R720" s="665"/>
    </row>
    <row r="721" ht="14.25" customHeight="1" outlineLevel="1">
      <c r="E721" s="660" t="s">
        <v>714</v>
      </c>
      <c r="F721" s="547">
        <v>60.0</v>
      </c>
      <c r="G721" s="665">
        <v>419.0</v>
      </c>
      <c r="H721" s="665">
        <v>359.0</v>
      </c>
      <c r="I721" s="730"/>
      <c r="J721" s="529">
        <v>81.0</v>
      </c>
      <c r="K721" s="530">
        <f t="shared" si="81"/>
        <v>0.1933174224</v>
      </c>
      <c r="L721" s="531">
        <f t="shared" si="82"/>
        <v>-81</v>
      </c>
      <c r="M721" s="532">
        <f t="shared" si="83"/>
        <v>-1</v>
      </c>
      <c r="N721" s="654"/>
      <c r="O721" s="655"/>
      <c r="P721" s="655"/>
      <c r="Q721" s="672"/>
      <c r="R721" s="665"/>
    </row>
    <row r="722" ht="14.25" customHeight="1" outlineLevel="1">
      <c r="E722" s="660" t="s">
        <v>715</v>
      </c>
      <c r="F722" s="547">
        <v>60.0</v>
      </c>
      <c r="G722" s="665">
        <v>439.0</v>
      </c>
      <c r="H722" s="665">
        <v>389.0</v>
      </c>
      <c r="I722" s="730"/>
      <c r="J722" s="529">
        <v>97.0</v>
      </c>
      <c r="K722" s="530">
        <f t="shared" si="81"/>
        <v>0.2209567198</v>
      </c>
      <c r="L722" s="531">
        <f t="shared" si="82"/>
        <v>-97</v>
      </c>
      <c r="M722" s="532">
        <f t="shared" si="83"/>
        <v>-1</v>
      </c>
      <c r="N722" s="654"/>
      <c r="O722" s="655"/>
      <c r="P722" s="655"/>
      <c r="Q722" s="672"/>
      <c r="R722" s="665"/>
    </row>
    <row r="723" ht="14.25" customHeight="1" outlineLevel="1">
      <c r="E723" s="660" t="s">
        <v>716</v>
      </c>
      <c r="F723" s="547">
        <v>60.0</v>
      </c>
      <c r="G723" s="665">
        <v>439.0</v>
      </c>
      <c r="H723" s="665">
        <v>389.0</v>
      </c>
      <c r="I723" s="730"/>
      <c r="J723" s="529">
        <v>94.0</v>
      </c>
      <c r="K723" s="530">
        <f t="shared" si="81"/>
        <v>0.2141230068</v>
      </c>
      <c r="L723" s="531">
        <f t="shared" si="82"/>
        <v>-94</v>
      </c>
      <c r="M723" s="532">
        <f t="shared" si="83"/>
        <v>-1</v>
      </c>
      <c r="N723" s="654"/>
      <c r="O723" s="655"/>
      <c r="P723" s="655"/>
      <c r="Q723" s="672"/>
      <c r="R723" s="665"/>
    </row>
    <row r="724" ht="14.25" customHeight="1" outlineLevel="1">
      <c r="E724" s="660" t="s">
        <v>717</v>
      </c>
      <c r="F724" s="547">
        <v>60.0</v>
      </c>
      <c r="G724" s="665">
        <v>449.0</v>
      </c>
      <c r="H724" s="665"/>
      <c r="I724" s="730"/>
      <c r="J724" s="529">
        <v>100.0</v>
      </c>
      <c r="K724" s="530">
        <f t="shared" si="81"/>
        <v>0.2227171492</v>
      </c>
      <c r="L724" s="531">
        <f t="shared" si="82"/>
        <v>-100</v>
      </c>
      <c r="M724" s="532">
        <f t="shared" si="83"/>
        <v>-1</v>
      </c>
      <c r="N724" s="654"/>
      <c r="O724" s="655"/>
      <c r="P724" s="655"/>
      <c r="Q724" s="672"/>
      <c r="R724" s="665"/>
    </row>
    <row r="725" ht="14.25" customHeight="1" outlineLevel="1">
      <c r="A725" s="543" t="s">
        <v>992</v>
      </c>
      <c r="B725" s="543" t="s">
        <v>993</v>
      </c>
      <c r="C725" s="543" t="s">
        <v>992</v>
      </c>
      <c r="D725" s="543" t="s">
        <v>993</v>
      </c>
      <c r="E725" s="660" t="s">
        <v>713</v>
      </c>
      <c r="F725" s="547">
        <v>60.0</v>
      </c>
      <c r="G725" s="665">
        <v>419.0</v>
      </c>
      <c r="H725" s="665">
        <v>369.0</v>
      </c>
      <c r="I725" s="730" t="str">
        <f>G725/R725</f>
        <v>#DIV/0!</v>
      </c>
      <c r="J725" s="529">
        <v>96.0</v>
      </c>
      <c r="K725" s="530">
        <f t="shared" si="81"/>
        <v>0.2291169451</v>
      </c>
      <c r="L725" s="531">
        <f t="shared" si="82"/>
        <v>-96</v>
      </c>
      <c r="M725" s="532">
        <f t="shared" si="83"/>
        <v>-1</v>
      </c>
      <c r="N725" s="654"/>
      <c r="O725" s="655"/>
      <c r="P725" s="655"/>
      <c r="Q725" s="672"/>
      <c r="R725" s="665"/>
    </row>
    <row r="726" ht="14.25" customHeight="1" outlineLevel="1">
      <c r="E726" s="660" t="s">
        <v>714</v>
      </c>
      <c r="F726" s="547">
        <v>60.0</v>
      </c>
      <c r="G726" s="665">
        <v>419.0</v>
      </c>
      <c r="H726" s="665">
        <v>359.0</v>
      </c>
      <c r="I726" s="730"/>
      <c r="J726" s="529">
        <v>87.0</v>
      </c>
      <c r="K726" s="530">
        <f t="shared" si="81"/>
        <v>0.2076372315</v>
      </c>
      <c r="L726" s="531">
        <f t="shared" si="82"/>
        <v>-87</v>
      </c>
      <c r="M726" s="532">
        <f t="shared" si="83"/>
        <v>-1</v>
      </c>
      <c r="N726" s="654"/>
      <c r="O726" s="655"/>
      <c r="P726" s="655"/>
      <c r="Q726" s="672"/>
      <c r="R726" s="665"/>
    </row>
    <row r="727" ht="14.25" customHeight="1" outlineLevel="1">
      <c r="E727" s="660" t="s">
        <v>715</v>
      </c>
      <c r="F727" s="547">
        <v>60.0</v>
      </c>
      <c r="G727" s="665">
        <v>439.0</v>
      </c>
      <c r="H727" s="665">
        <v>389.0</v>
      </c>
      <c r="I727" s="730"/>
      <c r="J727" s="529">
        <v>95.0</v>
      </c>
      <c r="K727" s="530">
        <f t="shared" si="81"/>
        <v>0.2164009112</v>
      </c>
      <c r="L727" s="531">
        <f t="shared" si="82"/>
        <v>-95</v>
      </c>
      <c r="M727" s="532">
        <f t="shared" si="83"/>
        <v>-1</v>
      </c>
      <c r="N727" s="654"/>
      <c r="O727" s="655"/>
      <c r="P727" s="655"/>
      <c r="Q727" s="672"/>
      <c r="R727" s="665"/>
    </row>
    <row r="728" ht="14.25" customHeight="1" outlineLevel="1">
      <c r="E728" s="660" t="s">
        <v>716</v>
      </c>
      <c r="F728" s="547">
        <v>60.0</v>
      </c>
      <c r="G728" s="665">
        <v>439.0</v>
      </c>
      <c r="H728" s="665">
        <v>389.0</v>
      </c>
      <c r="I728" s="730"/>
      <c r="J728" s="529">
        <v>125.0</v>
      </c>
      <c r="K728" s="530">
        <f t="shared" si="81"/>
        <v>0.284738041</v>
      </c>
      <c r="L728" s="531">
        <f t="shared" si="82"/>
        <v>-125</v>
      </c>
      <c r="M728" s="532">
        <f t="shared" si="83"/>
        <v>-1</v>
      </c>
      <c r="N728" s="654"/>
      <c r="O728" s="655"/>
      <c r="P728" s="655"/>
      <c r="Q728" s="672"/>
      <c r="R728" s="665"/>
    </row>
    <row r="729" ht="14.25" customHeight="1" outlineLevel="1">
      <c r="E729" s="660" t="s">
        <v>717</v>
      </c>
      <c r="F729" s="547">
        <v>60.0</v>
      </c>
      <c r="G729" s="665">
        <v>449.0</v>
      </c>
      <c r="H729" s="665"/>
      <c r="I729" s="730"/>
      <c r="J729" s="529">
        <v>110.0</v>
      </c>
      <c r="K729" s="530">
        <f t="shared" si="81"/>
        <v>0.2449888641</v>
      </c>
      <c r="L729" s="531">
        <f t="shared" si="82"/>
        <v>-110</v>
      </c>
      <c r="M729" s="532">
        <f t="shared" si="83"/>
        <v>-1</v>
      </c>
      <c r="N729" s="654"/>
      <c r="O729" s="655"/>
      <c r="P729" s="655"/>
      <c r="Q729" s="672"/>
      <c r="R729" s="665"/>
    </row>
    <row r="730" ht="14.25" customHeight="1">
      <c r="A730" s="525" t="s">
        <v>994</v>
      </c>
      <c r="B730" s="638"/>
      <c r="C730" s="525" t="s">
        <v>995</v>
      </c>
      <c r="D730" s="659"/>
      <c r="E730" s="657" t="s">
        <v>713</v>
      </c>
      <c r="F730" s="538"/>
      <c r="G730" s="539"/>
      <c r="H730" s="539"/>
      <c r="I730" s="731"/>
      <c r="J730" s="535"/>
      <c r="K730" s="536"/>
      <c r="L730" s="537"/>
      <c r="M730" s="536"/>
      <c r="N730" s="645"/>
      <c r="O730" s="536"/>
      <c r="P730" s="536"/>
      <c r="Q730" s="647"/>
      <c r="R730" s="658"/>
    </row>
    <row r="731" ht="14.25" customHeight="1">
      <c r="D731" s="648"/>
      <c r="E731" s="657" t="s">
        <v>714</v>
      </c>
      <c r="F731" s="538"/>
      <c r="G731" s="539"/>
      <c r="H731" s="539"/>
      <c r="I731" s="731"/>
      <c r="J731" s="535"/>
      <c r="K731" s="536"/>
      <c r="L731" s="537"/>
      <c r="M731" s="536"/>
      <c r="N731" s="645"/>
      <c r="O731" s="536"/>
      <c r="P731" s="536"/>
      <c r="Q731" s="647"/>
      <c r="R731" s="658"/>
    </row>
    <row r="732" ht="14.25" customHeight="1">
      <c r="D732" s="648"/>
      <c r="E732" s="657" t="s">
        <v>715</v>
      </c>
      <c r="F732" s="538"/>
      <c r="G732" s="539"/>
      <c r="H732" s="539"/>
      <c r="I732" s="731"/>
      <c r="J732" s="535"/>
      <c r="K732" s="536"/>
      <c r="L732" s="537"/>
      <c r="M732" s="536"/>
      <c r="N732" s="645"/>
      <c r="O732" s="536"/>
      <c r="P732" s="536"/>
      <c r="Q732" s="647"/>
      <c r="R732" s="658"/>
    </row>
    <row r="733" ht="14.25" customHeight="1">
      <c r="D733" s="648"/>
      <c r="E733" s="657" t="s">
        <v>716</v>
      </c>
      <c r="F733" s="538"/>
      <c r="G733" s="539"/>
      <c r="H733" s="539"/>
      <c r="I733" s="731"/>
      <c r="J733" s="535"/>
      <c r="K733" s="536"/>
      <c r="L733" s="537"/>
      <c r="M733" s="536"/>
      <c r="N733" s="645"/>
      <c r="O733" s="536"/>
      <c r="P733" s="536"/>
      <c r="Q733" s="647"/>
      <c r="R733" s="658"/>
    </row>
    <row r="734" ht="14.25" customHeight="1">
      <c r="D734" s="648"/>
      <c r="E734" s="657" t="s">
        <v>717</v>
      </c>
      <c r="F734" s="538"/>
      <c r="G734" s="539"/>
      <c r="H734" s="539"/>
      <c r="I734" s="731"/>
      <c r="J734" s="535"/>
      <c r="K734" s="536"/>
      <c r="L734" s="537"/>
      <c r="M734" s="536"/>
      <c r="N734" s="645"/>
      <c r="O734" s="536"/>
      <c r="P734" s="536"/>
      <c r="Q734" s="647"/>
      <c r="R734" s="658"/>
    </row>
    <row r="735" ht="14.25" customHeight="1" outlineLevel="1">
      <c r="A735" s="671" t="s">
        <v>996</v>
      </c>
      <c r="B735" s="709" t="s">
        <v>997</v>
      </c>
      <c r="C735" s="671" t="s">
        <v>996</v>
      </c>
      <c r="D735" s="709" t="s">
        <v>997</v>
      </c>
      <c r="E735" s="660" t="s">
        <v>713</v>
      </c>
      <c r="F735" s="545">
        <v>300.0</v>
      </c>
      <c r="G735" s="665">
        <v>949.0</v>
      </c>
      <c r="H735" s="665">
        <v>799.0</v>
      </c>
      <c r="I735" s="730" t="str">
        <f>G735/R735</f>
        <v>#DIV/0!</v>
      </c>
      <c r="J735" s="529">
        <v>122.0</v>
      </c>
      <c r="K735" s="530">
        <f t="shared" ref="K735:K768" si="84">J735/G735</f>
        <v>0.1285563751</v>
      </c>
      <c r="L735" s="531">
        <f t="shared" ref="L735:L768" si="85">Q735-J735</f>
        <v>-122</v>
      </c>
      <c r="M735" s="532">
        <f t="shared" ref="M735:M768" si="86">Q735/J735-1</f>
        <v>-1</v>
      </c>
      <c r="N735" s="661"/>
      <c r="O735" s="633" t="s">
        <v>313</v>
      </c>
      <c r="P735" s="633" t="s">
        <v>313</v>
      </c>
      <c r="Q735" s="672"/>
      <c r="R735" s="665"/>
    </row>
    <row r="736" ht="14.25" customHeight="1" outlineLevel="1">
      <c r="E736" s="660" t="s">
        <v>714</v>
      </c>
      <c r="F736" s="545">
        <v>300.0</v>
      </c>
      <c r="G736" s="665">
        <v>949.0</v>
      </c>
      <c r="H736" s="665">
        <v>759.0</v>
      </c>
      <c r="I736" s="730"/>
      <c r="J736" s="529">
        <v>120.0</v>
      </c>
      <c r="K736" s="530">
        <f t="shared" si="84"/>
        <v>0.1264488936</v>
      </c>
      <c r="L736" s="531">
        <f t="shared" si="85"/>
        <v>-120</v>
      </c>
      <c r="M736" s="532">
        <f t="shared" si="86"/>
        <v>-1</v>
      </c>
      <c r="N736" s="661"/>
      <c r="O736" s="633"/>
      <c r="P736" s="633"/>
      <c r="Q736" s="672"/>
      <c r="R736" s="665"/>
    </row>
    <row r="737" ht="14.25" customHeight="1" outlineLevel="1">
      <c r="E737" s="660" t="s">
        <v>715</v>
      </c>
      <c r="F737" s="545">
        <v>300.0</v>
      </c>
      <c r="G737" s="665">
        <v>999.0</v>
      </c>
      <c r="H737" s="665">
        <v>859.0</v>
      </c>
      <c r="I737" s="730"/>
      <c r="J737" s="529">
        <v>129.0</v>
      </c>
      <c r="K737" s="530">
        <f t="shared" si="84"/>
        <v>0.1291291291</v>
      </c>
      <c r="L737" s="531">
        <f t="shared" si="85"/>
        <v>-129</v>
      </c>
      <c r="M737" s="532">
        <f t="shared" si="86"/>
        <v>-1</v>
      </c>
      <c r="N737" s="661"/>
      <c r="O737" s="633"/>
      <c r="P737" s="633"/>
      <c r="Q737" s="672"/>
      <c r="R737" s="665"/>
    </row>
    <row r="738" ht="14.25" customHeight="1" outlineLevel="1">
      <c r="E738" s="660" t="s">
        <v>716</v>
      </c>
      <c r="F738" s="545">
        <v>300.0</v>
      </c>
      <c r="G738" s="665">
        <v>999.0</v>
      </c>
      <c r="H738" s="665">
        <v>859.0</v>
      </c>
      <c r="I738" s="730"/>
      <c r="J738" s="529">
        <v>141.0</v>
      </c>
      <c r="K738" s="530">
        <f t="shared" si="84"/>
        <v>0.1411411411</v>
      </c>
      <c r="L738" s="531">
        <f t="shared" si="85"/>
        <v>-141</v>
      </c>
      <c r="M738" s="532">
        <f t="shared" si="86"/>
        <v>-1</v>
      </c>
      <c r="N738" s="661"/>
      <c r="O738" s="633"/>
      <c r="P738" s="633"/>
      <c r="Q738" s="672"/>
      <c r="R738" s="665"/>
    </row>
    <row r="739" ht="14.25" customHeight="1" outlineLevel="1">
      <c r="E739" s="660" t="s">
        <v>717</v>
      </c>
      <c r="F739" s="545">
        <v>300.0</v>
      </c>
      <c r="G739" s="665">
        <v>999.0</v>
      </c>
      <c r="H739" s="665"/>
      <c r="I739" s="730"/>
      <c r="J739" s="529"/>
      <c r="K739" s="530">
        <f t="shared" si="84"/>
        <v>0</v>
      </c>
      <c r="L739" s="531">
        <f t="shared" si="85"/>
        <v>0</v>
      </c>
      <c r="M739" s="532" t="str">
        <f t="shared" si="86"/>
        <v>#DIV/0!</v>
      </c>
      <c r="N739" s="661"/>
      <c r="O739" s="633"/>
      <c r="P739" s="633"/>
      <c r="Q739" s="672"/>
      <c r="R739" s="665"/>
    </row>
    <row r="740" ht="14.25" customHeight="1" outlineLevel="1">
      <c r="A740" s="671" t="s">
        <v>998</v>
      </c>
      <c r="B740" s="543" t="s">
        <v>999</v>
      </c>
      <c r="C740" s="671" t="s">
        <v>998</v>
      </c>
      <c r="D740" s="543" t="s">
        <v>999</v>
      </c>
      <c r="E740" s="660" t="s">
        <v>713</v>
      </c>
      <c r="F740" s="545">
        <v>300.0</v>
      </c>
      <c r="G740" s="665">
        <v>949.0</v>
      </c>
      <c r="H740" s="665">
        <v>799.0</v>
      </c>
      <c r="I740" s="730" t="str">
        <f>G740/R740</f>
        <v>#DIV/0!</v>
      </c>
      <c r="J740" s="529">
        <v>95.0</v>
      </c>
      <c r="K740" s="530">
        <f t="shared" si="84"/>
        <v>0.1001053741</v>
      </c>
      <c r="L740" s="531">
        <f t="shared" si="85"/>
        <v>-95</v>
      </c>
      <c r="M740" s="532">
        <f t="shared" si="86"/>
        <v>-1</v>
      </c>
      <c r="N740" s="661"/>
      <c r="O740" s="655" t="s">
        <v>313</v>
      </c>
      <c r="P740" s="655" t="s">
        <v>313</v>
      </c>
      <c r="Q740" s="672"/>
      <c r="R740" s="665"/>
    </row>
    <row r="741" ht="14.25" customHeight="1" outlineLevel="1">
      <c r="E741" s="660" t="s">
        <v>714</v>
      </c>
      <c r="F741" s="545">
        <v>300.0</v>
      </c>
      <c r="G741" s="665">
        <v>949.0</v>
      </c>
      <c r="H741" s="665">
        <v>759.0</v>
      </c>
      <c r="I741" s="730"/>
      <c r="J741" s="529">
        <v>91.0</v>
      </c>
      <c r="K741" s="530">
        <f t="shared" si="84"/>
        <v>0.09589041096</v>
      </c>
      <c r="L741" s="531">
        <f t="shared" si="85"/>
        <v>-91</v>
      </c>
      <c r="M741" s="532">
        <f t="shared" si="86"/>
        <v>-1</v>
      </c>
      <c r="N741" s="661"/>
      <c r="O741" s="655"/>
      <c r="P741" s="655"/>
      <c r="Q741" s="672"/>
      <c r="R741" s="665"/>
    </row>
    <row r="742" ht="14.25" customHeight="1" outlineLevel="1">
      <c r="E742" s="660" t="s">
        <v>715</v>
      </c>
      <c r="F742" s="545">
        <v>300.0</v>
      </c>
      <c r="G742" s="665">
        <v>999.0</v>
      </c>
      <c r="H742" s="665">
        <v>859.0</v>
      </c>
      <c r="I742" s="730"/>
      <c r="J742" s="529">
        <v>100.0</v>
      </c>
      <c r="K742" s="530">
        <f t="shared" si="84"/>
        <v>0.1001001001</v>
      </c>
      <c r="L742" s="531">
        <f t="shared" si="85"/>
        <v>-100</v>
      </c>
      <c r="M742" s="532">
        <f t="shared" si="86"/>
        <v>-1</v>
      </c>
      <c r="N742" s="661"/>
      <c r="O742" s="655"/>
      <c r="P742" s="655"/>
      <c r="Q742" s="672"/>
      <c r="R742" s="665"/>
    </row>
    <row r="743" ht="14.25" customHeight="1" outlineLevel="1">
      <c r="E743" s="660" t="s">
        <v>716</v>
      </c>
      <c r="F743" s="545">
        <v>300.0</v>
      </c>
      <c r="G743" s="665">
        <v>999.0</v>
      </c>
      <c r="H743" s="665">
        <v>859.0</v>
      </c>
      <c r="I743" s="730"/>
      <c r="J743" s="529">
        <v>113.0</v>
      </c>
      <c r="K743" s="530">
        <f t="shared" si="84"/>
        <v>0.1131131131</v>
      </c>
      <c r="L743" s="531">
        <f t="shared" si="85"/>
        <v>-113</v>
      </c>
      <c r="M743" s="532">
        <f t="shared" si="86"/>
        <v>-1</v>
      </c>
      <c r="N743" s="661"/>
      <c r="O743" s="655"/>
      <c r="P743" s="655"/>
      <c r="Q743" s="672"/>
      <c r="R743" s="665"/>
    </row>
    <row r="744" ht="14.25" customHeight="1" outlineLevel="1">
      <c r="E744" s="660" t="s">
        <v>717</v>
      </c>
      <c r="F744" s="545">
        <v>300.0</v>
      </c>
      <c r="G744" s="665">
        <v>999.0</v>
      </c>
      <c r="H744" s="665"/>
      <c r="I744" s="730"/>
      <c r="J744" s="529"/>
      <c r="K744" s="530">
        <f t="shared" si="84"/>
        <v>0</v>
      </c>
      <c r="L744" s="531">
        <f t="shared" si="85"/>
        <v>0</v>
      </c>
      <c r="M744" s="532" t="str">
        <f t="shared" si="86"/>
        <v>#DIV/0!</v>
      </c>
      <c r="N744" s="661"/>
      <c r="O744" s="655"/>
      <c r="P744" s="655"/>
      <c r="Q744" s="672"/>
      <c r="R744" s="665"/>
    </row>
    <row r="745" ht="14.25" customHeight="1" outlineLevel="1">
      <c r="A745" s="543" t="s">
        <v>1000</v>
      </c>
      <c r="B745" s="709" t="s">
        <v>1001</v>
      </c>
      <c r="C745" s="543" t="s">
        <v>1000</v>
      </c>
      <c r="D745" s="709" t="s">
        <v>1002</v>
      </c>
      <c r="E745" s="660" t="s">
        <v>713</v>
      </c>
      <c r="F745" s="545">
        <v>300.0</v>
      </c>
      <c r="G745" s="665">
        <v>949.0</v>
      </c>
      <c r="H745" s="665">
        <v>799.0</v>
      </c>
      <c r="I745" s="730" t="str">
        <f>G745/R745</f>
        <v>#DIV/0!</v>
      </c>
      <c r="J745" s="529">
        <v>151.0</v>
      </c>
      <c r="K745" s="530">
        <f t="shared" si="84"/>
        <v>0.1591148577</v>
      </c>
      <c r="L745" s="531">
        <f t="shared" si="85"/>
        <v>-151</v>
      </c>
      <c r="M745" s="532">
        <f t="shared" si="86"/>
        <v>-1</v>
      </c>
      <c r="N745" s="661"/>
      <c r="O745" s="655" t="s">
        <v>313</v>
      </c>
      <c r="P745" s="655" t="s">
        <v>313</v>
      </c>
      <c r="Q745" s="672"/>
      <c r="R745" s="665"/>
    </row>
    <row r="746" ht="14.25" customHeight="1" outlineLevel="1">
      <c r="E746" s="660" t="s">
        <v>714</v>
      </c>
      <c r="F746" s="545">
        <v>300.0</v>
      </c>
      <c r="G746" s="665">
        <v>949.0</v>
      </c>
      <c r="H746" s="665">
        <v>759.0</v>
      </c>
      <c r="I746" s="730"/>
      <c r="J746" s="529">
        <v>130.0</v>
      </c>
      <c r="K746" s="530">
        <f t="shared" si="84"/>
        <v>0.1369863014</v>
      </c>
      <c r="L746" s="531">
        <f t="shared" si="85"/>
        <v>-130</v>
      </c>
      <c r="M746" s="532">
        <f t="shared" si="86"/>
        <v>-1</v>
      </c>
      <c r="N746" s="661"/>
      <c r="O746" s="655"/>
      <c r="P746" s="655"/>
      <c r="Q746" s="672"/>
      <c r="R746" s="665"/>
    </row>
    <row r="747" ht="14.25" customHeight="1" outlineLevel="1">
      <c r="E747" s="660" t="s">
        <v>715</v>
      </c>
      <c r="F747" s="545">
        <v>300.0</v>
      </c>
      <c r="G747" s="665">
        <v>999.0</v>
      </c>
      <c r="H747" s="665">
        <v>859.0</v>
      </c>
      <c r="I747" s="730"/>
      <c r="J747" s="529">
        <v>152.0</v>
      </c>
      <c r="K747" s="530">
        <f t="shared" si="84"/>
        <v>0.1521521522</v>
      </c>
      <c r="L747" s="531">
        <f t="shared" si="85"/>
        <v>-152</v>
      </c>
      <c r="M747" s="532">
        <f t="shared" si="86"/>
        <v>-1</v>
      </c>
      <c r="N747" s="661"/>
      <c r="O747" s="655"/>
      <c r="P747" s="655"/>
      <c r="Q747" s="672"/>
      <c r="R747" s="665"/>
    </row>
    <row r="748" ht="14.25" customHeight="1" outlineLevel="1">
      <c r="E748" s="660" t="s">
        <v>716</v>
      </c>
      <c r="F748" s="545">
        <v>300.0</v>
      </c>
      <c r="G748" s="665">
        <v>999.0</v>
      </c>
      <c r="H748" s="665">
        <v>859.0</v>
      </c>
      <c r="I748" s="730"/>
      <c r="J748" s="529">
        <v>142.0</v>
      </c>
      <c r="K748" s="530">
        <f t="shared" si="84"/>
        <v>0.1421421421</v>
      </c>
      <c r="L748" s="531">
        <f t="shared" si="85"/>
        <v>-142</v>
      </c>
      <c r="M748" s="532">
        <f t="shared" si="86"/>
        <v>-1</v>
      </c>
      <c r="N748" s="661"/>
      <c r="O748" s="655"/>
      <c r="P748" s="655"/>
      <c r="Q748" s="672"/>
      <c r="R748" s="665"/>
    </row>
    <row r="749" ht="14.25" customHeight="1" outlineLevel="1">
      <c r="E749" s="660" t="s">
        <v>717</v>
      </c>
      <c r="F749" s="545">
        <v>300.0</v>
      </c>
      <c r="G749" s="665">
        <v>999.0</v>
      </c>
      <c r="H749" s="665"/>
      <c r="I749" s="730"/>
      <c r="J749" s="529"/>
      <c r="K749" s="530">
        <f t="shared" si="84"/>
        <v>0</v>
      </c>
      <c r="L749" s="531">
        <f t="shared" si="85"/>
        <v>0</v>
      </c>
      <c r="M749" s="532" t="str">
        <f t="shared" si="86"/>
        <v>#DIV/0!</v>
      </c>
      <c r="N749" s="661"/>
      <c r="O749" s="655"/>
      <c r="P749" s="655"/>
      <c r="Q749" s="672"/>
      <c r="R749" s="665"/>
    </row>
    <row r="750" ht="14.25" customHeight="1" outlineLevel="1">
      <c r="A750" s="543" t="s">
        <v>1003</v>
      </c>
      <c r="B750" s="543" t="s">
        <v>1004</v>
      </c>
      <c r="C750" s="543" t="s">
        <v>1003</v>
      </c>
      <c r="D750" s="543" t="s">
        <v>1004</v>
      </c>
      <c r="E750" s="660" t="s">
        <v>713</v>
      </c>
      <c r="F750" s="545">
        <v>300.0</v>
      </c>
      <c r="G750" s="665">
        <v>999.0</v>
      </c>
      <c r="H750" s="665">
        <v>899.0</v>
      </c>
      <c r="I750" s="730" t="str">
        <f>G750/R750</f>
        <v>#DIV/0!</v>
      </c>
      <c r="J750" s="529">
        <v>195.0</v>
      </c>
      <c r="K750" s="530">
        <f t="shared" si="84"/>
        <v>0.1951951952</v>
      </c>
      <c r="L750" s="531">
        <f t="shared" si="85"/>
        <v>-195</v>
      </c>
      <c r="M750" s="532">
        <f t="shared" si="86"/>
        <v>-1</v>
      </c>
      <c r="N750" s="661"/>
      <c r="O750" s="655"/>
      <c r="P750" s="655"/>
      <c r="Q750" s="672"/>
      <c r="R750" s="665"/>
    </row>
    <row r="751" ht="14.25" customHeight="1" outlineLevel="1">
      <c r="E751" s="660" t="s">
        <v>714</v>
      </c>
      <c r="F751" s="545">
        <v>300.0</v>
      </c>
      <c r="G751" s="665">
        <v>999.0</v>
      </c>
      <c r="H751" s="665">
        <v>859.0</v>
      </c>
      <c r="I751" s="730"/>
      <c r="J751" s="529">
        <v>187.0</v>
      </c>
      <c r="K751" s="530">
        <f t="shared" si="84"/>
        <v>0.1871871872</v>
      </c>
      <c r="L751" s="531">
        <f t="shared" si="85"/>
        <v>-187</v>
      </c>
      <c r="M751" s="532">
        <f t="shared" si="86"/>
        <v>-1</v>
      </c>
      <c r="N751" s="661"/>
      <c r="O751" s="655"/>
      <c r="P751" s="655"/>
      <c r="Q751" s="672"/>
      <c r="R751" s="665"/>
    </row>
    <row r="752" ht="14.25" customHeight="1" outlineLevel="1">
      <c r="E752" s="660" t="s">
        <v>715</v>
      </c>
      <c r="F752" s="545">
        <v>300.0</v>
      </c>
      <c r="G752" s="665">
        <v>999.0</v>
      </c>
      <c r="H752" s="665">
        <v>959.0</v>
      </c>
      <c r="I752" s="730"/>
      <c r="J752" s="529">
        <v>192.0</v>
      </c>
      <c r="K752" s="530">
        <f t="shared" si="84"/>
        <v>0.1921921922</v>
      </c>
      <c r="L752" s="531">
        <f t="shared" si="85"/>
        <v>-192</v>
      </c>
      <c r="M752" s="532">
        <f t="shared" si="86"/>
        <v>-1</v>
      </c>
      <c r="N752" s="661"/>
      <c r="O752" s="655"/>
      <c r="P752" s="655"/>
      <c r="Q752" s="672"/>
      <c r="R752" s="665"/>
    </row>
    <row r="753" ht="14.25" customHeight="1" outlineLevel="1">
      <c r="E753" s="660" t="s">
        <v>716</v>
      </c>
      <c r="F753" s="545">
        <v>300.0</v>
      </c>
      <c r="G753" s="665">
        <v>999.0</v>
      </c>
      <c r="H753" s="665">
        <v>959.0</v>
      </c>
      <c r="I753" s="730"/>
      <c r="J753" s="529">
        <v>191.0</v>
      </c>
      <c r="K753" s="530">
        <f t="shared" si="84"/>
        <v>0.1911911912</v>
      </c>
      <c r="L753" s="531">
        <f t="shared" si="85"/>
        <v>-191</v>
      </c>
      <c r="M753" s="532">
        <f t="shared" si="86"/>
        <v>-1</v>
      </c>
      <c r="N753" s="661"/>
      <c r="O753" s="655"/>
      <c r="P753" s="655"/>
      <c r="Q753" s="672"/>
      <c r="R753" s="665"/>
    </row>
    <row r="754" ht="14.25" customHeight="1" outlineLevel="1">
      <c r="E754" s="660" t="s">
        <v>717</v>
      </c>
      <c r="F754" s="545">
        <v>300.0</v>
      </c>
      <c r="G754" s="665">
        <v>999.0</v>
      </c>
      <c r="H754" s="665"/>
      <c r="I754" s="730"/>
      <c r="J754" s="529"/>
      <c r="K754" s="530">
        <f t="shared" si="84"/>
        <v>0</v>
      </c>
      <c r="L754" s="531">
        <f t="shared" si="85"/>
        <v>0</v>
      </c>
      <c r="M754" s="532" t="str">
        <f t="shared" si="86"/>
        <v>#DIV/0!</v>
      </c>
      <c r="N754" s="661"/>
      <c r="O754" s="655"/>
      <c r="P754" s="655"/>
      <c r="Q754" s="672"/>
      <c r="R754" s="665"/>
    </row>
    <row r="755" ht="14.25" customHeight="1" outlineLevel="1">
      <c r="A755" s="543" t="s">
        <v>1005</v>
      </c>
      <c r="B755" s="709" t="s">
        <v>1006</v>
      </c>
      <c r="C755" s="543" t="s">
        <v>1005</v>
      </c>
      <c r="D755" s="709" t="s">
        <v>1007</v>
      </c>
      <c r="E755" s="660" t="s">
        <v>713</v>
      </c>
      <c r="F755" s="549">
        <v>2500.0</v>
      </c>
      <c r="G755" s="665">
        <v>2999.0</v>
      </c>
      <c r="H755" s="665">
        <v>2999.0</v>
      </c>
      <c r="I755" s="730" t="str">
        <f>G755/R755</f>
        <v>#DIV/0!</v>
      </c>
      <c r="J755" s="529">
        <v>589.0</v>
      </c>
      <c r="K755" s="530">
        <f t="shared" si="84"/>
        <v>0.1963987996</v>
      </c>
      <c r="L755" s="531">
        <f t="shared" si="85"/>
        <v>-589</v>
      </c>
      <c r="M755" s="532">
        <f t="shared" si="86"/>
        <v>-1</v>
      </c>
      <c r="N755" s="661"/>
      <c r="O755" s="655"/>
      <c r="P755" s="655"/>
      <c r="Q755" s="672"/>
      <c r="R755" s="665"/>
    </row>
    <row r="756" ht="14.25" customHeight="1" outlineLevel="1">
      <c r="E756" s="660" t="s">
        <v>714</v>
      </c>
      <c r="F756" s="549">
        <v>2500.0</v>
      </c>
      <c r="G756" s="665">
        <v>2999.0</v>
      </c>
      <c r="H756" s="665">
        <v>2799.0</v>
      </c>
      <c r="I756" s="730"/>
      <c r="J756" s="529">
        <v>600.0</v>
      </c>
      <c r="K756" s="530">
        <f t="shared" si="84"/>
        <v>0.2000666889</v>
      </c>
      <c r="L756" s="531">
        <f t="shared" si="85"/>
        <v>-600</v>
      </c>
      <c r="M756" s="532">
        <f t="shared" si="86"/>
        <v>-1</v>
      </c>
      <c r="N756" s="661"/>
      <c r="O756" s="655"/>
      <c r="P756" s="655"/>
      <c r="Q756" s="672"/>
      <c r="R756" s="665"/>
    </row>
    <row r="757" ht="14.25" customHeight="1" outlineLevel="1">
      <c r="E757" s="660" t="s">
        <v>715</v>
      </c>
      <c r="F757" s="549">
        <v>2500.0</v>
      </c>
      <c r="G757" s="665">
        <v>3099.0</v>
      </c>
      <c r="H757" s="665">
        <v>2999.0</v>
      </c>
      <c r="I757" s="730"/>
      <c r="J757" s="529">
        <v>675.0</v>
      </c>
      <c r="K757" s="530">
        <f t="shared" si="84"/>
        <v>0.2178121975</v>
      </c>
      <c r="L757" s="531">
        <f t="shared" si="85"/>
        <v>-675</v>
      </c>
      <c r="M757" s="532">
        <f t="shared" si="86"/>
        <v>-1</v>
      </c>
      <c r="N757" s="661"/>
      <c r="O757" s="655"/>
      <c r="P757" s="655"/>
      <c r="Q757" s="672"/>
      <c r="R757" s="665"/>
    </row>
    <row r="758" ht="14.25" customHeight="1" outlineLevel="1">
      <c r="E758" s="660" t="s">
        <v>716</v>
      </c>
      <c r="F758" s="549">
        <v>2500.0</v>
      </c>
      <c r="G758" s="665">
        <v>3099.0</v>
      </c>
      <c r="H758" s="665">
        <v>2999.0</v>
      </c>
      <c r="I758" s="730"/>
      <c r="J758" s="529">
        <v>750.0</v>
      </c>
      <c r="K758" s="530">
        <f t="shared" si="84"/>
        <v>0.2420135528</v>
      </c>
      <c r="L758" s="531">
        <f t="shared" si="85"/>
        <v>-750</v>
      </c>
      <c r="M758" s="532">
        <f t="shared" si="86"/>
        <v>-1</v>
      </c>
      <c r="N758" s="661"/>
      <c r="O758" s="655"/>
      <c r="P758" s="655"/>
      <c r="Q758" s="672"/>
      <c r="R758" s="665"/>
    </row>
    <row r="759" ht="14.25" customHeight="1" outlineLevel="1">
      <c r="E759" s="660" t="s">
        <v>717</v>
      </c>
      <c r="F759" s="549">
        <v>2500.0</v>
      </c>
      <c r="G759" s="665">
        <v>3299.0</v>
      </c>
      <c r="H759" s="665"/>
      <c r="I759" s="730"/>
      <c r="J759" s="529"/>
      <c r="K759" s="530">
        <f t="shared" si="84"/>
        <v>0</v>
      </c>
      <c r="L759" s="531">
        <f t="shared" si="85"/>
        <v>0</v>
      </c>
      <c r="M759" s="532" t="str">
        <f t="shared" si="86"/>
        <v>#DIV/0!</v>
      </c>
      <c r="N759" s="661"/>
      <c r="O759" s="655"/>
      <c r="P759" s="655"/>
      <c r="Q759" s="672"/>
      <c r="R759" s="665"/>
    </row>
    <row r="760" ht="14.25" customHeight="1" outlineLevel="1">
      <c r="A760" s="543" t="s">
        <v>1008</v>
      </c>
      <c r="B760" s="543" t="s">
        <v>1009</v>
      </c>
      <c r="C760" s="543" t="s">
        <v>1008</v>
      </c>
      <c r="D760" s="543"/>
      <c r="E760" s="660" t="s">
        <v>713</v>
      </c>
      <c r="F760" s="548">
        <v>1200.0</v>
      </c>
      <c r="G760" s="665">
        <v>1899.0</v>
      </c>
      <c r="H760" s="665">
        <v>1499.0</v>
      </c>
      <c r="I760" s="730" t="str">
        <f>G760/R760</f>
        <v>#DIV/0!</v>
      </c>
      <c r="J760" s="529">
        <v>463.0</v>
      </c>
      <c r="K760" s="530">
        <f t="shared" si="84"/>
        <v>0.2438125329</v>
      </c>
      <c r="L760" s="531">
        <f t="shared" si="85"/>
        <v>-463</v>
      </c>
      <c r="M760" s="532">
        <f t="shared" si="86"/>
        <v>-1</v>
      </c>
      <c r="N760" s="654"/>
      <c r="O760" s="655" t="s">
        <v>313</v>
      </c>
      <c r="P760" s="655" t="s">
        <v>313</v>
      </c>
      <c r="Q760" s="647"/>
      <c r="R760" s="665"/>
    </row>
    <row r="761" ht="14.25" customHeight="1" outlineLevel="1">
      <c r="E761" s="660" t="s">
        <v>714</v>
      </c>
      <c r="F761" s="548">
        <v>1200.0</v>
      </c>
      <c r="G761" s="665">
        <v>1899.0</v>
      </c>
      <c r="H761" s="665">
        <v>1449.0</v>
      </c>
      <c r="I761" s="730"/>
      <c r="J761" s="529">
        <v>387.0</v>
      </c>
      <c r="K761" s="530">
        <f t="shared" si="84"/>
        <v>0.2037914692</v>
      </c>
      <c r="L761" s="531">
        <f t="shared" si="85"/>
        <v>-387</v>
      </c>
      <c r="M761" s="532">
        <f t="shared" si="86"/>
        <v>-1</v>
      </c>
      <c r="N761" s="654"/>
      <c r="O761" s="655"/>
      <c r="P761" s="655"/>
      <c r="Q761" s="647"/>
      <c r="R761" s="665"/>
    </row>
    <row r="762" ht="14.25" customHeight="1" outlineLevel="1">
      <c r="E762" s="660" t="s">
        <v>715</v>
      </c>
      <c r="F762" s="548">
        <v>1200.0</v>
      </c>
      <c r="G762" s="665">
        <v>1999.0</v>
      </c>
      <c r="H762" s="665">
        <v>1599.0</v>
      </c>
      <c r="I762" s="730"/>
      <c r="J762" s="529">
        <v>511.0</v>
      </c>
      <c r="K762" s="530">
        <f t="shared" si="84"/>
        <v>0.2556278139</v>
      </c>
      <c r="L762" s="531">
        <f t="shared" si="85"/>
        <v>-511</v>
      </c>
      <c r="M762" s="532">
        <f t="shared" si="86"/>
        <v>-1</v>
      </c>
      <c r="N762" s="654"/>
      <c r="O762" s="655"/>
      <c r="P762" s="655"/>
      <c r="Q762" s="647"/>
      <c r="R762" s="665"/>
    </row>
    <row r="763" ht="14.25" customHeight="1" outlineLevel="1">
      <c r="E763" s="660" t="s">
        <v>716</v>
      </c>
      <c r="F763" s="548">
        <v>1200.0</v>
      </c>
      <c r="G763" s="665">
        <v>1999.0</v>
      </c>
      <c r="H763" s="665">
        <v>1599.0</v>
      </c>
      <c r="I763" s="730"/>
      <c r="J763" s="529">
        <v>597.0</v>
      </c>
      <c r="K763" s="530">
        <f t="shared" si="84"/>
        <v>0.2986493247</v>
      </c>
      <c r="L763" s="531">
        <f t="shared" si="85"/>
        <v>-597</v>
      </c>
      <c r="M763" s="532">
        <f t="shared" si="86"/>
        <v>-1</v>
      </c>
      <c r="N763" s="654"/>
      <c r="O763" s="655"/>
      <c r="P763" s="655"/>
      <c r="Q763" s="647"/>
      <c r="R763" s="665"/>
    </row>
    <row r="764" ht="14.25" customHeight="1" outlineLevel="1">
      <c r="E764" s="660" t="s">
        <v>717</v>
      </c>
      <c r="F764" s="548">
        <v>1200.0</v>
      </c>
      <c r="G764" s="665">
        <v>2299.0</v>
      </c>
      <c r="H764" s="665"/>
      <c r="I764" s="730"/>
      <c r="J764" s="529">
        <v>597.0</v>
      </c>
      <c r="K764" s="530">
        <f t="shared" si="84"/>
        <v>0.2596781209</v>
      </c>
      <c r="L764" s="531">
        <f t="shared" si="85"/>
        <v>-597</v>
      </c>
      <c r="M764" s="532">
        <f t="shared" si="86"/>
        <v>-1</v>
      </c>
      <c r="N764" s="654"/>
      <c r="O764" s="655"/>
      <c r="P764" s="655"/>
      <c r="Q764" s="647"/>
      <c r="R764" s="665"/>
    </row>
    <row r="765" ht="14.25" customHeight="1" outlineLevel="1">
      <c r="A765" s="543" t="s">
        <v>1010</v>
      </c>
      <c r="B765" s="543" t="s">
        <v>1011</v>
      </c>
      <c r="C765" s="543" t="s">
        <v>1010</v>
      </c>
      <c r="D765" s="543"/>
      <c r="E765" s="660" t="s">
        <v>713</v>
      </c>
      <c r="F765" s="548">
        <v>1200.0</v>
      </c>
      <c r="G765" s="665">
        <v>1899.0</v>
      </c>
      <c r="H765" s="665">
        <v>1499.0</v>
      </c>
      <c r="I765" s="730" t="str">
        <f>G765/R765</f>
        <v>#DIV/0!</v>
      </c>
      <c r="J765" s="529">
        <v>520.0</v>
      </c>
      <c r="K765" s="530">
        <f t="shared" si="84"/>
        <v>0.2738283307</v>
      </c>
      <c r="L765" s="531">
        <f t="shared" si="85"/>
        <v>-520</v>
      </c>
      <c r="M765" s="532">
        <f t="shared" si="86"/>
        <v>-1</v>
      </c>
      <c r="N765" s="654"/>
      <c r="O765" s="655" t="s">
        <v>313</v>
      </c>
      <c r="P765" s="655" t="s">
        <v>313</v>
      </c>
      <c r="Q765" s="647"/>
      <c r="R765" s="665"/>
    </row>
    <row r="766" ht="14.25" customHeight="1" outlineLevel="1">
      <c r="E766" s="660" t="s">
        <v>714</v>
      </c>
      <c r="F766" s="548">
        <v>1200.0</v>
      </c>
      <c r="G766" s="665">
        <v>1899.0</v>
      </c>
      <c r="H766" s="665">
        <v>1449.0</v>
      </c>
      <c r="I766" s="730"/>
      <c r="J766" s="529">
        <v>440.0</v>
      </c>
      <c r="K766" s="530">
        <f t="shared" si="84"/>
        <v>0.2317008952</v>
      </c>
      <c r="L766" s="531">
        <f t="shared" si="85"/>
        <v>-440</v>
      </c>
      <c r="M766" s="532">
        <f t="shared" si="86"/>
        <v>-1</v>
      </c>
      <c r="N766" s="654"/>
      <c r="O766" s="655"/>
      <c r="P766" s="655"/>
      <c r="Q766" s="647"/>
      <c r="R766" s="665"/>
    </row>
    <row r="767" ht="14.25" customHeight="1" outlineLevel="1">
      <c r="E767" s="660" t="s">
        <v>715</v>
      </c>
      <c r="F767" s="548">
        <v>1200.0</v>
      </c>
      <c r="G767" s="665">
        <v>1999.0</v>
      </c>
      <c r="H767" s="665">
        <v>1599.0</v>
      </c>
      <c r="I767" s="730"/>
      <c r="J767" s="529">
        <v>515.0</v>
      </c>
      <c r="K767" s="530">
        <f t="shared" si="84"/>
        <v>0.2576288144</v>
      </c>
      <c r="L767" s="531">
        <f t="shared" si="85"/>
        <v>-515</v>
      </c>
      <c r="M767" s="532">
        <f t="shared" si="86"/>
        <v>-1</v>
      </c>
      <c r="N767" s="654"/>
      <c r="O767" s="655"/>
      <c r="P767" s="655"/>
      <c r="Q767" s="647"/>
      <c r="R767" s="665"/>
    </row>
    <row r="768" ht="14.25" customHeight="1" outlineLevel="1">
      <c r="E768" s="660" t="s">
        <v>716</v>
      </c>
      <c r="F768" s="548">
        <v>1200.0</v>
      </c>
      <c r="G768" s="665">
        <v>1999.0</v>
      </c>
      <c r="H768" s="665">
        <v>1599.0</v>
      </c>
      <c r="I768" s="730"/>
      <c r="J768" s="529">
        <v>612.0</v>
      </c>
      <c r="K768" s="530">
        <f t="shared" si="84"/>
        <v>0.3061530765</v>
      </c>
      <c r="L768" s="531">
        <f t="shared" si="85"/>
        <v>-612</v>
      </c>
      <c r="M768" s="532">
        <f t="shared" si="86"/>
        <v>-1</v>
      </c>
      <c r="N768" s="654"/>
      <c r="O768" s="655"/>
      <c r="P768" s="655"/>
      <c r="Q768" s="647"/>
      <c r="R768" s="665"/>
    </row>
    <row r="769" ht="14.25" customHeight="1" outlineLevel="1">
      <c r="E769" s="660" t="s">
        <v>717</v>
      </c>
      <c r="F769" s="548">
        <v>1200.0</v>
      </c>
      <c r="G769" s="665">
        <v>2299.0</v>
      </c>
      <c r="H769" s="665"/>
      <c r="I769" s="730"/>
      <c r="J769" s="529">
        <v>612.0</v>
      </c>
      <c r="K769" s="530"/>
      <c r="L769" s="531"/>
      <c r="M769" s="532"/>
      <c r="N769" s="654"/>
      <c r="O769" s="655"/>
      <c r="P769" s="655"/>
      <c r="Q769" s="647"/>
      <c r="R769" s="665"/>
    </row>
    <row r="770" ht="14.25" hidden="1" customHeight="1" outlineLevel="1">
      <c r="E770" s="660"/>
      <c r="F770" s="548"/>
      <c r="G770" s="665"/>
      <c r="H770" s="665"/>
      <c r="I770" s="730"/>
      <c r="J770" s="529"/>
      <c r="K770" s="530"/>
      <c r="L770" s="531"/>
      <c r="M770" s="532"/>
      <c r="N770" s="654"/>
      <c r="O770" s="655"/>
      <c r="P770" s="655"/>
      <c r="Q770" s="647"/>
      <c r="R770" s="665"/>
    </row>
    <row r="771" ht="14.25" customHeight="1" outlineLevel="1">
      <c r="A771" s="543" t="s">
        <v>1012</v>
      </c>
      <c r="B771" s="543" t="s">
        <v>1013</v>
      </c>
      <c r="C771" s="543" t="s">
        <v>1012</v>
      </c>
      <c r="D771" s="543" t="s">
        <v>1014</v>
      </c>
      <c r="E771" s="660" t="s">
        <v>713</v>
      </c>
      <c r="F771" s="548">
        <v>1200.0</v>
      </c>
      <c r="G771" s="665">
        <v>1899.0</v>
      </c>
      <c r="H771" s="546"/>
      <c r="I771" s="735"/>
      <c r="J771" s="550">
        <v>360.0</v>
      </c>
      <c r="K771" s="530">
        <f t="shared" ref="K771:K775" si="87">J771/G771</f>
        <v>0.1895734597</v>
      </c>
      <c r="L771" s="531">
        <f t="shared" ref="L771:L775" si="88">Q771-J771</f>
        <v>-360</v>
      </c>
      <c r="M771" s="532">
        <f t="shared" ref="M771:M775" si="89">Q771/J771-1</f>
        <v>-1</v>
      </c>
      <c r="N771" s="661"/>
      <c r="O771" s="633"/>
      <c r="P771" s="633"/>
      <c r="Q771" s="647"/>
      <c r="R771" s="546"/>
    </row>
    <row r="772" ht="14.25" customHeight="1" outlineLevel="1">
      <c r="E772" s="660" t="s">
        <v>714</v>
      </c>
      <c r="F772" s="548">
        <v>1200.0</v>
      </c>
      <c r="G772" s="665">
        <v>1899.0</v>
      </c>
      <c r="H772" s="546"/>
      <c r="I772" s="735"/>
      <c r="J772" s="550">
        <v>360.0</v>
      </c>
      <c r="K772" s="530">
        <f t="shared" si="87"/>
        <v>0.1895734597</v>
      </c>
      <c r="L772" s="531">
        <f t="shared" si="88"/>
        <v>-360</v>
      </c>
      <c r="M772" s="532">
        <f t="shared" si="89"/>
        <v>-1</v>
      </c>
      <c r="N772" s="661"/>
      <c r="O772" s="633"/>
      <c r="P772" s="633"/>
      <c r="Q772" s="647"/>
      <c r="R772" s="546"/>
    </row>
    <row r="773" ht="14.25" customHeight="1" outlineLevel="1">
      <c r="E773" s="660" t="s">
        <v>715</v>
      </c>
      <c r="F773" s="548">
        <v>1200.0</v>
      </c>
      <c r="G773" s="665">
        <v>1999.0</v>
      </c>
      <c r="H773" s="546"/>
      <c r="I773" s="735"/>
      <c r="J773" s="550">
        <v>360.0</v>
      </c>
      <c r="K773" s="530">
        <f t="shared" si="87"/>
        <v>0.180090045</v>
      </c>
      <c r="L773" s="531">
        <f t="shared" si="88"/>
        <v>-360</v>
      </c>
      <c r="M773" s="532">
        <f t="shared" si="89"/>
        <v>-1</v>
      </c>
      <c r="N773" s="661"/>
      <c r="O773" s="633"/>
      <c r="P773" s="633"/>
      <c r="Q773" s="647"/>
      <c r="R773" s="546"/>
    </row>
    <row r="774" ht="14.25" customHeight="1" outlineLevel="1">
      <c r="E774" s="660" t="s">
        <v>716</v>
      </c>
      <c r="F774" s="548">
        <v>1200.0</v>
      </c>
      <c r="G774" s="665">
        <v>1999.0</v>
      </c>
      <c r="H774" s="546"/>
      <c r="I774" s="735"/>
      <c r="J774" s="550">
        <v>360.0</v>
      </c>
      <c r="K774" s="530">
        <f t="shared" si="87"/>
        <v>0.180090045</v>
      </c>
      <c r="L774" s="531">
        <f t="shared" si="88"/>
        <v>-360</v>
      </c>
      <c r="M774" s="532">
        <f t="shared" si="89"/>
        <v>-1</v>
      </c>
      <c r="N774" s="661"/>
      <c r="O774" s="633"/>
      <c r="P774" s="633"/>
      <c r="Q774" s="647"/>
      <c r="R774" s="546"/>
    </row>
    <row r="775" ht="14.25" customHeight="1" outlineLevel="1">
      <c r="E775" s="660" t="s">
        <v>717</v>
      </c>
      <c r="F775" s="548">
        <v>1200.0</v>
      </c>
      <c r="G775" s="665">
        <v>2199.0</v>
      </c>
      <c r="H775" s="546"/>
      <c r="I775" s="735"/>
      <c r="J775" s="550">
        <v>360.0</v>
      </c>
      <c r="K775" s="530">
        <f t="shared" si="87"/>
        <v>0.1637107776</v>
      </c>
      <c r="L775" s="531">
        <f t="shared" si="88"/>
        <v>-360</v>
      </c>
      <c r="M775" s="532">
        <f t="shared" si="89"/>
        <v>-1</v>
      </c>
      <c r="N775" s="661"/>
      <c r="O775" s="633"/>
      <c r="P775" s="633"/>
      <c r="Q775" s="647"/>
      <c r="R775" s="546"/>
    </row>
    <row r="776" ht="14.25" hidden="1" customHeight="1" outlineLevel="1">
      <c r="E776" s="660"/>
      <c r="F776" s="548"/>
      <c r="G776" s="665"/>
      <c r="H776" s="546"/>
      <c r="I776" s="735"/>
      <c r="J776" s="550"/>
      <c r="K776" s="542"/>
      <c r="L776" s="541"/>
      <c r="M776" s="542"/>
      <c r="N776" s="661"/>
      <c r="O776" s="633"/>
      <c r="P776" s="633"/>
      <c r="Q776" s="647"/>
      <c r="R776" s="546"/>
    </row>
    <row r="777" ht="14.25" customHeight="1">
      <c r="A777" s="714" t="s">
        <v>844</v>
      </c>
      <c r="B777" s="638"/>
      <c r="C777" s="714" t="s">
        <v>845</v>
      </c>
      <c r="D777" s="639"/>
      <c r="E777" s="657" t="s">
        <v>713</v>
      </c>
      <c r="F777" s="548">
        <v>1200.0</v>
      </c>
      <c r="G777" s="539"/>
      <c r="H777" s="539"/>
      <c r="I777" s="731"/>
      <c r="J777" s="535"/>
      <c r="K777" s="536"/>
      <c r="L777" s="537"/>
      <c r="M777" s="536"/>
      <c r="N777" s="645"/>
      <c r="O777" s="536"/>
      <c r="P777" s="536"/>
      <c r="Q777" s="647"/>
      <c r="R777" s="658"/>
    </row>
    <row r="778" ht="14.25" customHeight="1">
      <c r="D778" s="648"/>
      <c r="E778" s="657" t="s">
        <v>714</v>
      </c>
      <c r="F778" s="548">
        <v>1200.0</v>
      </c>
      <c r="G778" s="539"/>
      <c r="H778" s="539"/>
      <c r="I778" s="731"/>
      <c r="J778" s="535"/>
      <c r="K778" s="536"/>
      <c r="L778" s="537"/>
      <c r="M778" s="536"/>
      <c r="N778" s="645"/>
      <c r="O778" s="536"/>
      <c r="P778" s="536"/>
      <c r="Q778" s="647"/>
      <c r="R778" s="658"/>
    </row>
    <row r="779" ht="14.25" customHeight="1">
      <c r="D779" s="648"/>
      <c r="E779" s="657" t="s">
        <v>715</v>
      </c>
      <c r="F779" s="548">
        <v>1200.0</v>
      </c>
      <c r="G779" s="539"/>
      <c r="H779" s="539"/>
      <c r="I779" s="731"/>
      <c r="J779" s="535"/>
      <c r="K779" s="536"/>
      <c r="L779" s="537"/>
      <c r="M779" s="536"/>
      <c r="N779" s="645"/>
      <c r="O779" s="536"/>
      <c r="P779" s="536"/>
      <c r="Q779" s="647"/>
      <c r="R779" s="658"/>
    </row>
    <row r="780" ht="14.25" customHeight="1">
      <c r="D780" s="648"/>
      <c r="E780" s="657" t="s">
        <v>716</v>
      </c>
      <c r="F780" s="548">
        <v>1200.0</v>
      </c>
      <c r="G780" s="539"/>
      <c r="H780" s="539"/>
      <c r="I780" s="731"/>
      <c r="J780" s="535"/>
      <c r="K780" s="536"/>
      <c r="L780" s="537"/>
      <c r="M780" s="536"/>
      <c r="N780" s="645"/>
      <c r="O780" s="536"/>
      <c r="P780" s="536"/>
      <c r="Q780" s="647"/>
      <c r="R780" s="658"/>
    </row>
    <row r="781" ht="14.25" customHeight="1" collapsed="1">
      <c r="D781" s="648"/>
      <c r="E781" s="657" t="s">
        <v>717</v>
      </c>
      <c r="F781" s="548">
        <v>1200.0</v>
      </c>
      <c r="G781" s="539"/>
      <c r="H781" s="539"/>
      <c r="I781" s="731"/>
      <c r="J781" s="535"/>
      <c r="K781" s="536"/>
      <c r="L781" s="537"/>
      <c r="M781" s="536"/>
      <c r="N781" s="645"/>
      <c r="O781" s="536"/>
      <c r="P781" s="536"/>
      <c r="Q781" s="647"/>
      <c r="R781" s="658"/>
    </row>
    <row r="782" ht="14.25" customHeight="1" outlineLevel="1">
      <c r="A782" s="543" t="s">
        <v>846</v>
      </c>
      <c r="B782" s="551"/>
      <c r="C782" s="543" t="s">
        <v>846</v>
      </c>
      <c r="D782" s="664"/>
      <c r="E782" s="652" t="s">
        <v>713</v>
      </c>
      <c r="F782" s="548">
        <v>40.0</v>
      </c>
      <c r="G782" s="653">
        <v>249.0</v>
      </c>
      <c r="H782" s="653">
        <v>189.0</v>
      </c>
      <c r="I782" s="730" t="str">
        <f>G782/R782</f>
        <v>#DIV/0!</v>
      </c>
      <c r="J782" s="529">
        <v>37.0</v>
      </c>
      <c r="K782" s="530">
        <f t="shared" ref="K782:K801" si="90">J782/G782</f>
        <v>0.1485943775</v>
      </c>
      <c r="L782" s="531">
        <f t="shared" ref="L782:L801" si="91">Q782-J782</f>
        <v>-37</v>
      </c>
      <c r="M782" s="532">
        <f t="shared" ref="M782:M801" si="92">Q782/J782-1</f>
        <v>-1</v>
      </c>
      <c r="N782" s="661"/>
      <c r="O782" s="633" t="s">
        <v>313</v>
      </c>
      <c r="P782" s="633" t="s">
        <v>313</v>
      </c>
      <c r="Q782" s="656"/>
      <c r="R782" s="653"/>
    </row>
    <row r="783" ht="14.25" customHeight="1" outlineLevel="1">
      <c r="D783" s="648"/>
      <c r="E783" s="652" t="s">
        <v>714</v>
      </c>
      <c r="F783" s="548">
        <v>40.0</v>
      </c>
      <c r="G783" s="653">
        <v>249.0</v>
      </c>
      <c r="H783" s="653">
        <v>189.0</v>
      </c>
      <c r="I783" s="730"/>
      <c r="J783" s="529">
        <v>37.0</v>
      </c>
      <c r="K783" s="530">
        <f t="shared" si="90"/>
        <v>0.1485943775</v>
      </c>
      <c r="L783" s="531">
        <f t="shared" si="91"/>
        <v>-37</v>
      </c>
      <c r="M783" s="532">
        <f t="shared" si="92"/>
        <v>-1</v>
      </c>
      <c r="N783" s="661"/>
      <c r="O783" s="633"/>
      <c r="P783" s="633"/>
      <c r="Q783" s="656"/>
      <c r="R783" s="653"/>
    </row>
    <row r="784" ht="14.25" customHeight="1" outlineLevel="1">
      <c r="D784" s="648"/>
      <c r="E784" s="652" t="s">
        <v>715</v>
      </c>
      <c r="F784" s="548">
        <v>40.0</v>
      </c>
      <c r="G784" s="653">
        <v>269.0</v>
      </c>
      <c r="H784" s="653">
        <v>199.0</v>
      </c>
      <c r="I784" s="730"/>
      <c r="J784" s="529">
        <v>37.0</v>
      </c>
      <c r="K784" s="530">
        <f t="shared" si="90"/>
        <v>0.1375464684</v>
      </c>
      <c r="L784" s="531">
        <f t="shared" si="91"/>
        <v>-37</v>
      </c>
      <c r="M784" s="532">
        <f t="shared" si="92"/>
        <v>-1</v>
      </c>
      <c r="N784" s="661"/>
      <c r="O784" s="633"/>
      <c r="P784" s="633"/>
      <c r="Q784" s="656"/>
      <c r="R784" s="653"/>
    </row>
    <row r="785" ht="14.25" customHeight="1" outlineLevel="1">
      <c r="D785" s="648"/>
      <c r="E785" s="660" t="s">
        <v>716</v>
      </c>
      <c r="F785" s="548">
        <v>40.0</v>
      </c>
      <c r="G785" s="528">
        <v>269.0</v>
      </c>
      <c r="H785" s="528">
        <v>199.0</v>
      </c>
      <c r="I785" s="735"/>
      <c r="J785" s="529">
        <v>37.0</v>
      </c>
      <c r="K785" s="530">
        <f t="shared" si="90"/>
        <v>0.1375464684</v>
      </c>
      <c r="L785" s="531">
        <f t="shared" si="91"/>
        <v>-37</v>
      </c>
      <c r="M785" s="532">
        <f t="shared" si="92"/>
        <v>-1</v>
      </c>
      <c r="N785" s="661"/>
      <c r="O785" s="633"/>
      <c r="P785" s="633"/>
      <c r="Q785" s="656"/>
      <c r="R785" s="528"/>
    </row>
    <row r="786" ht="14.25" customHeight="1" outlineLevel="1">
      <c r="D786" s="648"/>
      <c r="E786" s="660" t="s">
        <v>717</v>
      </c>
      <c r="F786" s="548">
        <v>40.0</v>
      </c>
      <c r="G786" s="528">
        <v>299.0</v>
      </c>
      <c r="H786" s="528"/>
      <c r="I786" s="735"/>
      <c r="J786" s="529">
        <v>37.0</v>
      </c>
      <c r="K786" s="530">
        <f t="shared" si="90"/>
        <v>0.1237458194</v>
      </c>
      <c r="L786" s="531">
        <f t="shared" si="91"/>
        <v>-37</v>
      </c>
      <c r="M786" s="532">
        <f t="shared" si="92"/>
        <v>-1</v>
      </c>
      <c r="N786" s="661"/>
      <c r="O786" s="633"/>
      <c r="P786" s="633"/>
      <c r="Q786" s="656"/>
      <c r="R786" s="528"/>
    </row>
    <row r="787" ht="14.25" customHeight="1" outlineLevel="1">
      <c r="A787" s="543" t="s">
        <v>847</v>
      </c>
      <c r="B787" s="551"/>
      <c r="C787" s="543" t="s">
        <v>847</v>
      </c>
      <c r="D787" s="664"/>
      <c r="E787" s="660" t="s">
        <v>713</v>
      </c>
      <c r="F787" s="548">
        <v>40.0</v>
      </c>
      <c r="G787" s="528">
        <v>289.0</v>
      </c>
      <c r="H787" s="528"/>
      <c r="I787" s="735"/>
      <c r="J787" s="550">
        <v>45.0</v>
      </c>
      <c r="K787" s="530">
        <f t="shared" si="90"/>
        <v>0.1557093426</v>
      </c>
      <c r="L787" s="531">
        <f t="shared" si="91"/>
        <v>-45</v>
      </c>
      <c r="M787" s="532">
        <f t="shared" si="92"/>
        <v>-1</v>
      </c>
      <c r="N787" s="661"/>
      <c r="O787" s="633"/>
      <c r="P787" s="633"/>
      <c r="Q787" s="656"/>
      <c r="R787" s="528"/>
    </row>
    <row r="788" ht="14.25" customHeight="1" outlineLevel="1">
      <c r="D788" s="648"/>
      <c r="E788" s="660" t="s">
        <v>714</v>
      </c>
      <c r="F788" s="548">
        <v>40.0</v>
      </c>
      <c r="G788" s="528">
        <v>289.0</v>
      </c>
      <c r="H788" s="528"/>
      <c r="I788" s="735"/>
      <c r="J788" s="550">
        <v>45.0</v>
      </c>
      <c r="K788" s="530">
        <f t="shared" si="90"/>
        <v>0.1557093426</v>
      </c>
      <c r="L788" s="531">
        <f t="shared" si="91"/>
        <v>-45</v>
      </c>
      <c r="M788" s="532">
        <f t="shared" si="92"/>
        <v>-1</v>
      </c>
      <c r="N788" s="661"/>
      <c r="O788" s="633"/>
      <c r="P788" s="633"/>
      <c r="Q788" s="656"/>
      <c r="R788" s="528"/>
    </row>
    <row r="789" ht="14.25" customHeight="1" outlineLevel="1">
      <c r="D789" s="648"/>
      <c r="E789" s="660" t="s">
        <v>715</v>
      </c>
      <c r="F789" s="548">
        <v>40.0</v>
      </c>
      <c r="G789" s="528">
        <v>299.0</v>
      </c>
      <c r="H789" s="528"/>
      <c r="I789" s="735"/>
      <c r="J789" s="550">
        <v>45.0</v>
      </c>
      <c r="K789" s="530">
        <f t="shared" si="90"/>
        <v>0.1505016722</v>
      </c>
      <c r="L789" s="531">
        <f t="shared" si="91"/>
        <v>-45</v>
      </c>
      <c r="M789" s="532">
        <f t="shared" si="92"/>
        <v>-1</v>
      </c>
      <c r="N789" s="661"/>
      <c r="O789" s="633"/>
      <c r="P789" s="633"/>
      <c r="Q789" s="656"/>
      <c r="R789" s="528"/>
    </row>
    <row r="790" ht="14.25" customHeight="1" outlineLevel="1">
      <c r="D790" s="648"/>
      <c r="E790" s="660" t="s">
        <v>716</v>
      </c>
      <c r="F790" s="548">
        <v>40.0</v>
      </c>
      <c r="G790" s="528">
        <v>299.0</v>
      </c>
      <c r="H790" s="528"/>
      <c r="I790" s="735"/>
      <c r="J790" s="550">
        <v>45.0</v>
      </c>
      <c r="K790" s="530">
        <f t="shared" si="90"/>
        <v>0.1505016722</v>
      </c>
      <c r="L790" s="531">
        <f t="shared" si="91"/>
        <v>-45</v>
      </c>
      <c r="M790" s="532">
        <f t="shared" si="92"/>
        <v>-1</v>
      </c>
      <c r="N790" s="661"/>
      <c r="O790" s="633"/>
      <c r="P790" s="633"/>
      <c r="Q790" s="656"/>
      <c r="R790" s="528"/>
    </row>
    <row r="791" ht="14.25" customHeight="1" outlineLevel="1">
      <c r="D791" s="648"/>
      <c r="E791" s="660" t="s">
        <v>717</v>
      </c>
      <c r="F791" s="548">
        <v>40.0</v>
      </c>
      <c r="G791" s="528">
        <v>319.0</v>
      </c>
      <c r="H791" s="528"/>
      <c r="I791" s="735"/>
      <c r="J791" s="550">
        <v>45.0</v>
      </c>
      <c r="K791" s="530">
        <f t="shared" si="90"/>
        <v>0.1410658307</v>
      </c>
      <c r="L791" s="531">
        <f t="shared" si="91"/>
        <v>-45</v>
      </c>
      <c r="M791" s="532">
        <f t="shared" si="92"/>
        <v>-1</v>
      </c>
      <c r="N791" s="661"/>
      <c r="O791" s="633"/>
      <c r="P791" s="633"/>
      <c r="Q791" s="656"/>
      <c r="R791" s="528"/>
    </row>
    <row r="792" ht="14.25" customHeight="1" outlineLevel="1">
      <c r="A792" s="543" t="s">
        <v>848</v>
      </c>
      <c r="B792" s="551"/>
      <c r="C792" s="543" t="s">
        <v>848</v>
      </c>
      <c r="D792" s="664"/>
      <c r="E792" s="660" t="s">
        <v>713</v>
      </c>
      <c r="F792" s="548">
        <v>40.0</v>
      </c>
      <c r="G792" s="528">
        <v>449.0</v>
      </c>
      <c r="H792" s="528">
        <v>379.0</v>
      </c>
      <c r="I792" s="735" t="str">
        <f>G792/R792</f>
        <v>#DIV/0!</v>
      </c>
      <c r="J792" s="550">
        <v>75.0</v>
      </c>
      <c r="K792" s="530">
        <f t="shared" si="90"/>
        <v>0.1670378619</v>
      </c>
      <c r="L792" s="531">
        <f t="shared" si="91"/>
        <v>-75</v>
      </c>
      <c r="M792" s="532">
        <f t="shared" si="92"/>
        <v>-1</v>
      </c>
      <c r="N792" s="661"/>
      <c r="O792" s="633" t="s">
        <v>313</v>
      </c>
      <c r="P792" s="633" t="s">
        <v>313</v>
      </c>
      <c r="Q792" s="656"/>
      <c r="R792" s="528"/>
    </row>
    <row r="793" ht="14.25" customHeight="1" outlineLevel="1">
      <c r="D793" s="648"/>
      <c r="E793" s="660" t="s">
        <v>714</v>
      </c>
      <c r="F793" s="548">
        <v>40.0</v>
      </c>
      <c r="G793" s="528">
        <v>449.0</v>
      </c>
      <c r="H793" s="528">
        <v>349.0</v>
      </c>
      <c r="I793" s="735"/>
      <c r="J793" s="550">
        <v>75.0</v>
      </c>
      <c r="K793" s="530">
        <f t="shared" si="90"/>
        <v>0.1670378619</v>
      </c>
      <c r="L793" s="531">
        <f t="shared" si="91"/>
        <v>-75</v>
      </c>
      <c r="M793" s="532">
        <f t="shared" si="92"/>
        <v>-1</v>
      </c>
      <c r="N793" s="661"/>
      <c r="O793" s="633"/>
      <c r="P793" s="633"/>
      <c r="Q793" s="656"/>
      <c r="R793" s="528"/>
    </row>
    <row r="794" ht="14.25" customHeight="1" outlineLevel="1">
      <c r="D794" s="648"/>
      <c r="E794" s="660" t="s">
        <v>715</v>
      </c>
      <c r="F794" s="548">
        <v>40.0</v>
      </c>
      <c r="G794" s="528">
        <v>469.0</v>
      </c>
      <c r="H794" s="528">
        <v>389.0</v>
      </c>
      <c r="I794" s="735"/>
      <c r="J794" s="550">
        <v>75.0</v>
      </c>
      <c r="K794" s="530">
        <f t="shared" si="90"/>
        <v>0.1599147122</v>
      </c>
      <c r="L794" s="531">
        <f t="shared" si="91"/>
        <v>-75</v>
      </c>
      <c r="M794" s="532">
        <f t="shared" si="92"/>
        <v>-1</v>
      </c>
      <c r="N794" s="661"/>
      <c r="O794" s="633"/>
      <c r="P794" s="633"/>
      <c r="Q794" s="656"/>
      <c r="R794" s="528"/>
    </row>
    <row r="795" ht="14.25" customHeight="1" outlineLevel="1">
      <c r="D795" s="648"/>
      <c r="E795" s="660" t="s">
        <v>716</v>
      </c>
      <c r="F795" s="548">
        <v>40.0</v>
      </c>
      <c r="G795" s="528">
        <v>469.0</v>
      </c>
      <c r="H795" s="528">
        <v>389.0</v>
      </c>
      <c r="I795" s="735"/>
      <c r="J795" s="550">
        <v>75.0</v>
      </c>
      <c r="K795" s="530">
        <f t="shared" si="90"/>
        <v>0.1599147122</v>
      </c>
      <c r="L795" s="531">
        <f t="shared" si="91"/>
        <v>-75</v>
      </c>
      <c r="M795" s="532">
        <f t="shared" si="92"/>
        <v>-1</v>
      </c>
      <c r="N795" s="661"/>
      <c r="O795" s="633"/>
      <c r="P795" s="633"/>
      <c r="Q795" s="656"/>
      <c r="R795" s="528"/>
    </row>
    <row r="796" ht="14.25" customHeight="1" outlineLevel="1">
      <c r="D796" s="648"/>
      <c r="E796" s="660" t="s">
        <v>717</v>
      </c>
      <c r="F796" s="548">
        <v>40.0</v>
      </c>
      <c r="G796" s="528">
        <v>499.0</v>
      </c>
      <c r="H796" s="528"/>
      <c r="I796" s="735"/>
      <c r="J796" s="550">
        <v>75.0</v>
      </c>
      <c r="K796" s="530">
        <f t="shared" si="90"/>
        <v>0.1503006012</v>
      </c>
      <c r="L796" s="531">
        <f t="shared" si="91"/>
        <v>-75</v>
      </c>
      <c r="M796" s="532">
        <f t="shared" si="92"/>
        <v>-1</v>
      </c>
      <c r="N796" s="661"/>
      <c r="O796" s="633"/>
      <c r="P796" s="633"/>
      <c r="Q796" s="656"/>
      <c r="R796" s="528"/>
    </row>
    <row r="797" ht="14.25" customHeight="1" outlineLevel="1">
      <c r="A797" s="676" t="s">
        <v>849</v>
      </c>
      <c r="B797" s="551"/>
      <c r="C797" s="543" t="s">
        <v>849</v>
      </c>
      <c r="D797" s="664"/>
      <c r="E797" s="715" t="s">
        <v>713</v>
      </c>
      <c r="F797" s="548">
        <v>40.0</v>
      </c>
      <c r="G797" s="528">
        <v>1199.0</v>
      </c>
      <c r="H797" s="528"/>
      <c r="I797" s="735"/>
      <c r="J797" s="550">
        <v>190.0</v>
      </c>
      <c r="K797" s="530">
        <f t="shared" si="90"/>
        <v>0.1584653878</v>
      </c>
      <c r="L797" s="531">
        <f t="shared" si="91"/>
        <v>-190</v>
      </c>
      <c r="M797" s="532">
        <f t="shared" si="92"/>
        <v>-1</v>
      </c>
      <c r="N797" s="661"/>
      <c r="O797" s="633"/>
      <c r="P797" s="633"/>
      <c r="Q797" s="656"/>
      <c r="R797" s="528"/>
    </row>
    <row r="798" ht="14.25" customHeight="1" outlineLevel="1">
      <c r="D798" s="648"/>
      <c r="E798" s="715" t="s">
        <v>714</v>
      </c>
      <c r="F798" s="548">
        <v>40.0</v>
      </c>
      <c r="G798" s="528">
        <v>1199.0</v>
      </c>
      <c r="H798" s="528"/>
      <c r="I798" s="735"/>
      <c r="J798" s="550">
        <v>190.0</v>
      </c>
      <c r="K798" s="530">
        <f t="shared" si="90"/>
        <v>0.1584653878</v>
      </c>
      <c r="L798" s="531">
        <f t="shared" si="91"/>
        <v>-190</v>
      </c>
      <c r="M798" s="532">
        <f t="shared" si="92"/>
        <v>-1</v>
      </c>
      <c r="N798" s="661"/>
      <c r="O798" s="633"/>
      <c r="P798" s="633"/>
      <c r="Q798" s="656"/>
      <c r="R798" s="528"/>
    </row>
    <row r="799" ht="14.25" customHeight="1" outlineLevel="1">
      <c r="D799" s="648"/>
      <c r="E799" s="715" t="s">
        <v>715</v>
      </c>
      <c r="F799" s="548">
        <v>40.0</v>
      </c>
      <c r="G799" s="528">
        <v>1299.0</v>
      </c>
      <c r="H799" s="528"/>
      <c r="I799" s="735"/>
      <c r="J799" s="550">
        <v>190.0</v>
      </c>
      <c r="K799" s="530">
        <f t="shared" si="90"/>
        <v>0.1462663587</v>
      </c>
      <c r="L799" s="531">
        <f t="shared" si="91"/>
        <v>-190</v>
      </c>
      <c r="M799" s="532">
        <f t="shared" si="92"/>
        <v>-1</v>
      </c>
      <c r="N799" s="661"/>
      <c r="O799" s="633"/>
      <c r="P799" s="633"/>
      <c r="Q799" s="656"/>
      <c r="R799" s="528"/>
    </row>
    <row r="800" ht="14.25" customHeight="1" outlineLevel="1">
      <c r="D800" s="648"/>
      <c r="E800" s="715" t="s">
        <v>716</v>
      </c>
      <c r="F800" s="548">
        <v>40.0</v>
      </c>
      <c r="G800" s="528">
        <v>1299.0</v>
      </c>
      <c r="H800" s="528"/>
      <c r="I800" s="735"/>
      <c r="J800" s="550">
        <v>190.0</v>
      </c>
      <c r="K800" s="530">
        <f t="shared" si="90"/>
        <v>0.1462663587</v>
      </c>
      <c r="L800" s="531">
        <f t="shared" si="91"/>
        <v>-190</v>
      </c>
      <c r="M800" s="532">
        <f t="shared" si="92"/>
        <v>-1</v>
      </c>
      <c r="N800" s="661"/>
      <c r="O800" s="633"/>
      <c r="P800" s="633"/>
      <c r="Q800" s="656"/>
      <c r="R800" s="528"/>
    </row>
    <row r="801" ht="14.25" customHeight="1" outlineLevel="1">
      <c r="D801" s="648"/>
      <c r="E801" s="660" t="s">
        <v>717</v>
      </c>
      <c r="F801" s="548">
        <v>40.0</v>
      </c>
      <c r="G801" s="528">
        <v>1299.0</v>
      </c>
      <c r="H801" s="528"/>
      <c r="I801" s="735"/>
      <c r="J801" s="550">
        <v>190.0</v>
      </c>
      <c r="K801" s="530">
        <f t="shared" si="90"/>
        <v>0.1462663587</v>
      </c>
      <c r="L801" s="531">
        <f t="shared" si="91"/>
        <v>-190</v>
      </c>
      <c r="M801" s="532">
        <f t="shared" si="92"/>
        <v>-1</v>
      </c>
      <c r="N801" s="661"/>
      <c r="O801" s="633"/>
      <c r="P801" s="633"/>
      <c r="Q801" s="656"/>
      <c r="R801" s="528"/>
    </row>
    <row r="802" ht="14.25" customHeight="1">
      <c r="A802" s="525" t="s">
        <v>850</v>
      </c>
      <c r="B802" s="673"/>
      <c r="C802" s="525"/>
      <c r="D802" s="659"/>
      <c r="E802" s="657" t="s">
        <v>717</v>
      </c>
      <c r="F802" s="538"/>
      <c r="G802" s="539"/>
      <c r="H802" s="539"/>
      <c r="I802" s="731"/>
      <c r="J802" s="535"/>
      <c r="K802" s="535"/>
      <c r="L802" s="535"/>
      <c r="M802" s="535"/>
      <c r="N802" s="645"/>
      <c r="O802" s="670"/>
      <c r="P802" s="670"/>
      <c r="Q802" s="647"/>
      <c r="R802" s="658"/>
    </row>
    <row r="803" ht="14.25" customHeight="1">
      <c r="A803" s="671" t="s">
        <v>851</v>
      </c>
      <c r="B803" s="683"/>
      <c r="C803" s="626"/>
      <c r="D803" s="716"/>
      <c r="E803" s="660" t="s">
        <v>717</v>
      </c>
      <c r="F803" s="549">
        <v>40.0</v>
      </c>
      <c r="G803" s="546">
        <v>649.0</v>
      </c>
      <c r="H803" s="682"/>
      <c r="I803" s="735"/>
      <c r="J803" s="550">
        <v>103.0</v>
      </c>
      <c r="K803" s="542">
        <f>J803/G803</f>
        <v>0.1587057011</v>
      </c>
      <c r="L803" s="541">
        <f>Q803-J803</f>
        <v>-103</v>
      </c>
      <c r="M803" s="542">
        <f>Q803/J803-1</f>
        <v>-1</v>
      </c>
      <c r="N803" s="661"/>
      <c r="O803" s="717"/>
      <c r="P803" s="717"/>
      <c r="Q803" s="647"/>
      <c r="R803" s="658"/>
    </row>
    <row r="804" ht="14.25" hidden="1" customHeight="1">
      <c r="A804" s="626" t="s">
        <v>851</v>
      </c>
      <c r="B804" s="683"/>
      <c r="C804" s="626"/>
      <c r="D804" s="716"/>
      <c r="E804" s="660"/>
      <c r="F804" s="545"/>
      <c r="G804" s="682"/>
      <c r="H804" s="682"/>
      <c r="I804" s="735"/>
      <c r="J804" s="550"/>
      <c r="K804" s="542"/>
      <c r="L804" s="541"/>
      <c r="M804" s="542"/>
      <c r="N804" s="661"/>
      <c r="O804" s="717"/>
      <c r="P804" s="717"/>
      <c r="Q804" s="647"/>
      <c r="R804" s="658"/>
    </row>
    <row r="805" ht="14.25" customHeight="1">
      <c r="A805" s="525" t="s">
        <v>852</v>
      </c>
      <c r="B805" s="673"/>
      <c r="C805" s="525" t="s">
        <v>852</v>
      </c>
      <c r="D805" s="659"/>
      <c r="E805" s="657" t="s">
        <v>713</v>
      </c>
      <c r="F805" s="538"/>
      <c r="G805" s="539"/>
      <c r="H805" s="539"/>
      <c r="I805" s="731"/>
      <c r="J805" s="535"/>
      <c r="K805" s="536"/>
      <c r="L805" s="537"/>
      <c r="M805" s="536"/>
      <c r="N805" s="645"/>
      <c r="O805" s="670"/>
      <c r="P805" s="670"/>
      <c r="Q805" s="647"/>
      <c r="R805" s="658"/>
    </row>
    <row r="806" ht="14.25" customHeight="1">
      <c r="A806" s="525"/>
      <c r="B806" s="673"/>
      <c r="D806" s="659"/>
      <c r="E806" s="657" t="s">
        <v>714</v>
      </c>
      <c r="F806" s="538"/>
      <c r="G806" s="539"/>
      <c r="H806" s="539"/>
      <c r="I806" s="731"/>
      <c r="J806" s="535"/>
      <c r="K806" s="536"/>
      <c r="L806" s="537"/>
      <c r="M806" s="536"/>
      <c r="N806" s="645"/>
      <c r="O806" s="670"/>
      <c r="P806" s="670"/>
      <c r="Q806" s="647"/>
      <c r="R806" s="658"/>
    </row>
    <row r="807" ht="14.25" hidden="1" customHeight="1">
      <c r="A807" s="525"/>
      <c r="B807" s="673"/>
      <c r="D807" s="659"/>
      <c r="E807" s="657" t="s">
        <v>986</v>
      </c>
      <c r="F807" s="538"/>
      <c r="G807" s="539"/>
      <c r="H807" s="539"/>
      <c r="I807" s="731"/>
      <c r="J807" s="535"/>
      <c r="K807" s="536"/>
      <c r="L807" s="537"/>
      <c r="M807" s="536"/>
      <c r="N807" s="645"/>
      <c r="O807" s="670"/>
      <c r="P807" s="670"/>
      <c r="Q807" s="647"/>
      <c r="R807" s="658"/>
    </row>
    <row r="808" ht="14.25" customHeight="1">
      <c r="A808" s="525"/>
      <c r="B808" s="673"/>
      <c r="D808" s="659"/>
      <c r="E808" s="657" t="s">
        <v>715</v>
      </c>
      <c r="F808" s="538"/>
      <c r="G808" s="539"/>
      <c r="H808" s="539"/>
      <c r="I808" s="731"/>
      <c r="J808" s="535"/>
      <c r="K808" s="536"/>
      <c r="L808" s="537"/>
      <c r="M808" s="536"/>
      <c r="N808" s="645"/>
      <c r="O808" s="670"/>
      <c r="P808" s="670"/>
      <c r="Q808" s="647"/>
      <c r="R808" s="658"/>
    </row>
    <row r="809" ht="14.25" customHeight="1">
      <c r="A809" s="525"/>
      <c r="B809" s="673"/>
      <c r="C809" s="525"/>
      <c r="D809" s="659"/>
      <c r="E809" s="657" t="s">
        <v>736</v>
      </c>
      <c r="F809" s="538"/>
      <c r="G809" s="539"/>
      <c r="H809" s="539"/>
      <c r="I809" s="731"/>
      <c r="J809" s="535"/>
      <c r="K809" s="536"/>
      <c r="L809" s="537"/>
      <c r="M809" s="536"/>
      <c r="N809" s="645"/>
      <c r="O809" s="670"/>
      <c r="P809" s="670"/>
      <c r="Q809" s="647"/>
      <c r="R809" s="658"/>
    </row>
    <row r="810" ht="14.25" customHeight="1" collapsed="1">
      <c r="A810" s="525"/>
      <c r="B810" s="673"/>
      <c r="C810" s="525"/>
      <c r="D810" s="659"/>
      <c r="E810" s="657" t="s">
        <v>717</v>
      </c>
      <c r="F810" s="538"/>
      <c r="G810" s="539"/>
      <c r="H810" s="539"/>
      <c r="I810" s="731"/>
      <c r="J810" s="535"/>
      <c r="K810" s="536"/>
      <c r="L810" s="537"/>
      <c r="M810" s="536"/>
      <c r="N810" s="645"/>
      <c r="O810" s="670"/>
      <c r="P810" s="670"/>
      <c r="Q810" s="647"/>
      <c r="R810" s="658"/>
    </row>
    <row r="811" ht="14.25" customHeight="1" outlineLevel="1">
      <c r="A811" s="551" t="s">
        <v>853</v>
      </c>
      <c r="B811" s="551"/>
      <c r="C811" s="551" t="s">
        <v>853</v>
      </c>
      <c r="D811" s="664"/>
      <c r="E811" s="660" t="s">
        <v>713</v>
      </c>
      <c r="F811" s="549">
        <v>40.0</v>
      </c>
      <c r="G811" s="546">
        <v>769.0</v>
      </c>
      <c r="H811" s="546">
        <v>649.0</v>
      </c>
      <c r="I811" s="735" t="str">
        <f>G811/R811</f>
        <v>#DIV/0!</v>
      </c>
      <c r="J811" s="550">
        <v>154.0</v>
      </c>
      <c r="K811" s="542">
        <f t="shared" ref="K811:K820" si="93">J811/G811</f>
        <v>0.200260078</v>
      </c>
      <c r="L811" s="541">
        <f t="shared" ref="L811:L820" si="94">Q811-J811</f>
        <v>-154</v>
      </c>
      <c r="M811" s="542">
        <f t="shared" ref="M811:M820" si="95">Q811/J811-1</f>
        <v>-1</v>
      </c>
      <c r="N811" s="661"/>
      <c r="O811" s="633" t="s">
        <v>313</v>
      </c>
      <c r="P811" s="633" t="s">
        <v>313</v>
      </c>
      <c r="Q811" s="672"/>
      <c r="R811" s="546"/>
    </row>
    <row r="812" ht="14.25" customHeight="1" outlineLevel="1">
      <c r="D812" s="648"/>
      <c r="E812" s="660" t="s">
        <v>714</v>
      </c>
      <c r="F812" s="549">
        <v>40.0</v>
      </c>
      <c r="G812" s="546">
        <v>769.0</v>
      </c>
      <c r="H812" s="546">
        <v>599.0</v>
      </c>
      <c r="I812" s="735"/>
      <c r="J812" s="550">
        <v>154.0</v>
      </c>
      <c r="K812" s="542">
        <f t="shared" si="93"/>
        <v>0.200260078</v>
      </c>
      <c r="L812" s="541">
        <f t="shared" si="94"/>
        <v>-154</v>
      </c>
      <c r="M812" s="542">
        <f t="shared" si="95"/>
        <v>-1</v>
      </c>
      <c r="N812" s="661"/>
      <c r="O812" s="633"/>
      <c r="P812" s="633"/>
      <c r="Q812" s="672"/>
      <c r="R812" s="546"/>
    </row>
    <row r="813" ht="14.25" customHeight="1" outlineLevel="1">
      <c r="D813" s="648"/>
      <c r="E813" s="660" t="s">
        <v>715</v>
      </c>
      <c r="F813" s="549">
        <v>40.0</v>
      </c>
      <c r="G813" s="546">
        <v>799.0</v>
      </c>
      <c r="H813" s="546">
        <v>699.0</v>
      </c>
      <c r="I813" s="735"/>
      <c r="J813" s="550">
        <v>154.0</v>
      </c>
      <c r="K813" s="542">
        <f t="shared" si="93"/>
        <v>0.1927409262</v>
      </c>
      <c r="L813" s="541">
        <f t="shared" si="94"/>
        <v>-154</v>
      </c>
      <c r="M813" s="542">
        <f t="shared" si="95"/>
        <v>-1</v>
      </c>
      <c r="N813" s="661"/>
      <c r="O813" s="633"/>
      <c r="P813" s="633"/>
      <c r="Q813" s="672"/>
      <c r="R813" s="546"/>
    </row>
    <row r="814" ht="14.25" customHeight="1" outlineLevel="1">
      <c r="D814" s="648"/>
      <c r="E814" s="660" t="s">
        <v>716</v>
      </c>
      <c r="F814" s="549">
        <v>40.0</v>
      </c>
      <c r="G814" s="546">
        <v>799.0</v>
      </c>
      <c r="H814" s="546">
        <v>699.0</v>
      </c>
      <c r="I814" s="735"/>
      <c r="J814" s="550">
        <v>154.0</v>
      </c>
      <c r="K814" s="542">
        <f t="shared" si="93"/>
        <v>0.1927409262</v>
      </c>
      <c r="L814" s="541">
        <f t="shared" si="94"/>
        <v>-154</v>
      </c>
      <c r="M814" s="542">
        <f t="shared" si="95"/>
        <v>-1</v>
      </c>
      <c r="N814" s="661"/>
      <c r="O814" s="633"/>
      <c r="P814" s="633"/>
      <c r="Q814" s="672"/>
      <c r="R814" s="546"/>
    </row>
    <row r="815" ht="14.25" customHeight="1" outlineLevel="1">
      <c r="D815" s="648"/>
      <c r="E815" s="660" t="s">
        <v>717</v>
      </c>
      <c r="F815" s="549">
        <v>40.0</v>
      </c>
      <c r="G815" s="546">
        <v>819.0</v>
      </c>
      <c r="H815" s="546"/>
      <c r="I815" s="735"/>
      <c r="J815" s="550">
        <v>160.0</v>
      </c>
      <c r="K815" s="542">
        <f t="shared" si="93"/>
        <v>0.1953601954</v>
      </c>
      <c r="L815" s="541">
        <f t="shared" si="94"/>
        <v>-160</v>
      </c>
      <c r="M815" s="542">
        <f t="shared" si="95"/>
        <v>-1</v>
      </c>
      <c r="N815" s="661"/>
      <c r="O815" s="633"/>
      <c r="P815" s="633"/>
      <c r="Q815" s="672"/>
      <c r="R815" s="546"/>
    </row>
    <row r="816" ht="14.25" customHeight="1" outlineLevel="1">
      <c r="A816" s="676" t="s">
        <v>854</v>
      </c>
      <c r="B816" s="551"/>
      <c r="C816" s="543" t="s">
        <v>854</v>
      </c>
      <c r="D816" s="664"/>
      <c r="E816" s="660" t="s">
        <v>713</v>
      </c>
      <c r="F816" s="549">
        <v>40.0</v>
      </c>
      <c r="G816" s="546">
        <v>719.0</v>
      </c>
      <c r="H816" s="546"/>
      <c r="I816" s="735"/>
      <c r="J816" s="550">
        <v>100.0</v>
      </c>
      <c r="K816" s="542">
        <f t="shared" si="93"/>
        <v>0.1390820584</v>
      </c>
      <c r="L816" s="541">
        <f t="shared" si="94"/>
        <v>-100</v>
      </c>
      <c r="M816" s="542">
        <f t="shared" si="95"/>
        <v>-1</v>
      </c>
      <c r="N816" s="661"/>
      <c r="O816" s="633"/>
      <c r="P816" s="633"/>
      <c r="Q816" s="672"/>
      <c r="R816" s="546"/>
    </row>
    <row r="817" ht="14.25" customHeight="1" outlineLevel="1">
      <c r="D817" s="648"/>
      <c r="E817" s="660" t="s">
        <v>714</v>
      </c>
      <c r="F817" s="549">
        <v>40.0</v>
      </c>
      <c r="G817" s="546">
        <v>719.0</v>
      </c>
      <c r="H817" s="546"/>
      <c r="I817" s="735"/>
      <c r="J817" s="550">
        <v>100.0</v>
      </c>
      <c r="K817" s="542">
        <f t="shared" si="93"/>
        <v>0.1390820584</v>
      </c>
      <c r="L817" s="541">
        <f t="shared" si="94"/>
        <v>-100</v>
      </c>
      <c r="M817" s="542">
        <f t="shared" si="95"/>
        <v>-1</v>
      </c>
      <c r="N817" s="661"/>
      <c r="O817" s="633"/>
      <c r="P817" s="633"/>
      <c r="Q817" s="672"/>
      <c r="R817" s="546"/>
    </row>
    <row r="818" ht="14.25" customHeight="1" outlineLevel="1">
      <c r="D818" s="648"/>
      <c r="E818" s="660" t="s">
        <v>715</v>
      </c>
      <c r="F818" s="549">
        <v>40.0</v>
      </c>
      <c r="G818" s="546">
        <v>749.0</v>
      </c>
      <c r="H818" s="546"/>
      <c r="I818" s="735"/>
      <c r="J818" s="550">
        <v>100.0</v>
      </c>
      <c r="K818" s="542">
        <f t="shared" si="93"/>
        <v>0.1335113485</v>
      </c>
      <c r="L818" s="541">
        <f t="shared" si="94"/>
        <v>-100</v>
      </c>
      <c r="M818" s="542">
        <f t="shared" si="95"/>
        <v>-1</v>
      </c>
      <c r="N818" s="661"/>
      <c r="O818" s="633"/>
      <c r="P818" s="633"/>
      <c r="Q818" s="672"/>
      <c r="R818" s="546"/>
    </row>
    <row r="819" ht="14.25" customHeight="1" outlineLevel="1">
      <c r="D819" s="648"/>
      <c r="E819" s="660" t="s">
        <v>716</v>
      </c>
      <c r="F819" s="549">
        <v>40.0</v>
      </c>
      <c r="G819" s="546">
        <v>749.0</v>
      </c>
      <c r="H819" s="546"/>
      <c r="I819" s="735"/>
      <c r="J819" s="550">
        <v>100.0</v>
      </c>
      <c r="K819" s="542">
        <f t="shared" si="93"/>
        <v>0.1335113485</v>
      </c>
      <c r="L819" s="541">
        <f t="shared" si="94"/>
        <v>-100</v>
      </c>
      <c r="M819" s="542">
        <f t="shared" si="95"/>
        <v>-1</v>
      </c>
      <c r="N819" s="661"/>
      <c r="O819" s="633"/>
      <c r="P819" s="633"/>
      <c r="Q819" s="672"/>
      <c r="R819" s="546"/>
    </row>
    <row r="820" ht="14.25" customHeight="1" outlineLevel="1">
      <c r="D820" s="648"/>
      <c r="E820" s="660" t="s">
        <v>717</v>
      </c>
      <c r="F820" s="549">
        <v>40.0</v>
      </c>
      <c r="G820" s="546">
        <v>779.0</v>
      </c>
      <c r="H820" s="546"/>
      <c r="I820" s="735"/>
      <c r="J820" s="550">
        <v>100.0</v>
      </c>
      <c r="K820" s="542">
        <f t="shared" si="93"/>
        <v>0.1283697047</v>
      </c>
      <c r="L820" s="541">
        <f t="shared" si="94"/>
        <v>-100</v>
      </c>
      <c r="M820" s="542">
        <f t="shared" si="95"/>
        <v>-1</v>
      </c>
      <c r="N820" s="661"/>
      <c r="O820" s="633"/>
      <c r="P820" s="633"/>
      <c r="Q820" s="672"/>
      <c r="R820" s="546"/>
    </row>
    <row r="821" ht="14.25" customHeight="1">
      <c r="A821" s="525" t="s">
        <v>855</v>
      </c>
      <c r="B821" s="638"/>
      <c r="C821" s="525" t="s">
        <v>856</v>
      </c>
      <c r="D821" s="639"/>
      <c r="E821" s="657" t="s">
        <v>713</v>
      </c>
      <c r="F821" s="538"/>
      <c r="G821" s="539"/>
      <c r="H821" s="539"/>
      <c r="I821" s="731"/>
      <c r="J821" s="535"/>
      <c r="K821" s="536"/>
      <c r="L821" s="537"/>
      <c r="M821" s="536"/>
      <c r="N821" s="645"/>
      <c r="O821" s="670"/>
      <c r="P821" s="670"/>
      <c r="Q821" s="647"/>
      <c r="R821" s="658"/>
    </row>
    <row r="822" ht="14.25" customHeight="1">
      <c r="B822" s="638"/>
      <c r="D822" s="639"/>
      <c r="E822" s="657" t="s">
        <v>714</v>
      </c>
      <c r="F822" s="538"/>
      <c r="G822" s="539"/>
      <c r="H822" s="539"/>
      <c r="I822" s="731"/>
      <c r="J822" s="535"/>
      <c r="K822" s="536"/>
      <c r="L822" s="537"/>
      <c r="M822" s="536"/>
      <c r="N822" s="645"/>
      <c r="O822" s="670"/>
      <c r="P822" s="670"/>
      <c r="Q822" s="647"/>
      <c r="R822" s="658"/>
    </row>
    <row r="823" ht="14.25" hidden="1" customHeight="1">
      <c r="B823" s="638"/>
      <c r="D823" s="639"/>
      <c r="E823" s="657" t="s">
        <v>986</v>
      </c>
      <c r="F823" s="538"/>
      <c r="G823" s="539"/>
      <c r="H823" s="539"/>
      <c r="I823" s="731"/>
      <c r="J823" s="535"/>
      <c r="K823" s="536"/>
      <c r="L823" s="537"/>
      <c r="M823" s="536"/>
      <c r="N823" s="645"/>
      <c r="O823" s="670"/>
      <c r="P823" s="670"/>
      <c r="Q823" s="647"/>
      <c r="R823" s="658"/>
    </row>
    <row r="824" ht="14.25" customHeight="1">
      <c r="B824" s="638"/>
      <c r="D824" s="639"/>
      <c r="E824" s="657" t="s">
        <v>715</v>
      </c>
      <c r="F824" s="538"/>
      <c r="G824" s="539"/>
      <c r="H824" s="539"/>
      <c r="I824" s="731"/>
      <c r="J824" s="535"/>
      <c r="K824" s="536"/>
      <c r="L824" s="537"/>
      <c r="M824" s="536"/>
      <c r="N824" s="645"/>
      <c r="O824" s="670"/>
      <c r="P824" s="670"/>
      <c r="Q824" s="647"/>
      <c r="R824" s="658"/>
    </row>
    <row r="825" ht="14.25" customHeight="1">
      <c r="A825" s="525"/>
      <c r="B825" s="638"/>
      <c r="C825" s="525"/>
      <c r="D825" s="639"/>
      <c r="E825" s="657" t="s">
        <v>736</v>
      </c>
      <c r="F825" s="538"/>
      <c r="G825" s="539"/>
      <c r="H825" s="539"/>
      <c r="I825" s="731"/>
      <c r="J825" s="535"/>
      <c r="K825" s="536"/>
      <c r="L825" s="537"/>
      <c r="M825" s="536"/>
      <c r="N825" s="645"/>
      <c r="O825" s="670"/>
      <c r="P825" s="670"/>
      <c r="Q825" s="647"/>
      <c r="R825" s="658"/>
    </row>
    <row r="826" ht="14.25" customHeight="1">
      <c r="A826" s="525"/>
      <c r="B826" s="638"/>
      <c r="C826" s="525"/>
      <c r="D826" s="639"/>
      <c r="E826" s="657" t="s">
        <v>717</v>
      </c>
      <c r="F826" s="538"/>
      <c r="G826" s="539"/>
      <c r="H826" s="539"/>
      <c r="I826" s="731"/>
      <c r="J826" s="535"/>
      <c r="K826" s="536"/>
      <c r="L826" s="537"/>
      <c r="M826" s="536"/>
      <c r="N826" s="645"/>
      <c r="O826" s="670"/>
      <c r="P826" s="670"/>
      <c r="Q826" s="647"/>
      <c r="R826" s="658"/>
    </row>
    <row r="827" ht="14.25" hidden="1" customHeight="1">
      <c r="A827" s="525"/>
      <c r="B827" s="638"/>
      <c r="C827" s="525"/>
      <c r="D827" s="639"/>
      <c r="E827" s="657"/>
      <c r="F827" s="538"/>
      <c r="G827" s="539"/>
      <c r="H827" s="539"/>
      <c r="I827" s="731"/>
      <c r="J827" s="535"/>
      <c r="K827" s="536"/>
      <c r="L827" s="537"/>
      <c r="M827" s="536"/>
      <c r="N827" s="645"/>
      <c r="O827" s="670"/>
      <c r="P827" s="670"/>
      <c r="Q827" s="647"/>
      <c r="R827" s="658"/>
    </row>
    <row r="828" ht="14.25" hidden="1" customHeight="1" collapsed="1">
      <c r="A828" s="525"/>
      <c r="B828" s="638"/>
      <c r="C828" s="525"/>
      <c r="D828" s="639"/>
      <c r="E828" s="657"/>
      <c r="F828" s="538"/>
      <c r="G828" s="539"/>
      <c r="H828" s="539"/>
      <c r="I828" s="731"/>
      <c r="J828" s="535"/>
      <c r="K828" s="536"/>
      <c r="L828" s="537"/>
      <c r="M828" s="536"/>
      <c r="N828" s="645"/>
      <c r="O828" s="670"/>
      <c r="P828" s="670"/>
      <c r="Q828" s="647"/>
      <c r="R828" s="658"/>
    </row>
    <row r="829" ht="14.25" customHeight="1" outlineLevel="1">
      <c r="A829" s="551" t="s">
        <v>857</v>
      </c>
      <c r="B829" s="551"/>
      <c r="C829" s="551" t="s">
        <v>857</v>
      </c>
      <c r="D829" s="664"/>
      <c r="E829" s="660" t="s">
        <v>713</v>
      </c>
      <c r="F829" s="548">
        <v>40.0</v>
      </c>
      <c r="G829" s="653">
        <v>419.0</v>
      </c>
      <c r="H829" s="653">
        <v>399.0</v>
      </c>
      <c r="I829" s="730" t="str">
        <f>G829/R829</f>
        <v>#DIV/0!</v>
      </c>
      <c r="J829" s="529">
        <v>55.0</v>
      </c>
      <c r="K829" s="530">
        <f t="shared" ref="K829:K853" si="96">J829/G829</f>
        <v>0.1312649165</v>
      </c>
      <c r="L829" s="531">
        <f t="shared" ref="L829:L853" si="97">Q829-J829</f>
        <v>-55</v>
      </c>
      <c r="M829" s="532">
        <f t="shared" ref="M829:M853" si="98">Q829/J829-1</f>
        <v>-1</v>
      </c>
      <c r="N829" s="661"/>
      <c r="O829" s="633" t="s">
        <v>313</v>
      </c>
      <c r="P829" s="633" t="s">
        <v>313</v>
      </c>
      <c r="Q829" s="656"/>
      <c r="R829" s="653"/>
    </row>
    <row r="830" ht="14.25" customHeight="1" outlineLevel="1">
      <c r="D830" s="648"/>
      <c r="E830" s="660" t="s">
        <v>714</v>
      </c>
      <c r="F830" s="548">
        <v>40.0</v>
      </c>
      <c r="G830" s="653">
        <v>419.0</v>
      </c>
      <c r="H830" s="653">
        <v>389.0</v>
      </c>
      <c r="I830" s="730"/>
      <c r="J830" s="529">
        <v>55.0</v>
      </c>
      <c r="K830" s="530">
        <f t="shared" si="96"/>
        <v>0.1312649165</v>
      </c>
      <c r="L830" s="531">
        <f t="shared" si="97"/>
        <v>-55</v>
      </c>
      <c r="M830" s="532">
        <f t="shared" si="98"/>
        <v>-1</v>
      </c>
      <c r="N830" s="661"/>
      <c r="O830" s="633"/>
      <c r="P830" s="633"/>
      <c r="Q830" s="656"/>
      <c r="R830" s="653"/>
    </row>
    <row r="831" ht="14.25" customHeight="1" outlineLevel="1">
      <c r="D831" s="648"/>
      <c r="E831" s="660" t="s">
        <v>715</v>
      </c>
      <c r="F831" s="548">
        <v>40.0</v>
      </c>
      <c r="G831" s="653">
        <v>449.0</v>
      </c>
      <c r="H831" s="653">
        <v>429.0</v>
      </c>
      <c r="I831" s="730"/>
      <c r="J831" s="529">
        <v>55.0</v>
      </c>
      <c r="K831" s="530">
        <f t="shared" si="96"/>
        <v>0.1224944321</v>
      </c>
      <c r="L831" s="531">
        <f t="shared" si="97"/>
        <v>-55</v>
      </c>
      <c r="M831" s="532">
        <f t="shared" si="98"/>
        <v>-1</v>
      </c>
      <c r="N831" s="661"/>
      <c r="O831" s="633"/>
      <c r="P831" s="633"/>
      <c r="Q831" s="656"/>
      <c r="R831" s="653"/>
    </row>
    <row r="832" ht="14.25" customHeight="1" outlineLevel="1">
      <c r="D832" s="648"/>
      <c r="E832" s="660" t="s">
        <v>716</v>
      </c>
      <c r="F832" s="548">
        <v>40.0</v>
      </c>
      <c r="G832" s="653">
        <v>449.0</v>
      </c>
      <c r="H832" s="653">
        <v>429.0</v>
      </c>
      <c r="I832" s="730"/>
      <c r="J832" s="529">
        <v>55.0</v>
      </c>
      <c r="K832" s="530">
        <f t="shared" si="96"/>
        <v>0.1224944321</v>
      </c>
      <c r="L832" s="531">
        <f t="shared" si="97"/>
        <v>-55</v>
      </c>
      <c r="M832" s="532">
        <f t="shared" si="98"/>
        <v>-1</v>
      </c>
      <c r="N832" s="661"/>
      <c r="O832" s="633"/>
      <c r="P832" s="633"/>
      <c r="Q832" s="656"/>
      <c r="R832" s="653"/>
    </row>
    <row r="833" ht="14.25" customHeight="1" outlineLevel="1">
      <c r="D833" s="648"/>
      <c r="E833" s="660" t="s">
        <v>717</v>
      </c>
      <c r="F833" s="548">
        <v>40.0</v>
      </c>
      <c r="G833" s="653">
        <v>479.0</v>
      </c>
      <c r="H833" s="653"/>
      <c r="I833" s="730"/>
      <c r="J833" s="529">
        <v>55.0</v>
      </c>
      <c r="K833" s="530">
        <f t="shared" si="96"/>
        <v>0.114822547</v>
      </c>
      <c r="L833" s="531">
        <f t="shared" si="97"/>
        <v>-55</v>
      </c>
      <c r="M833" s="532">
        <f t="shared" si="98"/>
        <v>-1</v>
      </c>
      <c r="N833" s="661"/>
      <c r="O833" s="633"/>
      <c r="P833" s="633"/>
      <c r="Q833" s="656"/>
      <c r="R833" s="653"/>
    </row>
    <row r="834" ht="14.25" customHeight="1" outlineLevel="1">
      <c r="A834" s="551" t="s">
        <v>858</v>
      </c>
      <c r="B834" s="551"/>
      <c r="C834" s="551" t="s">
        <v>858</v>
      </c>
      <c r="D834" s="664"/>
      <c r="E834" s="660" t="s">
        <v>713</v>
      </c>
      <c r="F834" s="548">
        <v>40.0</v>
      </c>
      <c r="G834" s="653">
        <v>499.0</v>
      </c>
      <c r="H834" s="653">
        <v>449.0</v>
      </c>
      <c r="I834" s="730" t="str">
        <f>G834/R834</f>
        <v>#DIV/0!</v>
      </c>
      <c r="J834" s="529">
        <v>120.0</v>
      </c>
      <c r="K834" s="530">
        <f t="shared" si="96"/>
        <v>0.2404809619</v>
      </c>
      <c r="L834" s="531">
        <f t="shared" si="97"/>
        <v>-120</v>
      </c>
      <c r="M834" s="532">
        <f t="shared" si="98"/>
        <v>-1</v>
      </c>
      <c r="N834" s="661"/>
      <c r="O834" s="633" t="s">
        <v>313</v>
      </c>
      <c r="P834" s="633" t="s">
        <v>313</v>
      </c>
      <c r="Q834" s="656"/>
      <c r="R834" s="653"/>
    </row>
    <row r="835" ht="14.25" customHeight="1" outlineLevel="1">
      <c r="D835" s="648"/>
      <c r="E835" s="660" t="s">
        <v>714</v>
      </c>
      <c r="F835" s="548">
        <v>40.0</v>
      </c>
      <c r="G835" s="653">
        <v>499.0</v>
      </c>
      <c r="H835" s="653">
        <v>429.0</v>
      </c>
      <c r="I835" s="730"/>
      <c r="J835" s="529">
        <v>120.0</v>
      </c>
      <c r="K835" s="530">
        <f t="shared" si="96"/>
        <v>0.2404809619</v>
      </c>
      <c r="L835" s="531">
        <f t="shared" si="97"/>
        <v>-120</v>
      </c>
      <c r="M835" s="532">
        <f t="shared" si="98"/>
        <v>-1</v>
      </c>
      <c r="N835" s="661"/>
      <c r="O835" s="633"/>
      <c r="P835" s="633"/>
      <c r="Q835" s="656"/>
      <c r="R835" s="653"/>
    </row>
    <row r="836" ht="14.25" customHeight="1" outlineLevel="1">
      <c r="D836" s="648"/>
      <c r="E836" s="660" t="s">
        <v>715</v>
      </c>
      <c r="F836" s="548">
        <v>40.0</v>
      </c>
      <c r="G836" s="653">
        <v>519.0</v>
      </c>
      <c r="H836" s="653">
        <v>479.0</v>
      </c>
      <c r="I836" s="730"/>
      <c r="J836" s="529">
        <v>120.0</v>
      </c>
      <c r="K836" s="530">
        <f t="shared" si="96"/>
        <v>0.2312138728</v>
      </c>
      <c r="L836" s="531">
        <f t="shared" si="97"/>
        <v>-120</v>
      </c>
      <c r="M836" s="532">
        <f t="shared" si="98"/>
        <v>-1</v>
      </c>
      <c r="N836" s="661"/>
      <c r="O836" s="633"/>
      <c r="P836" s="633"/>
      <c r="Q836" s="656"/>
      <c r="R836" s="653"/>
    </row>
    <row r="837" ht="14.25" customHeight="1" outlineLevel="1">
      <c r="D837" s="648"/>
      <c r="E837" s="660" t="s">
        <v>716</v>
      </c>
      <c r="F837" s="548">
        <v>40.0</v>
      </c>
      <c r="G837" s="653">
        <v>519.0</v>
      </c>
      <c r="H837" s="653">
        <v>479.0</v>
      </c>
      <c r="I837" s="730"/>
      <c r="J837" s="529">
        <v>120.0</v>
      </c>
      <c r="K837" s="530">
        <f t="shared" si="96"/>
        <v>0.2312138728</v>
      </c>
      <c r="L837" s="531">
        <f t="shared" si="97"/>
        <v>-120</v>
      </c>
      <c r="M837" s="532">
        <f t="shared" si="98"/>
        <v>-1</v>
      </c>
      <c r="N837" s="661"/>
      <c r="O837" s="633"/>
      <c r="P837" s="633"/>
      <c r="Q837" s="656"/>
      <c r="R837" s="653"/>
    </row>
    <row r="838" ht="14.25" customHeight="1" outlineLevel="1">
      <c r="D838" s="648"/>
      <c r="E838" s="660" t="s">
        <v>717</v>
      </c>
      <c r="F838" s="548">
        <v>40.0</v>
      </c>
      <c r="G838" s="653">
        <v>559.0</v>
      </c>
      <c r="H838" s="653"/>
      <c r="I838" s="730"/>
      <c r="J838" s="529">
        <v>120.0</v>
      </c>
      <c r="K838" s="530">
        <f t="shared" si="96"/>
        <v>0.2146690519</v>
      </c>
      <c r="L838" s="531">
        <f t="shared" si="97"/>
        <v>-120</v>
      </c>
      <c r="M838" s="532">
        <f t="shared" si="98"/>
        <v>-1</v>
      </c>
      <c r="N838" s="661"/>
      <c r="O838" s="633"/>
      <c r="P838" s="633"/>
      <c r="Q838" s="656"/>
      <c r="R838" s="653"/>
    </row>
    <row r="839" ht="14.25" customHeight="1" outlineLevel="1">
      <c r="A839" s="718" t="s">
        <v>859</v>
      </c>
      <c r="B839" s="683"/>
      <c r="C839" s="551" t="s">
        <v>859</v>
      </c>
      <c r="D839" s="712"/>
      <c r="E839" s="660" t="s">
        <v>713</v>
      </c>
      <c r="F839" s="548">
        <v>40.0</v>
      </c>
      <c r="G839" s="653">
        <v>549.0</v>
      </c>
      <c r="H839" s="653">
        <v>539.0</v>
      </c>
      <c r="I839" s="730" t="str">
        <f>G839/R839</f>
        <v>#DIV/0!</v>
      </c>
      <c r="J839" s="529">
        <v>110.0</v>
      </c>
      <c r="K839" s="530">
        <f t="shared" si="96"/>
        <v>0.2003642987</v>
      </c>
      <c r="L839" s="531">
        <f t="shared" si="97"/>
        <v>-110</v>
      </c>
      <c r="M839" s="532">
        <f t="shared" si="98"/>
        <v>-1</v>
      </c>
      <c r="N839" s="661"/>
      <c r="O839" s="542" t="s">
        <v>313</v>
      </c>
      <c r="P839" s="542" t="s">
        <v>313</v>
      </c>
      <c r="Q839" s="656"/>
      <c r="R839" s="653"/>
    </row>
    <row r="840" ht="14.25" customHeight="1" outlineLevel="1">
      <c r="D840" s="648"/>
      <c r="E840" s="660" t="s">
        <v>714</v>
      </c>
      <c r="F840" s="548">
        <v>40.0</v>
      </c>
      <c r="G840" s="653">
        <v>549.0</v>
      </c>
      <c r="H840" s="653">
        <v>459.0</v>
      </c>
      <c r="I840" s="730"/>
      <c r="J840" s="529">
        <v>110.0</v>
      </c>
      <c r="K840" s="530">
        <f t="shared" si="96"/>
        <v>0.2003642987</v>
      </c>
      <c r="L840" s="531">
        <f t="shared" si="97"/>
        <v>-110</v>
      </c>
      <c r="M840" s="532">
        <f t="shared" si="98"/>
        <v>-1</v>
      </c>
      <c r="N840" s="661"/>
      <c r="O840" s="542"/>
      <c r="P840" s="542"/>
      <c r="Q840" s="656"/>
      <c r="R840" s="653"/>
    </row>
    <row r="841" ht="14.25" customHeight="1" outlineLevel="1">
      <c r="D841" s="648"/>
      <c r="E841" s="660" t="s">
        <v>715</v>
      </c>
      <c r="F841" s="548">
        <v>40.0</v>
      </c>
      <c r="G841" s="653">
        <v>589.0</v>
      </c>
      <c r="H841" s="653">
        <v>589.0</v>
      </c>
      <c r="I841" s="730"/>
      <c r="J841" s="529">
        <v>110.0</v>
      </c>
      <c r="K841" s="530">
        <f t="shared" si="96"/>
        <v>0.1867572156</v>
      </c>
      <c r="L841" s="531">
        <f t="shared" si="97"/>
        <v>-110</v>
      </c>
      <c r="M841" s="532">
        <f t="shared" si="98"/>
        <v>-1</v>
      </c>
      <c r="N841" s="661"/>
      <c r="O841" s="542"/>
      <c r="P841" s="542"/>
      <c r="Q841" s="656"/>
      <c r="R841" s="653"/>
    </row>
    <row r="842" ht="14.25" customHeight="1" outlineLevel="1">
      <c r="D842" s="648"/>
      <c r="E842" s="660" t="s">
        <v>716</v>
      </c>
      <c r="F842" s="548">
        <v>40.0</v>
      </c>
      <c r="G842" s="653">
        <v>589.0</v>
      </c>
      <c r="H842" s="653">
        <v>589.0</v>
      </c>
      <c r="I842" s="730"/>
      <c r="J842" s="529">
        <v>110.0</v>
      </c>
      <c r="K842" s="530">
        <f t="shared" si="96"/>
        <v>0.1867572156</v>
      </c>
      <c r="L842" s="531">
        <f t="shared" si="97"/>
        <v>-110</v>
      </c>
      <c r="M842" s="532">
        <f t="shared" si="98"/>
        <v>-1</v>
      </c>
      <c r="N842" s="661"/>
      <c r="O842" s="542"/>
      <c r="P842" s="542"/>
      <c r="Q842" s="656"/>
      <c r="R842" s="653"/>
    </row>
    <row r="843" ht="14.25" customHeight="1" outlineLevel="1">
      <c r="D843" s="648"/>
      <c r="E843" s="660" t="s">
        <v>717</v>
      </c>
      <c r="F843" s="548">
        <v>40.0</v>
      </c>
      <c r="G843" s="653">
        <v>619.0</v>
      </c>
      <c r="H843" s="653"/>
      <c r="I843" s="730"/>
      <c r="J843" s="529">
        <v>110.0</v>
      </c>
      <c r="K843" s="530">
        <f t="shared" si="96"/>
        <v>0.1777059774</v>
      </c>
      <c r="L843" s="531">
        <f t="shared" si="97"/>
        <v>-110</v>
      </c>
      <c r="M843" s="532">
        <f t="shared" si="98"/>
        <v>-1</v>
      </c>
      <c r="N843" s="661"/>
      <c r="O843" s="542"/>
      <c r="P843" s="542"/>
      <c r="Q843" s="656"/>
      <c r="R843" s="653"/>
    </row>
    <row r="844" ht="14.25" customHeight="1" outlineLevel="1">
      <c r="A844" s="551" t="s">
        <v>860</v>
      </c>
      <c r="B844" s="683"/>
      <c r="C844" s="551" t="s">
        <v>860</v>
      </c>
      <c r="D844" s="712"/>
      <c r="E844" s="660" t="s">
        <v>713</v>
      </c>
      <c r="F844" s="548">
        <v>40.0</v>
      </c>
      <c r="G844" s="665">
        <v>559.0</v>
      </c>
      <c r="H844" s="665">
        <v>499.0</v>
      </c>
      <c r="I844" s="730" t="str">
        <f>G844/R844</f>
        <v>#DIV/0!</v>
      </c>
      <c r="J844" s="529">
        <v>140.0</v>
      </c>
      <c r="K844" s="530">
        <f t="shared" si="96"/>
        <v>0.2504472272</v>
      </c>
      <c r="L844" s="531">
        <f t="shared" si="97"/>
        <v>-140</v>
      </c>
      <c r="M844" s="532">
        <f t="shared" si="98"/>
        <v>-1</v>
      </c>
      <c r="N844" s="654"/>
      <c r="O844" s="710" t="s">
        <v>313</v>
      </c>
      <c r="P844" s="710" t="s">
        <v>313</v>
      </c>
      <c r="Q844" s="672"/>
      <c r="R844" s="665"/>
    </row>
    <row r="845" ht="14.25" customHeight="1" outlineLevel="1">
      <c r="D845" s="648"/>
      <c r="E845" s="660" t="s">
        <v>714</v>
      </c>
      <c r="F845" s="548">
        <v>40.0</v>
      </c>
      <c r="G845" s="546">
        <v>559.0</v>
      </c>
      <c r="H845" s="546">
        <v>459.0</v>
      </c>
      <c r="I845" s="735"/>
      <c r="J845" s="529">
        <v>140.0</v>
      </c>
      <c r="K845" s="530">
        <f t="shared" si="96"/>
        <v>0.2504472272</v>
      </c>
      <c r="L845" s="531">
        <f t="shared" si="97"/>
        <v>-140</v>
      </c>
      <c r="M845" s="532">
        <f t="shared" si="98"/>
        <v>-1</v>
      </c>
      <c r="N845" s="661"/>
      <c r="O845" s="542"/>
      <c r="P845" s="542"/>
      <c r="Q845" s="672"/>
      <c r="R845" s="546"/>
    </row>
    <row r="846" ht="14.25" customHeight="1" outlineLevel="1">
      <c r="D846" s="648"/>
      <c r="E846" s="660" t="s">
        <v>715</v>
      </c>
      <c r="F846" s="548">
        <v>40.0</v>
      </c>
      <c r="G846" s="546">
        <v>579.0</v>
      </c>
      <c r="H846" s="546">
        <v>499.0</v>
      </c>
      <c r="I846" s="735"/>
      <c r="J846" s="529">
        <v>140.0</v>
      </c>
      <c r="K846" s="530">
        <f t="shared" si="96"/>
        <v>0.2417962003</v>
      </c>
      <c r="L846" s="531">
        <f t="shared" si="97"/>
        <v>-140</v>
      </c>
      <c r="M846" s="532">
        <f t="shared" si="98"/>
        <v>-1</v>
      </c>
      <c r="N846" s="661"/>
      <c r="O846" s="542"/>
      <c r="P846" s="542"/>
      <c r="Q846" s="672"/>
      <c r="R846" s="546"/>
    </row>
    <row r="847" ht="14.25" customHeight="1" outlineLevel="1">
      <c r="D847" s="648"/>
      <c r="E847" s="660" t="s">
        <v>716</v>
      </c>
      <c r="F847" s="548">
        <v>40.0</v>
      </c>
      <c r="G847" s="546">
        <v>579.0</v>
      </c>
      <c r="H847" s="546">
        <v>499.0</v>
      </c>
      <c r="I847" s="735"/>
      <c r="J847" s="529">
        <v>140.0</v>
      </c>
      <c r="K847" s="530">
        <f t="shared" si="96"/>
        <v>0.2417962003</v>
      </c>
      <c r="L847" s="531">
        <f t="shared" si="97"/>
        <v>-140</v>
      </c>
      <c r="M847" s="532">
        <f t="shared" si="98"/>
        <v>-1</v>
      </c>
      <c r="N847" s="661"/>
      <c r="O847" s="542"/>
      <c r="P847" s="542"/>
      <c r="Q847" s="672"/>
      <c r="R847" s="546"/>
    </row>
    <row r="848" ht="14.25" customHeight="1" outlineLevel="1">
      <c r="D848" s="648"/>
      <c r="E848" s="660" t="s">
        <v>717</v>
      </c>
      <c r="F848" s="548">
        <v>40.0</v>
      </c>
      <c r="G848" s="546">
        <v>679.0</v>
      </c>
      <c r="H848" s="546"/>
      <c r="I848" s="735"/>
      <c r="J848" s="529">
        <v>140.0</v>
      </c>
      <c r="K848" s="530">
        <f t="shared" si="96"/>
        <v>0.206185567</v>
      </c>
      <c r="L848" s="531">
        <f t="shared" si="97"/>
        <v>-140</v>
      </c>
      <c r="M848" s="532">
        <f t="shared" si="98"/>
        <v>-1</v>
      </c>
      <c r="N848" s="661"/>
      <c r="O848" s="542"/>
      <c r="P848" s="542"/>
      <c r="Q848" s="672"/>
      <c r="R848" s="546"/>
    </row>
    <row r="849" ht="14.25" customHeight="1" outlineLevel="1">
      <c r="A849" s="676" t="s">
        <v>861</v>
      </c>
      <c r="B849" s="683"/>
      <c r="C849" s="543" t="s">
        <v>861</v>
      </c>
      <c r="D849" s="712"/>
      <c r="E849" s="660" t="s">
        <v>713</v>
      </c>
      <c r="F849" s="548">
        <v>40.0</v>
      </c>
      <c r="G849" s="546">
        <v>519.0</v>
      </c>
      <c r="H849" s="546"/>
      <c r="I849" s="735"/>
      <c r="J849" s="550">
        <v>85.0</v>
      </c>
      <c r="K849" s="530">
        <f t="shared" si="96"/>
        <v>0.1637764933</v>
      </c>
      <c r="L849" s="531">
        <f t="shared" si="97"/>
        <v>-85</v>
      </c>
      <c r="M849" s="532">
        <f t="shared" si="98"/>
        <v>-1</v>
      </c>
      <c r="N849" s="661"/>
      <c r="O849" s="542"/>
      <c r="P849" s="542"/>
      <c r="Q849" s="672"/>
      <c r="R849" s="546"/>
    </row>
    <row r="850" ht="14.25" customHeight="1" outlineLevel="1">
      <c r="D850" s="648"/>
      <c r="E850" s="660" t="s">
        <v>714</v>
      </c>
      <c r="F850" s="548">
        <v>40.0</v>
      </c>
      <c r="G850" s="546">
        <v>519.0</v>
      </c>
      <c r="H850" s="546"/>
      <c r="I850" s="735"/>
      <c r="J850" s="550">
        <v>85.0</v>
      </c>
      <c r="K850" s="530">
        <f t="shared" si="96"/>
        <v>0.1637764933</v>
      </c>
      <c r="L850" s="531">
        <f t="shared" si="97"/>
        <v>-85</v>
      </c>
      <c r="M850" s="532">
        <f t="shared" si="98"/>
        <v>-1</v>
      </c>
      <c r="N850" s="661"/>
      <c r="O850" s="542"/>
      <c r="P850" s="542"/>
      <c r="Q850" s="672"/>
      <c r="R850" s="546"/>
    </row>
    <row r="851" ht="14.25" customHeight="1" outlineLevel="1">
      <c r="D851" s="648"/>
      <c r="E851" s="660" t="s">
        <v>715</v>
      </c>
      <c r="F851" s="548">
        <v>40.0</v>
      </c>
      <c r="G851" s="546">
        <v>549.0</v>
      </c>
      <c r="H851" s="546"/>
      <c r="I851" s="735"/>
      <c r="J851" s="550">
        <v>85.0</v>
      </c>
      <c r="K851" s="530">
        <f t="shared" si="96"/>
        <v>0.1548269581</v>
      </c>
      <c r="L851" s="531">
        <f t="shared" si="97"/>
        <v>-85</v>
      </c>
      <c r="M851" s="532">
        <f t="shared" si="98"/>
        <v>-1</v>
      </c>
      <c r="N851" s="661"/>
      <c r="O851" s="542"/>
      <c r="P851" s="542"/>
      <c r="Q851" s="672"/>
      <c r="R851" s="546"/>
    </row>
    <row r="852" ht="14.25" customHeight="1" outlineLevel="1">
      <c r="D852" s="648"/>
      <c r="E852" s="660" t="s">
        <v>716</v>
      </c>
      <c r="F852" s="548">
        <v>40.0</v>
      </c>
      <c r="G852" s="546">
        <v>549.0</v>
      </c>
      <c r="H852" s="546"/>
      <c r="I852" s="735"/>
      <c r="J852" s="550">
        <v>85.0</v>
      </c>
      <c r="K852" s="530">
        <f t="shared" si="96"/>
        <v>0.1548269581</v>
      </c>
      <c r="L852" s="531">
        <f t="shared" si="97"/>
        <v>-85</v>
      </c>
      <c r="M852" s="532">
        <f t="shared" si="98"/>
        <v>-1</v>
      </c>
      <c r="N852" s="661"/>
      <c r="O852" s="542"/>
      <c r="P852" s="542"/>
      <c r="Q852" s="672"/>
      <c r="R852" s="546"/>
    </row>
    <row r="853" ht="14.25" customHeight="1" outlineLevel="1">
      <c r="D853" s="648"/>
      <c r="E853" s="660" t="s">
        <v>717</v>
      </c>
      <c r="F853" s="548">
        <v>40.0</v>
      </c>
      <c r="G853" s="546">
        <v>599.0</v>
      </c>
      <c r="H853" s="546"/>
      <c r="I853" s="735"/>
      <c r="J853" s="550">
        <v>85.0</v>
      </c>
      <c r="K853" s="530">
        <f t="shared" si="96"/>
        <v>0.141903172</v>
      </c>
      <c r="L853" s="531">
        <f t="shared" si="97"/>
        <v>-85</v>
      </c>
      <c r="M853" s="532">
        <f t="shared" si="98"/>
        <v>-1</v>
      </c>
      <c r="N853" s="661"/>
      <c r="O853" s="542"/>
      <c r="P853" s="542"/>
      <c r="Q853" s="672"/>
      <c r="R853" s="546"/>
    </row>
    <row r="854" ht="14.25" customHeight="1">
      <c r="A854" s="525" t="s">
        <v>862</v>
      </c>
      <c r="B854" s="673"/>
      <c r="C854" s="525" t="s">
        <v>863</v>
      </c>
      <c r="D854" s="659"/>
      <c r="E854" s="657" t="s">
        <v>713</v>
      </c>
      <c r="F854" s="538"/>
      <c r="G854" s="539"/>
      <c r="H854" s="539"/>
      <c r="I854" s="731"/>
      <c r="J854" s="535"/>
      <c r="K854" s="536"/>
      <c r="L854" s="537"/>
      <c r="M854" s="536"/>
      <c r="N854" s="645"/>
      <c r="O854" s="536"/>
      <c r="P854" s="536"/>
      <c r="Q854" s="647"/>
      <c r="R854" s="658"/>
    </row>
    <row r="855" ht="14.25" customHeight="1">
      <c r="D855" s="648"/>
      <c r="E855" s="657" t="s">
        <v>714</v>
      </c>
      <c r="F855" s="538"/>
      <c r="G855" s="539"/>
      <c r="H855" s="539"/>
      <c r="I855" s="731"/>
      <c r="J855" s="535"/>
      <c r="K855" s="536"/>
      <c r="L855" s="537"/>
      <c r="M855" s="536"/>
      <c r="N855" s="645"/>
      <c r="O855" s="536"/>
      <c r="P855" s="536"/>
      <c r="Q855" s="647"/>
      <c r="R855" s="658"/>
    </row>
    <row r="856" ht="14.25" customHeight="1">
      <c r="D856" s="648"/>
      <c r="E856" s="657" t="s">
        <v>715</v>
      </c>
      <c r="F856" s="538"/>
      <c r="G856" s="539"/>
      <c r="H856" s="539"/>
      <c r="I856" s="731"/>
      <c r="J856" s="535"/>
      <c r="K856" s="536"/>
      <c r="L856" s="537"/>
      <c r="M856" s="536"/>
      <c r="N856" s="645"/>
      <c r="O856" s="536"/>
      <c r="P856" s="536"/>
      <c r="Q856" s="647"/>
      <c r="R856" s="658"/>
    </row>
    <row r="857" ht="14.25" customHeight="1">
      <c r="D857" s="648"/>
      <c r="E857" s="657" t="s">
        <v>716</v>
      </c>
      <c r="F857" s="538"/>
      <c r="G857" s="539"/>
      <c r="H857" s="539"/>
      <c r="I857" s="731"/>
      <c r="J857" s="535"/>
      <c r="K857" s="536"/>
      <c r="L857" s="537"/>
      <c r="M857" s="536"/>
      <c r="N857" s="645"/>
      <c r="O857" s="536"/>
      <c r="P857" s="536"/>
      <c r="Q857" s="647"/>
      <c r="R857" s="658"/>
    </row>
    <row r="858" ht="14.25" customHeight="1" collapsed="1">
      <c r="D858" s="648"/>
      <c r="E858" s="657" t="s">
        <v>717</v>
      </c>
      <c r="F858" s="538"/>
      <c r="G858" s="539"/>
      <c r="H858" s="539"/>
      <c r="I858" s="731"/>
      <c r="J858" s="535"/>
      <c r="K858" s="536"/>
      <c r="L858" s="537"/>
      <c r="M858" s="536"/>
      <c r="N858" s="645"/>
      <c r="O858" s="536"/>
      <c r="P858" s="536"/>
      <c r="Q858" s="647"/>
      <c r="R858" s="658"/>
    </row>
    <row r="859" ht="14.25" customHeight="1" outlineLevel="1">
      <c r="A859" s="543" t="s">
        <v>864</v>
      </c>
      <c r="B859" s="683"/>
      <c r="C859" s="543" t="s">
        <v>864</v>
      </c>
      <c r="D859" s="712"/>
      <c r="E859" s="660" t="s">
        <v>713</v>
      </c>
      <c r="F859" s="549">
        <v>40.0</v>
      </c>
      <c r="G859" s="546">
        <v>1199.0</v>
      </c>
      <c r="H859" s="546"/>
      <c r="I859" s="735"/>
      <c r="J859" s="550">
        <v>254.0</v>
      </c>
      <c r="K859" s="542">
        <f t="shared" ref="K859:K864" si="99">J859/G859</f>
        <v>0.2118432027</v>
      </c>
      <c r="L859" s="541">
        <f t="shared" ref="L859:L864" si="100">Q859-J859</f>
        <v>-254</v>
      </c>
      <c r="M859" s="542">
        <f t="shared" ref="M859:M864" si="101">Q859/J859-1</f>
        <v>-1</v>
      </c>
      <c r="N859" s="661"/>
      <c r="O859" s="542"/>
      <c r="P859" s="542"/>
      <c r="Q859" s="672"/>
      <c r="R859" s="546"/>
    </row>
    <row r="860" ht="14.25" customHeight="1" outlineLevel="1">
      <c r="D860" s="648"/>
      <c r="E860" s="660" t="s">
        <v>714</v>
      </c>
      <c r="F860" s="549">
        <v>40.0</v>
      </c>
      <c r="G860" s="546">
        <v>1199.0</v>
      </c>
      <c r="H860" s="546"/>
      <c r="I860" s="735"/>
      <c r="J860" s="550">
        <v>254.0</v>
      </c>
      <c r="K860" s="542">
        <f t="shared" si="99"/>
        <v>0.2118432027</v>
      </c>
      <c r="L860" s="541">
        <f t="shared" si="100"/>
        <v>-254</v>
      </c>
      <c r="M860" s="542">
        <f t="shared" si="101"/>
        <v>-1</v>
      </c>
      <c r="N860" s="661"/>
      <c r="O860" s="542"/>
      <c r="P860" s="542"/>
      <c r="Q860" s="672"/>
      <c r="R860" s="546"/>
    </row>
    <row r="861" ht="14.25" customHeight="1" outlineLevel="1">
      <c r="D861" s="648"/>
      <c r="E861" s="660" t="s">
        <v>715</v>
      </c>
      <c r="F861" s="549">
        <v>40.0</v>
      </c>
      <c r="G861" s="546">
        <v>1249.0</v>
      </c>
      <c r="H861" s="546"/>
      <c r="I861" s="735"/>
      <c r="J861" s="550">
        <v>254.0</v>
      </c>
      <c r="K861" s="542">
        <f t="shared" si="99"/>
        <v>0.2033626902</v>
      </c>
      <c r="L861" s="541">
        <f t="shared" si="100"/>
        <v>-254</v>
      </c>
      <c r="M861" s="542">
        <f t="shared" si="101"/>
        <v>-1</v>
      </c>
      <c r="N861" s="661"/>
      <c r="O861" s="542"/>
      <c r="P861" s="542"/>
      <c r="Q861" s="672"/>
      <c r="R861" s="546"/>
    </row>
    <row r="862" ht="14.25" customHeight="1" outlineLevel="1">
      <c r="D862" s="648"/>
      <c r="E862" s="660" t="s">
        <v>716</v>
      </c>
      <c r="F862" s="549">
        <v>40.0</v>
      </c>
      <c r="G862" s="546">
        <v>1249.0</v>
      </c>
      <c r="H862" s="546"/>
      <c r="I862" s="735"/>
      <c r="J862" s="550">
        <v>254.0</v>
      </c>
      <c r="K862" s="542">
        <f t="shared" si="99"/>
        <v>0.2033626902</v>
      </c>
      <c r="L862" s="541">
        <f t="shared" si="100"/>
        <v>-254</v>
      </c>
      <c r="M862" s="542">
        <f t="shared" si="101"/>
        <v>-1</v>
      </c>
      <c r="N862" s="661"/>
      <c r="O862" s="542"/>
      <c r="P862" s="542"/>
      <c r="Q862" s="672"/>
      <c r="R862" s="546"/>
    </row>
    <row r="863" ht="14.25" customHeight="1" outlineLevel="1">
      <c r="D863" s="648"/>
      <c r="E863" s="660" t="s">
        <v>717</v>
      </c>
      <c r="F863" s="549">
        <v>40.0</v>
      </c>
      <c r="G863" s="546">
        <v>1299.0</v>
      </c>
      <c r="H863" s="546"/>
      <c r="I863" s="735"/>
      <c r="J863" s="550">
        <v>254.0</v>
      </c>
      <c r="K863" s="542">
        <f t="shared" si="99"/>
        <v>0.1955350269</v>
      </c>
      <c r="L863" s="541">
        <f t="shared" si="100"/>
        <v>-254</v>
      </c>
      <c r="M863" s="542">
        <f t="shared" si="101"/>
        <v>-1</v>
      </c>
      <c r="N863" s="661"/>
      <c r="O863" s="542"/>
      <c r="P863" s="542"/>
      <c r="Q863" s="672"/>
      <c r="R863" s="546"/>
    </row>
    <row r="864" ht="14.25" customHeight="1" outlineLevel="1">
      <c r="A864" s="671" t="s">
        <v>865</v>
      </c>
      <c r="B864" s="683"/>
      <c r="C864" s="671" t="s">
        <v>865</v>
      </c>
      <c r="D864" s="712"/>
      <c r="E864" s="660" t="s">
        <v>717</v>
      </c>
      <c r="F864" s="549">
        <v>40.0</v>
      </c>
      <c r="G864" s="546">
        <v>1899.0</v>
      </c>
      <c r="H864" s="546"/>
      <c r="I864" s="735"/>
      <c r="J864" s="550">
        <v>570.0</v>
      </c>
      <c r="K864" s="542">
        <f t="shared" si="99"/>
        <v>0.3001579779</v>
      </c>
      <c r="L864" s="541">
        <f t="shared" si="100"/>
        <v>-570</v>
      </c>
      <c r="M864" s="542">
        <f t="shared" si="101"/>
        <v>-1</v>
      </c>
      <c r="N864" s="661"/>
      <c r="O864" s="542"/>
      <c r="P864" s="542"/>
      <c r="Q864" s="672"/>
      <c r="R864" s="546"/>
    </row>
    <row r="865" ht="14.25" customHeight="1">
      <c r="A865" s="719" t="s">
        <v>866</v>
      </c>
      <c r="B865" s="673"/>
      <c r="C865" s="719" t="s">
        <v>867</v>
      </c>
      <c r="D865" s="659"/>
      <c r="E865" s="657" t="s">
        <v>713</v>
      </c>
      <c r="F865" s="538"/>
      <c r="G865" s="539"/>
      <c r="H865" s="539"/>
      <c r="I865" s="731"/>
      <c r="J865" s="535"/>
      <c r="K865" s="536"/>
      <c r="L865" s="537"/>
      <c r="M865" s="536"/>
      <c r="N865" s="645"/>
      <c r="O865" s="720"/>
      <c r="P865" s="536"/>
      <c r="Q865" s="647"/>
      <c r="R865" s="658"/>
    </row>
    <row r="866" ht="14.25" customHeight="1">
      <c r="D866" s="648"/>
      <c r="E866" s="657" t="s">
        <v>714</v>
      </c>
      <c r="F866" s="538"/>
      <c r="G866" s="539"/>
      <c r="H866" s="539"/>
      <c r="I866" s="731"/>
      <c r="J866" s="535"/>
      <c r="K866" s="536"/>
      <c r="L866" s="537"/>
      <c r="M866" s="536"/>
      <c r="N866" s="645"/>
      <c r="O866" s="720"/>
      <c r="P866" s="536"/>
      <c r="Q866" s="701"/>
      <c r="R866" s="539"/>
    </row>
    <row r="867" ht="14.25" customHeight="1">
      <c r="D867" s="648"/>
      <c r="E867" s="657" t="s">
        <v>715</v>
      </c>
      <c r="F867" s="538"/>
      <c r="G867" s="539"/>
      <c r="H867" s="539"/>
      <c r="I867" s="731"/>
      <c r="J867" s="535"/>
      <c r="K867" s="536"/>
      <c r="L867" s="537"/>
      <c r="M867" s="536"/>
      <c r="N867" s="645"/>
      <c r="O867" s="720"/>
      <c r="P867" s="536"/>
      <c r="Q867" s="647"/>
      <c r="R867" s="658"/>
    </row>
    <row r="868" ht="14.25" customHeight="1">
      <c r="D868" s="648"/>
      <c r="E868" s="657" t="s">
        <v>716</v>
      </c>
      <c r="F868" s="538"/>
      <c r="G868" s="539"/>
      <c r="H868" s="539"/>
      <c r="I868" s="731"/>
      <c r="J868" s="535"/>
      <c r="K868" s="536"/>
      <c r="L868" s="537"/>
      <c r="M868" s="536"/>
      <c r="N868" s="645"/>
      <c r="O868" s="720"/>
      <c r="P868" s="536"/>
      <c r="Q868" s="647"/>
      <c r="R868" s="658"/>
    </row>
    <row r="869" ht="14.25" customHeight="1" collapsed="1">
      <c r="D869" s="648"/>
      <c r="E869" s="657" t="s">
        <v>717</v>
      </c>
      <c r="F869" s="538"/>
      <c r="G869" s="539"/>
      <c r="H869" s="539"/>
      <c r="I869" s="731"/>
      <c r="J869" s="535"/>
      <c r="K869" s="536"/>
      <c r="L869" s="537"/>
      <c r="M869" s="536"/>
      <c r="N869" s="645"/>
      <c r="O869" s="720"/>
      <c r="P869" s="536"/>
      <c r="Q869" s="647"/>
      <c r="R869" s="658"/>
    </row>
    <row r="870" ht="14.25" customHeight="1" outlineLevel="1">
      <c r="A870" s="551" t="s">
        <v>868</v>
      </c>
      <c r="B870" s="683"/>
      <c r="C870" s="551" t="s">
        <v>868</v>
      </c>
      <c r="D870" s="712"/>
      <c r="E870" s="660" t="s">
        <v>713</v>
      </c>
      <c r="F870" s="548">
        <v>40.0</v>
      </c>
      <c r="G870" s="528">
        <v>899.0</v>
      </c>
      <c r="H870" s="528">
        <v>799.0</v>
      </c>
      <c r="I870" s="735" t="str">
        <f>G870/R870</f>
        <v>#DIV/0!</v>
      </c>
      <c r="J870" s="550">
        <v>180.0</v>
      </c>
      <c r="K870" s="542">
        <f t="shared" ref="K870:K880" si="102">J870/G870</f>
        <v>0.2002224694</v>
      </c>
      <c r="L870" s="541">
        <f t="shared" ref="L870:L880" si="103">Q870-J870</f>
        <v>-180</v>
      </c>
      <c r="M870" s="542">
        <f t="shared" ref="M870:M880" si="104">Q870/J870-1</f>
        <v>-1</v>
      </c>
      <c r="N870" s="661"/>
      <c r="O870" s="542" t="s">
        <v>313</v>
      </c>
      <c r="P870" s="542" t="s">
        <v>313</v>
      </c>
      <c r="Q870" s="656"/>
      <c r="R870" s="528"/>
    </row>
    <row r="871" ht="14.25" customHeight="1" outlineLevel="1">
      <c r="D871" s="648"/>
      <c r="E871" s="660" t="s">
        <v>714</v>
      </c>
      <c r="F871" s="548">
        <v>40.0</v>
      </c>
      <c r="G871" s="528">
        <v>899.0</v>
      </c>
      <c r="H871" s="528">
        <v>659.0</v>
      </c>
      <c r="I871" s="735"/>
      <c r="J871" s="550">
        <v>180.0</v>
      </c>
      <c r="K871" s="542">
        <f t="shared" si="102"/>
        <v>0.2002224694</v>
      </c>
      <c r="L871" s="541">
        <f t="shared" si="103"/>
        <v>-180</v>
      </c>
      <c r="M871" s="542">
        <f t="shared" si="104"/>
        <v>-1</v>
      </c>
      <c r="N871" s="661"/>
      <c r="O871" s="542"/>
      <c r="P871" s="542"/>
      <c r="Q871" s="656"/>
      <c r="R871" s="528"/>
    </row>
    <row r="872" ht="14.25" customHeight="1" outlineLevel="1">
      <c r="D872" s="648"/>
      <c r="E872" s="660" t="s">
        <v>715</v>
      </c>
      <c r="F872" s="548">
        <v>40.0</v>
      </c>
      <c r="G872" s="528">
        <v>899.0</v>
      </c>
      <c r="H872" s="528">
        <v>859.0</v>
      </c>
      <c r="I872" s="735"/>
      <c r="J872" s="550">
        <v>180.0</v>
      </c>
      <c r="K872" s="542">
        <f t="shared" si="102"/>
        <v>0.2002224694</v>
      </c>
      <c r="L872" s="541">
        <f t="shared" si="103"/>
        <v>-180</v>
      </c>
      <c r="M872" s="542">
        <f t="shared" si="104"/>
        <v>-1</v>
      </c>
      <c r="N872" s="661"/>
      <c r="O872" s="542"/>
      <c r="P872" s="542"/>
      <c r="Q872" s="656"/>
      <c r="R872" s="528"/>
    </row>
    <row r="873" ht="14.25" customHeight="1" outlineLevel="1">
      <c r="D873" s="648"/>
      <c r="E873" s="660" t="s">
        <v>716</v>
      </c>
      <c r="F873" s="548">
        <v>40.0</v>
      </c>
      <c r="G873" s="528">
        <v>899.0</v>
      </c>
      <c r="H873" s="528">
        <v>859.0</v>
      </c>
      <c r="I873" s="735"/>
      <c r="J873" s="550">
        <v>180.0</v>
      </c>
      <c r="K873" s="542">
        <f t="shared" si="102"/>
        <v>0.2002224694</v>
      </c>
      <c r="L873" s="541">
        <f t="shared" si="103"/>
        <v>-180</v>
      </c>
      <c r="M873" s="542">
        <f t="shared" si="104"/>
        <v>-1</v>
      </c>
      <c r="N873" s="661"/>
      <c r="O873" s="542"/>
      <c r="P873" s="542"/>
      <c r="Q873" s="656"/>
      <c r="R873" s="528"/>
    </row>
    <row r="874" ht="14.25" customHeight="1" outlineLevel="1">
      <c r="D874" s="648"/>
      <c r="E874" s="660" t="s">
        <v>717</v>
      </c>
      <c r="F874" s="548">
        <v>40.0</v>
      </c>
      <c r="G874" s="528">
        <v>899.0</v>
      </c>
      <c r="H874" s="528"/>
      <c r="I874" s="735"/>
      <c r="J874" s="550">
        <v>180.0</v>
      </c>
      <c r="K874" s="542">
        <f t="shared" si="102"/>
        <v>0.2002224694</v>
      </c>
      <c r="L874" s="541">
        <f t="shared" si="103"/>
        <v>-180</v>
      </c>
      <c r="M874" s="542">
        <f t="shared" si="104"/>
        <v>-1</v>
      </c>
      <c r="N874" s="661"/>
      <c r="O874" s="542"/>
      <c r="P874" s="542"/>
      <c r="Q874" s="656"/>
      <c r="R874" s="528"/>
    </row>
    <row r="875" ht="14.25" customHeight="1" outlineLevel="1">
      <c r="A875" s="551" t="s">
        <v>869</v>
      </c>
      <c r="B875" s="683"/>
      <c r="C875" s="551" t="s">
        <v>869</v>
      </c>
      <c r="D875" s="712"/>
      <c r="E875" s="660" t="s">
        <v>713</v>
      </c>
      <c r="F875" s="548">
        <v>40.0</v>
      </c>
      <c r="G875" s="528">
        <v>999.0</v>
      </c>
      <c r="H875" s="528">
        <v>899.0</v>
      </c>
      <c r="I875" s="735" t="str">
        <f>G875/R875</f>
        <v>#DIV/0!</v>
      </c>
      <c r="J875" s="550">
        <v>220.0</v>
      </c>
      <c r="K875" s="542">
        <f t="shared" si="102"/>
        <v>0.2202202202</v>
      </c>
      <c r="L875" s="541">
        <f t="shared" si="103"/>
        <v>-220</v>
      </c>
      <c r="M875" s="542">
        <f t="shared" si="104"/>
        <v>-1</v>
      </c>
      <c r="N875" s="661"/>
      <c r="O875" s="542" t="s">
        <v>313</v>
      </c>
      <c r="P875" s="542" t="s">
        <v>313</v>
      </c>
      <c r="Q875" s="656"/>
      <c r="R875" s="528"/>
    </row>
    <row r="876" ht="14.25" customHeight="1" outlineLevel="1">
      <c r="D876" s="648"/>
      <c r="E876" s="660" t="s">
        <v>714</v>
      </c>
      <c r="F876" s="548">
        <v>40.0</v>
      </c>
      <c r="G876" s="528">
        <v>999.0</v>
      </c>
      <c r="H876" s="528">
        <v>759.0</v>
      </c>
      <c r="I876" s="735"/>
      <c r="J876" s="550">
        <v>220.0</v>
      </c>
      <c r="K876" s="542">
        <f t="shared" si="102"/>
        <v>0.2202202202</v>
      </c>
      <c r="L876" s="541">
        <f t="shared" si="103"/>
        <v>-220</v>
      </c>
      <c r="M876" s="542">
        <f t="shared" si="104"/>
        <v>-1</v>
      </c>
      <c r="N876" s="661"/>
      <c r="O876" s="542"/>
      <c r="P876" s="542"/>
      <c r="Q876" s="656"/>
      <c r="R876" s="528"/>
    </row>
    <row r="877" ht="14.25" customHeight="1" outlineLevel="1">
      <c r="D877" s="648"/>
      <c r="E877" s="660" t="s">
        <v>715</v>
      </c>
      <c r="F877" s="548">
        <v>40.0</v>
      </c>
      <c r="G877" s="528">
        <v>999.0</v>
      </c>
      <c r="H877" s="528">
        <v>859.0</v>
      </c>
      <c r="I877" s="735"/>
      <c r="J877" s="550">
        <v>220.0</v>
      </c>
      <c r="K877" s="542">
        <f t="shared" si="102"/>
        <v>0.2202202202</v>
      </c>
      <c r="L877" s="541">
        <f t="shared" si="103"/>
        <v>-220</v>
      </c>
      <c r="M877" s="542">
        <f t="shared" si="104"/>
        <v>-1</v>
      </c>
      <c r="N877" s="661"/>
      <c r="O877" s="542"/>
      <c r="P877" s="542"/>
      <c r="Q877" s="656"/>
      <c r="R877" s="528"/>
    </row>
    <row r="878" ht="14.25" customHeight="1" outlineLevel="1">
      <c r="D878" s="648"/>
      <c r="E878" s="660" t="s">
        <v>716</v>
      </c>
      <c r="F878" s="548">
        <v>40.0</v>
      </c>
      <c r="G878" s="528">
        <v>999.0</v>
      </c>
      <c r="H878" s="528">
        <v>959.0</v>
      </c>
      <c r="I878" s="735"/>
      <c r="J878" s="550">
        <v>220.0</v>
      </c>
      <c r="K878" s="542">
        <f t="shared" si="102"/>
        <v>0.2202202202</v>
      </c>
      <c r="L878" s="541">
        <f t="shared" si="103"/>
        <v>-220</v>
      </c>
      <c r="M878" s="542">
        <f t="shared" si="104"/>
        <v>-1</v>
      </c>
      <c r="N878" s="661"/>
      <c r="O878" s="542"/>
      <c r="P878" s="542"/>
      <c r="Q878" s="656"/>
      <c r="R878" s="528"/>
    </row>
    <row r="879" ht="14.25" customHeight="1" outlineLevel="1">
      <c r="D879" s="648"/>
      <c r="E879" s="660" t="s">
        <v>717</v>
      </c>
      <c r="F879" s="548">
        <v>40.0</v>
      </c>
      <c r="G879" s="528">
        <v>999.0</v>
      </c>
      <c r="H879" s="528"/>
      <c r="I879" s="735"/>
      <c r="J879" s="550">
        <v>220.0</v>
      </c>
      <c r="K879" s="542">
        <f t="shared" si="102"/>
        <v>0.2202202202</v>
      </c>
      <c r="L879" s="541">
        <f t="shared" si="103"/>
        <v>-220</v>
      </c>
      <c r="M879" s="542">
        <f t="shared" si="104"/>
        <v>-1</v>
      </c>
      <c r="N879" s="661"/>
      <c r="O879" s="542"/>
      <c r="P879" s="542"/>
      <c r="Q879" s="656"/>
      <c r="R879" s="528"/>
    </row>
    <row r="880" ht="14.25" customHeight="1" outlineLevel="1">
      <c r="A880" s="671" t="s">
        <v>870</v>
      </c>
      <c r="B880" s="683"/>
      <c r="C880" s="543" t="s">
        <v>870</v>
      </c>
      <c r="D880" s="712"/>
      <c r="E880" s="660" t="s">
        <v>717</v>
      </c>
      <c r="F880" s="548">
        <v>40.0</v>
      </c>
      <c r="G880" s="528">
        <v>1199.0</v>
      </c>
      <c r="H880" s="528"/>
      <c r="I880" s="735"/>
      <c r="J880" s="550">
        <v>335.0</v>
      </c>
      <c r="K880" s="542">
        <f t="shared" si="102"/>
        <v>0.2793994996</v>
      </c>
      <c r="L880" s="541">
        <f t="shared" si="103"/>
        <v>-335</v>
      </c>
      <c r="M880" s="542">
        <f t="shared" si="104"/>
        <v>-1</v>
      </c>
      <c r="N880" s="661"/>
      <c r="O880" s="542"/>
      <c r="P880" s="542"/>
      <c r="Q880" s="656"/>
      <c r="R880" s="528"/>
    </row>
    <row r="881" ht="14.25" customHeight="1">
      <c r="A881" s="719" t="s">
        <v>871</v>
      </c>
      <c r="B881" s="673"/>
      <c r="C881" s="719" t="s">
        <v>871</v>
      </c>
      <c r="D881" s="659"/>
      <c r="E881" s="657" t="s">
        <v>713</v>
      </c>
      <c r="F881" s="538"/>
      <c r="G881" s="539"/>
      <c r="H881" s="539"/>
      <c r="I881" s="731"/>
      <c r="J881" s="535"/>
      <c r="K881" s="536"/>
      <c r="L881" s="537"/>
      <c r="M881" s="536"/>
      <c r="N881" s="645"/>
      <c r="O881" s="720"/>
      <c r="P881" s="720"/>
      <c r="Q881" s="647"/>
      <c r="R881" s="658"/>
    </row>
    <row r="882" ht="14.25" customHeight="1">
      <c r="D882" s="648"/>
      <c r="E882" s="657" t="s">
        <v>714</v>
      </c>
      <c r="F882" s="538"/>
      <c r="G882" s="539"/>
      <c r="H882" s="539"/>
      <c r="I882" s="731"/>
      <c r="J882" s="535"/>
      <c r="K882" s="536"/>
      <c r="L882" s="537"/>
      <c r="M882" s="536"/>
      <c r="N882" s="645"/>
      <c r="O882" s="720"/>
      <c r="P882" s="720"/>
      <c r="Q882" s="647"/>
      <c r="R882" s="658"/>
    </row>
    <row r="883" ht="14.25" customHeight="1">
      <c r="D883" s="648"/>
      <c r="E883" s="657" t="s">
        <v>715</v>
      </c>
      <c r="F883" s="538"/>
      <c r="G883" s="539"/>
      <c r="H883" s="539"/>
      <c r="I883" s="731"/>
      <c r="J883" s="535"/>
      <c r="K883" s="536"/>
      <c r="L883" s="537"/>
      <c r="M883" s="536"/>
      <c r="N883" s="645"/>
      <c r="O883" s="720"/>
      <c r="P883" s="720"/>
      <c r="Q883" s="647"/>
      <c r="R883" s="658"/>
    </row>
    <row r="884" ht="14.25" customHeight="1">
      <c r="D884" s="648"/>
      <c r="E884" s="657" t="s">
        <v>716</v>
      </c>
      <c r="F884" s="538"/>
      <c r="G884" s="539"/>
      <c r="H884" s="539"/>
      <c r="I884" s="731"/>
      <c r="J884" s="535"/>
      <c r="K884" s="536"/>
      <c r="L884" s="537"/>
      <c r="M884" s="536"/>
      <c r="N884" s="645"/>
      <c r="O884" s="720"/>
      <c r="P884" s="720"/>
      <c r="Q884" s="647"/>
      <c r="R884" s="658"/>
    </row>
    <row r="885" ht="14.25" customHeight="1" collapsed="1">
      <c r="D885" s="648"/>
      <c r="E885" s="657" t="s">
        <v>717</v>
      </c>
      <c r="F885" s="538"/>
      <c r="G885" s="539"/>
      <c r="H885" s="539"/>
      <c r="I885" s="731"/>
      <c r="J885" s="535"/>
      <c r="K885" s="536"/>
      <c r="L885" s="537"/>
      <c r="M885" s="536"/>
      <c r="N885" s="645"/>
      <c r="O885" s="720"/>
      <c r="P885" s="720"/>
      <c r="Q885" s="647"/>
      <c r="R885" s="658"/>
    </row>
    <row r="886" ht="14.25" customHeight="1" outlineLevel="1">
      <c r="A886" s="543" t="s">
        <v>872</v>
      </c>
      <c r="B886" s="683"/>
      <c r="C886" s="543" t="s">
        <v>872</v>
      </c>
      <c r="D886" s="712"/>
      <c r="E886" s="660" t="s">
        <v>713</v>
      </c>
      <c r="F886" s="548">
        <v>40.0</v>
      </c>
      <c r="G886" s="528">
        <v>469.0</v>
      </c>
      <c r="H886" s="528">
        <v>399.0</v>
      </c>
      <c r="I886" s="735" t="str">
        <f>G886/R886</f>
        <v>#DIV/0!</v>
      </c>
      <c r="J886" s="550">
        <v>85.0</v>
      </c>
      <c r="K886" s="542">
        <f t="shared" ref="K886:K900" si="105">J886/G886</f>
        <v>0.1812366738</v>
      </c>
      <c r="L886" s="541">
        <f t="shared" ref="L886:L900" si="106">Q886-J886</f>
        <v>-85</v>
      </c>
      <c r="M886" s="542">
        <f t="shared" ref="M886:M900" si="107">Q886/J886-1</f>
        <v>-1</v>
      </c>
      <c r="N886" s="661"/>
      <c r="O886" s="542" t="s">
        <v>313</v>
      </c>
      <c r="P886" s="542" t="s">
        <v>313</v>
      </c>
      <c r="Q886" s="656"/>
      <c r="R886" s="528"/>
    </row>
    <row r="887" ht="14.25" customHeight="1" outlineLevel="1">
      <c r="D887" s="648"/>
      <c r="E887" s="660" t="s">
        <v>714</v>
      </c>
      <c r="F887" s="548">
        <v>40.0</v>
      </c>
      <c r="G887" s="528">
        <v>469.0</v>
      </c>
      <c r="H887" s="528">
        <v>359.0</v>
      </c>
      <c r="I887" s="735"/>
      <c r="J887" s="550">
        <v>85.0</v>
      </c>
      <c r="K887" s="542">
        <f t="shared" si="105"/>
        <v>0.1812366738</v>
      </c>
      <c r="L887" s="541">
        <f t="shared" si="106"/>
        <v>-85</v>
      </c>
      <c r="M887" s="542">
        <f t="shared" si="107"/>
        <v>-1</v>
      </c>
      <c r="N887" s="661"/>
      <c r="O887" s="542"/>
      <c r="P887" s="542"/>
      <c r="Q887" s="656"/>
      <c r="R887" s="528"/>
    </row>
    <row r="888" ht="14.25" customHeight="1" outlineLevel="1">
      <c r="D888" s="648"/>
      <c r="E888" s="660" t="s">
        <v>715</v>
      </c>
      <c r="F888" s="548">
        <v>40.0</v>
      </c>
      <c r="G888" s="528">
        <v>499.0</v>
      </c>
      <c r="H888" s="528">
        <v>399.0</v>
      </c>
      <c r="I888" s="735"/>
      <c r="J888" s="550">
        <v>85.0</v>
      </c>
      <c r="K888" s="542">
        <f t="shared" si="105"/>
        <v>0.1703406814</v>
      </c>
      <c r="L888" s="541">
        <f t="shared" si="106"/>
        <v>-85</v>
      </c>
      <c r="M888" s="542">
        <f t="shared" si="107"/>
        <v>-1</v>
      </c>
      <c r="N888" s="661"/>
      <c r="O888" s="542"/>
      <c r="P888" s="542"/>
      <c r="Q888" s="656"/>
      <c r="R888" s="528"/>
    </row>
    <row r="889" ht="14.25" customHeight="1" outlineLevel="1">
      <c r="D889" s="648"/>
      <c r="E889" s="660" t="s">
        <v>716</v>
      </c>
      <c r="F889" s="548">
        <v>40.0</v>
      </c>
      <c r="G889" s="528">
        <v>499.0</v>
      </c>
      <c r="H889" s="528">
        <v>399.0</v>
      </c>
      <c r="I889" s="735"/>
      <c r="J889" s="550">
        <v>85.0</v>
      </c>
      <c r="K889" s="542">
        <f t="shared" si="105"/>
        <v>0.1703406814</v>
      </c>
      <c r="L889" s="541">
        <f t="shared" si="106"/>
        <v>-85</v>
      </c>
      <c r="M889" s="542">
        <f t="shared" si="107"/>
        <v>-1</v>
      </c>
      <c r="N889" s="661"/>
      <c r="O889" s="542"/>
      <c r="P889" s="542"/>
      <c r="Q889" s="656"/>
      <c r="R889" s="528"/>
    </row>
    <row r="890" ht="14.25" customHeight="1" outlineLevel="1">
      <c r="D890" s="648"/>
      <c r="E890" s="660" t="s">
        <v>717</v>
      </c>
      <c r="F890" s="548">
        <v>40.0</v>
      </c>
      <c r="G890" s="528">
        <v>519.0</v>
      </c>
      <c r="H890" s="528"/>
      <c r="I890" s="735"/>
      <c r="J890" s="550">
        <v>85.0</v>
      </c>
      <c r="K890" s="542">
        <f t="shared" si="105"/>
        <v>0.1637764933</v>
      </c>
      <c r="L890" s="541">
        <f t="shared" si="106"/>
        <v>-85</v>
      </c>
      <c r="M890" s="542">
        <f t="shared" si="107"/>
        <v>-1</v>
      </c>
      <c r="N890" s="661"/>
      <c r="O890" s="542"/>
      <c r="P890" s="542"/>
      <c r="Q890" s="656"/>
      <c r="R890" s="528"/>
    </row>
    <row r="891" ht="14.25" customHeight="1" outlineLevel="1">
      <c r="A891" s="543" t="s">
        <v>873</v>
      </c>
      <c r="B891" s="683"/>
      <c r="C891" s="543" t="s">
        <v>873</v>
      </c>
      <c r="D891" s="712"/>
      <c r="E891" s="660" t="s">
        <v>713</v>
      </c>
      <c r="F891" s="548">
        <v>40.0</v>
      </c>
      <c r="G891" s="528">
        <v>519.0</v>
      </c>
      <c r="H891" s="528">
        <v>439.0</v>
      </c>
      <c r="I891" s="735" t="str">
        <f>G891/R891</f>
        <v>#DIV/0!</v>
      </c>
      <c r="J891" s="550">
        <v>95.0</v>
      </c>
      <c r="K891" s="542">
        <f t="shared" si="105"/>
        <v>0.183044316</v>
      </c>
      <c r="L891" s="541">
        <f t="shared" si="106"/>
        <v>-95</v>
      </c>
      <c r="M891" s="542">
        <f t="shared" si="107"/>
        <v>-1</v>
      </c>
      <c r="N891" s="661"/>
      <c r="O891" s="542" t="s">
        <v>313</v>
      </c>
      <c r="P891" s="542" t="s">
        <v>313</v>
      </c>
      <c r="Q891" s="656"/>
      <c r="R891" s="528"/>
    </row>
    <row r="892" ht="14.25" customHeight="1" outlineLevel="1">
      <c r="D892" s="648"/>
      <c r="E892" s="660" t="s">
        <v>714</v>
      </c>
      <c r="F892" s="548">
        <v>40.0</v>
      </c>
      <c r="G892" s="528">
        <v>519.0</v>
      </c>
      <c r="H892" s="528">
        <v>429.0</v>
      </c>
      <c r="I892" s="735"/>
      <c r="J892" s="550">
        <v>95.0</v>
      </c>
      <c r="K892" s="542">
        <f t="shared" si="105"/>
        <v>0.183044316</v>
      </c>
      <c r="L892" s="541">
        <f t="shared" si="106"/>
        <v>-95</v>
      </c>
      <c r="M892" s="542">
        <f t="shared" si="107"/>
        <v>-1</v>
      </c>
      <c r="N892" s="661"/>
      <c r="O892" s="542"/>
      <c r="P892" s="542"/>
      <c r="Q892" s="656"/>
      <c r="R892" s="528"/>
    </row>
    <row r="893" ht="14.25" customHeight="1" outlineLevel="1">
      <c r="D893" s="648"/>
      <c r="E893" s="660" t="s">
        <v>715</v>
      </c>
      <c r="F893" s="548">
        <v>40.0</v>
      </c>
      <c r="G893" s="528">
        <v>549.0</v>
      </c>
      <c r="H893" s="528">
        <v>459.0</v>
      </c>
      <c r="I893" s="735"/>
      <c r="J893" s="550">
        <v>95.0</v>
      </c>
      <c r="K893" s="542">
        <f t="shared" si="105"/>
        <v>0.1730418944</v>
      </c>
      <c r="L893" s="541">
        <f t="shared" si="106"/>
        <v>-95</v>
      </c>
      <c r="M893" s="542">
        <f t="shared" si="107"/>
        <v>-1</v>
      </c>
      <c r="N893" s="661"/>
      <c r="O893" s="542"/>
      <c r="P893" s="542"/>
      <c r="Q893" s="656"/>
      <c r="R893" s="528"/>
    </row>
    <row r="894" ht="14.25" customHeight="1" outlineLevel="1">
      <c r="D894" s="648"/>
      <c r="E894" s="660" t="s">
        <v>716</v>
      </c>
      <c r="F894" s="548">
        <v>40.0</v>
      </c>
      <c r="G894" s="528">
        <v>549.0</v>
      </c>
      <c r="H894" s="528">
        <v>459.0</v>
      </c>
      <c r="I894" s="735"/>
      <c r="J894" s="550">
        <v>95.0</v>
      </c>
      <c r="K894" s="542">
        <f t="shared" si="105"/>
        <v>0.1730418944</v>
      </c>
      <c r="L894" s="541">
        <f t="shared" si="106"/>
        <v>-95</v>
      </c>
      <c r="M894" s="542">
        <f t="shared" si="107"/>
        <v>-1</v>
      </c>
      <c r="N894" s="661"/>
      <c r="O894" s="542"/>
      <c r="P894" s="542"/>
      <c r="Q894" s="656"/>
      <c r="R894" s="528"/>
    </row>
    <row r="895" ht="14.25" customHeight="1" outlineLevel="1">
      <c r="D895" s="648"/>
      <c r="E895" s="660" t="s">
        <v>717</v>
      </c>
      <c r="F895" s="548">
        <v>40.0</v>
      </c>
      <c r="G895" s="528">
        <v>579.0</v>
      </c>
      <c r="H895" s="528"/>
      <c r="I895" s="735"/>
      <c r="J895" s="550">
        <v>95.0</v>
      </c>
      <c r="K895" s="542">
        <f t="shared" si="105"/>
        <v>0.1640759931</v>
      </c>
      <c r="L895" s="541">
        <f t="shared" si="106"/>
        <v>-95</v>
      </c>
      <c r="M895" s="542">
        <f t="shared" si="107"/>
        <v>-1</v>
      </c>
      <c r="N895" s="661"/>
      <c r="O895" s="542"/>
      <c r="P895" s="542"/>
      <c r="Q895" s="656"/>
      <c r="R895" s="528"/>
    </row>
    <row r="896" ht="14.25" customHeight="1" outlineLevel="1">
      <c r="A896" s="676" t="s">
        <v>874</v>
      </c>
      <c r="B896" s="683"/>
      <c r="C896" s="543" t="s">
        <v>874</v>
      </c>
      <c r="D896" s="712"/>
      <c r="E896" s="660" t="s">
        <v>713</v>
      </c>
      <c r="F896" s="548">
        <v>40.0</v>
      </c>
      <c r="G896" s="528">
        <v>719.0</v>
      </c>
      <c r="H896" s="528"/>
      <c r="I896" s="735"/>
      <c r="J896" s="550">
        <v>120.0</v>
      </c>
      <c r="K896" s="542">
        <f t="shared" si="105"/>
        <v>0.1668984701</v>
      </c>
      <c r="L896" s="541">
        <f t="shared" si="106"/>
        <v>-120</v>
      </c>
      <c r="M896" s="542">
        <f t="shared" si="107"/>
        <v>-1</v>
      </c>
      <c r="N896" s="661"/>
      <c r="O896" s="542"/>
      <c r="P896" s="542"/>
      <c r="Q896" s="656"/>
      <c r="R896" s="528"/>
    </row>
    <row r="897" ht="14.25" customHeight="1" outlineLevel="1">
      <c r="D897" s="648"/>
      <c r="E897" s="660" t="s">
        <v>714</v>
      </c>
      <c r="F897" s="548">
        <v>40.0</v>
      </c>
      <c r="G897" s="528">
        <v>719.0</v>
      </c>
      <c r="H897" s="528"/>
      <c r="I897" s="735"/>
      <c r="J897" s="550">
        <v>120.0</v>
      </c>
      <c r="K897" s="542">
        <f t="shared" si="105"/>
        <v>0.1668984701</v>
      </c>
      <c r="L897" s="541">
        <f t="shared" si="106"/>
        <v>-120</v>
      </c>
      <c r="M897" s="542">
        <f t="shared" si="107"/>
        <v>-1</v>
      </c>
      <c r="N897" s="661"/>
      <c r="O897" s="542"/>
      <c r="P897" s="542"/>
      <c r="Q897" s="656"/>
      <c r="R897" s="528"/>
    </row>
    <row r="898" ht="14.25" customHeight="1" outlineLevel="1">
      <c r="D898" s="648"/>
      <c r="E898" s="660" t="s">
        <v>715</v>
      </c>
      <c r="F898" s="548">
        <v>40.0</v>
      </c>
      <c r="G898" s="528">
        <v>749.0</v>
      </c>
      <c r="H898" s="528"/>
      <c r="I898" s="735"/>
      <c r="J898" s="550">
        <v>120.0</v>
      </c>
      <c r="K898" s="542">
        <f t="shared" si="105"/>
        <v>0.1602136182</v>
      </c>
      <c r="L898" s="541">
        <f t="shared" si="106"/>
        <v>-120</v>
      </c>
      <c r="M898" s="542">
        <f t="shared" si="107"/>
        <v>-1</v>
      </c>
      <c r="N898" s="661"/>
      <c r="O898" s="542"/>
      <c r="P898" s="542"/>
      <c r="Q898" s="656"/>
      <c r="R898" s="528"/>
    </row>
    <row r="899" ht="14.25" customHeight="1" outlineLevel="1">
      <c r="D899" s="648"/>
      <c r="E899" s="660" t="s">
        <v>736</v>
      </c>
      <c r="F899" s="548">
        <v>40.0</v>
      </c>
      <c r="G899" s="528">
        <v>749.0</v>
      </c>
      <c r="H899" s="528"/>
      <c r="I899" s="735"/>
      <c r="J899" s="550">
        <v>120.0</v>
      </c>
      <c r="K899" s="542">
        <f t="shared" si="105"/>
        <v>0.1602136182</v>
      </c>
      <c r="L899" s="541">
        <f t="shared" si="106"/>
        <v>-120</v>
      </c>
      <c r="M899" s="542">
        <f t="shared" si="107"/>
        <v>-1</v>
      </c>
      <c r="N899" s="661"/>
      <c r="O899" s="542"/>
      <c r="P899" s="542"/>
      <c r="Q899" s="656"/>
      <c r="R899" s="528"/>
    </row>
    <row r="900" ht="14.25" customHeight="1" outlineLevel="1">
      <c r="D900" s="648"/>
      <c r="E900" s="660" t="s">
        <v>717</v>
      </c>
      <c r="F900" s="548">
        <v>40.0</v>
      </c>
      <c r="G900" s="528">
        <v>779.0</v>
      </c>
      <c r="H900" s="528"/>
      <c r="I900" s="735"/>
      <c r="J900" s="550">
        <v>120.0</v>
      </c>
      <c r="K900" s="542">
        <f t="shared" si="105"/>
        <v>0.1540436457</v>
      </c>
      <c r="L900" s="541">
        <f t="shared" si="106"/>
        <v>-120</v>
      </c>
      <c r="M900" s="542">
        <f t="shared" si="107"/>
        <v>-1</v>
      </c>
      <c r="N900" s="661"/>
      <c r="O900" s="542"/>
      <c r="P900" s="542"/>
      <c r="Q900" s="656"/>
      <c r="R900" s="528"/>
    </row>
    <row r="901" ht="14.25" customHeight="1">
      <c r="A901" s="525" t="s">
        <v>1015</v>
      </c>
      <c r="B901" s="673"/>
      <c r="C901" s="525" t="s">
        <v>1016</v>
      </c>
      <c r="D901" s="659"/>
      <c r="E901" s="657" t="s">
        <v>713</v>
      </c>
      <c r="F901" s="538"/>
      <c r="G901" s="539"/>
      <c r="H901" s="539"/>
      <c r="I901" s="731"/>
      <c r="J901" s="535"/>
      <c r="K901" s="536"/>
      <c r="L901" s="537"/>
      <c r="M901" s="536"/>
      <c r="N901" s="645"/>
      <c r="O901" s="720"/>
      <c r="P901" s="720"/>
      <c r="Q901" s="647"/>
      <c r="R901" s="658"/>
    </row>
    <row r="902" ht="14.25" customHeight="1">
      <c r="B902" s="673"/>
      <c r="D902" s="659"/>
      <c r="E902" s="657" t="s">
        <v>714</v>
      </c>
      <c r="F902" s="538"/>
      <c r="G902" s="539"/>
      <c r="H902" s="539"/>
      <c r="I902" s="731"/>
      <c r="J902" s="535"/>
      <c r="K902" s="536"/>
      <c r="L902" s="537"/>
      <c r="M902" s="536"/>
      <c r="N902" s="645"/>
      <c r="O902" s="720"/>
      <c r="P902" s="720"/>
      <c r="Q902" s="647"/>
      <c r="R902" s="658"/>
    </row>
    <row r="903" ht="14.25" hidden="1" customHeight="1">
      <c r="B903" s="673"/>
      <c r="D903" s="659"/>
      <c r="E903" s="657" t="s">
        <v>986</v>
      </c>
      <c r="F903" s="538"/>
      <c r="G903" s="539"/>
      <c r="H903" s="539"/>
      <c r="I903" s="731"/>
      <c r="J903" s="535"/>
      <c r="K903" s="536"/>
      <c r="L903" s="537"/>
      <c r="M903" s="536"/>
      <c r="N903" s="645"/>
      <c r="O903" s="720"/>
      <c r="P903" s="720"/>
      <c r="Q903" s="647"/>
      <c r="R903" s="658"/>
    </row>
    <row r="904" ht="14.25" customHeight="1">
      <c r="B904" s="673"/>
      <c r="D904" s="659"/>
      <c r="E904" s="657" t="s">
        <v>715</v>
      </c>
      <c r="F904" s="538"/>
      <c r="G904" s="539"/>
      <c r="H904" s="539"/>
      <c r="I904" s="731"/>
      <c r="J904" s="535"/>
      <c r="K904" s="536"/>
      <c r="L904" s="537"/>
      <c r="M904" s="536"/>
      <c r="N904" s="645"/>
      <c r="O904" s="720"/>
      <c r="P904" s="720"/>
      <c r="Q904" s="647"/>
      <c r="R904" s="658"/>
    </row>
    <row r="905" ht="14.25" customHeight="1">
      <c r="A905" s="525"/>
      <c r="B905" s="673"/>
      <c r="C905" s="525"/>
      <c r="D905" s="659"/>
      <c r="E905" s="657" t="s">
        <v>736</v>
      </c>
      <c r="F905" s="538"/>
      <c r="G905" s="539"/>
      <c r="H905" s="539"/>
      <c r="I905" s="731"/>
      <c r="J905" s="535"/>
      <c r="K905" s="536"/>
      <c r="L905" s="537"/>
      <c r="M905" s="536"/>
      <c r="N905" s="645"/>
      <c r="O905" s="720"/>
      <c r="P905" s="720"/>
      <c r="Q905" s="647"/>
      <c r="R905" s="658"/>
    </row>
    <row r="906" ht="14.25" customHeight="1" collapsed="1">
      <c r="A906" s="525"/>
      <c r="B906" s="673"/>
      <c r="C906" s="525"/>
      <c r="D906" s="659"/>
      <c r="E906" s="657" t="s">
        <v>717</v>
      </c>
      <c r="F906" s="538"/>
      <c r="G906" s="539"/>
      <c r="H906" s="539"/>
      <c r="I906" s="731"/>
      <c r="J906" s="535"/>
      <c r="K906" s="536"/>
      <c r="L906" s="537"/>
      <c r="M906" s="536"/>
      <c r="N906" s="645"/>
      <c r="O906" s="720"/>
      <c r="P906" s="720"/>
      <c r="Q906" s="647"/>
      <c r="R906" s="658"/>
    </row>
    <row r="907" ht="14.25" customHeight="1" outlineLevel="1">
      <c r="A907" s="551" t="s">
        <v>1017</v>
      </c>
      <c r="B907" s="683"/>
      <c r="C907" s="551" t="s">
        <v>1017</v>
      </c>
      <c r="D907" s="712"/>
      <c r="E907" s="660" t="s">
        <v>713</v>
      </c>
      <c r="F907" s="548">
        <v>40.0</v>
      </c>
      <c r="G907" s="653">
        <v>449.0</v>
      </c>
      <c r="H907" s="653">
        <v>229.0</v>
      </c>
      <c r="I907" s="730" t="str">
        <f>G907/R907</f>
        <v>#DIV/0!</v>
      </c>
      <c r="J907" s="529">
        <v>80.0</v>
      </c>
      <c r="K907" s="530">
        <f t="shared" ref="K907:K921" si="108">J907/G907</f>
        <v>0.1781737194</v>
      </c>
      <c r="L907" s="531">
        <f t="shared" ref="L907:L921" si="109">Q907-J907</f>
        <v>-80</v>
      </c>
      <c r="M907" s="532">
        <f t="shared" ref="M907:M921" si="110">Q907/J907-1</f>
        <v>-1</v>
      </c>
      <c r="N907" s="661"/>
      <c r="O907" s="542" t="s">
        <v>313</v>
      </c>
      <c r="P907" s="542" t="s">
        <v>313</v>
      </c>
      <c r="Q907" s="708"/>
      <c r="R907" s="653"/>
    </row>
    <row r="908" ht="14.25" customHeight="1" outlineLevel="1">
      <c r="D908" s="648"/>
      <c r="E908" s="660" t="s">
        <v>714</v>
      </c>
      <c r="F908" s="548">
        <v>40.0</v>
      </c>
      <c r="G908" s="653">
        <v>449.0</v>
      </c>
      <c r="H908" s="653">
        <v>219.0</v>
      </c>
      <c r="I908" s="730"/>
      <c r="J908" s="529">
        <v>80.0</v>
      </c>
      <c r="K908" s="530">
        <f t="shared" si="108"/>
        <v>0.1781737194</v>
      </c>
      <c r="L908" s="531">
        <f t="shared" si="109"/>
        <v>-80</v>
      </c>
      <c r="M908" s="532">
        <f t="shared" si="110"/>
        <v>-1</v>
      </c>
      <c r="N908" s="661"/>
      <c r="O908" s="542"/>
      <c r="P908" s="542"/>
      <c r="Q908" s="708"/>
      <c r="R908" s="653"/>
    </row>
    <row r="909" ht="14.25" customHeight="1" outlineLevel="1">
      <c r="D909" s="648"/>
      <c r="E909" s="660" t="s">
        <v>715</v>
      </c>
      <c r="F909" s="548">
        <v>40.0</v>
      </c>
      <c r="G909" s="653">
        <v>479.0</v>
      </c>
      <c r="H909" s="653">
        <v>229.0</v>
      </c>
      <c r="I909" s="730"/>
      <c r="J909" s="529">
        <v>80.0</v>
      </c>
      <c r="K909" s="530">
        <f t="shared" si="108"/>
        <v>0.1670146138</v>
      </c>
      <c r="L909" s="531">
        <f t="shared" si="109"/>
        <v>-80</v>
      </c>
      <c r="M909" s="532">
        <f t="shared" si="110"/>
        <v>-1</v>
      </c>
      <c r="N909" s="661"/>
      <c r="O909" s="542"/>
      <c r="P909" s="542"/>
      <c r="Q909" s="708"/>
      <c r="R909" s="653"/>
    </row>
    <row r="910" ht="14.25" customHeight="1" outlineLevel="1">
      <c r="D910" s="648"/>
      <c r="E910" s="660" t="s">
        <v>716</v>
      </c>
      <c r="F910" s="548">
        <v>40.0</v>
      </c>
      <c r="G910" s="653">
        <v>479.0</v>
      </c>
      <c r="H910" s="653">
        <v>299.0</v>
      </c>
      <c r="I910" s="730"/>
      <c r="J910" s="529">
        <v>80.0</v>
      </c>
      <c r="K910" s="530">
        <f t="shared" si="108"/>
        <v>0.1670146138</v>
      </c>
      <c r="L910" s="531">
        <f t="shared" si="109"/>
        <v>-80</v>
      </c>
      <c r="M910" s="532">
        <f t="shared" si="110"/>
        <v>-1</v>
      </c>
      <c r="N910" s="661"/>
      <c r="O910" s="542"/>
      <c r="P910" s="542"/>
      <c r="Q910" s="708"/>
      <c r="R910" s="653"/>
    </row>
    <row r="911" ht="14.25" customHeight="1" outlineLevel="1">
      <c r="D911" s="648"/>
      <c r="E911" s="660" t="s">
        <v>717</v>
      </c>
      <c r="F911" s="548">
        <v>40.0</v>
      </c>
      <c r="G911" s="653">
        <v>499.0</v>
      </c>
      <c r="H911" s="653"/>
      <c r="I911" s="730"/>
      <c r="J911" s="529">
        <v>80.0</v>
      </c>
      <c r="K911" s="530">
        <f t="shared" si="108"/>
        <v>0.1603206413</v>
      </c>
      <c r="L911" s="531">
        <f t="shared" si="109"/>
        <v>-80</v>
      </c>
      <c r="M911" s="532">
        <f t="shared" si="110"/>
        <v>-1</v>
      </c>
      <c r="N911" s="661"/>
      <c r="O911" s="542"/>
      <c r="P911" s="542"/>
      <c r="Q911" s="708"/>
      <c r="R911" s="653"/>
    </row>
    <row r="912" ht="14.25" customHeight="1" outlineLevel="1">
      <c r="A912" s="551" t="s">
        <v>1018</v>
      </c>
      <c r="B912" s="683"/>
      <c r="C912" s="551" t="s">
        <v>1018</v>
      </c>
      <c r="D912" s="712"/>
      <c r="E912" s="660" t="s">
        <v>713</v>
      </c>
      <c r="F912" s="548">
        <v>40.0</v>
      </c>
      <c r="G912" s="653">
        <v>449.0</v>
      </c>
      <c r="H912" s="653">
        <v>229.0</v>
      </c>
      <c r="I912" s="730" t="str">
        <f>G912/R912</f>
        <v>#DIV/0!</v>
      </c>
      <c r="J912" s="529">
        <v>80.0</v>
      </c>
      <c r="K912" s="530">
        <f t="shared" si="108"/>
        <v>0.1781737194</v>
      </c>
      <c r="L912" s="531">
        <f t="shared" si="109"/>
        <v>-80</v>
      </c>
      <c r="M912" s="532">
        <f t="shared" si="110"/>
        <v>-1</v>
      </c>
      <c r="N912" s="661"/>
      <c r="O912" s="542" t="s">
        <v>313</v>
      </c>
      <c r="P912" s="542" t="s">
        <v>313</v>
      </c>
      <c r="Q912" s="708"/>
      <c r="R912" s="653"/>
    </row>
    <row r="913" ht="14.25" customHeight="1" outlineLevel="1">
      <c r="D913" s="648"/>
      <c r="E913" s="660" t="s">
        <v>714</v>
      </c>
      <c r="F913" s="548">
        <v>40.0</v>
      </c>
      <c r="G913" s="653">
        <v>449.0</v>
      </c>
      <c r="H913" s="653">
        <v>219.0</v>
      </c>
      <c r="I913" s="730"/>
      <c r="J913" s="529">
        <v>80.0</v>
      </c>
      <c r="K913" s="530">
        <f t="shared" si="108"/>
        <v>0.1781737194</v>
      </c>
      <c r="L913" s="531">
        <f t="shared" si="109"/>
        <v>-80</v>
      </c>
      <c r="M913" s="532">
        <f t="shared" si="110"/>
        <v>-1</v>
      </c>
      <c r="N913" s="661"/>
      <c r="O913" s="542"/>
      <c r="P913" s="542"/>
      <c r="Q913" s="708"/>
      <c r="R913" s="653"/>
    </row>
    <row r="914" ht="14.25" customHeight="1" outlineLevel="1">
      <c r="D914" s="648"/>
      <c r="E914" s="660" t="s">
        <v>715</v>
      </c>
      <c r="F914" s="548">
        <v>40.0</v>
      </c>
      <c r="G914" s="653">
        <v>479.0</v>
      </c>
      <c r="H914" s="653">
        <v>229.0</v>
      </c>
      <c r="I914" s="730"/>
      <c r="J914" s="529">
        <v>80.0</v>
      </c>
      <c r="K914" s="530">
        <f t="shared" si="108"/>
        <v>0.1670146138</v>
      </c>
      <c r="L914" s="531">
        <f t="shared" si="109"/>
        <v>-80</v>
      </c>
      <c r="M914" s="532">
        <f t="shared" si="110"/>
        <v>-1</v>
      </c>
      <c r="N914" s="661"/>
      <c r="O914" s="542"/>
      <c r="P914" s="542"/>
      <c r="Q914" s="708"/>
      <c r="R914" s="653"/>
    </row>
    <row r="915" ht="14.25" customHeight="1" outlineLevel="1">
      <c r="D915" s="648"/>
      <c r="E915" s="660" t="s">
        <v>716</v>
      </c>
      <c r="F915" s="548">
        <v>40.0</v>
      </c>
      <c r="G915" s="653">
        <v>479.0</v>
      </c>
      <c r="H915" s="653">
        <v>299.0</v>
      </c>
      <c r="I915" s="730"/>
      <c r="J915" s="529">
        <v>80.0</v>
      </c>
      <c r="K915" s="530">
        <f t="shared" si="108"/>
        <v>0.1670146138</v>
      </c>
      <c r="L915" s="531">
        <f t="shared" si="109"/>
        <v>-80</v>
      </c>
      <c r="M915" s="532">
        <f t="shared" si="110"/>
        <v>-1</v>
      </c>
      <c r="N915" s="661"/>
      <c r="O915" s="542"/>
      <c r="P915" s="542"/>
      <c r="Q915" s="708"/>
      <c r="R915" s="653"/>
    </row>
    <row r="916" ht="14.25" customHeight="1" outlineLevel="1">
      <c r="D916" s="648"/>
      <c r="E916" s="660" t="s">
        <v>717</v>
      </c>
      <c r="F916" s="548">
        <v>40.0</v>
      </c>
      <c r="G916" s="653">
        <v>499.0</v>
      </c>
      <c r="H916" s="653"/>
      <c r="I916" s="730"/>
      <c r="J916" s="529">
        <v>80.0</v>
      </c>
      <c r="K916" s="530">
        <f t="shared" si="108"/>
        <v>0.1603206413</v>
      </c>
      <c r="L916" s="531">
        <f t="shared" si="109"/>
        <v>-80</v>
      </c>
      <c r="M916" s="532">
        <f t="shared" si="110"/>
        <v>-1</v>
      </c>
      <c r="N916" s="661"/>
      <c r="O916" s="542"/>
      <c r="P916" s="542"/>
      <c r="Q916" s="708"/>
      <c r="R916" s="653"/>
    </row>
    <row r="917" ht="14.25" customHeight="1" outlineLevel="1">
      <c r="A917" s="551" t="s">
        <v>1019</v>
      </c>
      <c r="B917" s="683"/>
      <c r="C917" s="551" t="s">
        <v>1019</v>
      </c>
      <c r="D917" s="712"/>
      <c r="E917" s="660" t="s">
        <v>713</v>
      </c>
      <c r="F917" s="548">
        <v>40.0</v>
      </c>
      <c r="G917" s="653">
        <v>449.0</v>
      </c>
      <c r="H917" s="653">
        <v>229.0</v>
      </c>
      <c r="I917" s="730" t="str">
        <f>G917/R917</f>
        <v>#DIV/0!</v>
      </c>
      <c r="J917" s="529">
        <v>80.0</v>
      </c>
      <c r="K917" s="530">
        <f t="shared" si="108"/>
        <v>0.1781737194</v>
      </c>
      <c r="L917" s="531">
        <f t="shared" si="109"/>
        <v>-80</v>
      </c>
      <c r="M917" s="532">
        <f t="shared" si="110"/>
        <v>-1</v>
      </c>
      <c r="N917" s="661"/>
      <c r="O917" s="542" t="s">
        <v>313</v>
      </c>
      <c r="P917" s="542" t="s">
        <v>313</v>
      </c>
      <c r="Q917" s="708"/>
      <c r="R917" s="653"/>
    </row>
    <row r="918" ht="14.25" customHeight="1" outlineLevel="1">
      <c r="D918" s="648"/>
      <c r="E918" s="660" t="s">
        <v>714</v>
      </c>
      <c r="F918" s="548">
        <v>40.0</v>
      </c>
      <c r="G918" s="653">
        <v>449.0</v>
      </c>
      <c r="H918" s="653">
        <v>219.0</v>
      </c>
      <c r="I918" s="730"/>
      <c r="J918" s="529">
        <v>80.0</v>
      </c>
      <c r="K918" s="530">
        <f t="shared" si="108"/>
        <v>0.1781737194</v>
      </c>
      <c r="L918" s="531">
        <f t="shared" si="109"/>
        <v>-80</v>
      </c>
      <c r="M918" s="532">
        <f t="shared" si="110"/>
        <v>-1</v>
      </c>
      <c r="N918" s="661"/>
      <c r="O918" s="542"/>
      <c r="P918" s="542"/>
      <c r="Q918" s="708"/>
      <c r="R918" s="653"/>
    </row>
    <row r="919" ht="14.25" customHeight="1" outlineLevel="1">
      <c r="D919" s="648"/>
      <c r="E919" s="660" t="s">
        <v>715</v>
      </c>
      <c r="F919" s="548">
        <v>40.0</v>
      </c>
      <c r="G919" s="653">
        <v>479.0</v>
      </c>
      <c r="H919" s="653">
        <v>229.0</v>
      </c>
      <c r="I919" s="730"/>
      <c r="J919" s="529">
        <v>80.0</v>
      </c>
      <c r="K919" s="530">
        <f t="shared" si="108"/>
        <v>0.1670146138</v>
      </c>
      <c r="L919" s="531">
        <f t="shared" si="109"/>
        <v>-80</v>
      </c>
      <c r="M919" s="532">
        <f t="shared" si="110"/>
        <v>-1</v>
      </c>
      <c r="N919" s="661"/>
      <c r="O919" s="542"/>
      <c r="P919" s="542"/>
      <c r="Q919" s="708"/>
      <c r="R919" s="653"/>
    </row>
    <row r="920" ht="14.25" customHeight="1" outlineLevel="1">
      <c r="D920" s="648"/>
      <c r="E920" s="660" t="s">
        <v>716</v>
      </c>
      <c r="F920" s="548">
        <v>40.0</v>
      </c>
      <c r="G920" s="653">
        <v>479.0</v>
      </c>
      <c r="H920" s="653">
        <v>299.0</v>
      </c>
      <c r="I920" s="730"/>
      <c r="J920" s="529">
        <v>80.0</v>
      </c>
      <c r="K920" s="530">
        <f t="shared" si="108"/>
        <v>0.1670146138</v>
      </c>
      <c r="L920" s="531">
        <f t="shared" si="109"/>
        <v>-80</v>
      </c>
      <c r="M920" s="532">
        <f t="shared" si="110"/>
        <v>-1</v>
      </c>
      <c r="N920" s="661"/>
      <c r="O920" s="542"/>
      <c r="P920" s="542"/>
      <c r="Q920" s="708"/>
      <c r="R920" s="653"/>
    </row>
    <row r="921" ht="14.25" customHeight="1" outlineLevel="1">
      <c r="D921" s="648"/>
      <c r="E921" s="660" t="s">
        <v>717</v>
      </c>
      <c r="F921" s="548">
        <v>40.0</v>
      </c>
      <c r="G921" s="653">
        <v>499.0</v>
      </c>
      <c r="H921" s="653"/>
      <c r="I921" s="730"/>
      <c r="J921" s="529">
        <v>80.0</v>
      </c>
      <c r="K921" s="530">
        <f t="shared" si="108"/>
        <v>0.1603206413</v>
      </c>
      <c r="L921" s="531">
        <f t="shared" si="109"/>
        <v>-80</v>
      </c>
      <c r="M921" s="532">
        <f t="shared" si="110"/>
        <v>-1</v>
      </c>
      <c r="N921" s="661"/>
      <c r="O921" s="542"/>
      <c r="P921" s="542"/>
      <c r="Q921" s="708"/>
      <c r="R921" s="653"/>
    </row>
    <row r="922" ht="14.25" customHeight="1" outlineLevel="1">
      <c r="A922" s="525" t="s">
        <v>875</v>
      </c>
      <c r="B922" s="673"/>
      <c r="C922" s="525" t="s">
        <v>875</v>
      </c>
      <c r="D922" s="721"/>
      <c r="E922" s="657" t="s">
        <v>713</v>
      </c>
      <c r="F922" s="533"/>
      <c r="G922" s="534"/>
      <c r="H922" s="534"/>
      <c r="I922" s="731"/>
      <c r="J922" s="535"/>
      <c r="K922" s="536"/>
      <c r="L922" s="537"/>
      <c r="M922" s="536"/>
      <c r="N922" s="645"/>
      <c r="O922" s="536"/>
      <c r="P922" s="536"/>
      <c r="Q922" s="705"/>
      <c r="R922" s="534"/>
    </row>
    <row r="923" ht="14.25" customHeight="1" outlineLevel="1">
      <c r="D923" s="648"/>
      <c r="E923" s="657" t="s">
        <v>714</v>
      </c>
      <c r="F923" s="533"/>
      <c r="G923" s="534"/>
      <c r="H923" s="534"/>
      <c r="I923" s="731"/>
      <c r="J923" s="535"/>
      <c r="K923" s="536"/>
      <c r="L923" s="537"/>
      <c r="M923" s="536"/>
      <c r="N923" s="645"/>
      <c r="O923" s="536"/>
      <c r="P923" s="536"/>
      <c r="Q923" s="705"/>
      <c r="R923" s="534"/>
    </row>
    <row r="924" ht="14.25" customHeight="1" outlineLevel="1">
      <c r="D924" s="648"/>
      <c r="E924" s="657" t="s">
        <v>715</v>
      </c>
      <c r="F924" s="533"/>
      <c r="G924" s="534"/>
      <c r="H924" s="534"/>
      <c r="I924" s="731"/>
      <c r="J924" s="535"/>
      <c r="K924" s="536"/>
      <c r="L924" s="537"/>
      <c r="M924" s="536"/>
      <c r="N924" s="645"/>
      <c r="O924" s="536"/>
      <c r="P924" s="536"/>
      <c r="Q924" s="705"/>
      <c r="R924" s="534"/>
    </row>
    <row r="925" ht="14.25" customHeight="1" outlineLevel="1">
      <c r="D925" s="648"/>
      <c r="E925" s="657" t="s">
        <v>736</v>
      </c>
      <c r="F925" s="533"/>
      <c r="G925" s="534"/>
      <c r="H925" s="534"/>
      <c r="I925" s="731"/>
      <c r="J925" s="535"/>
      <c r="K925" s="536"/>
      <c r="L925" s="537"/>
      <c r="M925" s="536"/>
      <c r="N925" s="645"/>
      <c r="O925" s="536"/>
      <c r="P925" s="536"/>
      <c r="Q925" s="705"/>
      <c r="R925" s="534"/>
    </row>
    <row r="926" ht="14.25" customHeight="1" outlineLevel="1">
      <c r="D926" s="648"/>
      <c r="E926" s="657" t="s">
        <v>717</v>
      </c>
      <c r="F926" s="533"/>
      <c r="G926" s="534"/>
      <c r="H926" s="534"/>
      <c r="I926" s="731"/>
      <c r="J926" s="535"/>
      <c r="K926" s="536"/>
      <c r="L926" s="537"/>
      <c r="M926" s="536"/>
      <c r="N926" s="645"/>
      <c r="O926" s="536"/>
      <c r="P926" s="536"/>
      <c r="Q926" s="705"/>
      <c r="R926" s="534"/>
    </row>
    <row r="927" ht="14.25" customHeight="1" outlineLevel="1">
      <c r="A927" s="543" t="s">
        <v>876</v>
      </c>
      <c r="B927" s="683"/>
      <c r="C927" s="543" t="s">
        <v>876</v>
      </c>
      <c r="D927" s="712"/>
      <c r="E927" s="660" t="s">
        <v>713</v>
      </c>
      <c r="F927" s="548">
        <v>40.0</v>
      </c>
      <c r="G927" s="528">
        <v>349.0</v>
      </c>
      <c r="H927" s="528"/>
      <c r="I927" s="735"/>
      <c r="J927" s="550">
        <v>60.0</v>
      </c>
      <c r="K927" s="542">
        <f t="shared" ref="K927:K941" si="111">J927/G927</f>
        <v>0.1719197708</v>
      </c>
      <c r="L927" s="541">
        <f t="shared" ref="L927:L941" si="112">Q927-J927</f>
        <v>-60</v>
      </c>
      <c r="M927" s="542">
        <f t="shared" ref="M927:M941" si="113">Q927/J927-1</f>
        <v>-1</v>
      </c>
      <c r="N927" s="661"/>
      <c r="O927" s="542"/>
      <c r="P927" s="542"/>
      <c r="Q927" s="656"/>
      <c r="R927" s="528"/>
    </row>
    <row r="928" ht="14.25" customHeight="1" outlineLevel="1">
      <c r="D928" s="648"/>
      <c r="E928" s="660" t="s">
        <v>714</v>
      </c>
      <c r="F928" s="548">
        <v>40.0</v>
      </c>
      <c r="G928" s="528">
        <v>349.0</v>
      </c>
      <c r="H928" s="528"/>
      <c r="I928" s="735"/>
      <c r="J928" s="550">
        <v>60.0</v>
      </c>
      <c r="K928" s="542">
        <f t="shared" si="111"/>
        <v>0.1719197708</v>
      </c>
      <c r="L928" s="541">
        <f t="shared" si="112"/>
        <v>-60</v>
      </c>
      <c r="M928" s="542">
        <f t="shared" si="113"/>
        <v>-1</v>
      </c>
      <c r="N928" s="661"/>
      <c r="O928" s="542"/>
      <c r="P928" s="542"/>
      <c r="Q928" s="656"/>
      <c r="R928" s="528"/>
    </row>
    <row r="929" ht="14.25" customHeight="1" outlineLevel="1">
      <c r="D929" s="648"/>
      <c r="E929" s="660" t="s">
        <v>715</v>
      </c>
      <c r="F929" s="548">
        <v>40.0</v>
      </c>
      <c r="G929" s="528">
        <v>379.0</v>
      </c>
      <c r="H929" s="528"/>
      <c r="I929" s="735"/>
      <c r="J929" s="550">
        <v>60.0</v>
      </c>
      <c r="K929" s="542">
        <f t="shared" si="111"/>
        <v>0.1583113456</v>
      </c>
      <c r="L929" s="541">
        <f t="shared" si="112"/>
        <v>-60</v>
      </c>
      <c r="M929" s="542">
        <f t="shared" si="113"/>
        <v>-1</v>
      </c>
      <c r="N929" s="661"/>
      <c r="O929" s="542"/>
      <c r="P929" s="542"/>
      <c r="Q929" s="656"/>
      <c r="R929" s="528"/>
    </row>
    <row r="930" ht="14.25" customHeight="1" outlineLevel="1">
      <c r="D930" s="648"/>
      <c r="E930" s="660" t="s">
        <v>716</v>
      </c>
      <c r="F930" s="548">
        <v>40.0</v>
      </c>
      <c r="G930" s="528">
        <v>379.0</v>
      </c>
      <c r="H930" s="528"/>
      <c r="I930" s="735"/>
      <c r="J930" s="550">
        <v>60.0</v>
      </c>
      <c r="K930" s="542">
        <f t="shared" si="111"/>
        <v>0.1583113456</v>
      </c>
      <c r="L930" s="541">
        <f t="shared" si="112"/>
        <v>-60</v>
      </c>
      <c r="M930" s="542">
        <f t="shared" si="113"/>
        <v>-1</v>
      </c>
      <c r="N930" s="661"/>
      <c r="O930" s="542"/>
      <c r="P930" s="542"/>
      <c r="Q930" s="656"/>
      <c r="R930" s="528"/>
    </row>
    <row r="931" ht="14.25" customHeight="1" outlineLevel="1">
      <c r="D931" s="648"/>
      <c r="E931" s="660" t="s">
        <v>717</v>
      </c>
      <c r="F931" s="548">
        <v>40.0</v>
      </c>
      <c r="G931" s="528">
        <v>399.0</v>
      </c>
      <c r="H931" s="528"/>
      <c r="I931" s="735"/>
      <c r="J931" s="550">
        <v>60.0</v>
      </c>
      <c r="K931" s="542">
        <f t="shared" si="111"/>
        <v>0.1503759398</v>
      </c>
      <c r="L931" s="541">
        <f t="shared" si="112"/>
        <v>-60</v>
      </c>
      <c r="M931" s="542">
        <f t="shared" si="113"/>
        <v>-1</v>
      </c>
      <c r="N931" s="661"/>
      <c r="O931" s="542"/>
      <c r="P931" s="542"/>
      <c r="Q931" s="656"/>
      <c r="R931" s="528"/>
    </row>
    <row r="932" ht="14.25" customHeight="1" outlineLevel="1">
      <c r="A932" s="551" t="s">
        <v>877</v>
      </c>
      <c r="B932" s="683"/>
      <c r="C932" s="551" t="s">
        <v>877</v>
      </c>
      <c r="D932" s="712"/>
      <c r="E932" s="660" t="s">
        <v>713</v>
      </c>
      <c r="F932" s="548">
        <v>40.0</v>
      </c>
      <c r="G932" s="653">
        <v>499.0</v>
      </c>
      <c r="H932" s="653">
        <v>459.0</v>
      </c>
      <c r="I932" s="730" t="str">
        <f>G932/R932</f>
        <v>#DIV/0!</v>
      </c>
      <c r="J932" s="529">
        <v>85.0</v>
      </c>
      <c r="K932" s="542">
        <f t="shared" si="111"/>
        <v>0.1703406814</v>
      </c>
      <c r="L932" s="541">
        <f t="shared" si="112"/>
        <v>-85</v>
      </c>
      <c r="M932" s="542">
        <f t="shared" si="113"/>
        <v>-1</v>
      </c>
      <c r="N932" s="661"/>
      <c r="O932" s="542" t="s">
        <v>313</v>
      </c>
      <c r="P932" s="542" t="s">
        <v>313</v>
      </c>
      <c r="Q932" s="656"/>
      <c r="R932" s="653"/>
    </row>
    <row r="933" ht="14.25" customHeight="1" outlineLevel="1">
      <c r="D933" s="648"/>
      <c r="E933" s="660" t="s">
        <v>714</v>
      </c>
      <c r="F933" s="548">
        <v>40.0</v>
      </c>
      <c r="G933" s="653">
        <v>499.0</v>
      </c>
      <c r="H933" s="653">
        <v>429.0</v>
      </c>
      <c r="I933" s="730"/>
      <c r="J933" s="529">
        <v>85.0</v>
      </c>
      <c r="K933" s="542">
        <f t="shared" si="111"/>
        <v>0.1703406814</v>
      </c>
      <c r="L933" s="541">
        <f t="shared" si="112"/>
        <v>-85</v>
      </c>
      <c r="M933" s="542">
        <f t="shared" si="113"/>
        <v>-1</v>
      </c>
      <c r="N933" s="661"/>
      <c r="O933" s="542"/>
      <c r="P933" s="542"/>
      <c r="Q933" s="656"/>
      <c r="R933" s="653"/>
    </row>
    <row r="934" ht="14.25" customHeight="1" outlineLevel="1">
      <c r="D934" s="648"/>
      <c r="E934" s="660" t="s">
        <v>715</v>
      </c>
      <c r="F934" s="548">
        <v>40.0</v>
      </c>
      <c r="G934" s="653">
        <v>519.0</v>
      </c>
      <c r="H934" s="653">
        <v>469.0</v>
      </c>
      <c r="I934" s="730"/>
      <c r="J934" s="529">
        <v>85.0</v>
      </c>
      <c r="K934" s="542">
        <f t="shared" si="111"/>
        <v>0.1637764933</v>
      </c>
      <c r="L934" s="541">
        <f t="shared" si="112"/>
        <v>-85</v>
      </c>
      <c r="M934" s="542">
        <f t="shared" si="113"/>
        <v>-1</v>
      </c>
      <c r="N934" s="661"/>
      <c r="O934" s="542"/>
      <c r="P934" s="542"/>
      <c r="Q934" s="656"/>
      <c r="R934" s="653"/>
    </row>
    <row r="935" ht="14.25" customHeight="1" outlineLevel="1">
      <c r="D935" s="648"/>
      <c r="E935" s="660" t="s">
        <v>716</v>
      </c>
      <c r="F935" s="548">
        <v>40.0</v>
      </c>
      <c r="G935" s="653">
        <v>519.0</v>
      </c>
      <c r="H935" s="653"/>
      <c r="I935" s="730"/>
      <c r="J935" s="529">
        <v>85.0</v>
      </c>
      <c r="K935" s="542">
        <f t="shared" si="111"/>
        <v>0.1637764933</v>
      </c>
      <c r="L935" s="541">
        <f t="shared" si="112"/>
        <v>-85</v>
      </c>
      <c r="M935" s="542">
        <f t="shared" si="113"/>
        <v>-1</v>
      </c>
      <c r="N935" s="661"/>
      <c r="O935" s="542"/>
      <c r="P935" s="542"/>
      <c r="Q935" s="656"/>
      <c r="R935" s="653"/>
    </row>
    <row r="936" ht="14.25" customHeight="1" outlineLevel="1">
      <c r="D936" s="648"/>
      <c r="E936" s="660" t="s">
        <v>717</v>
      </c>
      <c r="F936" s="548">
        <v>40.0</v>
      </c>
      <c r="G936" s="653">
        <v>549.0</v>
      </c>
      <c r="H936" s="653"/>
      <c r="I936" s="730"/>
      <c r="J936" s="529">
        <v>85.0</v>
      </c>
      <c r="K936" s="542">
        <f t="shared" si="111"/>
        <v>0.1548269581</v>
      </c>
      <c r="L936" s="541">
        <f t="shared" si="112"/>
        <v>-85</v>
      </c>
      <c r="M936" s="542">
        <f t="shared" si="113"/>
        <v>-1</v>
      </c>
      <c r="N936" s="661"/>
      <c r="O936" s="542"/>
      <c r="P936" s="542"/>
      <c r="Q936" s="656"/>
      <c r="R936" s="653"/>
    </row>
    <row r="937" ht="14.25" customHeight="1" outlineLevel="1">
      <c r="A937" s="551" t="s">
        <v>878</v>
      </c>
      <c r="B937" s="683"/>
      <c r="C937" s="551" t="s">
        <v>878</v>
      </c>
      <c r="D937" s="712"/>
      <c r="E937" s="660" t="s">
        <v>713</v>
      </c>
      <c r="F937" s="548">
        <v>40.0</v>
      </c>
      <c r="G937" s="653">
        <v>479.0</v>
      </c>
      <c r="H937" s="653">
        <v>449.0</v>
      </c>
      <c r="I937" s="730" t="str">
        <f>G937/R937</f>
        <v>#DIV/0!</v>
      </c>
      <c r="J937" s="529">
        <v>85.0</v>
      </c>
      <c r="K937" s="542">
        <f t="shared" si="111"/>
        <v>0.1774530271</v>
      </c>
      <c r="L937" s="541">
        <f t="shared" si="112"/>
        <v>-85</v>
      </c>
      <c r="M937" s="542">
        <f t="shared" si="113"/>
        <v>-1</v>
      </c>
      <c r="N937" s="661"/>
      <c r="O937" s="542" t="s">
        <v>313</v>
      </c>
      <c r="P937" s="542" t="s">
        <v>313</v>
      </c>
      <c r="Q937" s="656"/>
      <c r="R937" s="653"/>
    </row>
    <row r="938" ht="14.25" customHeight="1" outlineLevel="1">
      <c r="D938" s="648"/>
      <c r="E938" s="660" t="s">
        <v>714</v>
      </c>
      <c r="F938" s="548">
        <v>40.0</v>
      </c>
      <c r="G938" s="653">
        <v>479.0</v>
      </c>
      <c r="H938" s="653">
        <v>389.0</v>
      </c>
      <c r="I938" s="730"/>
      <c r="J938" s="529">
        <v>85.0</v>
      </c>
      <c r="K938" s="542">
        <f t="shared" si="111"/>
        <v>0.1774530271</v>
      </c>
      <c r="L938" s="541">
        <f t="shared" si="112"/>
        <v>-85</v>
      </c>
      <c r="M938" s="542">
        <f t="shared" si="113"/>
        <v>-1</v>
      </c>
      <c r="N938" s="661"/>
      <c r="O938" s="542"/>
      <c r="P938" s="542"/>
      <c r="Q938" s="656"/>
      <c r="R938" s="653"/>
    </row>
    <row r="939" ht="14.25" customHeight="1" outlineLevel="1">
      <c r="D939" s="648"/>
      <c r="E939" s="660" t="s">
        <v>715</v>
      </c>
      <c r="F939" s="548">
        <v>40.0</v>
      </c>
      <c r="G939" s="653">
        <v>499.0</v>
      </c>
      <c r="H939" s="653">
        <v>429.0</v>
      </c>
      <c r="I939" s="730"/>
      <c r="J939" s="529">
        <v>85.0</v>
      </c>
      <c r="K939" s="542">
        <f t="shared" si="111"/>
        <v>0.1703406814</v>
      </c>
      <c r="L939" s="541">
        <f t="shared" si="112"/>
        <v>-85</v>
      </c>
      <c r="M939" s="542">
        <f t="shared" si="113"/>
        <v>-1</v>
      </c>
      <c r="N939" s="661"/>
      <c r="O939" s="542"/>
      <c r="P939" s="542"/>
      <c r="Q939" s="656"/>
      <c r="R939" s="653"/>
    </row>
    <row r="940" ht="14.25" customHeight="1" outlineLevel="1">
      <c r="D940" s="648"/>
      <c r="E940" s="660" t="s">
        <v>716</v>
      </c>
      <c r="F940" s="548">
        <v>40.0</v>
      </c>
      <c r="G940" s="653">
        <v>499.0</v>
      </c>
      <c r="H940" s="653">
        <v>429.0</v>
      </c>
      <c r="I940" s="730"/>
      <c r="J940" s="529">
        <v>85.0</v>
      </c>
      <c r="K940" s="542">
        <f t="shared" si="111"/>
        <v>0.1703406814</v>
      </c>
      <c r="L940" s="541">
        <f t="shared" si="112"/>
        <v>-85</v>
      </c>
      <c r="M940" s="542">
        <f t="shared" si="113"/>
        <v>-1</v>
      </c>
      <c r="N940" s="661"/>
      <c r="O940" s="542"/>
      <c r="P940" s="542"/>
      <c r="Q940" s="656"/>
      <c r="R940" s="653"/>
    </row>
    <row r="941" ht="14.25" customHeight="1" outlineLevel="1">
      <c r="D941" s="648"/>
      <c r="E941" s="660" t="s">
        <v>717</v>
      </c>
      <c r="F941" s="548">
        <v>40.0</v>
      </c>
      <c r="G941" s="653">
        <v>529.0</v>
      </c>
      <c r="H941" s="653"/>
      <c r="I941" s="730"/>
      <c r="J941" s="529">
        <v>85.0</v>
      </c>
      <c r="K941" s="542">
        <f t="shared" si="111"/>
        <v>0.1606805293</v>
      </c>
      <c r="L941" s="541">
        <f t="shared" si="112"/>
        <v>-85</v>
      </c>
      <c r="M941" s="542">
        <f t="shared" si="113"/>
        <v>-1</v>
      </c>
      <c r="N941" s="661"/>
      <c r="O941" s="542"/>
      <c r="P941" s="542"/>
      <c r="Q941" s="656"/>
      <c r="R941" s="653"/>
    </row>
    <row r="942" ht="14.25" customHeight="1" outlineLevel="1">
      <c r="A942" s="525" t="s">
        <v>879</v>
      </c>
      <c r="B942" s="673"/>
      <c r="C942" s="525" t="s">
        <v>879</v>
      </c>
      <c r="D942" s="721"/>
      <c r="E942" s="657" t="s">
        <v>713</v>
      </c>
      <c r="F942" s="533"/>
      <c r="G942" s="534"/>
      <c r="H942" s="534"/>
      <c r="I942" s="731"/>
      <c r="J942" s="535"/>
      <c r="K942" s="536"/>
      <c r="L942" s="537"/>
      <c r="M942" s="536"/>
      <c r="N942" s="645"/>
      <c r="O942" s="536"/>
      <c r="P942" s="536"/>
      <c r="Q942" s="705"/>
      <c r="R942" s="534"/>
    </row>
    <row r="943" ht="14.25" customHeight="1" outlineLevel="1">
      <c r="D943" s="648"/>
      <c r="E943" s="657" t="s">
        <v>714</v>
      </c>
      <c r="F943" s="533"/>
      <c r="G943" s="534"/>
      <c r="H943" s="534"/>
      <c r="I943" s="731"/>
      <c r="J943" s="535"/>
      <c r="K943" s="536"/>
      <c r="L943" s="537"/>
      <c r="M943" s="536"/>
      <c r="N943" s="645"/>
      <c r="O943" s="536"/>
      <c r="P943" s="536"/>
      <c r="Q943" s="705"/>
      <c r="R943" s="534"/>
    </row>
    <row r="944" ht="14.25" customHeight="1" outlineLevel="1">
      <c r="D944" s="648"/>
      <c r="E944" s="657" t="s">
        <v>715</v>
      </c>
      <c r="F944" s="533"/>
      <c r="G944" s="534"/>
      <c r="H944" s="534"/>
      <c r="I944" s="731"/>
      <c r="J944" s="535"/>
      <c r="K944" s="536"/>
      <c r="L944" s="537"/>
      <c r="M944" s="536"/>
      <c r="N944" s="645"/>
      <c r="O944" s="536"/>
      <c r="P944" s="536"/>
      <c r="Q944" s="705"/>
      <c r="R944" s="534"/>
    </row>
    <row r="945" ht="14.25" customHeight="1" outlineLevel="1">
      <c r="D945" s="648"/>
      <c r="E945" s="657" t="s">
        <v>736</v>
      </c>
      <c r="F945" s="533"/>
      <c r="G945" s="534"/>
      <c r="H945" s="534"/>
      <c r="I945" s="731"/>
      <c r="J945" s="535"/>
      <c r="K945" s="536"/>
      <c r="L945" s="537"/>
      <c r="M945" s="536"/>
      <c r="N945" s="645"/>
      <c r="O945" s="536"/>
      <c r="P945" s="536"/>
      <c r="Q945" s="705"/>
      <c r="R945" s="534"/>
    </row>
    <row r="946" ht="14.25" customHeight="1" outlineLevel="1">
      <c r="D946" s="648"/>
      <c r="E946" s="657" t="s">
        <v>717</v>
      </c>
      <c r="F946" s="533"/>
      <c r="G946" s="534"/>
      <c r="H946" s="534"/>
      <c r="I946" s="731"/>
      <c r="J946" s="535"/>
      <c r="K946" s="536"/>
      <c r="L946" s="537"/>
      <c r="M946" s="536"/>
      <c r="N946" s="645"/>
      <c r="O946" s="536"/>
      <c r="P946" s="536"/>
      <c r="Q946" s="705"/>
      <c r="R946" s="534"/>
    </row>
    <row r="947" ht="14.25" customHeight="1" outlineLevel="1">
      <c r="A947" s="543" t="s">
        <v>880</v>
      </c>
      <c r="B947" s="683"/>
      <c r="C947" s="543" t="s">
        <v>880</v>
      </c>
      <c r="D947" s="712"/>
      <c r="E947" s="715" t="s">
        <v>713</v>
      </c>
      <c r="F947" s="548">
        <v>40.0</v>
      </c>
      <c r="G947" s="528">
        <v>349.0</v>
      </c>
      <c r="H947" s="528"/>
      <c r="I947" s="735"/>
      <c r="J947" s="550">
        <v>50.0</v>
      </c>
      <c r="K947" s="542">
        <f t="shared" ref="K947:K961" si="114">J947/G947</f>
        <v>0.1432664756</v>
      </c>
      <c r="L947" s="541">
        <f t="shared" ref="L947:L961" si="115">Q947-J947</f>
        <v>-50</v>
      </c>
      <c r="M947" s="542">
        <f t="shared" ref="M947:M961" si="116">Q947/J947-1</f>
        <v>-1</v>
      </c>
      <c r="N947" s="661"/>
      <c r="O947" s="542"/>
      <c r="P947" s="542"/>
      <c r="Q947" s="656"/>
      <c r="R947" s="528"/>
    </row>
    <row r="948" ht="14.25" customHeight="1" outlineLevel="1">
      <c r="D948" s="648"/>
      <c r="E948" s="715" t="s">
        <v>714</v>
      </c>
      <c r="F948" s="548">
        <v>40.0</v>
      </c>
      <c r="G948" s="528">
        <v>349.0</v>
      </c>
      <c r="H948" s="528"/>
      <c r="I948" s="735"/>
      <c r="J948" s="550">
        <v>50.0</v>
      </c>
      <c r="K948" s="542">
        <f t="shared" si="114"/>
        <v>0.1432664756</v>
      </c>
      <c r="L948" s="541">
        <f t="shared" si="115"/>
        <v>-50</v>
      </c>
      <c r="M948" s="542">
        <f t="shared" si="116"/>
        <v>-1</v>
      </c>
      <c r="N948" s="661"/>
      <c r="O948" s="542"/>
      <c r="P948" s="542"/>
      <c r="Q948" s="656"/>
      <c r="R948" s="528"/>
    </row>
    <row r="949" ht="14.25" customHeight="1" outlineLevel="1">
      <c r="D949" s="648"/>
      <c r="E949" s="715" t="s">
        <v>715</v>
      </c>
      <c r="F949" s="548">
        <v>40.0</v>
      </c>
      <c r="G949" s="528">
        <v>379.0</v>
      </c>
      <c r="H949" s="528"/>
      <c r="I949" s="735"/>
      <c r="J949" s="550">
        <v>50.0</v>
      </c>
      <c r="K949" s="542">
        <f t="shared" si="114"/>
        <v>0.1319261214</v>
      </c>
      <c r="L949" s="541">
        <f t="shared" si="115"/>
        <v>-50</v>
      </c>
      <c r="M949" s="542">
        <f t="shared" si="116"/>
        <v>-1</v>
      </c>
      <c r="N949" s="661"/>
      <c r="O949" s="542"/>
      <c r="P949" s="542"/>
      <c r="Q949" s="656"/>
      <c r="R949" s="528"/>
    </row>
    <row r="950" ht="14.25" customHeight="1" outlineLevel="1">
      <c r="D950" s="648"/>
      <c r="E950" s="715" t="s">
        <v>716</v>
      </c>
      <c r="F950" s="548">
        <v>40.0</v>
      </c>
      <c r="G950" s="528">
        <v>379.0</v>
      </c>
      <c r="H950" s="528"/>
      <c r="I950" s="735"/>
      <c r="J950" s="550">
        <v>50.0</v>
      </c>
      <c r="K950" s="542">
        <f t="shared" si="114"/>
        <v>0.1319261214</v>
      </c>
      <c r="L950" s="541">
        <f t="shared" si="115"/>
        <v>-50</v>
      </c>
      <c r="M950" s="542">
        <f t="shared" si="116"/>
        <v>-1</v>
      </c>
      <c r="N950" s="661"/>
      <c r="O950" s="542"/>
      <c r="P950" s="542"/>
      <c r="Q950" s="656"/>
      <c r="R950" s="528"/>
    </row>
    <row r="951" ht="14.25" customHeight="1" outlineLevel="1">
      <c r="D951" s="648"/>
      <c r="E951" s="660" t="s">
        <v>717</v>
      </c>
      <c r="F951" s="548">
        <v>40.0</v>
      </c>
      <c r="G951" s="528">
        <v>399.0</v>
      </c>
      <c r="H951" s="528"/>
      <c r="I951" s="735"/>
      <c r="J951" s="550">
        <v>50.0</v>
      </c>
      <c r="K951" s="542">
        <f t="shared" si="114"/>
        <v>0.1253132832</v>
      </c>
      <c r="L951" s="541">
        <f t="shared" si="115"/>
        <v>-50</v>
      </c>
      <c r="M951" s="542">
        <f t="shared" si="116"/>
        <v>-1</v>
      </c>
      <c r="N951" s="661"/>
      <c r="O951" s="542"/>
      <c r="P951" s="542"/>
      <c r="Q951" s="656"/>
      <c r="R951" s="528"/>
    </row>
    <row r="952" ht="14.25" customHeight="1" outlineLevel="1">
      <c r="A952" s="676" t="s">
        <v>881</v>
      </c>
      <c r="B952" s="683"/>
      <c r="C952" s="543" t="s">
        <v>881</v>
      </c>
      <c r="D952" s="712"/>
      <c r="E952" s="660" t="s">
        <v>713</v>
      </c>
      <c r="F952" s="548">
        <v>40.0</v>
      </c>
      <c r="G952" s="528">
        <v>379.0</v>
      </c>
      <c r="H952" s="528"/>
      <c r="I952" s="735" t="str">
        <f>G952/R952</f>
        <v>#DIV/0!</v>
      </c>
      <c r="J952" s="550">
        <v>65.0</v>
      </c>
      <c r="K952" s="542">
        <f t="shared" si="114"/>
        <v>0.1715039578</v>
      </c>
      <c r="L952" s="541">
        <f t="shared" si="115"/>
        <v>-65</v>
      </c>
      <c r="M952" s="542">
        <f t="shared" si="116"/>
        <v>-1</v>
      </c>
      <c r="N952" s="661"/>
      <c r="O952" s="542"/>
      <c r="P952" s="542"/>
      <c r="Q952" s="656"/>
      <c r="R952" s="528"/>
    </row>
    <row r="953" ht="14.25" customHeight="1" outlineLevel="1">
      <c r="D953" s="648"/>
      <c r="E953" s="660" t="s">
        <v>714</v>
      </c>
      <c r="F953" s="548">
        <v>40.0</v>
      </c>
      <c r="G953" s="528">
        <v>379.0</v>
      </c>
      <c r="H953" s="528"/>
      <c r="I953" s="735"/>
      <c r="J953" s="550">
        <v>65.0</v>
      </c>
      <c r="K953" s="542">
        <f t="shared" si="114"/>
        <v>0.1715039578</v>
      </c>
      <c r="L953" s="541">
        <f t="shared" si="115"/>
        <v>-65</v>
      </c>
      <c r="M953" s="542">
        <f t="shared" si="116"/>
        <v>-1</v>
      </c>
      <c r="N953" s="661"/>
      <c r="O953" s="542"/>
      <c r="P953" s="542"/>
      <c r="Q953" s="656"/>
      <c r="R953" s="528"/>
    </row>
    <row r="954" ht="14.25" customHeight="1" outlineLevel="1">
      <c r="D954" s="648"/>
      <c r="E954" s="660" t="s">
        <v>715</v>
      </c>
      <c r="F954" s="548">
        <v>40.0</v>
      </c>
      <c r="G954" s="528">
        <v>419.0</v>
      </c>
      <c r="H954" s="528"/>
      <c r="I954" s="735"/>
      <c r="J954" s="550">
        <v>65.0</v>
      </c>
      <c r="K954" s="542">
        <f t="shared" si="114"/>
        <v>0.1551312649</v>
      </c>
      <c r="L954" s="541">
        <f t="shared" si="115"/>
        <v>-65</v>
      </c>
      <c r="M954" s="542">
        <f t="shared" si="116"/>
        <v>-1</v>
      </c>
      <c r="N954" s="661"/>
      <c r="O954" s="542"/>
      <c r="P954" s="542"/>
      <c r="Q954" s="656"/>
      <c r="R954" s="528"/>
    </row>
    <row r="955" ht="14.25" customHeight="1" outlineLevel="1">
      <c r="D955" s="648"/>
      <c r="E955" s="660" t="s">
        <v>716</v>
      </c>
      <c r="F955" s="548">
        <v>40.0</v>
      </c>
      <c r="G955" s="528">
        <v>419.0</v>
      </c>
      <c r="H955" s="528"/>
      <c r="I955" s="735"/>
      <c r="J955" s="550">
        <v>65.0</v>
      </c>
      <c r="K955" s="542">
        <f t="shared" si="114"/>
        <v>0.1551312649</v>
      </c>
      <c r="L955" s="541">
        <f t="shared" si="115"/>
        <v>-65</v>
      </c>
      <c r="M955" s="542">
        <f t="shared" si="116"/>
        <v>-1</v>
      </c>
      <c r="N955" s="661"/>
      <c r="O955" s="542"/>
      <c r="P955" s="542"/>
      <c r="Q955" s="656"/>
      <c r="R955" s="528"/>
    </row>
    <row r="956" ht="14.25" customHeight="1" outlineLevel="1">
      <c r="D956" s="648"/>
      <c r="E956" s="660" t="s">
        <v>717</v>
      </c>
      <c r="F956" s="548">
        <v>40.0</v>
      </c>
      <c r="G956" s="528">
        <v>449.0</v>
      </c>
      <c r="H956" s="528"/>
      <c r="I956" s="735"/>
      <c r="J956" s="550">
        <v>65.0</v>
      </c>
      <c r="K956" s="542">
        <f t="shared" si="114"/>
        <v>0.144766147</v>
      </c>
      <c r="L956" s="541">
        <f t="shared" si="115"/>
        <v>-65</v>
      </c>
      <c r="M956" s="542">
        <f t="shared" si="116"/>
        <v>-1</v>
      </c>
      <c r="N956" s="661"/>
      <c r="O956" s="542"/>
      <c r="P956" s="542"/>
      <c r="Q956" s="656"/>
      <c r="R956" s="528"/>
    </row>
    <row r="957" ht="14.25" customHeight="1" outlineLevel="1">
      <c r="A957" s="543" t="s">
        <v>882</v>
      </c>
      <c r="B957" s="683"/>
      <c r="C957" s="543" t="s">
        <v>882</v>
      </c>
      <c r="D957" s="712"/>
      <c r="E957" s="715" t="s">
        <v>713</v>
      </c>
      <c r="F957" s="548">
        <v>40.0</v>
      </c>
      <c r="G957" s="528">
        <v>499.0</v>
      </c>
      <c r="H957" s="528"/>
      <c r="I957" s="735"/>
      <c r="J957" s="550">
        <v>80.0</v>
      </c>
      <c r="K957" s="542">
        <f t="shared" si="114"/>
        <v>0.1603206413</v>
      </c>
      <c r="L957" s="541">
        <f t="shared" si="115"/>
        <v>-80</v>
      </c>
      <c r="M957" s="542">
        <f t="shared" si="116"/>
        <v>-1</v>
      </c>
      <c r="N957" s="661"/>
      <c r="O957" s="542"/>
      <c r="P957" s="542"/>
      <c r="Q957" s="656"/>
      <c r="R957" s="528"/>
    </row>
    <row r="958" ht="14.25" customHeight="1" outlineLevel="1">
      <c r="D958" s="648"/>
      <c r="E958" s="715" t="s">
        <v>714</v>
      </c>
      <c r="F958" s="548">
        <v>40.0</v>
      </c>
      <c r="G958" s="528">
        <v>499.0</v>
      </c>
      <c r="H958" s="528"/>
      <c r="I958" s="735"/>
      <c r="J958" s="550">
        <v>80.0</v>
      </c>
      <c r="K958" s="542">
        <f t="shared" si="114"/>
        <v>0.1603206413</v>
      </c>
      <c r="L958" s="541">
        <f t="shared" si="115"/>
        <v>-80</v>
      </c>
      <c r="M958" s="542">
        <f t="shared" si="116"/>
        <v>-1</v>
      </c>
      <c r="N958" s="661"/>
      <c r="O958" s="542"/>
      <c r="P958" s="542"/>
      <c r="Q958" s="656"/>
      <c r="R958" s="528"/>
    </row>
    <row r="959" ht="14.25" customHeight="1" outlineLevel="1">
      <c r="D959" s="648"/>
      <c r="E959" s="715" t="s">
        <v>715</v>
      </c>
      <c r="F959" s="548">
        <v>40.0</v>
      </c>
      <c r="G959" s="528">
        <v>519.0</v>
      </c>
      <c r="H959" s="528"/>
      <c r="I959" s="735"/>
      <c r="J959" s="550">
        <v>80.0</v>
      </c>
      <c r="K959" s="542">
        <f t="shared" si="114"/>
        <v>0.1541425819</v>
      </c>
      <c r="L959" s="541">
        <f t="shared" si="115"/>
        <v>-80</v>
      </c>
      <c r="M959" s="542">
        <f t="shared" si="116"/>
        <v>-1</v>
      </c>
      <c r="N959" s="661"/>
      <c r="O959" s="542"/>
      <c r="P959" s="542"/>
      <c r="Q959" s="656"/>
      <c r="R959" s="528"/>
    </row>
    <row r="960" ht="14.25" customHeight="1" outlineLevel="1">
      <c r="D960" s="648"/>
      <c r="E960" s="722" t="s">
        <v>716</v>
      </c>
      <c r="F960" s="548">
        <v>40.0</v>
      </c>
      <c r="G960" s="528">
        <v>519.0</v>
      </c>
      <c r="H960" s="528"/>
      <c r="I960" s="735"/>
      <c r="J960" s="550">
        <v>80.0</v>
      </c>
      <c r="K960" s="542">
        <f t="shared" si="114"/>
        <v>0.1541425819</v>
      </c>
      <c r="L960" s="541">
        <f t="shared" si="115"/>
        <v>-80</v>
      </c>
      <c r="M960" s="542">
        <f t="shared" si="116"/>
        <v>-1</v>
      </c>
      <c r="N960" s="661"/>
      <c r="O960" s="542"/>
      <c r="P960" s="542"/>
      <c r="Q960" s="656"/>
      <c r="R960" s="528"/>
    </row>
    <row r="961" ht="14.25" customHeight="1" outlineLevel="1">
      <c r="D961" s="648"/>
      <c r="E961" s="660" t="s">
        <v>717</v>
      </c>
      <c r="F961" s="548">
        <v>40.0</v>
      </c>
      <c r="G961" s="528">
        <v>539.0</v>
      </c>
      <c r="H961" s="528"/>
      <c r="I961" s="735"/>
      <c r="J961" s="550">
        <v>80.0</v>
      </c>
      <c r="K961" s="542">
        <f t="shared" si="114"/>
        <v>0.1484230056</v>
      </c>
      <c r="L961" s="541">
        <f t="shared" si="115"/>
        <v>-80</v>
      </c>
      <c r="M961" s="542">
        <f t="shared" si="116"/>
        <v>-1</v>
      </c>
      <c r="N961" s="661"/>
      <c r="O961" s="542"/>
      <c r="P961" s="542"/>
      <c r="Q961" s="656"/>
      <c r="R961" s="528"/>
    </row>
    <row r="962" ht="14.25" customHeight="1">
      <c r="A962" s="525" t="s">
        <v>883</v>
      </c>
      <c r="B962" s="673"/>
      <c r="C962" s="525" t="s">
        <v>884</v>
      </c>
      <c r="D962" s="723"/>
      <c r="E962" s="657" t="s">
        <v>713</v>
      </c>
      <c r="F962" s="538"/>
      <c r="G962" s="539"/>
      <c r="H962" s="539"/>
      <c r="I962" s="731"/>
      <c r="J962" s="535"/>
      <c r="K962" s="536"/>
      <c r="L962" s="537"/>
      <c r="M962" s="536"/>
      <c r="N962" s="645"/>
      <c r="O962" s="720"/>
      <c r="P962" s="720"/>
      <c r="Q962" s="647"/>
      <c r="R962" s="658"/>
    </row>
    <row r="963" ht="14.25" customHeight="1">
      <c r="D963" s="648"/>
      <c r="E963" s="657" t="s">
        <v>714</v>
      </c>
      <c r="F963" s="538"/>
      <c r="G963" s="539"/>
      <c r="H963" s="539"/>
      <c r="I963" s="731"/>
      <c r="J963" s="535"/>
      <c r="K963" s="536"/>
      <c r="L963" s="537"/>
      <c r="M963" s="536"/>
      <c r="N963" s="645"/>
      <c r="O963" s="720"/>
      <c r="P963" s="720"/>
      <c r="Q963" s="647"/>
      <c r="R963" s="658"/>
    </row>
    <row r="964" ht="14.25" customHeight="1">
      <c r="D964" s="648"/>
      <c r="E964" s="657" t="s">
        <v>715</v>
      </c>
      <c r="F964" s="538"/>
      <c r="G964" s="539"/>
      <c r="H964" s="539"/>
      <c r="I964" s="731"/>
      <c r="J964" s="535"/>
      <c r="K964" s="536"/>
      <c r="L964" s="537"/>
      <c r="M964" s="536"/>
      <c r="N964" s="645"/>
      <c r="O964" s="720"/>
      <c r="P964" s="720"/>
      <c r="Q964" s="647"/>
      <c r="R964" s="658"/>
    </row>
    <row r="965" ht="14.25" customHeight="1">
      <c r="D965" s="648"/>
      <c r="E965" s="657" t="s">
        <v>716</v>
      </c>
      <c r="F965" s="538"/>
      <c r="G965" s="539"/>
      <c r="H965" s="539"/>
      <c r="I965" s="731"/>
      <c r="J965" s="535"/>
      <c r="K965" s="536"/>
      <c r="L965" s="537"/>
      <c r="M965" s="536"/>
      <c r="N965" s="645"/>
      <c r="O965" s="720"/>
      <c r="P965" s="720"/>
      <c r="Q965" s="647"/>
      <c r="R965" s="658"/>
    </row>
    <row r="966" ht="14.25" customHeight="1">
      <c r="D966" s="648"/>
      <c r="E966" s="657" t="s">
        <v>717</v>
      </c>
      <c r="F966" s="538"/>
      <c r="G966" s="539"/>
      <c r="H966" s="539"/>
      <c r="I966" s="731"/>
      <c r="J966" s="535"/>
      <c r="K966" s="536"/>
      <c r="L966" s="537"/>
      <c r="M966" s="536"/>
      <c r="N966" s="645"/>
      <c r="O966" s="720"/>
      <c r="P966" s="720"/>
      <c r="Q966" s="647"/>
      <c r="R966" s="658"/>
    </row>
    <row r="967" ht="14.25" customHeight="1" outlineLevel="1">
      <c r="A967" s="586" t="s">
        <v>885</v>
      </c>
      <c r="B967" s="543"/>
      <c r="C967" s="586"/>
      <c r="D967" s="712"/>
      <c r="E967" s="660" t="s">
        <v>713</v>
      </c>
      <c r="F967" s="549">
        <v>40.0</v>
      </c>
      <c r="G967" s="546">
        <v>489.0</v>
      </c>
      <c r="H967" s="546"/>
      <c r="I967" s="735"/>
      <c r="J967" s="550">
        <v>70.0</v>
      </c>
      <c r="K967" s="542">
        <f t="shared" ref="K967:K982" si="117">J967/G967</f>
        <v>0.1431492843</v>
      </c>
      <c r="L967" s="541">
        <f t="shared" ref="L967:L982" si="118">Q967-J967</f>
        <v>-70</v>
      </c>
      <c r="M967" s="542">
        <f t="shared" ref="M967:M982" si="119">Q967/J967-1</f>
        <v>-1</v>
      </c>
      <c r="N967" s="661"/>
      <c r="O967" s="542"/>
      <c r="P967" s="542"/>
      <c r="Q967" s="672"/>
      <c r="R967" s="546"/>
    </row>
    <row r="968" ht="14.25" customHeight="1" outlineLevel="1">
      <c r="D968" s="648"/>
      <c r="E968" s="660" t="s">
        <v>714</v>
      </c>
      <c r="F968" s="549">
        <v>40.0</v>
      </c>
      <c r="G968" s="546">
        <v>489.0</v>
      </c>
      <c r="H968" s="546"/>
      <c r="I968" s="735"/>
      <c r="J968" s="550">
        <v>70.0</v>
      </c>
      <c r="K968" s="542">
        <f t="shared" si="117"/>
        <v>0.1431492843</v>
      </c>
      <c r="L968" s="541">
        <f t="shared" si="118"/>
        <v>-70</v>
      </c>
      <c r="M968" s="542">
        <f t="shared" si="119"/>
        <v>-1</v>
      </c>
      <c r="N968" s="661"/>
      <c r="O968" s="542"/>
      <c r="P968" s="542"/>
      <c r="Q968" s="672"/>
      <c r="R968" s="546"/>
    </row>
    <row r="969" ht="14.25" customHeight="1" outlineLevel="1">
      <c r="D969" s="648"/>
      <c r="E969" s="660" t="s">
        <v>715</v>
      </c>
      <c r="F969" s="549">
        <v>40.0</v>
      </c>
      <c r="G969" s="546">
        <v>499.0</v>
      </c>
      <c r="H969" s="546"/>
      <c r="I969" s="735"/>
      <c r="J969" s="550">
        <v>70.0</v>
      </c>
      <c r="K969" s="542">
        <f t="shared" si="117"/>
        <v>0.1402805611</v>
      </c>
      <c r="L969" s="541">
        <f t="shared" si="118"/>
        <v>-70</v>
      </c>
      <c r="M969" s="542">
        <f t="shared" si="119"/>
        <v>-1</v>
      </c>
      <c r="N969" s="661"/>
      <c r="O969" s="542"/>
      <c r="P969" s="542"/>
      <c r="Q969" s="672"/>
      <c r="R969" s="546"/>
    </row>
    <row r="970" ht="14.25" customHeight="1" outlineLevel="1">
      <c r="D970" s="648"/>
      <c r="E970" s="660" t="s">
        <v>736</v>
      </c>
      <c r="F970" s="549">
        <v>40.0</v>
      </c>
      <c r="G970" s="546">
        <v>499.0</v>
      </c>
      <c r="H970" s="546"/>
      <c r="I970" s="735"/>
      <c r="J970" s="550">
        <v>70.0</v>
      </c>
      <c r="K970" s="542">
        <f t="shared" si="117"/>
        <v>0.1402805611</v>
      </c>
      <c r="L970" s="541">
        <f t="shared" si="118"/>
        <v>-70</v>
      </c>
      <c r="M970" s="542">
        <f t="shared" si="119"/>
        <v>-1</v>
      </c>
      <c r="N970" s="661"/>
      <c r="O970" s="542"/>
      <c r="P970" s="542"/>
      <c r="Q970" s="672"/>
      <c r="R970" s="546"/>
    </row>
    <row r="971" ht="14.25" customHeight="1" outlineLevel="1">
      <c r="D971" s="648"/>
      <c r="E971" s="660" t="s">
        <v>717</v>
      </c>
      <c r="F971" s="549">
        <v>40.0</v>
      </c>
      <c r="G971" s="546">
        <v>499.0</v>
      </c>
      <c r="H971" s="546"/>
      <c r="I971" s="735"/>
      <c r="J971" s="550">
        <v>70.0</v>
      </c>
      <c r="K971" s="542">
        <f t="shared" si="117"/>
        <v>0.1402805611</v>
      </c>
      <c r="L971" s="541">
        <f t="shared" si="118"/>
        <v>-70</v>
      </c>
      <c r="M971" s="542">
        <f t="shared" si="119"/>
        <v>-1</v>
      </c>
      <c r="N971" s="661"/>
      <c r="O971" s="542"/>
      <c r="P971" s="542"/>
      <c r="Q971" s="672"/>
      <c r="R971" s="546"/>
    </row>
    <row r="972" ht="14.25" customHeight="1" outlineLevel="1">
      <c r="A972" s="586" t="s">
        <v>886</v>
      </c>
      <c r="B972" s="543"/>
      <c r="C972" s="586" t="s">
        <v>886</v>
      </c>
      <c r="D972" s="712"/>
      <c r="E972" s="660" t="s">
        <v>713</v>
      </c>
      <c r="F972" s="549">
        <v>40.0</v>
      </c>
      <c r="G972" s="546">
        <v>679.0</v>
      </c>
      <c r="H972" s="546">
        <v>599.0</v>
      </c>
      <c r="I972" s="735" t="str">
        <f>G972/R972</f>
        <v>#DIV/0!</v>
      </c>
      <c r="J972" s="550">
        <v>100.0</v>
      </c>
      <c r="K972" s="542">
        <f t="shared" si="117"/>
        <v>0.147275405</v>
      </c>
      <c r="L972" s="541">
        <f t="shared" si="118"/>
        <v>-100</v>
      </c>
      <c r="M972" s="542">
        <f t="shared" si="119"/>
        <v>-1</v>
      </c>
      <c r="N972" s="661"/>
      <c r="O972" s="542"/>
      <c r="P972" s="542"/>
      <c r="Q972" s="672"/>
      <c r="R972" s="546"/>
    </row>
    <row r="973" ht="14.25" customHeight="1" outlineLevel="1">
      <c r="D973" s="648"/>
      <c r="E973" s="660" t="s">
        <v>714</v>
      </c>
      <c r="F973" s="549">
        <v>40.0</v>
      </c>
      <c r="G973" s="546">
        <v>679.0</v>
      </c>
      <c r="H973" s="546"/>
      <c r="I973" s="735"/>
      <c r="J973" s="550">
        <v>100.0</v>
      </c>
      <c r="K973" s="542">
        <f t="shared" si="117"/>
        <v>0.147275405</v>
      </c>
      <c r="L973" s="541">
        <f t="shared" si="118"/>
        <v>-100</v>
      </c>
      <c r="M973" s="542">
        <f t="shared" si="119"/>
        <v>-1</v>
      </c>
      <c r="N973" s="661"/>
      <c r="O973" s="542"/>
      <c r="P973" s="542"/>
      <c r="Q973" s="672"/>
      <c r="R973" s="546"/>
    </row>
    <row r="974" ht="14.25" customHeight="1" outlineLevel="1">
      <c r="D974" s="648"/>
      <c r="E974" s="660" t="s">
        <v>715</v>
      </c>
      <c r="F974" s="549">
        <v>40.0</v>
      </c>
      <c r="G974" s="546">
        <v>699.0</v>
      </c>
      <c r="H974" s="546"/>
      <c r="I974" s="735"/>
      <c r="J974" s="550">
        <v>100.0</v>
      </c>
      <c r="K974" s="542">
        <f t="shared" si="117"/>
        <v>0.1430615165</v>
      </c>
      <c r="L974" s="541">
        <f t="shared" si="118"/>
        <v>-100</v>
      </c>
      <c r="M974" s="542">
        <f t="shared" si="119"/>
        <v>-1</v>
      </c>
      <c r="N974" s="661"/>
      <c r="O974" s="542"/>
      <c r="P974" s="542"/>
      <c r="Q974" s="672"/>
      <c r="R974" s="546"/>
    </row>
    <row r="975" ht="14.25" customHeight="1" outlineLevel="1">
      <c r="D975" s="648"/>
      <c r="E975" s="660" t="s">
        <v>716</v>
      </c>
      <c r="F975" s="549">
        <v>40.0</v>
      </c>
      <c r="G975" s="546">
        <v>699.0</v>
      </c>
      <c r="H975" s="546"/>
      <c r="I975" s="735"/>
      <c r="J975" s="550">
        <v>100.0</v>
      </c>
      <c r="K975" s="542">
        <f t="shared" si="117"/>
        <v>0.1430615165</v>
      </c>
      <c r="L975" s="541">
        <f t="shared" si="118"/>
        <v>-100</v>
      </c>
      <c r="M975" s="542">
        <f t="shared" si="119"/>
        <v>-1</v>
      </c>
      <c r="N975" s="661"/>
      <c r="O975" s="542"/>
      <c r="P975" s="542"/>
      <c r="Q975" s="672"/>
      <c r="R975" s="546"/>
    </row>
    <row r="976" ht="14.25" customHeight="1" outlineLevel="1">
      <c r="D976" s="648"/>
      <c r="E976" s="660" t="s">
        <v>717</v>
      </c>
      <c r="F976" s="549">
        <v>40.0</v>
      </c>
      <c r="G976" s="546">
        <v>719.0</v>
      </c>
      <c r="H976" s="546"/>
      <c r="I976" s="735"/>
      <c r="J976" s="550">
        <v>100.0</v>
      </c>
      <c r="K976" s="542">
        <f t="shared" si="117"/>
        <v>0.1390820584</v>
      </c>
      <c r="L976" s="541">
        <f t="shared" si="118"/>
        <v>-100</v>
      </c>
      <c r="M976" s="542">
        <f t="shared" si="119"/>
        <v>-1</v>
      </c>
      <c r="N976" s="661"/>
      <c r="O976" s="542"/>
      <c r="P976" s="542"/>
      <c r="Q976" s="672"/>
      <c r="R976" s="546"/>
    </row>
    <row r="977" ht="14.25" customHeight="1" outlineLevel="1">
      <c r="A977" s="543" t="s">
        <v>887</v>
      </c>
      <c r="B977" s="543"/>
      <c r="C977" s="543" t="s">
        <v>887</v>
      </c>
      <c r="D977" s="712"/>
      <c r="E977" s="660" t="s">
        <v>713</v>
      </c>
      <c r="F977" s="549">
        <v>40.0</v>
      </c>
      <c r="G977" s="546">
        <v>679.0</v>
      </c>
      <c r="H977" s="546"/>
      <c r="I977" s="735"/>
      <c r="J977" s="550">
        <v>100.0</v>
      </c>
      <c r="K977" s="542">
        <f t="shared" si="117"/>
        <v>0.147275405</v>
      </c>
      <c r="L977" s="541">
        <f t="shared" si="118"/>
        <v>-100</v>
      </c>
      <c r="M977" s="542">
        <f t="shared" si="119"/>
        <v>-1</v>
      </c>
      <c r="N977" s="661"/>
      <c r="O977" s="542"/>
      <c r="P977" s="542"/>
      <c r="Q977" s="672"/>
      <c r="R977" s="546"/>
    </row>
    <row r="978" ht="14.25" customHeight="1" outlineLevel="1">
      <c r="D978" s="648"/>
      <c r="E978" s="660" t="s">
        <v>714</v>
      </c>
      <c r="F978" s="549">
        <v>40.0</v>
      </c>
      <c r="G978" s="546">
        <v>679.0</v>
      </c>
      <c r="H978" s="546"/>
      <c r="I978" s="735"/>
      <c r="J978" s="550">
        <v>100.0</v>
      </c>
      <c r="K978" s="542">
        <f t="shared" si="117"/>
        <v>0.147275405</v>
      </c>
      <c r="L978" s="541">
        <f t="shared" si="118"/>
        <v>-100</v>
      </c>
      <c r="M978" s="542">
        <f t="shared" si="119"/>
        <v>-1</v>
      </c>
      <c r="N978" s="661"/>
      <c r="O978" s="542"/>
      <c r="P978" s="542"/>
      <c r="Q978" s="672"/>
      <c r="R978" s="546"/>
    </row>
    <row r="979" ht="14.25" customHeight="1" outlineLevel="1">
      <c r="D979" s="648"/>
      <c r="E979" s="660" t="s">
        <v>715</v>
      </c>
      <c r="F979" s="549">
        <v>40.0</v>
      </c>
      <c r="G979" s="546">
        <v>699.0</v>
      </c>
      <c r="H979" s="546"/>
      <c r="I979" s="735"/>
      <c r="J979" s="550">
        <v>100.0</v>
      </c>
      <c r="K979" s="542">
        <f t="shared" si="117"/>
        <v>0.1430615165</v>
      </c>
      <c r="L979" s="541">
        <f t="shared" si="118"/>
        <v>-100</v>
      </c>
      <c r="M979" s="542">
        <f t="shared" si="119"/>
        <v>-1</v>
      </c>
      <c r="N979" s="661"/>
      <c r="O979" s="542"/>
      <c r="P979" s="542"/>
      <c r="Q979" s="672"/>
      <c r="R979" s="546"/>
    </row>
    <row r="980" ht="14.25" customHeight="1" outlineLevel="1">
      <c r="D980" s="648"/>
      <c r="E980" s="660" t="s">
        <v>716</v>
      </c>
      <c r="F980" s="549">
        <v>40.0</v>
      </c>
      <c r="G980" s="546">
        <v>699.0</v>
      </c>
      <c r="H980" s="546"/>
      <c r="I980" s="735"/>
      <c r="J980" s="550">
        <v>100.0</v>
      </c>
      <c r="K980" s="542">
        <f t="shared" si="117"/>
        <v>0.1430615165</v>
      </c>
      <c r="L980" s="541">
        <f t="shared" si="118"/>
        <v>-100</v>
      </c>
      <c r="M980" s="542">
        <f t="shared" si="119"/>
        <v>-1</v>
      </c>
      <c r="N980" s="661"/>
      <c r="O980" s="542"/>
      <c r="P980" s="542"/>
      <c r="Q980" s="672"/>
      <c r="R980" s="546"/>
    </row>
    <row r="981" ht="14.25" customHeight="1" outlineLevel="1">
      <c r="D981" s="648"/>
      <c r="E981" s="660" t="s">
        <v>717</v>
      </c>
      <c r="F981" s="549">
        <v>40.0</v>
      </c>
      <c r="G981" s="546">
        <v>719.0</v>
      </c>
      <c r="H981" s="546"/>
      <c r="I981" s="735"/>
      <c r="J981" s="550">
        <v>100.0</v>
      </c>
      <c r="K981" s="542">
        <f t="shared" si="117"/>
        <v>0.1390820584</v>
      </c>
      <c r="L981" s="541">
        <f t="shared" si="118"/>
        <v>-100</v>
      </c>
      <c r="M981" s="542">
        <f t="shared" si="119"/>
        <v>-1</v>
      </c>
      <c r="N981" s="661"/>
      <c r="O981" s="542"/>
      <c r="P981" s="542"/>
      <c r="Q981" s="672"/>
      <c r="R981" s="546"/>
    </row>
    <row r="982" ht="14.25" customHeight="1" outlineLevel="1">
      <c r="A982" s="671" t="s">
        <v>888</v>
      </c>
      <c r="B982" s="543"/>
      <c r="C982" s="543" t="s">
        <v>888</v>
      </c>
      <c r="D982" s="679" t="s">
        <v>889</v>
      </c>
      <c r="E982" s="660" t="s">
        <v>717</v>
      </c>
      <c r="F982" s="549">
        <v>40.0</v>
      </c>
      <c r="G982" s="546">
        <v>999.0</v>
      </c>
      <c r="H982" s="546"/>
      <c r="I982" s="735"/>
      <c r="J982" s="550">
        <v>157.0</v>
      </c>
      <c r="K982" s="542">
        <f t="shared" si="117"/>
        <v>0.1571571572</v>
      </c>
      <c r="L982" s="541">
        <f t="shared" si="118"/>
        <v>-157</v>
      </c>
      <c r="M982" s="542">
        <f t="shared" si="119"/>
        <v>-1</v>
      </c>
      <c r="N982" s="661"/>
      <c r="O982" s="542"/>
      <c r="P982" s="542"/>
      <c r="Q982" s="672"/>
      <c r="R982" s="546"/>
    </row>
    <row r="983" ht="14.25" customHeight="1">
      <c r="A983" s="525" t="s">
        <v>890</v>
      </c>
      <c r="B983" s="673"/>
      <c r="C983" s="525" t="s">
        <v>890</v>
      </c>
      <c r="D983" s="659"/>
      <c r="E983" s="657" t="s">
        <v>713</v>
      </c>
      <c r="F983" s="538"/>
      <c r="G983" s="539"/>
      <c r="H983" s="539"/>
      <c r="I983" s="731"/>
      <c r="J983" s="535"/>
      <c r="K983" s="536"/>
      <c r="L983" s="537"/>
      <c r="M983" s="536"/>
      <c r="N983" s="645"/>
      <c r="O983" s="720"/>
      <c r="P983" s="720"/>
      <c r="Q983" s="647"/>
      <c r="R983" s="658"/>
    </row>
    <row r="984" ht="14.25" customHeight="1">
      <c r="D984" s="648"/>
      <c r="E984" s="657" t="s">
        <v>714</v>
      </c>
      <c r="F984" s="538"/>
      <c r="G984" s="539"/>
      <c r="H984" s="539"/>
      <c r="I984" s="731"/>
      <c r="J984" s="535"/>
      <c r="K984" s="536"/>
      <c r="L984" s="537"/>
      <c r="M984" s="536"/>
      <c r="N984" s="645"/>
      <c r="O984" s="720"/>
      <c r="P984" s="720"/>
      <c r="Q984" s="647"/>
      <c r="R984" s="658"/>
    </row>
    <row r="985" ht="14.25" customHeight="1">
      <c r="D985" s="648"/>
      <c r="E985" s="657" t="s">
        <v>715</v>
      </c>
      <c r="F985" s="538"/>
      <c r="G985" s="539"/>
      <c r="H985" s="539"/>
      <c r="I985" s="731"/>
      <c r="J985" s="535"/>
      <c r="K985" s="536"/>
      <c r="L985" s="537"/>
      <c r="M985" s="536"/>
      <c r="N985" s="645"/>
      <c r="O985" s="720"/>
      <c r="P985" s="720"/>
      <c r="Q985" s="647"/>
      <c r="R985" s="658"/>
    </row>
    <row r="986" ht="14.25" customHeight="1">
      <c r="D986" s="648"/>
      <c r="E986" s="657" t="s">
        <v>716</v>
      </c>
      <c r="F986" s="538"/>
      <c r="G986" s="539"/>
      <c r="H986" s="539"/>
      <c r="I986" s="731"/>
      <c r="J986" s="535"/>
      <c r="K986" s="536"/>
      <c r="L986" s="537"/>
      <c r="M986" s="536"/>
      <c r="N986" s="645"/>
      <c r="O986" s="720"/>
      <c r="P986" s="720"/>
      <c r="Q986" s="647"/>
      <c r="R986" s="658"/>
    </row>
    <row r="987" ht="14.25" customHeight="1" collapsed="1">
      <c r="D987" s="648"/>
      <c r="E987" s="657" t="s">
        <v>717</v>
      </c>
      <c r="F987" s="538"/>
      <c r="G987" s="539"/>
      <c r="H987" s="539"/>
      <c r="I987" s="731"/>
      <c r="J987" s="535"/>
      <c r="K987" s="536"/>
      <c r="L987" s="537"/>
      <c r="M987" s="536"/>
      <c r="N987" s="645"/>
      <c r="O987" s="720"/>
      <c r="P987" s="720"/>
      <c r="Q987" s="647"/>
      <c r="R987" s="658"/>
    </row>
    <row r="988" ht="14.25" customHeight="1" outlineLevel="1">
      <c r="A988" s="724" t="s">
        <v>891</v>
      </c>
      <c r="B988" s="683"/>
      <c r="C988" s="724" t="s">
        <v>891</v>
      </c>
      <c r="D988" s="712"/>
      <c r="E988" s="660" t="s">
        <v>713</v>
      </c>
      <c r="F988" s="548">
        <v>40.0</v>
      </c>
      <c r="G988" s="653">
        <v>649.0</v>
      </c>
      <c r="H988" s="653">
        <v>569.0</v>
      </c>
      <c r="I988" s="730" t="str">
        <f>G988/R988</f>
        <v>#DIV/0!</v>
      </c>
      <c r="J988" s="529">
        <v>110.0</v>
      </c>
      <c r="K988" s="530">
        <f t="shared" ref="K988:K1013" si="120">J988/G988</f>
        <v>0.1694915254</v>
      </c>
      <c r="L988" s="531">
        <f t="shared" ref="L988:L1013" si="121">Q988-J988</f>
        <v>-110</v>
      </c>
      <c r="M988" s="532">
        <f t="shared" ref="M988:M1013" si="122">Q988/J988-1</f>
        <v>-1</v>
      </c>
      <c r="N988" s="661"/>
      <c r="O988" s="542" t="s">
        <v>313</v>
      </c>
      <c r="P988" s="542" t="s">
        <v>313</v>
      </c>
      <c r="Q988" s="708"/>
      <c r="R988" s="653"/>
    </row>
    <row r="989" ht="14.25" customHeight="1" outlineLevel="1">
      <c r="D989" s="648"/>
      <c r="E989" s="660" t="s">
        <v>714</v>
      </c>
      <c r="F989" s="548">
        <v>40.0</v>
      </c>
      <c r="G989" s="653">
        <v>649.0</v>
      </c>
      <c r="H989" s="653"/>
      <c r="I989" s="730"/>
      <c r="J989" s="529">
        <v>110.0</v>
      </c>
      <c r="K989" s="530">
        <f t="shared" si="120"/>
        <v>0.1694915254</v>
      </c>
      <c r="L989" s="531">
        <f t="shared" si="121"/>
        <v>-110</v>
      </c>
      <c r="M989" s="532">
        <f t="shared" si="122"/>
        <v>-1</v>
      </c>
      <c r="N989" s="661"/>
      <c r="O989" s="542"/>
      <c r="P989" s="542"/>
      <c r="Q989" s="708"/>
      <c r="R989" s="653"/>
    </row>
    <row r="990" ht="14.25" customHeight="1" outlineLevel="1">
      <c r="D990" s="648"/>
      <c r="E990" s="660" t="s">
        <v>715</v>
      </c>
      <c r="F990" s="548">
        <v>40.0</v>
      </c>
      <c r="G990" s="653">
        <v>679.0</v>
      </c>
      <c r="H990" s="653"/>
      <c r="I990" s="730"/>
      <c r="J990" s="529">
        <v>110.0</v>
      </c>
      <c r="K990" s="530">
        <f t="shared" si="120"/>
        <v>0.1620029455</v>
      </c>
      <c r="L990" s="531">
        <f t="shared" si="121"/>
        <v>-110</v>
      </c>
      <c r="M990" s="532">
        <f t="shared" si="122"/>
        <v>-1</v>
      </c>
      <c r="N990" s="661"/>
      <c r="O990" s="542"/>
      <c r="P990" s="542"/>
      <c r="Q990" s="708"/>
      <c r="R990" s="653"/>
    </row>
    <row r="991" ht="14.25" customHeight="1" outlineLevel="1">
      <c r="D991" s="648"/>
      <c r="E991" s="660" t="s">
        <v>716</v>
      </c>
      <c r="F991" s="548">
        <v>40.0</v>
      </c>
      <c r="G991" s="653">
        <v>679.0</v>
      </c>
      <c r="H991" s="653"/>
      <c r="I991" s="730"/>
      <c r="J991" s="529">
        <v>110.0</v>
      </c>
      <c r="K991" s="530">
        <f t="shared" si="120"/>
        <v>0.1620029455</v>
      </c>
      <c r="L991" s="531">
        <f t="shared" si="121"/>
        <v>-110</v>
      </c>
      <c r="M991" s="532">
        <f t="shared" si="122"/>
        <v>-1</v>
      </c>
      <c r="N991" s="661"/>
      <c r="O991" s="542"/>
      <c r="P991" s="542"/>
      <c r="Q991" s="708"/>
      <c r="R991" s="653"/>
    </row>
    <row r="992" ht="14.25" customHeight="1" outlineLevel="1">
      <c r="D992" s="648"/>
      <c r="E992" s="660" t="s">
        <v>717</v>
      </c>
      <c r="F992" s="548">
        <v>40.0</v>
      </c>
      <c r="G992" s="653">
        <v>699.0</v>
      </c>
      <c r="H992" s="653"/>
      <c r="I992" s="730"/>
      <c r="J992" s="529">
        <v>110.0</v>
      </c>
      <c r="K992" s="530">
        <f t="shared" si="120"/>
        <v>0.1573676681</v>
      </c>
      <c r="L992" s="531">
        <f t="shared" si="121"/>
        <v>-110</v>
      </c>
      <c r="M992" s="532">
        <f t="shared" si="122"/>
        <v>-1</v>
      </c>
      <c r="N992" s="661"/>
      <c r="O992" s="542"/>
      <c r="P992" s="542"/>
      <c r="Q992" s="708"/>
      <c r="R992" s="653"/>
    </row>
    <row r="993" ht="14.25" customHeight="1" outlineLevel="1">
      <c r="A993" s="724" t="s">
        <v>1020</v>
      </c>
      <c r="B993" s="683"/>
      <c r="C993" s="724" t="s">
        <v>1020</v>
      </c>
      <c r="D993" s="712"/>
      <c r="E993" s="660" t="s">
        <v>713</v>
      </c>
      <c r="F993" s="548">
        <v>40.0</v>
      </c>
      <c r="G993" s="665">
        <v>519.0</v>
      </c>
      <c r="H993" s="665">
        <v>399.0</v>
      </c>
      <c r="I993" s="730" t="str">
        <f>G993/R993</f>
        <v>#DIV/0!</v>
      </c>
      <c r="J993" s="529">
        <v>85.0</v>
      </c>
      <c r="K993" s="530">
        <f t="shared" si="120"/>
        <v>0.1637764933</v>
      </c>
      <c r="L993" s="531">
        <f t="shared" si="121"/>
        <v>-85</v>
      </c>
      <c r="M993" s="532">
        <f t="shared" si="122"/>
        <v>-1</v>
      </c>
      <c r="N993" s="661"/>
      <c r="O993" s="542" t="s">
        <v>313</v>
      </c>
      <c r="P993" s="542" t="s">
        <v>313</v>
      </c>
      <c r="Q993" s="672"/>
      <c r="R993" s="665"/>
    </row>
    <row r="994" ht="14.25" customHeight="1" outlineLevel="1">
      <c r="D994" s="648"/>
      <c r="E994" s="660" t="s">
        <v>714</v>
      </c>
      <c r="F994" s="548">
        <v>40.0</v>
      </c>
      <c r="G994" s="665">
        <v>519.0</v>
      </c>
      <c r="H994" s="665"/>
      <c r="I994" s="730"/>
      <c r="J994" s="529">
        <v>85.0</v>
      </c>
      <c r="K994" s="530">
        <f t="shared" si="120"/>
        <v>0.1637764933</v>
      </c>
      <c r="L994" s="531">
        <f t="shared" si="121"/>
        <v>-85</v>
      </c>
      <c r="M994" s="532">
        <f t="shared" si="122"/>
        <v>-1</v>
      </c>
      <c r="N994" s="661"/>
      <c r="O994" s="542"/>
      <c r="P994" s="542"/>
      <c r="Q994" s="672"/>
      <c r="R994" s="665"/>
    </row>
    <row r="995" ht="14.25" customHeight="1" outlineLevel="1">
      <c r="D995" s="648"/>
      <c r="E995" s="660" t="s">
        <v>715</v>
      </c>
      <c r="F995" s="548">
        <v>40.0</v>
      </c>
      <c r="G995" s="665">
        <v>539.0</v>
      </c>
      <c r="H995" s="665"/>
      <c r="I995" s="730"/>
      <c r="J995" s="529">
        <v>85.0</v>
      </c>
      <c r="K995" s="530">
        <f t="shared" si="120"/>
        <v>0.1576994434</v>
      </c>
      <c r="L995" s="531">
        <f t="shared" si="121"/>
        <v>-85</v>
      </c>
      <c r="M995" s="532">
        <f t="shared" si="122"/>
        <v>-1</v>
      </c>
      <c r="N995" s="661"/>
      <c r="O995" s="542"/>
      <c r="P995" s="542"/>
      <c r="Q995" s="672"/>
      <c r="R995" s="665"/>
    </row>
    <row r="996" ht="14.25" customHeight="1" outlineLevel="1">
      <c r="D996" s="648"/>
      <c r="E996" s="660" t="s">
        <v>716</v>
      </c>
      <c r="F996" s="548">
        <v>40.0</v>
      </c>
      <c r="G996" s="665">
        <v>539.0</v>
      </c>
      <c r="H996" s="665"/>
      <c r="I996" s="730"/>
      <c r="J996" s="529">
        <v>85.0</v>
      </c>
      <c r="K996" s="530">
        <f t="shared" si="120"/>
        <v>0.1576994434</v>
      </c>
      <c r="L996" s="531">
        <f t="shared" si="121"/>
        <v>-85</v>
      </c>
      <c r="M996" s="532">
        <f t="shared" si="122"/>
        <v>-1</v>
      </c>
      <c r="N996" s="661"/>
      <c r="O996" s="542"/>
      <c r="P996" s="542"/>
      <c r="Q996" s="672"/>
      <c r="R996" s="665"/>
    </row>
    <row r="997" ht="14.25" customHeight="1" outlineLevel="1">
      <c r="D997" s="648"/>
      <c r="E997" s="660" t="s">
        <v>717</v>
      </c>
      <c r="F997" s="548">
        <v>40.0</v>
      </c>
      <c r="G997" s="665">
        <v>559.0</v>
      </c>
      <c r="H997" s="665"/>
      <c r="I997" s="730"/>
      <c r="J997" s="529">
        <v>85.0</v>
      </c>
      <c r="K997" s="530">
        <f t="shared" si="120"/>
        <v>0.1520572451</v>
      </c>
      <c r="L997" s="531">
        <f t="shared" si="121"/>
        <v>-85</v>
      </c>
      <c r="M997" s="532">
        <f t="shared" si="122"/>
        <v>-1</v>
      </c>
      <c r="N997" s="661"/>
      <c r="O997" s="542"/>
      <c r="P997" s="542"/>
      <c r="Q997" s="672"/>
      <c r="R997" s="665"/>
    </row>
    <row r="998" ht="14.25" customHeight="1" outlineLevel="1">
      <c r="A998" s="724" t="s">
        <v>1021</v>
      </c>
      <c r="B998" s="683"/>
      <c r="C998" s="724" t="s">
        <v>1021</v>
      </c>
      <c r="D998" s="712"/>
      <c r="E998" s="660" t="s">
        <v>713</v>
      </c>
      <c r="F998" s="548">
        <v>40.0</v>
      </c>
      <c r="G998" s="665">
        <v>449.0</v>
      </c>
      <c r="H998" s="665">
        <v>399.0</v>
      </c>
      <c r="I998" s="730" t="str">
        <f>G998/R998</f>
        <v>#DIV/0!</v>
      </c>
      <c r="J998" s="529">
        <v>90.0</v>
      </c>
      <c r="K998" s="530">
        <f t="shared" si="120"/>
        <v>0.2004454343</v>
      </c>
      <c r="L998" s="531">
        <f t="shared" si="121"/>
        <v>-90</v>
      </c>
      <c r="M998" s="532">
        <f t="shared" si="122"/>
        <v>-1</v>
      </c>
      <c r="N998" s="661"/>
      <c r="O998" s="542" t="s">
        <v>313</v>
      </c>
      <c r="P998" s="542" t="s">
        <v>313</v>
      </c>
      <c r="Q998" s="672"/>
      <c r="R998" s="665"/>
    </row>
    <row r="999" ht="14.25" customHeight="1" outlineLevel="1">
      <c r="D999" s="648"/>
      <c r="E999" s="660" t="s">
        <v>714</v>
      </c>
      <c r="F999" s="548">
        <v>40.0</v>
      </c>
      <c r="G999" s="665">
        <v>449.0</v>
      </c>
      <c r="H999" s="665"/>
      <c r="I999" s="730"/>
      <c r="J999" s="529">
        <v>90.0</v>
      </c>
      <c r="K999" s="530">
        <f t="shared" si="120"/>
        <v>0.2004454343</v>
      </c>
      <c r="L999" s="531">
        <f t="shared" si="121"/>
        <v>-90</v>
      </c>
      <c r="M999" s="532">
        <f t="shared" si="122"/>
        <v>-1</v>
      </c>
      <c r="N999" s="661"/>
      <c r="O999" s="542"/>
      <c r="P999" s="542"/>
      <c r="Q999" s="672"/>
      <c r="R999" s="665"/>
    </row>
    <row r="1000" ht="14.25" customHeight="1" outlineLevel="1">
      <c r="D1000" s="648"/>
      <c r="E1000" s="660" t="s">
        <v>715</v>
      </c>
      <c r="F1000" s="548">
        <v>40.0</v>
      </c>
      <c r="G1000" s="665">
        <v>479.0</v>
      </c>
      <c r="H1000" s="665"/>
      <c r="I1000" s="730"/>
      <c r="J1000" s="529">
        <v>90.0</v>
      </c>
      <c r="K1000" s="530">
        <f t="shared" si="120"/>
        <v>0.1878914405</v>
      </c>
      <c r="L1000" s="531">
        <f t="shared" si="121"/>
        <v>-90</v>
      </c>
      <c r="M1000" s="532">
        <f t="shared" si="122"/>
        <v>-1</v>
      </c>
      <c r="N1000" s="661"/>
      <c r="O1000" s="542"/>
      <c r="P1000" s="542"/>
      <c r="Q1000" s="672"/>
      <c r="R1000" s="665"/>
    </row>
    <row r="1001" ht="14.25" customHeight="1" outlineLevel="1">
      <c r="D1001" s="648"/>
      <c r="E1001" s="660" t="s">
        <v>716</v>
      </c>
      <c r="F1001" s="548">
        <v>40.0</v>
      </c>
      <c r="G1001" s="665">
        <v>479.0</v>
      </c>
      <c r="H1001" s="665"/>
      <c r="I1001" s="730"/>
      <c r="J1001" s="529">
        <v>90.0</v>
      </c>
      <c r="K1001" s="530">
        <f t="shared" si="120"/>
        <v>0.1878914405</v>
      </c>
      <c r="L1001" s="531">
        <f t="shared" si="121"/>
        <v>-90</v>
      </c>
      <c r="M1001" s="532">
        <f t="shared" si="122"/>
        <v>-1</v>
      </c>
      <c r="N1001" s="661"/>
      <c r="O1001" s="542"/>
      <c r="P1001" s="542"/>
      <c r="Q1001" s="672"/>
      <c r="R1001" s="665"/>
    </row>
    <row r="1002" ht="14.25" customHeight="1" outlineLevel="1">
      <c r="D1002" s="648"/>
      <c r="E1002" s="660" t="s">
        <v>717</v>
      </c>
      <c r="F1002" s="548">
        <v>40.0</v>
      </c>
      <c r="G1002" s="665">
        <v>499.0</v>
      </c>
      <c r="H1002" s="665"/>
      <c r="I1002" s="730"/>
      <c r="J1002" s="529">
        <v>90.0</v>
      </c>
      <c r="K1002" s="530">
        <f t="shared" si="120"/>
        <v>0.1803607214</v>
      </c>
      <c r="L1002" s="531">
        <f t="shared" si="121"/>
        <v>-90</v>
      </c>
      <c r="M1002" s="532">
        <f t="shared" si="122"/>
        <v>-1</v>
      </c>
      <c r="N1002" s="661"/>
      <c r="O1002" s="542"/>
      <c r="P1002" s="542"/>
      <c r="Q1002" s="672"/>
      <c r="R1002" s="665"/>
    </row>
    <row r="1003" ht="14.25" customHeight="1" outlineLevel="1">
      <c r="A1003" s="725" t="s">
        <v>892</v>
      </c>
      <c r="B1003" s="683"/>
      <c r="C1003" s="725" t="s">
        <v>893</v>
      </c>
      <c r="D1003" s="712"/>
      <c r="E1003" s="660" t="s">
        <v>713</v>
      </c>
      <c r="F1003" s="548">
        <v>40.0</v>
      </c>
      <c r="G1003" s="546">
        <v>449.0</v>
      </c>
      <c r="H1003" s="546"/>
      <c r="I1003" s="735"/>
      <c r="J1003" s="550">
        <v>70.0</v>
      </c>
      <c r="K1003" s="530">
        <f t="shared" si="120"/>
        <v>0.1559020045</v>
      </c>
      <c r="L1003" s="531">
        <f t="shared" si="121"/>
        <v>-70</v>
      </c>
      <c r="M1003" s="532">
        <f t="shared" si="122"/>
        <v>-1</v>
      </c>
      <c r="N1003" s="661"/>
      <c r="O1003" s="542"/>
      <c r="P1003" s="542"/>
      <c r="Q1003" s="672"/>
      <c r="R1003" s="546"/>
    </row>
    <row r="1004" ht="14.25" customHeight="1" outlineLevel="1">
      <c r="D1004" s="648"/>
      <c r="E1004" s="660" t="s">
        <v>714</v>
      </c>
      <c r="F1004" s="548">
        <v>40.0</v>
      </c>
      <c r="G1004" s="546">
        <v>449.0</v>
      </c>
      <c r="H1004" s="546"/>
      <c r="I1004" s="735"/>
      <c r="J1004" s="550">
        <v>70.0</v>
      </c>
      <c r="K1004" s="530">
        <f t="shared" si="120"/>
        <v>0.1559020045</v>
      </c>
      <c r="L1004" s="531">
        <f t="shared" si="121"/>
        <v>-70</v>
      </c>
      <c r="M1004" s="532">
        <f t="shared" si="122"/>
        <v>-1</v>
      </c>
      <c r="N1004" s="661"/>
      <c r="O1004" s="542"/>
      <c r="P1004" s="542"/>
      <c r="Q1004" s="672"/>
      <c r="R1004" s="546"/>
    </row>
    <row r="1005" ht="14.25" customHeight="1" outlineLevel="1">
      <c r="D1005" s="648"/>
      <c r="E1005" s="660" t="s">
        <v>715</v>
      </c>
      <c r="F1005" s="548">
        <v>40.0</v>
      </c>
      <c r="G1005" s="546">
        <v>479.0</v>
      </c>
      <c r="H1005" s="546"/>
      <c r="I1005" s="735"/>
      <c r="J1005" s="550">
        <v>70.0</v>
      </c>
      <c r="K1005" s="530">
        <f t="shared" si="120"/>
        <v>0.1461377871</v>
      </c>
      <c r="L1005" s="531">
        <f t="shared" si="121"/>
        <v>-70</v>
      </c>
      <c r="M1005" s="532">
        <f t="shared" si="122"/>
        <v>-1</v>
      </c>
      <c r="N1005" s="661"/>
      <c r="O1005" s="542"/>
      <c r="P1005" s="542"/>
      <c r="Q1005" s="672"/>
      <c r="R1005" s="546"/>
    </row>
    <row r="1006" ht="14.25" customHeight="1" outlineLevel="1">
      <c r="D1006" s="648"/>
      <c r="E1006" s="660" t="s">
        <v>716</v>
      </c>
      <c r="F1006" s="548">
        <v>40.0</v>
      </c>
      <c r="G1006" s="546">
        <v>479.0</v>
      </c>
      <c r="H1006" s="546"/>
      <c r="I1006" s="735"/>
      <c r="J1006" s="550">
        <v>70.0</v>
      </c>
      <c r="K1006" s="530">
        <f t="shared" si="120"/>
        <v>0.1461377871</v>
      </c>
      <c r="L1006" s="531">
        <f t="shared" si="121"/>
        <v>-70</v>
      </c>
      <c r="M1006" s="532">
        <f t="shared" si="122"/>
        <v>-1</v>
      </c>
      <c r="N1006" s="661"/>
      <c r="O1006" s="542"/>
      <c r="P1006" s="542"/>
      <c r="Q1006" s="672"/>
      <c r="R1006" s="546"/>
    </row>
    <row r="1007" ht="14.25" customHeight="1" outlineLevel="1">
      <c r="D1007" s="648"/>
      <c r="E1007" s="660" t="s">
        <v>717</v>
      </c>
      <c r="F1007" s="548">
        <v>40.0</v>
      </c>
      <c r="G1007" s="546">
        <v>499.0</v>
      </c>
      <c r="H1007" s="546"/>
      <c r="I1007" s="735"/>
      <c r="J1007" s="550">
        <v>70.0</v>
      </c>
      <c r="K1007" s="530">
        <f t="shared" si="120"/>
        <v>0.1402805611</v>
      </c>
      <c r="L1007" s="531">
        <f t="shared" si="121"/>
        <v>-70</v>
      </c>
      <c r="M1007" s="532">
        <f t="shared" si="122"/>
        <v>-1</v>
      </c>
      <c r="N1007" s="661"/>
      <c r="O1007" s="542"/>
      <c r="P1007" s="542"/>
      <c r="Q1007" s="672"/>
      <c r="R1007" s="546"/>
    </row>
    <row r="1008" ht="14.25" customHeight="1" outlineLevel="1">
      <c r="A1008" s="725" t="s">
        <v>894</v>
      </c>
      <c r="B1008" s="683"/>
      <c r="C1008" s="725" t="s">
        <v>894</v>
      </c>
      <c r="D1008" s="712"/>
      <c r="E1008" s="660" t="s">
        <v>713</v>
      </c>
      <c r="F1008" s="548">
        <v>40.0</v>
      </c>
      <c r="G1008" s="546">
        <v>449.0</v>
      </c>
      <c r="H1008" s="546"/>
      <c r="I1008" s="735"/>
      <c r="J1008" s="550">
        <v>75.0</v>
      </c>
      <c r="K1008" s="530">
        <f t="shared" si="120"/>
        <v>0.1670378619</v>
      </c>
      <c r="L1008" s="531">
        <f t="shared" si="121"/>
        <v>-75</v>
      </c>
      <c r="M1008" s="532">
        <f t="shared" si="122"/>
        <v>-1</v>
      </c>
      <c r="N1008" s="661"/>
      <c r="O1008" s="542"/>
      <c r="P1008" s="542"/>
      <c r="Q1008" s="672"/>
      <c r="R1008" s="546"/>
    </row>
    <row r="1009" ht="14.25" customHeight="1" outlineLevel="1">
      <c r="D1009" s="648"/>
      <c r="E1009" s="660" t="s">
        <v>714</v>
      </c>
      <c r="F1009" s="548">
        <v>40.0</v>
      </c>
      <c r="G1009" s="546">
        <v>449.0</v>
      </c>
      <c r="H1009" s="546"/>
      <c r="I1009" s="735"/>
      <c r="J1009" s="550">
        <v>75.0</v>
      </c>
      <c r="K1009" s="530">
        <f t="shared" si="120"/>
        <v>0.1670378619</v>
      </c>
      <c r="L1009" s="531">
        <f t="shared" si="121"/>
        <v>-75</v>
      </c>
      <c r="M1009" s="532">
        <f t="shared" si="122"/>
        <v>-1</v>
      </c>
      <c r="N1009" s="661"/>
      <c r="O1009" s="542"/>
      <c r="P1009" s="542"/>
      <c r="Q1009" s="672"/>
      <c r="R1009" s="546"/>
    </row>
    <row r="1010" ht="14.25" customHeight="1" outlineLevel="1">
      <c r="D1010" s="648"/>
      <c r="E1010" s="660" t="s">
        <v>715</v>
      </c>
      <c r="F1010" s="548">
        <v>40.0</v>
      </c>
      <c r="G1010" s="546">
        <v>479.0</v>
      </c>
      <c r="H1010" s="546"/>
      <c r="I1010" s="735"/>
      <c r="J1010" s="550">
        <v>75.0</v>
      </c>
      <c r="K1010" s="530">
        <f t="shared" si="120"/>
        <v>0.1565762004</v>
      </c>
      <c r="L1010" s="531">
        <f t="shared" si="121"/>
        <v>-75</v>
      </c>
      <c r="M1010" s="532">
        <f t="shared" si="122"/>
        <v>-1</v>
      </c>
      <c r="N1010" s="661"/>
      <c r="O1010" s="542"/>
      <c r="P1010" s="542"/>
      <c r="Q1010" s="672"/>
      <c r="R1010" s="546"/>
    </row>
    <row r="1011" ht="14.25" customHeight="1" outlineLevel="1">
      <c r="D1011" s="648"/>
      <c r="E1011" s="660" t="s">
        <v>716</v>
      </c>
      <c r="F1011" s="548">
        <v>40.0</v>
      </c>
      <c r="G1011" s="546">
        <v>479.0</v>
      </c>
      <c r="H1011" s="546"/>
      <c r="I1011" s="735"/>
      <c r="J1011" s="550">
        <v>75.0</v>
      </c>
      <c r="K1011" s="530">
        <f t="shared" si="120"/>
        <v>0.1565762004</v>
      </c>
      <c r="L1011" s="531">
        <f t="shared" si="121"/>
        <v>-75</v>
      </c>
      <c r="M1011" s="532">
        <f t="shared" si="122"/>
        <v>-1</v>
      </c>
      <c r="N1011" s="661"/>
      <c r="O1011" s="542"/>
      <c r="P1011" s="542"/>
      <c r="Q1011" s="672"/>
      <c r="R1011" s="546"/>
    </row>
    <row r="1012" ht="14.25" customHeight="1" outlineLevel="1">
      <c r="D1012" s="648"/>
      <c r="E1012" s="660" t="s">
        <v>717</v>
      </c>
      <c r="F1012" s="548">
        <v>40.0</v>
      </c>
      <c r="G1012" s="546">
        <v>499.0</v>
      </c>
      <c r="H1012" s="546"/>
      <c r="I1012" s="735"/>
      <c r="J1012" s="550">
        <v>75.0</v>
      </c>
      <c r="K1012" s="530">
        <f t="shared" si="120"/>
        <v>0.1503006012</v>
      </c>
      <c r="L1012" s="531">
        <f t="shared" si="121"/>
        <v>-75</v>
      </c>
      <c r="M1012" s="532">
        <f t="shared" si="122"/>
        <v>-1</v>
      </c>
      <c r="N1012" s="661"/>
      <c r="O1012" s="542"/>
      <c r="P1012" s="542"/>
      <c r="Q1012" s="672"/>
      <c r="R1012" s="546"/>
    </row>
    <row r="1013" hidden="1" collapsed="1">
      <c r="A1013" s="719" t="s">
        <v>1022</v>
      </c>
      <c r="B1013" s="673"/>
      <c r="C1013" s="675"/>
      <c r="D1013" s="659"/>
      <c r="E1013" s="746"/>
      <c r="F1013" s="538"/>
      <c r="G1013" s="534" t="s">
        <v>1023</v>
      </c>
      <c r="H1013" s="534" t="s">
        <v>1023</v>
      </c>
      <c r="I1013" s="730" t="str">
        <f>G1013/R1013</f>
        <v>#VALUE!</v>
      </c>
      <c r="J1013" s="529">
        <v>15.0</v>
      </c>
      <c r="K1013" s="530" t="str">
        <f t="shared" si="120"/>
        <v>#VALUE!</v>
      </c>
      <c r="L1013" s="531">
        <f t="shared" si="121"/>
        <v>-15</v>
      </c>
      <c r="M1013" s="532">
        <f t="shared" si="122"/>
        <v>-1</v>
      </c>
      <c r="N1013" s="645"/>
      <c r="O1013" s="720"/>
      <c r="P1013" s="720"/>
      <c r="Q1013" s="647"/>
      <c r="R1013" s="534"/>
    </row>
    <row r="1014" ht="15.75" hidden="1" customHeight="1" outlineLevel="1">
      <c r="A1014" s="747" t="s">
        <v>1024</v>
      </c>
      <c r="B1014" s="748"/>
      <c r="C1014" s="749"/>
      <c r="D1014" s="750"/>
      <c r="E1014" s="751"/>
      <c r="F1014" s="545"/>
      <c r="G1014" s="665"/>
      <c r="H1014" s="665"/>
      <c r="I1014" s="752"/>
      <c r="J1014" s="550"/>
      <c r="K1014" s="536">
        <f>AVERAGE(K1015:K1020)</f>
        <v>0.123547871</v>
      </c>
      <c r="L1014" s="541"/>
      <c r="M1014" s="542"/>
      <c r="N1014" s="713"/>
      <c r="O1014" s="753"/>
      <c r="P1014" s="753"/>
      <c r="Q1014" s="672"/>
      <c r="R1014" s="665"/>
    </row>
    <row r="1015" ht="15.75" hidden="1" customHeight="1" outlineLevel="1">
      <c r="A1015" s="738" t="s">
        <v>1025</v>
      </c>
      <c r="B1015" s="754"/>
      <c r="C1015" s="755"/>
      <c r="D1015" s="756"/>
      <c r="E1015" s="757"/>
      <c r="F1015" s="545">
        <v>400.0</v>
      </c>
      <c r="G1015" s="665">
        <v>159.0</v>
      </c>
      <c r="H1015" s="665">
        <v>159.0</v>
      </c>
      <c r="I1015" s="752"/>
      <c r="J1015" s="758">
        <v>24.16</v>
      </c>
      <c r="K1015" s="759">
        <f t="shared" ref="K1015:K1020" si="123">J1015/G1015</f>
        <v>0.1519496855</v>
      </c>
      <c r="L1015" s="531">
        <f t="shared" ref="L1015:L1020" si="124">Q1015-J1015</f>
        <v>-24.16</v>
      </c>
      <c r="M1015" s="532">
        <f t="shared" ref="M1015:M1020" si="125">Q1015/J1015-1</f>
        <v>-1</v>
      </c>
      <c r="N1015" s="661"/>
      <c r="O1015" s="710" t="s">
        <v>313</v>
      </c>
      <c r="P1015" s="760"/>
      <c r="Q1015" s="647"/>
      <c r="R1015" s="665"/>
    </row>
    <row r="1016" ht="15.75" hidden="1" customHeight="1" outlineLevel="1">
      <c r="A1016" s="738" t="s">
        <v>1026</v>
      </c>
      <c r="B1016" s="761"/>
      <c r="C1016" s="762"/>
      <c r="D1016" s="763"/>
      <c r="E1016" s="764"/>
      <c r="F1016" s="545">
        <v>1000.0</v>
      </c>
      <c r="G1016" s="665">
        <v>299.0</v>
      </c>
      <c r="H1016" s="665">
        <v>299.0</v>
      </c>
      <c r="I1016" s="752"/>
      <c r="J1016" s="758">
        <v>48.33</v>
      </c>
      <c r="K1016" s="765">
        <f t="shared" si="123"/>
        <v>0.161638796</v>
      </c>
      <c r="L1016" s="531">
        <f t="shared" si="124"/>
        <v>-48.33</v>
      </c>
      <c r="M1016" s="532">
        <f t="shared" si="125"/>
        <v>-1</v>
      </c>
      <c r="N1016" s="713"/>
      <c r="O1016" s="710" t="s">
        <v>313</v>
      </c>
      <c r="P1016" s="760"/>
      <c r="Q1016" s="647"/>
      <c r="R1016" s="665"/>
    </row>
    <row r="1017" ht="15.75" hidden="1" customHeight="1" outlineLevel="1">
      <c r="A1017" s="738" t="s">
        <v>1027</v>
      </c>
      <c r="B1017" s="761"/>
      <c r="C1017" s="762"/>
      <c r="D1017" s="763"/>
      <c r="E1017" s="764"/>
      <c r="F1017" s="547">
        <v>300.0</v>
      </c>
      <c r="G1017" s="665">
        <v>239.0</v>
      </c>
      <c r="H1017" s="665">
        <v>239.0</v>
      </c>
      <c r="I1017" s="752"/>
      <c r="J1017" s="766">
        <v>20.16</v>
      </c>
      <c r="K1017" s="767">
        <f t="shared" si="123"/>
        <v>0.08435146444</v>
      </c>
      <c r="L1017" s="531">
        <f t="shared" si="124"/>
        <v>-20.16</v>
      </c>
      <c r="M1017" s="532">
        <f t="shared" si="125"/>
        <v>-1</v>
      </c>
      <c r="N1017" s="654"/>
      <c r="O1017" s="710" t="s">
        <v>313</v>
      </c>
      <c r="P1017" s="760"/>
      <c r="Q1017" s="647"/>
      <c r="R1017" s="665"/>
    </row>
    <row r="1018" ht="15.75" hidden="1" customHeight="1" outlineLevel="1">
      <c r="A1018" s="738" t="s">
        <v>1028</v>
      </c>
      <c r="B1018" s="761" t="s">
        <v>1029</v>
      </c>
      <c r="C1018" s="762"/>
      <c r="D1018" s="763"/>
      <c r="E1018" s="768"/>
      <c r="F1018" s="547">
        <v>350.0</v>
      </c>
      <c r="G1018" s="665">
        <v>239.0</v>
      </c>
      <c r="H1018" s="665">
        <v>239.0</v>
      </c>
      <c r="I1018" s="752"/>
      <c r="J1018" s="766">
        <v>16.66</v>
      </c>
      <c r="K1018" s="769">
        <f t="shared" si="123"/>
        <v>0.06970711297</v>
      </c>
      <c r="L1018" s="541">
        <f t="shared" si="124"/>
        <v>-16.66</v>
      </c>
      <c r="M1018" s="542">
        <f t="shared" si="125"/>
        <v>-1</v>
      </c>
      <c r="N1018" s="713"/>
      <c r="O1018" s="760"/>
      <c r="P1018" s="760"/>
      <c r="Q1018" s="708"/>
      <c r="R1018" s="665"/>
    </row>
    <row r="1019" ht="15.75" hidden="1" customHeight="1" outlineLevel="1">
      <c r="A1019" s="738" t="s">
        <v>1030</v>
      </c>
      <c r="B1019" s="761"/>
      <c r="C1019" s="755"/>
      <c r="D1019" s="756"/>
      <c r="E1019" s="764"/>
      <c r="F1019" s="547">
        <v>350.0</v>
      </c>
      <c r="G1019" s="665">
        <v>239.0</v>
      </c>
      <c r="H1019" s="665">
        <v>239.0</v>
      </c>
      <c r="I1019" s="752"/>
      <c r="J1019" s="766">
        <v>38.21</v>
      </c>
      <c r="K1019" s="770">
        <f t="shared" si="123"/>
        <v>0.159874477</v>
      </c>
      <c r="L1019" s="541">
        <f t="shared" si="124"/>
        <v>-38.21</v>
      </c>
      <c r="M1019" s="542">
        <f t="shared" si="125"/>
        <v>-1</v>
      </c>
      <c r="N1019" s="713"/>
      <c r="O1019" s="760"/>
      <c r="P1019" s="760"/>
      <c r="Q1019" s="713"/>
      <c r="R1019" s="665"/>
    </row>
    <row r="1020" ht="16.5" hidden="1" customHeight="1" outlineLevel="2">
      <c r="A1020" s="671" t="s">
        <v>1031</v>
      </c>
      <c r="B1020" s="671"/>
      <c r="C1020" s="771"/>
      <c r="D1020" s="772"/>
      <c r="E1020" s="773"/>
      <c r="F1020" s="548">
        <v>350.0</v>
      </c>
      <c r="G1020" s="665">
        <v>239.0</v>
      </c>
      <c r="H1020" s="665">
        <v>239.0</v>
      </c>
      <c r="I1020" s="752"/>
      <c r="J1020" s="550">
        <v>27.19</v>
      </c>
      <c r="K1020" s="774">
        <f t="shared" si="123"/>
        <v>0.1137656904</v>
      </c>
      <c r="L1020" s="541">
        <f t="shared" si="124"/>
        <v>-27.19</v>
      </c>
      <c r="M1020" s="542">
        <f t="shared" si="125"/>
        <v>-1</v>
      </c>
      <c r="N1020" s="661"/>
      <c r="O1020" s="655"/>
      <c r="P1020" s="667"/>
      <c r="Q1020" s="656"/>
      <c r="R1020" s="665"/>
    </row>
    <row r="1021" ht="15.75" hidden="1" customHeight="1" outlineLevel="1">
      <c r="A1021" s="775" t="s">
        <v>1032</v>
      </c>
      <c r="B1021" s="776"/>
      <c r="C1021" s="777"/>
      <c r="D1021" s="778"/>
      <c r="E1021" s="776"/>
      <c r="F1021" s="695"/>
      <c r="G1021" s="744"/>
      <c r="H1021" s="744"/>
      <c r="I1021" s="779"/>
      <c r="J1021" s="535"/>
      <c r="K1021" s="536">
        <f>AVERAGE(K1022:K1031)</f>
        <v>0.1716438258</v>
      </c>
      <c r="L1021" s="537"/>
      <c r="M1021" s="536"/>
      <c r="N1021" s="780"/>
      <c r="O1021" s="536"/>
      <c r="P1021" s="536"/>
      <c r="Q1021" s="672"/>
      <c r="R1021" s="744"/>
    </row>
    <row r="1022" ht="15.75" hidden="1" customHeight="1" outlineLevel="1">
      <c r="A1022" s="738" t="s">
        <v>1033</v>
      </c>
      <c r="B1022" s="761" t="s">
        <v>1034</v>
      </c>
      <c r="C1022" s="762"/>
      <c r="D1022" s="763"/>
      <c r="E1022" s="768"/>
      <c r="F1022" s="547">
        <v>250.0</v>
      </c>
      <c r="G1022" s="665">
        <v>319.0</v>
      </c>
      <c r="H1022" s="665">
        <v>319.0</v>
      </c>
      <c r="I1022" s="752"/>
      <c r="J1022" s="766">
        <v>50.63</v>
      </c>
      <c r="K1022" s="781">
        <f t="shared" ref="K1022:K1031" si="126">J1022/G1022</f>
        <v>0.1587147335</v>
      </c>
      <c r="L1022" s="531">
        <f t="shared" ref="L1022:L1031" si="127">Q1022-J1022</f>
        <v>-50.63</v>
      </c>
      <c r="M1022" s="532">
        <f t="shared" ref="M1022:M1031" si="128">Q1022/J1022-1</f>
        <v>-1</v>
      </c>
      <c r="N1022" s="782"/>
      <c r="O1022" s="710" t="s">
        <v>313</v>
      </c>
      <c r="P1022" s="710" t="s">
        <v>313</v>
      </c>
      <c r="Q1022" s="647"/>
      <c r="R1022" s="665"/>
    </row>
    <row r="1023" ht="15.75" hidden="1" customHeight="1" outlineLevel="1">
      <c r="A1023" s="738" t="s">
        <v>1035</v>
      </c>
      <c r="B1023" s="761" t="s">
        <v>1036</v>
      </c>
      <c r="C1023" s="755"/>
      <c r="D1023" s="756"/>
      <c r="E1023" s="768"/>
      <c r="F1023" s="547">
        <v>250.0</v>
      </c>
      <c r="G1023" s="665">
        <v>319.0</v>
      </c>
      <c r="H1023" s="665">
        <v>319.0</v>
      </c>
      <c r="I1023" s="752"/>
      <c r="J1023" s="766">
        <v>60.25</v>
      </c>
      <c r="K1023" s="783">
        <f t="shared" si="126"/>
        <v>0.1888714734</v>
      </c>
      <c r="L1023" s="531">
        <f t="shared" si="127"/>
        <v>-60.25</v>
      </c>
      <c r="M1023" s="532">
        <f t="shared" si="128"/>
        <v>-1</v>
      </c>
      <c r="N1023" s="782"/>
      <c r="O1023" s="710" t="s">
        <v>313</v>
      </c>
      <c r="P1023" s="710" t="s">
        <v>313</v>
      </c>
      <c r="Q1023" s="647"/>
      <c r="R1023" s="665"/>
    </row>
    <row r="1024" ht="15.75" hidden="1" customHeight="1" outlineLevel="1">
      <c r="A1024" s="738" t="s">
        <v>1037</v>
      </c>
      <c r="B1024" s="761" t="s">
        <v>1038</v>
      </c>
      <c r="C1024" s="762"/>
      <c r="D1024" s="763"/>
      <c r="E1024" s="768"/>
      <c r="F1024" s="547">
        <v>250.0</v>
      </c>
      <c r="G1024" s="665">
        <v>319.0</v>
      </c>
      <c r="H1024" s="665">
        <v>319.0</v>
      </c>
      <c r="I1024" s="752"/>
      <c r="J1024" s="766">
        <v>60.25</v>
      </c>
      <c r="K1024" s="783">
        <f t="shared" si="126"/>
        <v>0.1888714734</v>
      </c>
      <c r="L1024" s="531">
        <f t="shared" si="127"/>
        <v>-60.25</v>
      </c>
      <c r="M1024" s="532">
        <f t="shared" si="128"/>
        <v>-1</v>
      </c>
      <c r="N1024" s="782"/>
      <c r="O1024" s="710" t="s">
        <v>313</v>
      </c>
      <c r="P1024" s="710" t="s">
        <v>313</v>
      </c>
      <c r="Q1024" s="647"/>
      <c r="R1024" s="665"/>
    </row>
    <row r="1025" ht="15.75" hidden="1" customHeight="1" outlineLevel="1">
      <c r="A1025" s="738" t="s">
        <v>1039</v>
      </c>
      <c r="B1025" s="761" t="s">
        <v>1040</v>
      </c>
      <c r="C1025" s="762"/>
      <c r="D1025" s="763"/>
      <c r="E1025" s="768"/>
      <c r="F1025" s="741">
        <v>300.0</v>
      </c>
      <c r="G1025" s="665">
        <v>329.0</v>
      </c>
      <c r="H1025" s="665">
        <v>329.0</v>
      </c>
      <c r="I1025" s="752"/>
      <c r="J1025" s="784">
        <v>67.47</v>
      </c>
      <c r="K1025" s="542">
        <f t="shared" si="126"/>
        <v>0.2050759878</v>
      </c>
      <c r="L1025" s="785">
        <f t="shared" si="127"/>
        <v>-67.47</v>
      </c>
      <c r="M1025" s="532">
        <f t="shared" si="128"/>
        <v>-1</v>
      </c>
      <c r="N1025" s="782"/>
      <c r="O1025" s="710" t="s">
        <v>313</v>
      </c>
      <c r="P1025" s="710" t="s">
        <v>313</v>
      </c>
      <c r="Q1025" s="647"/>
      <c r="R1025" s="665"/>
    </row>
    <row r="1026" ht="15.75" hidden="1" customHeight="1" outlineLevel="1">
      <c r="A1026" s="738" t="s">
        <v>826</v>
      </c>
      <c r="B1026" s="761" t="s">
        <v>1041</v>
      </c>
      <c r="C1026" s="762"/>
      <c r="D1026" s="763"/>
      <c r="E1026" s="768"/>
      <c r="F1026" s="547">
        <v>300.0</v>
      </c>
      <c r="G1026" s="665">
        <v>329.0</v>
      </c>
      <c r="H1026" s="665">
        <v>329.0</v>
      </c>
      <c r="I1026" s="752"/>
      <c r="J1026" s="766">
        <v>69.86</v>
      </c>
      <c r="K1026" s="542">
        <f t="shared" si="126"/>
        <v>0.2123404255</v>
      </c>
      <c r="L1026" s="785">
        <f t="shared" si="127"/>
        <v>-69.86</v>
      </c>
      <c r="M1026" s="532">
        <f t="shared" si="128"/>
        <v>-1</v>
      </c>
      <c r="N1026" s="782"/>
      <c r="O1026" s="710" t="s">
        <v>313</v>
      </c>
      <c r="P1026" s="710" t="s">
        <v>313</v>
      </c>
      <c r="Q1026" s="647"/>
      <c r="R1026" s="665"/>
    </row>
    <row r="1027" ht="15.75" hidden="1" customHeight="1" outlineLevel="1">
      <c r="A1027" s="738" t="s">
        <v>1042</v>
      </c>
      <c r="B1027" s="761" t="s">
        <v>1043</v>
      </c>
      <c r="C1027" s="755"/>
      <c r="D1027" s="756"/>
      <c r="E1027" s="768"/>
      <c r="F1027" s="545">
        <v>300.0</v>
      </c>
      <c r="G1027" s="653">
        <v>319.0</v>
      </c>
      <c r="H1027" s="653">
        <v>319.0</v>
      </c>
      <c r="I1027" s="726"/>
      <c r="J1027" s="758">
        <v>51.46</v>
      </c>
      <c r="K1027" s="786">
        <f t="shared" si="126"/>
        <v>0.1613166144</v>
      </c>
      <c r="L1027" s="647">
        <f t="shared" si="127"/>
        <v>-51.46</v>
      </c>
      <c r="M1027" s="787">
        <f t="shared" si="128"/>
        <v>-1</v>
      </c>
      <c r="N1027" s="713"/>
      <c r="O1027" s="710" t="s">
        <v>313</v>
      </c>
      <c r="P1027" s="710" t="s">
        <v>313</v>
      </c>
      <c r="Q1027" s="708"/>
      <c r="R1027" s="653"/>
    </row>
    <row r="1028" ht="15.75" hidden="1" customHeight="1" outlineLevel="1">
      <c r="A1028" s="738" t="s">
        <v>1044</v>
      </c>
      <c r="B1028" s="761" t="s">
        <v>1045</v>
      </c>
      <c r="C1028" s="762"/>
      <c r="D1028" s="763"/>
      <c r="E1028" s="768"/>
      <c r="F1028" s="547">
        <v>300.0</v>
      </c>
      <c r="G1028" s="653">
        <v>319.0</v>
      </c>
      <c r="H1028" s="653">
        <v>319.0</v>
      </c>
      <c r="I1028" s="726"/>
      <c r="J1028" s="766">
        <v>51.46</v>
      </c>
      <c r="K1028" s="786">
        <f t="shared" si="126"/>
        <v>0.1613166144</v>
      </c>
      <c r="L1028" s="785">
        <f t="shared" si="127"/>
        <v>-51.46</v>
      </c>
      <c r="M1028" s="532">
        <f t="shared" si="128"/>
        <v>-1</v>
      </c>
      <c r="N1028" s="713"/>
      <c r="O1028" s="710" t="s">
        <v>313</v>
      </c>
      <c r="P1028" s="710" t="s">
        <v>313</v>
      </c>
      <c r="Q1028" s="708"/>
      <c r="R1028" s="653"/>
    </row>
    <row r="1029" ht="15.0" hidden="1" customHeight="1" outlineLevel="1">
      <c r="A1029" s="738" t="s">
        <v>578</v>
      </c>
      <c r="B1029" s="761" t="s">
        <v>1046</v>
      </c>
      <c r="C1029" s="762"/>
      <c r="D1029" s="763"/>
      <c r="E1029" s="768"/>
      <c r="F1029" s="547">
        <v>300.0</v>
      </c>
      <c r="G1029" s="665">
        <v>319.0</v>
      </c>
      <c r="H1029" s="665">
        <v>319.0</v>
      </c>
      <c r="I1029" s="752"/>
      <c r="J1029" s="766">
        <v>62.92</v>
      </c>
      <c r="K1029" s="542">
        <f t="shared" si="126"/>
        <v>0.1972413793</v>
      </c>
      <c r="L1029" s="785">
        <f t="shared" si="127"/>
        <v>-62.92</v>
      </c>
      <c r="M1029" s="532">
        <f t="shared" si="128"/>
        <v>-1</v>
      </c>
      <c r="N1029" s="782"/>
      <c r="O1029" s="710" t="s">
        <v>313</v>
      </c>
      <c r="P1029" s="710" t="s">
        <v>313</v>
      </c>
      <c r="Q1029" s="647"/>
      <c r="R1029" s="665"/>
    </row>
    <row r="1030" ht="15.0" hidden="1" customHeight="1" outlineLevel="1">
      <c r="A1030" s="738" t="s">
        <v>1047</v>
      </c>
      <c r="B1030" s="761" t="s">
        <v>1048</v>
      </c>
      <c r="C1030" s="762"/>
      <c r="D1030" s="763"/>
      <c r="E1030" s="768"/>
      <c r="F1030" s="545">
        <v>300.0</v>
      </c>
      <c r="G1030" s="665">
        <v>699.0</v>
      </c>
      <c r="H1030" s="665">
        <v>699.0</v>
      </c>
      <c r="I1030" s="752"/>
      <c r="J1030" s="758">
        <v>89.02</v>
      </c>
      <c r="K1030" s="788">
        <f t="shared" si="126"/>
        <v>0.1273533619</v>
      </c>
      <c r="L1030" s="647">
        <f t="shared" si="127"/>
        <v>-89.02</v>
      </c>
      <c r="M1030" s="787">
        <f t="shared" si="128"/>
        <v>-1</v>
      </c>
      <c r="N1030" s="713"/>
      <c r="O1030" s="710" t="s">
        <v>313</v>
      </c>
      <c r="P1030" s="710" t="s">
        <v>313</v>
      </c>
      <c r="Q1030" s="647"/>
      <c r="R1030" s="665"/>
    </row>
    <row r="1031" ht="15.0" hidden="1" customHeight="1" outlineLevel="1">
      <c r="A1031" s="738" t="s">
        <v>1049</v>
      </c>
      <c r="B1031" s="754" t="s">
        <v>1050</v>
      </c>
      <c r="C1031" s="755"/>
      <c r="D1031" s="756"/>
      <c r="E1031" s="789"/>
      <c r="F1031" s="545">
        <v>300.0</v>
      </c>
      <c r="G1031" s="665">
        <v>699.0</v>
      </c>
      <c r="H1031" s="665">
        <v>699.0</v>
      </c>
      <c r="I1031" s="752"/>
      <c r="J1031" s="758">
        <v>80.62</v>
      </c>
      <c r="K1031" s="790">
        <f t="shared" si="126"/>
        <v>0.1153361946</v>
      </c>
      <c r="L1031" s="647">
        <f t="shared" si="127"/>
        <v>-80.62</v>
      </c>
      <c r="M1031" s="787">
        <f t="shared" si="128"/>
        <v>-1</v>
      </c>
      <c r="N1031" s="713"/>
      <c r="O1031" s="710" t="s">
        <v>313</v>
      </c>
      <c r="P1031" s="710" t="s">
        <v>313</v>
      </c>
      <c r="Q1031" s="647"/>
      <c r="R1031" s="665"/>
    </row>
    <row r="1032" ht="15.0" hidden="1" customHeight="1" outlineLevel="1">
      <c r="A1032" s="540"/>
      <c r="B1032" s="683"/>
      <c r="C1032" s="89"/>
      <c r="D1032" s="716"/>
      <c r="E1032" s="791"/>
      <c r="F1032" s="545"/>
      <c r="G1032" s="546"/>
      <c r="H1032" s="546"/>
      <c r="I1032" s="792"/>
      <c r="J1032" s="758"/>
      <c r="K1032" s="542"/>
      <c r="L1032" s="647"/>
      <c r="M1032" s="787"/>
      <c r="N1032" s="713"/>
      <c r="O1032" s="542"/>
      <c r="P1032" s="542"/>
      <c r="Q1032" s="647"/>
      <c r="R1032" s="546"/>
    </row>
    <row r="1033" ht="15.0" hidden="1" customHeight="1" outlineLevel="1">
      <c r="A1033" s="719" t="s">
        <v>1051</v>
      </c>
      <c r="B1033" s="793"/>
      <c r="C1033" s="794"/>
      <c r="D1033" s="795"/>
      <c r="E1033" s="796"/>
      <c r="F1033" s="538"/>
      <c r="G1033" s="744"/>
      <c r="H1033" s="744"/>
      <c r="I1033" s="779"/>
      <c r="J1033" s="642"/>
      <c r="K1033" s="536"/>
      <c r="L1033" s="701"/>
      <c r="M1033" s="644"/>
      <c r="N1033" s="780"/>
      <c r="O1033" s="536"/>
      <c r="P1033" s="536"/>
      <c r="Q1033" s="647"/>
      <c r="R1033" s="744"/>
    </row>
    <row r="1034" ht="15.0" hidden="1" customHeight="1" outlineLevel="1">
      <c r="A1034" s="719" t="s">
        <v>1052</v>
      </c>
      <c r="B1034" s="683"/>
      <c r="C1034" s="89"/>
      <c r="D1034" s="716"/>
      <c r="E1034" s="791"/>
      <c r="F1034" s="545"/>
      <c r="G1034" s="665"/>
      <c r="H1034" s="665"/>
      <c r="I1034" s="752"/>
      <c r="J1034" s="758"/>
      <c r="K1034" s="536">
        <f>AVERAGE(K228:K242)</f>
        <v>0.09886035569</v>
      </c>
      <c r="L1034" s="647">
        <f t="shared" ref="L1034:L1037" si="129">Q1034-J1034</f>
        <v>0</v>
      </c>
      <c r="M1034" s="787"/>
      <c r="N1034" s="713"/>
      <c r="O1034" s="710" t="s">
        <v>313</v>
      </c>
      <c r="P1034" s="710" t="s">
        <v>313</v>
      </c>
      <c r="Q1034" s="647"/>
      <c r="R1034" s="665"/>
    </row>
    <row r="1035" ht="15.0" hidden="1" customHeight="1" outlineLevel="1">
      <c r="A1035" s="719" t="s">
        <v>1032</v>
      </c>
      <c r="B1035" s="673"/>
      <c r="C1035" s="797"/>
      <c r="D1035" s="721"/>
      <c r="E1035" s="746"/>
      <c r="F1035" s="538"/>
      <c r="G1035" s="744"/>
      <c r="H1035" s="744"/>
      <c r="I1035" s="779"/>
      <c r="J1035" s="642"/>
      <c r="K1035" s="536">
        <f>AVERAGE(K653:K658)</f>
        <v>0.1906328334</v>
      </c>
      <c r="L1035" s="701">
        <f t="shared" si="129"/>
        <v>0</v>
      </c>
      <c r="M1035" s="644"/>
      <c r="N1035" s="780"/>
      <c r="O1035" s="536" t="s">
        <v>313</v>
      </c>
      <c r="P1035" s="536" t="s">
        <v>313</v>
      </c>
      <c r="Q1035" s="647"/>
      <c r="R1035" s="744"/>
    </row>
    <row r="1036" ht="15.0" hidden="1" customHeight="1" outlineLevel="1">
      <c r="A1036" s="719" t="s">
        <v>1053</v>
      </c>
      <c r="B1036" s="673"/>
      <c r="C1036" s="797"/>
      <c r="D1036" s="721"/>
      <c r="E1036" s="746"/>
      <c r="F1036" s="538"/>
      <c r="G1036" s="744"/>
      <c r="H1036" s="744"/>
      <c r="I1036" s="779"/>
      <c r="J1036" s="642"/>
      <c r="K1036" s="536">
        <f>AVERAGE(K1037)</f>
        <v>0.1396648045</v>
      </c>
      <c r="L1036" s="701">
        <f t="shared" si="129"/>
        <v>0</v>
      </c>
      <c r="M1036" s="644"/>
      <c r="N1036" s="780"/>
      <c r="O1036" s="536" t="s">
        <v>313</v>
      </c>
      <c r="P1036" s="536" t="s">
        <v>313</v>
      </c>
      <c r="Q1036" s="647"/>
      <c r="R1036" s="744"/>
    </row>
    <row r="1037" ht="15.0" hidden="1" customHeight="1" outlineLevel="1">
      <c r="A1037" s="798" t="s">
        <v>1054</v>
      </c>
      <c r="B1037" s="799"/>
      <c r="C1037" s="800"/>
      <c r="D1037" s="801"/>
      <c r="E1037" s="802"/>
      <c r="F1037" s="549">
        <v>50.0</v>
      </c>
      <c r="G1037" s="665">
        <v>179.0</v>
      </c>
      <c r="H1037" s="665">
        <v>179.0</v>
      </c>
      <c r="I1037" s="752"/>
      <c r="J1037" s="803">
        <v>25.0</v>
      </c>
      <c r="K1037" s="790">
        <f>J1037/G1037</f>
        <v>0.1396648045</v>
      </c>
      <c r="L1037" s="647">
        <f t="shared" si="129"/>
        <v>-25</v>
      </c>
      <c r="M1037" s="787">
        <f>Q1037/J1037-1</f>
        <v>-1</v>
      </c>
      <c r="N1037" s="713"/>
      <c r="O1037" s="710" t="s">
        <v>313</v>
      </c>
      <c r="P1037" s="710" t="s">
        <v>313</v>
      </c>
      <c r="Q1037" s="647"/>
      <c r="R1037" s="665"/>
    </row>
    <row r="1038" hidden="1">
      <c r="A1038" s="804"/>
      <c r="B1038" s="799"/>
      <c r="C1038" s="805"/>
      <c r="D1038" s="806"/>
      <c r="E1038" s="802"/>
      <c r="F1038" s="545"/>
      <c r="G1038" s="546"/>
      <c r="H1038" s="546"/>
      <c r="I1038" s="792"/>
      <c r="J1038" s="758"/>
      <c r="K1038" s="542"/>
      <c r="L1038" s="647"/>
      <c r="M1038" s="787"/>
      <c r="N1038" s="713"/>
      <c r="O1038" s="542"/>
      <c r="P1038" s="542"/>
      <c r="Q1038" s="647"/>
      <c r="R1038" s="546"/>
    </row>
    <row r="1039" hidden="1">
      <c r="A1039" s="804"/>
      <c r="B1039" s="799"/>
      <c r="C1039" s="805"/>
      <c r="D1039" s="806"/>
      <c r="E1039" s="802"/>
      <c r="F1039" s="545"/>
      <c r="G1039" s="546"/>
      <c r="H1039" s="546"/>
      <c r="I1039" s="792"/>
      <c r="J1039" s="758"/>
      <c r="K1039" s="542"/>
      <c r="L1039" s="647"/>
      <c r="M1039" s="787"/>
      <c r="N1039" s="713"/>
      <c r="O1039" s="542"/>
      <c r="P1039" s="542"/>
      <c r="Q1039" s="647"/>
      <c r="R1039" s="546"/>
    </row>
    <row r="1040" hidden="1">
      <c r="A1040" s="804"/>
      <c r="B1040" s="799"/>
      <c r="C1040" s="805"/>
      <c r="D1040" s="806"/>
      <c r="E1040" s="802"/>
      <c r="F1040" s="807"/>
      <c r="G1040" s="682"/>
      <c r="H1040" s="682"/>
      <c r="I1040" s="808"/>
      <c r="J1040" s="809"/>
      <c r="K1040" s="810"/>
      <c r="L1040" s="811"/>
      <c r="M1040" s="810"/>
      <c r="N1040" s="812"/>
      <c r="O1040" s="813"/>
      <c r="P1040" s="813"/>
      <c r="Q1040" s="647"/>
      <c r="R1040" s="682"/>
    </row>
    <row r="1041" hidden="1">
      <c r="A1041" s="804"/>
      <c r="B1041" s="799"/>
      <c r="C1041" s="805"/>
      <c r="D1041" s="806"/>
      <c r="E1041" s="802"/>
      <c r="F1041" s="807"/>
      <c r="G1041" s="682"/>
      <c r="H1041" s="682"/>
      <c r="I1041" s="808"/>
      <c r="J1041" s="809"/>
      <c r="K1041" s="810"/>
      <c r="L1041" s="811"/>
      <c r="M1041" s="810"/>
      <c r="N1041" s="812"/>
      <c r="O1041" s="813"/>
      <c r="P1041" s="813"/>
      <c r="Q1041" s="647"/>
      <c r="R1041" s="682"/>
    </row>
    <row r="1042" hidden="1">
      <c r="A1042" s="804"/>
      <c r="B1042" s="799"/>
      <c r="C1042" s="805"/>
      <c r="D1042" s="806"/>
      <c r="E1042" s="802"/>
      <c r="F1042" s="807"/>
      <c r="G1042" s="682"/>
      <c r="H1042" s="682"/>
      <c r="I1042" s="808"/>
      <c r="J1042" s="809"/>
      <c r="K1042" s="810"/>
      <c r="L1042" s="811"/>
      <c r="M1042" s="810"/>
      <c r="N1042" s="812"/>
      <c r="O1042" s="813"/>
      <c r="P1042" s="813"/>
      <c r="Q1042" s="647"/>
      <c r="R1042" s="682"/>
    </row>
    <row r="1043" hidden="1">
      <c r="A1043" s="804"/>
      <c r="B1043" s="799"/>
      <c r="C1043" s="805"/>
      <c r="D1043" s="806"/>
      <c r="E1043" s="802"/>
      <c r="F1043" s="807"/>
      <c r="G1043" s="682"/>
      <c r="H1043" s="682"/>
      <c r="I1043" s="808"/>
      <c r="J1043" s="809"/>
      <c r="K1043" s="810"/>
      <c r="L1043" s="811"/>
      <c r="M1043" s="810"/>
      <c r="N1043" s="812"/>
      <c r="O1043" s="813"/>
      <c r="P1043" s="813"/>
      <c r="Q1043" s="647"/>
      <c r="R1043" s="682"/>
    </row>
    <row r="1044" hidden="1">
      <c r="A1044" s="804"/>
      <c r="B1044" s="799"/>
      <c r="C1044" s="805"/>
      <c r="D1044" s="806"/>
      <c r="E1044" s="802"/>
      <c r="F1044" s="807"/>
      <c r="G1044" s="682"/>
      <c r="H1044" s="682"/>
      <c r="I1044" s="808"/>
      <c r="J1044" s="809"/>
      <c r="K1044" s="810"/>
      <c r="L1044" s="811"/>
      <c r="M1044" s="810"/>
      <c r="N1044" s="812"/>
      <c r="O1044" s="813"/>
      <c r="P1044" s="813"/>
      <c r="Q1044" s="647"/>
      <c r="R1044" s="682"/>
    </row>
    <row r="1045" hidden="1">
      <c r="A1045" s="804"/>
      <c r="B1045" s="799"/>
      <c r="C1045" s="805"/>
      <c r="D1045" s="806"/>
      <c r="E1045" s="802"/>
      <c r="F1045" s="807"/>
      <c r="G1045" s="682"/>
      <c r="H1045" s="682"/>
      <c r="I1045" s="808"/>
      <c r="J1045" s="809"/>
      <c r="K1045" s="810"/>
      <c r="L1045" s="811"/>
      <c r="M1045" s="810"/>
      <c r="N1045" s="812"/>
      <c r="O1045" s="813"/>
      <c r="P1045" s="813"/>
      <c r="Q1045" s="647"/>
      <c r="R1045" s="682"/>
    </row>
    <row r="1046" hidden="1">
      <c r="A1046" s="804"/>
      <c r="B1046" s="799"/>
      <c r="C1046" s="805"/>
      <c r="D1046" s="806"/>
      <c r="E1046" s="802"/>
      <c r="F1046" s="807"/>
      <c r="G1046" s="682"/>
      <c r="H1046" s="682"/>
      <c r="I1046" s="808"/>
      <c r="J1046" s="809"/>
      <c r="K1046" s="810"/>
      <c r="L1046" s="811"/>
      <c r="M1046" s="810"/>
      <c r="N1046" s="812"/>
      <c r="O1046" s="813"/>
      <c r="P1046" s="813"/>
      <c r="Q1046" s="647"/>
      <c r="R1046" s="682"/>
    </row>
    <row r="1047" hidden="1">
      <c r="A1047" s="804"/>
      <c r="B1047" s="799"/>
      <c r="C1047" s="805"/>
      <c r="D1047" s="806"/>
      <c r="E1047" s="802"/>
      <c r="F1047" s="807"/>
      <c r="G1047" s="682"/>
      <c r="H1047" s="682"/>
      <c r="I1047" s="808"/>
      <c r="J1047" s="809"/>
      <c r="K1047" s="810"/>
      <c r="L1047" s="811"/>
      <c r="M1047" s="810"/>
      <c r="N1047" s="812"/>
      <c r="O1047" s="813"/>
      <c r="P1047" s="813"/>
      <c r="Q1047" s="647"/>
      <c r="R1047" s="682"/>
    </row>
    <row r="1048" hidden="1">
      <c r="A1048" s="804"/>
      <c r="B1048" s="799"/>
      <c r="C1048" s="805"/>
      <c r="D1048" s="806"/>
      <c r="E1048" s="802"/>
      <c r="F1048" s="807"/>
      <c r="G1048" s="682"/>
      <c r="H1048" s="682"/>
      <c r="I1048" s="808"/>
      <c r="J1048" s="809"/>
      <c r="K1048" s="810"/>
      <c r="L1048" s="811"/>
      <c r="M1048" s="810"/>
      <c r="N1048" s="812"/>
      <c r="O1048" s="813"/>
      <c r="P1048" s="813"/>
      <c r="Q1048" s="647"/>
      <c r="R1048" s="682"/>
    </row>
    <row r="1049" hidden="1">
      <c r="A1049" s="804"/>
      <c r="B1049" s="799"/>
      <c r="C1049" s="805"/>
      <c r="D1049" s="806"/>
      <c r="E1049" s="802"/>
      <c r="F1049" s="807"/>
      <c r="G1049" s="682"/>
      <c r="H1049" s="682"/>
      <c r="I1049" s="808"/>
      <c r="J1049" s="809"/>
      <c r="K1049" s="810"/>
      <c r="L1049" s="811"/>
      <c r="M1049" s="810"/>
      <c r="N1049" s="812"/>
      <c r="O1049" s="813"/>
      <c r="P1049" s="813"/>
      <c r="Q1049" s="647"/>
      <c r="R1049" s="682"/>
    </row>
    <row r="1050" hidden="1">
      <c r="A1050" s="804"/>
      <c r="B1050" s="799"/>
      <c r="C1050" s="805"/>
      <c r="D1050" s="806"/>
      <c r="E1050" s="802"/>
      <c r="F1050" s="807"/>
      <c r="G1050" s="682"/>
      <c r="H1050" s="682"/>
      <c r="I1050" s="808"/>
      <c r="J1050" s="809"/>
      <c r="K1050" s="810"/>
      <c r="L1050" s="811"/>
      <c r="M1050" s="810"/>
      <c r="N1050" s="812"/>
      <c r="O1050" s="813"/>
      <c r="P1050" s="813"/>
      <c r="Q1050" s="647"/>
      <c r="R1050" s="682"/>
    </row>
    <row r="1051" hidden="1">
      <c r="A1051" s="804"/>
      <c r="B1051" s="799"/>
      <c r="C1051" s="805"/>
      <c r="D1051" s="806"/>
      <c r="E1051" s="802"/>
      <c r="F1051" s="807"/>
      <c r="G1051" s="682"/>
      <c r="H1051" s="682"/>
      <c r="I1051" s="808"/>
      <c r="J1051" s="809"/>
      <c r="K1051" s="810"/>
      <c r="L1051" s="811"/>
      <c r="M1051" s="810"/>
      <c r="N1051" s="812"/>
      <c r="O1051" s="813"/>
      <c r="P1051" s="813"/>
      <c r="Q1051" s="647"/>
      <c r="R1051" s="682"/>
    </row>
    <row r="1052" hidden="1">
      <c r="A1052" s="804"/>
      <c r="B1052" s="799"/>
      <c r="C1052" s="805"/>
      <c r="D1052" s="806"/>
      <c r="E1052" s="802"/>
      <c r="F1052" s="807"/>
      <c r="G1052" s="682"/>
      <c r="H1052" s="682"/>
      <c r="I1052" s="808"/>
      <c r="J1052" s="809"/>
      <c r="K1052" s="810"/>
      <c r="L1052" s="811"/>
      <c r="M1052" s="810"/>
      <c r="N1052" s="812"/>
      <c r="O1052" s="813"/>
      <c r="P1052" s="813"/>
      <c r="Q1052" s="647"/>
      <c r="R1052" s="682"/>
    </row>
    <row r="1053" hidden="1">
      <c r="A1053" s="804"/>
      <c r="B1053" s="799"/>
      <c r="C1053" s="805"/>
      <c r="D1053" s="806"/>
      <c r="E1053" s="802"/>
      <c r="F1053" s="807"/>
      <c r="G1053" s="682"/>
      <c r="H1053" s="682"/>
      <c r="I1053" s="808"/>
      <c r="J1053" s="809"/>
      <c r="K1053" s="810"/>
      <c r="L1053" s="811"/>
      <c r="M1053" s="810"/>
      <c r="N1053" s="812"/>
      <c r="O1053" s="813"/>
      <c r="P1053" s="813"/>
      <c r="Q1053" s="647"/>
      <c r="R1053" s="682"/>
    </row>
    <row r="1054" hidden="1">
      <c r="A1054" s="804"/>
      <c r="B1054" s="799"/>
      <c r="C1054" s="805"/>
      <c r="D1054" s="806"/>
      <c r="E1054" s="802"/>
      <c r="F1054" s="807"/>
      <c r="G1054" s="682"/>
      <c r="H1054" s="682"/>
      <c r="I1054" s="808"/>
      <c r="J1054" s="809"/>
      <c r="K1054" s="810"/>
      <c r="L1054" s="811"/>
      <c r="M1054" s="810"/>
      <c r="N1054" s="812"/>
      <c r="O1054" s="813"/>
      <c r="P1054" s="813"/>
      <c r="Q1054" s="647"/>
      <c r="R1054" s="682"/>
    </row>
    <row r="1055" hidden="1">
      <c r="A1055" s="804"/>
      <c r="B1055" s="799"/>
      <c r="C1055" s="805"/>
      <c r="D1055" s="806"/>
      <c r="E1055" s="802"/>
      <c r="F1055" s="807"/>
      <c r="G1055" s="682"/>
      <c r="H1055" s="682"/>
      <c r="I1055" s="808"/>
      <c r="J1055" s="809"/>
      <c r="K1055" s="810"/>
      <c r="L1055" s="811"/>
      <c r="M1055" s="810"/>
      <c r="N1055" s="812"/>
      <c r="O1055" s="813"/>
      <c r="P1055" s="813"/>
      <c r="Q1055" s="647"/>
      <c r="R1055" s="682"/>
    </row>
    <row r="1056" hidden="1">
      <c r="A1056" s="804"/>
      <c r="B1056" s="799"/>
      <c r="C1056" s="805"/>
      <c r="D1056" s="806"/>
      <c r="E1056" s="802"/>
      <c r="F1056" s="807"/>
      <c r="G1056" s="682"/>
      <c r="H1056" s="682"/>
      <c r="I1056" s="808"/>
      <c r="J1056" s="809"/>
      <c r="K1056" s="810"/>
      <c r="L1056" s="811"/>
      <c r="M1056" s="810"/>
      <c r="N1056" s="812"/>
      <c r="O1056" s="813"/>
      <c r="P1056" s="813"/>
      <c r="Q1056" s="647"/>
      <c r="R1056" s="682"/>
    </row>
    <row r="1057" hidden="1">
      <c r="A1057" s="804"/>
      <c r="B1057" s="799"/>
      <c r="C1057" s="805"/>
      <c r="D1057" s="806"/>
      <c r="E1057" s="802"/>
      <c r="F1057" s="807"/>
      <c r="G1057" s="682"/>
      <c r="H1057" s="682"/>
      <c r="I1057" s="808"/>
      <c r="J1057" s="809"/>
      <c r="K1057" s="810"/>
      <c r="L1057" s="811"/>
      <c r="M1057" s="810"/>
      <c r="N1057" s="812"/>
      <c r="O1057" s="813"/>
      <c r="P1057" s="813"/>
      <c r="Q1057" s="647"/>
      <c r="R1057" s="682"/>
    </row>
    <row r="1058" hidden="1">
      <c r="A1058" s="804"/>
      <c r="B1058" s="799"/>
      <c r="C1058" s="805"/>
      <c r="D1058" s="806"/>
      <c r="E1058" s="802"/>
      <c r="F1058" s="807"/>
      <c r="G1058" s="682"/>
      <c r="H1058" s="682"/>
      <c r="I1058" s="808"/>
      <c r="J1058" s="809"/>
      <c r="K1058" s="810"/>
      <c r="L1058" s="811"/>
      <c r="M1058" s="810"/>
      <c r="N1058" s="812"/>
      <c r="O1058" s="813"/>
      <c r="P1058" s="813"/>
      <c r="Q1058" s="647"/>
      <c r="R1058" s="682"/>
    </row>
    <row r="1059" hidden="1">
      <c r="A1059" s="804"/>
      <c r="B1059" s="799"/>
      <c r="C1059" s="805"/>
      <c r="D1059" s="806"/>
      <c r="E1059" s="802"/>
      <c r="F1059" s="807"/>
      <c r="G1059" s="682"/>
      <c r="H1059" s="682"/>
      <c r="I1059" s="808"/>
      <c r="J1059" s="809"/>
      <c r="K1059" s="810"/>
      <c r="L1059" s="811"/>
      <c r="M1059" s="810"/>
      <c r="N1059" s="812"/>
      <c r="O1059" s="813"/>
      <c r="P1059" s="813"/>
      <c r="Q1059" s="647"/>
      <c r="R1059" s="682"/>
    </row>
    <row r="1060" hidden="1">
      <c r="A1060" s="804"/>
      <c r="B1060" s="799"/>
      <c r="C1060" s="805"/>
      <c r="D1060" s="806"/>
      <c r="E1060" s="802"/>
      <c r="F1060" s="807"/>
      <c r="G1060" s="682"/>
      <c r="H1060" s="682"/>
      <c r="I1060" s="808"/>
      <c r="J1060" s="809"/>
      <c r="K1060" s="810"/>
      <c r="L1060" s="811"/>
      <c r="M1060" s="810"/>
      <c r="N1060" s="812"/>
      <c r="O1060" s="813"/>
      <c r="P1060" s="813"/>
      <c r="Q1060" s="647"/>
      <c r="R1060" s="682"/>
    </row>
    <row r="1061" hidden="1">
      <c r="A1061" s="804"/>
      <c r="B1061" s="799"/>
      <c r="C1061" s="805"/>
      <c r="D1061" s="806"/>
      <c r="E1061" s="802"/>
      <c r="F1061" s="807"/>
      <c r="G1061" s="682"/>
      <c r="H1061" s="682"/>
      <c r="I1061" s="808"/>
      <c r="J1061" s="809"/>
      <c r="K1061" s="810"/>
      <c r="L1061" s="811"/>
      <c r="M1061" s="810"/>
      <c r="N1061" s="812"/>
      <c r="O1061" s="813"/>
      <c r="P1061" s="813"/>
      <c r="Q1061" s="647"/>
      <c r="R1061" s="682"/>
    </row>
    <row r="1062" hidden="1">
      <c r="A1062" s="804"/>
      <c r="B1062" s="799"/>
      <c r="C1062" s="805"/>
      <c r="D1062" s="806"/>
      <c r="E1062" s="802"/>
      <c r="F1062" s="807"/>
      <c r="G1062" s="682"/>
      <c r="H1062" s="682"/>
      <c r="I1062" s="808"/>
      <c r="J1062" s="809"/>
      <c r="K1062" s="810"/>
      <c r="L1062" s="811"/>
      <c r="M1062" s="810"/>
      <c r="N1062" s="812"/>
      <c r="O1062" s="813"/>
      <c r="P1062" s="813"/>
      <c r="Q1062" s="647"/>
      <c r="R1062" s="682"/>
    </row>
    <row r="1063" hidden="1">
      <c r="A1063" s="804"/>
      <c r="B1063" s="799"/>
      <c r="C1063" s="805"/>
      <c r="D1063" s="806"/>
      <c r="E1063" s="802"/>
      <c r="F1063" s="807"/>
      <c r="G1063" s="682"/>
      <c r="H1063" s="682"/>
      <c r="I1063" s="808"/>
      <c r="J1063" s="809"/>
      <c r="K1063" s="810"/>
      <c r="L1063" s="811"/>
      <c r="M1063" s="810"/>
      <c r="N1063" s="812"/>
      <c r="O1063" s="813"/>
      <c r="P1063" s="813"/>
      <c r="Q1063" s="647"/>
      <c r="R1063" s="682"/>
    </row>
    <row r="1064" hidden="1">
      <c r="A1064" s="804"/>
      <c r="B1064" s="799"/>
      <c r="C1064" s="805"/>
      <c r="D1064" s="806"/>
      <c r="E1064" s="802"/>
      <c r="F1064" s="807"/>
      <c r="G1064" s="682"/>
      <c r="H1064" s="682"/>
      <c r="I1064" s="808"/>
      <c r="J1064" s="809"/>
      <c r="K1064" s="810"/>
      <c r="L1064" s="811"/>
      <c r="M1064" s="810"/>
      <c r="N1064" s="812"/>
      <c r="O1064" s="813"/>
      <c r="P1064" s="813"/>
      <c r="Q1064" s="647"/>
      <c r="R1064" s="682"/>
    </row>
    <row r="1065" hidden="1">
      <c r="A1065" s="804"/>
      <c r="B1065" s="799"/>
      <c r="C1065" s="805"/>
      <c r="D1065" s="806"/>
      <c r="E1065" s="802"/>
      <c r="F1065" s="807"/>
      <c r="G1065" s="682"/>
      <c r="H1065" s="682"/>
      <c r="I1065" s="808"/>
      <c r="J1065" s="809"/>
      <c r="K1065" s="810"/>
      <c r="L1065" s="811"/>
      <c r="M1065" s="810"/>
      <c r="N1065" s="812"/>
      <c r="O1065" s="813"/>
      <c r="P1065" s="813"/>
      <c r="Q1065" s="647"/>
      <c r="R1065" s="682"/>
    </row>
    <row r="1066" hidden="1">
      <c r="A1066" s="804"/>
      <c r="B1066" s="799"/>
      <c r="C1066" s="805"/>
      <c r="D1066" s="806"/>
      <c r="E1066" s="802"/>
      <c r="F1066" s="807"/>
      <c r="G1066" s="682"/>
      <c r="H1066" s="682"/>
      <c r="I1066" s="808"/>
      <c r="J1066" s="809"/>
      <c r="K1066" s="810"/>
      <c r="L1066" s="811"/>
      <c r="M1066" s="810"/>
      <c r="N1066" s="812"/>
      <c r="O1066" s="813"/>
      <c r="P1066" s="813"/>
      <c r="Q1066" s="647"/>
      <c r="R1066" s="682"/>
    </row>
    <row r="1067" hidden="1">
      <c r="A1067" s="804"/>
      <c r="B1067" s="799"/>
      <c r="C1067" s="805"/>
      <c r="D1067" s="806"/>
      <c r="E1067" s="802"/>
      <c r="F1067" s="807"/>
      <c r="G1067" s="682"/>
      <c r="H1067" s="682"/>
      <c r="I1067" s="808"/>
      <c r="J1067" s="809"/>
      <c r="K1067" s="810"/>
      <c r="L1067" s="811"/>
      <c r="M1067" s="810"/>
      <c r="N1067" s="812"/>
      <c r="O1067" s="813"/>
      <c r="P1067" s="813"/>
      <c r="Q1067" s="647"/>
      <c r="R1067" s="682"/>
    </row>
    <row r="1068" hidden="1">
      <c r="A1068" s="804"/>
      <c r="B1068" s="799"/>
      <c r="C1068" s="805"/>
      <c r="D1068" s="806"/>
      <c r="E1068" s="802"/>
      <c r="F1068" s="807"/>
      <c r="G1068" s="682"/>
      <c r="H1068" s="682"/>
      <c r="I1068" s="808"/>
      <c r="J1068" s="809"/>
      <c r="K1068" s="810"/>
      <c r="L1068" s="811"/>
      <c r="M1068" s="810"/>
      <c r="N1068" s="812"/>
      <c r="O1068" s="813"/>
      <c r="P1068" s="813"/>
      <c r="Q1068" s="647"/>
      <c r="R1068" s="682"/>
    </row>
    <row r="1069" hidden="1">
      <c r="A1069" s="804"/>
      <c r="B1069" s="799"/>
      <c r="C1069" s="805"/>
      <c r="D1069" s="806"/>
      <c r="E1069" s="802"/>
      <c r="F1069" s="807"/>
      <c r="G1069" s="682"/>
      <c r="H1069" s="682"/>
      <c r="I1069" s="808"/>
      <c r="J1069" s="809"/>
      <c r="K1069" s="810"/>
      <c r="L1069" s="811"/>
      <c r="M1069" s="810"/>
      <c r="N1069" s="812"/>
      <c r="O1069" s="813"/>
      <c r="P1069" s="813"/>
      <c r="Q1069" s="647"/>
      <c r="R1069" s="682"/>
    </row>
    <row r="1070" hidden="1">
      <c r="A1070" s="804"/>
      <c r="B1070" s="799"/>
      <c r="C1070" s="805"/>
      <c r="D1070" s="806"/>
      <c r="E1070" s="802"/>
      <c r="F1070" s="807"/>
      <c r="G1070" s="682"/>
      <c r="H1070" s="682"/>
      <c r="I1070" s="808"/>
      <c r="J1070" s="809"/>
      <c r="K1070" s="810"/>
      <c r="L1070" s="811"/>
      <c r="M1070" s="810"/>
      <c r="N1070" s="812"/>
      <c r="O1070" s="813"/>
      <c r="P1070" s="813"/>
      <c r="Q1070" s="647"/>
      <c r="R1070" s="682"/>
    </row>
    <row r="1071" hidden="1">
      <c r="A1071" s="804"/>
      <c r="B1071" s="799"/>
      <c r="C1071" s="805"/>
      <c r="D1071" s="806"/>
      <c r="E1071" s="802"/>
      <c r="F1071" s="807"/>
      <c r="G1071" s="682"/>
      <c r="H1071" s="682"/>
      <c r="I1071" s="808"/>
      <c r="J1071" s="809"/>
      <c r="K1071" s="810"/>
      <c r="L1071" s="811"/>
      <c r="M1071" s="810"/>
      <c r="N1071" s="812"/>
      <c r="O1071" s="813"/>
      <c r="P1071" s="813"/>
      <c r="Q1071" s="647"/>
      <c r="R1071" s="682"/>
    </row>
    <row r="1072" hidden="1">
      <c r="A1072" s="804"/>
      <c r="B1072" s="799"/>
      <c r="C1072" s="805"/>
      <c r="D1072" s="806"/>
      <c r="E1072" s="802"/>
      <c r="F1072" s="807"/>
      <c r="G1072" s="682"/>
      <c r="H1072" s="682"/>
      <c r="I1072" s="808"/>
      <c r="J1072" s="809"/>
      <c r="K1072" s="810"/>
      <c r="L1072" s="811"/>
      <c r="M1072" s="810"/>
      <c r="N1072" s="812"/>
      <c r="O1072" s="813"/>
      <c r="P1072" s="813"/>
      <c r="Q1072" s="647"/>
      <c r="R1072" s="682"/>
    </row>
    <row r="1073" hidden="1">
      <c r="A1073" s="804"/>
      <c r="B1073" s="799"/>
      <c r="C1073" s="805"/>
      <c r="D1073" s="806"/>
      <c r="E1073" s="802"/>
      <c r="F1073" s="807"/>
      <c r="G1073" s="682"/>
      <c r="H1073" s="682"/>
      <c r="I1073" s="808"/>
      <c r="J1073" s="809"/>
      <c r="K1073" s="810"/>
      <c r="L1073" s="811"/>
      <c r="M1073" s="810"/>
      <c r="N1073" s="812"/>
      <c r="O1073" s="813"/>
      <c r="P1073" s="813"/>
      <c r="Q1073" s="647"/>
      <c r="R1073" s="682"/>
    </row>
    <row r="1074" hidden="1">
      <c r="A1074" s="804"/>
      <c r="B1074" s="799"/>
      <c r="C1074" s="805"/>
      <c r="D1074" s="806"/>
      <c r="E1074" s="802"/>
      <c r="F1074" s="807"/>
      <c r="G1074" s="682"/>
      <c r="H1074" s="682"/>
      <c r="I1074" s="808"/>
      <c r="J1074" s="809"/>
      <c r="K1074" s="810"/>
      <c r="L1074" s="811"/>
      <c r="M1074" s="810"/>
      <c r="N1074" s="812"/>
      <c r="O1074" s="813"/>
      <c r="P1074" s="813"/>
      <c r="Q1074" s="647"/>
      <c r="R1074" s="682"/>
    </row>
    <row r="1075" hidden="1">
      <c r="A1075" s="804"/>
      <c r="B1075" s="799"/>
      <c r="C1075" s="805"/>
      <c r="D1075" s="806"/>
      <c r="E1075" s="802"/>
      <c r="F1075" s="807"/>
      <c r="G1075" s="682"/>
      <c r="H1075" s="682"/>
      <c r="I1075" s="808"/>
      <c r="J1075" s="809"/>
      <c r="K1075" s="810"/>
      <c r="L1075" s="811"/>
      <c r="M1075" s="810"/>
      <c r="N1075" s="812"/>
      <c r="O1075" s="813"/>
      <c r="P1075" s="813"/>
      <c r="Q1075" s="647"/>
      <c r="R1075" s="682"/>
    </row>
    <row r="1076" hidden="1">
      <c r="A1076" s="804"/>
      <c r="B1076" s="799"/>
      <c r="C1076" s="805"/>
      <c r="D1076" s="806"/>
      <c r="E1076" s="802"/>
      <c r="F1076" s="807"/>
      <c r="G1076" s="682"/>
      <c r="H1076" s="682"/>
      <c r="I1076" s="808"/>
      <c r="J1076" s="809"/>
      <c r="K1076" s="810"/>
      <c r="L1076" s="811"/>
      <c r="M1076" s="810"/>
      <c r="N1076" s="812"/>
      <c r="O1076" s="813"/>
      <c r="P1076" s="813"/>
      <c r="Q1076" s="647"/>
      <c r="R1076" s="682"/>
    </row>
    <row r="1077" hidden="1">
      <c r="A1077" s="804"/>
      <c r="B1077" s="799"/>
      <c r="C1077" s="805"/>
      <c r="D1077" s="806"/>
      <c r="E1077" s="802"/>
      <c r="F1077" s="807"/>
      <c r="G1077" s="682"/>
      <c r="H1077" s="682"/>
      <c r="I1077" s="808"/>
      <c r="J1077" s="809"/>
      <c r="K1077" s="810"/>
      <c r="L1077" s="811"/>
      <c r="M1077" s="810"/>
      <c r="N1077" s="812"/>
      <c r="O1077" s="813"/>
      <c r="P1077" s="813"/>
      <c r="Q1077" s="647"/>
      <c r="R1077" s="682"/>
    </row>
    <row r="1078" hidden="1">
      <c r="A1078" s="804"/>
      <c r="B1078" s="799"/>
      <c r="C1078" s="805"/>
      <c r="D1078" s="806"/>
      <c r="E1078" s="802"/>
      <c r="F1078" s="807"/>
      <c r="G1078" s="682"/>
      <c r="H1078" s="682"/>
      <c r="I1078" s="808"/>
      <c r="J1078" s="809"/>
      <c r="K1078" s="810"/>
      <c r="L1078" s="811"/>
      <c r="M1078" s="810"/>
      <c r="N1078" s="812"/>
      <c r="O1078" s="813"/>
      <c r="P1078" s="813"/>
      <c r="Q1078" s="647"/>
      <c r="R1078" s="682"/>
    </row>
    <row r="1079" hidden="1">
      <c r="A1079" s="804"/>
      <c r="B1079" s="799"/>
      <c r="C1079" s="805"/>
      <c r="D1079" s="806"/>
      <c r="E1079" s="802"/>
      <c r="F1079" s="807"/>
      <c r="G1079" s="682"/>
      <c r="H1079" s="682"/>
      <c r="I1079" s="808"/>
      <c r="J1079" s="809"/>
      <c r="K1079" s="810"/>
      <c r="L1079" s="811"/>
      <c r="M1079" s="810"/>
      <c r="N1079" s="812"/>
      <c r="O1079" s="813"/>
      <c r="P1079" s="813"/>
      <c r="Q1079" s="647"/>
      <c r="R1079" s="682"/>
    </row>
    <row r="1080" hidden="1">
      <c r="A1080" s="804"/>
      <c r="B1080" s="799"/>
      <c r="C1080" s="805"/>
      <c r="D1080" s="806"/>
      <c r="E1080" s="802"/>
      <c r="F1080" s="807"/>
      <c r="G1080" s="682"/>
      <c r="H1080" s="682"/>
      <c r="I1080" s="808"/>
      <c r="J1080" s="809"/>
      <c r="K1080" s="810"/>
      <c r="L1080" s="811"/>
      <c r="M1080" s="810"/>
      <c r="N1080" s="812"/>
      <c r="O1080" s="813"/>
      <c r="P1080" s="813"/>
      <c r="Q1080" s="647"/>
      <c r="R1080" s="682"/>
    </row>
    <row r="1081" hidden="1">
      <c r="A1081" s="804"/>
      <c r="B1081" s="799"/>
      <c r="C1081" s="805"/>
      <c r="D1081" s="806"/>
      <c r="E1081" s="802"/>
      <c r="F1081" s="807"/>
      <c r="G1081" s="682"/>
      <c r="H1081" s="682"/>
      <c r="I1081" s="808"/>
      <c r="J1081" s="809"/>
      <c r="K1081" s="810"/>
      <c r="L1081" s="811"/>
      <c r="M1081" s="810"/>
      <c r="N1081" s="812"/>
      <c r="O1081" s="813"/>
      <c r="P1081" s="813"/>
      <c r="Q1081" s="647"/>
      <c r="R1081" s="682"/>
    </row>
    <row r="1082" hidden="1">
      <c r="A1082" s="804"/>
      <c r="B1082" s="799"/>
      <c r="C1082" s="805"/>
      <c r="D1082" s="806"/>
      <c r="E1082" s="802"/>
      <c r="F1082" s="807"/>
      <c r="G1082" s="682"/>
      <c r="H1082" s="682"/>
      <c r="I1082" s="808"/>
      <c r="J1082" s="809"/>
      <c r="K1082" s="810"/>
      <c r="L1082" s="811"/>
      <c r="M1082" s="810"/>
      <c r="N1082" s="812"/>
      <c r="O1082" s="813"/>
      <c r="P1082" s="813"/>
      <c r="Q1082" s="647"/>
      <c r="R1082" s="682"/>
    </row>
    <row r="1083" hidden="1">
      <c r="A1083" s="804"/>
      <c r="B1083" s="799"/>
      <c r="C1083" s="805"/>
      <c r="D1083" s="806"/>
      <c r="E1083" s="802"/>
      <c r="F1083" s="807"/>
      <c r="G1083" s="682"/>
      <c r="H1083" s="682"/>
      <c r="I1083" s="808"/>
      <c r="J1083" s="809"/>
      <c r="K1083" s="810"/>
      <c r="L1083" s="811"/>
      <c r="M1083" s="810"/>
      <c r="N1083" s="812"/>
      <c r="O1083" s="813"/>
      <c r="P1083" s="813"/>
      <c r="Q1083" s="647"/>
      <c r="R1083" s="682"/>
    </row>
    <row r="1084" hidden="1">
      <c r="A1084" s="804"/>
      <c r="B1084" s="799"/>
      <c r="C1084" s="805"/>
      <c r="D1084" s="806"/>
      <c r="E1084" s="802"/>
      <c r="F1084" s="807"/>
      <c r="G1084" s="682"/>
      <c r="H1084" s="682"/>
      <c r="I1084" s="808"/>
      <c r="J1084" s="809"/>
      <c r="K1084" s="810"/>
      <c r="L1084" s="811"/>
      <c r="M1084" s="810"/>
      <c r="N1084" s="812"/>
      <c r="O1084" s="813"/>
      <c r="P1084" s="813"/>
      <c r="Q1084" s="647"/>
      <c r="R1084" s="682"/>
    </row>
    <row r="1085" hidden="1">
      <c r="A1085" s="804"/>
      <c r="B1085" s="799"/>
      <c r="C1085" s="805"/>
      <c r="D1085" s="806"/>
      <c r="E1085" s="802"/>
      <c r="F1085" s="807"/>
      <c r="G1085" s="682"/>
      <c r="H1085" s="682"/>
      <c r="I1085" s="808"/>
      <c r="J1085" s="809"/>
      <c r="K1085" s="810"/>
      <c r="L1085" s="811"/>
      <c r="M1085" s="810"/>
      <c r="N1085" s="812"/>
      <c r="O1085" s="813"/>
      <c r="P1085" s="813"/>
      <c r="Q1085" s="647"/>
      <c r="R1085" s="682"/>
    </row>
    <row r="1086" hidden="1">
      <c r="A1086" s="804"/>
      <c r="B1086" s="799"/>
      <c r="C1086" s="805"/>
      <c r="D1086" s="806"/>
      <c r="E1086" s="802"/>
      <c r="F1086" s="807"/>
      <c r="G1086" s="682"/>
      <c r="H1086" s="682"/>
      <c r="I1086" s="808"/>
      <c r="J1086" s="809"/>
      <c r="K1086" s="810"/>
      <c r="L1086" s="811"/>
      <c r="M1086" s="810"/>
      <c r="N1086" s="812"/>
      <c r="O1086" s="813"/>
      <c r="P1086" s="813"/>
      <c r="Q1086" s="647"/>
      <c r="R1086" s="682"/>
    </row>
    <row r="1087" hidden="1">
      <c r="A1087" s="804"/>
      <c r="B1087" s="799"/>
      <c r="C1087" s="805"/>
      <c r="D1087" s="806"/>
      <c r="E1087" s="802"/>
      <c r="F1087" s="807"/>
      <c r="G1087" s="682"/>
      <c r="H1087" s="682"/>
      <c r="I1087" s="808"/>
      <c r="J1087" s="809"/>
      <c r="K1087" s="810"/>
      <c r="L1087" s="811"/>
      <c r="M1087" s="810"/>
      <c r="N1087" s="812"/>
      <c r="O1087" s="813"/>
      <c r="P1087" s="813"/>
      <c r="Q1087" s="647"/>
      <c r="R1087" s="682"/>
    </row>
    <row r="1088" hidden="1">
      <c r="A1088" s="804"/>
      <c r="B1088" s="799"/>
      <c r="C1088" s="805"/>
      <c r="D1088" s="806"/>
      <c r="E1088" s="802"/>
      <c r="F1088" s="807"/>
      <c r="G1088" s="682"/>
      <c r="H1088" s="682"/>
      <c r="I1088" s="808"/>
      <c r="J1088" s="809"/>
      <c r="K1088" s="810"/>
      <c r="L1088" s="811"/>
      <c r="M1088" s="810"/>
      <c r="N1088" s="812"/>
      <c r="O1088" s="813"/>
      <c r="P1088" s="813"/>
      <c r="Q1088" s="647"/>
      <c r="R1088" s="682"/>
    </row>
    <row r="1089" hidden="1">
      <c r="A1089" s="804"/>
      <c r="B1089" s="799"/>
      <c r="C1089" s="805"/>
      <c r="D1089" s="806"/>
      <c r="E1089" s="802"/>
      <c r="F1089" s="807"/>
      <c r="G1089" s="682"/>
      <c r="H1089" s="682"/>
      <c r="I1089" s="808"/>
      <c r="J1089" s="809"/>
      <c r="K1089" s="810"/>
      <c r="L1089" s="811"/>
      <c r="M1089" s="810"/>
      <c r="N1089" s="812"/>
      <c r="O1089" s="813"/>
      <c r="P1089" s="813"/>
      <c r="Q1089" s="647"/>
      <c r="R1089" s="682"/>
    </row>
    <row r="1090" hidden="1">
      <c r="A1090" s="804"/>
      <c r="B1090" s="799"/>
      <c r="C1090" s="805"/>
      <c r="D1090" s="806"/>
      <c r="E1090" s="802"/>
      <c r="F1090" s="807"/>
      <c r="G1090" s="682"/>
      <c r="H1090" s="682"/>
      <c r="I1090" s="808"/>
      <c r="J1090" s="809"/>
      <c r="K1090" s="810"/>
      <c r="L1090" s="811"/>
      <c r="M1090" s="810"/>
      <c r="N1090" s="812"/>
      <c r="O1090" s="813"/>
      <c r="P1090" s="813"/>
      <c r="Q1090" s="647"/>
      <c r="R1090" s="682"/>
    </row>
    <row r="1091" hidden="1">
      <c r="A1091" s="804"/>
      <c r="B1091" s="799"/>
      <c r="C1091" s="805"/>
      <c r="D1091" s="806"/>
      <c r="E1091" s="802"/>
      <c r="F1091" s="807"/>
      <c r="G1091" s="682"/>
      <c r="H1091" s="682"/>
      <c r="I1091" s="808"/>
      <c r="J1091" s="809"/>
      <c r="K1091" s="810"/>
      <c r="L1091" s="811"/>
      <c r="M1091" s="810"/>
      <c r="N1091" s="812"/>
      <c r="O1091" s="813"/>
      <c r="P1091" s="813"/>
      <c r="Q1091" s="647"/>
      <c r="R1091" s="682"/>
    </row>
    <row r="1092" hidden="1">
      <c r="A1092" s="804"/>
      <c r="B1092" s="799"/>
      <c r="C1092" s="805"/>
      <c r="D1092" s="806"/>
      <c r="E1092" s="802"/>
      <c r="F1092" s="807"/>
      <c r="G1092" s="682"/>
      <c r="H1092" s="682"/>
      <c r="I1092" s="808"/>
      <c r="J1092" s="809"/>
      <c r="K1092" s="810"/>
      <c r="L1092" s="811"/>
      <c r="M1092" s="810"/>
      <c r="N1092" s="812"/>
      <c r="O1092" s="813"/>
      <c r="P1092" s="813"/>
      <c r="Q1092" s="647"/>
      <c r="R1092" s="682"/>
    </row>
    <row r="1093" hidden="1">
      <c r="A1093" s="804"/>
      <c r="B1093" s="799"/>
      <c r="C1093" s="805"/>
      <c r="D1093" s="806"/>
      <c r="E1093" s="802"/>
      <c r="F1093" s="807"/>
      <c r="G1093" s="682"/>
      <c r="H1093" s="682"/>
      <c r="I1093" s="808"/>
      <c r="J1093" s="809"/>
      <c r="K1093" s="810"/>
      <c r="L1093" s="811"/>
      <c r="M1093" s="810"/>
      <c r="N1093" s="812"/>
      <c r="O1093" s="813"/>
      <c r="P1093" s="813"/>
      <c r="Q1093" s="647"/>
      <c r="R1093" s="682"/>
    </row>
    <row r="1094" hidden="1">
      <c r="A1094" s="804"/>
      <c r="B1094" s="799"/>
      <c r="C1094" s="805"/>
      <c r="D1094" s="806"/>
      <c r="E1094" s="802"/>
      <c r="F1094" s="807"/>
      <c r="G1094" s="682"/>
      <c r="H1094" s="682"/>
      <c r="I1094" s="808"/>
      <c r="J1094" s="809"/>
      <c r="K1094" s="810"/>
      <c r="L1094" s="811"/>
      <c r="M1094" s="810"/>
      <c r="N1094" s="812"/>
      <c r="O1094" s="813"/>
      <c r="P1094" s="813"/>
      <c r="Q1094" s="647"/>
      <c r="R1094" s="682"/>
    </row>
    <row r="1095" hidden="1">
      <c r="A1095" s="804"/>
      <c r="B1095" s="799"/>
      <c r="C1095" s="805"/>
      <c r="D1095" s="806"/>
      <c r="E1095" s="802"/>
      <c r="F1095" s="807"/>
      <c r="G1095" s="682"/>
      <c r="H1095" s="682"/>
      <c r="I1095" s="808"/>
      <c r="J1095" s="809"/>
      <c r="K1095" s="810"/>
      <c r="L1095" s="811"/>
      <c r="M1095" s="810"/>
      <c r="N1095" s="812"/>
      <c r="O1095" s="813"/>
      <c r="P1095" s="813"/>
      <c r="Q1095" s="647"/>
      <c r="R1095" s="682"/>
    </row>
    <row r="1096" hidden="1">
      <c r="A1096" s="804"/>
      <c r="B1096" s="799"/>
      <c r="C1096" s="805"/>
      <c r="D1096" s="806"/>
      <c r="E1096" s="802"/>
      <c r="F1096" s="807"/>
      <c r="G1096" s="682"/>
      <c r="H1096" s="682"/>
      <c r="I1096" s="808"/>
      <c r="J1096" s="809"/>
      <c r="K1096" s="810"/>
      <c r="L1096" s="811"/>
      <c r="M1096" s="810"/>
      <c r="N1096" s="812"/>
      <c r="O1096" s="813"/>
      <c r="P1096" s="813"/>
      <c r="Q1096" s="647"/>
      <c r="R1096" s="682"/>
    </row>
    <row r="1097" hidden="1">
      <c r="A1097" s="804"/>
      <c r="B1097" s="799"/>
      <c r="C1097" s="805"/>
      <c r="D1097" s="806"/>
      <c r="E1097" s="802"/>
      <c r="F1097" s="807"/>
      <c r="G1097" s="682"/>
      <c r="H1097" s="682"/>
      <c r="I1097" s="808"/>
      <c r="J1097" s="809"/>
      <c r="K1097" s="810"/>
      <c r="L1097" s="811"/>
      <c r="M1097" s="810"/>
      <c r="N1097" s="812"/>
      <c r="O1097" s="813"/>
      <c r="P1097" s="813"/>
      <c r="Q1097" s="647"/>
      <c r="R1097" s="682"/>
    </row>
    <row r="1098" hidden="1">
      <c r="A1098" s="804"/>
      <c r="B1098" s="799"/>
      <c r="C1098" s="805"/>
      <c r="D1098" s="806"/>
      <c r="E1098" s="802"/>
      <c r="F1098" s="807"/>
      <c r="G1098" s="682"/>
      <c r="H1098" s="682"/>
      <c r="I1098" s="808"/>
      <c r="J1098" s="809"/>
      <c r="K1098" s="810"/>
      <c r="L1098" s="811"/>
      <c r="M1098" s="810"/>
      <c r="N1098" s="812"/>
      <c r="O1098" s="813"/>
      <c r="P1098" s="813"/>
      <c r="Q1098" s="647"/>
      <c r="R1098" s="682"/>
    </row>
    <row r="1099" hidden="1">
      <c r="A1099" s="804"/>
      <c r="B1099" s="799"/>
      <c r="C1099" s="805"/>
      <c r="D1099" s="806"/>
      <c r="E1099" s="802"/>
      <c r="F1099" s="807"/>
      <c r="G1099" s="682"/>
      <c r="H1099" s="682"/>
      <c r="I1099" s="808"/>
      <c r="J1099" s="809"/>
      <c r="K1099" s="810"/>
      <c r="L1099" s="811"/>
      <c r="M1099" s="810"/>
      <c r="N1099" s="812"/>
      <c r="O1099" s="813"/>
      <c r="P1099" s="813"/>
      <c r="Q1099" s="647"/>
      <c r="R1099" s="682"/>
    </row>
    <row r="1100" hidden="1">
      <c r="A1100" s="804"/>
      <c r="B1100" s="799"/>
      <c r="C1100" s="805"/>
      <c r="D1100" s="806"/>
      <c r="E1100" s="802"/>
      <c r="F1100" s="807"/>
      <c r="G1100" s="682"/>
      <c r="H1100" s="682"/>
      <c r="I1100" s="808"/>
      <c r="J1100" s="809"/>
      <c r="K1100" s="810"/>
      <c r="L1100" s="811"/>
      <c r="M1100" s="810"/>
      <c r="N1100" s="812"/>
      <c r="O1100" s="813"/>
      <c r="P1100" s="813"/>
      <c r="Q1100" s="647"/>
      <c r="R1100" s="682"/>
    </row>
    <row r="1101" hidden="1">
      <c r="A1101" s="804"/>
      <c r="B1101" s="799"/>
      <c r="C1101" s="805"/>
      <c r="D1101" s="806"/>
      <c r="E1101" s="802"/>
      <c r="F1101" s="807"/>
      <c r="G1101" s="682"/>
      <c r="H1101" s="682"/>
      <c r="I1101" s="808"/>
      <c r="J1101" s="809"/>
      <c r="K1101" s="810"/>
      <c r="L1101" s="811"/>
      <c r="M1101" s="810"/>
      <c r="N1101" s="812"/>
      <c r="O1101" s="813"/>
      <c r="P1101" s="813"/>
      <c r="Q1101" s="647"/>
      <c r="R1101" s="682"/>
    </row>
    <row r="1102" hidden="1">
      <c r="A1102" s="804"/>
      <c r="B1102" s="799"/>
      <c r="C1102" s="805"/>
      <c r="D1102" s="806"/>
      <c r="E1102" s="802"/>
      <c r="F1102" s="807"/>
      <c r="G1102" s="682"/>
      <c r="H1102" s="682"/>
      <c r="I1102" s="808"/>
      <c r="J1102" s="809"/>
      <c r="K1102" s="810"/>
      <c r="L1102" s="811"/>
      <c r="M1102" s="810"/>
      <c r="N1102" s="812"/>
      <c r="O1102" s="813"/>
      <c r="P1102" s="813"/>
      <c r="Q1102" s="647"/>
      <c r="R1102" s="682"/>
    </row>
    <row r="1103" hidden="1">
      <c r="A1103" s="804"/>
      <c r="B1103" s="799"/>
      <c r="C1103" s="805"/>
      <c r="D1103" s="806"/>
      <c r="E1103" s="802"/>
      <c r="F1103" s="807"/>
      <c r="G1103" s="682"/>
      <c r="H1103" s="682"/>
      <c r="I1103" s="808"/>
      <c r="J1103" s="809"/>
      <c r="K1103" s="810"/>
      <c r="L1103" s="811"/>
      <c r="M1103" s="810"/>
      <c r="N1103" s="812"/>
      <c r="O1103" s="813"/>
      <c r="P1103" s="813"/>
      <c r="Q1103" s="647"/>
      <c r="R1103" s="682"/>
    </row>
    <row r="1104" hidden="1">
      <c r="A1104" s="804"/>
      <c r="B1104" s="799"/>
      <c r="C1104" s="805"/>
      <c r="D1104" s="806"/>
      <c r="E1104" s="802"/>
      <c r="F1104" s="807"/>
      <c r="G1104" s="682"/>
      <c r="H1104" s="682"/>
      <c r="I1104" s="808"/>
      <c r="J1104" s="809"/>
      <c r="K1104" s="810"/>
      <c r="L1104" s="811"/>
      <c r="M1104" s="810"/>
      <c r="N1104" s="812"/>
      <c r="O1104" s="813"/>
      <c r="P1104" s="813"/>
      <c r="Q1104" s="647"/>
      <c r="R1104" s="682"/>
    </row>
    <row r="1105" hidden="1">
      <c r="A1105" s="804"/>
      <c r="B1105" s="799"/>
      <c r="C1105" s="805"/>
      <c r="D1105" s="806"/>
      <c r="E1105" s="802"/>
      <c r="F1105" s="807"/>
      <c r="G1105" s="682"/>
      <c r="H1105" s="682"/>
      <c r="I1105" s="808"/>
      <c r="J1105" s="809"/>
      <c r="K1105" s="810"/>
      <c r="L1105" s="811"/>
      <c r="M1105" s="810"/>
      <c r="N1105" s="812"/>
      <c r="O1105" s="813"/>
      <c r="P1105" s="813"/>
      <c r="Q1105" s="647"/>
      <c r="R1105" s="682"/>
    </row>
    <row r="1106" hidden="1">
      <c r="A1106" s="804"/>
      <c r="B1106" s="799"/>
      <c r="C1106" s="805"/>
      <c r="D1106" s="806"/>
      <c r="E1106" s="802"/>
      <c r="F1106" s="807"/>
      <c r="G1106" s="682"/>
      <c r="H1106" s="682"/>
      <c r="I1106" s="808"/>
      <c r="J1106" s="809"/>
      <c r="K1106" s="810"/>
      <c r="L1106" s="811"/>
      <c r="M1106" s="810"/>
      <c r="N1106" s="812"/>
      <c r="O1106" s="813"/>
      <c r="P1106" s="813"/>
      <c r="Q1106" s="647"/>
      <c r="R1106" s="682"/>
    </row>
    <row r="1107" hidden="1">
      <c r="A1107" s="804"/>
      <c r="B1107" s="799"/>
      <c r="C1107" s="805"/>
      <c r="D1107" s="806"/>
      <c r="E1107" s="802"/>
      <c r="F1107" s="807"/>
      <c r="G1107" s="682"/>
      <c r="H1107" s="682"/>
      <c r="I1107" s="808"/>
      <c r="J1107" s="809"/>
      <c r="K1107" s="810"/>
      <c r="L1107" s="811"/>
      <c r="M1107" s="810"/>
      <c r="N1107" s="812"/>
      <c r="O1107" s="813"/>
      <c r="P1107" s="813"/>
      <c r="Q1107" s="647"/>
      <c r="R1107" s="682"/>
    </row>
    <row r="1108" hidden="1">
      <c r="A1108" s="804"/>
      <c r="B1108" s="799"/>
      <c r="C1108" s="805"/>
      <c r="D1108" s="806"/>
      <c r="E1108" s="802"/>
      <c r="F1108" s="807"/>
      <c r="G1108" s="682"/>
      <c r="H1108" s="682"/>
      <c r="I1108" s="808"/>
      <c r="J1108" s="809"/>
      <c r="K1108" s="810"/>
      <c r="L1108" s="811"/>
      <c r="M1108" s="810"/>
      <c r="N1108" s="812"/>
      <c r="O1108" s="813"/>
      <c r="P1108" s="813"/>
      <c r="Q1108" s="647"/>
      <c r="R1108" s="682"/>
    </row>
    <row r="1109" hidden="1">
      <c r="A1109" s="804"/>
      <c r="B1109" s="799"/>
      <c r="C1109" s="805"/>
      <c r="D1109" s="806"/>
      <c r="E1109" s="802"/>
      <c r="F1109" s="807"/>
      <c r="G1109" s="682"/>
      <c r="H1109" s="682"/>
      <c r="I1109" s="808"/>
      <c r="J1109" s="809"/>
      <c r="K1109" s="810"/>
      <c r="L1109" s="811"/>
      <c r="M1109" s="810"/>
      <c r="N1109" s="812"/>
      <c r="O1109" s="813"/>
      <c r="P1109" s="813"/>
      <c r="Q1109" s="647"/>
      <c r="R1109" s="682"/>
    </row>
    <row r="1110" hidden="1">
      <c r="A1110" s="804"/>
      <c r="B1110" s="799"/>
      <c r="C1110" s="805"/>
      <c r="D1110" s="806"/>
      <c r="E1110" s="802"/>
      <c r="F1110" s="807"/>
      <c r="G1110" s="682"/>
      <c r="H1110" s="682"/>
      <c r="I1110" s="808"/>
      <c r="J1110" s="809"/>
      <c r="K1110" s="810"/>
      <c r="L1110" s="811"/>
      <c r="M1110" s="810"/>
      <c r="N1110" s="812"/>
      <c r="O1110" s="813"/>
      <c r="P1110" s="813"/>
      <c r="Q1110" s="647"/>
      <c r="R1110" s="682"/>
    </row>
    <row r="1111" hidden="1">
      <c r="A1111" s="804"/>
      <c r="B1111" s="799"/>
      <c r="C1111" s="805"/>
      <c r="D1111" s="806"/>
      <c r="E1111" s="802"/>
      <c r="F1111" s="807"/>
      <c r="G1111" s="682"/>
      <c r="H1111" s="682"/>
      <c r="I1111" s="808"/>
      <c r="J1111" s="809"/>
      <c r="K1111" s="810"/>
      <c r="L1111" s="811"/>
      <c r="M1111" s="810"/>
      <c r="N1111" s="812"/>
      <c r="O1111" s="813"/>
      <c r="P1111" s="813"/>
      <c r="Q1111" s="647"/>
      <c r="R1111" s="682"/>
    </row>
    <row r="1112" hidden="1">
      <c r="A1112" s="804"/>
      <c r="B1112" s="799"/>
      <c r="C1112" s="805"/>
      <c r="D1112" s="806"/>
      <c r="E1112" s="802"/>
      <c r="F1112" s="807"/>
      <c r="G1112" s="682"/>
      <c r="H1112" s="682"/>
      <c r="I1112" s="808"/>
      <c r="J1112" s="809"/>
      <c r="K1112" s="810"/>
      <c r="L1112" s="811"/>
      <c r="M1112" s="810"/>
      <c r="N1112" s="812"/>
      <c r="O1112" s="813"/>
      <c r="P1112" s="813"/>
      <c r="Q1112" s="647"/>
      <c r="R1112" s="682"/>
    </row>
    <row r="1113" hidden="1">
      <c r="A1113" s="804"/>
      <c r="B1113" s="799"/>
      <c r="C1113" s="805"/>
      <c r="D1113" s="806"/>
      <c r="E1113" s="802"/>
      <c r="F1113" s="807"/>
      <c r="G1113" s="682"/>
      <c r="H1113" s="682"/>
      <c r="I1113" s="808"/>
      <c r="J1113" s="809"/>
      <c r="K1113" s="810"/>
      <c r="L1113" s="811"/>
      <c r="M1113" s="810"/>
      <c r="N1113" s="812"/>
      <c r="O1113" s="813"/>
      <c r="P1113" s="813"/>
      <c r="Q1113" s="647"/>
      <c r="R1113" s="682"/>
    </row>
    <row r="1114" hidden="1">
      <c r="A1114" s="804"/>
      <c r="B1114" s="799"/>
      <c r="C1114" s="805"/>
      <c r="D1114" s="806"/>
      <c r="E1114" s="802"/>
      <c r="F1114" s="807"/>
      <c r="G1114" s="682"/>
      <c r="H1114" s="682"/>
      <c r="I1114" s="808"/>
      <c r="J1114" s="809"/>
      <c r="K1114" s="810"/>
      <c r="L1114" s="811"/>
      <c r="M1114" s="810"/>
      <c r="N1114" s="812"/>
      <c r="O1114" s="813"/>
      <c r="P1114" s="813"/>
      <c r="Q1114" s="647"/>
      <c r="R1114" s="682"/>
    </row>
    <row r="1115" hidden="1">
      <c r="A1115" s="804"/>
      <c r="B1115" s="799"/>
      <c r="C1115" s="805"/>
      <c r="D1115" s="806"/>
      <c r="E1115" s="802"/>
      <c r="F1115" s="807"/>
      <c r="G1115" s="682"/>
      <c r="H1115" s="682"/>
      <c r="I1115" s="808"/>
      <c r="J1115" s="809"/>
      <c r="K1115" s="810"/>
      <c r="L1115" s="811"/>
      <c r="M1115" s="810"/>
      <c r="N1115" s="812"/>
      <c r="O1115" s="813"/>
      <c r="P1115" s="813"/>
      <c r="Q1115" s="647"/>
      <c r="R1115" s="682"/>
    </row>
    <row r="1116" hidden="1">
      <c r="A1116" s="804"/>
      <c r="B1116" s="799"/>
      <c r="C1116" s="805"/>
      <c r="D1116" s="806"/>
      <c r="E1116" s="802"/>
      <c r="F1116" s="807"/>
      <c r="G1116" s="682"/>
      <c r="H1116" s="682"/>
      <c r="I1116" s="808"/>
      <c r="J1116" s="809"/>
      <c r="K1116" s="810"/>
      <c r="L1116" s="811"/>
      <c r="M1116" s="810"/>
      <c r="N1116" s="812"/>
      <c r="O1116" s="813"/>
      <c r="P1116" s="813"/>
      <c r="Q1116" s="647"/>
      <c r="R1116" s="682"/>
    </row>
    <row r="1117" hidden="1">
      <c r="A1117" s="804"/>
      <c r="B1117" s="799"/>
      <c r="C1117" s="805"/>
      <c r="D1117" s="806"/>
      <c r="E1117" s="802"/>
      <c r="F1117" s="807"/>
      <c r="G1117" s="682"/>
      <c r="H1117" s="682"/>
      <c r="I1117" s="808"/>
      <c r="J1117" s="809"/>
      <c r="K1117" s="810"/>
      <c r="L1117" s="811"/>
      <c r="M1117" s="810"/>
      <c r="N1117" s="812"/>
      <c r="O1117" s="813"/>
      <c r="P1117" s="813"/>
      <c r="Q1117" s="647"/>
      <c r="R1117" s="682"/>
    </row>
    <row r="1118" hidden="1">
      <c r="A1118" s="804"/>
      <c r="B1118" s="799"/>
      <c r="C1118" s="805"/>
      <c r="D1118" s="806"/>
      <c r="E1118" s="802"/>
      <c r="F1118" s="807"/>
      <c r="G1118" s="682"/>
      <c r="H1118" s="682"/>
      <c r="I1118" s="808"/>
      <c r="J1118" s="809"/>
      <c r="K1118" s="810"/>
      <c r="L1118" s="811"/>
      <c r="M1118" s="810"/>
      <c r="N1118" s="812"/>
      <c r="O1118" s="813"/>
      <c r="P1118" s="813"/>
      <c r="Q1118" s="647"/>
      <c r="R1118" s="682"/>
    </row>
    <row r="1119" hidden="1">
      <c r="A1119" s="804"/>
      <c r="B1119" s="799"/>
      <c r="C1119" s="805"/>
      <c r="D1119" s="806"/>
      <c r="E1119" s="802"/>
      <c r="F1119" s="807"/>
      <c r="G1119" s="682"/>
      <c r="H1119" s="682"/>
      <c r="I1119" s="808"/>
      <c r="J1119" s="809"/>
      <c r="K1119" s="810"/>
      <c r="L1119" s="811"/>
      <c r="M1119" s="810"/>
      <c r="N1119" s="812"/>
      <c r="O1119" s="813"/>
      <c r="P1119" s="813"/>
      <c r="Q1119" s="647"/>
      <c r="R1119" s="682"/>
    </row>
    <row r="1120" hidden="1">
      <c r="A1120" s="804"/>
      <c r="B1120" s="799"/>
      <c r="C1120" s="805"/>
      <c r="D1120" s="806"/>
      <c r="E1120" s="802"/>
      <c r="F1120" s="807"/>
      <c r="G1120" s="682"/>
      <c r="H1120" s="682"/>
      <c r="I1120" s="808"/>
      <c r="J1120" s="809"/>
      <c r="K1120" s="810"/>
      <c r="L1120" s="811"/>
      <c r="M1120" s="810"/>
      <c r="N1120" s="812"/>
      <c r="O1120" s="813"/>
      <c r="P1120" s="813"/>
      <c r="Q1120" s="647"/>
      <c r="R1120" s="682"/>
    </row>
    <row r="1121" hidden="1">
      <c r="A1121" s="804"/>
      <c r="B1121" s="799"/>
      <c r="C1121" s="805"/>
      <c r="D1121" s="806"/>
      <c r="E1121" s="802"/>
      <c r="F1121" s="807"/>
      <c r="G1121" s="682"/>
      <c r="H1121" s="682"/>
      <c r="I1121" s="808"/>
      <c r="J1121" s="809"/>
      <c r="K1121" s="810"/>
      <c r="L1121" s="811"/>
      <c r="M1121" s="810"/>
      <c r="N1121" s="812"/>
      <c r="O1121" s="813"/>
      <c r="P1121" s="813"/>
      <c r="Q1121" s="647"/>
      <c r="R1121" s="682"/>
    </row>
    <row r="1122" hidden="1">
      <c r="A1122" s="804"/>
      <c r="B1122" s="799"/>
      <c r="C1122" s="805"/>
      <c r="D1122" s="806"/>
      <c r="E1122" s="802"/>
      <c r="F1122" s="807"/>
      <c r="G1122" s="682"/>
      <c r="H1122" s="682"/>
      <c r="I1122" s="808"/>
      <c r="J1122" s="809"/>
      <c r="K1122" s="810"/>
      <c r="L1122" s="811"/>
      <c r="M1122" s="810"/>
      <c r="N1122" s="812"/>
      <c r="O1122" s="813"/>
      <c r="P1122" s="813"/>
      <c r="Q1122" s="647"/>
      <c r="R1122" s="682"/>
    </row>
    <row r="1123" hidden="1">
      <c r="A1123" s="804"/>
      <c r="B1123" s="799"/>
      <c r="C1123" s="805"/>
      <c r="D1123" s="806"/>
      <c r="E1123" s="802"/>
      <c r="F1123" s="807"/>
      <c r="G1123" s="682"/>
      <c r="H1123" s="682"/>
      <c r="I1123" s="808"/>
      <c r="J1123" s="809"/>
      <c r="K1123" s="810"/>
      <c r="L1123" s="811"/>
      <c r="M1123" s="810"/>
      <c r="N1123" s="812"/>
      <c r="O1123" s="813"/>
      <c r="P1123" s="813"/>
      <c r="Q1123" s="647"/>
      <c r="R1123" s="682"/>
    </row>
    <row r="1124" hidden="1">
      <c r="A1124" s="804"/>
      <c r="B1124" s="799"/>
      <c r="C1124" s="805"/>
      <c r="D1124" s="806"/>
      <c r="E1124" s="802"/>
      <c r="F1124" s="807"/>
      <c r="G1124" s="682"/>
      <c r="H1124" s="682"/>
      <c r="I1124" s="808"/>
      <c r="J1124" s="809"/>
      <c r="K1124" s="810"/>
      <c r="L1124" s="811"/>
      <c r="M1124" s="810"/>
      <c r="N1124" s="812"/>
      <c r="O1124" s="813"/>
      <c r="P1124" s="813"/>
      <c r="Q1124" s="647"/>
      <c r="R1124" s="682"/>
    </row>
    <row r="1125" hidden="1">
      <c r="A1125" s="804"/>
      <c r="B1125" s="799"/>
      <c r="C1125" s="805"/>
      <c r="D1125" s="806"/>
      <c r="E1125" s="802"/>
      <c r="F1125" s="807"/>
      <c r="G1125" s="682"/>
      <c r="H1125" s="682"/>
      <c r="I1125" s="808"/>
      <c r="J1125" s="809"/>
      <c r="K1125" s="810"/>
      <c r="L1125" s="811"/>
      <c r="M1125" s="810"/>
      <c r="N1125" s="812"/>
      <c r="O1125" s="813"/>
      <c r="P1125" s="813"/>
      <c r="Q1125" s="647"/>
      <c r="R1125" s="682"/>
    </row>
    <row r="1126" hidden="1">
      <c r="A1126" s="804"/>
      <c r="B1126" s="799"/>
      <c r="C1126" s="805"/>
      <c r="D1126" s="806"/>
      <c r="E1126" s="802"/>
      <c r="F1126" s="807"/>
      <c r="G1126" s="682"/>
      <c r="H1126" s="682"/>
      <c r="I1126" s="808"/>
      <c r="J1126" s="809"/>
      <c r="K1126" s="810"/>
      <c r="L1126" s="811"/>
      <c r="M1126" s="810"/>
      <c r="N1126" s="812"/>
      <c r="O1126" s="813"/>
      <c r="P1126" s="813"/>
      <c r="Q1126" s="647"/>
      <c r="R1126" s="682"/>
    </row>
    <row r="1127" hidden="1">
      <c r="A1127" s="804"/>
      <c r="B1127" s="799"/>
      <c r="C1127" s="805"/>
      <c r="D1127" s="806"/>
      <c r="E1127" s="802"/>
      <c r="F1127" s="807"/>
      <c r="G1127" s="682"/>
      <c r="H1127" s="682"/>
      <c r="I1127" s="808"/>
      <c r="J1127" s="809"/>
      <c r="K1127" s="810"/>
      <c r="L1127" s="811"/>
      <c r="M1127" s="810"/>
      <c r="N1127" s="812"/>
      <c r="O1127" s="813"/>
      <c r="P1127" s="813"/>
      <c r="Q1127" s="647"/>
      <c r="R1127" s="682"/>
    </row>
    <row r="1128" hidden="1">
      <c r="A1128" s="804"/>
      <c r="B1128" s="799"/>
      <c r="C1128" s="805"/>
      <c r="D1128" s="806"/>
      <c r="E1128" s="802"/>
      <c r="F1128" s="807"/>
      <c r="G1128" s="682"/>
      <c r="H1128" s="682"/>
      <c r="I1128" s="808"/>
      <c r="J1128" s="809"/>
      <c r="K1128" s="810"/>
      <c r="L1128" s="811"/>
      <c r="M1128" s="810"/>
      <c r="N1128" s="812"/>
      <c r="O1128" s="813"/>
      <c r="P1128" s="813"/>
      <c r="Q1128" s="647"/>
      <c r="R1128" s="682"/>
    </row>
    <row r="1129" hidden="1">
      <c r="A1129" s="804"/>
      <c r="B1129" s="799"/>
      <c r="C1129" s="805"/>
      <c r="D1129" s="806"/>
      <c r="E1129" s="802"/>
      <c r="F1129" s="807"/>
      <c r="G1129" s="682"/>
      <c r="H1129" s="682"/>
      <c r="I1129" s="808"/>
      <c r="J1129" s="809"/>
      <c r="K1129" s="810"/>
      <c r="L1129" s="811"/>
      <c r="M1129" s="810"/>
      <c r="N1129" s="812"/>
      <c r="O1129" s="813"/>
      <c r="P1129" s="813"/>
      <c r="Q1129" s="647"/>
      <c r="R1129" s="682"/>
    </row>
    <row r="1130" hidden="1">
      <c r="A1130" s="804"/>
      <c r="B1130" s="799"/>
      <c r="C1130" s="805"/>
      <c r="D1130" s="806"/>
      <c r="E1130" s="802"/>
      <c r="F1130" s="807"/>
      <c r="G1130" s="682"/>
      <c r="H1130" s="682"/>
      <c r="I1130" s="808"/>
      <c r="J1130" s="809"/>
      <c r="K1130" s="810"/>
      <c r="L1130" s="811"/>
      <c r="M1130" s="810"/>
      <c r="N1130" s="812"/>
      <c r="O1130" s="813"/>
      <c r="P1130" s="813"/>
      <c r="Q1130" s="647"/>
      <c r="R1130" s="682"/>
    </row>
    <row r="1131" hidden="1">
      <c r="A1131" s="804"/>
      <c r="B1131" s="799"/>
      <c r="C1131" s="805"/>
      <c r="D1131" s="806"/>
      <c r="E1131" s="802"/>
      <c r="F1131" s="807"/>
      <c r="G1131" s="682"/>
      <c r="H1131" s="682"/>
      <c r="I1131" s="808"/>
      <c r="J1131" s="809"/>
      <c r="K1131" s="810"/>
      <c r="L1131" s="811"/>
      <c r="M1131" s="810"/>
      <c r="N1131" s="812"/>
      <c r="O1131" s="813"/>
      <c r="P1131" s="813"/>
      <c r="Q1131" s="647"/>
      <c r="R1131" s="682"/>
    </row>
    <row r="1132" hidden="1">
      <c r="A1132" s="804"/>
      <c r="B1132" s="799"/>
      <c r="C1132" s="805"/>
      <c r="D1132" s="806"/>
      <c r="E1132" s="802"/>
      <c r="F1132" s="807"/>
      <c r="G1132" s="682"/>
      <c r="H1132" s="682"/>
      <c r="I1132" s="808"/>
      <c r="J1132" s="809"/>
      <c r="K1132" s="810"/>
      <c r="L1132" s="811"/>
      <c r="M1132" s="810"/>
      <c r="N1132" s="812"/>
      <c r="O1132" s="813"/>
      <c r="P1132" s="813"/>
      <c r="Q1132" s="647"/>
      <c r="R1132" s="682"/>
    </row>
    <row r="1133" hidden="1">
      <c r="A1133" s="804"/>
      <c r="B1133" s="799"/>
      <c r="C1133" s="805"/>
      <c r="D1133" s="806"/>
      <c r="E1133" s="802"/>
      <c r="F1133" s="807"/>
      <c r="G1133" s="682"/>
      <c r="H1133" s="682"/>
      <c r="I1133" s="808"/>
      <c r="J1133" s="809"/>
      <c r="K1133" s="810"/>
      <c r="L1133" s="811"/>
      <c r="M1133" s="810"/>
      <c r="N1133" s="812"/>
      <c r="O1133" s="813"/>
      <c r="P1133" s="813"/>
      <c r="Q1133" s="647"/>
      <c r="R1133" s="682"/>
    </row>
    <row r="1134" hidden="1">
      <c r="A1134" s="804"/>
      <c r="B1134" s="799"/>
      <c r="C1134" s="805"/>
      <c r="D1134" s="806"/>
      <c r="E1134" s="802"/>
      <c r="F1134" s="807"/>
      <c r="G1134" s="682"/>
      <c r="H1134" s="682"/>
      <c r="I1134" s="808"/>
      <c r="J1134" s="809"/>
      <c r="K1134" s="810"/>
      <c r="L1134" s="811"/>
      <c r="M1134" s="810"/>
      <c r="N1134" s="812"/>
      <c r="O1134" s="813"/>
      <c r="P1134" s="813"/>
      <c r="Q1134" s="647"/>
      <c r="R1134" s="682"/>
    </row>
    <row r="1135" hidden="1">
      <c r="A1135" s="804"/>
      <c r="B1135" s="799"/>
      <c r="C1135" s="805"/>
      <c r="D1135" s="806"/>
      <c r="E1135" s="802"/>
      <c r="F1135" s="807"/>
      <c r="G1135" s="682"/>
      <c r="H1135" s="682"/>
      <c r="I1135" s="808"/>
      <c r="J1135" s="809"/>
      <c r="K1135" s="810"/>
      <c r="L1135" s="811"/>
      <c r="M1135" s="810"/>
      <c r="N1135" s="812"/>
      <c r="O1135" s="813"/>
      <c r="P1135" s="813"/>
      <c r="Q1135" s="647"/>
      <c r="R1135" s="682"/>
    </row>
    <row r="1136" hidden="1">
      <c r="A1136" s="804"/>
      <c r="B1136" s="799"/>
      <c r="C1136" s="805"/>
      <c r="D1136" s="806"/>
      <c r="E1136" s="802"/>
      <c r="F1136" s="807"/>
      <c r="G1136" s="682"/>
      <c r="H1136" s="682"/>
      <c r="I1136" s="808"/>
      <c r="J1136" s="809"/>
      <c r="K1136" s="810"/>
      <c r="L1136" s="811"/>
      <c r="M1136" s="810"/>
      <c r="N1136" s="812"/>
      <c r="O1136" s="813"/>
      <c r="P1136" s="813"/>
      <c r="Q1136" s="647"/>
      <c r="R1136" s="682"/>
    </row>
    <row r="1137" hidden="1">
      <c r="A1137" s="804"/>
      <c r="B1137" s="799"/>
      <c r="C1137" s="805"/>
      <c r="D1137" s="806"/>
      <c r="E1137" s="802"/>
      <c r="F1137" s="807"/>
      <c r="G1137" s="682"/>
      <c r="H1137" s="682"/>
      <c r="I1137" s="808"/>
      <c r="J1137" s="809"/>
      <c r="K1137" s="810"/>
      <c r="L1137" s="811"/>
      <c r="M1137" s="810"/>
      <c r="N1137" s="812"/>
      <c r="O1137" s="813"/>
      <c r="P1137" s="813"/>
      <c r="Q1137" s="647"/>
      <c r="R1137" s="682"/>
    </row>
    <row r="1138" hidden="1">
      <c r="A1138" s="804"/>
      <c r="B1138" s="799"/>
      <c r="C1138" s="805"/>
      <c r="D1138" s="806"/>
      <c r="E1138" s="802"/>
      <c r="F1138" s="807"/>
      <c r="G1138" s="682"/>
      <c r="H1138" s="682"/>
      <c r="I1138" s="808"/>
      <c r="J1138" s="809"/>
      <c r="K1138" s="810"/>
      <c r="L1138" s="811"/>
      <c r="M1138" s="810"/>
      <c r="N1138" s="812"/>
      <c r="O1138" s="813"/>
      <c r="P1138" s="813"/>
      <c r="Q1138" s="647"/>
      <c r="R1138" s="682"/>
    </row>
    <row r="1139" hidden="1">
      <c r="A1139" s="804"/>
      <c r="B1139" s="799"/>
      <c r="C1139" s="805"/>
      <c r="D1139" s="806"/>
      <c r="E1139" s="802"/>
      <c r="F1139" s="807"/>
      <c r="G1139" s="682"/>
      <c r="H1139" s="682"/>
      <c r="I1139" s="808"/>
      <c r="J1139" s="809"/>
      <c r="K1139" s="810"/>
      <c r="L1139" s="811"/>
      <c r="M1139" s="810"/>
      <c r="N1139" s="812"/>
      <c r="O1139" s="813"/>
      <c r="P1139" s="813"/>
      <c r="Q1139" s="647"/>
      <c r="R1139" s="682"/>
    </row>
    <row r="1140" hidden="1">
      <c r="A1140" s="804"/>
      <c r="B1140" s="799"/>
      <c r="C1140" s="805"/>
      <c r="D1140" s="806"/>
      <c r="E1140" s="802"/>
      <c r="F1140" s="807"/>
      <c r="G1140" s="682"/>
      <c r="H1140" s="682"/>
      <c r="I1140" s="808"/>
      <c r="J1140" s="809"/>
      <c r="K1140" s="810"/>
      <c r="L1140" s="811"/>
      <c r="M1140" s="810"/>
      <c r="N1140" s="812"/>
      <c r="O1140" s="813"/>
      <c r="P1140" s="813"/>
      <c r="Q1140" s="647"/>
      <c r="R1140" s="682"/>
    </row>
    <row r="1141" hidden="1">
      <c r="A1141" s="804"/>
      <c r="B1141" s="799"/>
      <c r="C1141" s="805"/>
      <c r="D1141" s="806"/>
      <c r="E1141" s="802"/>
      <c r="F1141" s="807"/>
      <c r="G1141" s="682"/>
      <c r="H1141" s="682"/>
      <c r="I1141" s="808"/>
      <c r="J1141" s="809"/>
      <c r="K1141" s="810"/>
      <c r="L1141" s="811"/>
      <c r="M1141" s="810"/>
      <c r="N1141" s="812"/>
      <c r="O1141" s="813"/>
      <c r="P1141" s="813"/>
      <c r="Q1141" s="647"/>
      <c r="R1141" s="682"/>
    </row>
    <row r="1142" hidden="1">
      <c r="A1142" s="804"/>
      <c r="B1142" s="799"/>
      <c r="C1142" s="805"/>
      <c r="D1142" s="806"/>
      <c r="E1142" s="802"/>
      <c r="F1142" s="807"/>
      <c r="G1142" s="682"/>
      <c r="H1142" s="682"/>
      <c r="I1142" s="808"/>
      <c r="J1142" s="809"/>
      <c r="K1142" s="810"/>
      <c r="L1142" s="811"/>
      <c r="M1142" s="810"/>
      <c r="N1142" s="812"/>
      <c r="O1142" s="813"/>
      <c r="P1142" s="813"/>
      <c r="Q1142" s="647"/>
      <c r="R1142" s="682"/>
    </row>
    <row r="1143" hidden="1">
      <c r="A1143" s="804"/>
      <c r="B1143" s="799"/>
      <c r="C1143" s="805"/>
      <c r="D1143" s="806"/>
      <c r="E1143" s="802"/>
      <c r="F1143" s="807"/>
      <c r="G1143" s="682"/>
      <c r="H1143" s="682"/>
      <c r="I1143" s="808"/>
      <c r="J1143" s="809"/>
      <c r="K1143" s="810"/>
      <c r="L1143" s="811"/>
      <c r="M1143" s="810"/>
      <c r="N1143" s="812"/>
      <c r="O1143" s="813"/>
      <c r="P1143" s="813"/>
      <c r="Q1143" s="647"/>
      <c r="R1143" s="682"/>
    </row>
    <row r="1144" hidden="1">
      <c r="A1144" s="804"/>
      <c r="B1144" s="799"/>
      <c r="C1144" s="805"/>
      <c r="D1144" s="806"/>
      <c r="E1144" s="802"/>
      <c r="F1144" s="807"/>
      <c r="G1144" s="682"/>
      <c r="H1144" s="682"/>
      <c r="I1144" s="808"/>
      <c r="J1144" s="809"/>
      <c r="K1144" s="810"/>
      <c r="L1144" s="811"/>
      <c r="M1144" s="810"/>
      <c r="N1144" s="812"/>
      <c r="O1144" s="813"/>
      <c r="P1144" s="813"/>
      <c r="Q1144" s="647"/>
      <c r="R1144" s="682"/>
    </row>
    <row r="1145" hidden="1">
      <c r="A1145" s="804"/>
      <c r="B1145" s="799"/>
      <c r="C1145" s="805"/>
      <c r="D1145" s="806"/>
      <c r="E1145" s="802"/>
      <c r="F1145" s="807"/>
      <c r="G1145" s="682"/>
      <c r="H1145" s="682"/>
      <c r="I1145" s="808"/>
      <c r="J1145" s="809"/>
      <c r="K1145" s="810"/>
      <c r="L1145" s="811"/>
      <c r="M1145" s="810"/>
      <c r="N1145" s="812"/>
      <c r="O1145" s="813"/>
      <c r="P1145" s="813"/>
      <c r="Q1145" s="647"/>
      <c r="R1145" s="682"/>
    </row>
    <row r="1146" hidden="1">
      <c r="A1146" s="804"/>
      <c r="B1146" s="799"/>
      <c r="C1146" s="805"/>
      <c r="D1146" s="806"/>
      <c r="E1146" s="802"/>
      <c r="F1146" s="807"/>
      <c r="G1146" s="682"/>
      <c r="H1146" s="682"/>
      <c r="I1146" s="808"/>
      <c r="J1146" s="809"/>
      <c r="K1146" s="810"/>
      <c r="L1146" s="811"/>
      <c r="M1146" s="810"/>
      <c r="N1146" s="812"/>
      <c r="O1146" s="813"/>
      <c r="P1146" s="813"/>
      <c r="Q1146" s="647"/>
      <c r="R1146" s="682"/>
    </row>
    <row r="1147" hidden="1">
      <c r="A1147" s="804"/>
      <c r="B1147" s="799"/>
      <c r="C1147" s="805"/>
      <c r="D1147" s="806"/>
      <c r="E1147" s="802"/>
      <c r="F1147" s="807"/>
      <c r="G1147" s="682"/>
      <c r="H1147" s="682"/>
      <c r="I1147" s="808"/>
      <c r="J1147" s="809"/>
      <c r="K1147" s="810"/>
      <c r="L1147" s="811"/>
      <c r="M1147" s="810"/>
      <c r="N1147" s="812"/>
      <c r="O1147" s="813"/>
      <c r="P1147" s="813"/>
      <c r="Q1147" s="647"/>
      <c r="R1147" s="682"/>
    </row>
    <row r="1148" hidden="1">
      <c r="A1148" s="804"/>
      <c r="B1148" s="799"/>
      <c r="C1148" s="805"/>
      <c r="D1148" s="806"/>
      <c r="E1148" s="802"/>
      <c r="F1148" s="807"/>
      <c r="G1148" s="682"/>
      <c r="H1148" s="682"/>
      <c r="I1148" s="808"/>
      <c r="J1148" s="809"/>
      <c r="K1148" s="810"/>
      <c r="L1148" s="811"/>
      <c r="M1148" s="810"/>
      <c r="N1148" s="812"/>
      <c r="O1148" s="813"/>
      <c r="P1148" s="813"/>
      <c r="Q1148" s="647"/>
      <c r="R1148" s="682"/>
    </row>
    <row r="1149" hidden="1">
      <c r="A1149" s="804"/>
      <c r="B1149" s="799"/>
      <c r="C1149" s="805"/>
      <c r="D1149" s="806"/>
      <c r="E1149" s="802"/>
      <c r="F1149" s="807"/>
      <c r="G1149" s="682"/>
      <c r="H1149" s="682"/>
      <c r="I1149" s="808"/>
      <c r="J1149" s="809"/>
      <c r="K1149" s="810"/>
      <c r="L1149" s="811"/>
      <c r="M1149" s="810"/>
      <c r="N1149" s="812"/>
      <c r="O1149" s="813"/>
      <c r="P1149" s="813"/>
      <c r="Q1149" s="647"/>
      <c r="R1149" s="682"/>
    </row>
    <row r="1150" hidden="1">
      <c r="A1150" s="804"/>
      <c r="B1150" s="799"/>
      <c r="C1150" s="805"/>
      <c r="D1150" s="806"/>
      <c r="E1150" s="802"/>
      <c r="F1150" s="807"/>
      <c r="G1150" s="682"/>
      <c r="H1150" s="682"/>
      <c r="I1150" s="808"/>
      <c r="J1150" s="809"/>
      <c r="K1150" s="810"/>
      <c r="L1150" s="811"/>
      <c r="M1150" s="810"/>
      <c r="N1150" s="812"/>
      <c r="O1150" s="813"/>
      <c r="P1150" s="813"/>
      <c r="Q1150" s="647"/>
      <c r="R1150" s="682"/>
    </row>
    <row r="1151" hidden="1">
      <c r="A1151" s="804"/>
      <c r="B1151" s="799"/>
      <c r="C1151" s="805"/>
      <c r="D1151" s="806"/>
      <c r="E1151" s="802"/>
      <c r="F1151" s="807"/>
      <c r="G1151" s="682"/>
      <c r="H1151" s="682"/>
      <c r="I1151" s="808"/>
      <c r="J1151" s="809"/>
      <c r="K1151" s="810"/>
      <c r="L1151" s="811"/>
      <c r="M1151" s="810"/>
      <c r="N1151" s="812"/>
      <c r="O1151" s="813"/>
      <c r="P1151" s="813"/>
      <c r="Q1151" s="647"/>
      <c r="R1151" s="682"/>
    </row>
    <row r="1152" hidden="1">
      <c r="A1152" s="804"/>
      <c r="B1152" s="799"/>
      <c r="C1152" s="805"/>
      <c r="D1152" s="806"/>
      <c r="E1152" s="802"/>
      <c r="F1152" s="807"/>
      <c r="G1152" s="682"/>
      <c r="H1152" s="682"/>
      <c r="I1152" s="808"/>
      <c r="J1152" s="809"/>
      <c r="K1152" s="810"/>
      <c r="L1152" s="811"/>
      <c r="M1152" s="810"/>
      <c r="N1152" s="812"/>
      <c r="O1152" s="813"/>
      <c r="P1152" s="813"/>
      <c r="Q1152" s="647"/>
      <c r="R1152" s="682"/>
    </row>
    <row r="1153" hidden="1">
      <c r="A1153" s="804"/>
      <c r="B1153" s="799"/>
      <c r="C1153" s="805"/>
      <c r="D1153" s="806"/>
      <c r="E1153" s="802"/>
      <c r="F1153" s="807"/>
      <c r="G1153" s="682"/>
      <c r="H1153" s="682"/>
      <c r="I1153" s="808"/>
      <c r="J1153" s="809"/>
      <c r="K1153" s="810"/>
      <c r="L1153" s="811"/>
      <c r="M1153" s="810"/>
      <c r="N1153" s="812"/>
      <c r="O1153" s="813"/>
      <c r="P1153" s="813"/>
      <c r="Q1153" s="647"/>
      <c r="R1153" s="682"/>
    </row>
    <row r="1154" hidden="1">
      <c r="A1154" s="804"/>
      <c r="B1154" s="799"/>
      <c r="C1154" s="805"/>
      <c r="D1154" s="806"/>
      <c r="E1154" s="802"/>
      <c r="F1154" s="807"/>
      <c r="G1154" s="682"/>
      <c r="H1154" s="682"/>
      <c r="I1154" s="808"/>
      <c r="J1154" s="809"/>
      <c r="K1154" s="810"/>
      <c r="L1154" s="811"/>
      <c r="M1154" s="810"/>
      <c r="N1154" s="812"/>
      <c r="O1154" s="813"/>
      <c r="P1154" s="813"/>
      <c r="Q1154" s="647"/>
      <c r="R1154" s="682"/>
    </row>
    <row r="1155" hidden="1">
      <c r="A1155" s="804"/>
      <c r="B1155" s="799"/>
      <c r="C1155" s="805"/>
      <c r="D1155" s="806"/>
      <c r="E1155" s="802"/>
      <c r="F1155" s="807"/>
      <c r="G1155" s="682"/>
      <c r="H1155" s="682"/>
      <c r="I1155" s="808"/>
      <c r="J1155" s="809"/>
      <c r="K1155" s="810"/>
      <c r="L1155" s="811"/>
      <c r="M1155" s="810"/>
      <c r="N1155" s="812"/>
      <c r="O1155" s="813"/>
      <c r="P1155" s="813"/>
      <c r="Q1155" s="647"/>
      <c r="R1155" s="682"/>
    </row>
    <row r="1156" hidden="1">
      <c r="A1156" s="804"/>
      <c r="B1156" s="799"/>
      <c r="C1156" s="805"/>
      <c r="D1156" s="806"/>
      <c r="E1156" s="802"/>
      <c r="F1156" s="807"/>
      <c r="G1156" s="682"/>
      <c r="H1156" s="682"/>
      <c r="I1156" s="808"/>
      <c r="J1156" s="809"/>
      <c r="K1156" s="810"/>
      <c r="L1156" s="811"/>
      <c r="M1156" s="810"/>
      <c r="N1156" s="812"/>
      <c r="O1156" s="813"/>
      <c r="P1156" s="813"/>
      <c r="Q1156" s="647"/>
      <c r="R1156" s="682"/>
    </row>
    <row r="1157" hidden="1">
      <c r="A1157" s="804"/>
      <c r="B1157" s="799"/>
      <c r="C1157" s="805"/>
      <c r="D1157" s="806"/>
      <c r="E1157" s="802"/>
      <c r="F1157" s="807"/>
      <c r="G1157" s="682"/>
      <c r="H1157" s="682"/>
      <c r="I1157" s="808"/>
      <c r="J1157" s="809"/>
      <c r="K1157" s="810"/>
      <c r="L1157" s="811"/>
      <c r="M1157" s="810"/>
      <c r="N1157" s="812"/>
      <c r="O1157" s="813"/>
      <c r="P1157" s="813"/>
      <c r="Q1157" s="647"/>
      <c r="R1157" s="682"/>
    </row>
    <row r="1158" hidden="1">
      <c r="A1158" s="804"/>
      <c r="B1158" s="799"/>
      <c r="C1158" s="805"/>
      <c r="D1158" s="806"/>
      <c r="E1158" s="802"/>
      <c r="F1158" s="807"/>
      <c r="G1158" s="682"/>
      <c r="H1158" s="682"/>
      <c r="I1158" s="808"/>
      <c r="J1158" s="809"/>
      <c r="K1158" s="810"/>
      <c r="L1158" s="811"/>
      <c r="M1158" s="810"/>
      <c r="N1158" s="812"/>
      <c r="O1158" s="813"/>
      <c r="P1158" s="813"/>
      <c r="Q1158" s="647"/>
      <c r="R1158" s="682"/>
    </row>
    <row r="1159" hidden="1">
      <c r="A1159" s="804"/>
      <c r="B1159" s="799"/>
      <c r="C1159" s="805"/>
      <c r="D1159" s="806"/>
      <c r="E1159" s="802"/>
      <c r="F1159" s="807"/>
      <c r="G1159" s="682"/>
      <c r="H1159" s="682"/>
      <c r="I1159" s="808"/>
      <c r="J1159" s="809"/>
      <c r="K1159" s="810"/>
      <c r="L1159" s="811"/>
      <c r="M1159" s="810"/>
      <c r="N1159" s="812"/>
      <c r="O1159" s="813"/>
      <c r="P1159" s="813"/>
      <c r="Q1159" s="647"/>
      <c r="R1159" s="682"/>
    </row>
    <row r="1160" hidden="1">
      <c r="A1160" s="804"/>
      <c r="B1160" s="799"/>
      <c r="C1160" s="805"/>
      <c r="D1160" s="806"/>
      <c r="E1160" s="802"/>
      <c r="F1160" s="807"/>
      <c r="G1160" s="682"/>
      <c r="H1160" s="682"/>
      <c r="I1160" s="808"/>
      <c r="J1160" s="809"/>
      <c r="K1160" s="810"/>
      <c r="L1160" s="811"/>
      <c r="M1160" s="810"/>
      <c r="N1160" s="812"/>
      <c r="O1160" s="813"/>
      <c r="P1160" s="813"/>
      <c r="Q1160" s="647"/>
      <c r="R1160" s="682"/>
    </row>
    <row r="1161" hidden="1">
      <c r="A1161" s="804"/>
      <c r="B1161" s="799"/>
      <c r="C1161" s="805"/>
      <c r="D1161" s="806"/>
      <c r="E1161" s="802"/>
      <c r="F1161" s="807"/>
      <c r="G1161" s="682"/>
      <c r="H1161" s="682"/>
      <c r="I1161" s="808"/>
      <c r="J1161" s="809"/>
      <c r="K1161" s="810"/>
      <c r="L1161" s="811"/>
      <c r="M1161" s="810"/>
      <c r="N1161" s="812"/>
      <c r="O1161" s="813"/>
      <c r="P1161" s="813"/>
      <c r="Q1161" s="647"/>
      <c r="R1161" s="682"/>
    </row>
    <row r="1162" hidden="1">
      <c r="A1162" s="804"/>
      <c r="B1162" s="799"/>
      <c r="C1162" s="805"/>
      <c r="D1162" s="806"/>
      <c r="E1162" s="802"/>
      <c r="F1162" s="807"/>
      <c r="G1162" s="682"/>
      <c r="H1162" s="682"/>
      <c r="I1162" s="808"/>
      <c r="J1162" s="809"/>
      <c r="K1162" s="810"/>
      <c r="L1162" s="811"/>
      <c r="M1162" s="810"/>
      <c r="N1162" s="812"/>
      <c r="O1162" s="813"/>
      <c r="P1162" s="813"/>
      <c r="Q1162" s="647"/>
      <c r="R1162" s="682"/>
    </row>
    <row r="1163" hidden="1">
      <c r="A1163" s="804"/>
      <c r="B1163" s="799"/>
      <c r="C1163" s="805"/>
      <c r="D1163" s="806"/>
      <c r="E1163" s="802"/>
      <c r="F1163" s="807"/>
      <c r="G1163" s="682"/>
      <c r="H1163" s="682"/>
      <c r="I1163" s="808"/>
      <c r="J1163" s="809"/>
      <c r="K1163" s="810"/>
      <c r="L1163" s="811"/>
      <c r="M1163" s="810"/>
      <c r="N1163" s="812"/>
      <c r="O1163" s="813"/>
      <c r="P1163" s="813"/>
      <c r="Q1163" s="647"/>
      <c r="R1163" s="682"/>
    </row>
    <row r="1164" hidden="1">
      <c r="A1164" s="804"/>
      <c r="B1164" s="799"/>
      <c r="C1164" s="805"/>
      <c r="D1164" s="806"/>
      <c r="E1164" s="802"/>
      <c r="F1164" s="807"/>
      <c r="G1164" s="682"/>
      <c r="H1164" s="682"/>
      <c r="I1164" s="808"/>
      <c r="J1164" s="809"/>
      <c r="K1164" s="810"/>
      <c r="L1164" s="811"/>
      <c r="M1164" s="810"/>
      <c r="N1164" s="812"/>
      <c r="O1164" s="813"/>
      <c r="P1164" s="813"/>
      <c r="Q1164" s="647"/>
      <c r="R1164" s="682"/>
    </row>
    <row r="1165" hidden="1">
      <c r="A1165" s="804"/>
      <c r="B1165" s="799"/>
      <c r="C1165" s="805"/>
      <c r="D1165" s="806"/>
      <c r="E1165" s="802"/>
      <c r="F1165" s="807"/>
      <c r="G1165" s="682"/>
      <c r="H1165" s="682"/>
      <c r="I1165" s="808"/>
      <c r="J1165" s="809"/>
      <c r="K1165" s="810"/>
      <c r="L1165" s="811"/>
      <c r="M1165" s="810"/>
      <c r="N1165" s="812"/>
      <c r="O1165" s="813"/>
      <c r="P1165" s="813"/>
      <c r="Q1165" s="647"/>
      <c r="R1165" s="682"/>
    </row>
    <row r="1166" hidden="1">
      <c r="A1166" s="804"/>
      <c r="B1166" s="799"/>
      <c r="C1166" s="805"/>
      <c r="D1166" s="806"/>
      <c r="E1166" s="802"/>
      <c r="F1166" s="807"/>
      <c r="G1166" s="682"/>
      <c r="H1166" s="682"/>
      <c r="I1166" s="808"/>
      <c r="J1166" s="809"/>
      <c r="K1166" s="810"/>
      <c r="L1166" s="811"/>
      <c r="M1166" s="810"/>
      <c r="N1166" s="812"/>
      <c r="O1166" s="813"/>
      <c r="P1166" s="813"/>
      <c r="Q1166" s="647"/>
      <c r="R1166" s="682"/>
    </row>
    <row r="1167" hidden="1">
      <c r="A1167" s="804"/>
      <c r="B1167" s="799"/>
      <c r="C1167" s="805"/>
      <c r="D1167" s="806"/>
      <c r="E1167" s="802"/>
      <c r="F1167" s="807"/>
      <c r="G1167" s="682"/>
      <c r="H1167" s="682"/>
      <c r="I1167" s="808"/>
      <c r="J1167" s="809"/>
      <c r="K1167" s="810"/>
      <c r="L1167" s="811"/>
      <c r="M1167" s="810"/>
      <c r="N1167" s="812"/>
      <c r="O1167" s="813"/>
      <c r="P1167" s="813"/>
      <c r="Q1167" s="647"/>
      <c r="R1167" s="682"/>
    </row>
    <row r="1168" hidden="1">
      <c r="A1168" s="804"/>
      <c r="B1168" s="799"/>
      <c r="C1168" s="805"/>
      <c r="D1168" s="806"/>
      <c r="E1168" s="802"/>
      <c r="F1168" s="807"/>
      <c r="G1168" s="682"/>
      <c r="H1168" s="682"/>
      <c r="I1168" s="808"/>
      <c r="J1168" s="809"/>
      <c r="K1168" s="810"/>
      <c r="L1168" s="811"/>
      <c r="M1168" s="810"/>
      <c r="N1168" s="812"/>
      <c r="O1168" s="813"/>
      <c r="P1168" s="813"/>
      <c r="Q1168" s="647"/>
      <c r="R1168" s="682"/>
    </row>
    <row r="1169" hidden="1">
      <c r="A1169" s="804"/>
      <c r="B1169" s="799"/>
      <c r="C1169" s="805"/>
      <c r="D1169" s="806"/>
      <c r="E1169" s="802"/>
      <c r="F1169" s="807"/>
      <c r="G1169" s="682"/>
      <c r="H1169" s="682"/>
      <c r="I1169" s="808"/>
      <c r="J1169" s="809"/>
      <c r="K1169" s="810"/>
      <c r="L1169" s="811"/>
      <c r="M1169" s="810"/>
      <c r="N1169" s="812"/>
      <c r="O1169" s="813"/>
      <c r="P1169" s="813"/>
      <c r="Q1169" s="647"/>
      <c r="R1169" s="682"/>
    </row>
    <row r="1170" hidden="1">
      <c r="A1170" s="804"/>
      <c r="B1170" s="799"/>
      <c r="C1170" s="805"/>
      <c r="D1170" s="806"/>
      <c r="E1170" s="802"/>
      <c r="F1170" s="807"/>
      <c r="G1170" s="682"/>
      <c r="H1170" s="682"/>
      <c r="I1170" s="808"/>
      <c r="J1170" s="809"/>
      <c r="K1170" s="810"/>
      <c r="L1170" s="811"/>
      <c r="M1170" s="810"/>
      <c r="N1170" s="812"/>
      <c r="O1170" s="813"/>
      <c r="P1170" s="813"/>
      <c r="Q1170" s="647"/>
      <c r="R1170" s="682"/>
    </row>
    <row r="1171" hidden="1">
      <c r="A1171" s="804"/>
      <c r="B1171" s="799"/>
      <c r="C1171" s="805"/>
      <c r="D1171" s="806"/>
      <c r="E1171" s="802"/>
      <c r="F1171" s="807"/>
      <c r="G1171" s="682"/>
      <c r="H1171" s="682"/>
      <c r="I1171" s="808"/>
      <c r="J1171" s="809"/>
      <c r="K1171" s="810"/>
      <c r="L1171" s="811"/>
      <c r="M1171" s="810"/>
      <c r="N1171" s="812"/>
      <c r="O1171" s="813"/>
      <c r="P1171" s="813"/>
      <c r="Q1171" s="647"/>
      <c r="R1171" s="682"/>
    </row>
    <row r="1172" hidden="1">
      <c r="A1172" s="804"/>
      <c r="B1172" s="799"/>
      <c r="C1172" s="805"/>
      <c r="D1172" s="806"/>
      <c r="E1172" s="802"/>
      <c r="F1172" s="807"/>
      <c r="G1172" s="682"/>
      <c r="H1172" s="682"/>
      <c r="I1172" s="808"/>
      <c r="J1172" s="809"/>
      <c r="K1172" s="810"/>
      <c r="L1172" s="811"/>
      <c r="M1172" s="810"/>
      <c r="N1172" s="812"/>
      <c r="O1172" s="813"/>
      <c r="P1172" s="813"/>
      <c r="Q1172" s="647"/>
      <c r="R1172" s="682"/>
    </row>
    <row r="1173" hidden="1">
      <c r="A1173" s="804"/>
      <c r="B1173" s="799"/>
      <c r="C1173" s="805"/>
      <c r="D1173" s="806"/>
      <c r="E1173" s="802"/>
      <c r="F1173" s="807"/>
      <c r="G1173" s="682"/>
      <c r="H1173" s="682"/>
      <c r="I1173" s="808"/>
      <c r="J1173" s="809"/>
      <c r="K1173" s="810"/>
      <c r="L1173" s="811"/>
      <c r="M1173" s="810"/>
      <c r="N1173" s="812"/>
      <c r="O1173" s="813"/>
      <c r="P1173" s="813"/>
      <c r="Q1173" s="647"/>
      <c r="R1173" s="682"/>
    </row>
    <row r="1174" hidden="1">
      <c r="A1174" s="804"/>
      <c r="B1174" s="799"/>
      <c r="C1174" s="805"/>
      <c r="D1174" s="806"/>
      <c r="E1174" s="802"/>
      <c r="F1174" s="807"/>
      <c r="G1174" s="682"/>
      <c r="H1174" s="682"/>
      <c r="I1174" s="808"/>
      <c r="J1174" s="809"/>
      <c r="K1174" s="810"/>
      <c r="L1174" s="811"/>
      <c r="M1174" s="810"/>
      <c r="N1174" s="812"/>
      <c r="O1174" s="813"/>
      <c r="P1174" s="813"/>
      <c r="Q1174" s="647"/>
      <c r="R1174" s="682"/>
    </row>
    <row r="1175" hidden="1">
      <c r="A1175" s="804"/>
      <c r="B1175" s="799"/>
      <c r="C1175" s="805"/>
      <c r="D1175" s="806"/>
      <c r="E1175" s="802"/>
      <c r="F1175" s="807"/>
      <c r="G1175" s="682"/>
      <c r="H1175" s="682"/>
      <c r="I1175" s="808"/>
      <c r="J1175" s="809"/>
      <c r="K1175" s="810"/>
      <c r="L1175" s="811"/>
      <c r="M1175" s="810"/>
      <c r="N1175" s="812"/>
      <c r="O1175" s="813"/>
      <c r="P1175" s="813"/>
      <c r="Q1175" s="647"/>
      <c r="R1175" s="682"/>
    </row>
    <row r="1176" hidden="1">
      <c r="A1176" s="804"/>
      <c r="B1176" s="799"/>
      <c r="C1176" s="805"/>
      <c r="D1176" s="806"/>
      <c r="E1176" s="802"/>
      <c r="F1176" s="807"/>
      <c r="G1176" s="682"/>
      <c r="H1176" s="682"/>
      <c r="I1176" s="808"/>
      <c r="J1176" s="809"/>
      <c r="K1176" s="810"/>
      <c r="L1176" s="811"/>
      <c r="M1176" s="810"/>
      <c r="N1176" s="812"/>
      <c r="O1176" s="813"/>
      <c r="P1176" s="813"/>
      <c r="Q1176" s="647"/>
      <c r="R1176" s="682"/>
    </row>
    <row r="1177" hidden="1">
      <c r="A1177" s="804"/>
      <c r="B1177" s="799"/>
      <c r="C1177" s="805"/>
      <c r="D1177" s="806"/>
      <c r="E1177" s="802"/>
      <c r="F1177" s="807"/>
      <c r="G1177" s="682"/>
      <c r="H1177" s="682"/>
      <c r="I1177" s="808"/>
      <c r="J1177" s="809"/>
      <c r="K1177" s="810"/>
      <c r="L1177" s="811"/>
      <c r="M1177" s="810"/>
      <c r="N1177" s="812"/>
      <c r="O1177" s="813"/>
      <c r="P1177" s="813"/>
      <c r="Q1177" s="647"/>
      <c r="R1177" s="682"/>
    </row>
    <row r="1178" hidden="1">
      <c r="A1178" s="804"/>
      <c r="B1178" s="799"/>
      <c r="C1178" s="805"/>
      <c r="D1178" s="806"/>
      <c r="E1178" s="802"/>
      <c r="F1178" s="807"/>
      <c r="G1178" s="682"/>
      <c r="H1178" s="682"/>
      <c r="I1178" s="808"/>
      <c r="J1178" s="809"/>
      <c r="K1178" s="810"/>
      <c r="L1178" s="811"/>
      <c r="M1178" s="810"/>
      <c r="N1178" s="812"/>
      <c r="O1178" s="813"/>
      <c r="P1178" s="813"/>
      <c r="Q1178" s="647"/>
      <c r="R1178" s="682"/>
    </row>
    <row r="1179" hidden="1">
      <c r="A1179" s="804"/>
      <c r="B1179" s="799"/>
      <c r="C1179" s="805"/>
      <c r="D1179" s="806"/>
      <c r="E1179" s="802"/>
      <c r="F1179" s="807"/>
      <c r="G1179" s="682"/>
      <c r="H1179" s="682"/>
      <c r="I1179" s="808"/>
      <c r="J1179" s="809"/>
      <c r="K1179" s="810"/>
      <c r="L1179" s="811"/>
      <c r="M1179" s="810"/>
      <c r="N1179" s="812"/>
      <c r="O1179" s="813"/>
      <c r="P1179" s="813"/>
      <c r="Q1179" s="647"/>
      <c r="R1179" s="682"/>
    </row>
    <row r="1180" hidden="1">
      <c r="A1180" s="804"/>
      <c r="B1180" s="799"/>
      <c r="C1180" s="805"/>
      <c r="D1180" s="806"/>
      <c r="E1180" s="802"/>
      <c r="F1180" s="807"/>
      <c r="G1180" s="682"/>
      <c r="H1180" s="682"/>
      <c r="I1180" s="808"/>
      <c r="J1180" s="809"/>
      <c r="K1180" s="810"/>
      <c r="L1180" s="811"/>
      <c r="M1180" s="810"/>
      <c r="N1180" s="812"/>
      <c r="O1180" s="813"/>
      <c r="P1180" s="813"/>
      <c r="Q1180" s="647"/>
      <c r="R1180" s="682"/>
    </row>
    <row r="1181" hidden="1">
      <c r="A1181" s="804"/>
      <c r="B1181" s="799"/>
      <c r="C1181" s="805"/>
      <c r="D1181" s="806"/>
      <c r="E1181" s="802"/>
      <c r="F1181" s="807"/>
      <c r="G1181" s="682"/>
      <c r="H1181" s="682"/>
      <c r="I1181" s="808"/>
      <c r="J1181" s="809"/>
      <c r="K1181" s="810"/>
      <c r="L1181" s="811"/>
      <c r="M1181" s="810"/>
      <c r="N1181" s="812"/>
      <c r="O1181" s="813"/>
      <c r="P1181" s="813"/>
      <c r="Q1181" s="647"/>
      <c r="R1181" s="682"/>
    </row>
    <row r="1182" hidden="1">
      <c r="A1182" s="804"/>
      <c r="B1182" s="799"/>
      <c r="C1182" s="805"/>
      <c r="D1182" s="806"/>
      <c r="E1182" s="802"/>
      <c r="F1182" s="807"/>
      <c r="G1182" s="682"/>
      <c r="H1182" s="682"/>
      <c r="I1182" s="808"/>
      <c r="J1182" s="809"/>
      <c r="K1182" s="810"/>
      <c r="L1182" s="811"/>
      <c r="M1182" s="810"/>
      <c r="N1182" s="812"/>
      <c r="O1182" s="813"/>
      <c r="P1182" s="813"/>
      <c r="Q1182" s="647"/>
      <c r="R1182" s="682"/>
    </row>
    <row r="1183" hidden="1">
      <c r="A1183" s="804"/>
      <c r="B1183" s="799"/>
      <c r="C1183" s="805"/>
      <c r="D1183" s="806"/>
      <c r="E1183" s="802"/>
      <c r="F1183" s="807"/>
      <c r="G1183" s="682"/>
      <c r="H1183" s="682"/>
      <c r="I1183" s="808"/>
      <c r="J1183" s="809"/>
      <c r="K1183" s="810"/>
      <c r="L1183" s="811"/>
      <c r="M1183" s="810"/>
      <c r="N1183" s="812"/>
      <c r="O1183" s="813"/>
      <c r="P1183" s="813"/>
      <c r="Q1183" s="647"/>
      <c r="R1183" s="682"/>
    </row>
    <row r="1184" hidden="1">
      <c r="A1184" s="804"/>
      <c r="B1184" s="799"/>
      <c r="C1184" s="805"/>
      <c r="D1184" s="806"/>
      <c r="E1184" s="802"/>
      <c r="F1184" s="807"/>
      <c r="G1184" s="682"/>
      <c r="H1184" s="682"/>
      <c r="I1184" s="808"/>
      <c r="J1184" s="809"/>
      <c r="K1184" s="810"/>
      <c r="L1184" s="811"/>
      <c r="M1184" s="810"/>
      <c r="N1184" s="812"/>
      <c r="O1184" s="813"/>
      <c r="P1184" s="813"/>
      <c r="Q1184" s="647"/>
      <c r="R1184" s="682"/>
    </row>
    <row r="1185" hidden="1">
      <c r="A1185" s="804"/>
      <c r="B1185" s="799"/>
      <c r="C1185" s="805"/>
      <c r="D1185" s="806"/>
      <c r="E1185" s="802"/>
      <c r="F1185" s="807"/>
      <c r="G1185" s="682"/>
      <c r="H1185" s="682"/>
      <c r="I1185" s="808"/>
      <c r="J1185" s="809"/>
      <c r="K1185" s="810"/>
      <c r="L1185" s="811"/>
      <c r="M1185" s="810"/>
      <c r="N1185" s="812"/>
      <c r="O1185" s="813"/>
      <c r="P1185" s="813"/>
      <c r="Q1185" s="647"/>
      <c r="R1185" s="682"/>
    </row>
    <row r="1186" hidden="1">
      <c r="A1186" s="804"/>
      <c r="B1186" s="799"/>
      <c r="C1186" s="805"/>
      <c r="D1186" s="806"/>
      <c r="E1186" s="802"/>
      <c r="F1186" s="807"/>
      <c r="G1186" s="682"/>
      <c r="H1186" s="682"/>
      <c r="I1186" s="808"/>
      <c r="J1186" s="809"/>
      <c r="K1186" s="810"/>
      <c r="L1186" s="811"/>
      <c r="M1186" s="810"/>
      <c r="N1186" s="812"/>
      <c r="O1186" s="813"/>
      <c r="P1186" s="813"/>
      <c r="Q1186" s="647"/>
      <c r="R1186" s="682"/>
    </row>
    <row r="1187" hidden="1">
      <c r="A1187" s="804"/>
      <c r="B1187" s="799"/>
      <c r="C1187" s="805"/>
      <c r="D1187" s="806"/>
      <c r="E1187" s="802"/>
      <c r="F1187" s="807"/>
      <c r="G1187" s="682"/>
      <c r="H1187" s="682"/>
      <c r="I1187" s="808"/>
      <c r="J1187" s="809"/>
      <c r="K1187" s="810"/>
      <c r="L1187" s="811"/>
      <c r="M1187" s="810"/>
      <c r="N1187" s="812"/>
      <c r="O1187" s="813"/>
      <c r="P1187" s="813"/>
      <c r="Q1187" s="647"/>
      <c r="R1187" s="682"/>
    </row>
    <row r="1188" hidden="1">
      <c r="A1188" s="804"/>
      <c r="B1188" s="799"/>
      <c r="C1188" s="805"/>
      <c r="D1188" s="806"/>
      <c r="E1188" s="802"/>
      <c r="F1188" s="807"/>
      <c r="G1188" s="682"/>
      <c r="H1188" s="682"/>
      <c r="I1188" s="808"/>
      <c r="J1188" s="809"/>
      <c r="K1188" s="810"/>
      <c r="L1188" s="811"/>
      <c r="M1188" s="810"/>
      <c r="N1188" s="812"/>
      <c r="O1188" s="813"/>
      <c r="P1188" s="813"/>
      <c r="Q1188" s="647"/>
      <c r="R1188" s="682"/>
    </row>
    <row r="1189" hidden="1">
      <c r="A1189" s="804"/>
      <c r="B1189" s="799"/>
      <c r="C1189" s="805"/>
      <c r="D1189" s="806"/>
      <c r="E1189" s="802"/>
      <c r="F1189" s="807"/>
      <c r="G1189" s="682"/>
      <c r="H1189" s="682"/>
      <c r="I1189" s="808"/>
      <c r="J1189" s="809"/>
      <c r="K1189" s="810"/>
      <c r="L1189" s="811"/>
      <c r="M1189" s="810"/>
      <c r="N1189" s="812"/>
      <c r="O1189" s="813"/>
      <c r="P1189" s="813"/>
      <c r="Q1189" s="647"/>
      <c r="R1189" s="682"/>
    </row>
    <row r="1190" hidden="1">
      <c r="A1190" s="804"/>
      <c r="B1190" s="799"/>
      <c r="C1190" s="805"/>
      <c r="D1190" s="806"/>
      <c r="E1190" s="802"/>
      <c r="F1190" s="807"/>
      <c r="G1190" s="682"/>
      <c r="H1190" s="682"/>
      <c r="I1190" s="808"/>
      <c r="J1190" s="809"/>
      <c r="K1190" s="810"/>
      <c r="L1190" s="811"/>
      <c r="M1190" s="810"/>
      <c r="N1190" s="812"/>
      <c r="O1190" s="813"/>
      <c r="P1190" s="813"/>
      <c r="Q1190" s="647"/>
      <c r="R1190" s="682"/>
    </row>
    <row r="1191" hidden="1">
      <c r="A1191" s="804"/>
      <c r="B1191" s="799"/>
      <c r="C1191" s="805"/>
      <c r="D1191" s="806"/>
      <c r="E1191" s="802"/>
      <c r="F1191" s="807"/>
      <c r="G1191" s="682"/>
      <c r="H1191" s="682"/>
      <c r="I1191" s="808"/>
      <c r="J1191" s="809"/>
      <c r="K1191" s="810"/>
      <c r="L1191" s="811"/>
      <c r="M1191" s="810"/>
      <c r="N1191" s="812"/>
      <c r="O1191" s="813"/>
      <c r="P1191" s="813"/>
      <c r="Q1191" s="647"/>
      <c r="R1191" s="682"/>
    </row>
    <row r="1192" hidden="1">
      <c r="A1192" s="804"/>
      <c r="B1192" s="799"/>
      <c r="C1192" s="805"/>
      <c r="D1192" s="806"/>
      <c r="E1192" s="802"/>
      <c r="F1192" s="807"/>
      <c r="G1192" s="682"/>
      <c r="H1192" s="682"/>
      <c r="I1192" s="808"/>
      <c r="J1192" s="809"/>
      <c r="K1192" s="810"/>
      <c r="L1192" s="811"/>
      <c r="M1192" s="810"/>
      <c r="N1192" s="812"/>
      <c r="O1192" s="813"/>
      <c r="P1192" s="813"/>
      <c r="Q1192" s="647"/>
      <c r="R1192" s="682"/>
    </row>
    <row r="1193" hidden="1">
      <c r="A1193" s="804"/>
      <c r="B1193" s="799"/>
      <c r="C1193" s="805"/>
      <c r="D1193" s="806"/>
      <c r="E1193" s="802"/>
      <c r="F1193" s="807"/>
      <c r="G1193" s="682"/>
      <c r="H1193" s="682"/>
      <c r="I1193" s="808"/>
      <c r="J1193" s="809"/>
      <c r="K1193" s="810"/>
      <c r="L1193" s="811"/>
      <c r="M1193" s="810"/>
      <c r="N1193" s="812"/>
      <c r="O1193" s="813"/>
      <c r="P1193" s="813"/>
      <c r="Q1193" s="647"/>
      <c r="R1193" s="682"/>
    </row>
    <row r="1194" hidden="1">
      <c r="A1194" s="804"/>
      <c r="B1194" s="799"/>
      <c r="C1194" s="805"/>
      <c r="D1194" s="806"/>
      <c r="E1194" s="802"/>
      <c r="F1194" s="807"/>
      <c r="G1194" s="682"/>
      <c r="H1194" s="682"/>
      <c r="I1194" s="808"/>
      <c r="J1194" s="809"/>
      <c r="K1194" s="810"/>
      <c r="L1194" s="811"/>
      <c r="M1194" s="810"/>
      <c r="N1194" s="812"/>
      <c r="O1194" s="813"/>
      <c r="P1194" s="813"/>
      <c r="Q1194" s="647"/>
      <c r="R1194" s="682"/>
    </row>
    <row r="1195" hidden="1">
      <c r="A1195" s="804"/>
      <c r="B1195" s="799"/>
      <c r="C1195" s="805"/>
      <c r="D1195" s="806"/>
      <c r="E1195" s="802"/>
      <c r="F1195" s="807"/>
      <c r="G1195" s="682"/>
      <c r="H1195" s="682"/>
      <c r="I1195" s="808"/>
      <c r="J1195" s="809"/>
      <c r="K1195" s="810"/>
      <c r="L1195" s="811"/>
      <c r="M1195" s="810"/>
      <c r="N1195" s="812"/>
      <c r="O1195" s="813"/>
      <c r="P1195" s="813"/>
      <c r="Q1195" s="647"/>
      <c r="R1195" s="682"/>
    </row>
    <row r="1196" hidden="1">
      <c r="A1196" s="804"/>
      <c r="B1196" s="799"/>
      <c r="C1196" s="805"/>
      <c r="D1196" s="806"/>
      <c r="E1196" s="802"/>
      <c r="F1196" s="807"/>
      <c r="G1196" s="682"/>
      <c r="H1196" s="682"/>
      <c r="I1196" s="808"/>
      <c r="J1196" s="809"/>
      <c r="K1196" s="810"/>
      <c r="L1196" s="811"/>
      <c r="M1196" s="810"/>
      <c r="N1196" s="812"/>
      <c r="O1196" s="813"/>
      <c r="P1196" s="813"/>
      <c r="Q1196" s="647"/>
      <c r="R1196" s="682"/>
    </row>
    <row r="1197" hidden="1">
      <c r="A1197" s="804"/>
      <c r="B1197" s="799"/>
      <c r="C1197" s="805"/>
      <c r="D1197" s="806"/>
      <c r="E1197" s="802"/>
      <c r="F1197" s="807"/>
      <c r="G1197" s="682"/>
      <c r="H1197" s="682"/>
      <c r="I1197" s="808"/>
      <c r="J1197" s="809"/>
      <c r="K1197" s="810"/>
      <c r="L1197" s="811"/>
      <c r="M1197" s="810"/>
      <c r="N1197" s="812"/>
      <c r="O1197" s="813"/>
      <c r="P1197" s="813"/>
      <c r="Q1197" s="647"/>
      <c r="R1197" s="682"/>
    </row>
    <row r="1198" hidden="1">
      <c r="A1198" s="804"/>
      <c r="B1198" s="799"/>
      <c r="C1198" s="805"/>
      <c r="D1198" s="806"/>
      <c r="E1198" s="802"/>
      <c r="F1198" s="807"/>
      <c r="G1198" s="682"/>
      <c r="H1198" s="682"/>
      <c r="I1198" s="808"/>
      <c r="J1198" s="809"/>
      <c r="K1198" s="810"/>
      <c r="L1198" s="811"/>
      <c r="M1198" s="810"/>
      <c r="N1198" s="812"/>
      <c r="O1198" s="813"/>
      <c r="P1198" s="813"/>
      <c r="Q1198" s="647"/>
      <c r="R1198" s="682"/>
    </row>
    <row r="1199" hidden="1">
      <c r="A1199" s="804"/>
      <c r="B1199" s="799"/>
      <c r="C1199" s="805"/>
      <c r="D1199" s="806"/>
      <c r="E1199" s="802"/>
      <c r="F1199" s="807"/>
      <c r="G1199" s="682"/>
      <c r="H1199" s="682"/>
      <c r="I1199" s="808"/>
      <c r="J1199" s="809"/>
      <c r="K1199" s="810"/>
      <c r="L1199" s="811"/>
      <c r="M1199" s="810"/>
      <c r="N1199" s="812"/>
      <c r="O1199" s="813"/>
      <c r="P1199" s="813"/>
      <c r="Q1199" s="647"/>
      <c r="R1199" s="682"/>
    </row>
    <row r="1200" hidden="1">
      <c r="A1200" s="804"/>
      <c r="B1200" s="799"/>
      <c r="C1200" s="805"/>
      <c r="D1200" s="806"/>
      <c r="E1200" s="802"/>
      <c r="F1200" s="807"/>
      <c r="G1200" s="682"/>
      <c r="H1200" s="682"/>
      <c r="I1200" s="808"/>
      <c r="J1200" s="809"/>
      <c r="K1200" s="810"/>
      <c r="L1200" s="811"/>
      <c r="M1200" s="810"/>
      <c r="N1200" s="812"/>
      <c r="O1200" s="813"/>
      <c r="P1200" s="813"/>
      <c r="Q1200" s="647"/>
      <c r="R1200" s="682"/>
    </row>
    <row r="1201" hidden="1">
      <c r="A1201" s="804"/>
      <c r="B1201" s="799"/>
      <c r="C1201" s="805"/>
      <c r="D1201" s="806"/>
      <c r="E1201" s="802"/>
      <c r="F1201" s="807"/>
      <c r="G1201" s="682"/>
      <c r="H1201" s="682"/>
      <c r="I1201" s="808"/>
      <c r="J1201" s="809"/>
      <c r="K1201" s="810"/>
      <c r="L1201" s="811"/>
      <c r="M1201" s="810"/>
      <c r="N1201" s="812"/>
      <c r="O1201" s="813"/>
      <c r="P1201" s="813"/>
      <c r="Q1201" s="647"/>
      <c r="R1201" s="682"/>
    </row>
    <row r="1202" hidden="1">
      <c r="A1202" s="804"/>
      <c r="B1202" s="799"/>
      <c r="C1202" s="805"/>
      <c r="D1202" s="806"/>
      <c r="E1202" s="802"/>
      <c r="F1202" s="807"/>
      <c r="G1202" s="682"/>
      <c r="H1202" s="682"/>
      <c r="I1202" s="808"/>
      <c r="J1202" s="809"/>
      <c r="K1202" s="810"/>
      <c r="L1202" s="811"/>
      <c r="M1202" s="810"/>
      <c r="N1202" s="812"/>
      <c r="O1202" s="813"/>
      <c r="P1202" s="813"/>
      <c r="Q1202" s="647"/>
      <c r="R1202" s="682"/>
    </row>
    <row r="1203" hidden="1">
      <c r="A1203" s="804"/>
      <c r="B1203" s="799"/>
      <c r="C1203" s="805"/>
      <c r="D1203" s="806"/>
      <c r="E1203" s="802"/>
      <c r="F1203" s="807"/>
      <c r="G1203" s="682"/>
      <c r="H1203" s="682"/>
      <c r="I1203" s="808"/>
      <c r="J1203" s="809"/>
      <c r="K1203" s="810"/>
      <c r="L1203" s="811"/>
      <c r="M1203" s="810"/>
      <c r="N1203" s="812"/>
      <c r="O1203" s="813"/>
      <c r="P1203" s="813"/>
      <c r="Q1203" s="647"/>
      <c r="R1203" s="682"/>
    </row>
    <row r="1204" hidden="1">
      <c r="A1204" s="804"/>
      <c r="B1204" s="799"/>
      <c r="C1204" s="805"/>
      <c r="D1204" s="806"/>
      <c r="E1204" s="802"/>
      <c r="F1204" s="807"/>
      <c r="G1204" s="682"/>
      <c r="H1204" s="682"/>
      <c r="I1204" s="808"/>
      <c r="J1204" s="809"/>
      <c r="K1204" s="810"/>
      <c r="L1204" s="811"/>
      <c r="M1204" s="810"/>
      <c r="N1204" s="812"/>
      <c r="O1204" s="813"/>
      <c r="P1204" s="813"/>
      <c r="Q1204" s="647"/>
      <c r="R1204" s="682"/>
    </row>
    <row r="1205" hidden="1">
      <c r="A1205" s="804"/>
      <c r="B1205" s="799"/>
      <c r="C1205" s="805"/>
      <c r="D1205" s="806"/>
      <c r="E1205" s="802"/>
      <c r="F1205" s="807"/>
      <c r="G1205" s="682"/>
      <c r="H1205" s="682"/>
      <c r="I1205" s="808"/>
      <c r="J1205" s="809"/>
      <c r="K1205" s="810"/>
      <c r="L1205" s="811"/>
      <c r="M1205" s="810"/>
      <c r="N1205" s="812"/>
      <c r="O1205" s="813"/>
      <c r="P1205" s="813"/>
      <c r="Q1205" s="647"/>
      <c r="R1205" s="682"/>
    </row>
    <row r="1206" hidden="1">
      <c r="A1206" s="804"/>
      <c r="B1206" s="799"/>
      <c r="C1206" s="805"/>
      <c r="D1206" s="806"/>
      <c r="E1206" s="802"/>
      <c r="F1206" s="807"/>
      <c r="G1206" s="682"/>
      <c r="H1206" s="682"/>
      <c r="I1206" s="808"/>
      <c r="J1206" s="809"/>
      <c r="K1206" s="810"/>
      <c r="L1206" s="811"/>
      <c r="M1206" s="810"/>
      <c r="N1206" s="812"/>
      <c r="O1206" s="813"/>
      <c r="P1206" s="813"/>
      <c r="Q1206" s="647"/>
      <c r="R1206" s="682"/>
    </row>
    <row r="1207" hidden="1">
      <c r="A1207" s="804"/>
      <c r="B1207" s="799"/>
      <c r="C1207" s="805"/>
      <c r="D1207" s="806"/>
      <c r="E1207" s="802"/>
      <c r="F1207" s="807"/>
      <c r="G1207" s="682"/>
      <c r="H1207" s="682"/>
      <c r="I1207" s="808"/>
      <c r="J1207" s="809"/>
      <c r="K1207" s="810"/>
      <c r="L1207" s="811"/>
      <c r="M1207" s="810"/>
      <c r="N1207" s="812"/>
      <c r="O1207" s="813"/>
      <c r="P1207" s="813"/>
      <c r="Q1207" s="647"/>
      <c r="R1207" s="682"/>
    </row>
    <row r="1208" hidden="1">
      <c r="A1208" s="804"/>
      <c r="B1208" s="799"/>
      <c r="C1208" s="805"/>
      <c r="D1208" s="806"/>
      <c r="E1208" s="802"/>
      <c r="F1208" s="807"/>
      <c r="G1208" s="682"/>
      <c r="H1208" s="682"/>
      <c r="I1208" s="808"/>
      <c r="J1208" s="809"/>
      <c r="K1208" s="810"/>
      <c r="L1208" s="811"/>
      <c r="M1208" s="810"/>
      <c r="N1208" s="812"/>
      <c r="O1208" s="813"/>
      <c r="P1208" s="813"/>
      <c r="Q1208" s="647"/>
      <c r="R1208" s="682"/>
    </row>
    <row r="1209" hidden="1">
      <c r="A1209" s="804"/>
      <c r="B1209" s="799"/>
      <c r="C1209" s="805"/>
      <c r="D1209" s="806"/>
      <c r="E1209" s="802"/>
      <c r="F1209" s="807"/>
      <c r="G1209" s="682"/>
      <c r="H1209" s="682"/>
      <c r="I1209" s="808"/>
      <c r="J1209" s="809"/>
      <c r="K1209" s="810"/>
      <c r="L1209" s="811"/>
      <c r="M1209" s="810"/>
      <c r="N1209" s="812"/>
      <c r="O1209" s="813"/>
      <c r="P1209" s="813"/>
      <c r="Q1209" s="647"/>
      <c r="R1209" s="682"/>
    </row>
    <row r="1210" hidden="1">
      <c r="A1210" s="804"/>
      <c r="B1210" s="799"/>
      <c r="C1210" s="805"/>
      <c r="D1210" s="806"/>
      <c r="E1210" s="802"/>
      <c r="F1210" s="807"/>
      <c r="G1210" s="682"/>
      <c r="H1210" s="682"/>
      <c r="I1210" s="808"/>
      <c r="J1210" s="809"/>
      <c r="K1210" s="810"/>
      <c r="L1210" s="811"/>
      <c r="M1210" s="810"/>
      <c r="N1210" s="812"/>
      <c r="O1210" s="813"/>
      <c r="P1210" s="813"/>
      <c r="Q1210" s="647"/>
      <c r="R1210" s="682"/>
    </row>
    <row r="1211" hidden="1">
      <c r="A1211" s="804"/>
      <c r="B1211" s="799"/>
      <c r="C1211" s="805"/>
      <c r="D1211" s="806"/>
      <c r="E1211" s="802"/>
      <c r="F1211" s="807"/>
      <c r="G1211" s="682"/>
      <c r="H1211" s="682"/>
      <c r="I1211" s="808"/>
      <c r="J1211" s="809"/>
      <c r="K1211" s="810"/>
      <c r="L1211" s="811"/>
      <c r="M1211" s="810"/>
      <c r="N1211" s="812"/>
      <c r="O1211" s="813"/>
      <c r="P1211" s="813"/>
      <c r="Q1211" s="647"/>
      <c r="R1211" s="682"/>
    </row>
    <row r="1212" hidden="1">
      <c r="A1212" s="804"/>
      <c r="B1212" s="799"/>
      <c r="C1212" s="805"/>
      <c r="D1212" s="806"/>
      <c r="E1212" s="802"/>
      <c r="F1212" s="807"/>
      <c r="G1212" s="682"/>
      <c r="H1212" s="682"/>
      <c r="I1212" s="808"/>
      <c r="J1212" s="809"/>
      <c r="K1212" s="810"/>
      <c r="L1212" s="811"/>
      <c r="M1212" s="810"/>
      <c r="N1212" s="812"/>
      <c r="O1212" s="813"/>
      <c r="P1212" s="813"/>
      <c r="Q1212" s="647"/>
      <c r="R1212" s="682"/>
    </row>
    <row r="1213" hidden="1">
      <c r="A1213" s="804"/>
      <c r="B1213" s="799"/>
      <c r="C1213" s="805"/>
      <c r="D1213" s="806"/>
      <c r="E1213" s="802"/>
      <c r="F1213" s="807"/>
      <c r="G1213" s="682"/>
      <c r="H1213" s="682"/>
      <c r="I1213" s="808"/>
      <c r="J1213" s="809"/>
      <c r="K1213" s="810"/>
      <c r="L1213" s="811"/>
      <c r="M1213" s="810"/>
      <c r="N1213" s="812"/>
      <c r="O1213" s="813"/>
      <c r="P1213" s="813"/>
      <c r="Q1213" s="647"/>
      <c r="R1213" s="682"/>
    </row>
    <row r="1214" hidden="1">
      <c r="A1214" s="804"/>
      <c r="B1214" s="799"/>
      <c r="C1214" s="805"/>
      <c r="D1214" s="806"/>
      <c r="E1214" s="802"/>
      <c r="F1214" s="807"/>
      <c r="G1214" s="682"/>
      <c r="H1214" s="682"/>
      <c r="I1214" s="808"/>
      <c r="J1214" s="809"/>
      <c r="K1214" s="810"/>
      <c r="L1214" s="811"/>
      <c r="M1214" s="810"/>
      <c r="N1214" s="812"/>
      <c r="O1214" s="813"/>
      <c r="P1214" s="813"/>
      <c r="Q1214" s="647"/>
      <c r="R1214" s="682"/>
    </row>
    <row r="1215" hidden="1">
      <c r="A1215" s="804"/>
      <c r="B1215" s="799"/>
      <c r="C1215" s="805"/>
      <c r="D1215" s="806"/>
      <c r="E1215" s="802"/>
      <c r="F1215" s="807"/>
      <c r="G1215" s="682"/>
      <c r="H1215" s="682"/>
      <c r="I1215" s="808"/>
      <c r="J1215" s="809"/>
      <c r="K1215" s="810"/>
      <c r="L1215" s="811"/>
      <c r="M1215" s="810"/>
      <c r="N1215" s="812"/>
      <c r="O1215" s="813"/>
      <c r="P1215" s="813"/>
      <c r="Q1215" s="647"/>
      <c r="R1215" s="682"/>
    </row>
    <row r="1216" hidden="1">
      <c r="A1216" s="804"/>
      <c r="B1216" s="799"/>
      <c r="C1216" s="805"/>
      <c r="D1216" s="806"/>
      <c r="E1216" s="802"/>
      <c r="F1216" s="807"/>
      <c r="G1216" s="682"/>
      <c r="H1216" s="682"/>
      <c r="I1216" s="808"/>
      <c r="J1216" s="809"/>
      <c r="K1216" s="810"/>
      <c r="L1216" s="811"/>
      <c r="M1216" s="810"/>
      <c r="N1216" s="812"/>
      <c r="O1216" s="813"/>
      <c r="P1216" s="813"/>
      <c r="Q1216" s="647"/>
      <c r="R1216" s="682"/>
    </row>
    <row r="1217" hidden="1">
      <c r="A1217" s="804"/>
      <c r="B1217" s="799"/>
      <c r="C1217" s="805"/>
      <c r="D1217" s="806"/>
      <c r="E1217" s="802"/>
      <c r="F1217" s="807"/>
      <c r="G1217" s="682"/>
      <c r="H1217" s="682"/>
      <c r="I1217" s="808"/>
      <c r="J1217" s="809"/>
      <c r="K1217" s="810"/>
      <c r="L1217" s="811"/>
      <c r="M1217" s="810"/>
      <c r="N1217" s="812"/>
      <c r="O1217" s="813"/>
      <c r="P1217" s="813"/>
      <c r="Q1217" s="647"/>
      <c r="R1217" s="682"/>
    </row>
    <row r="1218" hidden="1">
      <c r="A1218" s="804"/>
      <c r="B1218" s="799"/>
      <c r="C1218" s="805"/>
      <c r="D1218" s="806"/>
      <c r="E1218" s="802"/>
      <c r="F1218" s="807"/>
      <c r="G1218" s="682"/>
      <c r="H1218" s="682"/>
      <c r="I1218" s="808"/>
      <c r="J1218" s="809"/>
      <c r="K1218" s="810"/>
      <c r="L1218" s="811"/>
      <c r="M1218" s="810"/>
      <c r="N1218" s="812"/>
      <c r="O1218" s="813"/>
      <c r="P1218" s="813"/>
      <c r="Q1218" s="647"/>
      <c r="R1218" s="682"/>
    </row>
    <row r="1219" hidden="1">
      <c r="A1219" s="804"/>
      <c r="B1219" s="799"/>
      <c r="C1219" s="805"/>
      <c r="D1219" s="806"/>
      <c r="E1219" s="802"/>
      <c r="F1219" s="807"/>
      <c r="G1219" s="682"/>
      <c r="H1219" s="682"/>
      <c r="I1219" s="808"/>
      <c r="J1219" s="809"/>
      <c r="K1219" s="810"/>
      <c r="L1219" s="811"/>
      <c r="M1219" s="810"/>
      <c r="N1219" s="812"/>
      <c r="O1219" s="813"/>
      <c r="P1219" s="813"/>
      <c r="Q1219" s="647"/>
      <c r="R1219" s="682"/>
    </row>
    <row r="1220" hidden="1">
      <c r="A1220" s="804"/>
      <c r="B1220" s="799"/>
      <c r="C1220" s="805"/>
      <c r="D1220" s="806"/>
      <c r="E1220" s="802"/>
      <c r="F1220" s="807"/>
      <c r="G1220" s="682"/>
      <c r="H1220" s="682"/>
      <c r="I1220" s="808"/>
      <c r="J1220" s="809"/>
      <c r="K1220" s="810"/>
      <c r="L1220" s="811"/>
      <c r="M1220" s="810"/>
      <c r="N1220" s="812"/>
      <c r="O1220" s="813"/>
      <c r="P1220" s="813"/>
      <c r="Q1220" s="647"/>
      <c r="R1220" s="682"/>
    </row>
    <row r="1221" hidden="1">
      <c r="A1221" s="804"/>
      <c r="B1221" s="799"/>
      <c r="C1221" s="805"/>
      <c r="D1221" s="806"/>
      <c r="E1221" s="802"/>
      <c r="F1221" s="807"/>
      <c r="G1221" s="682"/>
      <c r="H1221" s="682"/>
      <c r="I1221" s="808"/>
      <c r="J1221" s="809"/>
      <c r="K1221" s="810"/>
      <c r="L1221" s="811"/>
      <c r="M1221" s="810"/>
      <c r="N1221" s="812"/>
      <c r="O1221" s="813"/>
      <c r="P1221" s="813"/>
      <c r="Q1221" s="647"/>
      <c r="R1221" s="682"/>
    </row>
    <row r="1222" hidden="1">
      <c r="A1222" s="804"/>
      <c r="B1222" s="799"/>
      <c r="C1222" s="805"/>
      <c r="D1222" s="806"/>
      <c r="E1222" s="802"/>
      <c r="F1222" s="807"/>
      <c r="G1222" s="682"/>
      <c r="H1222" s="682"/>
      <c r="I1222" s="808"/>
      <c r="J1222" s="809"/>
      <c r="K1222" s="810"/>
      <c r="L1222" s="811"/>
      <c r="M1222" s="810"/>
      <c r="N1222" s="812"/>
      <c r="O1222" s="813"/>
      <c r="P1222" s="813"/>
      <c r="Q1222" s="647"/>
      <c r="R1222" s="682"/>
    </row>
    <row r="1223" hidden="1">
      <c r="A1223" s="804"/>
      <c r="B1223" s="799"/>
      <c r="C1223" s="805"/>
      <c r="D1223" s="806"/>
      <c r="E1223" s="802"/>
      <c r="F1223" s="807"/>
      <c r="G1223" s="682"/>
      <c r="H1223" s="682"/>
      <c r="I1223" s="808"/>
      <c r="J1223" s="809"/>
      <c r="K1223" s="810"/>
      <c r="L1223" s="811"/>
      <c r="M1223" s="810"/>
      <c r="N1223" s="812"/>
      <c r="O1223" s="813"/>
      <c r="P1223" s="813"/>
      <c r="Q1223" s="647"/>
      <c r="R1223" s="682"/>
    </row>
    <row r="1224" hidden="1">
      <c r="A1224" s="804"/>
      <c r="B1224" s="799"/>
      <c r="C1224" s="805"/>
      <c r="D1224" s="806"/>
      <c r="E1224" s="802"/>
      <c r="F1224" s="807"/>
      <c r="G1224" s="682"/>
      <c r="H1224" s="682"/>
      <c r="I1224" s="808"/>
      <c r="J1224" s="809"/>
      <c r="K1224" s="810"/>
      <c r="L1224" s="811"/>
      <c r="M1224" s="810"/>
      <c r="N1224" s="812"/>
      <c r="O1224" s="813"/>
      <c r="P1224" s="813"/>
      <c r="Q1224" s="647"/>
      <c r="R1224" s="682"/>
    </row>
    <row r="1225" hidden="1">
      <c r="A1225" s="804"/>
      <c r="B1225" s="799"/>
      <c r="C1225" s="805"/>
      <c r="D1225" s="806"/>
      <c r="E1225" s="802"/>
      <c r="F1225" s="807"/>
      <c r="G1225" s="682"/>
      <c r="H1225" s="682"/>
      <c r="I1225" s="808"/>
      <c r="J1225" s="809"/>
      <c r="K1225" s="810"/>
      <c r="L1225" s="811"/>
      <c r="M1225" s="810"/>
      <c r="N1225" s="812"/>
      <c r="O1225" s="813"/>
      <c r="P1225" s="813"/>
      <c r="Q1225" s="647"/>
      <c r="R1225" s="682"/>
    </row>
    <row r="1226" hidden="1">
      <c r="A1226" s="804"/>
      <c r="B1226" s="799"/>
      <c r="C1226" s="805"/>
      <c r="D1226" s="806"/>
      <c r="E1226" s="802"/>
      <c r="F1226" s="807"/>
      <c r="G1226" s="682"/>
      <c r="H1226" s="682"/>
      <c r="I1226" s="808"/>
      <c r="J1226" s="809"/>
      <c r="K1226" s="810"/>
      <c r="L1226" s="811"/>
      <c r="M1226" s="810"/>
      <c r="N1226" s="812"/>
      <c r="O1226" s="813"/>
      <c r="P1226" s="813"/>
      <c r="Q1226" s="647"/>
      <c r="R1226" s="682"/>
    </row>
    <row r="1227" hidden="1">
      <c r="A1227" s="804"/>
      <c r="B1227" s="799"/>
      <c r="C1227" s="805"/>
      <c r="D1227" s="806"/>
      <c r="E1227" s="802"/>
      <c r="F1227" s="807"/>
      <c r="G1227" s="682"/>
      <c r="H1227" s="682"/>
      <c r="I1227" s="808"/>
      <c r="J1227" s="809"/>
      <c r="K1227" s="810"/>
      <c r="L1227" s="811"/>
      <c r="M1227" s="810"/>
      <c r="N1227" s="812"/>
      <c r="O1227" s="813"/>
      <c r="P1227" s="813"/>
      <c r="Q1227" s="647"/>
      <c r="R1227" s="682"/>
    </row>
    <row r="1228" hidden="1">
      <c r="A1228" s="804"/>
      <c r="B1228" s="799"/>
      <c r="C1228" s="805"/>
      <c r="D1228" s="806"/>
      <c r="E1228" s="802"/>
      <c r="F1228" s="807"/>
      <c r="G1228" s="682"/>
      <c r="H1228" s="682"/>
      <c r="I1228" s="808"/>
      <c r="J1228" s="809"/>
      <c r="K1228" s="810"/>
      <c r="L1228" s="811"/>
      <c r="M1228" s="810"/>
      <c r="N1228" s="812"/>
      <c r="O1228" s="813"/>
      <c r="P1228" s="813"/>
      <c r="Q1228" s="647"/>
      <c r="R1228" s="682"/>
    </row>
    <row r="1229" hidden="1">
      <c r="A1229" s="804"/>
      <c r="B1229" s="799"/>
      <c r="C1229" s="805"/>
      <c r="D1229" s="806"/>
      <c r="E1229" s="802"/>
      <c r="F1229" s="807"/>
      <c r="G1229" s="682"/>
      <c r="H1229" s="682"/>
      <c r="I1229" s="808"/>
      <c r="J1229" s="809"/>
      <c r="K1229" s="810"/>
      <c r="L1229" s="811"/>
      <c r="M1229" s="810"/>
      <c r="N1229" s="812"/>
      <c r="O1229" s="813"/>
      <c r="P1229" s="813"/>
      <c r="Q1229" s="647"/>
      <c r="R1229" s="682"/>
    </row>
    <row r="1230" hidden="1">
      <c r="A1230" s="804"/>
      <c r="B1230" s="799"/>
      <c r="C1230" s="805"/>
      <c r="D1230" s="806"/>
      <c r="E1230" s="802"/>
      <c r="F1230" s="807"/>
      <c r="G1230" s="682"/>
      <c r="H1230" s="682"/>
      <c r="I1230" s="808"/>
      <c r="J1230" s="809"/>
      <c r="K1230" s="810"/>
      <c r="L1230" s="811"/>
      <c r="M1230" s="810"/>
      <c r="N1230" s="812"/>
      <c r="O1230" s="813"/>
      <c r="P1230" s="813"/>
      <c r="Q1230" s="647"/>
      <c r="R1230" s="682"/>
    </row>
    <row r="1231" hidden="1">
      <c r="A1231" s="804"/>
      <c r="B1231" s="799"/>
      <c r="C1231" s="805"/>
      <c r="D1231" s="806"/>
      <c r="E1231" s="802"/>
      <c r="F1231" s="807"/>
      <c r="G1231" s="682"/>
      <c r="H1231" s="682"/>
      <c r="I1231" s="808"/>
      <c r="J1231" s="809"/>
      <c r="K1231" s="810"/>
      <c r="L1231" s="811"/>
      <c r="M1231" s="810"/>
      <c r="N1231" s="812"/>
      <c r="O1231" s="813"/>
      <c r="P1231" s="813"/>
      <c r="Q1231" s="647"/>
      <c r="R1231" s="682"/>
    </row>
    <row r="1232" hidden="1">
      <c r="A1232" s="804"/>
      <c r="B1232" s="799"/>
      <c r="C1232" s="805"/>
      <c r="D1232" s="806"/>
      <c r="E1232" s="802"/>
      <c r="F1232" s="807"/>
      <c r="G1232" s="682"/>
      <c r="H1232" s="682"/>
      <c r="I1232" s="808"/>
      <c r="J1232" s="809"/>
      <c r="K1232" s="810"/>
      <c r="L1232" s="811"/>
      <c r="M1232" s="810"/>
      <c r="N1232" s="812"/>
      <c r="O1232" s="813"/>
      <c r="P1232" s="813"/>
      <c r="Q1232" s="647"/>
      <c r="R1232" s="682"/>
    </row>
    <row r="1233" hidden="1">
      <c r="A1233" s="804"/>
      <c r="B1233" s="799"/>
      <c r="C1233" s="805"/>
      <c r="D1233" s="806"/>
      <c r="E1233" s="802"/>
      <c r="F1233" s="807"/>
      <c r="G1233" s="682"/>
      <c r="H1233" s="682"/>
      <c r="I1233" s="808"/>
      <c r="J1233" s="809"/>
      <c r="K1233" s="810"/>
      <c r="L1233" s="811"/>
      <c r="M1233" s="810"/>
      <c r="N1233" s="812"/>
      <c r="O1233" s="813"/>
      <c r="P1233" s="813"/>
      <c r="Q1233" s="647"/>
      <c r="R1233" s="682"/>
    </row>
    <row r="1234" hidden="1">
      <c r="A1234" s="804"/>
      <c r="B1234" s="799"/>
      <c r="C1234" s="805"/>
      <c r="D1234" s="806"/>
      <c r="E1234" s="802"/>
      <c r="F1234" s="807"/>
      <c r="G1234" s="682"/>
      <c r="H1234" s="682"/>
      <c r="I1234" s="808"/>
      <c r="J1234" s="809"/>
      <c r="K1234" s="810"/>
      <c r="L1234" s="811"/>
      <c r="M1234" s="810"/>
      <c r="N1234" s="812"/>
      <c r="O1234" s="813"/>
      <c r="P1234" s="813"/>
      <c r="Q1234" s="647"/>
      <c r="R1234" s="682"/>
    </row>
    <row r="1235" hidden="1">
      <c r="A1235" s="804"/>
      <c r="B1235" s="799"/>
      <c r="C1235" s="805"/>
      <c r="D1235" s="806"/>
      <c r="E1235" s="802"/>
      <c r="F1235" s="807"/>
      <c r="G1235" s="682"/>
      <c r="H1235" s="682"/>
      <c r="I1235" s="808"/>
      <c r="J1235" s="809"/>
      <c r="K1235" s="810"/>
      <c r="L1235" s="811"/>
      <c r="M1235" s="810"/>
      <c r="N1235" s="812"/>
      <c r="O1235" s="813"/>
      <c r="P1235" s="813"/>
      <c r="Q1235" s="647"/>
      <c r="R1235" s="682"/>
    </row>
    <row r="1236" hidden="1">
      <c r="A1236" s="804"/>
      <c r="B1236" s="799"/>
      <c r="C1236" s="805"/>
      <c r="D1236" s="806"/>
      <c r="E1236" s="802"/>
      <c r="F1236" s="807"/>
      <c r="G1236" s="682"/>
      <c r="H1236" s="682"/>
      <c r="I1236" s="808"/>
      <c r="J1236" s="809"/>
      <c r="K1236" s="810"/>
      <c r="L1236" s="811"/>
      <c r="M1236" s="810"/>
      <c r="N1236" s="812"/>
      <c r="O1236" s="813"/>
      <c r="P1236" s="813"/>
      <c r="Q1236" s="647"/>
      <c r="R1236" s="682"/>
    </row>
    <row r="1237" hidden="1">
      <c r="A1237" s="804"/>
      <c r="B1237" s="799"/>
      <c r="C1237" s="805"/>
      <c r="D1237" s="806"/>
      <c r="E1237" s="802"/>
      <c r="F1237" s="807"/>
      <c r="G1237" s="682"/>
      <c r="H1237" s="682"/>
      <c r="I1237" s="808"/>
      <c r="J1237" s="809"/>
      <c r="K1237" s="810"/>
      <c r="L1237" s="811"/>
      <c r="M1237" s="810"/>
      <c r="N1237" s="812"/>
      <c r="O1237" s="813"/>
      <c r="P1237" s="813"/>
      <c r="Q1237" s="647"/>
      <c r="R1237" s="682"/>
    </row>
    <row r="1238" hidden="1">
      <c r="A1238" s="804"/>
      <c r="B1238" s="799"/>
      <c r="C1238" s="805"/>
      <c r="D1238" s="806"/>
      <c r="E1238" s="802"/>
      <c r="F1238" s="807"/>
      <c r="G1238" s="682"/>
      <c r="H1238" s="682"/>
      <c r="I1238" s="808"/>
      <c r="J1238" s="809"/>
      <c r="K1238" s="810"/>
      <c r="L1238" s="811"/>
      <c r="M1238" s="810"/>
      <c r="N1238" s="812"/>
      <c r="O1238" s="813"/>
      <c r="P1238" s="813"/>
      <c r="Q1238" s="647"/>
      <c r="R1238" s="682"/>
    </row>
    <row r="1239" hidden="1">
      <c r="A1239" s="804"/>
      <c r="B1239" s="799"/>
      <c r="C1239" s="805"/>
      <c r="D1239" s="806"/>
      <c r="E1239" s="802"/>
      <c r="F1239" s="807"/>
      <c r="G1239" s="682"/>
      <c r="H1239" s="682"/>
      <c r="I1239" s="808"/>
      <c r="J1239" s="809"/>
      <c r="K1239" s="810"/>
      <c r="L1239" s="811"/>
      <c r="M1239" s="810"/>
      <c r="N1239" s="812"/>
      <c r="O1239" s="813"/>
      <c r="P1239" s="813"/>
      <c r="Q1239" s="647"/>
      <c r="R1239" s="682"/>
    </row>
    <row r="1240" hidden="1">
      <c r="A1240" s="804"/>
      <c r="B1240" s="799"/>
      <c r="C1240" s="805"/>
      <c r="D1240" s="806"/>
      <c r="E1240" s="802"/>
      <c r="F1240" s="807"/>
      <c r="G1240" s="682"/>
      <c r="H1240" s="682"/>
      <c r="I1240" s="808"/>
      <c r="J1240" s="809"/>
      <c r="K1240" s="810"/>
      <c r="L1240" s="811"/>
      <c r="M1240" s="810"/>
      <c r="N1240" s="812"/>
      <c r="O1240" s="813"/>
      <c r="P1240" s="813"/>
      <c r="Q1240" s="647"/>
      <c r="R1240" s="682"/>
    </row>
    <row r="1241" hidden="1">
      <c r="A1241" s="804"/>
      <c r="B1241" s="799"/>
      <c r="C1241" s="805"/>
      <c r="D1241" s="806"/>
      <c r="E1241" s="802"/>
      <c r="F1241" s="807"/>
      <c r="G1241" s="682"/>
      <c r="H1241" s="682"/>
      <c r="I1241" s="808"/>
      <c r="J1241" s="809"/>
      <c r="K1241" s="810"/>
      <c r="L1241" s="811"/>
      <c r="M1241" s="810"/>
      <c r="N1241" s="812"/>
      <c r="O1241" s="813"/>
      <c r="P1241" s="813"/>
      <c r="Q1241" s="647"/>
      <c r="R1241" s="682"/>
    </row>
    <row r="1242" hidden="1">
      <c r="A1242" s="804"/>
      <c r="B1242" s="799"/>
      <c r="C1242" s="805"/>
      <c r="D1242" s="806"/>
      <c r="E1242" s="802"/>
      <c r="F1242" s="807"/>
      <c r="G1242" s="682"/>
      <c r="H1242" s="682"/>
      <c r="I1242" s="808"/>
      <c r="J1242" s="809"/>
      <c r="K1242" s="810"/>
      <c r="L1242" s="811"/>
      <c r="M1242" s="810"/>
      <c r="N1242" s="812"/>
      <c r="O1242" s="813"/>
      <c r="P1242" s="813"/>
      <c r="Q1242" s="647"/>
      <c r="R1242" s="682"/>
    </row>
    <row r="1243" hidden="1">
      <c r="A1243" s="804"/>
      <c r="B1243" s="799"/>
      <c r="C1243" s="805"/>
      <c r="D1243" s="806"/>
      <c r="E1243" s="802"/>
      <c r="F1243" s="807"/>
      <c r="G1243" s="682"/>
      <c r="H1243" s="682"/>
      <c r="I1243" s="808"/>
      <c r="J1243" s="809"/>
      <c r="K1243" s="810"/>
      <c r="L1243" s="811"/>
      <c r="M1243" s="810"/>
      <c r="N1243" s="812"/>
      <c r="O1243" s="813"/>
      <c r="P1243" s="813"/>
      <c r="Q1243" s="647"/>
      <c r="R1243" s="682"/>
    </row>
    <row r="1244" hidden="1">
      <c r="A1244" s="804"/>
      <c r="B1244" s="799"/>
      <c r="C1244" s="805"/>
      <c r="D1244" s="806"/>
      <c r="E1244" s="802"/>
      <c r="F1244" s="807"/>
      <c r="G1244" s="682"/>
      <c r="H1244" s="682"/>
      <c r="I1244" s="808"/>
      <c r="J1244" s="809"/>
      <c r="K1244" s="810"/>
      <c r="L1244" s="811"/>
      <c r="M1244" s="810"/>
      <c r="N1244" s="812"/>
      <c r="O1244" s="813"/>
      <c r="P1244" s="813"/>
      <c r="Q1244" s="647"/>
      <c r="R1244" s="682"/>
    </row>
    <row r="1245" hidden="1">
      <c r="A1245" s="804"/>
      <c r="B1245" s="799"/>
      <c r="C1245" s="805"/>
      <c r="D1245" s="806"/>
      <c r="E1245" s="802"/>
      <c r="F1245" s="807"/>
      <c r="G1245" s="682"/>
      <c r="H1245" s="682"/>
      <c r="I1245" s="808"/>
      <c r="J1245" s="809"/>
      <c r="K1245" s="810"/>
      <c r="L1245" s="811"/>
      <c r="M1245" s="810"/>
      <c r="N1245" s="812"/>
      <c r="O1245" s="813"/>
      <c r="P1245" s="813"/>
      <c r="Q1245" s="647"/>
      <c r="R1245" s="682"/>
    </row>
    <row r="1246" hidden="1">
      <c r="A1246" s="804"/>
      <c r="B1246" s="799"/>
      <c r="C1246" s="805"/>
      <c r="D1246" s="806"/>
      <c r="E1246" s="802"/>
      <c r="F1246" s="807"/>
      <c r="G1246" s="682"/>
      <c r="H1246" s="682"/>
      <c r="I1246" s="808"/>
      <c r="J1246" s="809"/>
      <c r="K1246" s="810"/>
      <c r="L1246" s="811"/>
      <c r="M1246" s="810"/>
      <c r="N1246" s="812"/>
      <c r="O1246" s="813"/>
      <c r="P1246" s="813"/>
      <c r="Q1246" s="647"/>
      <c r="R1246" s="682"/>
    </row>
    <row r="1247" hidden="1">
      <c r="A1247" s="804"/>
      <c r="B1247" s="799"/>
      <c r="C1247" s="805"/>
      <c r="D1247" s="806"/>
      <c r="E1247" s="802"/>
      <c r="F1247" s="807"/>
      <c r="G1247" s="682"/>
      <c r="H1247" s="682"/>
      <c r="I1247" s="808"/>
      <c r="J1247" s="809"/>
      <c r="K1247" s="810"/>
      <c r="L1247" s="811"/>
      <c r="M1247" s="810"/>
      <c r="N1247" s="812"/>
      <c r="O1247" s="813"/>
      <c r="P1247" s="813"/>
      <c r="Q1247" s="647"/>
      <c r="R1247" s="682"/>
    </row>
    <row r="1248" hidden="1">
      <c r="A1248" s="804"/>
      <c r="B1248" s="799"/>
      <c r="C1248" s="805"/>
      <c r="D1248" s="806"/>
      <c r="E1248" s="802"/>
      <c r="F1248" s="807"/>
      <c r="G1248" s="682"/>
      <c r="H1248" s="682"/>
      <c r="I1248" s="808"/>
      <c r="J1248" s="809"/>
      <c r="K1248" s="810"/>
      <c r="L1248" s="811"/>
      <c r="M1248" s="810"/>
      <c r="N1248" s="812"/>
      <c r="O1248" s="813"/>
      <c r="P1248" s="813"/>
      <c r="Q1248" s="647"/>
      <c r="R1248" s="682"/>
    </row>
    <row r="1249" hidden="1">
      <c r="A1249" s="804"/>
      <c r="B1249" s="799"/>
      <c r="C1249" s="805"/>
      <c r="D1249" s="806"/>
      <c r="E1249" s="802"/>
      <c r="F1249" s="807"/>
      <c r="G1249" s="682"/>
      <c r="H1249" s="682"/>
      <c r="I1249" s="808"/>
      <c r="J1249" s="809"/>
      <c r="K1249" s="810"/>
      <c r="L1249" s="811"/>
      <c r="M1249" s="810"/>
      <c r="N1249" s="812"/>
      <c r="O1249" s="813"/>
      <c r="P1249" s="813"/>
      <c r="Q1249" s="647"/>
      <c r="R1249" s="682"/>
    </row>
    <row r="1250" hidden="1">
      <c r="A1250" s="804"/>
      <c r="B1250" s="799"/>
      <c r="C1250" s="805"/>
      <c r="D1250" s="806"/>
      <c r="E1250" s="802"/>
      <c r="F1250" s="807"/>
      <c r="G1250" s="682"/>
      <c r="H1250" s="682"/>
      <c r="I1250" s="808"/>
      <c r="J1250" s="809"/>
      <c r="K1250" s="810"/>
      <c r="L1250" s="811"/>
      <c r="M1250" s="810"/>
      <c r="N1250" s="812"/>
      <c r="O1250" s="813"/>
      <c r="P1250" s="813"/>
      <c r="Q1250" s="647"/>
      <c r="R1250" s="682"/>
    </row>
    <row r="1251" hidden="1">
      <c r="A1251" s="804"/>
      <c r="B1251" s="799"/>
      <c r="C1251" s="805"/>
      <c r="D1251" s="806"/>
      <c r="E1251" s="802"/>
      <c r="F1251" s="807"/>
      <c r="G1251" s="682"/>
      <c r="H1251" s="682"/>
      <c r="I1251" s="808"/>
      <c r="J1251" s="809"/>
      <c r="K1251" s="810"/>
      <c r="L1251" s="811"/>
      <c r="M1251" s="810"/>
      <c r="N1251" s="812"/>
      <c r="O1251" s="813"/>
      <c r="P1251" s="813"/>
      <c r="Q1251" s="647"/>
      <c r="R1251" s="682"/>
    </row>
    <row r="1252" hidden="1">
      <c r="A1252" s="804"/>
      <c r="B1252" s="799"/>
      <c r="C1252" s="805"/>
      <c r="D1252" s="806"/>
      <c r="E1252" s="802"/>
      <c r="F1252" s="807"/>
      <c r="G1252" s="682"/>
      <c r="H1252" s="682"/>
      <c r="I1252" s="808"/>
      <c r="J1252" s="809"/>
      <c r="K1252" s="810"/>
      <c r="L1252" s="811"/>
      <c r="M1252" s="810"/>
      <c r="N1252" s="812"/>
      <c r="O1252" s="813"/>
      <c r="P1252" s="813"/>
      <c r="Q1252" s="647"/>
      <c r="R1252" s="682"/>
    </row>
    <row r="1253" hidden="1">
      <c r="A1253" s="804"/>
      <c r="B1253" s="799"/>
      <c r="C1253" s="805"/>
      <c r="D1253" s="806"/>
      <c r="E1253" s="802"/>
      <c r="F1253" s="807"/>
      <c r="G1253" s="682"/>
      <c r="H1253" s="682"/>
      <c r="I1253" s="808"/>
      <c r="J1253" s="809"/>
      <c r="K1253" s="810"/>
      <c r="L1253" s="811"/>
      <c r="M1253" s="810"/>
      <c r="N1253" s="812"/>
      <c r="O1253" s="813"/>
      <c r="P1253" s="813"/>
      <c r="Q1253" s="647"/>
      <c r="R1253" s="682"/>
    </row>
    <row r="1254" hidden="1">
      <c r="A1254" s="804"/>
      <c r="B1254" s="799"/>
      <c r="C1254" s="805"/>
      <c r="D1254" s="806"/>
      <c r="E1254" s="802"/>
      <c r="F1254" s="807"/>
      <c r="G1254" s="682"/>
      <c r="H1254" s="682"/>
      <c r="I1254" s="808"/>
      <c r="J1254" s="809"/>
      <c r="K1254" s="810"/>
      <c r="L1254" s="811"/>
      <c r="M1254" s="810"/>
      <c r="N1254" s="812"/>
      <c r="O1254" s="813"/>
      <c r="P1254" s="813"/>
      <c r="Q1254" s="647"/>
      <c r="R1254" s="682"/>
    </row>
    <row r="1255" hidden="1">
      <c r="A1255" s="804"/>
      <c r="B1255" s="799"/>
      <c r="C1255" s="805"/>
      <c r="D1255" s="806"/>
      <c r="E1255" s="802"/>
      <c r="F1255" s="807"/>
      <c r="G1255" s="682"/>
      <c r="H1255" s="682"/>
      <c r="I1255" s="808"/>
      <c r="J1255" s="809"/>
      <c r="K1255" s="810"/>
      <c r="L1255" s="811"/>
      <c r="M1255" s="810"/>
      <c r="N1255" s="812"/>
      <c r="O1255" s="813"/>
      <c r="P1255" s="813"/>
      <c r="Q1255" s="647"/>
      <c r="R1255" s="682"/>
    </row>
    <row r="1256" hidden="1">
      <c r="A1256" s="804"/>
      <c r="B1256" s="799"/>
      <c r="C1256" s="805"/>
      <c r="D1256" s="806"/>
      <c r="E1256" s="802"/>
      <c r="F1256" s="807"/>
      <c r="G1256" s="682"/>
      <c r="H1256" s="682"/>
      <c r="I1256" s="808"/>
      <c r="J1256" s="809"/>
      <c r="K1256" s="810"/>
      <c r="L1256" s="811"/>
      <c r="M1256" s="810"/>
      <c r="N1256" s="812"/>
      <c r="O1256" s="813"/>
      <c r="P1256" s="813"/>
      <c r="Q1256" s="647"/>
      <c r="R1256" s="682"/>
    </row>
    <row r="1257" hidden="1">
      <c r="A1257" s="804"/>
      <c r="B1257" s="799"/>
      <c r="C1257" s="805"/>
      <c r="D1257" s="806"/>
      <c r="E1257" s="802"/>
      <c r="F1257" s="807"/>
      <c r="G1257" s="682"/>
      <c r="H1257" s="682"/>
      <c r="I1257" s="808"/>
      <c r="J1257" s="809"/>
      <c r="K1257" s="810"/>
      <c r="L1257" s="811"/>
      <c r="M1257" s="810"/>
      <c r="N1257" s="812"/>
      <c r="O1257" s="813"/>
      <c r="P1257" s="813"/>
      <c r="Q1257" s="647"/>
      <c r="R1257" s="682"/>
    </row>
    <row r="1258" hidden="1">
      <c r="A1258" s="804"/>
      <c r="B1258" s="799"/>
      <c r="C1258" s="805"/>
      <c r="D1258" s="806"/>
      <c r="E1258" s="802"/>
      <c r="F1258" s="807"/>
      <c r="G1258" s="682"/>
      <c r="H1258" s="682"/>
      <c r="I1258" s="808"/>
      <c r="J1258" s="809"/>
      <c r="K1258" s="810"/>
      <c r="L1258" s="811"/>
      <c r="M1258" s="810"/>
      <c r="N1258" s="812"/>
      <c r="O1258" s="813"/>
      <c r="P1258" s="813"/>
      <c r="Q1258" s="647"/>
      <c r="R1258" s="682"/>
    </row>
    <row r="1259" hidden="1">
      <c r="A1259" s="804"/>
      <c r="B1259" s="799"/>
      <c r="C1259" s="805"/>
      <c r="D1259" s="806"/>
      <c r="E1259" s="802"/>
      <c r="F1259" s="807"/>
      <c r="G1259" s="682"/>
      <c r="H1259" s="682"/>
      <c r="I1259" s="808"/>
      <c r="J1259" s="809"/>
      <c r="K1259" s="810"/>
      <c r="L1259" s="811"/>
      <c r="M1259" s="810"/>
      <c r="N1259" s="812"/>
      <c r="O1259" s="813"/>
      <c r="P1259" s="813"/>
      <c r="Q1259" s="647"/>
      <c r="R1259" s="682"/>
    </row>
    <row r="1260" hidden="1">
      <c r="A1260" s="804"/>
      <c r="B1260" s="799"/>
      <c r="C1260" s="805"/>
      <c r="D1260" s="806"/>
      <c r="E1260" s="802"/>
      <c r="F1260" s="807"/>
      <c r="G1260" s="682"/>
      <c r="H1260" s="682"/>
      <c r="I1260" s="808"/>
      <c r="J1260" s="809"/>
      <c r="K1260" s="810"/>
      <c r="L1260" s="811"/>
      <c r="M1260" s="810"/>
      <c r="N1260" s="812"/>
      <c r="O1260" s="813"/>
      <c r="P1260" s="813"/>
      <c r="Q1260" s="647"/>
      <c r="R1260" s="682"/>
    </row>
    <row r="1261" hidden="1">
      <c r="A1261" s="804"/>
      <c r="B1261" s="799"/>
      <c r="C1261" s="805"/>
      <c r="D1261" s="806"/>
      <c r="E1261" s="802"/>
      <c r="F1261" s="807"/>
      <c r="G1261" s="682"/>
      <c r="H1261" s="682"/>
      <c r="I1261" s="808"/>
      <c r="J1261" s="809"/>
      <c r="K1261" s="810"/>
      <c r="L1261" s="811"/>
      <c r="M1261" s="810"/>
      <c r="N1261" s="812"/>
      <c r="O1261" s="813"/>
      <c r="P1261" s="813"/>
      <c r="Q1261" s="647"/>
      <c r="R1261" s="682"/>
    </row>
    <row r="1262" hidden="1">
      <c r="A1262" s="804"/>
      <c r="B1262" s="799"/>
      <c r="C1262" s="805"/>
      <c r="D1262" s="806"/>
      <c r="E1262" s="802"/>
      <c r="F1262" s="807"/>
      <c r="G1262" s="682"/>
      <c r="H1262" s="682"/>
      <c r="I1262" s="808"/>
      <c r="J1262" s="809"/>
      <c r="K1262" s="810"/>
      <c r="L1262" s="811"/>
      <c r="M1262" s="810"/>
      <c r="N1262" s="812"/>
      <c r="O1262" s="813"/>
      <c r="P1262" s="813"/>
      <c r="Q1262" s="647"/>
      <c r="R1262" s="682"/>
    </row>
    <row r="1263" hidden="1">
      <c r="A1263" s="804"/>
      <c r="B1263" s="799"/>
      <c r="C1263" s="805"/>
      <c r="D1263" s="806"/>
      <c r="E1263" s="802"/>
      <c r="F1263" s="807"/>
      <c r="G1263" s="682"/>
      <c r="H1263" s="682"/>
      <c r="I1263" s="808"/>
      <c r="J1263" s="809"/>
      <c r="K1263" s="810"/>
      <c r="L1263" s="811"/>
      <c r="M1263" s="810"/>
      <c r="N1263" s="812"/>
      <c r="O1263" s="813"/>
      <c r="P1263" s="813"/>
      <c r="Q1263" s="647"/>
      <c r="R1263" s="682"/>
    </row>
    <row r="1264" hidden="1">
      <c r="A1264" s="804"/>
      <c r="B1264" s="799"/>
      <c r="C1264" s="805"/>
      <c r="D1264" s="806"/>
      <c r="E1264" s="802"/>
      <c r="F1264" s="807"/>
      <c r="G1264" s="682"/>
      <c r="H1264" s="682"/>
      <c r="I1264" s="808"/>
      <c r="J1264" s="809"/>
      <c r="K1264" s="810"/>
      <c r="L1264" s="811"/>
      <c r="M1264" s="810"/>
      <c r="N1264" s="812"/>
      <c r="O1264" s="813"/>
      <c r="P1264" s="813"/>
      <c r="Q1264" s="647"/>
      <c r="R1264" s="682"/>
    </row>
    <row r="1265" hidden="1">
      <c r="A1265" s="804"/>
      <c r="B1265" s="799"/>
      <c r="C1265" s="805"/>
      <c r="D1265" s="806"/>
      <c r="E1265" s="802"/>
      <c r="F1265" s="807"/>
      <c r="G1265" s="682"/>
      <c r="H1265" s="682"/>
      <c r="I1265" s="808"/>
      <c r="J1265" s="809"/>
      <c r="K1265" s="810"/>
      <c r="L1265" s="811"/>
      <c r="M1265" s="810"/>
      <c r="N1265" s="812"/>
      <c r="O1265" s="813"/>
      <c r="P1265" s="813"/>
      <c r="Q1265" s="647"/>
      <c r="R1265" s="682"/>
    </row>
    <row r="1266" hidden="1">
      <c r="A1266" s="804"/>
      <c r="B1266" s="799"/>
      <c r="C1266" s="805"/>
      <c r="D1266" s="806"/>
      <c r="E1266" s="802"/>
      <c r="F1266" s="807"/>
      <c r="G1266" s="682"/>
      <c r="H1266" s="682"/>
      <c r="I1266" s="808"/>
      <c r="J1266" s="809"/>
      <c r="K1266" s="810"/>
      <c r="L1266" s="811"/>
      <c r="M1266" s="810"/>
      <c r="N1266" s="812"/>
      <c r="O1266" s="813"/>
      <c r="P1266" s="813"/>
      <c r="Q1266" s="647"/>
      <c r="R1266" s="682"/>
    </row>
    <row r="1267" hidden="1">
      <c r="A1267" s="804"/>
      <c r="B1267" s="799"/>
      <c r="C1267" s="805"/>
      <c r="D1267" s="806"/>
      <c r="E1267" s="802"/>
      <c r="F1267" s="807"/>
      <c r="G1267" s="682"/>
      <c r="H1267" s="682"/>
      <c r="I1267" s="808"/>
      <c r="J1267" s="809"/>
      <c r="K1267" s="810"/>
      <c r="L1267" s="811"/>
      <c r="M1267" s="810"/>
      <c r="N1267" s="812"/>
      <c r="O1267" s="813"/>
      <c r="P1267" s="813"/>
      <c r="Q1267" s="647"/>
      <c r="R1267" s="682"/>
    </row>
    <row r="1268" hidden="1">
      <c r="A1268" s="804"/>
      <c r="B1268" s="799"/>
      <c r="C1268" s="805"/>
      <c r="D1268" s="806"/>
      <c r="E1268" s="802"/>
      <c r="F1268" s="807"/>
      <c r="G1268" s="682"/>
      <c r="H1268" s="682"/>
      <c r="I1268" s="808"/>
      <c r="J1268" s="809"/>
      <c r="K1268" s="810"/>
      <c r="L1268" s="811"/>
      <c r="M1268" s="810"/>
      <c r="N1268" s="812"/>
      <c r="O1268" s="813"/>
      <c r="P1268" s="813"/>
      <c r="Q1268" s="647"/>
      <c r="R1268" s="682"/>
    </row>
    <row r="1269" hidden="1">
      <c r="A1269" s="804"/>
      <c r="B1269" s="799"/>
      <c r="C1269" s="805"/>
      <c r="D1269" s="806"/>
      <c r="E1269" s="802"/>
      <c r="F1269" s="807"/>
      <c r="G1269" s="682"/>
      <c r="H1269" s="682"/>
      <c r="I1269" s="808"/>
      <c r="J1269" s="809"/>
      <c r="K1269" s="810"/>
      <c r="L1269" s="811"/>
      <c r="M1269" s="810"/>
      <c r="N1269" s="812"/>
      <c r="O1269" s="813"/>
      <c r="P1269" s="813"/>
      <c r="Q1269" s="647"/>
      <c r="R1269" s="682"/>
    </row>
    <row r="1270" hidden="1">
      <c r="A1270" s="804"/>
      <c r="B1270" s="799"/>
      <c r="C1270" s="805"/>
      <c r="D1270" s="806"/>
      <c r="E1270" s="802"/>
      <c r="F1270" s="807"/>
      <c r="G1270" s="682"/>
      <c r="H1270" s="682"/>
      <c r="I1270" s="808"/>
      <c r="J1270" s="809"/>
      <c r="K1270" s="810"/>
      <c r="L1270" s="811"/>
      <c r="M1270" s="810"/>
      <c r="N1270" s="812"/>
      <c r="O1270" s="813"/>
      <c r="P1270" s="813"/>
      <c r="Q1270" s="647"/>
      <c r="R1270" s="682"/>
    </row>
    <row r="1271" hidden="1">
      <c r="A1271" s="804"/>
      <c r="B1271" s="799"/>
      <c r="C1271" s="805"/>
      <c r="D1271" s="806"/>
      <c r="E1271" s="802"/>
      <c r="F1271" s="807"/>
      <c r="G1271" s="682"/>
      <c r="H1271" s="682"/>
      <c r="I1271" s="808"/>
      <c r="J1271" s="809"/>
      <c r="K1271" s="810"/>
      <c r="L1271" s="811"/>
      <c r="M1271" s="810"/>
      <c r="N1271" s="812"/>
      <c r="O1271" s="813"/>
      <c r="P1271" s="813"/>
      <c r="Q1271" s="647"/>
      <c r="R1271" s="682"/>
    </row>
    <row r="1272" hidden="1">
      <c r="A1272" s="804"/>
      <c r="B1272" s="799"/>
      <c r="C1272" s="805"/>
      <c r="D1272" s="806"/>
      <c r="E1272" s="802"/>
      <c r="F1272" s="807"/>
      <c r="G1272" s="682"/>
      <c r="H1272" s="682"/>
      <c r="I1272" s="808"/>
      <c r="J1272" s="809"/>
      <c r="K1272" s="810"/>
      <c r="L1272" s="811"/>
      <c r="M1272" s="810"/>
      <c r="N1272" s="812"/>
      <c r="O1272" s="813"/>
      <c r="P1272" s="813"/>
      <c r="Q1272" s="647"/>
      <c r="R1272" s="682"/>
    </row>
    <row r="1273" hidden="1">
      <c r="A1273" s="804"/>
      <c r="B1273" s="799"/>
      <c r="C1273" s="805"/>
      <c r="D1273" s="806"/>
      <c r="E1273" s="802"/>
      <c r="F1273" s="807"/>
      <c r="G1273" s="682"/>
      <c r="H1273" s="682"/>
      <c r="I1273" s="808"/>
      <c r="J1273" s="809"/>
      <c r="K1273" s="810"/>
      <c r="L1273" s="811"/>
      <c r="M1273" s="810"/>
      <c r="N1273" s="812"/>
      <c r="O1273" s="813"/>
      <c r="P1273" s="813"/>
      <c r="Q1273" s="647"/>
      <c r="R1273" s="682"/>
    </row>
    <row r="1274" hidden="1">
      <c r="A1274" s="804"/>
      <c r="B1274" s="799"/>
      <c r="C1274" s="805"/>
      <c r="D1274" s="806"/>
      <c r="E1274" s="802"/>
      <c r="F1274" s="807"/>
      <c r="G1274" s="682"/>
      <c r="H1274" s="682"/>
      <c r="I1274" s="808"/>
      <c r="J1274" s="809"/>
      <c r="K1274" s="810"/>
      <c r="L1274" s="811"/>
      <c r="M1274" s="810"/>
      <c r="N1274" s="812"/>
      <c r="O1274" s="813"/>
      <c r="P1274" s="813"/>
      <c r="Q1274" s="647"/>
      <c r="R1274" s="682"/>
    </row>
    <row r="1275" hidden="1">
      <c r="A1275" s="804"/>
      <c r="B1275" s="799"/>
      <c r="C1275" s="805"/>
      <c r="D1275" s="806"/>
      <c r="E1275" s="802"/>
      <c r="F1275" s="807"/>
      <c r="G1275" s="682"/>
      <c r="H1275" s="682"/>
      <c r="I1275" s="808"/>
      <c r="J1275" s="809"/>
      <c r="K1275" s="810"/>
      <c r="L1275" s="811"/>
      <c r="M1275" s="810"/>
      <c r="N1275" s="812"/>
      <c r="O1275" s="813"/>
      <c r="P1275" s="813"/>
      <c r="Q1275" s="647"/>
      <c r="R1275" s="682"/>
    </row>
    <row r="1276" hidden="1">
      <c r="A1276" s="804"/>
      <c r="B1276" s="799"/>
      <c r="C1276" s="805"/>
      <c r="D1276" s="806"/>
      <c r="E1276" s="802"/>
      <c r="F1276" s="807"/>
      <c r="G1276" s="682"/>
      <c r="H1276" s="682"/>
      <c r="I1276" s="808"/>
      <c r="J1276" s="809"/>
      <c r="K1276" s="810"/>
      <c r="L1276" s="811"/>
      <c r="M1276" s="810"/>
      <c r="N1276" s="812"/>
      <c r="O1276" s="813"/>
      <c r="P1276" s="813"/>
      <c r="Q1276" s="647"/>
      <c r="R1276" s="682"/>
    </row>
    <row r="1277" hidden="1">
      <c r="A1277" s="804"/>
      <c r="B1277" s="799"/>
      <c r="C1277" s="805"/>
      <c r="D1277" s="806"/>
      <c r="E1277" s="802"/>
      <c r="F1277" s="807"/>
      <c r="G1277" s="682"/>
      <c r="H1277" s="682"/>
      <c r="I1277" s="808"/>
      <c r="J1277" s="809"/>
      <c r="K1277" s="810"/>
      <c r="L1277" s="811"/>
      <c r="M1277" s="810"/>
      <c r="N1277" s="812"/>
      <c r="O1277" s="813"/>
      <c r="P1277" s="813"/>
      <c r="Q1277" s="647"/>
      <c r="R1277" s="682"/>
    </row>
    <row r="1278" hidden="1">
      <c r="A1278" s="804"/>
      <c r="B1278" s="799"/>
      <c r="C1278" s="805"/>
      <c r="D1278" s="806"/>
      <c r="E1278" s="802"/>
      <c r="F1278" s="807"/>
      <c r="G1278" s="682"/>
      <c r="H1278" s="682"/>
      <c r="I1278" s="808"/>
      <c r="J1278" s="809"/>
      <c r="K1278" s="810"/>
      <c r="L1278" s="811"/>
      <c r="M1278" s="810"/>
      <c r="N1278" s="812"/>
      <c r="O1278" s="813"/>
      <c r="P1278" s="813"/>
      <c r="Q1278" s="647"/>
      <c r="R1278" s="682"/>
    </row>
    <row r="1279" hidden="1">
      <c r="A1279" s="804"/>
      <c r="B1279" s="799"/>
      <c r="C1279" s="805"/>
      <c r="D1279" s="806"/>
      <c r="E1279" s="802"/>
      <c r="F1279" s="807"/>
      <c r="G1279" s="682"/>
      <c r="H1279" s="682"/>
      <c r="I1279" s="808"/>
      <c r="J1279" s="809"/>
      <c r="K1279" s="810"/>
      <c r="L1279" s="811"/>
      <c r="M1279" s="810"/>
      <c r="N1279" s="812"/>
      <c r="O1279" s="813"/>
      <c r="P1279" s="813"/>
      <c r="Q1279" s="647"/>
      <c r="R1279" s="682"/>
    </row>
    <row r="1280" hidden="1">
      <c r="A1280" s="804"/>
      <c r="B1280" s="799"/>
      <c r="C1280" s="805"/>
      <c r="D1280" s="806"/>
      <c r="E1280" s="802"/>
      <c r="F1280" s="807"/>
      <c r="G1280" s="682"/>
      <c r="H1280" s="682"/>
      <c r="I1280" s="808"/>
      <c r="J1280" s="809"/>
      <c r="K1280" s="810"/>
      <c r="L1280" s="811"/>
      <c r="M1280" s="810"/>
      <c r="N1280" s="812"/>
      <c r="O1280" s="813"/>
      <c r="P1280" s="813"/>
      <c r="Q1280" s="647"/>
      <c r="R1280" s="682"/>
    </row>
    <row r="1281" hidden="1">
      <c r="A1281" s="804"/>
      <c r="B1281" s="799"/>
      <c r="C1281" s="805"/>
      <c r="D1281" s="806"/>
      <c r="E1281" s="802"/>
      <c r="F1281" s="807"/>
      <c r="G1281" s="682"/>
      <c r="H1281" s="682"/>
      <c r="I1281" s="808"/>
      <c r="J1281" s="809"/>
      <c r="K1281" s="810"/>
      <c r="L1281" s="811"/>
      <c r="M1281" s="810"/>
      <c r="N1281" s="812"/>
      <c r="O1281" s="813"/>
      <c r="P1281" s="813"/>
      <c r="Q1281" s="647"/>
      <c r="R1281" s="682"/>
    </row>
    <row r="1282" hidden="1">
      <c r="A1282" s="804"/>
      <c r="B1282" s="799"/>
      <c r="C1282" s="805"/>
      <c r="D1282" s="806"/>
      <c r="E1282" s="802"/>
      <c r="F1282" s="807"/>
      <c r="G1282" s="682"/>
      <c r="H1282" s="682"/>
      <c r="I1282" s="808"/>
      <c r="J1282" s="809"/>
      <c r="K1282" s="810"/>
      <c r="L1282" s="811"/>
      <c r="M1282" s="810"/>
      <c r="N1282" s="812"/>
      <c r="O1282" s="813"/>
      <c r="P1282" s="813"/>
      <c r="Q1282" s="647"/>
      <c r="R1282" s="682"/>
    </row>
    <row r="1283" hidden="1">
      <c r="A1283" s="804"/>
      <c r="B1283" s="799"/>
      <c r="C1283" s="805"/>
      <c r="D1283" s="806"/>
      <c r="E1283" s="802"/>
      <c r="F1283" s="807"/>
      <c r="G1283" s="682"/>
      <c r="H1283" s="682"/>
      <c r="I1283" s="808"/>
      <c r="J1283" s="809"/>
      <c r="K1283" s="810"/>
      <c r="L1283" s="811"/>
      <c r="M1283" s="810"/>
      <c r="N1283" s="812"/>
      <c r="O1283" s="813"/>
      <c r="P1283" s="813"/>
      <c r="Q1283" s="647"/>
      <c r="R1283" s="682"/>
    </row>
    <row r="1284" hidden="1">
      <c r="A1284" s="804"/>
      <c r="B1284" s="799"/>
      <c r="C1284" s="805"/>
      <c r="D1284" s="806"/>
      <c r="E1284" s="802"/>
      <c r="F1284" s="807"/>
      <c r="G1284" s="682"/>
      <c r="H1284" s="682"/>
      <c r="I1284" s="808"/>
      <c r="J1284" s="809"/>
      <c r="K1284" s="810"/>
      <c r="L1284" s="811"/>
      <c r="M1284" s="810"/>
      <c r="N1284" s="812"/>
      <c r="O1284" s="813"/>
      <c r="P1284" s="813"/>
      <c r="Q1284" s="647"/>
      <c r="R1284" s="682"/>
    </row>
    <row r="1285" hidden="1">
      <c r="A1285" s="804"/>
      <c r="B1285" s="799"/>
      <c r="C1285" s="805"/>
      <c r="D1285" s="806"/>
      <c r="E1285" s="802"/>
      <c r="F1285" s="807"/>
      <c r="G1285" s="682"/>
      <c r="H1285" s="682"/>
      <c r="I1285" s="808"/>
      <c r="J1285" s="809"/>
      <c r="K1285" s="810"/>
      <c r="L1285" s="811"/>
      <c r="M1285" s="810"/>
      <c r="N1285" s="812"/>
      <c r="O1285" s="813"/>
      <c r="P1285" s="813"/>
      <c r="Q1285" s="647"/>
      <c r="R1285" s="682"/>
    </row>
    <row r="1286" hidden="1">
      <c r="A1286" s="804"/>
      <c r="B1286" s="799"/>
      <c r="C1286" s="805"/>
      <c r="D1286" s="806"/>
      <c r="E1286" s="802"/>
      <c r="F1286" s="807"/>
      <c r="G1286" s="682"/>
      <c r="H1286" s="682"/>
      <c r="I1286" s="808"/>
      <c r="J1286" s="809"/>
      <c r="K1286" s="810"/>
      <c r="L1286" s="811"/>
      <c r="M1286" s="810"/>
      <c r="N1286" s="812"/>
      <c r="O1286" s="813"/>
      <c r="P1286" s="813"/>
      <c r="Q1286" s="647"/>
      <c r="R1286" s="682"/>
    </row>
    <row r="1287" hidden="1">
      <c r="A1287" s="804"/>
      <c r="B1287" s="799"/>
      <c r="C1287" s="805"/>
      <c r="D1287" s="806"/>
      <c r="E1287" s="802"/>
      <c r="F1287" s="807"/>
      <c r="G1287" s="682"/>
      <c r="H1287" s="682"/>
      <c r="I1287" s="808"/>
      <c r="J1287" s="809"/>
      <c r="K1287" s="810"/>
      <c r="L1287" s="811"/>
      <c r="M1287" s="810"/>
      <c r="N1287" s="812"/>
      <c r="O1287" s="813"/>
      <c r="P1287" s="813"/>
      <c r="Q1287" s="647"/>
      <c r="R1287" s="682"/>
    </row>
    <row r="1288" hidden="1">
      <c r="A1288" s="804"/>
      <c r="B1288" s="799"/>
      <c r="C1288" s="805"/>
      <c r="D1288" s="806"/>
      <c r="E1288" s="802"/>
      <c r="F1288" s="807"/>
      <c r="G1288" s="682"/>
      <c r="H1288" s="682"/>
      <c r="I1288" s="808"/>
      <c r="J1288" s="809"/>
      <c r="K1288" s="810"/>
      <c r="L1288" s="811"/>
      <c r="M1288" s="810"/>
      <c r="N1288" s="812"/>
      <c r="O1288" s="813"/>
      <c r="P1288" s="813"/>
      <c r="Q1288" s="647"/>
      <c r="R1288" s="682"/>
    </row>
    <row r="1289" hidden="1">
      <c r="A1289" s="804"/>
      <c r="B1289" s="799"/>
      <c r="C1289" s="805"/>
      <c r="D1289" s="806"/>
      <c r="E1289" s="802"/>
      <c r="F1289" s="807"/>
      <c r="G1289" s="682"/>
      <c r="H1289" s="682"/>
      <c r="I1289" s="808"/>
      <c r="J1289" s="809"/>
      <c r="K1289" s="810"/>
      <c r="L1289" s="811"/>
      <c r="M1289" s="810"/>
      <c r="N1289" s="812"/>
      <c r="O1289" s="813"/>
      <c r="P1289" s="813"/>
      <c r="Q1289" s="647"/>
      <c r="R1289" s="682"/>
    </row>
    <row r="1290" hidden="1">
      <c r="A1290" s="804"/>
      <c r="B1290" s="799"/>
      <c r="C1290" s="805"/>
      <c r="D1290" s="806"/>
      <c r="E1290" s="802"/>
      <c r="F1290" s="807"/>
      <c r="G1290" s="682"/>
      <c r="H1290" s="682"/>
      <c r="I1290" s="808"/>
      <c r="J1290" s="809"/>
      <c r="K1290" s="810"/>
      <c r="L1290" s="811"/>
      <c r="M1290" s="810"/>
      <c r="N1290" s="812"/>
      <c r="O1290" s="813"/>
      <c r="P1290" s="813"/>
      <c r="Q1290" s="647"/>
      <c r="R1290" s="682"/>
    </row>
    <row r="1291" hidden="1">
      <c r="A1291" s="804"/>
      <c r="B1291" s="799"/>
      <c r="C1291" s="805"/>
      <c r="D1291" s="806"/>
      <c r="E1291" s="802"/>
      <c r="F1291" s="807"/>
      <c r="G1291" s="682"/>
      <c r="H1291" s="682"/>
      <c r="I1291" s="808"/>
      <c r="J1291" s="809"/>
      <c r="K1291" s="810"/>
      <c r="L1291" s="811"/>
      <c r="M1291" s="810"/>
      <c r="N1291" s="812"/>
      <c r="O1291" s="813"/>
      <c r="P1291" s="813"/>
      <c r="Q1291" s="647"/>
      <c r="R1291" s="682"/>
    </row>
    <row r="1292" hidden="1">
      <c r="A1292" s="804"/>
      <c r="B1292" s="799"/>
      <c r="C1292" s="805"/>
      <c r="D1292" s="806"/>
      <c r="E1292" s="802"/>
      <c r="F1292" s="807"/>
      <c r="G1292" s="682"/>
      <c r="H1292" s="682"/>
      <c r="I1292" s="808"/>
      <c r="J1292" s="809"/>
      <c r="K1292" s="810"/>
      <c r="L1292" s="811"/>
      <c r="M1292" s="810"/>
      <c r="N1292" s="812"/>
      <c r="O1292" s="813"/>
      <c r="P1292" s="813"/>
      <c r="Q1292" s="647"/>
      <c r="R1292" s="682"/>
    </row>
    <row r="1293" hidden="1">
      <c r="A1293" s="804"/>
      <c r="B1293" s="799"/>
      <c r="C1293" s="805"/>
      <c r="D1293" s="806"/>
      <c r="E1293" s="802"/>
      <c r="F1293" s="807"/>
      <c r="G1293" s="682"/>
      <c r="H1293" s="682"/>
      <c r="I1293" s="808"/>
      <c r="J1293" s="809"/>
      <c r="K1293" s="810"/>
      <c r="L1293" s="811"/>
      <c r="M1293" s="810"/>
      <c r="N1293" s="812"/>
      <c r="O1293" s="813"/>
      <c r="P1293" s="813"/>
      <c r="Q1293" s="647"/>
      <c r="R1293" s="682"/>
    </row>
    <row r="1294" hidden="1">
      <c r="A1294" s="804"/>
      <c r="B1294" s="799"/>
      <c r="C1294" s="805"/>
      <c r="D1294" s="806"/>
      <c r="E1294" s="802"/>
      <c r="F1294" s="807"/>
      <c r="G1294" s="682"/>
      <c r="H1294" s="682"/>
      <c r="I1294" s="808"/>
      <c r="J1294" s="809"/>
      <c r="K1294" s="810"/>
      <c r="L1294" s="811"/>
      <c r="M1294" s="810"/>
      <c r="N1294" s="812"/>
      <c r="O1294" s="813"/>
      <c r="P1294" s="813"/>
      <c r="Q1294" s="647"/>
      <c r="R1294" s="682"/>
    </row>
    <row r="1295" hidden="1">
      <c r="A1295" s="804"/>
      <c r="B1295" s="799"/>
      <c r="C1295" s="805"/>
      <c r="D1295" s="806"/>
      <c r="E1295" s="802"/>
      <c r="F1295" s="807"/>
      <c r="G1295" s="682"/>
      <c r="H1295" s="682"/>
      <c r="I1295" s="808"/>
      <c r="J1295" s="809"/>
      <c r="K1295" s="810"/>
      <c r="L1295" s="811"/>
      <c r="M1295" s="810"/>
      <c r="N1295" s="812"/>
      <c r="O1295" s="813"/>
      <c r="P1295" s="813"/>
      <c r="Q1295" s="647"/>
      <c r="R1295" s="682"/>
    </row>
    <row r="1296" hidden="1">
      <c r="A1296" s="804"/>
      <c r="B1296" s="799"/>
      <c r="C1296" s="805"/>
      <c r="D1296" s="806"/>
      <c r="E1296" s="802"/>
      <c r="F1296" s="807"/>
      <c r="G1296" s="682"/>
      <c r="H1296" s="682"/>
      <c r="I1296" s="808"/>
      <c r="J1296" s="809"/>
      <c r="K1296" s="810"/>
      <c r="L1296" s="811"/>
      <c r="M1296" s="810"/>
      <c r="N1296" s="812"/>
      <c r="O1296" s="813"/>
      <c r="P1296" s="813"/>
      <c r="Q1296" s="647"/>
      <c r="R1296" s="682"/>
    </row>
    <row r="1297" hidden="1">
      <c r="A1297" s="804"/>
      <c r="B1297" s="799"/>
      <c r="C1297" s="805"/>
      <c r="D1297" s="806"/>
      <c r="E1297" s="802"/>
      <c r="F1297" s="807"/>
      <c r="G1297" s="682"/>
      <c r="H1297" s="682"/>
      <c r="I1297" s="808"/>
      <c r="J1297" s="809"/>
      <c r="K1297" s="810"/>
      <c r="L1297" s="811"/>
      <c r="M1297" s="810"/>
      <c r="N1297" s="812"/>
      <c r="O1297" s="813"/>
      <c r="P1297" s="813"/>
      <c r="Q1297" s="647"/>
      <c r="R1297" s="682"/>
    </row>
    <row r="1298" hidden="1">
      <c r="A1298" s="804"/>
      <c r="B1298" s="799"/>
      <c r="C1298" s="805"/>
      <c r="D1298" s="806"/>
      <c r="E1298" s="802"/>
      <c r="F1298" s="807"/>
      <c r="G1298" s="682"/>
      <c r="H1298" s="682"/>
      <c r="I1298" s="808"/>
      <c r="J1298" s="809"/>
      <c r="K1298" s="810"/>
      <c r="L1298" s="811"/>
      <c r="M1298" s="810"/>
      <c r="N1298" s="812"/>
      <c r="O1298" s="813"/>
      <c r="P1298" s="813"/>
      <c r="Q1298" s="647"/>
      <c r="R1298" s="682"/>
    </row>
    <row r="1299" hidden="1">
      <c r="A1299" s="804"/>
      <c r="B1299" s="799"/>
      <c r="C1299" s="805"/>
      <c r="D1299" s="806"/>
      <c r="E1299" s="802"/>
      <c r="F1299" s="807"/>
      <c r="G1299" s="682"/>
      <c r="H1299" s="682"/>
      <c r="I1299" s="808"/>
      <c r="J1299" s="809"/>
      <c r="K1299" s="810"/>
      <c r="L1299" s="811"/>
      <c r="M1299" s="810"/>
      <c r="N1299" s="812"/>
      <c r="O1299" s="813"/>
      <c r="P1299" s="813"/>
      <c r="Q1299" s="647"/>
      <c r="R1299" s="682"/>
    </row>
    <row r="1300" hidden="1">
      <c r="A1300" s="804"/>
      <c r="B1300" s="799"/>
      <c r="C1300" s="805"/>
      <c r="D1300" s="806"/>
      <c r="E1300" s="802"/>
      <c r="F1300" s="807"/>
      <c r="G1300" s="682"/>
      <c r="H1300" s="682"/>
      <c r="I1300" s="808"/>
      <c r="J1300" s="809"/>
      <c r="K1300" s="810"/>
      <c r="L1300" s="811"/>
      <c r="M1300" s="810"/>
      <c r="N1300" s="812"/>
      <c r="O1300" s="813"/>
      <c r="P1300" s="813"/>
      <c r="Q1300" s="647"/>
      <c r="R1300" s="682"/>
    </row>
    <row r="1301" hidden="1">
      <c r="A1301" s="804"/>
      <c r="B1301" s="799"/>
      <c r="C1301" s="805"/>
      <c r="D1301" s="806"/>
      <c r="E1301" s="802"/>
      <c r="F1301" s="807"/>
      <c r="G1301" s="682"/>
      <c r="H1301" s="682"/>
      <c r="I1301" s="808"/>
      <c r="J1301" s="809"/>
      <c r="K1301" s="810"/>
      <c r="L1301" s="811"/>
      <c r="M1301" s="810"/>
      <c r="N1301" s="812"/>
      <c r="O1301" s="813"/>
      <c r="P1301" s="813"/>
      <c r="Q1301" s="647"/>
      <c r="R1301" s="682"/>
    </row>
    <row r="1302" hidden="1">
      <c r="A1302" s="804"/>
      <c r="B1302" s="799"/>
      <c r="C1302" s="805"/>
      <c r="D1302" s="806"/>
      <c r="E1302" s="802"/>
      <c r="F1302" s="807"/>
      <c r="G1302" s="682"/>
      <c r="H1302" s="682"/>
      <c r="I1302" s="808"/>
      <c r="J1302" s="809"/>
      <c r="K1302" s="810"/>
      <c r="L1302" s="811"/>
      <c r="M1302" s="810"/>
      <c r="N1302" s="812"/>
      <c r="O1302" s="813"/>
      <c r="P1302" s="813"/>
      <c r="Q1302" s="647"/>
      <c r="R1302" s="682"/>
    </row>
    <row r="1303" hidden="1">
      <c r="A1303" s="804"/>
      <c r="B1303" s="799"/>
      <c r="C1303" s="805"/>
      <c r="D1303" s="806"/>
      <c r="E1303" s="802"/>
      <c r="F1303" s="807"/>
      <c r="G1303" s="682"/>
      <c r="H1303" s="682"/>
      <c r="I1303" s="808"/>
      <c r="J1303" s="809"/>
      <c r="K1303" s="810"/>
      <c r="L1303" s="811"/>
      <c r="M1303" s="810"/>
      <c r="N1303" s="812"/>
      <c r="O1303" s="813"/>
      <c r="P1303" s="813"/>
      <c r="Q1303" s="647"/>
      <c r="R1303" s="682"/>
    </row>
    <row r="1304" hidden="1">
      <c r="A1304" s="804"/>
      <c r="B1304" s="799"/>
      <c r="C1304" s="805"/>
      <c r="D1304" s="806"/>
      <c r="E1304" s="802"/>
      <c r="F1304" s="807"/>
      <c r="G1304" s="682"/>
      <c r="H1304" s="682"/>
      <c r="I1304" s="808"/>
      <c r="J1304" s="809"/>
      <c r="K1304" s="810"/>
      <c r="L1304" s="811"/>
      <c r="M1304" s="810"/>
      <c r="N1304" s="812"/>
      <c r="O1304" s="813"/>
      <c r="P1304" s="813"/>
      <c r="Q1304" s="647"/>
      <c r="R1304" s="682"/>
    </row>
    <row r="1305" hidden="1">
      <c r="A1305" s="804"/>
      <c r="B1305" s="799"/>
      <c r="C1305" s="805"/>
      <c r="D1305" s="806"/>
      <c r="E1305" s="802"/>
      <c r="F1305" s="807"/>
      <c r="G1305" s="682"/>
      <c r="H1305" s="682"/>
      <c r="I1305" s="808"/>
      <c r="J1305" s="809"/>
      <c r="K1305" s="810"/>
      <c r="L1305" s="811"/>
      <c r="M1305" s="810"/>
      <c r="N1305" s="812"/>
      <c r="O1305" s="813"/>
      <c r="P1305" s="813"/>
      <c r="Q1305" s="647"/>
      <c r="R1305" s="682"/>
    </row>
    <row r="1306" hidden="1">
      <c r="A1306" s="804"/>
      <c r="B1306" s="799"/>
      <c r="C1306" s="805"/>
      <c r="D1306" s="806"/>
      <c r="E1306" s="802"/>
      <c r="F1306" s="807"/>
      <c r="G1306" s="682"/>
      <c r="H1306" s="682"/>
      <c r="I1306" s="808"/>
      <c r="J1306" s="809"/>
      <c r="K1306" s="810"/>
      <c r="L1306" s="811"/>
      <c r="M1306" s="810"/>
      <c r="N1306" s="812"/>
      <c r="O1306" s="813"/>
      <c r="P1306" s="813"/>
      <c r="Q1306" s="647"/>
      <c r="R1306" s="682"/>
    </row>
    <row r="1307" hidden="1">
      <c r="A1307" s="804"/>
      <c r="B1307" s="799"/>
      <c r="C1307" s="805"/>
      <c r="D1307" s="806"/>
      <c r="E1307" s="802"/>
      <c r="F1307" s="807"/>
      <c r="G1307" s="682"/>
      <c r="H1307" s="682"/>
      <c r="I1307" s="808"/>
      <c r="J1307" s="809"/>
      <c r="K1307" s="810"/>
      <c r="L1307" s="811"/>
      <c r="M1307" s="810"/>
      <c r="N1307" s="812"/>
      <c r="O1307" s="813"/>
      <c r="P1307" s="813"/>
      <c r="Q1307" s="647"/>
      <c r="R1307" s="682"/>
    </row>
    <row r="1308" hidden="1">
      <c r="A1308" s="804"/>
      <c r="B1308" s="799"/>
      <c r="C1308" s="805"/>
      <c r="D1308" s="806"/>
      <c r="E1308" s="802"/>
      <c r="F1308" s="807"/>
      <c r="G1308" s="682"/>
      <c r="H1308" s="682"/>
      <c r="I1308" s="808"/>
      <c r="J1308" s="809"/>
      <c r="K1308" s="810"/>
      <c r="L1308" s="811"/>
      <c r="M1308" s="810"/>
      <c r="N1308" s="812"/>
      <c r="O1308" s="813"/>
      <c r="P1308" s="813"/>
      <c r="Q1308" s="647"/>
      <c r="R1308" s="682"/>
    </row>
    <row r="1309" hidden="1">
      <c r="A1309" s="804"/>
      <c r="B1309" s="799"/>
      <c r="C1309" s="805"/>
      <c r="D1309" s="806"/>
      <c r="E1309" s="802"/>
      <c r="F1309" s="807"/>
      <c r="G1309" s="682"/>
      <c r="H1309" s="682"/>
      <c r="I1309" s="808"/>
      <c r="J1309" s="809"/>
      <c r="K1309" s="810"/>
      <c r="L1309" s="811"/>
      <c r="M1309" s="810"/>
      <c r="N1309" s="812"/>
      <c r="O1309" s="813"/>
      <c r="P1309" s="813"/>
      <c r="Q1309" s="647"/>
      <c r="R1309" s="682"/>
    </row>
    <row r="1310" hidden="1">
      <c r="A1310" s="804"/>
      <c r="B1310" s="799"/>
      <c r="C1310" s="805"/>
      <c r="D1310" s="806"/>
      <c r="E1310" s="802"/>
      <c r="F1310" s="807"/>
      <c r="G1310" s="682"/>
      <c r="H1310" s="682"/>
      <c r="I1310" s="808"/>
      <c r="J1310" s="809"/>
      <c r="K1310" s="810"/>
      <c r="L1310" s="811"/>
      <c r="M1310" s="810"/>
      <c r="N1310" s="812"/>
      <c r="O1310" s="813"/>
      <c r="P1310" s="813"/>
      <c r="Q1310" s="647"/>
      <c r="R1310" s="682"/>
    </row>
    <row r="1311" hidden="1">
      <c r="A1311" s="804"/>
      <c r="B1311" s="799"/>
      <c r="C1311" s="805"/>
      <c r="D1311" s="806"/>
      <c r="E1311" s="802"/>
      <c r="F1311" s="807"/>
      <c r="G1311" s="682"/>
      <c r="H1311" s="682"/>
      <c r="I1311" s="808"/>
      <c r="J1311" s="809"/>
      <c r="K1311" s="810"/>
      <c r="L1311" s="811"/>
      <c r="M1311" s="810"/>
      <c r="N1311" s="812"/>
      <c r="O1311" s="813"/>
      <c r="P1311" s="813"/>
      <c r="Q1311" s="647"/>
      <c r="R1311" s="682"/>
    </row>
    <row r="1312" hidden="1">
      <c r="A1312" s="804"/>
      <c r="B1312" s="799"/>
      <c r="C1312" s="805"/>
      <c r="D1312" s="806"/>
      <c r="E1312" s="802"/>
      <c r="F1312" s="807"/>
      <c r="G1312" s="682"/>
      <c r="H1312" s="682"/>
      <c r="I1312" s="808"/>
      <c r="J1312" s="809"/>
      <c r="K1312" s="810"/>
      <c r="L1312" s="811"/>
      <c r="M1312" s="810"/>
      <c r="N1312" s="812"/>
      <c r="O1312" s="813"/>
      <c r="P1312" s="813"/>
      <c r="Q1312" s="647"/>
      <c r="R1312" s="682"/>
    </row>
    <row r="1313" hidden="1">
      <c r="A1313" s="804"/>
      <c r="B1313" s="799"/>
      <c r="C1313" s="805"/>
      <c r="D1313" s="806"/>
      <c r="E1313" s="802"/>
      <c r="F1313" s="807"/>
      <c r="G1313" s="682"/>
      <c r="H1313" s="682"/>
      <c r="I1313" s="808"/>
      <c r="J1313" s="809"/>
      <c r="K1313" s="810"/>
      <c r="L1313" s="811"/>
      <c r="M1313" s="810"/>
      <c r="N1313" s="812"/>
      <c r="O1313" s="813"/>
      <c r="P1313" s="813"/>
      <c r="Q1313" s="647"/>
      <c r="R1313" s="682"/>
    </row>
    <row r="1314" hidden="1">
      <c r="A1314" s="804"/>
      <c r="B1314" s="799"/>
      <c r="C1314" s="805"/>
      <c r="D1314" s="806"/>
      <c r="E1314" s="802"/>
      <c r="F1314" s="807"/>
      <c r="G1314" s="682"/>
      <c r="H1314" s="682"/>
      <c r="I1314" s="808"/>
      <c r="J1314" s="809"/>
      <c r="K1314" s="810"/>
      <c r="L1314" s="811"/>
      <c r="M1314" s="810"/>
      <c r="N1314" s="812"/>
      <c r="O1314" s="813"/>
      <c r="P1314" s="813"/>
      <c r="Q1314" s="647"/>
      <c r="R1314" s="682"/>
    </row>
    <row r="1315" hidden="1">
      <c r="A1315" s="804"/>
      <c r="B1315" s="799"/>
      <c r="C1315" s="805"/>
      <c r="D1315" s="806"/>
      <c r="E1315" s="802"/>
      <c r="F1315" s="807"/>
      <c r="G1315" s="682"/>
      <c r="H1315" s="682"/>
      <c r="I1315" s="808"/>
      <c r="J1315" s="809"/>
      <c r="K1315" s="810"/>
      <c r="L1315" s="811"/>
      <c r="M1315" s="810"/>
      <c r="N1315" s="812"/>
      <c r="O1315" s="813"/>
      <c r="P1315" s="813"/>
      <c r="Q1315" s="647"/>
      <c r="R1315" s="682"/>
    </row>
    <row r="1316" hidden="1">
      <c r="A1316" s="804"/>
      <c r="B1316" s="799"/>
      <c r="C1316" s="805"/>
      <c r="D1316" s="806"/>
      <c r="E1316" s="802"/>
      <c r="F1316" s="807"/>
      <c r="G1316" s="682"/>
      <c r="H1316" s="682"/>
      <c r="I1316" s="808"/>
      <c r="J1316" s="809"/>
      <c r="K1316" s="810"/>
      <c r="L1316" s="811"/>
      <c r="M1316" s="810"/>
      <c r="N1316" s="812"/>
      <c r="O1316" s="813"/>
      <c r="P1316" s="813"/>
      <c r="Q1316" s="647"/>
      <c r="R1316" s="682"/>
    </row>
    <row r="1317" hidden="1">
      <c r="A1317" s="804"/>
      <c r="B1317" s="799"/>
      <c r="C1317" s="805"/>
      <c r="D1317" s="806"/>
      <c r="E1317" s="802"/>
      <c r="F1317" s="807"/>
      <c r="G1317" s="682"/>
      <c r="H1317" s="682"/>
      <c r="I1317" s="808"/>
      <c r="J1317" s="809"/>
      <c r="K1317" s="810"/>
      <c r="L1317" s="811"/>
      <c r="M1317" s="810"/>
      <c r="N1317" s="812"/>
      <c r="O1317" s="813"/>
      <c r="P1317" s="813"/>
      <c r="Q1317" s="647"/>
      <c r="R1317" s="682"/>
    </row>
    <row r="1318" hidden="1">
      <c r="A1318" s="804"/>
      <c r="B1318" s="799"/>
      <c r="C1318" s="805"/>
      <c r="D1318" s="806"/>
      <c r="E1318" s="802"/>
      <c r="F1318" s="807"/>
      <c r="G1318" s="682"/>
      <c r="H1318" s="682"/>
      <c r="I1318" s="808"/>
      <c r="J1318" s="809"/>
      <c r="K1318" s="810"/>
      <c r="L1318" s="811"/>
      <c r="M1318" s="810"/>
      <c r="N1318" s="812"/>
      <c r="O1318" s="813"/>
      <c r="P1318" s="813"/>
      <c r="Q1318" s="647"/>
      <c r="R1318" s="682"/>
    </row>
    <row r="1319" hidden="1">
      <c r="A1319" s="804"/>
      <c r="B1319" s="799"/>
      <c r="C1319" s="805"/>
      <c r="D1319" s="806"/>
      <c r="E1319" s="802"/>
      <c r="F1319" s="807"/>
      <c r="G1319" s="682"/>
      <c r="H1319" s="682"/>
      <c r="I1319" s="808"/>
      <c r="J1319" s="809"/>
      <c r="K1319" s="810"/>
      <c r="L1319" s="811"/>
      <c r="M1319" s="810"/>
      <c r="N1319" s="812"/>
      <c r="O1319" s="813"/>
      <c r="P1319" s="813"/>
      <c r="Q1319" s="647"/>
      <c r="R1319" s="682"/>
    </row>
    <row r="1320" hidden="1">
      <c r="A1320" s="804"/>
      <c r="B1320" s="799"/>
      <c r="C1320" s="805"/>
      <c r="D1320" s="806"/>
      <c r="E1320" s="802"/>
      <c r="F1320" s="807"/>
      <c r="G1320" s="682"/>
      <c r="H1320" s="682"/>
      <c r="I1320" s="808"/>
      <c r="J1320" s="809"/>
      <c r="K1320" s="810"/>
      <c r="L1320" s="811"/>
      <c r="M1320" s="810"/>
      <c r="N1320" s="812"/>
      <c r="O1320" s="813"/>
      <c r="P1320" s="813"/>
      <c r="Q1320" s="647"/>
      <c r="R1320" s="682"/>
    </row>
    <row r="1321" hidden="1">
      <c r="A1321" s="804"/>
      <c r="B1321" s="799"/>
      <c r="C1321" s="805"/>
      <c r="D1321" s="806"/>
      <c r="E1321" s="802"/>
      <c r="F1321" s="807"/>
      <c r="G1321" s="682"/>
      <c r="H1321" s="682"/>
      <c r="I1321" s="808"/>
      <c r="J1321" s="809"/>
      <c r="K1321" s="810"/>
      <c r="L1321" s="811"/>
      <c r="M1321" s="810"/>
      <c r="N1321" s="812"/>
      <c r="O1321" s="813"/>
      <c r="P1321" s="813"/>
      <c r="Q1321" s="647"/>
      <c r="R1321" s="682"/>
    </row>
    <row r="1322" hidden="1">
      <c r="A1322" s="804"/>
      <c r="B1322" s="799"/>
      <c r="C1322" s="805"/>
      <c r="D1322" s="806"/>
      <c r="E1322" s="802"/>
      <c r="F1322" s="807"/>
      <c r="G1322" s="682"/>
      <c r="H1322" s="682"/>
      <c r="I1322" s="808"/>
      <c r="J1322" s="809"/>
      <c r="K1322" s="810"/>
      <c r="L1322" s="811"/>
      <c r="M1322" s="810"/>
      <c r="N1322" s="812"/>
      <c r="O1322" s="813"/>
      <c r="P1322" s="813"/>
      <c r="Q1322" s="647"/>
      <c r="R1322" s="682"/>
    </row>
    <row r="1323" hidden="1">
      <c r="A1323" s="804"/>
      <c r="B1323" s="799"/>
      <c r="C1323" s="805"/>
      <c r="D1323" s="806"/>
      <c r="E1323" s="802"/>
      <c r="F1323" s="807"/>
      <c r="G1323" s="682"/>
      <c r="H1323" s="682"/>
      <c r="I1323" s="808"/>
      <c r="J1323" s="809"/>
      <c r="K1323" s="810"/>
      <c r="L1323" s="811"/>
      <c r="M1323" s="810"/>
      <c r="N1323" s="812"/>
      <c r="O1323" s="813"/>
      <c r="P1323" s="813"/>
      <c r="Q1323" s="647"/>
      <c r="R1323" s="682"/>
    </row>
    <row r="1324" hidden="1">
      <c r="A1324" s="804"/>
      <c r="B1324" s="799"/>
      <c r="C1324" s="805"/>
      <c r="D1324" s="806"/>
      <c r="E1324" s="802"/>
      <c r="F1324" s="807"/>
      <c r="G1324" s="682"/>
      <c r="H1324" s="682"/>
      <c r="I1324" s="808"/>
      <c r="J1324" s="809"/>
      <c r="K1324" s="810"/>
      <c r="L1324" s="811"/>
      <c r="M1324" s="810"/>
      <c r="N1324" s="812"/>
      <c r="O1324" s="813"/>
      <c r="P1324" s="813"/>
      <c r="Q1324" s="647"/>
      <c r="R1324" s="682"/>
    </row>
    <row r="1325" hidden="1">
      <c r="A1325" s="804"/>
      <c r="B1325" s="799"/>
      <c r="C1325" s="805"/>
      <c r="D1325" s="806"/>
      <c r="E1325" s="802"/>
      <c r="F1325" s="807"/>
      <c r="G1325" s="682"/>
      <c r="H1325" s="682"/>
      <c r="I1325" s="808"/>
      <c r="J1325" s="809"/>
      <c r="K1325" s="810"/>
      <c r="L1325" s="811"/>
      <c r="M1325" s="810"/>
      <c r="N1325" s="812"/>
      <c r="O1325" s="813"/>
      <c r="P1325" s="813"/>
      <c r="Q1325" s="647"/>
      <c r="R1325" s="682"/>
    </row>
    <row r="1326" hidden="1">
      <c r="A1326" s="804"/>
      <c r="B1326" s="799"/>
      <c r="C1326" s="805"/>
      <c r="D1326" s="806"/>
      <c r="E1326" s="802"/>
      <c r="F1326" s="807"/>
      <c r="G1326" s="682"/>
      <c r="H1326" s="682"/>
      <c r="I1326" s="808"/>
      <c r="J1326" s="809"/>
      <c r="K1326" s="810"/>
      <c r="L1326" s="811"/>
      <c r="M1326" s="810"/>
      <c r="N1326" s="812"/>
      <c r="O1326" s="813"/>
      <c r="P1326" s="813"/>
      <c r="Q1326" s="647"/>
      <c r="R1326" s="682"/>
    </row>
    <row r="1327" hidden="1">
      <c r="A1327" s="804"/>
      <c r="B1327" s="799"/>
      <c r="C1327" s="805"/>
      <c r="D1327" s="806"/>
      <c r="E1327" s="802"/>
      <c r="F1327" s="807"/>
      <c r="G1327" s="682"/>
      <c r="H1327" s="682"/>
      <c r="I1327" s="808"/>
      <c r="J1327" s="809"/>
      <c r="K1327" s="810"/>
      <c r="L1327" s="811"/>
      <c r="M1327" s="810"/>
      <c r="N1327" s="812"/>
      <c r="O1327" s="813"/>
      <c r="P1327" s="813"/>
      <c r="Q1327" s="647"/>
      <c r="R1327" s="682"/>
    </row>
    <row r="1328" hidden="1">
      <c r="A1328" s="804"/>
      <c r="B1328" s="799"/>
      <c r="C1328" s="805"/>
      <c r="D1328" s="806"/>
      <c r="E1328" s="802"/>
      <c r="F1328" s="807"/>
      <c r="G1328" s="682"/>
      <c r="H1328" s="682"/>
      <c r="I1328" s="808"/>
      <c r="J1328" s="809"/>
      <c r="K1328" s="810"/>
      <c r="L1328" s="811"/>
      <c r="M1328" s="810"/>
      <c r="N1328" s="812"/>
      <c r="O1328" s="813"/>
      <c r="P1328" s="813"/>
      <c r="Q1328" s="647"/>
      <c r="R1328" s="682"/>
    </row>
    <row r="1329" hidden="1">
      <c r="A1329" s="804"/>
      <c r="B1329" s="799"/>
      <c r="C1329" s="805"/>
      <c r="D1329" s="806"/>
      <c r="E1329" s="802"/>
      <c r="F1329" s="807"/>
      <c r="G1329" s="682"/>
      <c r="H1329" s="682"/>
      <c r="I1329" s="808"/>
      <c r="J1329" s="809"/>
      <c r="K1329" s="810"/>
      <c r="L1329" s="811"/>
      <c r="M1329" s="810"/>
      <c r="N1329" s="812"/>
      <c r="O1329" s="813"/>
      <c r="P1329" s="813"/>
      <c r="Q1329" s="647"/>
      <c r="R1329" s="682"/>
    </row>
    <row r="1330" hidden="1">
      <c r="A1330" s="804"/>
      <c r="B1330" s="799"/>
      <c r="C1330" s="805"/>
      <c r="D1330" s="806"/>
      <c r="E1330" s="802"/>
      <c r="F1330" s="807"/>
      <c r="G1330" s="682"/>
      <c r="H1330" s="682"/>
      <c r="I1330" s="808"/>
      <c r="J1330" s="809"/>
      <c r="K1330" s="810"/>
      <c r="L1330" s="811"/>
      <c r="M1330" s="810"/>
      <c r="N1330" s="812"/>
      <c r="O1330" s="813"/>
      <c r="P1330" s="813"/>
      <c r="Q1330" s="647"/>
      <c r="R1330" s="682"/>
    </row>
    <row r="1331" hidden="1">
      <c r="A1331" s="804"/>
      <c r="B1331" s="799"/>
      <c r="C1331" s="805"/>
      <c r="D1331" s="806"/>
      <c r="E1331" s="802"/>
      <c r="F1331" s="807"/>
      <c r="G1331" s="682"/>
      <c r="H1331" s="682"/>
      <c r="I1331" s="808"/>
      <c r="J1331" s="809"/>
      <c r="K1331" s="810"/>
      <c r="L1331" s="811"/>
      <c r="M1331" s="810"/>
      <c r="N1331" s="812"/>
      <c r="O1331" s="813"/>
      <c r="P1331" s="813"/>
      <c r="Q1331" s="647"/>
      <c r="R1331" s="682"/>
    </row>
    <row r="1332" hidden="1">
      <c r="A1332" s="804"/>
      <c r="B1332" s="799"/>
      <c r="C1332" s="805"/>
      <c r="D1332" s="806"/>
      <c r="E1332" s="802"/>
      <c r="F1332" s="807"/>
      <c r="G1332" s="682"/>
      <c r="H1332" s="682"/>
      <c r="I1332" s="808"/>
      <c r="J1332" s="809"/>
      <c r="K1332" s="810"/>
      <c r="L1332" s="811"/>
      <c r="M1332" s="810"/>
      <c r="N1332" s="812"/>
      <c r="O1332" s="813"/>
      <c r="P1332" s="813"/>
      <c r="Q1332" s="647"/>
      <c r="R1332" s="682"/>
    </row>
    <row r="1333" hidden="1">
      <c r="A1333" s="804"/>
      <c r="B1333" s="799"/>
      <c r="C1333" s="805"/>
      <c r="D1333" s="806"/>
      <c r="E1333" s="802"/>
      <c r="F1333" s="807"/>
      <c r="G1333" s="682"/>
      <c r="H1333" s="682"/>
      <c r="I1333" s="808"/>
      <c r="J1333" s="809"/>
      <c r="K1333" s="810"/>
      <c r="L1333" s="811"/>
      <c r="M1333" s="810"/>
      <c r="N1333" s="812"/>
      <c r="O1333" s="813"/>
      <c r="P1333" s="813"/>
      <c r="Q1333" s="647"/>
      <c r="R1333" s="682"/>
    </row>
    <row r="1334" hidden="1">
      <c r="A1334" s="804"/>
      <c r="B1334" s="799"/>
      <c r="C1334" s="805"/>
      <c r="D1334" s="806"/>
      <c r="E1334" s="802"/>
      <c r="F1334" s="807"/>
      <c r="G1334" s="682"/>
      <c r="H1334" s="682"/>
      <c r="I1334" s="808"/>
      <c r="J1334" s="809"/>
      <c r="K1334" s="810"/>
      <c r="L1334" s="811"/>
      <c r="M1334" s="810"/>
      <c r="N1334" s="812"/>
      <c r="O1334" s="813"/>
      <c r="P1334" s="813"/>
      <c r="Q1334" s="647"/>
      <c r="R1334" s="682"/>
    </row>
    <row r="1335" hidden="1">
      <c r="A1335" s="804"/>
      <c r="B1335" s="799"/>
      <c r="C1335" s="805"/>
      <c r="D1335" s="806"/>
      <c r="E1335" s="802"/>
      <c r="F1335" s="807"/>
      <c r="G1335" s="682"/>
      <c r="H1335" s="682"/>
      <c r="I1335" s="808"/>
      <c r="J1335" s="809"/>
      <c r="K1335" s="810"/>
      <c r="L1335" s="811"/>
      <c r="M1335" s="810"/>
      <c r="N1335" s="812"/>
      <c r="O1335" s="813"/>
      <c r="P1335" s="813"/>
      <c r="Q1335" s="647"/>
      <c r="R1335" s="682"/>
    </row>
    <row r="1336" hidden="1">
      <c r="A1336" s="804"/>
      <c r="B1336" s="799"/>
      <c r="C1336" s="805"/>
      <c r="D1336" s="806"/>
      <c r="E1336" s="802"/>
      <c r="F1336" s="807"/>
      <c r="G1336" s="682"/>
      <c r="H1336" s="682"/>
      <c r="I1336" s="808"/>
      <c r="J1336" s="809"/>
      <c r="K1336" s="810"/>
      <c r="L1336" s="811"/>
      <c r="M1336" s="810"/>
      <c r="N1336" s="812"/>
      <c r="O1336" s="813"/>
      <c r="P1336" s="813"/>
      <c r="Q1336" s="647"/>
      <c r="R1336" s="682"/>
    </row>
    <row r="1337" hidden="1">
      <c r="A1337" s="804"/>
      <c r="B1337" s="799"/>
      <c r="C1337" s="805"/>
      <c r="D1337" s="806"/>
      <c r="E1337" s="802"/>
      <c r="F1337" s="807"/>
      <c r="G1337" s="682"/>
      <c r="H1337" s="682"/>
      <c r="I1337" s="808"/>
      <c r="J1337" s="809"/>
      <c r="K1337" s="810"/>
      <c r="L1337" s="811"/>
      <c r="M1337" s="810"/>
      <c r="N1337" s="812"/>
      <c r="O1337" s="813"/>
      <c r="P1337" s="813"/>
      <c r="Q1337" s="647"/>
      <c r="R1337" s="682"/>
    </row>
    <row r="1338" hidden="1">
      <c r="A1338" s="804"/>
      <c r="B1338" s="799"/>
      <c r="C1338" s="805"/>
      <c r="D1338" s="806"/>
      <c r="E1338" s="802"/>
      <c r="F1338" s="807"/>
      <c r="G1338" s="682"/>
      <c r="H1338" s="682"/>
      <c r="I1338" s="808"/>
      <c r="J1338" s="809"/>
      <c r="K1338" s="810"/>
      <c r="L1338" s="811"/>
      <c r="M1338" s="810"/>
      <c r="N1338" s="812"/>
      <c r="O1338" s="813"/>
      <c r="P1338" s="813"/>
      <c r="Q1338" s="647"/>
      <c r="R1338" s="682"/>
    </row>
    <row r="1339" hidden="1">
      <c r="A1339" s="804"/>
      <c r="B1339" s="799"/>
      <c r="C1339" s="805"/>
      <c r="D1339" s="806"/>
      <c r="E1339" s="802"/>
      <c r="F1339" s="807"/>
      <c r="G1339" s="682"/>
      <c r="H1339" s="682"/>
      <c r="I1339" s="808"/>
      <c r="J1339" s="809"/>
      <c r="K1339" s="810"/>
      <c r="L1339" s="811"/>
      <c r="M1339" s="810"/>
      <c r="N1339" s="812"/>
      <c r="O1339" s="813"/>
      <c r="P1339" s="813"/>
      <c r="Q1339" s="647"/>
      <c r="R1339" s="682"/>
    </row>
    <row r="1340" hidden="1">
      <c r="A1340" s="804"/>
      <c r="B1340" s="799"/>
      <c r="C1340" s="805"/>
      <c r="D1340" s="806"/>
      <c r="E1340" s="802"/>
      <c r="F1340" s="807"/>
      <c r="G1340" s="682"/>
      <c r="H1340" s="682"/>
      <c r="I1340" s="808"/>
      <c r="J1340" s="809"/>
      <c r="K1340" s="810"/>
      <c r="L1340" s="811"/>
      <c r="M1340" s="810"/>
      <c r="N1340" s="812"/>
      <c r="O1340" s="813"/>
      <c r="P1340" s="813"/>
      <c r="Q1340" s="647"/>
      <c r="R1340" s="682"/>
    </row>
    <row r="1341" hidden="1">
      <c r="A1341" s="804"/>
      <c r="B1341" s="799"/>
      <c r="C1341" s="805"/>
      <c r="D1341" s="806"/>
      <c r="E1341" s="802"/>
      <c r="F1341" s="807"/>
      <c r="G1341" s="682"/>
      <c r="H1341" s="682"/>
      <c r="I1341" s="808"/>
      <c r="J1341" s="809"/>
      <c r="K1341" s="810"/>
      <c r="L1341" s="811"/>
      <c r="M1341" s="810"/>
      <c r="N1341" s="812"/>
      <c r="O1341" s="813"/>
      <c r="P1341" s="813"/>
      <c r="Q1341" s="647"/>
      <c r="R1341" s="682"/>
    </row>
    <row r="1342" hidden="1">
      <c r="A1342" s="804"/>
      <c r="B1342" s="799"/>
      <c r="C1342" s="805"/>
      <c r="D1342" s="806"/>
      <c r="E1342" s="802"/>
      <c r="F1342" s="807"/>
      <c r="G1342" s="682"/>
      <c r="H1342" s="682"/>
      <c r="I1342" s="808"/>
      <c r="J1342" s="809"/>
      <c r="K1342" s="810"/>
      <c r="L1342" s="811"/>
      <c r="M1342" s="810"/>
      <c r="N1342" s="812"/>
      <c r="O1342" s="813"/>
      <c r="P1342" s="813"/>
      <c r="Q1342" s="647"/>
      <c r="R1342" s="682"/>
    </row>
    <row r="1343" hidden="1">
      <c r="A1343" s="804"/>
      <c r="B1343" s="799"/>
      <c r="C1343" s="805"/>
      <c r="D1343" s="806"/>
      <c r="E1343" s="802"/>
      <c r="F1343" s="807"/>
      <c r="G1343" s="682"/>
      <c r="H1343" s="682"/>
      <c r="I1343" s="808"/>
      <c r="J1343" s="809"/>
      <c r="K1343" s="810"/>
      <c r="L1343" s="811"/>
      <c r="M1343" s="810"/>
      <c r="N1343" s="812"/>
      <c r="O1343" s="813"/>
      <c r="P1343" s="813"/>
      <c r="Q1343" s="647"/>
      <c r="R1343" s="682"/>
    </row>
    <row r="1344" hidden="1">
      <c r="A1344" s="804"/>
      <c r="B1344" s="799"/>
      <c r="C1344" s="805"/>
      <c r="D1344" s="806"/>
      <c r="E1344" s="802"/>
      <c r="F1344" s="807"/>
      <c r="G1344" s="682"/>
      <c r="H1344" s="682"/>
      <c r="I1344" s="808"/>
      <c r="J1344" s="809"/>
      <c r="K1344" s="810"/>
      <c r="L1344" s="811"/>
      <c r="M1344" s="810"/>
      <c r="N1344" s="812"/>
      <c r="O1344" s="813"/>
      <c r="P1344" s="813"/>
      <c r="Q1344" s="647"/>
      <c r="R1344" s="682"/>
    </row>
    <row r="1345" hidden="1">
      <c r="A1345" s="804"/>
      <c r="B1345" s="799"/>
      <c r="C1345" s="805"/>
      <c r="D1345" s="806"/>
      <c r="E1345" s="802"/>
      <c r="F1345" s="807"/>
      <c r="G1345" s="682"/>
      <c r="H1345" s="682"/>
      <c r="I1345" s="808"/>
      <c r="J1345" s="809"/>
      <c r="K1345" s="810"/>
      <c r="L1345" s="811"/>
      <c r="M1345" s="810"/>
      <c r="N1345" s="812"/>
      <c r="O1345" s="813"/>
      <c r="P1345" s="813"/>
      <c r="Q1345" s="647"/>
      <c r="R1345" s="682"/>
    </row>
    <row r="1346" hidden="1">
      <c r="A1346" s="804"/>
      <c r="B1346" s="799"/>
      <c r="C1346" s="805"/>
      <c r="D1346" s="806"/>
      <c r="E1346" s="802"/>
      <c r="F1346" s="807"/>
      <c r="G1346" s="682"/>
      <c r="H1346" s="682"/>
      <c r="I1346" s="808"/>
      <c r="J1346" s="809"/>
      <c r="K1346" s="810"/>
      <c r="L1346" s="811"/>
      <c r="M1346" s="810"/>
      <c r="N1346" s="812"/>
      <c r="O1346" s="813"/>
      <c r="P1346" s="813"/>
      <c r="Q1346" s="647"/>
      <c r="R1346" s="682"/>
    </row>
    <row r="1347" hidden="1">
      <c r="A1347" s="804"/>
      <c r="B1347" s="799"/>
      <c r="C1347" s="805"/>
      <c r="D1347" s="814"/>
      <c r="E1347" s="802"/>
      <c r="F1347" s="807"/>
      <c r="G1347" s="682"/>
      <c r="H1347" s="682"/>
      <c r="I1347" s="808"/>
      <c r="J1347" s="809"/>
      <c r="K1347" s="810"/>
      <c r="L1347" s="811"/>
      <c r="M1347" s="810"/>
      <c r="N1347" s="812"/>
      <c r="O1347" s="813"/>
      <c r="P1347" s="813"/>
      <c r="Q1347" s="647"/>
      <c r="R1347" s="682"/>
    </row>
    <row r="1348" hidden="1">
      <c r="A1348" s="804"/>
      <c r="B1348" s="799"/>
      <c r="C1348" s="805"/>
      <c r="D1348" s="814"/>
      <c r="E1348" s="802"/>
      <c r="F1348" s="807"/>
      <c r="G1348" s="682"/>
      <c r="H1348" s="682"/>
      <c r="I1348" s="808"/>
      <c r="J1348" s="809"/>
      <c r="K1348" s="810"/>
      <c r="L1348" s="811"/>
      <c r="M1348" s="810"/>
      <c r="N1348" s="812"/>
      <c r="O1348" s="813"/>
      <c r="P1348" s="813"/>
      <c r="Q1348" s="647"/>
      <c r="R1348" s="682"/>
    </row>
    <row r="1349" hidden="1">
      <c r="A1349" s="798" t="s">
        <v>1055</v>
      </c>
      <c r="B1349" s="799"/>
      <c r="C1349" s="805"/>
      <c r="D1349" s="814"/>
      <c r="E1349" s="802"/>
      <c r="F1349" s="807"/>
      <c r="G1349" s="682"/>
      <c r="H1349" s="682"/>
      <c r="I1349" s="808"/>
      <c r="J1349" s="809"/>
      <c r="K1349" s="810"/>
      <c r="L1349" s="811"/>
      <c r="M1349" s="810"/>
      <c r="N1349" s="812"/>
      <c r="O1349" s="813"/>
      <c r="P1349" s="813"/>
      <c r="Q1349" s="647"/>
      <c r="R1349" s="682"/>
    </row>
    <row r="1350" hidden="1">
      <c r="A1350" s="804"/>
      <c r="B1350" s="799"/>
      <c r="C1350" s="805"/>
      <c r="D1350" s="814"/>
      <c r="E1350" s="802"/>
      <c r="F1350" s="807"/>
      <c r="G1350" s="682"/>
      <c r="H1350" s="682"/>
      <c r="I1350" s="808"/>
      <c r="J1350" s="809"/>
      <c r="K1350" s="810"/>
      <c r="L1350" s="811"/>
      <c r="M1350" s="810"/>
      <c r="N1350" s="812"/>
      <c r="O1350" s="813"/>
      <c r="P1350" s="813"/>
      <c r="Q1350" s="647"/>
      <c r="R1350" s="682"/>
    </row>
    <row r="1351" hidden="1">
      <c r="A1351" s="804"/>
      <c r="B1351" s="799"/>
      <c r="C1351" s="805"/>
      <c r="D1351" s="814"/>
      <c r="E1351" s="802"/>
      <c r="F1351" s="807"/>
      <c r="G1351" s="682"/>
      <c r="H1351" s="682"/>
      <c r="I1351" s="808"/>
      <c r="J1351" s="809"/>
      <c r="K1351" s="810"/>
      <c r="L1351" s="811"/>
      <c r="M1351" s="810"/>
      <c r="N1351" s="812"/>
      <c r="O1351" s="813"/>
      <c r="P1351" s="813"/>
      <c r="Q1351" s="647"/>
      <c r="R1351" s="682"/>
    </row>
    <row r="1352" hidden="1">
      <c r="A1352" s="804"/>
      <c r="B1352" s="799"/>
      <c r="C1352" s="805"/>
      <c r="D1352" s="814"/>
      <c r="E1352" s="802"/>
      <c r="F1352" s="807"/>
      <c r="G1352" s="682"/>
      <c r="H1352" s="682"/>
      <c r="I1352" s="808"/>
      <c r="J1352" s="809"/>
      <c r="K1352" s="810"/>
      <c r="L1352" s="811"/>
      <c r="M1352" s="810"/>
      <c r="N1352" s="812"/>
      <c r="O1352" s="813"/>
      <c r="P1352" s="813"/>
      <c r="Q1352" s="647"/>
      <c r="R1352" s="682"/>
    </row>
    <row r="1353" hidden="1">
      <c r="A1353" s="804"/>
      <c r="B1353" s="799"/>
      <c r="C1353" s="805"/>
      <c r="D1353" s="814"/>
      <c r="E1353" s="802"/>
      <c r="F1353" s="807"/>
      <c r="G1353" s="682"/>
      <c r="H1353" s="682"/>
      <c r="I1353" s="808"/>
      <c r="J1353" s="809"/>
      <c r="K1353" s="810"/>
      <c r="L1353" s="811"/>
      <c r="M1353" s="810"/>
      <c r="N1353" s="812"/>
      <c r="O1353" s="813"/>
      <c r="P1353" s="813"/>
      <c r="Q1353" s="647"/>
      <c r="R1353" s="682"/>
    </row>
    <row r="1354" hidden="1">
      <c r="A1354" s="804"/>
      <c r="B1354" s="799"/>
      <c r="C1354" s="805"/>
      <c r="D1354" s="814"/>
      <c r="E1354" s="802"/>
      <c r="F1354" s="807"/>
      <c r="G1354" s="682"/>
      <c r="H1354" s="682"/>
      <c r="I1354" s="808"/>
      <c r="J1354" s="809"/>
      <c r="K1354" s="810"/>
      <c r="L1354" s="811"/>
      <c r="M1354" s="810"/>
      <c r="N1354" s="812"/>
      <c r="O1354" s="813"/>
      <c r="P1354" s="813"/>
      <c r="Q1354" s="647"/>
      <c r="R1354" s="682"/>
    </row>
    <row r="1355" hidden="1">
      <c r="A1355" s="804"/>
      <c r="B1355" s="799"/>
      <c r="C1355" s="805"/>
      <c r="D1355" s="814"/>
      <c r="E1355" s="802"/>
      <c r="F1355" s="807"/>
      <c r="G1355" s="682"/>
      <c r="H1355" s="682"/>
      <c r="I1355" s="808"/>
      <c r="J1355" s="809"/>
      <c r="K1355" s="810"/>
      <c r="L1355" s="811"/>
      <c r="M1355" s="810"/>
      <c r="N1355" s="812"/>
      <c r="O1355" s="813"/>
      <c r="P1355" s="813"/>
      <c r="Q1355" s="647"/>
      <c r="R1355" s="682"/>
    </row>
    <row r="1356" hidden="1">
      <c r="A1356" s="804"/>
      <c r="B1356" s="799"/>
      <c r="C1356" s="805"/>
      <c r="D1356" s="814"/>
      <c r="E1356" s="802"/>
      <c r="F1356" s="807"/>
      <c r="G1356" s="682"/>
      <c r="H1356" s="682"/>
      <c r="I1356" s="808"/>
      <c r="J1356" s="809"/>
      <c r="K1356" s="810"/>
      <c r="L1356" s="811"/>
      <c r="M1356" s="810"/>
      <c r="N1356" s="812"/>
      <c r="O1356" s="813"/>
      <c r="P1356" s="813"/>
      <c r="Q1356" s="647"/>
      <c r="R1356" s="682"/>
    </row>
    <row r="1357" hidden="1">
      <c r="A1357" s="804"/>
      <c r="B1357" s="799"/>
      <c r="C1357" s="805"/>
      <c r="D1357" s="814"/>
      <c r="E1357" s="802"/>
      <c r="F1357" s="807"/>
      <c r="G1357" s="682"/>
      <c r="H1357" s="682"/>
      <c r="I1357" s="808"/>
      <c r="J1357" s="815" t="s">
        <v>1055</v>
      </c>
      <c r="K1357" s="810"/>
      <c r="L1357" s="811"/>
      <c r="M1357" s="810"/>
      <c r="N1357" s="812"/>
      <c r="O1357" s="813"/>
      <c r="P1357" s="813"/>
      <c r="Q1357" s="647"/>
      <c r="R1357" s="682"/>
    </row>
    <row r="1358" hidden="1">
      <c r="A1358" s="804"/>
      <c r="B1358" s="799"/>
      <c r="C1358" s="816" t="s">
        <v>1055</v>
      </c>
      <c r="D1358" s="814"/>
      <c r="E1358" s="802"/>
      <c r="F1358" s="807"/>
      <c r="G1358" s="682"/>
      <c r="H1358" s="682"/>
      <c r="I1358" s="808"/>
      <c r="J1358" s="809"/>
      <c r="K1358" s="810"/>
      <c r="L1358" s="811"/>
      <c r="M1358" s="810"/>
      <c r="N1358" s="812"/>
      <c r="O1358" s="813"/>
      <c r="P1358" s="813"/>
      <c r="Q1358" s="647"/>
      <c r="R1358" s="682"/>
    </row>
    <row r="1359" hidden="1">
      <c r="A1359" s="804"/>
      <c r="B1359" s="799"/>
      <c r="C1359" s="805"/>
      <c r="D1359" s="814"/>
      <c r="E1359" s="802"/>
      <c r="F1359" s="807"/>
      <c r="G1359" s="682"/>
      <c r="H1359" s="682"/>
      <c r="I1359" s="808"/>
      <c r="J1359" s="809"/>
      <c r="K1359" s="810"/>
      <c r="L1359" s="811"/>
      <c r="M1359" s="810"/>
      <c r="N1359" s="812"/>
      <c r="O1359" s="813"/>
      <c r="P1359" s="813"/>
      <c r="Q1359" s="647"/>
      <c r="R1359" s="682"/>
    </row>
    <row r="1360" hidden="1">
      <c r="A1360" s="804"/>
      <c r="B1360" s="799"/>
      <c r="C1360" s="805"/>
      <c r="D1360" s="814"/>
      <c r="E1360" s="802"/>
      <c r="F1360" s="807"/>
      <c r="G1360" s="682"/>
      <c r="H1360" s="682"/>
      <c r="I1360" s="808"/>
      <c r="J1360" s="809"/>
      <c r="K1360" s="810"/>
      <c r="L1360" s="811"/>
      <c r="M1360" s="810"/>
      <c r="N1360" s="812"/>
      <c r="O1360" s="813"/>
      <c r="P1360" s="813"/>
      <c r="Q1360" s="647"/>
      <c r="R1360" s="682"/>
    </row>
    <row r="1361" hidden="1">
      <c r="A1361" s="804"/>
      <c r="B1361" s="799"/>
      <c r="C1361" s="805"/>
      <c r="D1361" s="814"/>
      <c r="E1361" s="802"/>
      <c r="F1361" s="807"/>
      <c r="G1361" s="682"/>
      <c r="H1361" s="682"/>
      <c r="I1361" s="808"/>
      <c r="J1361" s="809"/>
      <c r="K1361" s="810"/>
      <c r="L1361" s="811"/>
      <c r="M1361" s="810"/>
      <c r="N1361" s="812"/>
      <c r="O1361" s="813"/>
      <c r="P1361" s="813"/>
      <c r="Q1361" s="647"/>
      <c r="R1361" s="682"/>
    </row>
    <row r="1362" hidden="1">
      <c r="A1362" s="804"/>
      <c r="B1362" s="799"/>
      <c r="C1362" s="805"/>
      <c r="D1362" s="814"/>
      <c r="E1362" s="802"/>
      <c r="F1362" s="807"/>
      <c r="G1362" s="682"/>
      <c r="H1362" s="682"/>
      <c r="I1362" s="808"/>
      <c r="J1362" s="809"/>
      <c r="K1362" s="810"/>
      <c r="L1362" s="811"/>
      <c r="M1362" s="810"/>
      <c r="N1362" s="812"/>
      <c r="O1362" s="813"/>
      <c r="P1362" s="813"/>
      <c r="Q1362" s="647"/>
      <c r="R1362" s="682"/>
    </row>
    <row r="1363" hidden="1">
      <c r="A1363" s="804"/>
      <c r="B1363" s="799"/>
      <c r="C1363" s="805"/>
      <c r="D1363" s="814"/>
      <c r="E1363" s="802"/>
      <c r="F1363" s="807"/>
      <c r="G1363" s="682"/>
      <c r="H1363" s="682"/>
      <c r="I1363" s="808"/>
      <c r="J1363" s="809"/>
      <c r="K1363" s="810"/>
      <c r="L1363" s="811"/>
      <c r="M1363" s="810"/>
      <c r="N1363" s="812"/>
      <c r="O1363" s="813"/>
      <c r="P1363" s="813"/>
      <c r="Q1363" s="647"/>
      <c r="R1363" s="682"/>
    </row>
    <row r="1364" hidden="1">
      <c r="A1364" s="804"/>
      <c r="B1364" s="799"/>
      <c r="C1364" s="805"/>
      <c r="D1364" s="814"/>
      <c r="E1364" s="802"/>
      <c r="F1364" s="807"/>
      <c r="G1364" s="682"/>
      <c r="H1364" s="682"/>
      <c r="I1364" s="808"/>
      <c r="J1364" s="809"/>
      <c r="K1364" s="810"/>
      <c r="L1364" s="811"/>
      <c r="M1364" s="810"/>
      <c r="N1364" s="812"/>
      <c r="O1364" s="813"/>
      <c r="P1364" s="813"/>
      <c r="Q1364" s="647"/>
      <c r="R1364" s="682"/>
    </row>
    <row r="1365" hidden="1">
      <c r="A1365" s="804"/>
      <c r="B1365" s="799"/>
      <c r="C1365" s="805"/>
      <c r="D1365" s="814"/>
      <c r="E1365" s="802"/>
      <c r="F1365" s="807"/>
      <c r="G1365" s="682"/>
      <c r="H1365" s="682"/>
      <c r="I1365" s="808"/>
      <c r="J1365" s="809"/>
      <c r="K1365" s="810"/>
      <c r="L1365" s="811"/>
      <c r="M1365" s="810"/>
      <c r="N1365" s="812"/>
      <c r="O1365" s="813"/>
      <c r="P1365" s="813"/>
      <c r="Q1365" s="647"/>
      <c r="R1365" s="682"/>
    </row>
    <row r="1366" hidden="1">
      <c r="A1366" s="804"/>
      <c r="B1366" s="799"/>
      <c r="C1366" s="805"/>
      <c r="D1366" s="814"/>
      <c r="E1366" s="802"/>
      <c r="F1366" s="807"/>
      <c r="G1366" s="682"/>
      <c r="H1366" s="682"/>
      <c r="I1366" s="808"/>
      <c r="J1366" s="809"/>
      <c r="K1366" s="810"/>
      <c r="L1366" s="811"/>
      <c r="M1366" s="810"/>
      <c r="N1366" s="812"/>
      <c r="O1366" s="813"/>
      <c r="P1366" s="813"/>
      <c r="Q1366" s="647"/>
      <c r="R1366" s="682"/>
    </row>
    <row r="1367" hidden="1">
      <c r="A1367" s="804"/>
      <c r="B1367" s="799"/>
      <c r="C1367" s="805"/>
      <c r="D1367" s="814"/>
      <c r="E1367" s="802"/>
      <c r="F1367" s="807"/>
      <c r="G1367" s="682"/>
      <c r="H1367" s="682"/>
      <c r="I1367" s="808"/>
      <c r="J1367" s="809"/>
      <c r="K1367" s="810"/>
      <c r="L1367" s="811"/>
      <c r="M1367" s="810"/>
      <c r="N1367" s="812"/>
      <c r="O1367" s="813"/>
      <c r="P1367" s="813"/>
      <c r="Q1367" s="647"/>
      <c r="R1367" s="682"/>
    </row>
    <row r="1368" hidden="1">
      <c r="A1368" s="804"/>
      <c r="B1368" s="799"/>
      <c r="C1368" s="805"/>
      <c r="D1368" s="814"/>
      <c r="E1368" s="802"/>
      <c r="F1368" s="807"/>
      <c r="G1368" s="682"/>
      <c r="H1368" s="682"/>
      <c r="I1368" s="808"/>
      <c r="J1368" s="809"/>
      <c r="K1368" s="810"/>
      <c r="L1368" s="811"/>
      <c r="M1368" s="810"/>
      <c r="N1368" s="812"/>
      <c r="O1368" s="813"/>
      <c r="P1368" s="813"/>
      <c r="Q1368" s="647"/>
      <c r="R1368" s="682"/>
    </row>
    <row r="1369" hidden="1">
      <c r="A1369" s="804"/>
      <c r="B1369" s="799"/>
      <c r="C1369" s="805"/>
      <c r="D1369" s="814"/>
      <c r="E1369" s="802"/>
      <c r="F1369" s="807"/>
      <c r="G1369" s="682"/>
      <c r="H1369" s="682"/>
      <c r="I1369" s="808"/>
      <c r="J1369" s="809"/>
      <c r="K1369" s="810"/>
      <c r="L1369" s="811"/>
      <c r="M1369" s="810"/>
      <c r="N1369" s="812"/>
      <c r="O1369" s="813"/>
      <c r="P1369" s="813"/>
      <c r="Q1369" s="647"/>
      <c r="R1369" s="682"/>
    </row>
    <row r="1370" hidden="1">
      <c r="A1370" s="804"/>
      <c r="B1370" s="799"/>
      <c r="C1370" s="805"/>
      <c r="D1370" s="814"/>
      <c r="E1370" s="802"/>
      <c r="F1370" s="807"/>
      <c r="G1370" s="682"/>
      <c r="H1370" s="682"/>
      <c r="I1370" s="808"/>
      <c r="J1370" s="809"/>
      <c r="K1370" s="810"/>
      <c r="L1370" s="811"/>
      <c r="M1370" s="810"/>
      <c r="N1370" s="812"/>
      <c r="O1370" s="813"/>
      <c r="P1370" s="813"/>
      <c r="Q1370" s="647"/>
      <c r="R1370" s="682"/>
    </row>
    <row r="1371" hidden="1">
      <c r="A1371" s="804"/>
      <c r="B1371" s="799"/>
      <c r="C1371" s="805"/>
      <c r="D1371" s="814"/>
      <c r="E1371" s="802"/>
      <c r="F1371" s="807"/>
      <c r="G1371" s="682"/>
      <c r="H1371" s="682"/>
      <c r="I1371" s="808"/>
      <c r="J1371" s="809"/>
      <c r="K1371" s="810"/>
      <c r="L1371" s="811"/>
      <c r="M1371" s="810"/>
      <c r="N1371" s="812"/>
      <c r="O1371" s="813"/>
      <c r="P1371" s="813"/>
      <c r="Q1371" s="647"/>
      <c r="R1371" s="682"/>
    </row>
    <row r="1372" hidden="1">
      <c r="A1372" s="804"/>
      <c r="B1372" s="799"/>
      <c r="C1372" s="805"/>
      <c r="D1372" s="814"/>
      <c r="E1372" s="802"/>
      <c r="F1372" s="807"/>
      <c r="G1372" s="682"/>
      <c r="H1372" s="682"/>
      <c r="I1372" s="808"/>
      <c r="J1372" s="809"/>
      <c r="K1372" s="810"/>
      <c r="L1372" s="811"/>
      <c r="M1372" s="810"/>
      <c r="N1372" s="812"/>
      <c r="O1372" s="813"/>
      <c r="P1372" s="813"/>
      <c r="Q1372" s="647"/>
      <c r="R1372" s="682"/>
    </row>
    <row r="1373" hidden="1">
      <c r="A1373" s="804"/>
      <c r="B1373" s="799"/>
      <c r="C1373" s="805"/>
      <c r="D1373" s="814"/>
      <c r="E1373" s="802"/>
      <c r="F1373" s="807"/>
      <c r="G1373" s="682"/>
      <c r="H1373" s="682"/>
      <c r="I1373" s="808"/>
      <c r="J1373" s="809"/>
      <c r="K1373" s="810"/>
      <c r="L1373" s="811"/>
      <c r="M1373" s="810"/>
      <c r="N1373" s="812"/>
      <c r="O1373" s="813"/>
      <c r="P1373" s="813"/>
      <c r="Q1373" s="647"/>
      <c r="R1373" s="682"/>
    </row>
    <row r="1374" hidden="1">
      <c r="A1374" s="804"/>
      <c r="B1374" s="799"/>
      <c r="C1374" s="805"/>
      <c r="D1374" s="814"/>
      <c r="E1374" s="802"/>
      <c r="F1374" s="807"/>
      <c r="G1374" s="682"/>
      <c r="H1374" s="682"/>
      <c r="I1374" s="808"/>
      <c r="J1374" s="809"/>
      <c r="K1374" s="810"/>
      <c r="L1374" s="811"/>
      <c r="M1374" s="810"/>
      <c r="N1374" s="812"/>
      <c r="O1374" s="813"/>
      <c r="P1374" s="813"/>
      <c r="Q1374" s="647"/>
      <c r="R1374" s="682"/>
    </row>
    <row r="1375" hidden="1">
      <c r="A1375" s="804"/>
      <c r="B1375" s="799"/>
      <c r="C1375" s="805"/>
      <c r="D1375" s="814"/>
      <c r="E1375" s="802"/>
      <c r="F1375" s="807"/>
      <c r="G1375" s="682"/>
      <c r="H1375" s="682"/>
      <c r="I1375" s="808"/>
      <c r="J1375" s="809"/>
      <c r="K1375" s="810"/>
      <c r="L1375" s="811"/>
      <c r="M1375" s="810"/>
      <c r="N1375" s="812"/>
      <c r="O1375" s="813"/>
      <c r="P1375" s="813"/>
      <c r="Q1375" s="647"/>
      <c r="R1375" s="682"/>
    </row>
    <row r="1376" hidden="1">
      <c r="A1376" s="804"/>
      <c r="B1376" s="799"/>
      <c r="C1376" s="805"/>
      <c r="D1376" s="814"/>
      <c r="E1376" s="802"/>
      <c r="F1376" s="807"/>
      <c r="G1376" s="682"/>
      <c r="H1376" s="682"/>
      <c r="I1376" s="808"/>
      <c r="J1376" s="809"/>
      <c r="K1376" s="810"/>
      <c r="L1376" s="811"/>
      <c r="M1376" s="810"/>
      <c r="N1376" s="812"/>
      <c r="O1376" s="813"/>
      <c r="P1376" s="813"/>
      <c r="Q1376" s="647"/>
      <c r="R1376" s="682"/>
    </row>
    <row r="1377" hidden="1">
      <c r="A1377" s="804"/>
      <c r="B1377" s="799"/>
      <c r="C1377" s="805"/>
      <c r="D1377" s="814"/>
      <c r="E1377" s="802"/>
      <c r="F1377" s="807"/>
      <c r="G1377" s="682"/>
      <c r="H1377" s="682"/>
      <c r="I1377" s="808"/>
      <c r="J1377" s="809"/>
      <c r="K1377" s="810"/>
      <c r="L1377" s="811"/>
      <c r="M1377" s="810"/>
      <c r="N1377" s="812"/>
      <c r="O1377" s="813"/>
      <c r="P1377" s="813"/>
      <c r="Q1377" s="647"/>
      <c r="R1377" s="682"/>
    </row>
    <row r="1378" hidden="1">
      <c r="A1378" s="804"/>
      <c r="B1378" s="799"/>
      <c r="C1378" s="805"/>
      <c r="D1378" s="814"/>
      <c r="E1378" s="802"/>
      <c r="F1378" s="807"/>
      <c r="G1378" s="682"/>
      <c r="H1378" s="682"/>
      <c r="I1378" s="808"/>
      <c r="J1378" s="809"/>
      <c r="K1378" s="810"/>
      <c r="L1378" s="811"/>
      <c r="M1378" s="810"/>
      <c r="N1378" s="812"/>
      <c r="O1378" s="813"/>
      <c r="P1378" s="813"/>
      <c r="Q1378" s="647"/>
      <c r="R1378" s="682"/>
    </row>
    <row r="1379" hidden="1">
      <c r="A1379" s="804"/>
      <c r="B1379" s="799"/>
      <c r="C1379" s="805"/>
      <c r="D1379" s="814"/>
      <c r="E1379" s="802"/>
      <c r="F1379" s="807"/>
      <c r="G1379" s="682"/>
      <c r="H1379" s="682"/>
      <c r="I1379" s="808"/>
      <c r="J1379" s="809"/>
      <c r="K1379" s="810"/>
      <c r="L1379" s="811"/>
      <c r="M1379" s="810"/>
      <c r="N1379" s="812"/>
      <c r="O1379" s="813"/>
      <c r="P1379" s="813"/>
      <c r="Q1379" s="647"/>
      <c r="R1379" s="682"/>
    </row>
    <row r="1380" hidden="1">
      <c r="A1380" s="804"/>
      <c r="B1380" s="799"/>
      <c r="C1380" s="805"/>
      <c r="D1380" s="814"/>
      <c r="E1380" s="802"/>
      <c r="F1380" s="807"/>
      <c r="G1380" s="682"/>
      <c r="H1380" s="682"/>
      <c r="I1380" s="808"/>
      <c r="J1380" s="809"/>
      <c r="K1380" s="810"/>
      <c r="L1380" s="811"/>
      <c r="M1380" s="810"/>
      <c r="N1380" s="812"/>
      <c r="O1380" s="813"/>
      <c r="P1380" s="813"/>
      <c r="Q1380" s="647"/>
      <c r="R1380" s="682"/>
    </row>
    <row r="1381" hidden="1">
      <c r="A1381" s="804"/>
      <c r="B1381" s="799"/>
      <c r="C1381" s="805"/>
      <c r="D1381" s="814"/>
      <c r="E1381" s="802"/>
      <c r="F1381" s="807"/>
      <c r="G1381" s="682"/>
      <c r="H1381" s="682"/>
      <c r="I1381" s="808"/>
      <c r="J1381" s="809"/>
      <c r="K1381" s="810"/>
      <c r="L1381" s="811"/>
      <c r="M1381" s="810"/>
      <c r="N1381" s="812"/>
      <c r="O1381" s="813"/>
      <c r="P1381" s="813"/>
      <c r="Q1381" s="647"/>
      <c r="R1381" s="682"/>
    </row>
    <row r="1382" hidden="1">
      <c r="A1382" s="804"/>
      <c r="B1382" s="799"/>
      <c r="C1382" s="805"/>
      <c r="D1382" s="814"/>
      <c r="E1382" s="802"/>
      <c r="F1382" s="807"/>
      <c r="G1382" s="682"/>
      <c r="H1382" s="682"/>
      <c r="I1382" s="808"/>
      <c r="J1382" s="809"/>
      <c r="K1382" s="810"/>
      <c r="L1382" s="811"/>
      <c r="M1382" s="810"/>
      <c r="N1382" s="812"/>
      <c r="O1382" s="813"/>
      <c r="P1382" s="813"/>
      <c r="Q1382" s="647"/>
      <c r="R1382" s="682"/>
    </row>
    <row r="1383" hidden="1">
      <c r="A1383" s="804"/>
      <c r="B1383" s="799"/>
      <c r="C1383" s="805"/>
      <c r="D1383" s="814"/>
      <c r="E1383" s="802"/>
      <c r="F1383" s="807"/>
      <c r="G1383" s="682"/>
      <c r="H1383" s="682"/>
      <c r="I1383" s="808"/>
      <c r="J1383" s="809"/>
      <c r="K1383" s="810"/>
      <c r="L1383" s="811"/>
      <c r="M1383" s="810"/>
      <c r="N1383" s="812"/>
      <c r="O1383" s="813"/>
      <c r="P1383" s="813"/>
      <c r="Q1383" s="647"/>
      <c r="R1383" s="682"/>
    </row>
    <row r="1384" hidden="1">
      <c r="A1384" s="804"/>
      <c r="B1384" s="799"/>
      <c r="C1384" s="805"/>
      <c r="D1384" s="814"/>
      <c r="E1384" s="802"/>
      <c r="F1384" s="807"/>
      <c r="G1384" s="682"/>
      <c r="H1384" s="682"/>
      <c r="I1384" s="808"/>
      <c r="J1384" s="809"/>
      <c r="K1384" s="810"/>
      <c r="L1384" s="811"/>
      <c r="M1384" s="810"/>
      <c r="N1384" s="812"/>
      <c r="O1384" s="813"/>
      <c r="P1384" s="813"/>
      <c r="Q1384" s="647"/>
      <c r="R1384" s="682"/>
    </row>
    <row r="1385" hidden="1">
      <c r="A1385" s="804"/>
      <c r="B1385" s="799"/>
      <c r="C1385" s="805"/>
      <c r="D1385" s="814"/>
      <c r="E1385" s="802"/>
      <c r="F1385" s="807"/>
      <c r="G1385" s="682"/>
      <c r="H1385" s="682"/>
      <c r="I1385" s="808"/>
      <c r="J1385" s="809"/>
      <c r="K1385" s="810"/>
      <c r="L1385" s="811"/>
      <c r="M1385" s="810"/>
      <c r="N1385" s="812"/>
      <c r="O1385" s="813"/>
      <c r="P1385" s="813"/>
      <c r="Q1385" s="647"/>
      <c r="R1385" s="682"/>
    </row>
    <row r="1386" hidden="1">
      <c r="A1386" s="804"/>
      <c r="B1386" s="799"/>
      <c r="C1386" s="805"/>
      <c r="D1386" s="814"/>
      <c r="E1386" s="802"/>
      <c r="F1386" s="807"/>
      <c r="G1386" s="682"/>
      <c r="H1386" s="682"/>
      <c r="I1386" s="808"/>
      <c r="J1386" s="809"/>
      <c r="K1386" s="810"/>
      <c r="L1386" s="811"/>
      <c r="M1386" s="810"/>
      <c r="N1386" s="812"/>
      <c r="O1386" s="813"/>
      <c r="P1386" s="813"/>
      <c r="Q1386" s="647"/>
      <c r="R1386" s="682"/>
    </row>
    <row r="1387" hidden="1">
      <c r="A1387" s="804"/>
      <c r="B1387" s="799"/>
      <c r="C1387" s="805"/>
      <c r="D1387" s="814"/>
      <c r="E1387" s="802"/>
      <c r="F1387" s="807"/>
      <c r="G1387" s="682"/>
      <c r="H1387" s="682"/>
      <c r="I1387" s="808"/>
      <c r="J1387" s="809"/>
      <c r="K1387" s="810"/>
      <c r="L1387" s="811"/>
      <c r="M1387" s="810"/>
      <c r="N1387" s="812"/>
      <c r="O1387" s="813"/>
      <c r="P1387" s="813"/>
      <c r="Q1387" s="647"/>
      <c r="R1387" s="682"/>
    </row>
    <row r="1388" hidden="1">
      <c r="A1388" s="804"/>
      <c r="B1388" s="799"/>
      <c r="C1388" s="805"/>
      <c r="D1388" s="814"/>
      <c r="E1388" s="802"/>
      <c r="F1388" s="807"/>
      <c r="G1388" s="682"/>
      <c r="H1388" s="682"/>
      <c r="I1388" s="808"/>
      <c r="J1388" s="809"/>
      <c r="K1388" s="810"/>
      <c r="L1388" s="811"/>
      <c r="M1388" s="810"/>
      <c r="N1388" s="812"/>
      <c r="O1388" s="813"/>
      <c r="P1388" s="813"/>
      <c r="Q1388" s="647"/>
      <c r="R1388" s="682"/>
    </row>
    <row r="1389" hidden="1">
      <c r="A1389" s="804"/>
      <c r="B1389" s="799"/>
      <c r="C1389" s="805"/>
      <c r="D1389" s="814"/>
      <c r="E1389" s="802"/>
      <c r="F1389" s="807"/>
      <c r="G1389" s="682"/>
      <c r="H1389" s="682"/>
      <c r="I1389" s="808"/>
      <c r="J1389" s="809"/>
      <c r="K1389" s="810"/>
      <c r="L1389" s="811"/>
      <c r="M1389" s="810"/>
      <c r="N1389" s="812"/>
      <c r="O1389" s="813"/>
      <c r="P1389" s="813"/>
      <c r="Q1389" s="647"/>
      <c r="R1389" s="682"/>
    </row>
    <row r="1390" hidden="1">
      <c r="A1390" s="804"/>
      <c r="B1390" s="799"/>
      <c r="C1390" s="805"/>
      <c r="D1390" s="814"/>
      <c r="E1390" s="802"/>
      <c r="F1390" s="807"/>
      <c r="G1390" s="682"/>
      <c r="H1390" s="682"/>
      <c r="I1390" s="808"/>
      <c r="J1390" s="809"/>
      <c r="K1390" s="810"/>
      <c r="L1390" s="811"/>
      <c r="M1390" s="810"/>
      <c r="N1390" s="812"/>
      <c r="O1390" s="813"/>
      <c r="P1390" s="813"/>
      <c r="Q1390" s="647"/>
      <c r="R1390" s="682"/>
    </row>
    <row r="1391" hidden="1">
      <c r="A1391" s="804"/>
      <c r="B1391" s="799"/>
      <c r="C1391" s="805"/>
      <c r="D1391" s="814"/>
      <c r="E1391" s="802"/>
      <c r="F1391" s="807"/>
      <c r="G1391" s="682"/>
      <c r="H1391" s="682"/>
      <c r="I1391" s="808"/>
      <c r="J1391" s="809"/>
      <c r="K1391" s="810"/>
      <c r="L1391" s="811"/>
      <c r="M1391" s="810"/>
      <c r="N1391" s="812"/>
      <c r="O1391" s="813"/>
      <c r="P1391" s="813"/>
      <c r="Q1391" s="647"/>
      <c r="R1391" s="682"/>
    </row>
    <row r="1392" hidden="1">
      <c r="A1392" s="804"/>
      <c r="B1392" s="799"/>
      <c r="C1392" s="805"/>
      <c r="D1392" s="814"/>
      <c r="E1392" s="802"/>
      <c r="F1392" s="807"/>
      <c r="G1392" s="682"/>
      <c r="H1392" s="682"/>
      <c r="I1392" s="808"/>
      <c r="J1392" s="809"/>
      <c r="K1392" s="810"/>
      <c r="L1392" s="811"/>
      <c r="M1392" s="810"/>
      <c r="N1392" s="812"/>
      <c r="O1392" s="813"/>
      <c r="P1392" s="813"/>
      <c r="Q1392" s="647"/>
      <c r="R1392" s="682"/>
    </row>
    <row r="1393" hidden="1">
      <c r="A1393" s="804"/>
      <c r="B1393" s="799"/>
      <c r="C1393" s="805"/>
      <c r="D1393" s="814"/>
      <c r="E1393" s="802"/>
      <c r="F1393" s="807"/>
      <c r="G1393" s="682"/>
      <c r="H1393" s="682"/>
      <c r="I1393" s="808"/>
      <c r="J1393" s="809"/>
      <c r="K1393" s="810"/>
      <c r="L1393" s="811"/>
      <c r="M1393" s="810"/>
      <c r="N1393" s="812"/>
      <c r="O1393" s="813"/>
      <c r="P1393" s="813"/>
      <c r="Q1393" s="647"/>
      <c r="R1393" s="682"/>
    </row>
    <row r="1394" hidden="1">
      <c r="A1394" s="804"/>
      <c r="B1394" s="799"/>
      <c r="C1394" s="805"/>
      <c r="D1394" s="814"/>
      <c r="E1394" s="802"/>
      <c r="F1394" s="807"/>
      <c r="G1394" s="682"/>
      <c r="H1394" s="682"/>
      <c r="I1394" s="808"/>
      <c r="J1394" s="809"/>
      <c r="K1394" s="810"/>
      <c r="L1394" s="811"/>
      <c r="M1394" s="810"/>
      <c r="N1394" s="812"/>
      <c r="O1394" s="813"/>
      <c r="P1394" s="813"/>
      <c r="Q1394" s="647"/>
      <c r="R1394" s="682"/>
    </row>
    <row r="1395" hidden="1">
      <c r="A1395" s="804"/>
      <c r="B1395" s="799"/>
      <c r="C1395" s="805"/>
      <c r="D1395" s="814"/>
      <c r="E1395" s="802"/>
      <c r="F1395" s="807"/>
      <c r="G1395" s="682"/>
      <c r="H1395" s="682"/>
      <c r="I1395" s="808"/>
      <c r="J1395" s="809"/>
      <c r="K1395" s="810"/>
      <c r="L1395" s="811"/>
      <c r="M1395" s="810"/>
      <c r="N1395" s="812"/>
      <c r="O1395" s="813"/>
      <c r="P1395" s="813"/>
      <c r="Q1395" s="647"/>
      <c r="R1395" s="682"/>
    </row>
    <row r="1396" hidden="1">
      <c r="A1396" s="804"/>
      <c r="B1396" s="799"/>
      <c r="C1396" s="805"/>
      <c r="D1396" s="814"/>
      <c r="E1396" s="802"/>
      <c r="F1396" s="807"/>
      <c r="G1396" s="682"/>
      <c r="H1396" s="682"/>
      <c r="I1396" s="808"/>
      <c r="J1396" s="809"/>
      <c r="K1396" s="810"/>
      <c r="L1396" s="811"/>
      <c r="M1396" s="810"/>
      <c r="N1396" s="812"/>
      <c r="O1396" s="813"/>
      <c r="P1396" s="813"/>
      <c r="Q1396" s="647"/>
      <c r="R1396" s="682"/>
    </row>
    <row r="1397" hidden="1">
      <c r="A1397" s="804"/>
      <c r="B1397" s="799"/>
      <c r="C1397" s="805"/>
      <c r="D1397" s="814"/>
      <c r="E1397" s="802"/>
      <c r="F1397" s="807"/>
      <c r="G1397" s="682"/>
      <c r="H1397" s="682"/>
      <c r="I1397" s="808"/>
      <c r="J1397" s="809"/>
      <c r="K1397" s="810"/>
      <c r="L1397" s="811"/>
      <c r="M1397" s="810"/>
      <c r="N1397" s="812"/>
      <c r="O1397" s="813"/>
      <c r="P1397" s="813"/>
      <c r="Q1397" s="647"/>
      <c r="R1397" s="682"/>
    </row>
    <row r="1398" hidden="1">
      <c r="A1398" s="804"/>
      <c r="B1398" s="799"/>
      <c r="C1398" s="805"/>
      <c r="D1398" s="814"/>
      <c r="E1398" s="802"/>
      <c r="F1398" s="807"/>
      <c r="G1398" s="682"/>
      <c r="H1398" s="682"/>
      <c r="I1398" s="808"/>
      <c r="J1398" s="809"/>
      <c r="K1398" s="810"/>
      <c r="L1398" s="811"/>
      <c r="M1398" s="810"/>
      <c r="N1398" s="812"/>
      <c r="O1398" s="813"/>
      <c r="P1398" s="813"/>
      <c r="Q1398" s="647"/>
      <c r="R1398" s="682"/>
    </row>
    <row r="1399" hidden="1">
      <c r="A1399" s="804"/>
      <c r="B1399" s="799"/>
      <c r="C1399" s="805"/>
      <c r="D1399" s="814"/>
      <c r="E1399" s="802"/>
      <c r="F1399" s="807"/>
      <c r="G1399" s="682"/>
      <c r="H1399" s="682"/>
      <c r="I1399" s="808"/>
      <c r="J1399" s="809"/>
      <c r="K1399" s="810"/>
      <c r="L1399" s="811"/>
      <c r="M1399" s="810"/>
      <c r="N1399" s="812"/>
      <c r="O1399" s="813"/>
      <c r="P1399" s="813"/>
      <c r="Q1399" s="647"/>
      <c r="R1399" s="682"/>
    </row>
    <row r="1400" hidden="1">
      <c r="A1400" s="804"/>
      <c r="B1400" s="799"/>
      <c r="C1400" s="805"/>
      <c r="D1400" s="814"/>
      <c r="E1400" s="802"/>
      <c r="F1400" s="807"/>
      <c r="G1400" s="682"/>
      <c r="H1400" s="682"/>
      <c r="I1400" s="808"/>
      <c r="J1400" s="809"/>
      <c r="K1400" s="810"/>
      <c r="L1400" s="811"/>
      <c r="M1400" s="810"/>
      <c r="N1400" s="812"/>
      <c r="O1400" s="813"/>
      <c r="P1400" s="813"/>
      <c r="Q1400" s="647"/>
      <c r="R1400" s="682"/>
    </row>
    <row r="1401" hidden="1">
      <c r="A1401" s="804"/>
      <c r="B1401" s="799"/>
      <c r="C1401" s="805"/>
      <c r="D1401" s="814"/>
      <c r="E1401" s="802"/>
      <c r="F1401" s="807"/>
      <c r="G1401" s="682"/>
      <c r="H1401" s="682"/>
      <c r="I1401" s="808"/>
      <c r="J1401" s="809"/>
      <c r="K1401" s="810"/>
      <c r="L1401" s="811"/>
      <c r="M1401" s="810"/>
      <c r="N1401" s="812"/>
      <c r="O1401" s="813"/>
      <c r="P1401" s="813"/>
      <c r="Q1401" s="647"/>
      <c r="R1401" s="682"/>
    </row>
    <row r="1402" hidden="1">
      <c r="A1402" s="804"/>
      <c r="B1402" s="799"/>
      <c r="C1402" s="805"/>
      <c r="D1402" s="814"/>
      <c r="E1402" s="802"/>
      <c r="F1402" s="807"/>
      <c r="G1402" s="682"/>
      <c r="H1402" s="682"/>
      <c r="I1402" s="808"/>
      <c r="J1402" s="809"/>
      <c r="K1402" s="810"/>
      <c r="L1402" s="811"/>
      <c r="M1402" s="810"/>
      <c r="N1402" s="812"/>
      <c r="O1402" s="813"/>
      <c r="P1402" s="813"/>
      <c r="Q1402" s="647"/>
      <c r="R1402" s="682"/>
    </row>
    <row r="1403" hidden="1">
      <c r="A1403" s="804"/>
      <c r="B1403" s="799"/>
      <c r="C1403" s="805"/>
      <c r="D1403" s="814"/>
      <c r="E1403" s="802"/>
      <c r="F1403" s="807"/>
      <c r="G1403" s="682"/>
      <c r="H1403" s="682"/>
      <c r="I1403" s="808"/>
      <c r="J1403" s="809"/>
      <c r="K1403" s="810"/>
      <c r="L1403" s="811"/>
      <c r="M1403" s="810"/>
      <c r="N1403" s="812"/>
      <c r="O1403" s="813"/>
      <c r="P1403" s="813"/>
      <c r="Q1403" s="647"/>
      <c r="R1403" s="682"/>
    </row>
    <row r="1404" hidden="1">
      <c r="A1404" s="804"/>
      <c r="B1404" s="799"/>
      <c r="C1404" s="805"/>
      <c r="D1404" s="814"/>
      <c r="E1404" s="802"/>
      <c r="F1404" s="807"/>
      <c r="G1404" s="682"/>
      <c r="H1404" s="682"/>
      <c r="I1404" s="808"/>
      <c r="J1404" s="809"/>
      <c r="K1404" s="810"/>
      <c r="L1404" s="811"/>
      <c r="M1404" s="810"/>
      <c r="N1404" s="812"/>
      <c r="O1404" s="813"/>
      <c r="P1404" s="813"/>
      <c r="Q1404" s="647"/>
      <c r="R1404" s="682"/>
    </row>
    <row r="1405" hidden="1">
      <c r="A1405" s="804"/>
      <c r="B1405" s="799"/>
      <c r="C1405" s="805"/>
      <c r="D1405" s="814"/>
      <c r="E1405" s="802"/>
      <c r="F1405" s="807"/>
      <c r="G1405" s="682"/>
      <c r="H1405" s="682"/>
      <c r="I1405" s="808"/>
      <c r="J1405" s="809"/>
      <c r="K1405" s="810"/>
      <c r="L1405" s="811"/>
      <c r="M1405" s="810"/>
      <c r="N1405" s="812"/>
      <c r="O1405" s="813"/>
      <c r="P1405" s="813"/>
      <c r="Q1405" s="647"/>
      <c r="R1405" s="682"/>
    </row>
    <row r="1406" hidden="1">
      <c r="A1406" s="804"/>
      <c r="B1406" s="799"/>
      <c r="C1406" s="805"/>
      <c r="D1406" s="814"/>
      <c r="E1406" s="802"/>
      <c r="F1406" s="807"/>
      <c r="G1406" s="682"/>
      <c r="H1406" s="682"/>
      <c r="I1406" s="808"/>
      <c r="J1406" s="809"/>
      <c r="K1406" s="810"/>
      <c r="L1406" s="811"/>
      <c r="M1406" s="810"/>
      <c r="N1406" s="812"/>
      <c r="O1406" s="813"/>
      <c r="P1406" s="813"/>
      <c r="Q1406" s="647"/>
      <c r="R1406" s="682"/>
    </row>
    <row r="1407" hidden="1">
      <c r="A1407" s="804"/>
      <c r="B1407" s="799"/>
      <c r="C1407" s="805"/>
      <c r="D1407" s="814"/>
      <c r="E1407" s="802"/>
      <c r="F1407" s="807"/>
      <c r="G1407" s="682"/>
      <c r="H1407" s="682"/>
      <c r="I1407" s="808"/>
      <c r="J1407" s="809"/>
      <c r="K1407" s="810"/>
      <c r="L1407" s="811"/>
      <c r="M1407" s="810"/>
      <c r="N1407" s="812"/>
      <c r="O1407" s="813"/>
      <c r="P1407" s="813"/>
      <c r="Q1407" s="647"/>
      <c r="R1407" s="682"/>
    </row>
    <row r="1408" hidden="1">
      <c r="A1408" s="804"/>
      <c r="B1408" s="799"/>
      <c r="C1408" s="805"/>
      <c r="D1408" s="814"/>
      <c r="E1408" s="802"/>
      <c r="F1408" s="807"/>
      <c r="G1408" s="682"/>
      <c r="H1408" s="682"/>
      <c r="I1408" s="808"/>
      <c r="J1408" s="809"/>
      <c r="K1408" s="810"/>
      <c r="L1408" s="811"/>
      <c r="M1408" s="810"/>
      <c r="N1408" s="812"/>
      <c r="O1408" s="813"/>
      <c r="P1408" s="813"/>
      <c r="Q1408" s="647"/>
      <c r="R1408" s="682"/>
    </row>
    <row r="1409" hidden="1">
      <c r="A1409" s="804"/>
      <c r="B1409" s="799"/>
      <c r="C1409" s="805"/>
      <c r="D1409" s="814"/>
      <c r="E1409" s="802"/>
      <c r="F1409" s="807"/>
      <c r="G1409" s="682"/>
      <c r="H1409" s="682"/>
      <c r="I1409" s="808"/>
      <c r="J1409" s="809"/>
      <c r="K1409" s="810"/>
      <c r="L1409" s="811"/>
      <c r="M1409" s="810"/>
      <c r="N1409" s="812"/>
      <c r="O1409" s="813"/>
      <c r="P1409" s="813"/>
      <c r="Q1409" s="647"/>
      <c r="R1409" s="682"/>
    </row>
    <row r="1410" hidden="1">
      <c r="A1410" s="804"/>
      <c r="B1410" s="799"/>
      <c r="C1410" s="805"/>
      <c r="D1410" s="814"/>
      <c r="E1410" s="802"/>
      <c r="F1410" s="807"/>
      <c r="G1410" s="682"/>
      <c r="H1410" s="682"/>
      <c r="I1410" s="808"/>
      <c r="J1410" s="809"/>
      <c r="K1410" s="810"/>
      <c r="L1410" s="811"/>
      <c r="M1410" s="810"/>
      <c r="N1410" s="812"/>
      <c r="O1410" s="813"/>
      <c r="P1410" s="813"/>
      <c r="Q1410" s="647"/>
      <c r="R1410" s="682"/>
    </row>
    <row r="1411" hidden="1">
      <c r="A1411" s="804"/>
      <c r="B1411" s="799"/>
      <c r="C1411" s="805"/>
      <c r="D1411" s="814"/>
      <c r="E1411" s="802"/>
      <c r="F1411" s="807"/>
      <c r="G1411" s="682"/>
      <c r="H1411" s="682"/>
      <c r="I1411" s="808"/>
      <c r="J1411" s="809"/>
      <c r="K1411" s="810"/>
      <c r="L1411" s="811"/>
      <c r="M1411" s="810"/>
      <c r="N1411" s="812"/>
      <c r="O1411" s="813"/>
      <c r="P1411" s="813"/>
      <c r="Q1411" s="647"/>
      <c r="R1411" s="682"/>
    </row>
    <row r="1412" hidden="1">
      <c r="A1412" s="804"/>
      <c r="B1412" s="799"/>
      <c r="C1412" s="805"/>
      <c r="D1412" s="814"/>
      <c r="E1412" s="802"/>
      <c r="F1412" s="807"/>
      <c r="G1412" s="682"/>
      <c r="H1412" s="682"/>
      <c r="I1412" s="808"/>
      <c r="J1412" s="809"/>
      <c r="K1412" s="810"/>
      <c r="L1412" s="811"/>
      <c r="M1412" s="810"/>
      <c r="N1412" s="812"/>
      <c r="O1412" s="813"/>
      <c r="P1412" s="813"/>
      <c r="Q1412" s="647"/>
      <c r="R1412" s="682"/>
    </row>
    <row r="1413" hidden="1">
      <c r="A1413" s="804"/>
      <c r="B1413" s="799"/>
      <c r="C1413" s="805"/>
      <c r="D1413" s="814"/>
      <c r="E1413" s="802"/>
      <c r="F1413" s="807"/>
      <c r="G1413" s="682"/>
      <c r="H1413" s="682"/>
      <c r="I1413" s="808"/>
      <c r="J1413" s="809"/>
      <c r="K1413" s="810"/>
      <c r="L1413" s="811"/>
      <c r="M1413" s="810"/>
      <c r="N1413" s="812"/>
      <c r="O1413" s="813"/>
      <c r="P1413" s="813"/>
      <c r="Q1413" s="647"/>
      <c r="R1413" s="682"/>
    </row>
    <row r="1414" hidden="1">
      <c r="A1414" s="804"/>
      <c r="B1414" s="799"/>
      <c r="C1414" s="805"/>
      <c r="D1414" s="814"/>
      <c r="E1414" s="802"/>
      <c r="F1414" s="807"/>
      <c r="G1414" s="682"/>
      <c r="H1414" s="682"/>
      <c r="I1414" s="808"/>
      <c r="J1414" s="809"/>
      <c r="K1414" s="810"/>
      <c r="L1414" s="811"/>
      <c r="M1414" s="810"/>
      <c r="N1414" s="812"/>
      <c r="O1414" s="813"/>
      <c r="P1414" s="813"/>
      <c r="Q1414" s="647"/>
      <c r="R1414" s="682"/>
    </row>
    <row r="1415" hidden="1">
      <c r="A1415" s="804"/>
      <c r="B1415" s="799"/>
      <c r="C1415" s="805"/>
      <c r="D1415" s="814"/>
      <c r="E1415" s="802"/>
      <c r="F1415" s="807"/>
      <c r="G1415" s="682"/>
      <c r="H1415" s="682"/>
      <c r="I1415" s="808"/>
      <c r="J1415" s="809"/>
      <c r="K1415" s="810"/>
      <c r="L1415" s="811"/>
      <c r="M1415" s="810"/>
      <c r="N1415" s="812"/>
      <c r="O1415" s="813"/>
      <c r="P1415" s="813"/>
      <c r="Q1415" s="647"/>
      <c r="R1415" s="682"/>
    </row>
    <row r="1416" hidden="1">
      <c r="A1416" s="804"/>
      <c r="B1416" s="799"/>
      <c r="C1416" s="805"/>
      <c r="D1416" s="814"/>
      <c r="E1416" s="802"/>
      <c r="F1416" s="807"/>
      <c r="G1416" s="682"/>
      <c r="H1416" s="682"/>
      <c r="I1416" s="808"/>
      <c r="J1416" s="809"/>
      <c r="K1416" s="810"/>
      <c r="L1416" s="811"/>
      <c r="M1416" s="810"/>
      <c r="N1416" s="812"/>
      <c r="O1416" s="813"/>
      <c r="P1416" s="813"/>
      <c r="Q1416" s="647"/>
      <c r="R1416" s="682"/>
    </row>
    <row r="1417" hidden="1">
      <c r="A1417" s="804"/>
      <c r="B1417" s="799"/>
      <c r="C1417" s="805"/>
      <c r="D1417" s="814"/>
      <c r="E1417" s="802"/>
      <c r="F1417" s="807"/>
      <c r="G1417" s="682"/>
      <c r="H1417" s="682"/>
      <c r="I1417" s="808"/>
      <c r="J1417" s="809"/>
      <c r="K1417" s="810"/>
      <c r="L1417" s="811"/>
      <c r="M1417" s="810"/>
      <c r="N1417" s="812"/>
      <c r="O1417" s="813"/>
      <c r="P1417" s="813"/>
      <c r="Q1417" s="647"/>
      <c r="R1417" s="682"/>
    </row>
    <row r="1418" hidden="1">
      <c r="A1418" s="804"/>
      <c r="B1418" s="799"/>
      <c r="C1418" s="805"/>
      <c r="D1418" s="814"/>
      <c r="E1418" s="802"/>
      <c r="F1418" s="807"/>
      <c r="G1418" s="682"/>
      <c r="H1418" s="682"/>
      <c r="I1418" s="808"/>
      <c r="J1418" s="809"/>
      <c r="K1418" s="810"/>
      <c r="L1418" s="811"/>
      <c r="M1418" s="810"/>
      <c r="N1418" s="812"/>
      <c r="O1418" s="813"/>
      <c r="P1418" s="813"/>
      <c r="Q1418" s="647"/>
      <c r="R1418" s="682"/>
    </row>
    <row r="1419" hidden="1">
      <c r="A1419" s="804"/>
      <c r="B1419" s="799"/>
      <c r="C1419" s="805"/>
      <c r="D1419" s="814"/>
      <c r="E1419" s="802"/>
      <c r="F1419" s="807"/>
      <c r="G1419" s="682"/>
      <c r="H1419" s="682"/>
      <c r="I1419" s="808"/>
      <c r="J1419" s="809"/>
      <c r="K1419" s="810"/>
      <c r="L1419" s="811"/>
      <c r="M1419" s="810"/>
      <c r="N1419" s="812"/>
      <c r="O1419" s="813"/>
      <c r="P1419" s="813"/>
      <c r="Q1419" s="647"/>
      <c r="R1419" s="682"/>
    </row>
    <row r="1420" hidden="1">
      <c r="A1420" s="804"/>
      <c r="B1420" s="799"/>
      <c r="C1420" s="805"/>
      <c r="D1420" s="814"/>
      <c r="E1420" s="802"/>
      <c r="F1420" s="807"/>
      <c r="G1420" s="682"/>
      <c r="H1420" s="682"/>
      <c r="I1420" s="808"/>
      <c r="J1420" s="809"/>
      <c r="K1420" s="810"/>
      <c r="L1420" s="811"/>
      <c r="M1420" s="810"/>
      <c r="N1420" s="812"/>
      <c r="O1420" s="813"/>
      <c r="P1420" s="813"/>
      <c r="Q1420" s="647"/>
      <c r="R1420" s="682"/>
    </row>
    <row r="1421" hidden="1">
      <c r="A1421" s="804"/>
      <c r="B1421" s="799"/>
      <c r="C1421" s="805"/>
      <c r="D1421" s="814"/>
      <c r="E1421" s="802"/>
      <c r="F1421" s="807"/>
      <c r="G1421" s="682"/>
      <c r="H1421" s="682"/>
      <c r="I1421" s="808"/>
      <c r="J1421" s="809"/>
      <c r="K1421" s="810"/>
      <c r="L1421" s="811"/>
      <c r="M1421" s="810"/>
      <c r="N1421" s="812"/>
      <c r="O1421" s="813"/>
      <c r="P1421" s="813"/>
      <c r="Q1421" s="647"/>
      <c r="R1421" s="682"/>
    </row>
    <row r="1422" hidden="1">
      <c r="A1422" s="804"/>
      <c r="B1422" s="799"/>
      <c r="C1422" s="805"/>
      <c r="D1422" s="814"/>
      <c r="E1422" s="802"/>
      <c r="F1422" s="807"/>
      <c r="G1422" s="682"/>
      <c r="H1422" s="682"/>
      <c r="I1422" s="808"/>
      <c r="J1422" s="809"/>
      <c r="K1422" s="810"/>
      <c r="L1422" s="811"/>
      <c r="M1422" s="810"/>
      <c r="N1422" s="812"/>
      <c r="O1422" s="813"/>
      <c r="P1422" s="813"/>
      <c r="Q1422" s="647"/>
      <c r="R1422" s="682"/>
    </row>
    <row r="1423" hidden="1">
      <c r="A1423" s="804"/>
      <c r="B1423" s="799"/>
      <c r="C1423" s="805"/>
      <c r="D1423" s="814"/>
      <c r="E1423" s="802"/>
      <c r="F1423" s="807"/>
      <c r="G1423" s="682"/>
      <c r="H1423" s="682"/>
      <c r="I1423" s="808"/>
      <c r="J1423" s="809"/>
      <c r="K1423" s="810"/>
      <c r="L1423" s="811"/>
      <c r="M1423" s="810"/>
      <c r="N1423" s="812"/>
      <c r="O1423" s="813"/>
      <c r="P1423" s="813"/>
      <c r="Q1423" s="647"/>
      <c r="R1423" s="682"/>
    </row>
    <row r="1424" hidden="1">
      <c r="A1424" s="804"/>
      <c r="B1424" s="799"/>
      <c r="C1424" s="805"/>
      <c r="D1424" s="814"/>
      <c r="E1424" s="802"/>
      <c r="F1424" s="807"/>
      <c r="G1424" s="682"/>
      <c r="H1424" s="682"/>
      <c r="I1424" s="808"/>
      <c r="J1424" s="809"/>
      <c r="K1424" s="810"/>
      <c r="L1424" s="811"/>
      <c r="M1424" s="810"/>
      <c r="N1424" s="812"/>
      <c r="O1424" s="813"/>
      <c r="P1424" s="813"/>
      <c r="Q1424" s="647"/>
      <c r="R1424" s="682"/>
    </row>
    <row r="1425" hidden="1">
      <c r="A1425" s="804"/>
      <c r="B1425" s="799"/>
      <c r="C1425" s="805"/>
      <c r="D1425" s="814"/>
      <c r="E1425" s="802"/>
      <c r="F1425" s="807"/>
      <c r="G1425" s="682"/>
      <c r="H1425" s="682"/>
      <c r="I1425" s="808"/>
      <c r="J1425" s="809"/>
      <c r="K1425" s="810"/>
      <c r="L1425" s="811"/>
      <c r="M1425" s="810"/>
      <c r="N1425" s="812"/>
      <c r="O1425" s="813"/>
      <c r="P1425" s="813"/>
      <c r="Q1425" s="647"/>
      <c r="R1425" s="682"/>
    </row>
    <row r="1426" hidden="1">
      <c r="A1426" s="804"/>
      <c r="B1426" s="799"/>
      <c r="C1426" s="805"/>
      <c r="D1426" s="814"/>
      <c r="E1426" s="802"/>
      <c r="F1426" s="807"/>
      <c r="G1426" s="682"/>
      <c r="H1426" s="682"/>
      <c r="I1426" s="808"/>
      <c r="J1426" s="809"/>
      <c r="K1426" s="810"/>
      <c r="L1426" s="811"/>
      <c r="M1426" s="810"/>
      <c r="N1426" s="812"/>
      <c r="O1426" s="813"/>
      <c r="P1426" s="813"/>
      <c r="Q1426" s="647"/>
      <c r="R1426" s="682"/>
    </row>
    <row r="1427" hidden="1">
      <c r="A1427" s="804"/>
      <c r="B1427" s="799"/>
      <c r="C1427" s="805"/>
      <c r="D1427" s="814"/>
      <c r="E1427" s="802"/>
      <c r="F1427" s="807"/>
      <c r="G1427" s="682"/>
      <c r="H1427" s="682"/>
      <c r="I1427" s="808"/>
      <c r="J1427" s="809"/>
      <c r="K1427" s="810"/>
      <c r="L1427" s="811"/>
      <c r="M1427" s="810"/>
      <c r="N1427" s="812"/>
      <c r="O1427" s="813"/>
      <c r="P1427" s="813"/>
      <c r="Q1427" s="647"/>
      <c r="R1427" s="682"/>
    </row>
    <row r="1428" hidden="1">
      <c r="A1428" s="804"/>
      <c r="B1428" s="799"/>
      <c r="C1428" s="805"/>
      <c r="D1428" s="814"/>
      <c r="E1428" s="802"/>
      <c r="F1428" s="807"/>
      <c r="G1428" s="682"/>
      <c r="H1428" s="682"/>
      <c r="I1428" s="808"/>
      <c r="J1428" s="809"/>
      <c r="K1428" s="810"/>
      <c r="L1428" s="811"/>
      <c r="M1428" s="810"/>
      <c r="N1428" s="812"/>
      <c r="O1428" s="813"/>
      <c r="P1428" s="813"/>
      <c r="Q1428" s="647"/>
      <c r="R1428" s="682"/>
    </row>
    <row r="1429" hidden="1">
      <c r="A1429" s="804"/>
      <c r="B1429" s="799"/>
      <c r="C1429" s="805"/>
      <c r="D1429" s="814"/>
      <c r="E1429" s="802"/>
      <c r="F1429" s="807"/>
      <c r="G1429" s="682"/>
      <c r="H1429" s="682"/>
      <c r="I1429" s="808"/>
      <c r="J1429" s="809"/>
      <c r="K1429" s="810"/>
      <c r="L1429" s="811"/>
      <c r="M1429" s="810"/>
      <c r="N1429" s="812"/>
      <c r="O1429" s="813"/>
      <c r="P1429" s="813"/>
      <c r="Q1429" s="647"/>
      <c r="R1429" s="682"/>
    </row>
    <row r="1430" hidden="1">
      <c r="A1430" s="804"/>
      <c r="B1430" s="799"/>
      <c r="C1430" s="805"/>
      <c r="D1430" s="814"/>
      <c r="E1430" s="802"/>
      <c r="F1430" s="807"/>
      <c r="G1430" s="682"/>
      <c r="H1430" s="682"/>
      <c r="I1430" s="808"/>
      <c r="J1430" s="809"/>
      <c r="K1430" s="810"/>
      <c r="L1430" s="811"/>
      <c r="M1430" s="810"/>
      <c r="N1430" s="812"/>
      <c r="O1430" s="813"/>
      <c r="P1430" s="813"/>
      <c r="Q1430" s="647"/>
      <c r="R1430" s="682"/>
    </row>
    <row r="1431" hidden="1">
      <c r="A1431" s="804"/>
      <c r="B1431" s="799"/>
      <c r="C1431" s="805"/>
      <c r="D1431" s="814"/>
      <c r="E1431" s="802"/>
      <c r="F1431" s="807"/>
      <c r="G1431" s="682"/>
      <c r="H1431" s="682"/>
      <c r="I1431" s="808"/>
      <c r="J1431" s="809"/>
      <c r="K1431" s="810"/>
      <c r="L1431" s="811"/>
      <c r="M1431" s="810"/>
      <c r="N1431" s="812"/>
      <c r="O1431" s="813"/>
      <c r="P1431" s="813"/>
      <c r="Q1431" s="647"/>
      <c r="R1431" s="682"/>
    </row>
    <row r="1432" hidden="1">
      <c r="A1432" s="804"/>
      <c r="B1432" s="799"/>
      <c r="C1432" s="805"/>
      <c r="D1432" s="814"/>
      <c r="E1432" s="802"/>
      <c r="F1432" s="807"/>
      <c r="G1432" s="682"/>
      <c r="H1432" s="682"/>
      <c r="I1432" s="808"/>
      <c r="J1432" s="809"/>
      <c r="K1432" s="810"/>
      <c r="L1432" s="811"/>
      <c r="M1432" s="810"/>
      <c r="N1432" s="812"/>
      <c r="O1432" s="813"/>
      <c r="P1432" s="813"/>
      <c r="Q1432" s="647"/>
      <c r="R1432" s="682"/>
    </row>
    <row r="1433" hidden="1">
      <c r="A1433" s="804"/>
      <c r="B1433" s="799"/>
      <c r="C1433" s="805"/>
      <c r="D1433" s="814"/>
      <c r="E1433" s="802"/>
      <c r="F1433" s="807"/>
      <c r="G1433" s="682"/>
      <c r="H1433" s="682"/>
      <c r="I1433" s="808"/>
      <c r="J1433" s="809"/>
      <c r="K1433" s="810"/>
      <c r="L1433" s="811"/>
      <c r="M1433" s="810"/>
      <c r="N1433" s="812"/>
      <c r="O1433" s="813"/>
      <c r="P1433" s="813"/>
      <c r="Q1433" s="647"/>
      <c r="R1433" s="682"/>
    </row>
    <row r="1434" hidden="1">
      <c r="A1434" s="804"/>
      <c r="B1434" s="799"/>
      <c r="C1434" s="805"/>
      <c r="D1434" s="814"/>
      <c r="E1434" s="802"/>
      <c r="F1434" s="807"/>
      <c r="G1434" s="682"/>
      <c r="H1434" s="682"/>
      <c r="I1434" s="808"/>
      <c r="J1434" s="809"/>
      <c r="K1434" s="810"/>
      <c r="L1434" s="811"/>
      <c r="M1434" s="810"/>
      <c r="N1434" s="812"/>
      <c r="O1434" s="813"/>
      <c r="P1434" s="813"/>
      <c r="Q1434" s="647"/>
      <c r="R1434" s="682"/>
    </row>
    <row r="1435" hidden="1">
      <c r="A1435" s="804"/>
      <c r="B1435" s="799"/>
      <c r="C1435" s="805"/>
      <c r="D1435" s="814"/>
      <c r="E1435" s="802"/>
      <c r="F1435" s="807"/>
      <c r="G1435" s="682"/>
      <c r="H1435" s="682"/>
      <c r="I1435" s="808"/>
      <c r="J1435" s="809"/>
      <c r="K1435" s="810"/>
      <c r="L1435" s="811"/>
      <c r="M1435" s="810"/>
      <c r="N1435" s="812"/>
      <c r="O1435" s="813"/>
      <c r="P1435" s="813"/>
      <c r="Q1435" s="647"/>
      <c r="R1435" s="682"/>
    </row>
    <row r="1436" hidden="1">
      <c r="A1436" s="804"/>
      <c r="B1436" s="799"/>
      <c r="C1436" s="805"/>
      <c r="D1436" s="814"/>
      <c r="E1436" s="802"/>
      <c r="F1436" s="807"/>
      <c r="G1436" s="682"/>
      <c r="H1436" s="682"/>
      <c r="I1436" s="808"/>
      <c r="J1436" s="809"/>
      <c r="K1436" s="810"/>
      <c r="L1436" s="811"/>
      <c r="M1436" s="810"/>
      <c r="N1436" s="812"/>
      <c r="O1436" s="813"/>
      <c r="P1436" s="813"/>
      <c r="Q1436" s="647"/>
      <c r="R1436" s="682"/>
    </row>
    <row r="1437" hidden="1">
      <c r="A1437" s="804"/>
      <c r="B1437" s="799"/>
      <c r="C1437" s="805"/>
      <c r="D1437" s="814"/>
      <c r="E1437" s="802"/>
      <c r="F1437" s="807"/>
      <c r="G1437" s="682"/>
      <c r="H1437" s="682"/>
      <c r="I1437" s="808"/>
      <c r="J1437" s="809"/>
      <c r="K1437" s="810"/>
      <c r="L1437" s="811"/>
      <c r="M1437" s="810"/>
      <c r="N1437" s="812"/>
      <c r="O1437" s="813"/>
      <c r="P1437" s="813"/>
      <c r="Q1437" s="647"/>
      <c r="R1437" s="682"/>
    </row>
    <row r="1438" hidden="1">
      <c r="A1438" s="804"/>
      <c r="B1438" s="799"/>
      <c r="C1438" s="805"/>
      <c r="D1438" s="814"/>
      <c r="E1438" s="802"/>
      <c r="F1438" s="807"/>
      <c r="G1438" s="682"/>
      <c r="H1438" s="682"/>
      <c r="I1438" s="808"/>
      <c r="J1438" s="809"/>
      <c r="K1438" s="810"/>
      <c r="L1438" s="811"/>
      <c r="M1438" s="810"/>
      <c r="N1438" s="812"/>
      <c r="O1438" s="813"/>
      <c r="P1438" s="813"/>
      <c r="Q1438" s="647"/>
      <c r="R1438" s="682"/>
    </row>
    <row r="1439" hidden="1">
      <c r="A1439" s="804"/>
      <c r="B1439" s="799"/>
      <c r="C1439" s="805"/>
      <c r="D1439" s="814"/>
      <c r="E1439" s="802"/>
      <c r="F1439" s="807"/>
      <c r="G1439" s="682"/>
      <c r="H1439" s="682"/>
      <c r="I1439" s="808"/>
      <c r="J1439" s="809"/>
      <c r="K1439" s="810"/>
      <c r="L1439" s="811"/>
      <c r="M1439" s="810"/>
      <c r="N1439" s="812"/>
      <c r="O1439" s="813"/>
      <c r="P1439" s="813"/>
      <c r="Q1439" s="647"/>
      <c r="R1439" s="682"/>
    </row>
    <row r="1440" hidden="1">
      <c r="A1440" s="804"/>
      <c r="B1440" s="799"/>
      <c r="C1440" s="805"/>
      <c r="D1440" s="814"/>
      <c r="E1440" s="802"/>
      <c r="F1440" s="807"/>
      <c r="G1440" s="682"/>
      <c r="H1440" s="682"/>
      <c r="I1440" s="808"/>
      <c r="J1440" s="809"/>
      <c r="K1440" s="810"/>
      <c r="L1440" s="811"/>
      <c r="M1440" s="810"/>
      <c r="N1440" s="812"/>
      <c r="O1440" s="813"/>
      <c r="P1440" s="813"/>
      <c r="Q1440" s="647"/>
      <c r="R1440" s="682"/>
    </row>
    <row r="1441" hidden="1">
      <c r="A1441" s="804"/>
      <c r="B1441" s="799"/>
      <c r="C1441" s="805"/>
      <c r="D1441" s="814"/>
      <c r="E1441" s="802"/>
      <c r="F1441" s="807"/>
      <c r="G1441" s="682"/>
      <c r="H1441" s="682"/>
      <c r="I1441" s="808"/>
      <c r="J1441" s="809"/>
      <c r="K1441" s="810"/>
      <c r="L1441" s="811"/>
      <c r="M1441" s="810"/>
      <c r="N1441" s="812"/>
      <c r="O1441" s="813"/>
      <c r="P1441" s="813"/>
      <c r="Q1441" s="647"/>
      <c r="R1441" s="682"/>
    </row>
    <row r="1442" hidden="1">
      <c r="A1442" s="804"/>
      <c r="B1442" s="799"/>
      <c r="C1442" s="805"/>
      <c r="D1442" s="814"/>
      <c r="E1442" s="802"/>
      <c r="F1442" s="807"/>
      <c r="G1442" s="682"/>
      <c r="H1442" s="682"/>
      <c r="I1442" s="808"/>
      <c r="J1442" s="809"/>
      <c r="K1442" s="810"/>
      <c r="L1442" s="811"/>
      <c r="M1442" s="810"/>
      <c r="N1442" s="812"/>
      <c r="O1442" s="813"/>
      <c r="P1442" s="813"/>
      <c r="Q1442" s="647"/>
      <c r="R1442" s="682"/>
    </row>
    <row r="1443" hidden="1">
      <c r="A1443" s="804"/>
      <c r="B1443" s="799"/>
      <c r="C1443" s="805"/>
      <c r="D1443" s="814"/>
      <c r="E1443" s="802"/>
      <c r="F1443" s="807"/>
      <c r="G1443" s="682"/>
      <c r="H1443" s="682"/>
      <c r="I1443" s="808"/>
      <c r="J1443" s="809"/>
      <c r="K1443" s="810"/>
      <c r="L1443" s="811"/>
      <c r="M1443" s="810"/>
      <c r="N1443" s="812"/>
      <c r="O1443" s="813"/>
      <c r="P1443" s="813"/>
      <c r="Q1443" s="647"/>
      <c r="R1443" s="682"/>
    </row>
    <row r="1444" hidden="1">
      <c r="A1444" s="804"/>
      <c r="B1444" s="799"/>
      <c r="C1444" s="805"/>
      <c r="D1444" s="814"/>
      <c r="E1444" s="802"/>
      <c r="F1444" s="807"/>
      <c r="G1444" s="682"/>
      <c r="H1444" s="682"/>
      <c r="I1444" s="808"/>
      <c r="J1444" s="809"/>
      <c r="K1444" s="810"/>
      <c r="L1444" s="811"/>
      <c r="M1444" s="810"/>
      <c r="N1444" s="812"/>
      <c r="O1444" s="813"/>
      <c r="P1444" s="813"/>
      <c r="Q1444" s="647"/>
      <c r="R1444" s="682"/>
    </row>
    <row r="1445" hidden="1">
      <c r="A1445" s="804"/>
      <c r="B1445" s="799"/>
      <c r="C1445" s="805"/>
      <c r="D1445" s="814"/>
      <c r="E1445" s="802"/>
      <c r="F1445" s="807"/>
      <c r="G1445" s="682"/>
      <c r="H1445" s="682"/>
      <c r="I1445" s="808"/>
      <c r="J1445" s="809"/>
      <c r="K1445" s="810"/>
      <c r="L1445" s="811"/>
      <c r="M1445" s="810"/>
      <c r="N1445" s="812"/>
      <c r="O1445" s="813"/>
      <c r="P1445" s="813"/>
      <c r="Q1445" s="647"/>
      <c r="R1445" s="682"/>
    </row>
    <row r="1446" hidden="1">
      <c r="A1446" s="804"/>
      <c r="B1446" s="799"/>
      <c r="C1446" s="805"/>
      <c r="D1446" s="814"/>
      <c r="E1446" s="802"/>
      <c r="F1446" s="807"/>
      <c r="G1446" s="682"/>
      <c r="H1446" s="682"/>
      <c r="I1446" s="808"/>
      <c r="J1446" s="809"/>
      <c r="K1446" s="810"/>
      <c r="L1446" s="811"/>
      <c r="M1446" s="810"/>
      <c r="N1446" s="812"/>
      <c r="O1446" s="813"/>
      <c r="P1446" s="813"/>
      <c r="Q1446" s="647"/>
      <c r="R1446" s="682"/>
    </row>
    <row r="1447" hidden="1">
      <c r="A1447" s="804"/>
      <c r="B1447" s="799"/>
      <c r="C1447" s="805"/>
      <c r="D1447" s="814"/>
      <c r="E1447" s="802"/>
      <c r="F1447" s="807"/>
      <c r="G1447" s="682"/>
      <c r="H1447" s="682"/>
      <c r="I1447" s="808"/>
      <c r="J1447" s="809"/>
      <c r="K1447" s="810"/>
      <c r="L1447" s="811"/>
      <c r="M1447" s="810"/>
      <c r="N1447" s="812"/>
      <c r="O1447" s="813"/>
      <c r="P1447" s="813"/>
      <c r="Q1447" s="647"/>
      <c r="R1447" s="682"/>
    </row>
    <row r="1448" hidden="1">
      <c r="A1448" s="804"/>
      <c r="B1448" s="799"/>
      <c r="C1448" s="805"/>
      <c r="D1448" s="814"/>
      <c r="E1448" s="802"/>
      <c r="F1448" s="807"/>
      <c r="G1448" s="682"/>
      <c r="H1448" s="682"/>
      <c r="I1448" s="808"/>
      <c r="J1448" s="809"/>
      <c r="K1448" s="810"/>
      <c r="L1448" s="811"/>
      <c r="M1448" s="810"/>
      <c r="N1448" s="812"/>
      <c r="O1448" s="813"/>
      <c r="P1448" s="813"/>
      <c r="Q1448" s="647"/>
      <c r="R1448" s="682"/>
    </row>
    <row r="1449" hidden="1">
      <c r="A1449" s="804"/>
      <c r="B1449" s="799"/>
      <c r="C1449" s="805"/>
      <c r="D1449" s="814"/>
      <c r="E1449" s="802"/>
      <c r="F1449" s="807"/>
      <c r="G1449" s="682"/>
      <c r="H1449" s="682"/>
      <c r="I1449" s="808"/>
      <c r="J1449" s="809"/>
      <c r="K1449" s="810"/>
      <c r="L1449" s="811"/>
      <c r="M1449" s="810"/>
      <c r="N1449" s="812"/>
      <c r="O1449" s="813"/>
      <c r="P1449" s="813"/>
      <c r="Q1449" s="647"/>
      <c r="R1449" s="682"/>
    </row>
    <row r="1450" hidden="1">
      <c r="A1450" s="804"/>
      <c r="B1450" s="799"/>
      <c r="C1450" s="805"/>
      <c r="D1450" s="814"/>
      <c r="E1450" s="802"/>
      <c r="F1450" s="807"/>
      <c r="G1450" s="682"/>
      <c r="H1450" s="682"/>
      <c r="I1450" s="808"/>
      <c r="J1450" s="809"/>
      <c r="K1450" s="810"/>
      <c r="L1450" s="811"/>
      <c r="M1450" s="810"/>
      <c r="N1450" s="812"/>
      <c r="O1450" s="813"/>
      <c r="P1450" s="813"/>
      <c r="Q1450" s="647"/>
      <c r="R1450" s="682"/>
    </row>
    <row r="1451" hidden="1">
      <c r="A1451" s="804"/>
      <c r="B1451" s="799"/>
      <c r="C1451" s="805"/>
      <c r="D1451" s="814"/>
      <c r="E1451" s="802"/>
      <c r="F1451" s="807"/>
      <c r="G1451" s="682"/>
      <c r="H1451" s="682"/>
      <c r="I1451" s="808"/>
      <c r="J1451" s="809"/>
      <c r="K1451" s="810"/>
      <c r="L1451" s="811"/>
      <c r="M1451" s="810"/>
      <c r="N1451" s="812"/>
      <c r="O1451" s="813"/>
      <c r="P1451" s="813"/>
      <c r="Q1451" s="647"/>
      <c r="R1451" s="682"/>
    </row>
    <row r="1452" hidden="1">
      <c r="A1452" s="804"/>
      <c r="B1452" s="799"/>
      <c r="C1452" s="805"/>
      <c r="D1452" s="814"/>
      <c r="E1452" s="802"/>
      <c r="F1452" s="807"/>
      <c r="G1452" s="682"/>
      <c r="H1452" s="682"/>
      <c r="I1452" s="808"/>
      <c r="J1452" s="809"/>
      <c r="K1452" s="810"/>
      <c r="L1452" s="811"/>
      <c r="M1452" s="810"/>
      <c r="N1452" s="812"/>
      <c r="O1452" s="813"/>
      <c r="P1452" s="813"/>
      <c r="Q1452" s="647"/>
      <c r="R1452" s="682"/>
    </row>
    <row r="1453" hidden="1">
      <c r="A1453" s="804"/>
      <c r="B1453" s="799"/>
      <c r="C1453" s="805"/>
      <c r="D1453" s="814"/>
      <c r="E1453" s="802"/>
      <c r="F1453" s="807"/>
      <c r="G1453" s="682"/>
      <c r="H1453" s="682"/>
      <c r="I1453" s="808"/>
      <c r="J1453" s="809"/>
      <c r="K1453" s="810"/>
      <c r="L1453" s="811"/>
      <c r="M1453" s="810"/>
      <c r="N1453" s="812"/>
      <c r="O1453" s="813"/>
      <c r="P1453" s="813"/>
      <c r="Q1453" s="647"/>
      <c r="R1453" s="682"/>
    </row>
    <row r="1454" hidden="1">
      <c r="A1454" s="804"/>
      <c r="B1454" s="799"/>
      <c r="C1454" s="805"/>
      <c r="D1454" s="814"/>
      <c r="E1454" s="802"/>
      <c r="F1454" s="807"/>
      <c r="G1454" s="682"/>
      <c r="H1454" s="682"/>
      <c r="I1454" s="808"/>
      <c r="J1454" s="809"/>
      <c r="K1454" s="810"/>
      <c r="L1454" s="811"/>
      <c r="M1454" s="810"/>
      <c r="N1454" s="812"/>
      <c r="O1454" s="813"/>
      <c r="P1454" s="813"/>
      <c r="Q1454" s="647"/>
      <c r="R1454" s="682"/>
    </row>
    <row r="1455" hidden="1">
      <c r="A1455" s="804"/>
      <c r="B1455" s="799"/>
      <c r="C1455" s="805"/>
      <c r="D1455" s="814"/>
      <c r="E1455" s="802"/>
      <c r="F1455" s="807"/>
      <c r="G1455" s="682"/>
      <c r="H1455" s="682"/>
      <c r="I1455" s="808"/>
      <c r="J1455" s="809"/>
      <c r="K1455" s="810"/>
      <c r="L1455" s="811"/>
      <c r="M1455" s="810"/>
      <c r="N1455" s="812"/>
      <c r="O1455" s="813"/>
      <c r="P1455" s="813"/>
      <c r="Q1455" s="647"/>
      <c r="R1455" s="682"/>
    </row>
    <row r="1456" hidden="1">
      <c r="A1456" s="804"/>
      <c r="B1456" s="799"/>
      <c r="C1456" s="805"/>
      <c r="D1456" s="814"/>
      <c r="E1456" s="802"/>
      <c r="F1456" s="807"/>
      <c r="G1456" s="682"/>
      <c r="H1456" s="682"/>
      <c r="I1456" s="808"/>
      <c r="J1456" s="809"/>
      <c r="K1456" s="810"/>
      <c r="L1456" s="811"/>
      <c r="M1456" s="810"/>
      <c r="N1456" s="812"/>
      <c r="O1456" s="813"/>
      <c r="P1456" s="813"/>
      <c r="Q1456" s="647"/>
      <c r="R1456" s="682"/>
    </row>
    <row r="1457" hidden="1">
      <c r="A1457" s="804"/>
      <c r="B1457" s="799"/>
      <c r="C1457" s="805"/>
      <c r="D1457" s="814"/>
      <c r="E1457" s="802"/>
      <c r="F1457" s="807"/>
      <c r="G1457" s="682"/>
      <c r="H1457" s="682"/>
      <c r="I1457" s="808"/>
      <c r="J1457" s="809"/>
      <c r="K1457" s="810"/>
      <c r="L1457" s="811"/>
      <c r="M1457" s="810"/>
      <c r="N1457" s="812"/>
      <c r="O1457" s="813"/>
      <c r="P1457" s="813"/>
      <c r="Q1457" s="647"/>
      <c r="R1457" s="682"/>
    </row>
    <row r="1458" hidden="1">
      <c r="A1458" s="804"/>
      <c r="B1458" s="799"/>
      <c r="C1458" s="805"/>
      <c r="D1458" s="814"/>
      <c r="E1458" s="802"/>
      <c r="F1458" s="807"/>
      <c r="G1458" s="682"/>
      <c r="H1458" s="682"/>
      <c r="I1458" s="808"/>
      <c r="J1458" s="809"/>
      <c r="K1458" s="810"/>
      <c r="L1458" s="811"/>
      <c r="M1458" s="810"/>
      <c r="N1458" s="812"/>
      <c r="O1458" s="813"/>
      <c r="P1458" s="813"/>
      <c r="Q1458" s="647"/>
      <c r="R1458" s="682"/>
    </row>
    <row r="1459" hidden="1">
      <c r="A1459" s="804"/>
      <c r="B1459" s="799"/>
      <c r="C1459" s="805"/>
      <c r="D1459" s="814"/>
      <c r="E1459" s="802"/>
      <c r="F1459" s="807"/>
      <c r="G1459" s="682"/>
      <c r="H1459" s="682"/>
      <c r="I1459" s="808"/>
      <c r="J1459" s="809"/>
      <c r="K1459" s="810"/>
      <c r="L1459" s="811"/>
      <c r="M1459" s="810"/>
      <c r="N1459" s="812"/>
      <c r="O1459" s="813"/>
      <c r="P1459" s="813"/>
      <c r="Q1459" s="647"/>
      <c r="R1459" s="682"/>
    </row>
    <row r="1460" hidden="1">
      <c r="A1460" s="804"/>
      <c r="B1460" s="799"/>
      <c r="C1460" s="805"/>
      <c r="D1460" s="814"/>
      <c r="E1460" s="802"/>
      <c r="F1460" s="807"/>
      <c r="G1460" s="682"/>
      <c r="H1460" s="682"/>
      <c r="I1460" s="808"/>
      <c r="J1460" s="809"/>
      <c r="K1460" s="810"/>
      <c r="L1460" s="811"/>
      <c r="M1460" s="810"/>
      <c r="N1460" s="812"/>
      <c r="O1460" s="813"/>
      <c r="P1460" s="813"/>
      <c r="Q1460" s="647"/>
      <c r="R1460" s="682"/>
    </row>
    <row r="1461" hidden="1">
      <c r="A1461" s="804"/>
      <c r="B1461" s="799"/>
      <c r="C1461" s="805"/>
      <c r="D1461" s="814"/>
      <c r="E1461" s="802"/>
      <c r="F1461" s="807"/>
      <c r="G1461" s="682"/>
      <c r="H1461" s="682"/>
      <c r="I1461" s="808"/>
      <c r="J1461" s="809"/>
      <c r="K1461" s="810"/>
      <c r="L1461" s="811"/>
      <c r="M1461" s="810"/>
      <c r="N1461" s="812"/>
      <c r="O1461" s="813"/>
      <c r="P1461" s="813"/>
      <c r="Q1461" s="647"/>
      <c r="R1461" s="682"/>
    </row>
    <row r="1462" hidden="1">
      <c r="A1462" s="804"/>
      <c r="B1462" s="799"/>
      <c r="C1462" s="805"/>
      <c r="D1462" s="814"/>
      <c r="E1462" s="802"/>
      <c r="F1462" s="807"/>
      <c r="G1462" s="682"/>
      <c r="H1462" s="682"/>
      <c r="I1462" s="808"/>
      <c r="J1462" s="809"/>
      <c r="K1462" s="810"/>
      <c r="L1462" s="811"/>
      <c r="M1462" s="810"/>
      <c r="N1462" s="812"/>
      <c r="O1462" s="813"/>
      <c r="P1462" s="813"/>
      <c r="Q1462" s="647"/>
      <c r="R1462" s="682"/>
    </row>
    <row r="1463" hidden="1">
      <c r="A1463" s="804"/>
      <c r="B1463" s="799"/>
      <c r="C1463" s="805"/>
      <c r="D1463" s="814"/>
      <c r="E1463" s="802"/>
      <c r="F1463" s="807"/>
      <c r="G1463" s="682"/>
      <c r="H1463" s="682"/>
      <c r="I1463" s="808"/>
      <c r="J1463" s="809"/>
      <c r="K1463" s="810"/>
      <c r="L1463" s="811"/>
      <c r="M1463" s="810"/>
      <c r="N1463" s="812"/>
      <c r="O1463" s="813"/>
      <c r="P1463" s="813"/>
      <c r="Q1463" s="647"/>
      <c r="R1463" s="682"/>
    </row>
    <row r="1464" hidden="1">
      <c r="A1464" s="804"/>
      <c r="B1464" s="799"/>
      <c r="C1464" s="805"/>
      <c r="D1464" s="814"/>
      <c r="E1464" s="802"/>
      <c r="F1464" s="807"/>
      <c r="G1464" s="682"/>
      <c r="H1464" s="682"/>
      <c r="I1464" s="808"/>
      <c r="J1464" s="809"/>
      <c r="K1464" s="810"/>
      <c r="L1464" s="811"/>
      <c r="M1464" s="810"/>
      <c r="N1464" s="812"/>
      <c r="O1464" s="813"/>
      <c r="P1464" s="813"/>
      <c r="Q1464" s="647"/>
      <c r="R1464" s="682"/>
    </row>
    <row r="1465" hidden="1">
      <c r="A1465" s="804"/>
      <c r="B1465" s="799"/>
      <c r="C1465" s="805"/>
      <c r="D1465" s="814"/>
      <c r="E1465" s="802"/>
      <c r="F1465" s="807"/>
      <c r="G1465" s="682"/>
      <c r="H1465" s="682"/>
      <c r="I1465" s="808"/>
      <c r="J1465" s="809"/>
      <c r="K1465" s="810"/>
      <c r="L1465" s="811"/>
      <c r="M1465" s="810"/>
      <c r="N1465" s="812"/>
      <c r="O1465" s="813"/>
      <c r="P1465" s="813"/>
      <c r="Q1465" s="647"/>
      <c r="R1465" s="682"/>
    </row>
    <row r="1466" hidden="1">
      <c r="A1466" s="804"/>
      <c r="B1466" s="799"/>
      <c r="C1466" s="805"/>
      <c r="D1466" s="814"/>
      <c r="E1466" s="802"/>
      <c r="F1466" s="807"/>
      <c r="G1466" s="682"/>
      <c r="H1466" s="682"/>
      <c r="I1466" s="808"/>
      <c r="J1466" s="809"/>
      <c r="K1466" s="810"/>
      <c r="L1466" s="811"/>
      <c r="M1466" s="810"/>
      <c r="N1466" s="812"/>
      <c r="O1466" s="813"/>
      <c r="P1466" s="813"/>
      <c r="Q1466" s="647"/>
      <c r="R1466" s="682"/>
    </row>
    <row r="1467" hidden="1">
      <c r="A1467" s="804"/>
      <c r="B1467" s="799"/>
      <c r="C1467" s="805"/>
      <c r="D1467" s="814"/>
      <c r="E1467" s="802"/>
      <c r="F1467" s="807"/>
      <c r="G1467" s="682"/>
      <c r="H1467" s="682"/>
      <c r="I1467" s="808"/>
      <c r="J1467" s="809"/>
      <c r="K1467" s="810"/>
      <c r="L1467" s="811"/>
      <c r="M1467" s="810"/>
      <c r="N1467" s="812"/>
      <c r="O1467" s="813"/>
      <c r="P1467" s="813"/>
      <c r="Q1467" s="647"/>
      <c r="R1467" s="682"/>
    </row>
    <row r="1468" hidden="1">
      <c r="A1468" s="804"/>
      <c r="B1468" s="799"/>
      <c r="C1468" s="805"/>
      <c r="D1468" s="814"/>
      <c r="E1468" s="802"/>
      <c r="F1468" s="807"/>
      <c r="G1468" s="682"/>
      <c r="H1468" s="682"/>
      <c r="I1468" s="808"/>
      <c r="J1468" s="809"/>
      <c r="K1468" s="810"/>
      <c r="L1468" s="811"/>
      <c r="M1468" s="810"/>
      <c r="N1468" s="812"/>
      <c r="O1468" s="813"/>
      <c r="P1468" s="813"/>
      <c r="Q1468" s="647"/>
      <c r="R1468" s="682"/>
    </row>
    <row r="1469" hidden="1">
      <c r="A1469" s="804"/>
      <c r="B1469" s="799"/>
      <c r="C1469" s="805"/>
      <c r="D1469" s="814"/>
      <c r="E1469" s="802"/>
      <c r="F1469" s="807"/>
      <c r="G1469" s="682"/>
      <c r="H1469" s="682"/>
      <c r="I1469" s="808"/>
      <c r="J1469" s="809"/>
      <c r="K1469" s="810"/>
      <c r="L1469" s="811"/>
      <c r="M1469" s="810"/>
      <c r="N1469" s="812"/>
      <c r="O1469" s="813"/>
      <c r="P1469" s="813"/>
      <c r="Q1469" s="647"/>
      <c r="R1469" s="682"/>
    </row>
    <row r="1470" hidden="1">
      <c r="A1470" s="804"/>
      <c r="B1470" s="799"/>
      <c r="C1470" s="805"/>
      <c r="D1470" s="814"/>
      <c r="E1470" s="802"/>
      <c r="F1470" s="807"/>
      <c r="G1470" s="682"/>
      <c r="H1470" s="682"/>
      <c r="I1470" s="808"/>
      <c r="J1470" s="809"/>
      <c r="K1470" s="810"/>
      <c r="L1470" s="811"/>
      <c r="M1470" s="810"/>
      <c r="N1470" s="812"/>
      <c r="O1470" s="813"/>
      <c r="P1470" s="813"/>
      <c r="Q1470" s="647"/>
      <c r="R1470" s="682"/>
    </row>
    <row r="1471" hidden="1">
      <c r="A1471" s="804"/>
      <c r="B1471" s="799"/>
      <c r="C1471" s="805"/>
      <c r="D1471" s="814"/>
      <c r="E1471" s="802"/>
      <c r="F1471" s="807"/>
      <c r="G1471" s="682"/>
      <c r="H1471" s="682"/>
      <c r="I1471" s="808"/>
      <c r="J1471" s="809"/>
      <c r="K1471" s="810"/>
      <c r="L1471" s="811"/>
      <c r="M1471" s="810"/>
      <c r="N1471" s="812"/>
      <c r="O1471" s="813"/>
      <c r="P1471" s="813"/>
      <c r="Q1471" s="647"/>
      <c r="R1471" s="682"/>
    </row>
    <row r="1472" hidden="1">
      <c r="A1472" s="804"/>
      <c r="B1472" s="799"/>
      <c r="C1472" s="805"/>
      <c r="D1472" s="814"/>
      <c r="E1472" s="802"/>
      <c r="F1472" s="807"/>
      <c r="G1472" s="682"/>
      <c r="H1472" s="682"/>
      <c r="I1472" s="808"/>
      <c r="J1472" s="809"/>
      <c r="K1472" s="810"/>
      <c r="L1472" s="811"/>
      <c r="M1472" s="810"/>
      <c r="N1472" s="812"/>
      <c r="O1472" s="813"/>
      <c r="P1472" s="813"/>
      <c r="Q1472" s="647"/>
      <c r="R1472" s="682"/>
    </row>
    <row r="1473" hidden="1">
      <c r="A1473" s="804"/>
      <c r="B1473" s="799"/>
      <c r="C1473" s="805"/>
      <c r="D1473" s="814"/>
      <c r="E1473" s="802"/>
      <c r="F1473" s="807"/>
      <c r="G1473" s="682"/>
      <c r="H1473" s="682"/>
      <c r="I1473" s="808"/>
      <c r="J1473" s="809"/>
      <c r="K1473" s="810"/>
      <c r="L1473" s="811"/>
      <c r="M1473" s="810"/>
      <c r="N1473" s="812"/>
      <c r="O1473" s="813"/>
      <c r="P1473" s="813"/>
      <c r="Q1473" s="647"/>
      <c r="R1473" s="682"/>
    </row>
    <row r="1474" hidden="1">
      <c r="A1474" s="804"/>
      <c r="B1474" s="799"/>
      <c r="C1474" s="805"/>
      <c r="D1474" s="814"/>
      <c r="E1474" s="802"/>
      <c r="F1474" s="807"/>
      <c r="G1474" s="682"/>
      <c r="H1474" s="682"/>
      <c r="I1474" s="808"/>
      <c r="J1474" s="809"/>
      <c r="K1474" s="810"/>
      <c r="L1474" s="811"/>
      <c r="M1474" s="810"/>
      <c r="N1474" s="812"/>
      <c r="O1474" s="813"/>
      <c r="P1474" s="813"/>
      <c r="Q1474" s="647"/>
      <c r="R1474" s="682"/>
    </row>
    <row r="1475" hidden="1">
      <c r="A1475" s="804"/>
      <c r="B1475" s="799"/>
      <c r="C1475" s="805"/>
      <c r="D1475" s="814"/>
      <c r="E1475" s="802"/>
      <c r="F1475" s="807"/>
      <c r="G1475" s="682"/>
      <c r="H1475" s="682"/>
      <c r="I1475" s="808"/>
      <c r="J1475" s="809"/>
      <c r="K1475" s="810"/>
      <c r="L1475" s="811"/>
      <c r="M1475" s="810"/>
      <c r="N1475" s="812"/>
      <c r="O1475" s="813"/>
      <c r="P1475" s="813"/>
      <c r="Q1475" s="647"/>
      <c r="R1475" s="682"/>
    </row>
    <row r="1476" hidden="1">
      <c r="A1476" s="804"/>
      <c r="B1476" s="799"/>
      <c r="C1476" s="805"/>
      <c r="D1476" s="814"/>
      <c r="E1476" s="802"/>
      <c r="F1476" s="807"/>
      <c r="G1476" s="682"/>
      <c r="H1476" s="682"/>
      <c r="I1476" s="808"/>
      <c r="J1476" s="809"/>
      <c r="K1476" s="810"/>
      <c r="L1476" s="811"/>
      <c r="M1476" s="810"/>
      <c r="N1476" s="812"/>
      <c r="O1476" s="813"/>
      <c r="P1476" s="813"/>
      <c r="Q1476" s="647"/>
      <c r="R1476" s="682"/>
    </row>
    <row r="1477" hidden="1">
      <c r="A1477" s="804"/>
      <c r="B1477" s="799"/>
      <c r="C1477" s="805"/>
      <c r="D1477" s="814"/>
      <c r="E1477" s="802"/>
      <c r="F1477" s="807"/>
      <c r="G1477" s="682"/>
      <c r="H1477" s="682"/>
      <c r="I1477" s="808"/>
      <c r="J1477" s="809"/>
      <c r="K1477" s="810"/>
      <c r="L1477" s="811"/>
      <c r="M1477" s="810"/>
      <c r="N1477" s="812"/>
      <c r="O1477" s="813"/>
      <c r="P1477" s="813"/>
      <c r="Q1477" s="647"/>
      <c r="R1477" s="682"/>
    </row>
    <row r="1478" hidden="1">
      <c r="A1478" s="804"/>
      <c r="B1478" s="799"/>
      <c r="C1478" s="805"/>
      <c r="D1478" s="814"/>
      <c r="E1478" s="802"/>
      <c r="F1478" s="807"/>
      <c r="G1478" s="682"/>
      <c r="H1478" s="682"/>
      <c r="I1478" s="808"/>
      <c r="J1478" s="809"/>
      <c r="K1478" s="810"/>
      <c r="L1478" s="811"/>
      <c r="M1478" s="810"/>
      <c r="N1478" s="812"/>
      <c r="O1478" s="813"/>
      <c r="P1478" s="813"/>
      <c r="Q1478" s="647"/>
      <c r="R1478" s="682"/>
    </row>
    <row r="1479" hidden="1">
      <c r="A1479" s="804"/>
      <c r="B1479" s="799"/>
      <c r="C1479" s="805"/>
      <c r="D1479" s="814"/>
      <c r="E1479" s="802"/>
      <c r="F1479" s="807"/>
      <c r="G1479" s="682"/>
      <c r="H1479" s="682"/>
      <c r="I1479" s="808"/>
      <c r="J1479" s="809"/>
      <c r="K1479" s="810"/>
      <c r="L1479" s="811"/>
      <c r="M1479" s="810"/>
      <c r="N1479" s="812"/>
      <c r="O1479" s="813"/>
      <c r="P1479" s="813"/>
      <c r="Q1479" s="647"/>
      <c r="R1479" s="682"/>
    </row>
    <row r="1480" hidden="1">
      <c r="A1480" s="804"/>
      <c r="B1480" s="799"/>
      <c r="C1480" s="805"/>
      <c r="D1480" s="814"/>
      <c r="E1480" s="802"/>
      <c r="F1480" s="807"/>
      <c r="G1480" s="682"/>
      <c r="H1480" s="682"/>
      <c r="I1480" s="808"/>
      <c r="J1480" s="809"/>
      <c r="K1480" s="810"/>
      <c r="L1480" s="811"/>
      <c r="M1480" s="810"/>
      <c r="N1480" s="812"/>
      <c r="O1480" s="813"/>
      <c r="P1480" s="813"/>
      <c r="Q1480" s="647"/>
      <c r="R1480" s="682"/>
    </row>
    <row r="1481" hidden="1">
      <c r="A1481" s="804"/>
      <c r="B1481" s="799"/>
      <c r="C1481" s="805"/>
      <c r="D1481" s="814"/>
      <c r="E1481" s="802"/>
      <c r="F1481" s="807"/>
      <c r="G1481" s="682"/>
      <c r="H1481" s="682"/>
      <c r="I1481" s="808"/>
      <c r="J1481" s="809"/>
      <c r="K1481" s="810"/>
      <c r="L1481" s="811"/>
      <c r="M1481" s="810"/>
      <c r="N1481" s="812"/>
      <c r="O1481" s="813"/>
      <c r="P1481" s="813"/>
      <c r="Q1481" s="647"/>
      <c r="R1481" s="682"/>
    </row>
    <row r="1482" hidden="1">
      <c r="A1482" s="804"/>
      <c r="B1482" s="799"/>
      <c r="C1482" s="805"/>
      <c r="D1482" s="814"/>
      <c r="E1482" s="802"/>
      <c r="F1482" s="807"/>
      <c r="G1482" s="682"/>
      <c r="H1482" s="682"/>
      <c r="I1482" s="808"/>
      <c r="J1482" s="809"/>
      <c r="K1482" s="810"/>
      <c r="L1482" s="811"/>
      <c r="M1482" s="810"/>
      <c r="N1482" s="812"/>
      <c r="O1482" s="813"/>
      <c r="P1482" s="813"/>
      <c r="Q1482" s="647"/>
      <c r="R1482" s="682"/>
    </row>
    <row r="1483" hidden="1">
      <c r="A1483" s="804"/>
      <c r="B1483" s="799"/>
      <c r="C1483" s="805"/>
      <c r="D1483" s="814"/>
      <c r="E1483" s="802"/>
      <c r="F1483" s="807"/>
      <c r="G1483" s="682"/>
      <c r="H1483" s="682"/>
      <c r="I1483" s="808"/>
      <c r="J1483" s="809"/>
      <c r="K1483" s="810"/>
      <c r="L1483" s="811"/>
      <c r="M1483" s="810"/>
      <c r="N1483" s="812"/>
      <c r="O1483" s="813"/>
      <c r="P1483" s="813"/>
      <c r="Q1483" s="647"/>
      <c r="R1483" s="682"/>
    </row>
    <row r="1484" hidden="1">
      <c r="A1484" s="804"/>
      <c r="B1484" s="799"/>
      <c r="C1484" s="805"/>
      <c r="D1484" s="814"/>
      <c r="E1484" s="802"/>
      <c r="F1484" s="807"/>
      <c r="G1484" s="682"/>
      <c r="H1484" s="682"/>
      <c r="I1484" s="808"/>
      <c r="J1484" s="809"/>
      <c r="K1484" s="810"/>
      <c r="L1484" s="811"/>
      <c r="M1484" s="810"/>
      <c r="N1484" s="812"/>
      <c r="O1484" s="813"/>
      <c r="P1484" s="813"/>
      <c r="Q1484" s="647"/>
      <c r="R1484" s="682"/>
    </row>
    <row r="1485" hidden="1">
      <c r="A1485" s="804"/>
      <c r="B1485" s="799"/>
      <c r="C1485" s="805"/>
      <c r="D1485" s="814"/>
      <c r="E1485" s="802"/>
      <c r="F1485" s="807"/>
      <c r="G1485" s="682"/>
      <c r="H1485" s="682"/>
      <c r="I1485" s="808"/>
      <c r="J1485" s="809"/>
      <c r="K1485" s="810"/>
      <c r="L1485" s="811"/>
      <c r="M1485" s="810"/>
      <c r="N1485" s="812"/>
      <c r="O1485" s="813"/>
      <c r="P1485" s="813"/>
      <c r="Q1485" s="647"/>
      <c r="R1485" s="682"/>
    </row>
    <row r="1486" hidden="1">
      <c r="A1486" s="804"/>
      <c r="B1486" s="799"/>
      <c r="C1486" s="805"/>
      <c r="D1486" s="814"/>
      <c r="E1486" s="802"/>
      <c r="F1486" s="807"/>
      <c r="G1486" s="682"/>
      <c r="H1486" s="682"/>
      <c r="I1486" s="808"/>
      <c r="J1486" s="809"/>
      <c r="K1486" s="810"/>
      <c r="L1486" s="811"/>
      <c r="M1486" s="810"/>
      <c r="N1486" s="812"/>
      <c r="O1486" s="813"/>
      <c r="P1486" s="813"/>
      <c r="Q1486" s="647"/>
      <c r="R1486" s="682"/>
    </row>
    <row r="1487" hidden="1">
      <c r="A1487" s="804"/>
      <c r="B1487" s="799"/>
      <c r="C1487" s="805"/>
      <c r="D1487" s="814"/>
      <c r="E1487" s="802"/>
      <c r="F1487" s="807"/>
      <c r="G1487" s="682"/>
      <c r="H1487" s="682"/>
      <c r="I1487" s="808"/>
      <c r="J1487" s="809"/>
      <c r="K1487" s="810"/>
      <c r="L1487" s="811"/>
      <c r="M1487" s="810"/>
      <c r="N1487" s="812"/>
      <c r="O1487" s="813"/>
      <c r="P1487" s="813"/>
      <c r="Q1487" s="647"/>
      <c r="R1487" s="682"/>
    </row>
    <row r="1488" hidden="1">
      <c r="A1488" s="804"/>
      <c r="B1488" s="799"/>
      <c r="C1488" s="805"/>
      <c r="D1488" s="814"/>
      <c r="E1488" s="802"/>
      <c r="F1488" s="807"/>
      <c r="G1488" s="682"/>
      <c r="H1488" s="682"/>
      <c r="I1488" s="808"/>
      <c r="J1488" s="809"/>
      <c r="K1488" s="810"/>
      <c r="L1488" s="811"/>
      <c r="M1488" s="810"/>
      <c r="N1488" s="812"/>
      <c r="O1488" s="813"/>
      <c r="P1488" s="813"/>
      <c r="Q1488" s="647"/>
      <c r="R1488" s="682"/>
    </row>
    <row r="1489" hidden="1">
      <c r="A1489" s="804"/>
      <c r="B1489" s="799"/>
      <c r="C1489" s="805"/>
      <c r="D1489" s="814"/>
      <c r="E1489" s="802"/>
      <c r="F1489" s="807"/>
      <c r="G1489" s="682"/>
      <c r="H1489" s="682"/>
      <c r="I1489" s="808"/>
      <c r="J1489" s="809"/>
      <c r="K1489" s="810"/>
      <c r="L1489" s="811"/>
      <c r="M1489" s="810"/>
      <c r="N1489" s="812"/>
      <c r="O1489" s="813"/>
      <c r="P1489" s="813"/>
      <c r="Q1489" s="647"/>
      <c r="R1489" s="682"/>
    </row>
    <row r="1490" hidden="1">
      <c r="A1490" s="804"/>
      <c r="B1490" s="799"/>
      <c r="C1490" s="805"/>
      <c r="D1490" s="814"/>
      <c r="E1490" s="802"/>
      <c r="F1490" s="807"/>
      <c r="G1490" s="682"/>
      <c r="H1490" s="682"/>
      <c r="I1490" s="808"/>
      <c r="J1490" s="809"/>
      <c r="K1490" s="810"/>
      <c r="L1490" s="811"/>
      <c r="M1490" s="810"/>
      <c r="N1490" s="812"/>
      <c r="O1490" s="813"/>
      <c r="P1490" s="813"/>
      <c r="Q1490" s="647"/>
      <c r="R1490" s="682"/>
    </row>
    <row r="1491" hidden="1">
      <c r="A1491" s="804"/>
      <c r="B1491" s="799"/>
      <c r="C1491" s="805"/>
      <c r="D1491" s="814"/>
      <c r="E1491" s="802"/>
      <c r="F1491" s="807"/>
      <c r="G1491" s="682"/>
      <c r="H1491" s="682"/>
      <c r="I1491" s="808"/>
      <c r="J1491" s="809"/>
      <c r="K1491" s="810"/>
      <c r="L1491" s="811"/>
      <c r="M1491" s="810"/>
      <c r="N1491" s="812"/>
      <c r="O1491" s="813"/>
      <c r="P1491" s="813"/>
      <c r="Q1491" s="647"/>
      <c r="R1491" s="682"/>
    </row>
    <row r="1492" hidden="1">
      <c r="A1492" s="804"/>
      <c r="B1492" s="799"/>
      <c r="C1492" s="805"/>
      <c r="D1492" s="814"/>
      <c r="E1492" s="802"/>
      <c r="F1492" s="807"/>
      <c r="G1492" s="682"/>
      <c r="H1492" s="682"/>
      <c r="I1492" s="808"/>
      <c r="J1492" s="809"/>
      <c r="K1492" s="810"/>
      <c r="L1492" s="811"/>
      <c r="M1492" s="810"/>
      <c r="N1492" s="812"/>
      <c r="O1492" s="813"/>
      <c r="P1492" s="813"/>
      <c r="Q1492" s="647"/>
      <c r="R1492" s="682"/>
    </row>
    <row r="1493" hidden="1">
      <c r="A1493" s="804"/>
      <c r="B1493" s="799"/>
      <c r="C1493" s="805"/>
      <c r="D1493" s="814"/>
      <c r="E1493" s="802"/>
      <c r="F1493" s="807"/>
      <c r="G1493" s="682"/>
      <c r="H1493" s="682"/>
      <c r="I1493" s="808"/>
      <c r="J1493" s="809"/>
      <c r="K1493" s="810"/>
      <c r="L1493" s="811"/>
      <c r="M1493" s="810"/>
      <c r="N1493" s="812"/>
      <c r="O1493" s="813"/>
      <c r="P1493" s="813"/>
      <c r="Q1493" s="647"/>
      <c r="R1493" s="682"/>
    </row>
    <row r="1494" hidden="1">
      <c r="A1494" s="804"/>
      <c r="B1494" s="799"/>
      <c r="C1494" s="805"/>
      <c r="D1494" s="814"/>
      <c r="E1494" s="802"/>
      <c r="F1494" s="807"/>
      <c r="G1494" s="682"/>
      <c r="H1494" s="682"/>
      <c r="I1494" s="808"/>
      <c r="J1494" s="809"/>
      <c r="K1494" s="810"/>
      <c r="L1494" s="811"/>
      <c r="M1494" s="810"/>
      <c r="N1494" s="812"/>
      <c r="O1494" s="813"/>
      <c r="P1494" s="813"/>
      <c r="Q1494" s="647"/>
      <c r="R1494" s="682"/>
    </row>
    <row r="1495" hidden="1">
      <c r="A1495" s="804"/>
      <c r="B1495" s="799"/>
      <c r="C1495" s="805"/>
      <c r="D1495" s="814"/>
      <c r="E1495" s="802"/>
      <c r="F1495" s="807"/>
      <c r="G1495" s="682"/>
      <c r="H1495" s="682"/>
      <c r="I1495" s="808"/>
      <c r="J1495" s="809"/>
      <c r="K1495" s="810"/>
      <c r="L1495" s="811"/>
      <c r="M1495" s="810"/>
      <c r="N1495" s="812"/>
      <c r="O1495" s="813"/>
      <c r="P1495" s="813"/>
      <c r="Q1495" s="647"/>
      <c r="R1495" s="682"/>
    </row>
    <row r="1496" hidden="1">
      <c r="A1496" s="804"/>
      <c r="B1496" s="799"/>
      <c r="C1496" s="805"/>
      <c r="D1496" s="814"/>
      <c r="E1496" s="802"/>
      <c r="F1496" s="807"/>
      <c r="G1496" s="682"/>
      <c r="H1496" s="682"/>
      <c r="I1496" s="808"/>
      <c r="J1496" s="809"/>
      <c r="K1496" s="810"/>
      <c r="L1496" s="811"/>
      <c r="M1496" s="810"/>
      <c r="N1496" s="812"/>
      <c r="O1496" s="813"/>
      <c r="P1496" s="813"/>
      <c r="Q1496" s="647"/>
      <c r="R1496" s="682"/>
    </row>
    <row r="1497" hidden="1">
      <c r="A1497" s="804"/>
      <c r="B1497" s="799"/>
      <c r="C1497" s="805"/>
      <c r="D1497" s="814"/>
      <c r="E1497" s="802"/>
      <c r="F1497" s="807"/>
      <c r="G1497" s="682"/>
      <c r="H1497" s="682"/>
      <c r="I1497" s="808"/>
      <c r="J1497" s="809"/>
      <c r="K1497" s="810"/>
      <c r="L1497" s="811"/>
      <c r="M1497" s="810"/>
      <c r="N1497" s="812"/>
      <c r="O1497" s="813"/>
      <c r="P1497" s="813"/>
      <c r="Q1497" s="647"/>
      <c r="R1497" s="682"/>
    </row>
    <row r="1498" hidden="1">
      <c r="A1498" s="804"/>
      <c r="B1498" s="799"/>
      <c r="C1498" s="805"/>
      <c r="D1498" s="814"/>
      <c r="E1498" s="802"/>
      <c r="F1498" s="807"/>
      <c r="G1498" s="682"/>
      <c r="H1498" s="682"/>
      <c r="I1498" s="808"/>
      <c r="J1498" s="809"/>
      <c r="K1498" s="810"/>
      <c r="L1498" s="811"/>
      <c r="M1498" s="810"/>
      <c r="N1498" s="812"/>
      <c r="O1498" s="813"/>
      <c r="P1498" s="813"/>
      <c r="Q1498" s="647"/>
      <c r="R1498" s="682"/>
    </row>
    <row r="1499" hidden="1">
      <c r="A1499" s="804"/>
      <c r="B1499" s="799"/>
      <c r="C1499" s="805"/>
      <c r="D1499" s="814"/>
      <c r="E1499" s="802"/>
      <c r="F1499" s="807"/>
      <c r="G1499" s="682"/>
      <c r="H1499" s="682"/>
      <c r="I1499" s="808"/>
      <c r="J1499" s="809"/>
      <c r="K1499" s="810"/>
      <c r="L1499" s="811"/>
      <c r="M1499" s="810"/>
      <c r="N1499" s="812"/>
      <c r="O1499" s="813"/>
      <c r="P1499" s="813"/>
      <c r="Q1499" s="647"/>
      <c r="R1499" s="682"/>
    </row>
    <row r="1500" hidden="1">
      <c r="A1500" s="804"/>
      <c r="B1500" s="799"/>
      <c r="C1500" s="805"/>
      <c r="D1500" s="814"/>
      <c r="E1500" s="802"/>
      <c r="F1500" s="807"/>
      <c r="G1500" s="682"/>
      <c r="H1500" s="682"/>
      <c r="I1500" s="808"/>
      <c r="J1500" s="809"/>
      <c r="K1500" s="810"/>
      <c r="L1500" s="811"/>
      <c r="M1500" s="810"/>
      <c r="N1500" s="812"/>
      <c r="O1500" s="813"/>
      <c r="P1500" s="813"/>
      <c r="Q1500" s="647"/>
      <c r="R1500" s="682"/>
    </row>
    <row r="1501" hidden="1">
      <c r="A1501" s="804"/>
      <c r="B1501" s="799"/>
      <c r="C1501" s="805"/>
      <c r="D1501" s="814"/>
      <c r="E1501" s="802"/>
      <c r="F1501" s="807"/>
      <c r="G1501" s="682"/>
      <c r="H1501" s="682"/>
      <c r="I1501" s="808"/>
      <c r="J1501" s="809"/>
      <c r="K1501" s="810"/>
      <c r="L1501" s="811"/>
      <c r="M1501" s="810"/>
      <c r="N1501" s="812"/>
      <c r="O1501" s="813"/>
      <c r="P1501" s="813"/>
      <c r="Q1501" s="647"/>
      <c r="R1501" s="682"/>
    </row>
    <row r="1502" hidden="1">
      <c r="A1502" s="804"/>
      <c r="B1502" s="799"/>
      <c r="C1502" s="805"/>
      <c r="D1502" s="814"/>
      <c r="E1502" s="802"/>
      <c r="F1502" s="807"/>
      <c r="G1502" s="682"/>
      <c r="H1502" s="682"/>
      <c r="I1502" s="808"/>
      <c r="J1502" s="809"/>
      <c r="K1502" s="810"/>
      <c r="L1502" s="811"/>
      <c r="M1502" s="810"/>
      <c r="N1502" s="812"/>
      <c r="O1502" s="813"/>
      <c r="P1502" s="813"/>
      <c r="Q1502" s="647"/>
      <c r="R1502" s="682"/>
    </row>
    <row r="1503" hidden="1">
      <c r="A1503" s="804"/>
      <c r="B1503" s="799"/>
      <c r="C1503" s="805"/>
      <c r="D1503" s="814"/>
      <c r="E1503" s="802"/>
      <c r="F1503" s="807"/>
      <c r="G1503" s="682"/>
      <c r="H1503" s="682"/>
      <c r="I1503" s="808"/>
      <c r="J1503" s="809"/>
      <c r="K1503" s="810"/>
      <c r="L1503" s="811"/>
      <c r="M1503" s="810"/>
      <c r="N1503" s="812"/>
      <c r="O1503" s="813"/>
      <c r="P1503" s="813"/>
      <c r="Q1503" s="647"/>
      <c r="R1503" s="682"/>
    </row>
    <row r="1504" hidden="1">
      <c r="A1504" s="804"/>
      <c r="B1504" s="799"/>
      <c r="C1504" s="805"/>
      <c r="D1504" s="814"/>
      <c r="E1504" s="802"/>
      <c r="F1504" s="807"/>
      <c r="G1504" s="682"/>
      <c r="H1504" s="682"/>
      <c r="I1504" s="808"/>
      <c r="J1504" s="809"/>
      <c r="K1504" s="810"/>
      <c r="L1504" s="811"/>
      <c r="M1504" s="810"/>
      <c r="N1504" s="812"/>
      <c r="O1504" s="813"/>
      <c r="P1504" s="813"/>
      <c r="Q1504" s="647"/>
      <c r="R1504" s="682"/>
    </row>
    <row r="1505" hidden="1">
      <c r="A1505" s="804"/>
      <c r="B1505" s="799"/>
      <c r="C1505" s="805"/>
      <c r="D1505" s="814"/>
      <c r="E1505" s="802"/>
      <c r="F1505" s="807"/>
      <c r="G1505" s="682"/>
      <c r="H1505" s="682"/>
      <c r="I1505" s="808"/>
      <c r="J1505" s="809"/>
      <c r="K1505" s="810"/>
      <c r="L1505" s="811"/>
      <c r="M1505" s="810"/>
      <c r="N1505" s="812"/>
      <c r="O1505" s="813"/>
      <c r="P1505" s="813"/>
      <c r="Q1505" s="647"/>
      <c r="R1505" s="682"/>
    </row>
    <row r="1506" hidden="1">
      <c r="A1506" s="804"/>
      <c r="B1506" s="799"/>
      <c r="C1506" s="805"/>
      <c r="D1506" s="814"/>
      <c r="E1506" s="802"/>
      <c r="F1506" s="807"/>
      <c r="G1506" s="682"/>
      <c r="H1506" s="682"/>
      <c r="I1506" s="808"/>
      <c r="J1506" s="809"/>
      <c r="K1506" s="810"/>
      <c r="L1506" s="811"/>
      <c r="M1506" s="810"/>
      <c r="N1506" s="812"/>
      <c r="O1506" s="813"/>
      <c r="P1506" s="813"/>
      <c r="Q1506" s="647"/>
      <c r="R1506" s="682"/>
    </row>
    <row r="1507" hidden="1">
      <c r="A1507" s="804"/>
      <c r="B1507" s="799"/>
      <c r="C1507" s="805"/>
      <c r="D1507" s="814"/>
      <c r="E1507" s="802"/>
      <c r="F1507" s="807"/>
      <c r="G1507" s="682"/>
      <c r="H1507" s="682"/>
      <c r="I1507" s="808"/>
      <c r="J1507" s="809"/>
      <c r="K1507" s="810"/>
      <c r="L1507" s="811"/>
      <c r="M1507" s="810"/>
      <c r="N1507" s="812"/>
      <c r="O1507" s="813"/>
      <c r="P1507" s="813"/>
      <c r="Q1507" s="647"/>
      <c r="R1507" s="682"/>
    </row>
    <row r="1508" hidden="1">
      <c r="A1508" s="804"/>
      <c r="B1508" s="799"/>
      <c r="C1508" s="805"/>
      <c r="D1508" s="814"/>
      <c r="E1508" s="802"/>
      <c r="F1508" s="807"/>
      <c r="G1508" s="682"/>
      <c r="H1508" s="682"/>
      <c r="I1508" s="808"/>
      <c r="J1508" s="809"/>
      <c r="K1508" s="810"/>
      <c r="L1508" s="811"/>
      <c r="M1508" s="810"/>
      <c r="N1508" s="812"/>
      <c r="O1508" s="813"/>
      <c r="P1508" s="813"/>
      <c r="Q1508" s="647"/>
      <c r="R1508" s="682"/>
    </row>
    <row r="1509" hidden="1">
      <c r="A1509" s="804"/>
      <c r="B1509" s="799"/>
      <c r="C1509" s="805"/>
      <c r="D1509" s="814"/>
      <c r="E1509" s="802"/>
      <c r="F1509" s="807"/>
      <c r="G1509" s="682"/>
      <c r="H1509" s="682"/>
      <c r="I1509" s="808"/>
      <c r="J1509" s="809"/>
      <c r="K1509" s="810"/>
      <c r="L1509" s="811"/>
      <c r="M1509" s="810"/>
      <c r="N1509" s="812"/>
      <c r="O1509" s="813"/>
      <c r="P1509" s="813"/>
      <c r="Q1509" s="647"/>
      <c r="R1509" s="682"/>
    </row>
    <row r="1510" hidden="1">
      <c r="A1510" s="804"/>
      <c r="B1510" s="799"/>
      <c r="C1510" s="805"/>
      <c r="D1510" s="814"/>
      <c r="E1510" s="802"/>
      <c r="F1510" s="807"/>
      <c r="G1510" s="682"/>
      <c r="H1510" s="682"/>
      <c r="I1510" s="808"/>
      <c r="J1510" s="809"/>
      <c r="K1510" s="810"/>
      <c r="L1510" s="811"/>
      <c r="M1510" s="810"/>
      <c r="N1510" s="812"/>
      <c r="O1510" s="813"/>
      <c r="P1510" s="813"/>
      <c r="Q1510" s="647"/>
      <c r="R1510" s="682"/>
    </row>
    <row r="1511" hidden="1">
      <c r="A1511" s="804"/>
      <c r="B1511" s="799"/>
      <c r="C1511" s="805"/>
      <c r="D1511" s="814"/>
      <c r="E1511" s="802"/>
      <c r="F1511" s="807"/>
      <c r="G1511" s="682"/>
      <c r="H1511" s="682"/>
      <c r="I1511" s="808"/>
      <c r="J1511" s="809"/>
      <c r="K1511" s="810"/>
      <c r="L1511" s="811"/>
      <c r="M1511" s="810"/>
      <c r="N1511" s="812"/>
      <c r="O1511" s="813"/>
      <c r="P1511" s="813"/>
      <c r="Q1511" s="647"/>
      <c r="R1511" s="682"/>
    </row>
    <row r="1512" hidden="1">
      <c r="A1512" s="804"/>
      <c r="B1512" s="799"/>
      <c r="C1512" s="805"/>
      <c r="D1512" s="814"/>
      <c r="E1512" s="802"/>
      <c r="F1512" s="807"/>
      <c r="G1512" s="682"/>
      <c r="H1512" s="682"/>
      <c r="I1512" s="808"/>
      <c r="J1512" s="809"/>
      <c r="K1512" s="810"/>
      <c r="L1512" s="811"/>
      <c r="M1512" s="810"/>
      <c r="N1512" s="812"/>
      <c r="O1512" s="813"/>
      <c r="P1512" s="813"/>
      <c r="Q1512" s="647"/>
      <c r="R1512" s="682"/>
    </row>
    <row r="1513" hidden="1">
      <c r="A1513" s="804"/>
      <c r="B1513" s="799"/>
      <c r="C1513" s="805"/>
      <c r="D1513" s="814"/>
      <c r="E1513" s="802"/>
      <c r="F1513" s="807"/>
      <c r="G1513" s="682"/>
      <c r="H1513" s="682"/>
      <c r="I1513" s="808"/>
      <c r="J1513" s="809"/>
      <c r="K1513" s="810"/>
      <c r="L1513" s="811"/>
      <c r="M1513" s="810"/>
      <c r="N1513" s="812"/>
      <c r="O1513" s="813"/>
      <c r="P1513" s="813"/>
      <c r="Q1513" s="647"/>
      <c r="R1513" s="682"/>
    </row>
    <row r="1514" hidden="1">
      <c r="A1514" s="804"/>
      <c r="B1514" s="799"/>
      <c r="C1514" s="805"/>
      <c r="D1514" s="814"/>
      <c r="E1514" s="802"/>
      <c r="F1514" s="807"/>
      <c r="G1514" s="682"/>
      <c r="H1514" s="682"/>
      <c r="I1514" s="808"/>
      <c r="J1514" s="809"/>
      <c r="K1514" s="810"/>
      <c r="L1514" s="811"/>
      <c r="M1514" s="810"/>
      <c r="N1514" s="812"/>
      <c r="O1514" s="813"/>
      <c r="P1514" s="813"/>
      <c r="Q1514" s="647"/>
      <c r="R1514" s="682"/>
    </row>
    <row r="1515" hidden="1">
      <c r="A1515" s="804"/>
      <c r="B1515" s="799"/>
      <c r="C1515" s="805"/>
      <c r="D1515" s="814"/>
      <c r="E1515" s="802"/>
      <c r="F1515" s="807"/>
      <c r="G1515" s="682"/>
      <c r="H1515" s="682"/>
      <c r="I1515" s="808"/>
      <c r="J1515" s="809"/>
      <c r="K1515" s="810"/>
      <c r="L1515" s="811"/>
      <c r="M1515" s="810"/>
      <c r="N1515" s="812"/>
      <c r="O1515" s="813"/>
      <c r="P1515" s="813"/>
      <c r="Q1515" s="647"/>
      <c r="R1515" s="682"/>
    </row>
    <row r="1516" hidden="1">
      <c r="A1516" s="804"/>
      <c r="B1516" s="799"/>
      <c r="C1516" s="805"/>
      <c r="D1516" s="814"/>
      <c r="E1516" s="802"/>
      <c r="F1516" s="807"/>
      <c r="G1516" s="682"/>
      <c r="H1516" s="682"/>
      <c r="I1516" s="808"/>
      <c r="J1516" s="809"/>
      <c r="K1516" s="810"/>
      <c r="L1516" s="811"/>
      <c r="M1516" s="810"/>
      <c r="N1516" s="812"/>
      <c r="O1516" s="813"/>
      <c r="P1516" s="813"/>
      <c r="Q1516" s="647"/>
      <c r="R1516" s="682"/>
    </row>
    <row r="1517" hidden="1">
      <c r="A1517" s="804"/>
      <c r="B1517" s="799"/>
      <c r="C1517" s="805"/>
      <c r="D1517" s="814"/>
      <c r="E1517" s="802"/>
      <c r="F1517" s="807"/>
      <c r="G1517" s="682"/>
      <c r="H1517" s="682"/>
      <c r="I1517" s="808"/>
      <c r="J1517" s="809"/>
      <c r="K1517" s="810"/>
      <c r="L1517" s="811"/>
      <c r="M1517" s="810"/>
      <c r="N1517" s="812"/>
      <c r="O1517" s="813"/>
      <c r="P1517" s="813"/>
      <c r="Q1517" s="647"/>
      <c r="R1517" s="682"/>
    </row>
    <row r="1518" hidden="1">
      <c r="A1518" s="804"/>
      <c r="B1518" s="799"/>
      <c r="C1518" s="805"/>
      <c r="D1518" s="814"/>
      <c r="E1518" s="802"/>
      <c r="F1518" s="807"/>
      <c r="G1518" s="682"/>
      <c r="H1518" s="682"/>
      <c r="I1518" s="808"/>
      <c r="J1518" s="809"/>
      <c r="K1518" s="810"/>
      <c r="L1518" s="811"/>
      <c r="M1518" s="810"/>
      <c r="N1518" s="812"/>
      <c r="O1518" s="813"/>
      <c r="P1518" s="813"/>
      <c r="Q1518" s="647"/>
      <c r="R1518" s="682"/>
    </row>
    <row r="1519" hidden="1">
      <c r="A1519" s="804"/>
      <c r="B1519" s="799"/>
      <c r="C1519" s="805"/>
      <c r="D1519" s="814"/>
      <c r="E1519" s="802"/>
      <c r="F1519" s="807"/>
      <c r="G1519" s="682"/>
      <c r="H1519" s="682"/>
      <c r="I1519" s="808"/>
      <c r="J1519" s="809"/>
      <c r="K1519" s="810"/>
      <c r="L1519" s="811"/>
      <c r="M1519" s="810"/>
      <c r="N1519" s="812"/>
      <c r="O1519" s="813"/>
      <c r="P1519" s="813"/>
      <c r="Q1519" s="647"/>
      <c r="R1519" s="682"/>
    </row>
    <row r="1520" hidden="1">
      <c r="A1520" s="804"/>
      <c r="B1520" s="799"/>
      <c r="C1520" s="805"/>
      <c r="D1520" s="814"/>
      <c r="E1520" s="802"/>
      <c r="F1520" s="807"/>
      <c r="G1520" s="682"/>
      <c r="H1520" s="682"/>
      <c r="I1520" s="808"/>
      <c r="J1520" s="809"/>
      <c r="K1520" s="810"/>
      <c r="L1520" s="811"/>
      <c r="M1520" s="810"/>
      <c r="N1520" s="812"/>
      <c r="O1520" s="813"/>
      <c r="P1520" s="813"/>
      <c r="Q1520" s="647"/>
      <c r="R1520" s="682"/>
    </row>
    <row r="1521" hidden="1">
      <c r="A1521" s="804"/>
      <c r="B1521" s="799"/>
      <c r="C1521" s="805"/>
      <c r="D1521" s="814"/>
      <c r="E1521" s="802"/>
      <c r="F1521" s="807"/>
      <c r="G1521" s="682"/>
      <c r="H1521" s="682"/>
      <c r="I1521" s="808"/>
      <c r="J1521" s="809"/>
      <c r="K1521" s="810"/>
      <c r="L1521" s="811"/>
      <c r="M1521" s="810"/>
      <c r="N1521" s="812"/>
      <c r="O1521" s="813"/>
      <c r="P1521" s="813"/>
      <c r="Q1521" s="647"/>
      <c r="R1521" s="682"/>
    </row>
    <row r="1522" hidden="1">
      <c r="A1522" s="804"/>
      <c r="B1522" s="799"/>
      <c r="C1522" s="805"/>
      <c r="D1522" s="814"/>
      <c r="E1522" s="802"/>
      <c r="F1522" s="807"/>
      <c r="G1522" s="682"/>
      <c r="H1522" s="682"/>
      <c r="I1522" s="808"/>
      <c r="J1522" s="809"/>
      <c r="K1522" s="810"/>
      <c r="L1522" s="811"/>
      <c r="M1522" s="810"/>
      <c r="N1522" s="812"/>
      <c r="O1522" s="813"/>
      <c r="P1522" s="813"/>
      <c r="Q1522" s="647"/>
      <c r="R1522" s="682"/>
    </row>
    <row r="1523" hidden="1">
      <c r="A1523" s="804"/>
      <c r="B1523" s="799"/>
      <c r="C1523" s="805"/>
      <c r="D1523" s="814"/>
      <c r="E1523" s="802"/>
      <c r="F1523" s="807"/>
      <c r="G1523" s="682"/>
      <c r="H1523" s="682"/>
      <c r="I1523" s="808"/>
      <c r="J1523" s="809"/>
      <c r="K1523" s="810"/>
      <c r="L1523" s="811"/>
      <c r="M1523" s="810"/>
      <c r="N1523" s="812"/>
      <c r="O1523" s="813"/>
      <c r="P1523" s="813"/>
      <c r="Q1523" s="647"/>
      <c r="R1523" s="682"/>
    </row>
    <row r="1524" hidden="1">
      <c r="A1524" s="804"/>
      <c r="B1524" s="799"/>
      <c r="C1524" s="805"/>
      <c r="D1524" s="814"/>
      <c r="E1524" s="802"/>
      <c r="F1524" s="807"/>
      <c r="G1524" s="682"/>
      <c r="H1524" s="682"/>
      <c r="I1524" s="808"/>
      <c r="J1524" s="809"/>
      <c r="K1524" s="810"/>
      <c r="L1524" s="811"/>
      <c r="M1524" s="810"/>
      <c r="N1524" s="812"/>
      <c r="O1524" s="813"/>
      <c r="P1524" s="813"/>
      <c r="Q1524" s="647"/>
      <c r="R1524" s="682"/>
    </row>
    <row r="1525" hidden="1">
      <c r="A1525" s="804"/>
      <c r="B1525" s="799"/>
      <c r="C1525" s="805"/>
      <c r="D1525" s="814"/>
      <c r="E1525" s="802"/>
      <c r="F1525" s="807"/>
      <c r="G1525" s="682"/>
      <c r="H1525" s="682"/>
      <c r="I1525" s="808"/>
      <c r="J1525" s="809"/>
      <c r="K1525" s="810"/>
      <c r="L1525" s="811"/>
      <c r="M1525" s="810"/>
      <c r="N1525" s="812"/>
      <c r="O1525" s="813"/>
      <c r="P1525" s="813"/>
      <c r="Q1525" s="647"/>
      <c r="R1525" s="682"/>
    </row>
    <row r="1526" hidden="1">
      <c r="A1526" s="804"/>
      <c r="B1526" s="799"/>
      <c r="C1526" s="805"/>
      <c r="D1526" s="814"/>
      <c r="E1526" s="802"/>
      <c r="F1526" s="807"/>
      <c r="G1526" s="682"/>
      <c r="H1526" s="682"/>
      <c r="I1526" s="808"/>
      <c r="J1526" s="809"/>
      <c r="K1526" s="810"/>
      <c r="L1526" s="811"/>
      <c r="M1526" s="810"/>
      <c r="N1526" s="812"/>
      <c r="O1526" s="813"/>
      <c r="P1526" s="813"/>
      <c r="Q1526" s="647"/>
      <c r="R1526" s="682"/>
    </row>
    <row r="1527" hidden="1">
      <c r="A1527" s="804"/>
      <c r="B1527" s="799"/>
      <c r="C1527" s="805"/>
      <c r="D1527" s="814"/>
      <c r="E1527" s="802"/>
      <c r="F1527" s="807"/>
      <c r="G1527" s="682"/>
      <c r="H1527" s="682"/>
      <c r="I1527" s="808"/>
      <c r="J1527" s="809"/>
      <c r="K1527" s="810"/>
      <c r="L1527" s="811"/>
      <c r="M1527" s="810"/>
      <c r="N1527" s="812"/>
      <c r="O1527" s="813"/>
      <c r="P1527" s="813"/>
      <c r="Q1527" s="647"/>
      <c r="R1527" s="682"/>
    </row>
    <row r="1528" hidden="1">
      <c r="A1528" s="804"/>
      <c r="B1528" s="799"/>
      <c r="C1528" s="805"/>
      <c r="D1528" s="814"/>
      <c r="E1528" s="802"/>
      <c r="F1528" s="807"/>
      <c r="G1528" s="682"/>
      <c r="H1528" s="682"/>
      <c r="I1528" s="808"/>
      <c r="J1528" s="809"/>
      <c r="K1528" s="810"/>
      <c r="L1528" s="811"/>
      <c r="M1528" s="810"/>
      <c r="N1528" s="812"/>
      <c r="O1528" s="813"/>
      <c r="P1528" s="813"/>
      <c r="Q1528" s="647"/>
      <c r="R1528" s="682"/>
    </row>
    <row r="1529" hidden="1">
      <c r="A1529" s="804"/>
      <c r="B1529" s="799"/>
      <c r="C1529" s="805"/>
      <c r="D1529" s="814"/>
      <c r="E1529" s="802"/>
      <c r="F1529" s="807"/>
      <c r="G1529" s="682"/>
      <c r="H1529" s="682"/>
      <c r="I1529" s="808"/>
      <c r="J1529" s="809"/>
      <c r="K1529" s="810"/>
      <c r="L1529" s="811"/>
      <c r="M1529" s="810"/>
      <c r="N1529" s="812"/>
      <c r="O1529" s="813"/>
      <c r="P1529" s="813"/>
      <c r="Q1529" s="647"/>
      <c r="R1529" s="682"/>
    </row>
    <row r="1530" hidden="1">
      <c r="A1530" s="804"/>
      <c r="B1530" s="799"/>
      <c r="C1530" s="805"/>
      <c r="D1530" s="814"/>
      <c r="E1530" s="802"/>
      <c r="F1530" s="807"/>
      <c r="G1530" s="682"/>
      <c r="H1530" s="682"/>
      <c r="I1530" s="808"/>
      <c r="J1530" s="809"/>
      <c r="K1530" s="810"/>
      <c r="L1530" s="811"/>
      <c r="M1530" s="810"/>
      <c r="N1530" s="812"/>
      <c r="O1530" s="813"/>
      <c r="P1530" s="813"/>
      <c r="Q1530" s="647"/>
      <c r="R1530" s="682"/>
    </row>
    <row r="1531" hidden="1">
      <c r="A1531" s="804"/>
      <c r="B1531" s="799"/>
      <c r="C1531" s="805"/>
      <c r="D1531" s="814"/>
      <c r="E1531" s="802"/>
      <c r="F1531" s="807"/>
      <c r="G1531" s="682"/>
      <c r="H1531" s="682"/>
      <c r="I1531" s="808"/>
      <c r="J1531" s="809"/>
      <c r="K1531" s="810"/>
      <c r="L1531" s="811"/>
      <c r="M1531" s="810"/>
      <c r="N1531" s="812"/>
      <c r="O1531" s="813"/>
      <c r="P1531" s="813"/>
      <c r="Q1531" s="647"/>
      <c r="R1531" s="682"/>
    </row>
    <row r="1532" hidden="1">
      <c r="A1532" s="804"/>
      <c r="B1532" s="799"/>
      <c r="C1532" s="805"/>
      <c r="D1532" s="814"/>
      <c r="E1532" s="802"/>
      <c r="F1532" s="807"/>
      <c r="G1532" s="682"/>
      <c r="H1532" s="682"/>
      <c r="I1532" s="808"/>
      <c r="J1532" s="809"/>
      <c r="K1532" s="810"/>
      <c r="L1532" s="811"/>
      <c r="M1532" s="810"/>
      <c r="N1532" s="812"/>
      <c r="O1532" s="813"/>
      <c r="P1532" s="813"/>
      <c r="Q1532" s="647"/>
      <c r="R1532" s="682"/>
    </row>
    <row r="1533" hidden="1">
      <c r="A1533" s="804"/>
      <c r="B1533" s="799"/>
      <c r="C1533" s="805"/>
      <c r="D1533" s="814"/>
      <c r="E1533" s="802"/>
      <c r="F1533" s="807"/>
      <c r="G1533" s="682"/>
      <c r="H1533" s="682"/>
      <c r="I1533" s="808"/>
      <c r="J1533" s="809"/>
      <c r="K1533" s="810"/>
      <c r="L1533" s="811"/>
      <c r="M1533" s="810"/>
      <c r="N1533" s="812"/>
      <c r="O1533" s="813"/>
      <c r="P1533" s="813"/>
      <c r="Q1533" s="647"/>
      <c r="R1533" s="682"/>
    </row>
    <row r="1534" hidden="1">
      <c r="A1534" s="804"/>
      <c r="B1534" s="799"/>
      <c r="C1534" s="805"/>
      <c r="D1534" s="814"/>
      <c r="E1534" s="802"/>
      <c r="F1534" s="807"/>
      <c r="G1534" s="682"/>
      <c r="H1534" s="682"/>
      <c r="I1534" s="808"/>
      <c r="J1534" s="809"/>
      <c r="K1534" s="810"/>
      <c r="L1534" s="811"/>
      <c r="M1534" s="810"/>
      <c r="N1534" s="812"/>
      <c r="O1534" s="813"/>
      <c r="P1534" s="813"/>
      <c r="Q1534" s="647"/>
      <c r="R1534" s="682"/>
    </row>
    <row r="1535" hidden="1">
      <c r="A1535" s="804"/>
      <c r="B1535" s="799"/>
      <c r="C1535" s="805"/>
      <c r="D1535" s="814"/>
      <c r="E1535" s="802"/>
      <c r="F1535" s="807"/>
      <c r="G1535" s="682"/>
      <c r="H1535" s="682"/>
      <c r="I1535" s="808"/>
      <c r="J1535" s="809"/>
      <c r="K1535" s="810"/>
      <c r="L1535" s="811"/>
      <c r="M1535" s="810"/>
      <c r="N1535" s="812"/>
      <c r="O1535" s="813"/>
      <c r="P1535" s="813"/>
      <c r="Q1535" s="647"/>
      <c r="R1535" s="682"/>
    </row>
    <row r="1536" hidden="1">
      <c r="A1536" s="804"/>
      <c r="B1536" s="799"/>
      <c r="C1536" s="805"/>
      <c r="D1536" s="814"/>
      <c r="E1536" s="802"/>
      <c r="F1536" s="807"/>
      <c r="G1536" s="682"/>
      <c r="H1536" s="682"/>
      <c r="I1536" s="808"/>
      <c r="J1536" s="809"/>
      <c r="K1536" s="810"/>
      <c r="L1536" s="811"/>
      <c r="M1536" s="810"/>
      <c r="N1536" s="812"/>
      <c r="O1536" s="813"/>
      <c r="P1536" s="813"/>
      <c r="Q1536" s="647"/>
      <c r="R1536" s="682"/>
    </row>
    <row r="1537" hidden="1">
      <c r="A1537" s="804"/>
      <c r="B1537" s="799"/>
      <c r="C1537" s="805"/>
      <c r="D1537" s="814"/>
      <c r="E1537" s="802"/>
      <c r="F1537" s="807"/>
      <c r="G1537" s="682"/>
      <c r="H1537" s="682"/>
      <c r="I1537" s="808"/>
      <c r="J1537" s="809"/>
      <c r="K1537" s="810"/>
      <c r="L1537" s="811"/>
      <c r="M1537" s="810"/>
      <c r="N1537" s="812"/>
      <c r="O1537" s="813"/>
      <c r="P1537" s="813"/>
      <c r="Q1537" s="647"/>
      <c r="R1537" s="682"/>
    </row>
    <row r="1538" hidden="1">
      <c r="A1538" s="804"/>
      <c r="B1538" s="799"/>
      <c r="C1538" s="805"/>
      <c r="D1538" s="814"/>
      <c r="E1538" s="802"/>
      <c r="F1538" s="807"/>
      <c r="G1538" s="682"/>
      <c r="H1538" s="682"/>
      <c r="I1538" s="808"/>
      <c r="J1538" s="809"/>
      <c r="K1538" s="810"/>
      <c r="L1538" s="811"/>
      <c r="M1538" s="810"/>
      <c r="N1538" s="812"/>
      <c r="O1538" s="813"/>
      <c r="P1538" s="813"/>
      <c r="Q1538" s="647"/>
      <c r="R1538" s="682"/>
    </row>
    <row r="1539" hidden="1">
      <c r="A1539" s="804"/>
      <c r="B1539" s="799"/>
      <c r="C1539" s="805"/>
      <c r="D1539" s="814"/>
      <c r="E1539" s="802"/>
      <c r="F1539" s="807"/>
      <c r="G1539" s="682"/>
      <c r="H1539" s="682"/>
      <c r="I1539" s="808"/>
      <c r="J1539" s="809"/>
      <c r="K1539" s="810"/>
      <c r="L1539" s="811"/>
      <c r="M1539" s="810"/>
      <c r="N1539" s="812"/>
      <c r="O1539" s="813"/>
      <c r="P1539" s="813"/>
      <c r="Q1539" s="647"/>
      <c r="R1539" s="682"/>
    </row>
    <row r="1540" hidden="1">
      <c r="A1540" s="804"/>
      <c r="B1540" s="799"/>
      <c r="C1540" s="805"/>
      <c r="D1540" s="814"/>
      <c r="E1540" s="802"/>
      <c r="F1540" s="807"/>
      <c r="G1540" s="682"/>
      <c r="H1540" s="682"/>
      <c r="I1540" s="808"/>
      <c r="J1540" s="809"/>
      <c r="K1540" s="810"/>
      <c r="L1540" s="811"/>
      <c r="M1540" s="810"/>
      <c r="N1540" s="812"/>
      <c r="O1540" s="813"/>
      <c r="P1540" s="813"/>
      <c r="Q1540" s="647"/>
      <c r="R1540" s="682"/>
    </row>
    <row r="1541" hidden="1">
      <c r="A1541" s="804"/>
      <c r="B1541" s="799"/>
      <c r="C1541" s="805"/>
      <c r="D1541" s="814"/>
      <c r="E1541" s="802"/>
      <c r="F1541" s="807"/>
      <c r="G1541" s="682"/>
      <c r="H1541" s="682"/>
      <c r="I1541" s="808"/>
      <c r="J1541" s="809"/>
      <c r="K1541" s="810"/>
      <c r="L1541" s="811"/>
      <c r="M1541" s="810"/>
      <c r="N1541" s="812"/>
      <c r="O1541" s="813"/>
      <c r="P1541" s="813"/>
      <c r="Q1541" s="647"/>
      <c r="R1541" s="682"/>
    </row>
    <row r="1542" hidden="1">
      <c r="A1542" s="804"/>
      <c r="B1542" s="799"/>
      <c r="C1542" s="805"/>
      <c r="D1542" s="814"/>
      <c r="E1542" s="802"/>
      <c r="F1542" s="807"/>
      <c r="G1542" s="682"/>
      <c r="H1542" s="682"/>
      <c r="I1542" s="808"/>
      <c r="J1542" s="809"/>
      <c r="K1542" s="810"/>
      <c r="L1542" s="811"/>
      <c r="M1542" s="810"/>
      <c r="N1542" s="812"/>
      <c r="O1542" s="813"/>
      <c r="P1542" s="813"/>
      <c r="Q1542" s="647"/>
      <c r="R1542" s="682"/>
    </row>
    <row r="1543" hidden="1">
      <c r="A1543" s="804"/>
      <c r="B1543" s="799"/>
      <c r="C1543" s="805"/>
      <c r="D1543" s="814"/>
      <c r="E1543" s="802"/>
      <c r="F1543" s="807"/>
      <c r="G1543" s="682"/>
      <c r="H1543" s="682"/>
      <c r="I1543" s="808"/>
      <c r="J1543" s="809"/>
      <c r="K1543" s="810"/>
      <c r="L1543" s="811"/>
      <c r="M1543" s="810"/>
      <c r="N1543" s="812"/>
      <c r="O1543" s="813"/>
      <c r="P1543" s="813"/>
      <c r="Q1543" s="647"/>
      <c r="R1543" s="682"/>
    </row>
    <row r="1544" hidden="1">
      <c r="A1544" s="804"/>
      <c r="B1544" s="799"/>
      <c r="C1544" s="805"/>
      <c r="D1544" s="814"/>
      <c r="E1544" s="802"/>
      <c r="F1544" s="807"/>
      <c r="G1544" s="682"/>
      <c r="H1544" s="682"/>
      <c r="I1544" s="808"/>
      <c r="J1544" s="809"/>
      <c r="K1544" s="810"/>
      <c r="L1544" s="811"/>
      <c r="M1544" s="810"/>
      <c r="N1544" s="812"/>
      <c r="O1544" s="813"/>
      <c r="P1544" s="813"/>
      <c r="Q1544" s="647"/>
      <c r="R1544" s="682"/>
    </row>
    <row r="1545" hidden="1">
      <c r="A1545" s="804"/>
      <c r="B1545" s="799"/>
      <c r="C1545" s="805"/>
      <c r="D1545" s="814"/>
      <c r="E1545" s="802"/>
      <c r="F1545" s="807"/>
      <c r="G1545" s="682"/>
      <c r="H1545" s="682"/>
      <c r="I1545" s="808"/>
      <c r="J1545" s="809"/>
      <c r="K1545" s="810"/>
      <c r="L1545" s="811"/>
      <c r="M1545" s="810"/>
      <c r="N1545" s="812"/>
      <c r="O1545" s="813"/>
      <c r="P1545" s="813"/>
      <c r="Q1545" s="647"/>
      <c r="R1545" s="682"/>
    </row>
    <row r="1546" hidden="1">
      <c r="A1546" s="804"/>
      <c r="B1546" s="799"/>
      <c r="C1546" s="805"/>
      <c r="D1546" s="814"/>
      <c r="E1546" s="802"/>
      <c r="F1546" s="807"/>
      <c r="G1546" s="682"/>
      <c r="H1546" s="682"/>
      <c r="I1546" s="808"/>
      <c r="J1546" s="809"/>
      <c r="K1546" s="810"/>
      <c r="L1546" s="811"/>
      <c r="M1546" s="810"/>
      <c r="N1546" s="812"/>
      <c r="O1546" s="813"/>
      <c r="P1546" s="813"/>
      <c r="Q1546" s="647"/>
      <c r="R1546" s="682"/>
    </row>
    <row r="1547" hidden="1">
      <c r="A1547" s="804"/>
      <c r="B1547" s="799"/>
      <c r="C1547" s="805"/>
      <c r="D1547" s="814"/>
      <c r="E1547" s="802"/>
      <c r="F1547" s="807"/>
      <c r="G1547" s="682"/>
      <c r="H1547" s="682"/>
      <c r="I1547" s="808"/>
      <c r="J1547" s="809"/>
      <c r="K1547" s="810"/>
      <c r="L1547" s="811"/>
      <c r="M1547" s="810"/>
      <c r="N1547" s="812"/>
      <c r="O1547" s="813"/>
      <c r="P1547" s="813"/>
      <c r="Q1547" s="647"/>
      <c r="R1547" s="682"/>
    </row>
    <row r="1548" hidden="1">
      <c r="A1548" s="804"/>
      <c r="B1548" s="799"/>
      <c r="C1548" s="805"/>
      <c r="D1548" s="814"/>
      <c r="E1548" s="802"/>
      <c r="F1548" s="807"/>
      <c r="G1548" s="682"/>
      <c r="H1548" s="682"/>
      <c r="I1548" s="808"/>
      <c r="J1548" s="809"/>
      <c r="K1548" s="810"/>
      <c r="L1548" s="811"/>
      <c r="M1548" s="810"/>
      <c r="N1548" s="812"/>
      <c r="O1548" s="813"/>
      <c r="P1548" s="813"/>
      <c r="Q1548" s="647"/>
      <c r="R1548" s="682"/>
    </row>
    <row r="1549" hidden="1">
      <c r="A1549" s="804"/>
      <c r="B1549" s="799"/>
      <c r="C1549" s="805"/>
      <c r="D1549" s="814"/>
      <c r="E1549" s="802"/>
      <c r="F1549" s="807"/>
      <c r="G1549" s="682"/>
      <c r="H1549" s="682"/>
      <c r="I1549" s="808"/>
      <c r="J1549" s="809"/>
      <c r="K1549" s="810"/>
      <c r="L1549" s="811"/>
      <c r="M1549" s="810"/>
      <c r="N1549" s="812"/>
      <c r="O1549" s="813"/>
      <c r="P1549" s="813"/>
      <c r="Q1549" s="647"/>
      <c r="R1549" s="682"/>
    </row>
    <row r="1550" hidden="1">
      <c r="A1550" s="804"/>
      <c r="B1550" s="799"/>
      <c r="C1550" s="805"/>
      <c r="D1550" s="814"/>
      <c r="E1550" s="802"/>
      <c r="F1550" s="807"/>
      <c r="G1550" s="682"/>
      <c r="H1550" s="682"/>
      <c r="I1550" s="808"/>
      <c r="J1550" s="809"/>
      <c r="K1550" s="810"/>
      <c r="L1550" s="811"/>
      <c r="M1550" s="810"/>
      <c r="N1550" s="812"/>
      <c r="O1550" s="813"/>
      <c r="P1550" s="813"/>
      <c r="Q1550" s="647"/>
      <c r="R1550" s="682"/>
    </row>
    <row r="1551" hidden="1">
      <c r="A1551" s="804"/>
      <c r="B1551" s="799"/>
      <c r="C1551" s="805"/>
      <c r="D1551" s="814"/>
      <c r="E1551" s="802"/>
      <c r="F1551" s="807"/>
      <c r="G1551" s="682"/>
      <c r="H1551" s="682"/>
      <c r="I1551" s="808"/>
      <c r="J1551" s="809"/>
      <c r="K1551" s="810"/>
      <c r="L1551" s="811"/>
      <c r="M1551" s="810"/>
      <c r="N1551" s="812"/>
      <c r="O1551" s="813"/>
      <c r="P1551" s="813"/>
      <c r="Q1551" s="647"/>
      <c r="R1551" s="682"/>
    </row>
    <row r="1552" hidden="1">
      <c r="A1552" s="804"/>
      <c r="B1552" s="799"/>
      <c r="C1552" s="805"/>
      <c r="D1552" s="814"/>
      <c r="E1552" s="802"/>
      <c r="F1552" s="807"/>
      <c r="G1552" s="682"/>
      <c r="H1552" s="682"/>
      <c r="I1552" s="808"/>
      <c r="J1552" s="809"/>
      <c r="K1552" s="810"/>
      <c r="L1552" s="811"/>
      <c r="M1552" s="810"/>
      <c r="N1552" s="812"/>
      <c r="O1552" s="813"/>
      <c r="P1552" s="813"/>
      <c r="Q1552" s="647"/>
      <c r="R1552" s="682"/>
    </row>
    <row r="1553" hidden="1">
      <c r="A1553" s="804"/>
      <c r="B1553" s="799"/>
      <c r="C1553" s="805"/>
      <c r="D1553" s="814"/>
      <c r="E1553" s="802"/>
      <c r="F1553" s="807"/>
      <c r="G1553" s="682"/>
      <c r="H1553" s="682"/>
      <c r="I1553" s="808"/>
      <c r="J1553" s="809"/>
      <c r="K1553" s="810"/>
      <c r="L1553" s="811"/>
      <c r="M1553" s="810"/>
      <c r="N1553" s="812"/>
      <c r="O1553" s="813"/>
      <c r="P1553" s="813"/>
      <c r="Q1553" s="647"/>
      <c r="R1553" s="682"/>
    </row>
    <row r="1554" hidden="1">
      <c r="A1554" s="804"/>
      <c r="B1554" s="799"/>
      <c r="C1554" s="805"/>
      <c r="D1554" s="814"/>
      <c r="E1554" s="802"/>
      <c r="F1554" s="807"/>
      <c r="G1554" s="682"/>
      <c r="H1554" s="682"/>
      <c r="I1554" s="808"/>
      <c r="J1554" s="809"/>
      <c r="K1554" s="810"/>
      <c r="L1554" s="811"/>
      <c r="M1554" s="810"/>
      <c r="N1554" s="812"/>
      <c r="O1554" s="813"/>
      <c r="P1554" s="813"/>
      <c r="Q1554" s="647"/>
      <c r="R1554" s="682"/>
    </row>
    <row r="1555" hidden="1">
      <c r="A1555" s="804"/>
      <c r="B1555" s="799"/>
      <c r="C1555" s="805"/>
      <c r="D1555" s="814"/>
      <c r="E1555" s="802"/>
      <c r="F1555" s="807"/>
      <c r="G1555" s="682"/>
      <c r="H1555" s="682"/>
      <c r="I1555" s="808"/>
      <c r="J1555" s="809"/>
      <c r="K1555" s="810"/>
      <c r="L1555" s="811"/>
      <c r="M1555" s="810"/>
      <c r="N1555" s="812"/>
      <c r="O1555" s="813"/>
      <c r="P1555" s="813"/>
      <c r="Q1555" s="647"/>
      <c r="R1555" s="682"/>
    </row>
    <row r="1556" hidden="1">
      <c r="A1556" s="804"/>
      <c r="B1556" s="799"/>
      <c r="C1556" s="805"/>
      <c r="D1556" s="814"/>
      <c r="E1556" s="802"/>
      <c r="F1556" s="807"/>
      <c r="G1556" s="682"/>
      <c r="H1556" s="682"/>
      <c r="I1556" s="808"/>
      <c r="J1556" s="809"/>
      <c r="K1556" s="810"/>
      <c r="L1556" s="811"/>
      <c r="M1556" s="810"/>
      <c r="N1556" s="812"/>
      <c r="O1556" s="813"/>
      <c r="P1556" s="813"/>
      <c r="Q1556" s="647"/>
      <c r="R1556" s="682"/>
    </row>
    <row r="1557" hidden="1">
      <c r="A1557" s="804"/>
      <c r="B1557" s="799"/>
      <c r="C1557" s="805"/>
      <c r="D1557" s="814"/>
      <c r="E1557" s="802"/>
      <c r="F1557" s="807"/>
      <c r="G1557" s="682"/>
      <c r="H1557" s="682"/>
      <c r="I1557" s="808"/>
      <c r="J1557" s="809"/>
      <c r="K1557" s="810"/>
      <c r="L1557" s="811"/>
      <c r="M1557" s="810"/>
      <c r="N1557" s="812"/>
      <c r="O1557" s="813"/>
      <c r="P1557" s="813"/>
      <c r="Q1557" s="647"/>
      <c r="R1557" s="682"/>
    </row>
    <row r="1558" hidden="1">
      <c r="A1558" s="804"/>
      <c r="B1558" s="799"/>
      <c r="C1558" s="805"/>
      <c r="D1558" s="814"/>
      <c r="E1558" s="802"/>
      <c r="F1558" s="807"/>
      <c r="G1558" s="682"/>
      <c r="H1558" s="682"/>
      <c r="I1558" s="808"/>
      <c r="J1558" s="809"/>
      <c r="K1558" s="810"/>
      <c r="L1558" s="811"/>
      <c r="M1558" s="810"/>
      <c r="N1558" s="812"/>
      <c r="O1558" s="813"/>
      <c r="P1558" s="813"/>
      <c r="Q1558" s="647"/>
      <c r="R1558" s="682"/>
    </row>
    <row r="1559" hidden="1">
      <c r="A1559" s="804"/>
      <c r="B1559" s="799"/>
      <c r="C1559" s="805"/>
      <c r="D1559" s="814"/>
      <c r="E1559" s="802"/>
      <c r="F1559" s="807"/>
      <c r="G1559" s="682"/>
      <c r="H1559" s="682"/>
      <c r="I1559" s="808"/>
      <c r="J1559" s="809"/>
      <c r="K1559" s="810"/>
      <c r="L1559" s="811"/>
      <c r="M1559" s="810"/>
      <c r="N1559" s="812"/>
      <c r="O1559" s="813"/>
      <c r="P1559" s="813"/>
      <c r="Q1559" s="647"/>
      <c r="R1559" s="682"/>
    </row>
    <row r="1560" hidden="1">
      <c r="A1560" s="804"/>
      <c r="B1560" s="799"/>
      <c r="C1560" s="805"/>
      <c r="D1560" s="814"/>
      <c r="E1560" s="802"/>
      <c r="F1560" s="807"/>
      <c r="G1560" s="682"/>
      <c r="H1560" s="682"/>
      <c r="I1560" s="808"/>
      <c r="J1560" s="809"/>
      <c r="K1560" s="810"/>
      <c r="L1560" s="811"/>
      <c r="M1560" s="810"/>
      <c r="N1560" s="812"/>
      <c r="O1560" s="813"/>
      <c r="P1560" s="813"/>
      <c r="Q1560" s="647"/>
      <c r="R1560" s="682"/>
    </row>
    <row r="1561" hidden="1">
      <c r="A1561" s="804"/>
      <c r="B1561" s="799"/>
      <c r="C1561" s="805"/>
      <c r="D1561" s="814"/>
      <c r="E1561" s="802"/>
      <c r="F1561" s="807"/>
      <c r="G1561" s="682"/>
      <c r="H1561" s="682"/>
      <c r="I1561" s="808"/>
      <c r="J1561" s="809"/>
      <c r="K1561" s="810"/>
      <c r="L1561" s="811"/>
      <c r="M1561" s="810"/>
      <c r="N1561" s="812"/>
      <c r="O1561" s="813"/>
      <c r="P1561" s="813"/>
      <c r="Q1561" s="647"/>
      <c r="R1561" s="682"/>
    </row>
    <row r="1562" hidden="1">
      <c r="A1562" s="804"/>
      <c r="B1562" s="799"/>
      <c r="C1562" s="805"/>
      <c r="D1562" s="814"/>
      <c r="E1562" s="802"/>
      <c r="F1562" s="807"/>
      <c r="G1562" s="682"/>
      <c r="H1562" s="682"/>
      <c r="I1562" s="808"/>
      <c r="J1562" s="809"/>
      <c r="K1562" s="810"/>
      <c r="L1562" s="811"/>
      <c r="M1562" s="810"/>
      <c r="N1562" s="812"/>
      <c r="O1562" s="813"/>
      <c r="P1562" s="813"/>
      <c r="Q1562" s="647"/>
      <c r="R1562" s="682"/>
    </row>
    <row r="1563" hidden="1">
      <c r="A1563" s="804"/>
      <c r="B1563" s="799"/>
      <c r="C1563" s="805"/>
      <c r="D1563" s="814"/>
      <c r="E1563" s="802"/>
      <c r="F1563" s="807"/>
      <c r="G1563" s="682"/>
      <c r="H1563" s="682"/>
      <c r="I1563" s="808"/>
      <c r="J1563" s="809"/>
      <c r="K1563" s="810"/>
      <c r="L1563" s="811"/>
      <c r="M1563" s="810"/>
      <c r="N1563" s="812"/>
      <c r="O1563" s="813"/>
      <c r="P1563" s="813"/>
      <c r="Q1563" s="647"/>
      <c r="R1563" s="682"/>
    </row>
    <row r="1564" hidden="1">
      <c r="A1564" s="804"/>
      <c r="B1564" s="799"/>
      <c r="C1564" s="805"/>
      <c r="D1564" s="814"/>
      <c r="E1564" s="802"/>
      <c r="F1564" s="807"/>
      <c r="G1564" s="682"/>
      <c r="H1564" s="682"/>
      <c r="I1564" s="808"/>
      <c r="J1564" s="809"/>
      <c r="K1564" s="810"/>
      <c r="L1564" s="811"/>
      <c r="M1564" s="810"/>
      <c r="N1564" s="812"/>
      <c r="O1564" s="813"/>
      <c r="P1564" s="813"/>
      <c r="Q1564" s="647"/>
      <c r="R1564" s="682"/>
    </row>
    <row r="1565" hidden="1">
      <c r="A1565" s="804"/>
      <c r="B1565" s="799"/>
      <c r="C1565" s="805"/>
      <c r="D1565" s="814"/>
      <c r="E1565" s="802"/>
      <c r="F1565" s="807"/>
      <c r="G1565" s="682"/>
      <c r="H1565" s="682"/>
      <c r="I1565" s="808"/>
      <c r="J1565" s="809"/>
      <c r="K1565" s="810"/>
      <c r="L1565" s="811"/>
      <c r="M1565" s="810"/>
      <c r="N1565" s="812"/>
      <c r="O1565" s="813"/>
      <c r="P1565" s="813"/>
      <c r="Q1565" s="647"/>
      <c r="R1565" s="682"/>
    </row>
    <row r="1566" hidden="1">
      <c r="A1566" s="804"/>
      <c r="B1566" s="799"/>
      <c r="C1566" s="805"/>
      <c r="D1566" s="814"/>
      <c r="E1566" s="802"/>
      <c r="F1566" s="807"/>
      <c r="G1566" s="682"/>
      <c r="H1566" s="682"/>
      <c r="I1566" s="808"/>
      <c r="J1566" s="809"/>
      <c r="K1566" s="810"/>
      <c r="L1566" s="811"/>
      <c r="M1566" s="810"/>
      <c r="N1566" s="812"/>
      <c r="O1566" s="813"/>
      <c r="P1566" s="813"/>
      <c r="Q1566" s="647"/>
      <c r="R1566" s="682"/>
    </row>
    <row r="1567" hidden="1">
      <c r="A1567" s="804"/>
      <c r="B1567" s="799"/>
      <c r="C1567" s="805"/>
      <c r="D1567" s="814"/>
      <c r="E1567" s="802"/>
      <c r="F1567" s="807"/>
      <c r="G1567" s="682"/>
      <c r="H1567" s="682"/>
      <c r="I1567" s="808"/>
      <c r="J1567" s="809"/>
      <c r="K1567" s="810"/>
      <c r="L1567" s="811"/>
      <c r="M1567" s="810"/>
      <c r="N1567" s="812"/>
      <c r="O1567" s="813"/>
      <c r="P1567" s="813"/>
      <c r="Q1567" s="647"/>
      <c r="R1567" s="682"/>
    </row>
    <row r="1568" hidden="1">
      <c r="A1568" s="804"/>
      <c r="B1568" s="799"/>
      <c r="C1568" s="805"/>
      <c r="D1568" s="814"/>
      <c r="E1568" s="802"/>
      <c r="F1568" s="807"/>
      <c r="G1568" s="682"/>
      <c r="H1568" s="682"/>
      <c r="I1568" s="808"/>
      <c r="J1568" s="809"/>
      <c r="K1568" s="810"/>
      <c r="L1568" s="811"/>
      <c r="M1568" s="810"/>
      <c r="N1568" s="812"/>
      <c r="O1568" s="813"/>
      <c r="P1568" s="813"/>
      <c r="Q1568" s="647"/>
      <c r="R1568" s="682"/>
    </row>
    <row r="1569" hidden="1">
      <c r="A1569" s="804"/>
      <c r="B1569" s="799"/>
      <c r="C1569" s="805"/>
      <c r="D1569" s="814"/>
      <c r="E1569" s="802"/>
      <c r="F1569" s="807"/>
      <c r="G1569" s="682"/>
      <c r="H1569" s="682"/>
      <c r="I1569" s="808"/>
      <c r="J1569" s="809"/>
      <c r="K1569" s="810"/>
      <c r="L1569" s="811"/>
      <c r="M1569" s="810"/>
      <c r="N1569" s="812"/>
      <c r="O1569" s="813"/>
      <c r="P1569" s="813"/>
      <c r="Q1569" s="647"/>
      <c r="R1569" s="682"/>
    </row>
    <row r="1570" hidden="1">
      <c r="A1570" s="804"/>
      <c r="B1570" s="799"/>
      <c r="C1570" s="805"/>
      <c r="D1570" s="814"/>
      <c r="E1570" s="802"/>
      <c r="F1570" s="807"/>
      <c r="G1570" s="682"/>
      <c r="H1570" s="682"/>
      <c r="I1570" s="808"/>
      <c r="J1570" s="809"/>
      <c r="K1570" s="810"/>
      <c r="L1570" s="811"/>
      <c r="M1570" s="810"/>
      <c r="N1570" s="812"/>
      <c r="O1570" s="813"/>
      <c r="P1570" s="813"/>
      <c r="Q1570" s="647"/>
      <c r="R1570" s="682"/>
    </row>
    <row r="1571" hidden="1">
      <c r="A1571" s="804"/>
      <c r="B1571" s="799"/>
      <c r="C1571" s="805"/>
      <c r="D1571" s="814"/>
      <c r="E1571" s="802"/>
      <c r="F1571" s="807"/>
      <c r="G1571" s="682"/>
      <c r="H1571" s="682"/>
      <c r="I1571" s="808"/>
      <c r="J1571" s="809"/>
      <c r="K1571" s="810"/>
      <c r="L1571" s="811"/>
      <c r="M1571" s="810"/>
      <c r="N1571" s="812"/>
      <c r="O1571" s="813"/>
      <c r="P1571" s="813"/>
      <c r="Q1571" s="647"/>
      <c r="R1571" s="682"/>
    </row>
    <row r="1572" hidden="1">
      <c r="A1572" s="804"/>
      <c r="B1572" s="799"/>
      <c r="C1572" s="805"/>
      <c r="D1572" s="814"/>
      <c r="E1572" s="802"/>
      <c r="F1572" s="807"/>
      <c r="G1572" s="682"/>
      <c r="H1572" s="682"/>
      <c r="I1572" s="808"/>
      <c r="J1572" s="809"/>
      <c r="K1572" s="810"/>
      <c r="L1572" s="811"/>
      <c r="M1572" s="810"/>
      <c r="N1572" s="812"/>
      <c r="O1572" s="813"/>
      <c r="P1572" s="813"/>
      <c r="Q1572" s="647"/>
      <c r="R1572" s="682"/>
    </row>
    <row r="1573" hidden="1">
      <c r="A1573" s="804"/>
      <c r="B1573" s="799"/>
      <c r="C1573" s="805"/>
      <c r="D1573" s="814"/>
      <c r="E1573" s="802"/>
      <c r="F1573" s="807"/>
      <c r="G1573" s="682"/>
      <c r="H1573" s="682"/>
      <c r="I1573" s="808"/>
      <c r="J1573" s="809"/>
      <c r="K1573" s="810"/>
      <c r="L1573" s="811"/>
      <c r="M1573" s="810"/>
      <c r="N1573" s="812"/>
      <c r="O1573" s="813"/>
      <c r="P1573" s="813"/>
      <c r="Q1573" s="647"/>
      <c r="R1573" s="682"/>
    </row>
    <row r="1574" hidden="1">
      <c r="A1574" s="804"/>
      <c r="B1574" s="799"/>
      <c r="C1574" s="805"/>
      <c r="D1574" s="814"/>
      <c r="E1574" s="802"/>
      <c r="F1574" s="807"/>
      <c r="G1574" s="682"/>
      <c r="H1574" s="682"/>
      <c r="I1574" s="808"/>
      <c r="J1574" s="809"/>
      <c r="K1574" s="810"/>
      <c r="L1574" s="811"/>
      <c r="M1574" s="810"/>
      <c r="N1574" s="812"/>
      <c r="O1574" s="813"/>
      <c r="P1574" s="813"/>
      <c r="Q1574" s="647"/>
      <c r="R1574" s="682"/>
    </row>
    <row r="1575" hidden="1">
      <c r="A1575" s="804"/>
      <c r="B1575" s="799"/>
      <c r="C1575" s="805"/>
      <c r="D1575" s="814"/>
      <c r="E1575" s="802"/>
      <c r="F1575" s="807"/>
      <c r="G1575" s="682"/>
      <c r="H1575" s="682"/>
      <c r="I1575" s="808"/>
      <c r="J1575" s="809"/>
      <c r="K1575" s="810"/>
      <c r="L1575" s="811"/>
      <c r="M1575" s="810"/>
      <c r="N1575" s="812"/>
      <c r="O1575" s="813"/>
      <c r="P1575" s="813"/>
      <c r="Q1575" s="647"/>
      <c r="R1575" s="682"/>
    </row>
    <row r="1576" hidden="1">
      <c r="A1576" s="804"/>
      <c r="B1576" s="799"/>
      <c r="C1576" s="805"/>
      <c r="D1576" s="814"/>
      <c r="E1576" s="802"/>
      <c r="F1576" s="807"/>
      <c r="G1576" s="682"/>
      <c r="H1576" s="682"/>
      <c r="I1576" s="808"/>
      <c r="J1576" s="809"/>
      <c r="K1576" s="810"/>
      <c r="L1576" s="811"/>
      <c r="M1576" s="810"/>
      <c r="N1576" s="812"/>
      <c r="O1576" s="813"/>
      <c r="P1576" s="813"/>
      <c r="Q1576" s="647"/>
      <c r="R1576" s="682"/>
    </row>
    <row r="1577" hidden="1">
      <c r="A1577" s="804"/>
      <c r="B1577" s="799"/>
      <c r="C1577" s="805"/>
      <c r="D1577" s="814"/>
      <c r="E1577" s="802"/>
      <c r="F1577" s="807"/>
      <c r="G1577" s="682"/>
      <c r="H1577" s="682"/>
      <c r="I1577" s="808"/>
      <c r="J1577" s="809"/>
      <c r="K1577" s="810"/>
      <c r="L1577" s="811"/>
      <c r="M1577" s="810"/>
      <c r="N1577" s="812"/>
      <c r="O1577" s="813"/>
      <c r="P1577" s="813"/>
      <c r="Q1577" s="647"/>
      <c r="R1577" s="682"/>
    </row>
    <row r="1578" hidden="1">
      <c r="A1578" s="804"/>
      <c r="B1578" s="799"/>
      <c r="C1578" s="805"/>
      <c r="D1578" s="814"/>
      <c r="E1578" s="802"/>
      <c r="F1578" s="807"/>
      <c r="G1578" s="682"/>
      <c r="H1578" s="682"/>
      <c r="I1578" s="808"/>
      <c r="J1578" s="809"/>
      <c r="K1578" s="810"/>
      <c r="L1578" s="811"/>
      <c r="M1578" s="810"/>
      <c r="N1578" s="812"/>
      <c r="O1578" s="813"/>
      <c r="P1578" s="813"/>
      <c r="Q1578" s="647"/>
      <c r="R1578" s="682"/>
    </row>
    <row r="1579" hidden="1">
      <c r="A1579" s="804"/>
      <c r="B1579" s="799"/>
      <c r="C1579" s="805"/>
      <c r="D1579" s="814"/>
      <c r="E1579" s="802"/>
      <c r="F1579" s="807"/>
      <c r="G1579" s="682"/>
      <c r="H1579" s="682"/>
      <c r="I1579" s="808"/>
      <c r="J1579" s="809"/>
      <c r="K1579" s="810"/>
      <c r="L1579" s="811"/>
      <c r="M1579" s="810"/>
      <c r="N1579" s="812"/>
      <c r="O1579" s="813"/>
      <c r="P1579" s="813"/>
      <c r="Q1579" s="647"/>
      <c r="R1579" s="682"/>
    </row>
    <row r="1580" hidden="1">
      <c r="A1580" s="804"/>
      <c r="B1580" s="799"/>
      <c r="C1580" s="805"/>
      <c r="D1580" s="814"/>
      <c r="E1580" s="802"/>
      <c r="F1580" s="807"/>
      <c r="G1580" s="682"/>
      <c r="H1580" s="682"/>
      <c r="I1580" s="808"/>
      <c r="J1580" s="809"/>
      <c r="K1580" s="810"/>
      <c r="L1580" s="811"/>
      <c r="M1580" s="810"/>
      <c r="N1580" s="812"/>
      <c r="O1580" s="813"/>
      <c r="P1580" s="813"/>
      <c r="Q1580" s="647"/>
      <c r="R1580" s="682"/>
    </row>
    <row r="1581" hidden="1">
      <c r="A1581" s="804"/>
      <c r="B1581" s="799"/>
      <c r="C1581" s="805"/>
      <c r="D1581" s="814"/>
      <c r="E1581" s="802"/>
      <c r="F1581" s="807"/>
      <c r="G1581" s="682"/>
      <c r="H1581" s="682"/>
      <c r="I1581" s="808"/>
      <c r="J1581" s="809"/>
      <c r="K1581" s="810"/>
      <c r="L1581" s="811"/>
      <c r="M1581" s="810"/>
      <c r="N1581" s="812"/>
      <c r="O1581" s="813"/>
      <c r="P1581" s="813"/>
      <c r="Q1581" s="647"/>
      <c r="R1581" s="682"/>
    </row>
    <row r="1582" hidden="1">
      <c r="A1582" s="804"/>
      <c r="B1582" s="799"/>
      <c r="C1582" s="805"/>
      <c r="D1582" s="814"/>
      <c r="E1582" s="802"/>
      <c r="F1582" s="807"/>
      <c r="G1582" s="682"/>
      <c r="H1582" s="682"/>
      <c r="I1582" s="808"/>
      <c r="J1582" s="809"/>
      <c r="K1582" s="810"/>
      <c r="L1582" s="811"/>
      <c r="M1582" s="810"/>
      <c r="N1582" s="812"/>
      <c r="O1582" s="813"/>
      <c r="P1582" s="813"/>
      <c r="Q1582" s="647"/>
      <c r="R1582" s="682"/>
    </row>
    <row r="1583" hidden="1">
      <c r="A1583" s="804"/>
      <c r="B1583" s="799"/>
      <c r="C1583" s="805"/>
      <c r="D1583" s="814"/>
      <c r="E1583" s="802"/>
      <c r="F1583" s="807"/>
      <c r="G1583" s="682"/>
      <c r="H1583" s="682"/>
      <c r="I1583" s="808"/>
      <c r="J1583" s="809"/>
      <c r="K1583" s="810"/>
      <c r="L1583" s="811"/>
      <c r="M1583" s="810"/>
      <c r="N1583" s="812"/>
      <c r="O1583" s="813"/>
      <c r="P1583" s="813"/>
      <c r="Q1583" s="647"/>
      <c r="R1583" s="682"/>
    </row>
    <row r="1584" hidden="1">
      <c r="A1584" s="804"/>
      <c r="B1584" s="799"/>
      <c r="C1584" s="805"/>
      <c r="D1584" s="814"/>
      <c r="E1584" s="802"/>
      <c r="F1584" s="807"/>
      <c r="G1584" s="682"/>
      <c r="H1584" s="682"/>
      <c r="I1584" s="808"/>
      <c r="J1584" s="809"/>
      <c r="K1584" s="810"/>
      <c r="L1584" s="811"/>
      <c r="M1584" s="810"/>
      <c r="N1584" s="812"/>
      <c r="O1584" s="813"/>
      <c r="P1584" s="813"/>
      <c r="Q1584" s="647"/>
      <c r="R1584" s="682"/>
    </row>
    <row r="1585" hidden="1">
      <c r="A1585" s="804"/>
      <c r="B1585" s="799"/>
      <c r="C1585" s="805"/>
      <c r="D1585" s="814"/>
      <c r="E1585" s="802"/>
      <c r="F1585" s="807"/>
      <c r="G1585" s="682"/>
      <c r="H1585" s="682"/>
      <c r="I1585" s="808"/>
      <c r="J1585" s="809"/>
      <c r="K1585" s="810"/>
      <c r="L1585" s="811"/>
      <c r="M1585" s="810"/>
      <c r="N1585" s="812"/>
      <c r="O1585" s="813"/>
      <c r="P1585" s="813"/>
      <c r="Q1585" s="647"/>
      <c r="R1585" s="682"/>
    </row>
    <row r="1586" hidden="1">
      <c r="A1586" s="804"/>
      <c r="B1586" s="799"/>
      <c r="C1586" s="805"/>
      <c r="D1586" s="814"/>
      <c r="E1586" s="802"/>
      <c r="F1586" s="807"/>
      <c r="G1586" s="682"/>
      <c r="H1586" s="682"/>
      <c r="I1586" s="808"/>
      <c r="J1586" s="809"/>
      <c r="K1586" s="810"/>
      <c r="L1586" s="811"/>
      <c r="M1586" s="810"/>
      <c r="N1586" s="812"/>
      <c r="O1586" s="813"/>
      <c r="P1586" s="813"/>
      <c r="Q1586" s="647"/>
      <c r="R1586" s="682"/>
    </row>
    <row r="1587" hidden="1">
      <c r="A1587" s="804"/>
      <c r="B1587" s="799"/>
      <c r="C1587" s="805"/>
      <c r="D1587" s="814"/>
      <c r="E1587" s="802"/>
      <c r="F1587" s="807"/>
      <c r="G1587" s="682"/>
      <c r="H1587" s="682"/>
      <c r="I1587" s="808"/>
      <c r="J1587" s="809"/>
      <c r="K1587" s="810"/>
      <c r="L1587" s="811"/>
      <c r="M1587" s="810"/>
      <c r="N1587" s="812"/>
      <c r="O1587" s="813"/>
      <c r="P1587" s="813"/>
      <c r="Q1587" s="647"/>
      <c r="R1587" s="682"/>
    </row>
    <row r="1588" hidden="1">
      <c r="A1588" s="804"/>
      <c r="B1588" s="799"/>
      <c r="C1588" s="805"/>
      <c r="D1588" s="814"/>
      <c r="E1588" s="802"/>
      <c r="F1588" s="807"/>
      <c r="G1588" s="682"/>
      <c r="H1588" s="682"/>
      <c r="I1588" s="808"/>
      <c r="J1588" s="809"/>
      <c r="K1588" s="810"/>
      <c r="L1588" s="811"/>
      <c r="M1588" s="810"/>
      <c r="N1588" s="812"/>
      <c r="O1588" s="813"/>
      <c r="P1588" s="813"/>
      <c r="Q1588" s="647"/>
      <c r="R1588" s="682"/>
    </row>
    <row r="1589" hidden="1">
      <c r="A1589" s="804"/>
      <c r="B1589" s="799"/>
      <c r="C1589" s="805"/>
      <c r="D1589" s="814"/>
      <c r="E1589" s="802"/>
      <c r="F1589" s="807"/>
      <c r="G1589" s="682"/>
      <c r="H1589" s="682"/>
      <c r="I1589" s="808"/>
      <c r="J1589" s="809"/>
      <c r="K1589" s="810"/>
      <c r="L1589" s="811"/>
      <c r="M1589" s="810"/>
      <c r="N1589" s="812"/>
      <c r="O1589" s="813"/>
      <c r="P1589" s="813"/>
      <c r="Q1589" s="647"/>
      <c r="R1589" s="682"/>
    </row>
    <row r="1590" hidden="1">
      <c r="A1590" s="804"/>
      <c r="B1590" s="799"/>
      <c r="C1590" s="805"/>
      <c r="D1590" s="814"/>
      <c r="E1590" s="802"/>
      <c r="F1590" s="807"/>
      <c r="G1590" s="682"/>
      <c r="H1590" s="682"/>
      <c r="I1590" s="808"/>
      <c r="J1590" s="809"/>
      <c r="K1590" s="810"/>
      <c r="L1590" s="811"/>
      <c r="M1590" s="810"/>
      <c r="N1590" s="812"/>
      <c r="O1590" s="813"/>
      <c r="P1590" s="813"/>
      <c r="Q1590" s="647"/>
      <c r="R1590" s="682"/>
    </row>
    <row r="1591" hidden="1">
      <c r="A1591" s="804"/>
      <c r="B1591" s="799"/>
      <c r="C1591" s="805"/>
      <c r="D1591" s="814"/>
      <c r="E1591" s="802"/>
      <c r="F1591" s="807"/>
      <c r="G1591" s="682"/>
      <c r="H1591" s="682"/>
      <c r="I1591" s="808"/>
      <c r="J1591" s="809"/>
      <c r="K1591" s="810"/>
      <c r="L1591" s="811"/>
      <c r="M1591" s="810"/>
      <c r="N1591" s="812"/>
      <c r="O1591" s="813"/>
      <c r="P1591" s="813"/>
      <c r="Q1591" s="647"/>
      <c r="R1591" s="682"/>
    </row>
    <row r="1592" hidden="1">
      <c r="A1592" s="804"/>
      <c r="B1592" s="799"/>
      <c r="C1592" s="805"/>
      <c r="D1592" s="814"/>
      <c r="E1592" s="802"/>
      <c r="F1592" s="807"/>
      <c r="G1592" s="682"/>
      <c r="H1592" s="682"/>
      <c r="I1592" s="808"/>
      <c r="J1592" s="809"/>
      <c r="K1592" s="810"/>
      <c r="L1592" s="811"/>
      <c r="M1592" s="810"/>
      <c r="N1592" s="812"/>
      <c r="O1592" s="813"/>
      <c r="P1592" s="813"/>
      <c r="Q1592" s="647"/>
      <c r="R1592" s="682"/>
    </row>
    <row r="1593" hidden="1">
      <c r="A1593" s="804"/>
      <c r="B1593" s="799"/>
      <c r="C1593" s="805"/>
      <c r="D1593" s="814"/>
      <c r="E1593" s="802"/>
      <c r="F1593" s="807"/>
      <c r="G1593" s="682"/>
      <c r="H1593" s="682"/>
      <c r="I1593" s="808"/>
      <c r="J1593" s="809"/>
      <c r="K1593" s="810"/>
      <c r="L1593" s="811"/>
      <c r="M1593" s="810"/>
      <c r="N1593" s="812"/>
      <c r="O1593" s="813"/>
      <c r="P1593" s="813"/>
      <c r="Q1593" s="647"/>
      <c r="R1593" s="682"/>
    </row>
    <row r="1594" hidden="1">
      <c r="A1594" s="804"/>
      <c r="B1594" s="799"/>
      <c r="C1594" s="805"/>
      <c r="D1594" s="814"/>
      <c r="E1594" s="802"/>
      <c r="F1594" s="807"/>
      <c r="G1594" s="682"/>
      <c r="H1594" s="682"/>
      <c r="I1594" s="808"/>
      <c r="J1594" s="809"/>
      <c r="K1594" s="810"/>
      <c r="L1594" s="811"/>
      <c r="M1594" s="810"/>
      <c r="N1594" s="812"/>
      <c r="O1594" s="813"/>
      <c r="P1594" s="813"/>
      <c r="Q1594" s="647"/>
      <c r="R1594" s="682"/>
    </row>
    <row r="1595" hidden="1">
      <c r="A1595" s="804"/>
      <c r="B1595" s="799"/>
      <c r="C1595" s="805"/>
      <c r="D1595" s="814"/>
      <c r="E1595" s="802"/>
      <c r="F1595" s="807"/>
      <c r="G1595" s="682"/>
      <c r="H1595" s="682"/>
      <c r="I1595" s="808"/>
      <c r="J1595" s="809"/>
      <c r="K1595" s="810"/>
      <c r="L1595" s="811"/>
      <c r="M1595" s="810"/>
      <c r="N1595" s="812"/>
      <c r="O1595" s="813"/>
      <c r="P1595" s="813"/>
      <c r="Q1595" s="647"/>
      <c r="R1595" s="682"/>
    </row>
    <row r="1596" hidden="1">
      <c r="A1596" s="804"/>
      <c r="B1596" s="799"/>
      <c r="C1596" s="805"/>
      <c r="D1596" s="814"/>
      <c r="E1596" s="802"/>
      <c r="F1596" s="807"/>
      <c r="G1596" s="682"/>
      <c r="H1596" s="682"/>
      <c r="I1596" s="808"/>
      <c r="J1596" s="809"/>
      <c r="K1596" s="810"/>
      <c r="L1596" s="811"/>
      <c r="M1596" s="810"/>
      <c r="N1596" s="812"/>
      <c r="O1596" s="813"/>
      <c r="P1596" s="813"/>
      <c r="Q1596" s="647"/>
      <c r="R1596" s="682"/>
    </row>
    <row r="1597" hidden="1">
      <c r="A1597" s="804"/>
      <c r="B1597" s="799"/>
      <c r="C1597" s="805"/>
      <c r="D1597" s="814"/>
      <c r="E1597" s="802"/>
      <c r="F1597" s="807"/>
      <c r="G1597" s="682"/>
      <c r="H1597" s="682"/>
      <c r="I1597" s="808"/>
      <c r="J1597" s="809"/>
      <c r="K1597" s="810"/>
      <c r="L1597" s="811"/>
      <c r="M1597" s="810"/>
      <c r="N1597" s="812"/>
      <c r="O1597" s="813"/>
      <c r="P1597" s="813"/>
      <c r="Q1597" s="647"/>
      <c r="R1597" s="682"/>
    </row>
    <row r="1598" hidden="1">
      <c r="A1598" s="804"/>
      <c r="B1598" s="799"/>
      <c r="C1598" s="805"/>
      <c r="D1598" s="814"/>
      <c r="E1598" s="802"/>
      <c r="F1598" s="807"/>
      <c r="G1598" s="682"/>
      <c r="H1598" s="682"/>
      <c r="I1598" s="808"/>
      <c r="J1598" s="809"/>
      <c r="K1598" s="810"/>
      <c r="L1598" s="811"/>
      <c r="M1598" s="810"/>
      <c r="N1598" s="812"/>
      <c r="O1598" s="813"/>
      <c r="P1598" s="813"/>
      <c r="Q1598" s="647"/>
      <c r="R1598" s="682"/>
    </row>
    <row r="1599" hidden="1">
      <c r="A1599" s="804"/>
      <c r="B1599" s="799"/>
      <c r="C1599" s="805"/>
      <c r="D1599" s="814"/>
      <c r="E1599" s="802"/>
      <c r="F1599" s="807"/>
      <c r="G1599" s="682"/>
      <c r="H1599" s="682"/>
      <c r="I1599" s="808"/>
      <c r="J1599" s="809"/>
      <c r="K1599" s="810"/>
      <c r="L1599" s="811"/>
      <c r="M1599" s="810"/>
      <c r="N1599" s="812"/>
      <c r="O1599" s="813"/>
      <c r="P1599" s="813"/>
      <c r="Q1599" s="647"/>
      <c r="R1599" s="682"/>
    </row>
    <row r="1600" hidden="1">
      <c r="A1600" s="804"/>
      <c r="B1600" s="799"/>
      <c r="C1600" s="805"/>
      <c r="D1600" s="814"/>
      <c r="E1600" s="802"/>
      <c r="F1600" s="807"/>
      <c r="G1600" s="682"/>
      <c r="H1600" s="682"/>
      <c r="I1600" s="808"/>
      <c r="J1600" s="809"/>
      <c r="K1600" s="810"/>
      <c r="L1600" s="811"/>
      <c r="M1600" s="810"/>
      <c r="N1600" s="812"/>
      <c r="O1600" s="813"/>
      <c r="P1600" s="813"/>
      <c r="Q1600" s="647"/>
      <c r="R1600" s="682"/>
    </row>
    <row r="1601" hidden="1">
      <c r="A1601" s="804"/>
      <c r="B1601" s="799"/>
      <c r="C1601" s="805"/>
      <c r="D1601" s="814"/>
      <c r="E1601" s="802"/>
      <c r="F1601" s="807"/>
      <c r="G1601" s="682"/>
      <c r="H1601" s="682"/>
      <c r="I1601" s="808"/>
      <c r="J1601" s="809"/>
      <c r="K1601" s="810"/>
      <c r="L1601" s="811"/>
      <c r="M1601" s="810"/>
      <c r="N1601" s="812"/>
      <c r="O1601" s="813"/>
      <c r="P1601" s="813"/>
      <c r="Q1601" s="647"/>
      <c r="R1601" s="682"/>
    </row>
    <row r="1602" hidden="1">
      <c r="A1602" s="804"/>
      <c r="B1602" s="799"/>
      <c r="C1602" s="805"/>
      <c r="D1602" s="814"/>
      <c r="E1602" s="802"/>
      <c r="F1602" s="807"/>
      <c r="G1602" s="682"/>
      <c r="H1602" s="682"/>
      <c r="I1602" s="808"/>
      <c r="J1602" s="809"/>
      <c r="K1602" s="810"/>
      <c r="L1602" s="811"/>
      <c r="M1602" s="810"/>
      <c r="N1602" s="812"/>
      <c r="O1602" s="813"/>
      <c r="P1602" s="813"/>
      <c r="Q1602" s="647"/>
      <c r="R1602" s="682"/>
    </row>
    <row r="1603" hidden="1">
      <c r="A1603" s="804"/>
      <c r="B1603" s="799"/>
      <c r="C1603" s="805"/>
      <c r="D1603" s="814"/>
      <c r="E1603" s="802"/>
      <c r="F1603" s="807"/>
      <c r="G1603" s="682"/>
      <c r="H1603" s="682"/>
      <c r="I1603" s="808"/>
      <c r="J1603" s="809"/>
      <c r="K1603" s="810"/>
      <c r="L1603" s="811"/>
      <c r="M1603" s="810"/>
      <c r="N1603" s="812"/>
      <c r="O1603" s="813"/>
      <c r="P1603" s="813"/>
      <c r="Q1603" s="647"/>
      <c r="R1603" s="682"/>
    </row>
    <row r="1604" hidden="1">
      <c r="A1604" s="804"/>
      <c r="B1604" s="799"/>
      <c r="C1604" s="805"/>
      <c r="D1604" s="814"/>
      <c r="E1604" s="802"/>
      <c r="F1604" s="807"/>
      <c r="G1604" s="682"/>
      <c r="H1604" s="682"/>
      <c r="I1604" s="808"/>
      <c r="J1604" s="809"/>
      <c r="K1604" s="810"/>
      <c r="L1604" s="811"/>
      <c r="M1604" s="810"/>
      <c r="N1604" s="812"/>
      <c r="O1604" s="813"/>
      <c r="P1604" s="813"/>
      <c r="Q1604" s="647"/>
      <c r="R1604" s="682"/>
    </row>
    <row r="1605" hidden="1">
      <c r="A1605" s="804"/>
      <c r="B1605" s="799"/>
      <c r="C1605" s="805"/>
      <c r="D1605" s="814"/>
      <c r="E1605" s="802"/>
      <c r="F1605" s="807"/>
      <c r="G1605" s="682"/>
      <c r="H1605" s="682"/>
      <c r="I1605" s="808"/>
      <c r="J1605" s="809"/>
      <c r="K1605" s="810"/>
      <c r="L1605" s="811"/>
      <c r="M1605" s="810"/>
      <c r="N1605" s="812"/>
      <c r="O1605" s="813"/>
      <c r="P1605" s="813"/>
      <c r="Q1605" s="647"/>
      <c r="R1605" s="682"/>
    </row>
    <row r="1606" hidden="1">
      <c r="A1606" s="804"/>
      <c r="B1606" s="799"/>
      <c r="C1606" s="805"/>
      <c r="D1606" s="814"/>
      <c r="E1606" s="802"/>
      <c r="F1606" s="807"/>
      <c r="G1606" s="682"/>
      <c r="H1606" s="682"/>
      <c r="I1606" s="808"/>
      <c r="J1606" s="809"/>
      <c r="K1606" s="810"/>
      <c r="L1606" s="811"/>
      <c r="M1606" s="810"/>
      <c r="N1606" s="812"/>
      <c r="O1606" s="813"/>
      <c r="P1606" s="813"/>
      <c r="Q1606" s="647"/>
      <c r="R1606" s="682"/>
    </row>
    <row r="1607" hidden="1">
      <c r="A1607" s="804"/>
      <c r="B1607" s="799"/>
      <c r="C1607" s="805"/>
      <c r="D1607" s="814"/>
      <c r="E1607" s="802"/>
      <c r="F1607" s="807"/>
      <c r="G1607" s="682"/>
      <c r="H1607" s="682"/>
      <c r="I1607" s="808"/>
      <c r="J1607" s="809"/>
      <c r="K1607" s="810"/>
      <c r="L1607" s="811"/>
      <c r="M1607" s="810"/>
      <c r="N1607" s="812"/>
      <c r="O1607" s="813"/>
      <c r="P1607" s="813"/>
      <c r="Q1607" s="647"/>
      <c r="R1607" s="682"/>
    </row>
    <row r="1608" hidden="1">
      <c r="A1608" s="804"/>
      <c r="B1608" s="799"/>
      <c r="C1608" s="805"/>
      <c r="D1608" s="814"/>
      <c r="E1608" s="802"/>
      <c r="F1608" s="807"/>
      <c r="G1608" s="682"/>
      <c r="H1608" s="682"/>
      <c r="I1608" s="808"/>
      <c r="J1608" s="809"/>
      <c r="K1608" s="810"/>
      <c r="L1608" s="811"/>
      <c r="M1608" s="810"/>
      <c r="N1608" s="812"/>
      <c r="O1608" s="813"/>
      <c r="P1608" s="813"/>
      <c r="Q1608" s="647"/>
      <c r="R1608" s="682"/>
    </row>
    <row r="1609" hidden="1">
      <c r="A1609" s="804"/>
      <c r="B1609" s="799"/>
      <c r="C1609" s="805"/>
      <c r="D1609" s="814"/>
      <c r="E1609" s="802"/>
      <c r="F1609" s="807"/>
      <c r="G1609" s="682"/>
      <c r="H1609" s="682"/>
      <c r="I1609" s="808"/>
      <c r="J1609" s="809"/>
      <c r="K1609" s="810"/>
      <c r="L1609" s="811"/>
      <c r="M1609" s="810"/>
      <c r="N1609" s="812"/>
      <c r="O1609" s="813"/>
      <c r="P1609" s="813"/>
      <c r="Q1609" s="647"/>
      <c r="R1609" s="682"/>
    </row>
    <row r="1610" hidden="1">
      <c r="A1610" s="804"/>
      <c r="B1610" s="799"/>
      <c r="C1610" s="805"/>
      <c r="D1610" s="814"/>
      <c r="E1610" s="802"/>
      <c r="F1610" s="807"/>
      <c r="G1610" s="682"/>
      <c r="H1610" s="682"/>
      <c r="I1610" s="808"/>
      <c r="J1610" s="809"/>
      <c r="K1610" s="810"/>
      <c r="L1610" s="811"/>
      <c r="M1610" s="810"/>
      <c r="N1610" s="812"/>
      <c r="O1610" s="813"/>
      <c r="P1610" s="813"/>
      <c r="Q1610" s="647"/>
      <c r="R1610" s="682"/>
    </row>
    <row r="1611" hidden="1">
      <c r="A1611" s="804"/>
      <c r="B1611" s="799"/>
      <c r="C1611" s="805"/>
      <c r="D1611" s="814"/>
      <c r="E1611" s="802"/>
      <c r="F1611" s="807"/>
      <c r="G1611" s="682"/>
      <c r="H1611" s="682"/>
      <c r="I1611" s="808"/>
      <c r="J1611" s="809"/>
      <c r="K1611" s="810"/>
      <c r="L1611" s="811"/>
      <c r="M1611" s="810"/>
      <c r="N1611" s="812"/>
      <c r="O1611" s="813"/>
      <c r="P1611" s="813"/>
      <c r="Q1611" s="647"/>
      <c r="R1611" s="682"/>
    </row>
    <row r="1612" hidden="1">
      <c r="A1612" s="804"/>
      <c r="B1612" s="799"/>
      <c r="C1612" s="805"/>
      <c r="D1612" s="814"/>
      <c r="E1612" s="802"/>
      <c r="F1612" s="807"/>
      <c r="G1612" s="682"/>
      <c r="H1612" s="682"/>
      <c r="I1612" s="808"/>
      <c r="J1612" s="809"/>
      <c r="K1612" s="810"/>
      <c r="L1612" s="811"/>
      <c r="M1612" s="810"/>
      <c r="N1612" s="812"/>
      <c r="O1612" s="813"/>
      <c r="P1612" s="813"/>
      <c r="Q1612" s="647"/>
      <c r="R1612" s="682"/>
    </row>
    <row r="1613" hidden="1">
      <c r="A1613" s="804"/>
      <c r="B1613" s="799"/>
      <c r="C1613" s="805"/>
      <c r="D1613" s="814"/>
      <c r="E1613" s="802"/>
      <c r="F1613" s="807"/>
      <c r="G1613" s="682"/>
      <c r="H1613" s="682"/>
      <c r="I1613" s="808"/>
      <c r="J1613" s="809"/>
      <c r="K1613" s="810"/>
      <c r="L1613" s="811"/>
      <c r="M1613" s="810"/>
      <c r="N1613" s="812"/>
      <c r="O1613" s="813"/>
      <c r="P1613" s="813"/>
      <c r="Q1613" s="647"/>
      <c r="R1613" s="682"/>
    </row>
    <row r="1614" hidden="1">
      <c r="A1614" s="804"/>
      <c r="B1614" s="799"/>
      <c r="C1614" s="805"/>
      <c r="D1614" s="814"/>
      <c r="E1614" s="802"/>
      <c r="F1614" s="807"/>
      <c r="G1614" s="682"/>
      <c r="H1614" s="682"/>
      <c r="I1614" s="808"/>
      <c r="J1614" s="809"/>
      <c r="K1614" s="810"/>
      <c r="L1614" s="811"/>
      <c r="M1614" s="810"/>
      <c r="N1614" s="812"/>
      <c r="O1614" s="813"/>
      <c r="P1614" s="813"/>
      <c r="Q1614" s="647"/>
      <c r="R1614" s="682"/>
    </row>
    <row r="1615" hidden="1">
      <c r="A1615" s="804"/>
      <c r="B1615" s="799"/>
      <c r="C1615" s="805"/>
      <c r="D1615" s="814"/>
      <c r="E1615" s="802"/>
      <c r="F1615" s="807"/>
      <c r="G1615" s="682"/>
      <c r="H1615" s="682"/>
      <c r="I1615" s="808"/>
      <c r="J1615" s="809"/>
      <c r="K1615" s="810"/>
      <c r="L1615" s="811"/>
      <c r="M1615" s="810"/>
      <c r="N1615" s="812"/>
      <c r="O1615" s="813"/>
      <c r="P1615" s="813"/>
      <c r="Q1615" s="647"/>
      <c r="R1615" s="682"/>
    </row>
    <row r="1616" hidden="1">
      <c r="A1616" s="804"/>
      <c r="B1616" s="799"/>
      <c r="C1616" s="805"/>
      <c r="D1616" s="814"/>
      <c r="E1616" s="802"/>
      <c r="F1616" s="807"/>
      <c r="G1616" s="682"/>
      <c r="H1616" s="682"/>
      <c r="I1616" s="808"/>
      <c r="J1616" s="809"/>
      <c r="K1616" s="810"/>
      <c r="L1616" s="811"/>
      <c r="M1616" s="810"/>
      <c r="N1616" s="812"/>
      <c r="O1616" s="813"/>
      <c r="P1616" s="813"/>
      <c r="Q1616" s="647"/>
      <c r="R1616" s="682"/>
    </row>
    <row r="1617" hidden="1">
      <c r="A1617" s="804"/>
      <c r="B1617" s="799"/>
      <c r="C1617" s="805"/>
      <c r="D1617" s="814"/>
      <c r="E1617" s="802"/>
      <c r="F1617" s="807"/>
      <c r="G1617" s="682"/>
      <c r="H1617" s="682"/>
      <c r="I1617" s="808"/>
      <c r="J1617" s="809"/>
      <c r="K1617" s="810"/>
      <c r="L1617" s="811"/>
      <c r="M1617" s="810"/>
      <c r="N1617" s="812"/>
      <c r="O1617" s="813"/>
      <c r="P1617" s="813"/>
      <c r="Q1617" s="647"/>
      <c r="R1617" s="682"/>
    </row>
    <row r="1618" hidden="1">
      <c r="A1618" s="804"/>
      <c r="B1618" s="799"/>
      <c r="C1618" s="805"/>
      <c r="D1618" s="814"/>
      <c r="E1618" s="802"/>
      <c r="F1618" s="807"/>
      <c r="G1618" s="682"/>
      <c r="H1618" s="682"/>
      <c r="I1618" s="808"/>
      <c r="J1618" s="809"/>
      <c r="K1618" s="810"/>
      <c r="L1618" s="811"/>
      <c r="M1618" s="810"/>
      <c r="N1618" s="812"/>
      <c r="O1618" s="813"/>
      <c r="P1618" s="813"/>
      <c r="Q1618" s="647"/>
      <c r="R1618" s="682"/>
    </row>
    <row r="1619" hidden="1">
      <c r="A1619" s="804"/>
      <c r="B1619" s="799"/>
      <c r="C1619" s="805"/>
      <c r="D1619" s="814"/>
      <c r="E1619" s="802"/>
      <c r="F1619" s="807"/>
      <c r="G1619" s="682"/>
      <c r="H1619" s="682"/>
      <c r="I1619" s="808"/>
      <c r="J1619" s="809"/>
      <c r="K1619" s="810"/>
      <c r="L1619" s="811"/>
      <c r="M1619" s="810"/>
      <c r="N1619" s="812"/>
      <c r="O1619" s="813"/>
      <c r="P1619" s="813"/>
      <c r="Q1619" s="647"/>
      <c r="R1619" s="682"/>
    </row>
    <row r="1620" hidden="1">
      <c r="A1620" s="804"/>
      <c r="B1620" s="799"/>
      <c r="C1620" s="805"/>
      <c r="D1620" s="814"/>
      <c r="E1620" s="802"/>
      <c r="F1620" s="807"/>
      <c r="G1620" s="682"/>
      <c r="H1620" s="682"/>
      <c r="I1620" s="808"/>
      <c r="J1620" s="809"/>
      <c r="K1620" s="810"/>
      <c r="L1620" s="811"/>
      <c r="M1620" s="810"/>
      <c r="N1620" s="812"/>
      <c r="O1620" s="813"/>
      <c r="P1620" s="813"/>
      <c r="Q1620" s="647"/>
      <c r="R1620" s="682"/>
    </row>
    <row r="1621" hidden="1">
      <c r="A1621" s="804"/>
      <c r="B1621" s="799"/>
      <c r="C1621" s="805"/>
      <c r="D1621" s="814"/>
      <c r="E1621" s="802"/>
      <c r="F1621" s="807"/>
      <c r="G1621" s="682"/>
      <c r="H1621" s="682"/>
      <c r="I1621" s="808"/>
      <c r="J1621" s="809"/>
      <c r="K1621" s="810"/>
      <c r="L1621" s="811"/>
      <c r="M1621" s="810"/>
      <c r="N1621" s="812"/>
      <c r="O1621" s="813"/>
      <c r="P1621" s="813"/>
      <c r="Q1621" s="647"/>
      <c r="R1621" s="682"/>
    </row>
    <row r="1622" hidden="1">
      <c r="A1622" s="804"/>
      <c r="B1622" s="799"/>
      <c r="C1622" s="805"/>
      <c r="D1622" s="814"/>
      <c r="E1622" s="802"/>
      <c r="F1622" s="807"/>
      <c r="G1622" s="682"/>
      <c r="H1622" s="682"/>
      <c r="I1622" s="808"/>
      <c r="J1622" s="809"/>
      <c r="K1622" s="810"/>
      <c r="L1622" s="811"/>
      <c r="M1622" s="810"/>
      <c r="N1622" s="812"/>
      <c r="O1622" s="813"/>
      <c r="P1622" s="813"/>
      <c r="Q1622" s="647"/>
      <c r="R1622" s="682"/>
    </row>
    <row r="1623" hidden="1">
      <c r="A1623" s="804"/>
      <c r="B1623" s="799"/>
      <c r="C1623" s="805"/>
      <c r="D1623" s="814"/>
      <c r="E1623" s="802"/>
      <c r="F1623" s="807"/>
      <c r="G1623" s="682"/>
      <c r="H1623" s="682"/>
      <c r="I1623" s="808"/>
      <c r="J1623" s="809"/>
      <c r="K1623" s="810"/>
      <c r="L1623" s="811"/>
      <c r="M1623" s="810"/>
      <c r="N1623" s="812"/>
      <c r="O1623" s="813"/>
      <c r="P1623" s="813"/>
      <c r="Q1623" s="647"/>
      <c r="R1623" s="682"/>
    </row>
    <row r="1624" hidden="1">
      <c r="A1624" s="804"/>
      <c r="B1624" s="799"/>
      <c r="C1624" s="805"/>
      <c r="D1624" s="814"/>
      <c r="E1624" s="802"/>
      <c r="F1624" s="807"/>
      <c r="G1624" s="682"/>
      <c r="H1624" s="682"/>
      <c r="I1624" s="808"/>
      <c r="J1624" s="809"/>
      <c r="K1624" s="810"/>
      <c r="L1624" s="811"/>
      <c r="M1624" s="810"/>
      <c r="N1624" s="812"/>
      <c r="O1624" s="813"/>
      <c r="P1624" s="813"/>
      <c r="Q1624" s="647"/>
      <c r="R1624" s="682"/>
    </row>
    <row r="1625" hidden="1">
      <c r="A1625" s="804"/>
      <c r="B1625" s="799"/>
      <c r="C1625" s="805"/>
      <c r="D1625" s="814"/>
      <c r="E1625" s="802"/>
      <c r="F1625" s="807"/>
      <c r="G1625" s="682"/>
      <c r="H1625" s="682"/>
      <c r="I1625" s="808"/>
      <c r="J1625" s="809"/>
      <c r="K1625" s="810"/>
      <c r="L1625" s="811"/>
      <c r="M1625" s="810"/>
      <c r="N1625" s="812"/>
      <c r="O1625" s="813"/>
      <c r="P1625" s="813"/>
      <c r="Q1625" s="647"/>
      <c r="R1625" s="682"/>
    </row>
    <row r="1626" hidden="1">
      <c r="A1626" s="804"/>
      <c r="B1626" s="799"/>
      <c r="C1626" s="805"/>
      <c r="D1626" s="814"/>
      <c r="E1626" s="802"/>
      <c r="F1626" s="807"/>
      <c r="G1626" s="682"/>
      <c r="H1626" s="682"/>
      <c r="I1626" s="808"/>
      <c r="J1626" s="809"/>
      <c r="K1626" s="810"/>
      <c r="L1626" s="811"/>
      <c r="M1626" s="810"/>
      <c r="N1626" s="812"/>
      <c r="O1626" s="813"/>
      <c r="P1626" s="813"/>
      <c r="Q1626" s="647"/>
      <c r="R1626" s="682"/>
    </row>
    <row r="1627" hidden="1">
      <c r="A1627" s="804"/>
      <c r="B1627" s="799"/>
      <c r="C1627" s="805"/>
      <c r="D1627" s="814"/>
      <c r="E1627" s="802"/>
      <c r="F1627" s="807"/>
      <c r="G1627" s="682"/>
      <c r="H1627" s="682"/>
      <c r="I1627" s="808"/>
      <c r="J1627" s="809"/>
      <c r="K1627" s="810"/>
      <c r="L1627" s="811"/>
      <c r="M1627" s="810"/>
      <c r="N1627" s="812"/>
      <c r="O1627" s="813"/>
      <c r="P1627" s="813"/>
      <c r="Q1627" s="647"/>
      <c r="R1627" s="682"/>
    </row>
    <row r="1628" hidden="1">
      <c r="A1628" s="804"/>
      <c r="B1628" s="799"/>
      <c r="C1628" s="805"/>
      <c r="D1628" s="814"/>
      <c r="E1628" s="802"/>
      <c r="F1628" s="807"/>
      <c r="G1628" s="682"/>
      <c r="H1628" s="682"/>
      <c r="I1628" s="808"/>
      <c r="J1628" s="809"/>
      <c r="K1628" s="810"/>
      <c r="L1628" s="811"/>
      <c r="M1628" s="810"/>
      <c r="N1628" s="812"/>
      <c r="O1628" s="813"/>
      <c r="P1628" s="813"/>
      <c r="Q1628" s="647"/>
      <c r="R1628" s="682"/>
    </row>
    <row r="1629" hidden="1">
      <c r="A1629" s="804"/>
      <c r="B1629" s="799"/>
      <c r="C1629" s="805"/>
      <c r="D1629" s="814"/>
      <c r="E1629" s="802"/>
      <c r="F1629" s="807"/>
      <c r="G1629" s="682"/>
      <c r="H1629" s="682"/>
      <c r="I1629" s="808"/>
      <c r="J1629" s="809"/>
      <c r="K1629" s="810"/>
      <c r="L1629" s="811"/>
      <c r="M1629" s="810"/>
      <c r="N1629" s="812"/>
      <c r="O1629" s="813"/>
      <c r="P1629" s="813"/>
      <c r="Q1629" s="647"/>
      <c r="R1629" s="682"/>
    </row>
    <row r="1630" hidden="1">
      <c r="A1630" s="804"/>
      <c r="B1630" s="799"/>
      <c r="C1630" s="805"/>
      <c r="D1630" s="814"/>
      <c r="E1630" s="802"/>
      <c r="F1630" s="807"/>
      <c r="G1630" s="682"/>
      <c r="H1630" s="682"/>
      <c r="I1630" s="808"/>
      <c r="J1630" s="809"/>
      <c r="K1630" s="810"/>
      <c r="L1630" s="811"/>
      <c r="M1630" s="810"/>
      <c r="N1630" s="812"/>
      <c r="O1630" s="813"/>
      <c r="P1630" s="813"/>
      <c r="Q1630" s="647"/>
      <c r="R1630" s="682"/>
    </row>
    <row r="1631" hidden="1">
      <c r="A1631" s="804"/>
      <c r="B1631" s="799"/>
      <c r="C1631" s="805"/>
      <c r="D1631" s="814"/>
      <c r="E1631" s="802"/>
      <c r="F1631" s="807"/>
      <c r="G1631" s="682"/>
      <c r="H1631" s="682"/>
      <c r="I1631" s="808"/>
      <c r="J1631" s="809"/>
      <c r="K1631" s="810"/>
      <c r="L1631" s="811"/>
      <c r="M1631" s="810"/>
      <c r="N1631" s="812"/>
      <c r="O1631" s="813"/>
      <c r="P1631" s="813"/>
      <c r="Q1631" s="647"/>
      <c r="R1631" s="682"/>
    </row>
    <row r="1632" hidden="1">
      <c r="A1632" s="804"/>
      <c r="B1632" s="799"/>
      <c r="C1632" s="805"/>
      <c r="D1632" s="814"/>
      <c r="E1632" s="802"/>
      <c r="F1632" s="807"/>
      <c r="G1632" s="682"/>
      <c r="H1632" s="682"/>
      <c r="I1632" s="808"/>
      <c r="J1632" s="809"/>
      <c r="K1632" s="810"/>
      <c r="L1632" s="811"/>
      <c r="M1632" s="810"/>
      <c r="N1632" s="812"/>
      <c r="O1632" s="813"/>
      <c r="P1632" s="813"/>
      <c r="Q1632" s="647"/>
      <c r="R1632" s="682"/>
    </row>
    <row r="1633" hidden="1">
      <c r="A1633" s="804"/>
      <c r="B1633" s="799"/>
      <c r="C1633" s="805"/>
      <c r="D1633" s="814"/>
      <c r="E1633" s="802"/>
      <c r="F1633" s="807"/>
      <c r="G1633" s="682"/>
      <c r="H1633" s="682"/>
      <c r="I1633" s="808"/>
      <c r="J1633" s="809"/>
      <c r="K1633" s="810"/>
      <c r="L1633" s="811"/>
      <c r="M1633" s="810"/>
      <c r="N1633" s="812"/>
      <c r="O1633" s="813"/>
      <c r="P1633" s="813"/>
      <c r="Q1633" s="647"/>
      <c r="R1633" s="682"/>
    </row>
    <row r="1634" hidden="1">
      <c r="A1634" s="804"/>
      <c r="B1634" s="799"/>
      <c r="C1634" s="805"/>
      <c r="D1634" s="814"/>
      <c r="E1634" s="802"/>
      <c r="F1634" s="807"/>
      <c r="G1634" s="682"/>
      <c r="H1634" s="682"/>
      <c r="I1634" s="808"/>
      <c r="J1634" s="809"/>
      <c r="K1634" s="810"/>
      <c r="L1634" s="811"/>
      <c r="M1634" s="810"/>
      <c r="N1634" s="812"/>
      <c r="O1634" s="813"/>
      <c r="P1634" s="813"/>
      <c r="Q1634" s="647"/>
      <c r="R1634" s="682"/>
    </row>
    <row r="1635" hidden="1">
      <c r="A1635" s="804"/>
      <c r="B1635" s="799"/>
      <c r="C1635" s="805"/>
      <c r="D1635" s="814"/>
      <c r="E1635" s="802"/>
      <c r="F1635" s="807"/>
      <c r="G1635" s="682"/>
      <c r="H1635" s="682"/>
      <c r="I1635" s="808"/>
      <c r="J1635" s="809"/>
      <c r="K1635" s="810"/>
      <c r="L1635" s="811"/>
      <c r="M1635" s="810"/>
      <c r="N1635" s="812"/>
      <c r="O1635" s="813"/>
      <c r="P1635" s="813"/>
      <c r="Q1635" s="647"/>
      <c r="R1635" s="682"/>
    </row>
    <row r="1636" hidden="1">
      <c r="A1636" s="804"/>
      <c r="B1636" s="799"/>
      <c r="C1636" s="805"/>
      <c r="D1636" s="814"/>
      <c r="E1636" s="802"/>
      <c r="F1636" s="807"/>
      <c r="G1636" s="682"/>
      <c r="H1636" s="682"/>
      <c r="I1636" s="808"/>
      <c r="J1636" s="809"/>
      <c r="K1636" s="810"/>
      <c r="L1636" s="811"/>
      <c r="M1636" s="810"/>
      <c r="N1636" s="812"/>
      <c r="O1636" s="813"/>
      <c r="P1636" s="813"/>
      <c r="Q1636" s="647"/>
      <c r="R1636" s="682"/>
    </row>
    <row r="1637" hidden="1">
      <c r="A1637" s="804"/>
      <c r="B1637" s="799"/>
      <c r="C1637" s="805"/>
      <c r="D1637" s="814"/>
      <c r="E1637" s="802"/>
      <c r="F1637" s="807"/>
      <c r="G1637" s="682"/>
      <c r="H1637" s="682"/>
      <c r="I1637" s="808"/>
      <c r="J1637" s="809"/>
      <c r="K1637" s="810"/>
      <c r="L1637" s="811"/>
      <c r="M1637" s="810"/>
      <c r="N1637" s="812"/>
      <c r="O1637" s="813"/>
      <c r="P1637" s="813"/>
      <c r="Q1637" s="647"/>
      <c r="R1637" s="682"/>
    </row>
    <row r="1638" hidden="1">
      <c r="A1638" s="804"/>
      <c r="B1638" s="799"/>
      <c r="C1638" s="805"/>
      <c r="D1638" s="814"/>
      <c r="E1638" s="802"/>
      <c r="F1638" s="807"/>
      <c r="G1638" s="682"/>
      <c r="H1638" s="682"/>
      <c r="I1638" s="808"/>
      <c r="J1638" s="809"/>
      <c r="K1638" s="810"/>
      <c r="L1638" s="811"/>
      <c r="M1638" s="810"/>
      <c r="N1638" s="812"/>
      <c r="O1638" s="813"/>
      <c r="P1638" s="813"/>
      <c r="Q1638" s="647"/>
      <c r="R1638" s="682"/>
    </row>
    <row r="1639" hidden="1">
      <c r="A1639" s="804"/>
      <c r="B1639" s="799"/>
      <c r="C1639" s="805"/>
      <c r="D1639" s="814"/>
      <c r="E1639" s="802"/>
      <c r="F1639" s="807"/>
      <c r="G1639" s="682"/>
      <c r="H1639" s="682"/>
      <c r="I1639" s="808"/>
      <c r="J1639" s="809"/>
      <c r="K1639" s="810"/>
      <c r="L1639" s="811"/>
      <c r="M1639" s="810"/>
      <c r="N1639" s="812"/>
      <c r="O1639" s="813"/>
      <c r="P1639" s="813"/>
      <c r="Q1639" s="647"/>
      <c r="R1639" s="682"/>
    </row>
    <row r="1640" hidden="1">
      <c r="A1640" s="804"/>
      <c r="B1640" s="799"/>
      <c r="C1640" s="805"/>
      <c r="D1640" s="814"/>
      <c r="E1640" s="802"/>
      <c r="F1640" s="807"/>
      <c r="G1640" s="682"/>
      <c r="H1640" s="682"/>
      <c r="I1640" s="808"/>
      <c r="J1640" s="809"/>
      <c r="K1640" s="810"/>
      <c r="L1640" s="811"/>
      <c r="M1640" s="810"/>
      <c r="N1640" s="812"/>
      <c r="O1640" s="813"/>
      <c r="P1640" s="813"/>
      <c r="Q1640" s="647"/>
      <c r="R1640" s="682"/>
    </row>
    <row r="1641" hidden="1">
      <c r="A1641" s="804"/>
      <c r="B1641" s="799"/>
      <c r="C1641" s="805"/>
      <c r="D1641" s="814"/>
      <c r="E1641" s="802"/>
      <c r="F1641" s="807"/>
      <c r="G1641" s="682"/>
      <c r="H1641" s="682"/>
      <c r="I1641" s="808"/>
      <c r="J1641" s="809"/>
      <c r="K1641" s="810"/>
      <c r="L1641" s="811"/>
      <c r="M1641" s="810"/>
      <c r="N1641" s="812"/>
      <c r="O1641" s="813"/>
      <c r="P1641" s="813"/>
      <c r="Q1641" s="647"/>
      <c r="R1641" s="682"/>
    </row>
    <row r="1642" hidden="1">
      <c r="A1642" s="804"/>
      <c r="B1642" s="799"/>
      <c r="C1642" s="805"/>
      <c r="D1642" s="814"/>
      <c r="E1642" s="802"/>
      <c r="F1642" s="807"/>
      <c r="G1642" s="682"/>
      <c r="H1642" s="682"/>
      <c r="I1642" s="808"/>
      <c r="J1642" s="809"/>
      <c r="K1642" s="810"/>
      <c r="L1642" s="811"/>
      <c r="M1642" s="810"/>
      <c r="N1642" s="812"/>
      <c r="O1642" s="813"/>
      <c r="P1642" s="813"/>
      <c r="Q1642" s="647"/>
      <c r="R1642" s="682"/>
    </row>
    <row r="1643" hidden="1">
      <c r="A1643" s="804"/>
      <c r="B1643" s="799"/>
      <c r="C1643" s="805"/>
      <c r="D1643" s="814"/>
      <c r="E1643" s="802"/>
      <c r="F1643" s="807"/>
      <c r="G1643" s="682"/>
      <c r="H1643" s="682"/>
      <c r="I1643" s="808"/>
      <c r="J1643" s="809"/>
      <c r="K1643" s="810"/>
      <c r="L1643" s="811"/>
      <c r="M1643" s="810"/>
      <c r="N1643" s="812"/>
      <c r="O1643" s="813"/>
      <c r="P1643" s="813"/>
      <c r="Q1643" s="647"/>
      <c r="R1643" s="682"/>
    </row>
    <row r="1644" hidden="1">
      <c r="A1644" s="804"/>
      <c r="B1644" s="799"/>
      <c r="C1644" s="805"/>
      <c r="D1644" s="814"/>
      <c r="E1644" s="802"/>
      <c r="F1644" s="807"/>
      <c r="G1644" s="682"/>
      <c r="H1644" s="682"/>
      <c r="I1644" s="808"/>
      <c r="J1644" s="809"/>
      <c r="K1644" s="810"/>
      <c r="L1644" s="811"/>
      <c r="M1644" s="810"/>
      <c r="N1644" s="812"/>
      <c r="O1644" s="813"/>
      <c r="P1644" s="813"/>
      <c r="Q1644" s="647"/>
      <c r="R1644" s="682"/>
    </row>
    <row r="1645" hidden="1">
      <c r="A1645" s="804"/>
      <c r="B1645" s="799"/>
      <c r="C1645" s="805"/>
      <c r="D1645" s="814"/>
      <c r="E1645" s="802"/>
      <c r="F1645" s="807"/>
      <c r="G1645" s="682"/>
      <c r="H1645" s="682"/>
      <c r="I1645" s="808"/>
      <c r="J1645" s="809"/>
      <c r="K1645" s="810"/>
      <c r="L1645" s="811"/>
      <c r="M1645" s="810"/>
      <c r="N1645" s="812"/>
      <c r="O1645" s="813"/>
      <c r="P1645" s="813"/>
      <c r="Q1645" s="647"/>
      <c r="R1645" s="682"/>
    </row>
    <row r="1646" hidden="1">
      <c r="A1646" s="804"/>
      <c r="B1646" s="799"/>
      <c r="C1646" s="805"/>
      <c r="D1646" s="814"/>
      <c r="E1646" s="802"/>
      <c r="F1646" s="807"/>
      <c r="G1646" s="682"/>
      <c r="H1646" s="682"/>
      <c r="I1646" s="808"/>
      <c r="J1646" s="809"/>
      <c r="K1646" s="810"/>
      <c r="L1646" s="811"/>
      <c r="M1646" s="810"/>
      <c r="N1646" s="812"/>
      <c r="O1646" s="813"/>
      <c r="P1646" s="813"/>
      <c r="Q1646" s="647"/>
      <c r="R1646" s="682"/>
    </row>
    <row r="1647" hidden="1">
      <c r="A1647" s="804"/>
      <c r="B1647" s="799"/>
      <c r="C1647" s="805"/>
      <c r="D1647" s="814"/>
      <c r="E1647" s="802"/>
      <c r="F1647" s="807"/>
      <c r="G1647" s="682"/>
      <c r="H1647" s="682"/>
      <c r="I1647" s="808"/>
      <c r="J1647" s="809"/>
      <c r="K1647" s="810"/>
      <c r="L1647" s="811"/>
      <c r="M1647" s="810"/>
      <c r="N1647" s="812"/>
      <c r="O1647" s="813"/>
      <c r="P1647" s="813"/>
      <c r="Q1647" s="647"/>
      <c r="R1647" s="682"/>
    </row>
    <row r="1648" hidden="1">
      <c r="A1648" s="804"/>
      <c r="B1648" s="799"/>
      <c r="C1648" s="805"/>
      <c r="D1648" s="814"/>
      <c r="E1648" s="802"/>
      <c r="F1648" s="807"/>
      <c r="G1648" s="682"/>
      <c r="H1648" s="682"/>
      <c r="I1648" s="808"/>
      <c r="J1648" s="809"/>
      <c r="K1648" s="810"/>
      <c r="L1648" s="811"/>
      <c r="M1648" s="810"/>
      <c r="N1648" s="812"/>
      <c r="O1648" s="813"/>
      <c r="P1648" s="813"/>
      <c r="Q1648" s="647"/>
      <c r="R1648" s="682"/>
    </row>
    <row r="1649" hidden="1">
      <c r="A1649" s="804"/>
      <c r="B1649" s="799"/>
      <c r="C1649" s="805"/>
      <c r="D1649" s="814"/>
      <c r="E1649" s="802"/>
      <c r="F1649" s="807"/>
      <c r="G1649" s="682"/>
      <c r="H1649" s="682"/>
      <c r="I1649" s="808"/>
      <c r="J1649" s="809"/>
      <c r="K1649" s="810"/>
      <c r="L1649" s="811"/>
      <c r="M1649" s="810"/>
      <c r="N1649" s="812"/>
      <c r="O1649" s="813"/>
      <c r="P1649" s="813"/>
      <c r="Q1649" s="647"/>
      <c r="R1649" s="682"/>
    </row>
    <row r="1650" hidden="1">
      <c r="A1650" s="804"/>
      <c r="B1650" s="799"/>
      <c r="C1650" s="805"/>
      <c r="D1650" s="814"/>
      <c r="E1650" s="802"/>
      <c r="F1650" s="807"/>
      <c r="G1650" s="682"/>
      <c r="H1650" s="682"/>
      <c r="I1650" s="808"/>
      <c r="J1650" s="809"/>
      <c r="K1650" s="810"/>
      <c r="L1650" s="811"/>
      <c r="M1650" s="810"/>
      <c r="N1650" s="812"/>
      <c r="O1650" s="813"/>
      <c r="P1650" s="813"/>
      <c r="Q1650" s="647"/>
      <c r="R1650" s="682"/>
    </row>
    <row r="1651" hidden="1">
      <c r="A1651" s="804"/>
      <c r="B1651" s="799"/>
      <c r="C1651" s="805"/>
      <c r="D1651" s="814"/>
      <c r="E1651" s="802"/>
      <c r="F1651" s="807"/>
      <c r="G1651" s="682"/>
      <c r="H1651" s="682"/>
      <c r="I1651" s="808"/>
      <c r="J1651" s="809"/>
      <c r="K1651" s="810"/>
      <c r="L1651" s="811"/>
      <c r="M1651" s="810"/>
      <c r="N1651" s="812"/>
      <c r="O1651" s="813"/>
      <c r="P1651" s="813"/>
      <c r="Q1651" s="647"/>
      <c r="R1651" s="682"/>
    </row>
    <row r="1652" hidden="1">
      <c r="A1652" s="804"/>
      <c r="B1652" s="799"/>
      <c r="C1652" s="805"/>
      <c r="D1652" s="814"/>
      <c r="E1652" s="802"/>
      <c r="F1652" s="807"/>
      <c r="G1652" s="682"/>
      <c r="H1652" s="682"/>
      <c r="I1652" s="808"/>
      <c r="J1652" s="809"/>
      <c r="K1652" s="810"/>
      <c r="L1652" s="811"/>
      <c r="M1652" s="810"/>
      <c r="N1652" s="812"/>
      <c r="O1652" s="813"/>
      <c r="P1652" s="813"/>
      <c r="Q1652" s="647"/>
      <c r="R1652" s="682"/>
    </row>
    <row r="1653" hidden="1">
      <c r="A1653" s="804"/>
      <c r="B1653" s="799"/>
      <c r="C1653" s="805"/>
      <c r="D1653" s="814"/>
      <c r="E1653" s="802"/>
      <c r="F1653" s="807"/>
      <c r="G1653" s="682"/>
      <c r="H1653" s="682"/>
      <c r="I1653" s="808"/>
      <c r="J1653" s="809"/>
      <c r="K1653" s="810"/>
      <c r="L1653" s="811"/>
      <c r="M1653" s="810"/>
      <c r="N1653" s="812"/>
      <c r="O1653" s="813"/>
      <c r="P1653" s="813"/>
      <c r="Q1653" s="647"/>
      <c r="R1653" s="682"/>
    </row>
    <row r="1654" hidden="1">
      <c r="A1654" s="804"/>
      <c r="B1654" s="799"/>
      <c r="C1654" s="805"/>
      <c r="D1654" s="814"/>
      <c r="E1654" s="802"/>
      <c r="F1654" s="807"/>
      <c r="G1654" s="682"/>
      <c r="H1654" s="682"/>
      <c r="I1654" s="808"/>
      <c r="J1654" s="809"/>
      <c r="K1654" s="810"/>
      <c r="L1654" s="811"/>
      <c r="M1654" s="810"/>
      <c r="N1654" s="812"/>
      <c r="O1654" s="813"/>
      <c r="P1654" s="813"/>
      <c r="Q1654" s="647"/>
      <c r="R1654" s="682"/>
    </row>
    <row r="1655" hidden="1">
      <c r="A1655" s="804"/>
      <c r="B1655" s="799"/>
      <c r="C1655" s="805"/>
      <c r="D1655" s="814"/>
      <c r="E1655" s="802"/>
      <c r="F1655" s="807"/>
      <c r="G1655" s="682"/>
      <c r="H1655" s="682"/>
      <c r="I1655" s="808"/>
      <c r="J1655" s="809"/>
      <c r="K1655" s="810"/>
      <c r="L1655" s="811"/>
      <c r="M1655" s="810"/>
      <c r="N1655" s="812"/>
      <c r="O1655" s="813"/>
      <c r="P1655" s="813"/>
      <c r="Q1655" s="647"/>
      <c r="R1655" s="682"/>
    </row>
    <row r="1656" hidden="1">
      <c r="A1656" s="804"/>
      <c r="B1656" s="799"/>
      <c r="C1656" s="805"/>
      <c r="D1656" s="814"/>
      <c r="E1656" s="802"/>
      <c r="F1656" s="807"/>
      <c r="G1656" s="682"/>
      <c r="H1656" s="682"/>
      <c r="I1656" s="808"/>
      <c r="J1656" s="809"/>
      <c r="K1656" s="810"/>
      <c r="L1656" s="811"/>
      <c r="M1656" s="810"/>
      <c r="N1656" s="812"/>
      <c r="O1656" s="813"/>
      <c r="P1656" s="813"/>
      <c r="Q1656" s="647"/>
      <c r="R1656" s="682"/>
    </row>
    <row r="1657" hidden="1">
      <c r="A1657" s="804"/>
      <c r="B1657" s="799"/>
      <c r="C1657" s="805"/>
      <c r="D1657" s="814"/>
      <c r="E1657" s="802"/>
      <c r="F1657" s="807"/>
      <c r="G1657" s="682"/>
      <c r="H1657" s="682"/>
      <c r="I1657" s="808"/>
      <c r="J1657" s="809"/>
      <c r="K1657" s="810"/>
      <c r="L1657" s="811"/>
      <c r="M1657" s="810"/>
      <c r="N1657" s="812"/>
      <c r="O1657" s="813"/>
      <c r="P1657" s="813"/>
      <c r="Q1657" s="647"/>
      <c r="R1657" s="682"/>
    </row>
    <row r="1658" hidden="1">
      <c r="A1658" s="804"/>
      <c r="B1658" s="799"/>
      <c r="C1658" s="805"/>
      <c r="D1658" s="814"/>
      <c r="E1658" s="802"/>
      <c r="F1658" s="807"/>
      <c r="G1658" s="682"/>
      <c r="H1658" s="682"/>
      <c r="I1658" s="808"/>
      <c r="J1658" s="809"/>
      <c r="K1658" s="810"/>
      <c r="L1658" s="811"/>
      <c r="M1658" s="810"/>
      <c r="N1658" s="812"/>
      <c r="O1658" s="813"/>
      <c r="P1658" s="813"/>
      <c r="Q1658" s="647"/>
      <c r="R1658" s="682"/>
    </row>
    <row r="1659" hidden="1">
      <c r="A1659" s="804"/>
      <c r="B1659" s="799"/>
      <c r="C1659" s="805"/>
      <c r="D1659" s="814"/>
      <c r="E1659" s="802"/>
      <c r="F1659" s="807"/>
      <c r="G1659" s="682"/>
      <c r="H1659" s="682"/>
      <c r="I1659" s="808"/>
      <c r="J1659" s="809"/>
      <c r="K1659" s="810"/>
      <c r="L1659" s="811"/>
      <c r="M1659" s="810"/>
      <c r="N1659" s="812"/>
      <c r="O1659" s="813"/>
      <c r="P1659" s="813"/>
      <c r="Q1659" s="647"/>
      <c r="R1659" s="682"/>
    </row>
    <row r="1660" hidden="1">
      <c r="A1660" s="804"/>
      <c r="B1660" s="799"/>
      <c r="C1660" s="805"/>
      <c r="D1660" s="814"/>
      <c r="E1660" s="802"/>
      <c r="F1660" s="807"/>
      <c r="G1660" s="682"/>
      <c r="H1660" s="682"/>
      <c r="I1660" s="808"/>
      <c r="J1660" s="809"/>
      <c r="K1660" s="810"/>
      <c r="L1660" s="811"/>
      <c r="M1660" s="810"/>
      <c r="N1660" s="812"/>
      <c r="O1660" s="813"/>
      <c r="P1660" s="813"/>
      <c r="Q1660" s="647"/>
      <c r="R1660" s="682"/>
    </row>
    <row r="1661" hidden="1">
      <c r="A1661" s="804"/>
      <c r="B1661" s="799"/>
      <c r="C1661" s="805"/>
      <c r="D1661" s="814"/>
      <c r="E1661" s="802"/>
      <c r="F1661" s="807"/>
      <c r="G1661" s="682"/>
      <c r="H1661" s="682"/>
      <c r="I1661" s="808"/>
      <c r="J1661" s="809"/>
      <c r="K1661" s="810"/>
      <c r="L1661" s="811"/>
      <c r="M1661" s="810"/>
      <c r="N1661" s="812"/>
      <c r="O1661" s="813"/>
      <c r="P1661" s="813"/>
      <c r="Q1661" s="647"/>
      <c r="R1661" s="682"/>
    </row>
    <row r="1662" hidden="1">
      <c r="A1662" s="804"/>
      <c r="B1662" s="799"/>
      <c r="C1662" s="805"/>
      <c r="D1662" s="814"/>
      <c r="E1662" s="802"/>
      <c r="F1662" s="807"/>
      <c r="G1662" s="682"/>
      <c r="H1662" s="682"/>
      <c r="I1662" s="808"/>
      <c r="J1662" s="809"/>
      <c r="K1662" s="810"/>
      <c r="L1662" s="811"/>
      <c r="M1662" s="810"/>
      <c r="N1662" s="812"/>
      <c r="O1662" s="813"/>
      <c r="P1662" s="813"/>
      <c r="Q1662" s="647"/>
      <c r="R1662" s="682"/>
    </row>
    <row r="1663" hidden="1">
      <c r="A1663" s="804"/>
      <c r="B1663" s="799"/>
      <c r="C1663" s="805"/>
      <c r="D1663" s="814"/>
      <c r="E1663" s="802"/>
      <c r="F1663" s="807"/>
      <c r="G1663" s="682"/>
      <c r="H1663" s="682"/>
      <c r="I1663" s="808"/>
      <c r="J1663" s="809"/>
      <c r="K1663" s="810"/>
      <c r="L1663" s="811"/>
      <c r="M1663" s="810"/>
      <c r="N1663" s="812"/>
      <c r="O1663" s="813"/>
      <c r="P1663" s="813"/>
      <c r="Q1663" s="647"/>
      <c r="R1663" s="682"/>
    </row>
    <row r="1664" hidden="1">
      <c r="A1664" s="804"/>
      <c r="B1664" s="799"/>
      <c r="C1664" s="805"/>
      <c r="D1664" s="814"/>
      <c r="E1664" s="802"/>
      <c r="F1664" s="807"/>
      <c r="G1664" s="682"/>
      <c r="H1664" s="682"/>
      <c r="I1664" s="808"/>
      <c r="J1664" s="809"/>
      <c r="K1664" s="810"/>
      <c r="L1664" s="811"/>
      <c r="M1664" s="810"/>
      <c r="N1664" s="812"/>
      <c r="O1664" s="813"/>
      <c r="P1664" s="813"/>
      <c r="Q1664" s="647"/>
      <c r="R1664" s="682"/>
    </row>
    <row r="1665" hidden="1">
      <c r="A1665" s="804"/>
      <c r="B1665" s="799"/>
      <c r="C1665" s="805"/>
      <c r="D1665" s="814"/>
      <c r="E1665" s="802"/>
      <c r="F1665" s="807"/>
      <c r="G1665" s="682"/>
      <c r="H1665" s="682"/>
      <c r="I1665" s="808"/>
      <c r="J1665" s="809"/>
      <c r="K1665" s="810"/>
      <c r="L1665" s="811"/>
      <c r="M1665" s="810"/>
      <c r="N1665" s="812"/>
      <c r="O1665" s="813"/>
      <c r="P1665" s="813"/>
      <c r="Q1665" s="647"/>
      <c r="R1665" s="682"/>
    </row>
    <row r="1666" hidden="1">
      <c r="A1666" s="804"/>
      <c r="B1666" s="799"/>
      <c r="C1666" s="805"/>
      <c r="D1666" s="814"/>
      <c r="E1666" s="802"/>
      <c r="F1666" s="807"/>
      <c r="G1666" s="682"/>
      <c r="H1666" s="682"/>
      <c r="I1666" s="808"/>
      <c r="J1666" s="809"/>
      <c r="K1666" s="810"/>
      <c r="L1666" s="811"/>
      <c r="M1666" s="810"/>
      <c r="N1666" s="812"/>
      <c r="O1666" s="813"/>
      <c r="P1666" s="813"/>
      <c r="Q1666" s="647"/>
      <c r="R1666" s="682"/>
    </row>
    <row r="1667" hidden="1">
      <c r="A1667" s="804"/>
      <c r="B1667" s="799"/>
      <c r="C1667" s="805"/>
      <c r="D1667" s="814"/>
      <c r="E1667" s="802"/>
      <c r="F1667" s="807"/>
      <c r="G1667" s="682"/>
      <c r="H1667" s="682"/>
      <c r="I1667" s="808"/>
      <c r="J1667" s="809"/>
      <c r="K1667" s="810"/>
      <c r="L1667" s="811"/>
      <c r="M1667" s="810"/>
      <c r="N1667" s="812"/>
      <c r="O1667" s="813"/>
      <c r="P1667" s="813"/>
      <c r="Q1667" s="647"/>
      <c r="R1667" s="682"/>
    </row>
    <row r="1668" hidden="1">
      <c r="A1668" s="804"/>
      <c r="B1668" s="799"/>
      <c r="C1668" s="805"/>
      <c r="D1668" s="814"/>
      <c r="E1668" s="802"/>
      <c r="F1668" s="807"/>
      <c r="G1668" s="682"/>
      <c r="H1668" s="682"/>
      <c r="I1668" s="808"/>
      <c r="J1668" s="809"/>
      <c r="K1668" s="810"/>
      <c r="L1668" s="811"/>
      <c r="M1668" s="810"/>
      <c r="N1668" s="812"/>
      <c r="O1668" s="813"/>
      <c r="P1668" s="813"/>
      <c r="Q1668" s="647"/>
      <c r="R1668" s="682"/>
    </row>
    <row r="1669" hidden="1">
      <c r="A1669" s="804"/>
      <c r="B1669" s="799"/>
      <c r="C1669" s="805"/>
      <c r="D1669" s="814"/>
      <c r="E1669" s="802"/>
      <c r="F1669" s="807"/>
      <c r="G1669" s="682"/>
      <c r="H1669" s="682"/>
      <c r="I1669" s="808"/>
      <c r="J1669" s="809"/>
      <c r="K1669" s="810"/>
      <c r="L1669" s="811"/>
      <c r="M1669" s="810"/>
      <c r="N1669" s="812"/>
      <c r="O1669" s="813"/>
      <c r="P1669" s="813"/>
      <c r="Q1669" s="647"/>
      <c r="R1669" s="682"/>
    </row>
    <row r="1670" hidden="1">
      <c r="A1670" s="804"/>
      <c r="B1670" s="799"/>
      <c r="C1670" s="805"/>
      <c r="D1670" s="814"/>
      <c r="E1670" s="802"/>
      <c r="F1670" s="807"/>
      <c r="G1670" s="682"/>
      <c r="H1670" s="682"/>
      <c r="I1670" s="808"/>
      <c r="J1670" s="809"/>
      <c r="K1670" s="810"/>
      <c r="L1670" s="811"/>
      <c r="M1670" s="810"/>
      <c r="N1670" s="812"/>
      <c r="O1670" s="813"/>
      <c r="P1670" s="813"/>
      <c r="Q1670" s="647"/>
      <c r="R1670" s="682"/>
    </row>
    <row r="1671" hidden="1">
      <c r="A1671" s="804"/>
      <c r="B1671" s="799"/>
      <c r="C1671" s="805"/>
      <c r="D1671" s="814"/>
      <c r="E1671" s="802"/>
      <c r="F1671" s="807"/>
      <c r="G1671" s="682"/>
      <c r="H1671" s="682"/>
      <c r="I1671" s="808"/>
      <c r="J1671" s="809"/>
      <c r="K1671" s="810"/>
      <c r="L1671" s="811"/>
      <c r="M1671" s="810"/>
      <c r="N1671" s="812"/>
      <c r="O1671" s="813"/>
      <c r="P1671" s="813"/>
      <c r="Q1671" s="647"/>
      <c r="R1671" s="682"/>
    </row>
    <row r="1672" hidden="1">
      <c r="A1672" s="804"/>
      <c r="B1672" s="799"/>
      <c r="C1672" s="805"/>
      <c r="D1672" s="814"/>
      <c r="E1672" s="802"/>
      <c r="F1672" s="807"/>
      <c r="G1672" s="682"/>
      <c r="H1672" s="682"/>
      <c r="I1672" s="808"/>
      <c r="J1672" s="809"/>
      <c r="K1672" s="810"/>
      <c r="L1672" s="811"/>
      <c r="M1672" s="810"/>
      <c r="N1672" s="812"/>
      <c r="O1672" s="813"/>
      <c r="P1672" s="813"/>
      <c r="Q1672" s="647"/>
      <c r="R1672" s="682"/>
    </row>
    <row r="1673" hidden="1">
      <c r="A1673" s="804"/>
      <c r="B1673" s="799"/>
      <c r="C1673" s="805"/>
      <c r="D1673" s="814"/>
      <c r="E1673" s="802"/>
      <c r="F1673" s="807"/>
      <c r="G1673" s="682"/>
      <c r="H1673" s="682"/>
      <c r="I1673" s="808"/>
      <c r="J1673" s="809"/>
      <c r="K1673" s="810"/>
      <c r="L1673" s="811"/>
      <c r="M1673" s="810"/>
      <c r="N1673" s="812"/>
      <c r="O1673" s="813"/>
      <c r="P1673" s="813"/>
      <c r="Q1673" s="647"/>
      <c r="R1673" s="682"/>
    </row>
    <row r="1674" hidden="1">
      <c r="A1674" s="804"/>
      <c r="B1674" s="799"/>
      <c r="C1674" s="805"/>
      <c r="D1674" s="814"/>
      <c r="E1674" s="802"/>
      <c r="F1674" s="807"/>
      <c r="G1674" s="682"/>
      <c r="H1674" s="682"/>
      <c r="I1674" s="808"/>
      <c r="J1674" s="809"/>
      <c r="K1674" s="810"/>
      <c r="L1674" s="811"/>
      <c r="M1674" s="810"/>
      <c r="N1674" s="812"/>
      <c r="O1674" s="813"/>
      <c r="P1674" s="813"/>
      <c r="Q1674" s="647"/>
      <c r="R1674" s="682"/>
    </row>
    <row r="1675" hidden="1">
      <c r="A1675" s="804"/>
      <c r="B1675" s="799"/>
      <c r="C1675" s="805"/>
      <c r="D1675" s="814"/>
      <c r="E1675" s="802"/>
      <c r="F1675" s="807"/>
      <c r="G1675" s="682"/>
      <c r="H1675" s="682"/>
      <c r="I1675" s="808"/>
      <c r="J1675" s="809"/>
      <c r="K1675" s="810"/>
      <c r="L1675" s="811"/>
      <c r="M1675" s="810"/>
      <c r="N1675" s="812"/>
      <c r="O1675" s="813"/>
      <c r="P1675" s="813"/>
      <c r="Q1675" s="647"/>
      <c r="R1675" s="682"/>
    </row>
    <row r="1676" hidden="1">
      <c r="A1676" s="804"/>
      <c r="B1676" s="799"/>
      <c r="C1676" s="805"/>
      <c r="D1676" s="814"/>
      <c r="E1676" s="802"/>
      <c r="F1676" s="807"/>
      <c r="G1676" s="682"/>
      <c r="H1676" s="682"/>
      <c r="I1676" s="808"/>
      <c r="J1676" s="809"/>
      <c r="K1676" s="810"/>
      <c r="L1676" s="811"/>
      <c r="M1676" s="810"/>
      <c r="N1676" s="812"/>
      <c r="O1676" s="813"/>
      <c r="P1676" s="813"/>
      <c r="Q1676" s="647"/>
      <c r="R1676" s="682"/>
    </row>
    <row r="1677" hidden="1">
      <c r="A1677" s="804"/>
      <c r="B1677" s="799"/>
      <c r="C1677" s="805"/>
      <c r="D1677" s="814"/>
      <c r="E1677" s="802"/>
      <c r="F1677" s="807"/>
      <c r="G1677" s="682"/>
      <c r="H1677" s="682"/>
      <c r="I1677" s="808"/>
      <c r="J1677" s="809"/>
      <c r="K1677" s="810"/>
      <c r="L1677" s="811"/>
      <c r="M1677" s="810"/>
      <c r="N1677" s="812"/>
      <c r="O1677" s="813"/>
      <c r="P1677" s="813"/>
      <c r="Q1677" s="647"/>
      <c r="R1677" s="682"/>
    </row>
    <row r="1678" hidden="1">
      <c r="A1678" s="804"/>
      <c r="B1678" s="799"/>
      <c r="C1678" s="805"/>
      <c r="D1678" s="814"/>
      <c r="E1678" s="802"/>
      <c r="F1678" s="807"/>
      <c r="G1678" s="682"/>
      <c r="H1678" s="682"/>
      <c r="I1678" s="808"/>
      <c r="J1678" s="809"/>
      <c r="K1678" s="810"/>
      <c r="L1678" s="811"/>
      <c r="M1678" s="810"/>
      <c r="N1678" s="812"/>
      <c r="O1678" s="813"/>
      <c r="P1678" s="813"/>
      <c r="Q1678" s="647"/>
      <c r="R1678" s="682"/>
    </row>
    <row r="1679" hidden="1">
      <c r="A1679" s="804"/>
      <c r="B1679" s="799"/>
      <c r="C1679" s="805"/>
      <c r="D1679" s="814"/>
      <c r="E1679" s="802"/>
      <c r="F1679" s="807"/>
      <c r="G1679" s="682"/>
      <c r="H1679" s="682"/>
      <c r="I1679" s="808"/>
      <c r="J1679" s="809"/>
      <c r="K1679" s="810"/>
      <c r="L1679" s="811"/>
      <c r="M1679" s="810"/>
      <c r="N1679" s="812"/>
      <c r="O1679" s="813"/>
      <c r="P1679" s="813"/>
      <c r="Q1679" s="647"/>
      <c r="R1679" s="682"/>
    </row>
    <row r="1680" hidden="1">
      <c r="A1680" s="804"/>
      <c r="B1680" s="799"/>
      <c r="C1680" s="805"/>
      <c r="D1680" s="814"/>
      <c r="E1680" s="802"/>
      <c r="F1680" s="807"/>
      <c r="G1680" s="682"/>
      <c r="H1680" s="682"/>
      <c r="I1680" s="808"/>
      <c r="J1680" s="809"/>
      <c r="K1680" s="810"/>
      <c r="L1680" s="811"/>
      <c r="M1680" s="810"/>
      <c r="N1680" s="812"/>
      <c r="O1680" s="813"/>
      <c r="P1680" s="813"/>
      <c r="Q1680" s="647"/>
      <c r="R1680" s="682"/>
    </row>
    <row r="1681" hidden="1">
      <c r="A1681" s="804"/>
      <c r="B1681" s="799"/>
      <c r="C1681" s="805"/>
      <c r="D1681" s="814"/>
      <c r="E1681" s="802"/>
      <c r="F1681" s="807"/>
      <c r="G1681" s="682"/>
      <c r="H1681" s="682"/>
      <c r="I1681" s="808"/>
      <c r="J1681" s="809"/>
      <c r="K1681" s="810"/>
      <c r="L1681" s="811"/>
      <c r="M1681" s="810"/>
      <c r="N1681" s="812"/>
      <c r="O1681" s="813"/>
      <c r="P1681" s="813"/>
      <c r="Q1681" s="647"/>
      <c r="R1681" s="682"/>
    </row>
    <row r="1682" hidden="1">
      <c r="A1682" s="804"/>
      <c r="B1682" s="799"/>
      <c r="C1682" s="805"/>
      <c r="D1682" s="814"/>
      <c r="E1682" s="802"/>
      <c r="F1682" s="807"/>
      <c r="G1682" s="682"/>
      <c r="H1682" s="682"/>
      <c r="I1682" s="808"/>
      <c r="J1682" s="809"/>
      <c r="K1682" s="810"/>
      <c r="L1682" s="811"/>
      <c r="M1682" s="810"/>
      <c r="N1682" s="812"/>
      <c r="O1682" s="813"/>
      <c r="P1682" s="813"/>
      <c r="Q1682" s="647"/>
      <c r="R1682" s="682"/>
    </row>
    <row r="1683" hidden="1">
      <c r="A1683" s="804"/>
      <c r="B1683" s="799"/>
      <c r="C1683" s="805"/>
      <c r="D1683" s="814"/>
      <c r="E1683" s="802"/>
      <c r="F1683" s="807"/>
      <c r="G1683" s="682"/>
      <c r="H1683" s="682"/>
      <c r="I1683" s="808"/>
      <c r="J1683" s="809"/>
      <c r="K1683" s="810"/>
      <c r="L1683" s="811"/>
      <c r="M1683" s="810"/>
      <c r="N1683" s="812"/>
      <c r="O1683" s="813"/>
      <c r="P1683" s="813"/>
      <c r="Q1683" s="647"/>
      <c r="R1683" s="682"/>
    </row>
    <row r="1684" hidden="1">
      <c r="A1684" s="804"/>
      <c r="B1684" s="799"/>
      <c r="C1684" s="805"/>
      <c r="D1684" s="814"/>
      <c r="E1684" s="802"/>
      <c r="F1684" s="807"/>
      <c r="G1684" s="682"/>
      <c r="H1684" s="682"/>
      <c r="I1684" s="808"/>
      <c r="J1684" s="809"/>
      <c r="K1684" s="810"/>
      <c r="L1684" s="811"/>
      <c r="M1684" s="810"/>
      <c r="N1684" s="812"/>
      <c r="O1684" s="813"/>
      <c r="P1684" s="813"/>
      <c r="Q1684" s="647"/>
      <c r="R1684" s="682"/>
    </row>
    <row r="1685" hidden="1">
      <c r="A1685" s="804"/>
      <c r="B1685" s="799"/>
      <c r="C1685" s="805"/>
      <c r="D1685" s="814"/>
      <c r="E1685" s="802"/>
      <c r="F1685" s="807"/>
      <c r="G1685" s="682"/>
      <c r="H1685" s="682"/>
      <c r="I1685" s="808"/>
      <c r="J1685" s="809"/>
      <c r="K1685" s="810"/>
      <c r="L1685" s="811"/>
      <c r="M1685" s="810"/>
      <c r="N1685" s="812"/>
      <c r="O1685" s="813"/>
      <c r="P1685" s="813"/>
      <c r="Q1685" s="647"/>
      <c r="R1685" s="682"/>
    </row>
    <row r="1686" hidden="1">
      <c r="A1686" s="804"/>
      <c r="B1686" s="799"/>
      <c r="C1686" s="805"/>
      <c r="D1686" s="814"/>
      <c r="E1686" s="802"/>
      <c r="F1686" s="807"/>
      <c r="G1686" s="682"/>
      <c r="H1686" s="682"/>
      <c r="I1686" s="808"/>
      <c r="J1686" s="809"/>
      <c r="K1686" s="810"/>
      <c r="L1686" s="811"/>
      <c r="M1686" s="810"/>
      <c r="N1686" s="812"/>
      <c r="O1686" s="813"/>
      <c r="P1686" s="813"/>
      <c r="Q1686" s="647"/>
      <c r="R1686" s="682"/>
    </row>
    <row r="1687" hidden="1">
      <c r="A1687" s="804"/>
      <c r="B1687" s="799"/>
      <c r="C1687" s="805"/>
      <c r="D1687" s="814"/>
      <c r="E1687" s="802"/>
      <c r="F1687" s="807"/>
      <c r="G1687" s="682"/>
      <c r="H1687" s="682"/>
      <c r="I1687" s="808"/>
      <c r="J1687" s="809"/>
      <c r="K1687" s="810"/>
      <c r="L1687" s="811"/>
      <c r="M1687" s="810"/>
      <c r="N1687" s="812"/>
      <c r="O1687" s="813"/>
      <c r="P1687" s="813"/>
      <c r="Q1687" s="647"/>
      <c r="R1687" s="682"/>
    </row>
    <row r="1688" hidden="1">
      <c r="A1688" s="804"/>
      <c r="B1688" s="799"/>
      <c r="C1688" s="805"/>
      <c r="D1688" s="814"/>
      <c r="E1688" s="802"/>
      <c r="F1688" s="807"/>
      <c r="G1688" s="682"/>
      <c r="H1688" s="682"/>
      <c r="I1688" s="808"/>
      <c r="J1688" s="809"/>
      <c r="K1688" s="810"/>
      <c r="L1688" s="811"/>
      <c r="M1688" s="810"/>
      <c r="N1688" s="812"/>
      <c r="O1688" s="813"/>
      <c r="P1688" s="813"/>
      <c r="Q1688" s="647"/>
      <c r="R1688" s="682"/>
    </row>
    <row r="1689" hidden="1">
      <c r="A1689" s="804"/>
      <c r="B1689" s="799"/>
      <c r="C1689" s="805"/>
      <c r="D1689" s="814"/>
      <c r="E1689" s="802"/>
      <c r="F1689" s="807"/>
      <c r="G1689" s="682"/>
      <c r="H1689" s="682"/>
      <c r="I1689" s="808"/>
      <c r="J1689" s="809"/>
      <c r="K1689" s="810"/>
      <c r="L1689" s="811"/>
      <c r="M1689" s="810"/>
      <c r="N1689" s="812"/>
      <c r="O1689" s="813"/>
      <c r="P1689" s="813"/>
      <c r="Q1689" s="647"/>
      <c r="R1689" s="682"/>
    </row>
    <row r="1690" hidden="1">
      <c r="A1690" s="804"/>
      <c r="B1690" s="799"/>
      <c r="C1690" s="805"/>
      <c r="D1690" s="814"/>
      <c r="E1690" s="802"/>
      <c r="F1690" s="807"/>
      <c r="G1690" s="682"/>
      <c r="H1690" s="682"/>
      <c r="I1690" s="808"/>
      <c r="J1690" s="809"/>
      <c r="K1690" s="810"/>
      <c r="L1690" s="811"/>
      <c r="M1690" s="810"/>
      <c r="N1690" s="812"/>
      <c r="O1690" s="813"/>
      <c r="P1690" s="813"/>
      <c r="Q1690" s="647"/>
      <c r="R1690" s="682"/>
    </row>
    <row r="1691" hidden="1">
      <c r="A1691" s="804"/>
      <c r="B1691" s="799"/>
      <c r="C1691" s="805"/>
      <c r="D1691" s="814"/>
      <c r="E1691" s="802"/>
      <c r="F1691" s="807"/>
      <c r="G1691" s="682"/>
      <c r="H1691" s="682"/>
      <c r="I1691" s="808"/>
      <c r="J1691" s="809"/>
      <c r="K1691" s="810"/>
      <c r="L1691" s="811"/>
      <c r="M1691" s="810"/>
      <c r="N1691" s="812"/>
      <c r="O1691" s="813"/>
      <c r="P1691" s="813"/>
      <c r="Q1691" s="647"/>
      <c r="R1691" s="682"/>
    </row>
    <row r="1692" hidden="1">
      <c r="A1692" s="804"/>
      <c r="B1692" s="799"/>
      <c r="C1692" s="805"/>
      <c r="D1692" s="814"/>
      <c r="E1692" s="802"/>
      <c r="F1692" s="807"/>
      <c r="G1692" s="682"/>
      <c r="H1692" s="682"/>
      <c r="I1692" s="808"/>
      <c r="J1692" s="809"/>
      <c r="K1692" s="810"/>
      <c r="L1692" s="811"/>
      <c r="M1692" s="810"/>
      <c r="N1692" s="812"/>
      <c r="O1692" s="813"/>
      <c r="P1692" s="813"/>
      <c r="Q1692" s="647"/>
      <c r="R1692" s="682"/>
    </row>
    <row r="1693" hidden="1">
      <c r="A1693" s="804"/>
      <c r="B1693" s="799"/>
      <c r="C1693" s="805"/>
      <c r="D1693" s="814"/>
      <c r="E1693" s="802"/>
      <c r="F1693" s="807"/>
      <c r="G1693" s="682"/>
      <c r="H1693" s="682"/>
      <c r="I1693" s="808"/>
      <c r="J1693" s="809"/>
      <c r="K1693" s="810"/>
      <c r="L1693" s="811"/>
      <c r="M1693" s="810"/>
      <c r="N1693" s="812"/>
      <c r="O1693" s="813"/>
      <c r="P1693" s="813"/>
      <c r="Q1693" s="647"/>
      <c r="R1693" s="682"/>
    </row>
    <row r="1694" hidden="1">
      <c r="A1694" s="804"/>
      <c r="B1694" s="799"/>
      <c r="C1694" s="805"/>
      <c r="D1694" s="814"/>
      <c r="E1694" s="802"/>
      <c r="F1694" s="807"/>
      <c r="G1694" s="682"/>
      <c r="H1694" s="682"/>
      <c r="I1694" s="808"/>
      <c r="J1694" s="809"/>
      <c r="K1694" s="810"/>
      <c r="L1694" s="811"/>
      <c r="M1694" s="810"/>
      <c r="N1694" s="812"/>
      <c r="O1694" s="813"/>
      <c r="P1694" s="813"/>
      <c r="Q1694" s="647"/>
      <c r="R1694" s="682"/>
    </row>
    <row r="1695" hidden="1">
      <c r="A1695" s="804"/>
      <c r="B1695" s="799"/>
      <c r="C1695" s="805"/>
      <c r="D1695" s="814"/>
      <c r="E1695" s="802"/>
      <c r="F1695" s="807"/>
      <c r="G1695" s="682"/>
      <c r="H1695" s="682"/>
      <c r="I1695" s="808"/>
      <c r="J1695" s="809"/>
      <c r="K1695" s="810"/>
      <c r="L1695" s="811"/>
      <c r="M1695" s="810"/>
      <c r="N1695" s="812"/>
      <c r="O1695" s="813"/>
      <c r="P1695" s="813"/>
      <c r="Q1695" s="647"/>
      <c r="R1695" s="682"/>
    </row>
    <row r="1696" hidden="1">
      <c r="A1696" s="804"/>
      <c r="B1696" s="799"/>
      <c r="C1696" s="805"/>
      <c r="D1696" s="814"/>
      <c r="E1696" s="802"/>
      <c r="F1696" s="807"/>
      <c r="G1696" s="682"/>
      <c r="H1696" s="682"/>
      <c r="I1696" s="808"/>
      <c r="J1696" s="809"/>
      <c r="K1696" s="810"/>
      <c r="L1696" s="811"/>
      <c r="M1696" s="810"/>
      <c r="N1696" s="812"/>
      <c r="O1696" s="813"/>
      <c r="P1696" s="813"/>
      <c r="Q1696" s="647"/>
      <c r="R1696" s="682"/>
    </row>
    <row r="1697" hidden="1">
      <c r="A1697" s="804"/>
      <c r="B1697" s="799"/>
      <c r="C1697" s="805"/>
      <c r="D1697" s="814"/>
      <c r="E1697" s="802"/>
      <c r="F1697" s="807"/>
      <c r="G1697" s="682"/>
      <c r="H1697" s="682"/>
      <c r="I1697" s="808"/>
      <c r="J1697" s="809"/>
      <c r="K1697" s="810"/>
      <c r="L1697" s="811"/>
      <c r="M1697" s="810"/>
      <c r="N1697" s="812"/>
      <c r="O1697" s="813"/>
      <c r="P1697" s="813"/>
      <c r="Q1697" s="647"/>
      <c r="R1697" s="682"/>
    </row>
    <row r="1698" hidden="1">
      <c r="A1698" s="804"/>
      <c r="B1698" s="799"/>
      <c r="C1698" s="805"/>
      <c r="D1698" s="814"/>
      <c r="E1698" s="802"/>
      <c r="F1698" s="807"/>
      <c r="G1698" s="682"/>
      <c r="H1698" s="682"/>
      <c r="I1698" s="808"/>
      <c r="J1698" s="809"/>
      <c r="K1698" s="810"/>
      <c r="L1698" s="811"/>
      <c r="M1698" s="810"/>
      <c r="N1698" s="812"/>
      <c r="O1698" s="813"/>
      <c r="P1698" s="813"/>
      <c r="Q1698" s="647"/>
      <c r="R1698" s="682"/>
    </row>
    <row r="1699" hidden="1">
      <c r="A1699" s="804"/>
      <c r="B1699" s="799"/>
      <c r="C1699" s="805"/>
      <c r="D1699" s="814"/>
      <c r="E1699" s="802"/>
      <c r="F1699" s="807"/>
      <c r="G1699" s="682"/>
      <c r="H1699" s="682"/>
      <c r="I1699" s="808"/>
      <c r="J1699" s="809"/>
      <c r="K1699" s="810"/>
      <c r="L1699" s="811"/>
      <c r="M1699" s="810"/>
      <c r="N1699" s="812"/>
      <c r="O1699" s="813"/>
      <c r="P1699" s="813"/>
      <c r="Q1699" s="647"/>
      <c r="R1699" s="682"/>
    </row>
    <row r="1700" hidden="1">
      <c r="A1700" s="804"/>
      <c r="B1700" s="799"/>
      <c r="C1700" s="805"/>
      <c r="D1700" s="814"/>
      <c r="E1700" s="802"/>
      <c r="F1700" s="807"/>
      <c r="G1700" s="682"/>
      <c r="H1700" s="682"/>
      <c r="I1700" s="808"/>
      <c r="J1700" s="809"/>
      <c r="K1700" s="810"/>
      <c r="L1700" s="811"/>
      <c r="M1700" s="810"/>
      <c r="N1700" s="812"/>
      <c r="O1700" s="813"/>
      <c r="P1700" s="813"/>
      <c r="Q1700" s="647"/>
      <c r="R1700" s="682"/>
    </row>
    <row r="1701" hidden="1">
      <c r="A1701" s="804"/>
      <c r="B1701" s="799"/>
      <c r="C1701" s="805"/>
      <c r="D1701" s="814"/>
      <c r="E1701" s="802"/>
      <c r="F1701" s="807"/>
      <c r="G1701" s="682"/>
      <c r="H1701" s="682"/>
      <c r="I1701" s="808"/>
      <c r="J1701" s="809"/>
      <c r="K1701" s="810"/>
      <c r="L1701" s="811"/>
      <c r="M1701" s="810"/>
      <c r="N1701" s="812"/>
      <c r="O1701" s="813"/>
      <c r="P1701" s="813"/>
      <c r="Q1701" s="647"/>
      <c r="R1701" s="682"/>
    </row>
    <row r="1702" hidden="1">
      <c r="A1702" s="804"/>
      <c r="B1702" s="799"/>
      <c r="C1702" s="805"/>
      <c r="D1702" s="814"/>
      <c r="E1702" s="802"/>
      <c r="F1702" s="807"/>
      <c r="G1702" s="682"/>
      <c r="H1702" s="682"/>
      <c r="I1702" s="808"/>
      <c r="J1702" s="809"/>
      <c r="K1702" s="810"/>
      <c r="L1702" s="811"/>
      <c r="M1702" s="810"/>
      <c r="N1702" s="812"/>
      <c r="O1702" s="813"/>
      <c r="P1702" s="813"/>
      <c r="Q1702" s="647"/>
      <c r="R1702" s="682"/>
    </row>
    <row r="1703" hidden="1">
      <c r="A1703" s="804"/>
      <c r="B1703" s="799"/>
      <c r="C1703" s="805"/>
      <c r="D1703" s="814"/>
      <c r="E1703" s="802"/>
      <c r="F1703" s="807"/>
      <c r="G1703" s="682"/>
      <c r="H1703" s="682"/>
      <c r="I1703" s="808"/>
      <c r="J1703" s="809"/>
      <c r="K1703" s="810"/>
      <c r="L1703" s="811"/>
      <c r="M1703" s="810"/>
      <c r="N1703" s="812"/>
      <c r="O1703" s="813"/>
      <c r="P1703" s="813"/>
      <c r="Q1703" s="647"/>
      <c r="R1703" s="682"/>
    </row>
    <row r="1704" hidden="1">
      <c r="A1704" s="804"/>
      <c r="B1704" s="799"/>
      <c r="C1704" s="805"/>
      <c r="D1704" s="814"/>
      <c r="E1704" s="802"/>
      <c r="F1704" s="807"/>
      <c r="G1704" s="682"/>
      <c r="H1704" s="682"/>
      <c r="I1704" s="808"/>
      <c r="J1704" s="809"/>
      <c r="K1704" s="810"/>
      <c r="L1704" s="811"/>
      <c r="M1704" s="810"/>
      <c r="N1704" s="812"/>
      <c r="O1704" s="813"/>
      <c r="P1704" s="813"/>
      <c r="Q1704" s="647"/>
      <c r="R1704" s="682"/>
    </row>
    <row r="1705" hidden="1">
      <c r="A1705" s="804"/>
      <c r="B1705" s="799"/>
      <c r="C1705" s="805"/>
      <c r="D1705" s="814"/>
      <c r="E1705" s="802"/>
      <c r="F1705" s="807"/>
      <c r="G1705" s="682"/>
      <c r="H1705" s="682"/>
      <c r="I1705" s="808"/>
      <c r="J1705" s="809"/>
      <c r="K1705" s="810"/>
      <c r="L1705" s="811"/>
      <c r="M1705" s="810"/>
      <c r="N1705" s="812"/>
      <c r="O1705" s="813"/>
      <c r="P1705" s="813"/>
      <c r="Q1705" s="647"/>
      <c r="R1705" s="682"/>
    </row>
    <row r="1706" hidden="1">
      <c r="A1706" s="804"/>
      <c r="B1706" s="799"/>
      <c r="C1706" s="805"/>
      <c r="D1706" s="814"/>
      <c r="E1706" s="802"/>
      <c r="F1706" s="807"/>
      <c r="G1706" s="682"/>
      <c r="H1706" s="682"/>
      <c r="I1706" s="808"/>
      <c r="J1706" s="809"/>
      <c r="K1706" s="810"/>
      <c r="L1706" s="811"/>
      <c r="M1706" s="810"/>
      <c r="N1706" s="812"/>
      <c r="O1706" s="813"/>
      <c r="P1706" s="813"/>
      <c r="Q1706" s="647"/>
      <c r="R1706" s="682"/>
    </row>
    <row r="1707" hidden="1">
      <c r="A1707" s="804"/>
      <c r="B1707" s="799"/>
      <c r="C1707" s="805"/>
      <c r="D1707" s="814"/>
      <c r="E1707" s="802"/>
      <c r="F1707" s="807"/>
      <c r="G1707" s="682"/>
      <c r="H1707" s="682"/>
      <c r="I1707" s="808"/>
      <c r="J1707" s="809"/>
      <c r="K1707" s="810"/>
      <c r="L1707" s="811"/>
      <c r="M1707" s="810"/>
      <c r="N1707" s="812"/>
      <c r="O1707" s="813"/>
      <c r="P1707" s="813"/>
      <c r="Q1707" s="647"/>
      <c r="R1707" s="682"/>
    </row>
    <row r="1708" hidden="1">
      <c r="A1708" s="804"/>
      <c r="B1708" s="799"/>
      <c r="C1708" s="805"/>
      <c r="D1708" s="814"/>
      <c r="E1708" s="802"/>
      <c r="F1708" s="807"/>
      <c r="G1708" s="682"/>
      <c r="H1708" s="682"/>
      <c r="I1708" s="808"/>
      <c r="J1708" s="809"/>
      <c r="K1708" s="810"/>
      <c r="L1708" s="811"/>
      <c r="M1708" s="810"/>
      <c r="N1708" s="812"/>
      <c r="O1708" s="813"/>
      <c r="P1708" s="813"/>
      <c r="Q1708" s="647"/>
      <c r="R1708" s="682"/>
    </row>
    <row r="1709" hidden="1">
      <c r="A1709" s="804"/>
      <c r="B1709" s="799"/>
      <c r="C1709" s="805"/>
      <c r="D1709" s="814"/>
      <c r="E1709" s="802"/>
      <c r="F1709" s="807"/>
      <c r="G1709" s="682"/>
      <c r="H1709" s="682"/>
      <c r="I1709" s="808"/>
      <c r="J1709" s="809"/>
      <c r="K1709" s="810"/>
      <c r="L1709" s="811"/>
      <c r="M1709" s="810"/>
      <c r="N1709" s="812"/>
      <c r="O1709" s="813"/>
      <c r="P1709" s="813"/>
      <c r="Q1709" s="647"/>
      <c r="R1709" s="682"/>
    </row>
    <row r="1710" hidden="1">
      <c r="A1710" s="804"/>
      <c r="B1710" s="799"/>
      <c r="C1710" s="805"/>
      <c r="D1710" s="814"/>
      <c r="E1710" s="802"/>
      <c r="F1710" s="807"/>
      <c r="G1710" s="682"/>
      <c r="H1710" s="682"/>
      <c r="I1710" s="808"/>
      <c r="J1710" s="809"/>
      <c r="K1710" s="810"/>
      <c r="L1710" s="811"/>
      <c r="M1710" s="810"/>
      <c r="N1710" s="812"/>
      <c r="O1710" s="813"/>
      <c r="P1710" s="813"/>
      <c r="Q1710" s="647"/>
      <c r="R1710" s="682"/>
    </row>
    <row r="1711" hidden="1">
      <c r="A1711" s="804"/>
      <c r="B1711" s="799"/>
      <c r="C1711" s="805"/>
      <c r="D1711" s="814"/>
      <c r="E1711" s="802"/>
      <c r="F1711" s="807"/>
      <c r="G1711" s="682"/>
      <c r="H1711" s="682"/>
      <c r="I1711" s="808"/>
      <c r="J1711" s="809"/>
      <c r="K1711" s="810"/>
      <c r="L1711" s="811"/>
      <c r="M1711" s="810"/>
      <c r="N1711" s="812"/>
      <c r="O1711" s="813"/>
      <c r="P1711" s="813"/>
      <c r="Q1711" s="647"/>
      <c r="R1711" s="682"/>
    </row>
    <row r="1712" hidden="1">
      <c r="A1712" s="804"/>
      <c r="B1712" s="799"/>
      <c r="C1712" s="805"/>
      <c r="D1712" s="814"/>
      <c r="E1712" s="802"/>
      <c r="F1712" s="807"/>
      <c r="G1712" s="682"/>
      <c r="H1712" s="682"/>
      <c r="I1712" s="808"/>
      <c r="J1712" s="809"/>
      <c r="K1712" s="810"/>
      <c r="L1712" s="811"/>
      <c r="M1712" s="810"/>
      <c r="N1712" s="812"/>
      <c r="O1712" s="813"/>
      <c r="P1712" s="813"/>
      <c r="Q1712" s="647"/>
      <c r="R1712" s="682"/>
    </row>
    <row r="1713" hidden="1">
      <c r="A1713" s="804"/>
      <c r="B1713" s="799"/>
      <c r="C1713" s="805"/>
      <c r="D1713" s="814"/>
      <c r="E1713" s="802"/>
      <c r="F1713" s="807"/>
      <c r="G1713" s="682"/>
      <c r="H1713" s="682"/>
      <c r="I1713" s="808"/>
      <c r="J1713" s="809"/>
      <c r="K1713" s="810"/>
      <c r="L1713" s="811"/>
      <c r="M1713" s="810"/>
      <c r="N1713" s="812"/>
      <c r="O1713" s="813"/>
      <c r="P1713" s="813"/>
      <c r="Q1713" s="647"/>
      <c r="R1713" s="682"/>
    </row>
    <row r="1714" hidden="1">
      <c r="A1714" s="804"/>
      <c r="B1714" s="799"/>
      <c r="C1714" s="805"/>
      <c r="D1714" s="814"/>
      <c r="E1714" s="802"/>
      <c r="F1714" s="807"/>
      <c r="G1714" s="682"/>
      <c r="H1714" s="682"/>
      <c r="I1714" s="808"/>
      <c r="J1714" s="809"/>
      <c r="K1714" s="810"/>
      <c r="L1714" s="811"/>
      <c r="M1714" s="810"/>
      <c r="N1714" s="812"/>
      <c r="O1714" s="813"/>
      <c r="P1714" s="813"/>
      <c r="Q1714" s="647"/>
      <c r="R1714" s="682"/>
    </row>
    <row r="1715" hidden="1">
      <c r="A1715" s="804"/>
      <c r="B1715" s="799"/>
      <c r="C1715" s="805"/>
      <c r="D1715" s="814"/>
      <c r="E1715" s="802"/>
      <c r="F1715" s="807"/>
      <c r="G1715" s="682"/>
      <c r="H1715" s="682"/>
      <c r="I1715" s="808"/>
      <c r="J1715" s="809"/>
      <c r="K1715" s="810"/>
      <c r="L1715" s="811"/>
      <c r="M1715" s="810"/>
      <c r="N1715" s="812"/>
      <c r="O1715" s="813"/>
      <c r="P1715" s="813"/>
      <c r="Q1715" s="647"/>
      <c r="R1715" s="682"/>
    </row>
    <row r="1716" hidden="1">
      <c r="A1716" s="804"/>
      <c r="B1716" s="799"/>
      <c r="C1716" s="805"/>
      <c r="D1716" s="814"/>
      <c r="E1716" s="802"/>
      <c r="F1716" s="807"/>
      <c r="G1716" s="682"/>
      <c r="H1716" s="682"/>
      <c r="I1716" s="808"/>
      <c r="J1716" s="809"/>
      <c r="K1716" s="810"/>
      <c r="L1716" s="811"/>
      <c r="M1716" s="810"/>
      <c r="N1716" s="812"/>
      <c r="O1716" s="813"/>
      <c r="P1716" s="813"/>
      <c r="Q1716" s="647"/>
      <c r="R1716" s="682"/>
    </row>
    <row r="1717" hidden="1">
      <c r="A1717" s="804"/>
      <c r="B1717" s="799"/>
      <c r="C1717" s="805"/>
      <c r="D1717" s="814"/>
      <c r="E1717" s="802"/>
      <c r="F1717" s="807"/>
      <c r="G1717" s="682"/>
      <c r="H1717" s="682"/>
      <c r="I1717" s="808"/>
      <c r="J1717" s="809"/>
      <c r="K1717" s="810"/>
      <c r="L1717" s="811"/>
      <c r="M1717" s="810"/>
      <c r="N1717" s="812"/>
      <c r="O1717" s="813"/>
      <c r="P1717" s="813"/>
      <c r="Q1717" s="647"/>
      <c r="R1717" s="682"/>
    </row>
    <row r="1718" hidden="1">
      <c r="A1718" s="804"/>
      <c r="B1718" s="799"/>
      <c r="C1718" s="805"/>
      <c r="D1718" s="814"/>
      <c r="E1718" s="802"/>
      <c r="F1718" s="807"/>
      <c r="G1718" s="682"/>
      <c r="H1718" s="682"/>
      <c r="I1718" s="808"/>
      <c r="J1718" s="809"/>
      <c r="K1718" s="810"/>
      <c r="L1718" s="811"/>
      <c r="M1718" s="810"/>
      <c r="N1718" s="812"/>
      <c r="O1718" s="813"/>
      <c r="P1718" s="813"/>
      <c r="Q1718" s="647"/>
      <c r="R1718" s="682"/>
    </row>
    <row r="1719" hidden="1">
      <c r="A1719" s="804"/>
      <c r="B1719" s="799"/>
      <c r="C1719" s="805"/>
      <c r="D1719" s="814"/>
      <c r="E1719" s="802"/>
      <c r="F1719" s="807"/>
      <c r="G1719" s="682"/>
      <c r="H1719" s="682"/>
      <c r="I1719" s="808"/>
      <c r="J1719" s="809"/>
      <c r="K1719" s="810"/>
      <c r="L1719" s="811"/>
      <c r="M1719" s="810"/>
      <c r="N1719" s="812"/>
      <c r="O1719" s="813"/>
      <c r="P1719" s="813"/>
      <c r="Q1719" s="647"/>
      <c r="R1719" s="682"/>
    </row>
    <row r="1720" hidden="1">
      <c r="A1720" s="804"/>
      <c r="B1720" s="799"/>
      <c r="C1720" s="805"/>
      <c r="D1720" s="814"/>
      <c r="E1720" s="802"/>
      <c r="F1720" s="807"/>
      <c r="G1720" s="682"/>
      <c r="H1720" s="682"/>
      <c r="I1720" s="808"/>
      <c r="J1720" s="809"/>
      <c r="K1720" s="810"/>
      <c r="L1720" s="811"/>
      <c r="M1720" s="810"/>
      <c r="N1720" s="812"/>
      <c r="O1720" s="813"/>
      <c r="P1720" s="813"/>
      <c r="Q1720" s="647"/>
      <c r="R1720" s="682"/>
    </row>
    <row r="1721" hidden="1">
      <c r="A1721" s="804"/>
      <c r="B1721" s="799"/>
      <c r="C1721" s="805"/>
      <c r="D1721" s="814"/>
      <c r="E1721" s="802"/>
      <c r="F1721" s="807"/>
      <c r="G1721" s="682"/>
      <c r="H1721" s="682"/>
      <c r="I1721" s="808"/>
      <c r="J1721" s="809"/>
      <c r="K1721" s="810"/>
      <c r="L1721" s="811"/>
      <c r="M1721" s="810"/>
      <c r="N1721" s="812"/>
      <c r="O1721" s="813"/>
      <c r="P1721" s="813"/>
      <c r="Q1721" s="647"/>
      <c r="R1721" s="682"/>
    </row>
    <row r="1722" hidden="1">
      <c r="A1722" s="804"/>
      <c r="B1722" s="799"/>
      <c r="C1722" s="805"/>
      <c r="D1722" s="814"/>
      <c r="E1722" s="802"/>
      <c r="F1722" s="807"/>
      <c r="G1722" s="682"/>
      <c r="H1722" s="682"/>
      <c r="I1722" s="808"/>
      <c r="J1722" s="809"/>
      <c r="K1722" s="810"/>
      <c r="L1722" s="811"/>
      <c r="M1722" s="810"/>
      <c r="N1722" s="812"/>
      <c r="O1722" s="813"/>
      <c r="P1722" s="813"/>
      <c r="Q1722" s="647"/>
      <c r="R1722" s="682"/>
    </row>
    <row r="1723" hidden="1">
      <c r="A1723" s="804"/>
      <c r="B1723" s="799"/>
      <c r="C1723" s="805"/>
      <c r="D1723" s="814"/>
      <c r="E1723" s="802"/>
      <c r="F1723" s="807"/>
      <c r="G1723" s="682"/>
      <c r="H1723" s="682"/>
      <c r="I1723" s="808"/>
      <c r="J1723" s="809"/>
      <c r="K1723" s="810"/>
      <c r="L1723" s="811"/>
      <c r="M1723" s="810"/>
      <c r="N1723" s="812"/>
      <c r="O1723" s="813"/>
      <c r="P1723" s="813"/>
      <c r="Q1723" s="647"/>
      <c r="R1723" s="682"/>
    </row>
    <row r="1724" hidden="1">
      <c r="A1724" s="804"/>
      <c r="B1724" s="799"/>
      <c r="C1724" s="805"/>
      <c r="D1724" s="814"/>
      <c r="E1724" s="802"/>
      <c r="F1724" s="807"/>
      <c r="G1724" s="682"/>
      <c r="H1724" s="682"/>
      <c r="I1724" s="808"/>
      <c r="J1724" s="809"/>
      <c r="K1724" s="810"/>
      <c r="L1724" s="811"/>
      <c r="M1724" s="810"/>
      <c r="N1724" s="812"/>
      <c r="O1724" s="813"/>
      <c r="P1724" s="813"/>
      <c r="Q1724" s="647"/>
      <c r="R1724" s="682"/>
    </row>
    <row r="1725" hidden="1">
      <c r="A1725" s="804"/>
      <c r="B1725" s="799"/>
      <c r="C1725" s="805"/>
      <c r="D1725" s="814"/>
      <c r="E1725" s="802"/>
      <c r="F1725" s="807"/>
      <c r="G1725" s="682"/>
      <c r="H1725" s="682"/>
      <c r="I1725" s="808"/>
      <c r="J1725" s="809"/>
      <c r="K1725" s="810"/>
      <c r="L1725" s="811"/>
      <c r="M1725" s="810"/>
      <c r="N1725" s="812"/>
      <c r="O1725" s="813"/>
      <c r="P1725" s="813"/>
      <c r="Q1725" s="647"/>
      <c r="R1725" s="682"/>
    </row>
    <row r="1726" hidden="1">
      <c r="A1726" s="804"/>
      <c r="B1726" s="799"/>
      <c r="C1726" s="805"/>
      <c r="D1726" s="814"/>
      <c r="E1726" s="802"/>
      <c r="F1726" s="807"/>
      <c r="G1726" s="682"/>
      <c r="H1726" s="682"/>
      <c r="I1726" s="808"/>
      <c r="J1726" s="809"/>
      <c r="K1726" s="810"/>
      <c r="L1726" s="811"/>
      <c r="M1726" s="810"/>
      <c r="N1726" s="812"/>
      <c r="O1726" s="813"/>
      <c r="P1726" s="813"/>
      <c r="Q1726" s="647"/>
      <c r="R1726" s="682"/>
    </row>
    <row r="1727" hidden="1">
      <c r="A1727" s="804"/>
      <c r="B1727" s="799"/>
      <c r="C1727" s="805"/>
      <c r="D1727" s="814"/>
      <c r="E1727" s="802"/>
      <c r="F1727" s="807"/>
      <c r="G1727" s="682"/>
      <c r="H1727" s="682"/>
      <c r="I1727" s="808"/>
      <c r="J1727" s="809"/>
      <c r="K1727" s="810"/>
      <c r="L1727" s="811"/>
      <c r="M1727" s="810"/>
      <c r="N1727" s="812"/>
      <c r="O1727" s="813"/>
      <c r="P1727" s="813"/>
      <c r="Q1727" s="647"/>
      <c r="R1727" s="682"/>
    </row>
    <row r="1728" hidden="1">
      <c r="A1728" s="804"/>
      <c r="B1728" s="799"/>
      <c r="C1728" s="805"/>
      <c r="D1728" s="814"/>
      <c r="E1728" s="802"/>
      <c r="F1728" s="807"/>
      <c r="G1728" s="682"/>
      <c r="H1728" s="682"/>
      <c r="I1728" s="808"/>
      <c r="J1728" s="809"/>
      <c r="K1728" s="810"/>
      <c r="L1728" s="811"/>
      <c r="M1728" s="810"/>
      <c r="N1728" s="812"/>
      <c r="O1728" s="813"/>
      <c r="P1728" s="813"/>
      <c r="Q1728" s="647"/>
      <c r="R1728" s="682"/>
    </row>
    <row r="1729" hidden="1">
      <c r="A1729" s="804"/>
      <c r="B1729" s="799"/>
      <c r="C1729" s="805"/>
      <c r="D1729" s="814"/>
      <c r="E1729" s="802"/>
      <c r="F1729" s="807"/>
      <c r="G1729" s="682"/>
      <c r="H1729" s="682"/>
      <c r="I1729" s="808"/>
      <c r="J1729" s="809"/>
      <c r="K1729" s="810"/>
      <c r="L1729" s="811"/>
      <c r="M1729" s="810"/>
      <c r="N1729" s="812"/>
      <c r="O1729" s="813"/>
      <c r="P1729" s="813"/>
      <c r="Q1729" s="647"/>
      <c r="R1729" s="682"/>
    </row>
    <row r="1730" hidden="1">
      <c r="A1730" s="804"/>
      <c r="B1730" s="799"/>
      <c r="C1730" s="805"/>
      <c r="D1730" s="814"/>
      <c r="E1730" s="802"/>
      <c r="F1730" s="807"/>
      <c r="G1730" s="682"/>
      <c r="H1730" s="682"/>
      <c r="I1730" s="808"/>
      <c r="J1730" s="809"/>
      <c r="K1730" s="810"/>
      <c r="L1730" s="811"/>
      <c r="M1730" s="810"/>
      <c r="N1730" s="812"/>
      <c r="O1730" s="813"/>
      <c r="P1730" s="813"/>
      <c r="Q1730" s="647"/>
      <c r="R1730" s="682"/>
    </row>
    <row r="1731" hidden="1">
      <c r="A1731" s="804"/>
      <c r="B1731" s="799"/>
      <c r="C1731" s="805"/>
      <c r="D1731" s="814"/>
      <c r="E1731" s="802"/>
      <c r="F1731" s="807"/>
      <c r="G1731" s="682"/>
      <c r="H1731" s="682"/>
      <c r="I1731" s="808"/>
      <c r="J1731" s="809"/>
      <c r="K1731" s="810"/>
      <c r="L1731" s="811"/>
      <c r="M1731" s="810"/>
      <c r="N1731" s="812"/>
      <c r="O1731" s="813"/>
      <c r="P1731" s="813"/>
      <c r="Q1731" s="647"/>
      <c r="R1731" s="682"/>
    </row>
    <row r="1732" hidden="1">
      <c r="A1732" s="804"/>
      <c r="B1732" s="799"/>
      <c r="C1732" s="805"/>
      <c r="D1732" s="814"/>
      <c r="E1732" s="802"/>
      <c r="F1732" s="807"/>
      <c r="G1732" s="682"/>
      <c r="H1732" s="682"/>
      <c r="I1732" s="808"/>
      <c r="J1732" s="809"/>
      <c r="K1732" s="810"/>
      <c r="L1732" s="811"/>
      <c r="M1732" s="810"/>
      <c r="N1732" s="812"/>
      <c r="O1732" s="813"/>
      <c r="P1732" s="813"/>
      <c r="Q1732" s="647"/>
      <c r="R1732" s="682"/>
    </row>
    <row r="1733" hidden="1">
      <c r="A1733" s="804"/>
      <c r="B1733" s="799"/>
      <c r="C1733" s="805"/>
      <c r="D1733" s="814"/>
      <c r="E1733" s="802"/>
      <c r="F1733" s="807"/>
      <c r="G1733" s="682"/>
      <c r="H1733" s="682"/>
      <c r="I1733" s="808"/>
      <c r="J1733" s="809"/>
      <c r="K1733" s="810"/>
      <c r="L1733" s="811"/>
      <c r="M1733" s="810"/>
      <c r="N1733" s="812"/>
      <c r="O1733" s="813"/>
      <c r="P1733" s="813"/>
      <c r="Q1733" s="647"/>
      <c r="R1733" s="682"/>
    </row>
    <row r="1734" hidden="1">
      <c r="A1734" s="804"/>
      <c r="B1734" s="799"/>
      <c r="C1734" s="805"/>
      <c r="D1734" s="814"/>
      <c r="E1734" s="802"/>
      <c r="F1734" s="807"/>
      <c r="G1734" s="682"/>
      <c r="H1734" s="682"/>
      <c r="I1734" s="808"/>
      <c r="J1734" s="809"/>
      <c r="K1734" s="810"/>
      <c r="L1734" s="811"/>
      <c r="M1734" s="810"/>
      <c r="N1734" s="812"/>
      <c r="O1734" s="813"/>
      <c r="P1734" s="813"/>
      <c r="Q1734" s="647"/>
      <c r="R1734" s="682"/>
    </row>
    <row r="1735" hidden="1">
      <c r="A1735" s="804"/>
      <c r="B1735" s="799"/>
      <c r="C1735" s="805"/>
      <c r="D1735" s="814"/>
      <c r="E1735" s="802"/>
      <c r="F1735" s="807"/>
      <c r="G1735" s="682"/>
      <c r="H1735" s="682"/>
      <c r="I1735" s="808"/>
      <c r="J1735" s="809"/>
      <c r="K1735" s="810"/>
      <c r="L1735" s="811"/>
      <c r="M1735" s="810"/>
      <c r="N1735" s="812"/>
      <c r="O1735" s="813"/>
      <c r="P1735" s="813"/>
      <c r="Q1735" s="647"/>
      <c r="R1735" s="682"/>
    </row>
    <row r="1736" hidden="1">
      <c r="A1736" s="804"/>
      <c r="B1736" s="799"/>
      <c r="C1736" s="805"/>
      <c r="D1736" s="814"/>
      <c r="E1736" s="802"/>
      <c r="F1736" s="807"/>
      <c r="G1736" s="682"/>
      <c r="H1736" s="682"/>
      <c r="I1736" s="808"/>
      <c r="J1736" s="809"/>
      <c r="K1736" s="810"/>
      <c r="L1736" s="811"/>
      <c r="M1736" s="810"/>
      <c r="N1736" s="812"/>
      <c r="O1736" s="813"/>
      <c r="P1736" s="813"/>
      <c r="Q1736" s="647"/>
      <c r="R1736" s="682"/>
    </row>
    <row r="1737" hidden="1">
      <c r="A1737" s="804"/>
      <c r="B1737" s="799"/>
      <c r="C1737" s="805"/>
      <c r="D1737" s="814"/>
      <c r="E1737" s="802"/>
      <c r="F1737" s="807"/>
      <c r="G1737" s="682"/>
      <c r="H1737" s="682"/>
      <c r="I1737" s="808"/>
      <c r="J1737" s="809"/>
      <c r="K1737" s="810"/>
      <c r="L1737" s="811"/>
      <c r="M1737" s="810"/>
      <c r="N1737" s="812"/>
      <c r="O1737" s="813"/>
      <c r="P1737" s="813"/>
      <c r="Q1737" s="647"/>
      <c r="R1737" s="682"/>
    </row>
    <row r="1738" hidden="1">
      <c r="A1738" s="804"/>
      <c r="B1738" s="799"/>
      <c r="C1738" s="805"/>
      <c r="D1738" s="814"/>
      <c r="E1738" s="802"/>
      <c r="F1738" s="807"/>
      <c r="G1738" s="682"/>
      <c r="H1738" s="682"/>
      <c r="I1738" s="808"/>
      <c r="J1738" s="809"/>
      <c r="K1738" s="810"/>
      <c r="L1738" s="811"/>
      <c r="M1738" s="810"/>
      <c r="N1738" s="812"/>
      <c r="O1738" s="813"/>
      <c r="P1738" s="813"/>
      <c r="Q1738" s="647"/>
      <c r="R1738" s="682"/>
    </row>
    <row r="1739" hidden="1">
      <c r="A1739" s="804"/>
      <c r="B1739" s="799"/>
      <c r="C1739" s="805"/>
      <c r="D1739" s="814"/>
      <c r="E1739" s="802"/>
      <c r="F1739" s="807"/>
      <c r="G1739" s="682"/>
      <c r="H1739" s="682"/>
      <c r="I1739" s="808"/>
      <c r="J1739" s="809"/>
      <c r="K1739" s="810"/>
      <c r="L1739" s="811"/>
      <c r="M1739" s="810"/>
      <c r="N1739" s="812"/>
      <c r="O1739" s="813"/>
      <c r="P1739" s="813"/>
      <c r="Q1739" s="647"/>
      <c r="R1739" s="682"/>
    </row>
    <row r="1740" hidden="1">
      <c r="A1740" s="804"/>
      <c r="B1740" s="799"/>
      <c r="C1740" s="805"/>
      <c r="D1740" s="814"/>
      <c r="E1740" s="802"/>
      <c r="F1740" s="807"/>
      <c r="G1740" s="682"/>
      <c r="H1740" s="682"/>
      <c r="I1740" s="808"/>
      <c r="J1740" s="809"/>
      <c r="K1740" s="810"/>
      <c r="L1740" s="811"/>
      <c r="M1740" s="810"/>
      <c r="N1740" s="812"/>
      <c r="O1740" s="813"/>
      <c r="P1740" s="813"/>
      <c r="Q1740" s="647"/>
      <c r="R1740" s="682"/>
    </row>
    <row r="1741" hidden="1">
      <c r="A1741" s="804"/>
      <c r="B1741" s="799"/>
      <c r="C1741" s="805"/>
      <c r="D1741" s="814"/>
      <c r="E1741" s="802"/>
      <c r="F1741" s="807"/>
      <c r="G1741" s="682"/>
      <c r="H1741" s="682"/>
      <c r="I1741" s="808"/>
      <c r="J1741" s="809"/>
      <c r="K1741" s="810"/>
      <c r="L1741" s="811"/>
      <c r="M1741" s="810"/>
      <c r="N1741" s="812"/>
      <c r="O1741" s="813"/>
      <c r="P1741" s="813"/>
      <c r="Q1741" s="647"/>
      <c r="R1741" s="682"/>
    </row>
    <row r="1742" hidden="1">
      <c r="A1742" s="804"/>
      <c r="B1742" s="799"/>
      <c r="C1742" s="805"/>
      <c r="D1742" s="814"/>
      <c r="E1742" s="802"/>
      <c r="F1742" s="807"/>
      <c r="G1742" s="682"/>
      <c r="H1742" s="682"/>
      <c r="I1742" s="808"/>
      <c r="J1742" s="809"/>
      <c r="K1742" s="810"/>
      <c r="L1742" s="811"/>
      <c r="M1742" s="810"/>
      <c r="N1742" s="812"/>
      <c r="O1742" s="813"/>
      <c r="P1742" s="813"/>
      <c r="Q1742" s="647"/>
      <c r="R1742" s="682"/>
    </row>
    <row r="1743" hidden="1">
      <c r="A1743" s="804"/>
      <c r="B1743" s="799"/>
      <c r="C1743" s="805"/>
      <c r="D1743" s="814"/>
      <c r="E1743" s="802"/>
      <c r="F1743" s="807"/>
      <c r="G1743" s="682"/>
      <c r="H1743" s="682"/>
      <c r="I1743" s="808"/>
      <c r="J1743" s="809"/>
      <c r="K1743" s="810"/>
      <c r="L1743" s="811"/>
      <c r="M1743" s="810"/>
      <c r="N1743" s="812"/>
      <c r="O1743" s="813"/>
      <c r="P1743" s="813"/>
      <c r="Q1743" s="647"/>
      <c r="R1743" s="682"/>
    </row>
    <row r="1744" hidden="1">
      <c r="A1744" s="804"/>
      <c r="B1744" s="799"/>
      <c r="C1744" s="805"/>
      <c r="D1744" s="814"/>
      <c r="E1744" s="802"/>
      <c r="F1744" s="807"/>
      <c r="G1744" s="682"/>
      <c r="H1744" s="682"/>
      <c r="I1744" s="808"/>
      <c r="J1744" s="809"/>
      <c r="K1744" s="810"/>
      <c r="L1744" s="811"/>
      <c r="M1744" s="810"/>
      <c r="N1744" s="812"/>
      <c r="O1744" s="813"/>
      <c r="P1744" s="813"/>
      <c r="Q1744" s="647"/>
      <c r="R1744" s="682"/>
    </row>
    <row r="1745" hidden="1">
      <c r="A1745" s="804"/>
      <c r="B1745" s="799"/>
      <c r="C1745" s="805"/>
      <c r="D1745" s="814"/>
      <c r="E1745" s="802"/>
      <c r="F1745" s="807"/>
      <c r="G1745" s="682"/>
      <c r="H1745" s="682"/>
      <c r="I1745" s="808"/>
      <c r="J1745" s="809"/>
      <c r="K1745" s="810"/>
      <c r="L1745" s="811"/>
      <c r="M1745" s="810"/>
      <c r="N1745" s="812"/>
      <c r="O1745" s="813"/>
      <c r="P1745" s="813"/>
      <c r="Q1745" s="647"/>
      <c r="R1745" s="682"/>
    </row>
    <row r="1746" hidden="1">
      <c r="A1746" s="804"/>
      <c r="B1746" s="799"/>
      <c r="C1746" s="805"/>
      <c r="D1746" s="814"/>
      <c r="E1746" s="802"/>
      <c r="F1746" s="807"/>
      <c r="G1746" s="682"/>
      <c r="H1746" s="682"/>
      <c r="I1746" s="808"/>
      <c r="J1746" s="809"/>
      <c r="K1746" s="810"/>
      <c r="L1746" s="811"/>
      <c r="M1746" s="810"/>
      <c r="N1746" s="812"/>
      <c r="O1746" s="813"/>
      <c r="P1746" s="813"/>
      <c r="Q1746" s="647"/>
      <c r="R1746" s="682"/>
    </row>
    <row r="1747" hidden="1">
      <c r="A1747" s="804"/>
      <c r="B1747" s="799"/>
      <c r="C1747" s="805"/>
      <c r="D1747" s="814"/>
      <c r="E1747" s="802"/>
      <c r="F1747" s="807"/>
      <c r="G1747" s="682"/>
      <c r="H1747" s="682"/>
      <c r="I1747" s="808"/>
      <c r="J1747" s="809"/>
      <c r="K1747" s="810"/>
      <c r="L1747" s="811"/>
      <c r="M1747" s="810"/>
      <c r="N1747" s="812"/>
      <c r="O1747" s="813"/>
      <c r="P1747" s="813"/>
      <c r="Q1747" s="647"/>
      <c r="R1747" s="682"/>
    </row>
    <row r="1748" hidden="1">
      <c r="A1748" s="804"/>
      <c r="B1748" s="799"/>
      <c r="C1748" s="805"/>
      <c r="D1748" s="814"/>
      <c r="E1748" s="802"/>
      <c r="F1748" s="807"/>
      <c r="G1748" s="682"/>
      <c r="H1748" s="682"/>
      <c r="I1748" s="808"/>
      <c r="J1748" s="809"/>
      <c r="K1748" s="810"/>
      <c r="L1748" s="811"/>
      <c r="M1748" s="810"/>
      <c r="N1748" s="812"/>
      <c r="O1748" s="813"/>
      <c r="P1748" s="813"/>
      <c r="Q1748" s="647"/>
      <c r="R1748" s="682"/>
    </row>
    <row r="1749" hidden="1">
      <c r="A1749" s="804"/>
      <c r="B1749" s="799"/>
      <c r="C1749" s="805"/>
      <c r="D1749" s="814"/>
      <c r="E1749" s="802"/>
      <c r="F1749" s="807"/>
      <c r="G1749" s="682"/>
      <c r="H1749" s="682"/>
      <c r="I1749" s="808"/>
      <c r="J1749" s="809"/>
      <c r="K1749" s="810"/>
      <c r="L1749" s="811"/>
      <c r="M1749" s="810"/>
      <c r="N1749" s="812"/>
      <c r="O1749" s="813"/>
      <c r="P1749" s="813"/>
      <c r="Q1749" s="647"/>
      <c r="R1749" s="682"/>
    </row>
    <row r="1750" hidden="1">
      <c r="A1750" s="804"/>
      <c r="B1750" s="799"/>
      <c r="C1750" s="805"/>
      <c r="D1750" s="814"/>
      <c r="E1750" s="802"/>
      <c r="F1750" s="807"/>
      <c r="G1750" s="682"/>
      <c r="H1750" s="682"/>
      <c r="I1750" s="808"/>
      <c r="J1750" s="809"/>
      <c r="K1750" s="810"/>
      <c r="L1750" s="811"/>
      <c r="M1750" s="810"/>
      <c r="N1750" s="812"/>
      <c r="O1750" s="813"/>
      <c r="P1750" s="813"/>
      <c r="Q1750" s="647"/>
      <c r="R1750" s="682"/>
    </row>
    <row r="1751" hidden="1">
      <c r="A1751" s="804"/>
      <c r="B1751" s="799"/>
      <c r="C1751" s="805"/>
      <c r="D1751" s="814"/>
      <c r="E1751" s="802"/>
      <c r="F1751" s="807"/>
      <c r="G1751" s="682"/>
      <c r="H1751" s="682"/>
      <c r="I1751" s="808"/>
      <c r="J1751" s="809"/>
      <c r="K1751" s="810"/>
      <c r="L1751" s="811"/>
      <c r="M1751" s="810"/>
      <c r="N1751" s="812"/>
      <c r="O1751" s="813"/>
      <c r="P1751" s="813"/>
      <c r="Q1751" s="647"/>
      <c r="R1751" s="682"/>
    </row>
    <row r="1752" hidden="1">
      <c r="A1752" s="804"/>
      <c r="B1752" s="799"/>
      <c r="C1752" s="805"/>
      <c r="D1752" s="814"/>
      <c r="E1752" s="802"/>
      <c r="F1752" s="807"/>
      <c r="G1752" s="682"/>
      <c r="H1752" s="682"/>
      <c r="I1752" s="808"/>
      <c r="J1752" s="809"/>
      <c r="K1752" s="810"/>
      <c r="L1752" s="811"/>
      <c r="M1752" s="810"/>
      <c r="N1752" s="812"/>
      <c r="O1752" s="813"/>
      <c r="P1752" s="813"/>
      <c r="Q1752" s="647"/>
      <c r="R1752" s="682"/>
    </row>
    <row r="1753" hidden="1">
      <c r="A1753" s="804"/>
      <c r="B1753" s="799"/>
      <c r="C1753" s="805"/>
      <c r="D1753" s="814"/>
      <c r="E1753" s="802"/>
      <c r="F1753" s="807"/>
      <c r="G1753" s="682"/>
      <c r="H1753" s="682"/>
      <c r="I1753" s="808"/>
      <c r="J1753" s="809"/>
      <c r="K1753" s="810"/>
      <c r="L1753" s="811"/>
      <c r="M1753" s="810"/>
      <c r="N1753" s="812"/>
      <c r="O1753" s="813"/>
      <c r="P1753" s="813"/>
      <c r="Q1753" s="647"/>
      <c r="R1753" s="682"/>
    </row>
    <row r="1754" hidden="1">
      <c r="A1754" s="804"/>
      <c r="B1754" s="799"/>
      <c r="C1754" s="805"/>
      <c r="D1754" s="814"/>
      <c r="E1754" s="802"/>
      <c r="F1754" s="807"/>
      <c r="G1754" s="682"/>
      <c r="H1754" s="682"/>
      <c r="I1754" s="808"/>
      <c r="J1754" s="809"/>
      <c r="K1754" s="810"/>
      <c r="L1754" s="811"/>
      <c r="M1754" s="810"/>
      <c r="N1754" s="812"/>
      <c r="O1754" s="813"/>
      <c r="P1754" s="813"/>
      <c r="Q1754" s="647"/>
      <c r="R1754" s="682"/>
    </row>
    <row r="1755" hidden="1">
      <c r="A1755" s="804"/>
      <c r="B1755" s="799"/>
      <c r="C1755" s="805"/>
      <c r="D1755" s="814"/>
      <c r="E1755" s="802"/>
      <c r="F1755" s="807"/>
      <c r="G1755" s="682"/>
      <c r="H1755" s="682"/>
      <c r="I1755" s="808"/>
      <c r="J1755" s="809"/>
      <c r="K1755" s="810"/>
      <c r="L1755" s="811"/>
      <c r="M1755" s="810"/>
      <c r="N1755" s="812"/>
      <c r="O1755" s="813"/>
      <c r="P1755" s="813"/>
      <c r="Q1755" s="647"/>
      <c r="R1755" s="682"/>
    </row>
    <row r="1756" hidden="1">
      <c r="A1756" s="804"/>
      <c r="B1756" s="799"/>
      <c r="C1756" s="805"/>
      <c r="D1756" s="814"/>
      <c r="E1756" s="802"/>
      <c r="F1756" s="807"/>
      <c r="G1756" s="682"/>
      <c r="H1756" s="682"/>
      <c r="I1756" s="808"/>
      <c r="J1756" s="809"/>
      <c r="K1756" s="810"/>
      <c r="L1756" s="811"/>
      <c r="M1756" s="810"/>
      <c r="N1756" s="812"/>
      <c r="O1756" s="813"/>
      <c r="P1756" s="813"/>
      <c r="Q1756" s="647"/>
      <c r="R1756" s="682"/>
    </row>
    <row r="1757" hidden="1">
      <c r="A1757" s="804"/>
      <c r="B1757" s="799"/>
      <c r="C1757" s="805"/>
      <c r="D1757" s="814"/>
      <c r="E1757" s="802"/>
      <c r="F1757" s="807"/>
      <c r="G1757" s="682"/>
      <c r="H1757" s="682"/>
      <c r="I1757" s="808"/>
      <c r="J1757" s="809"/>
      <c r="K1757" s="810"/>
      <c r="L1757" s="811"/>
      <c r="M1757" s="810"/>
      <c r="N1757" s="812"/>
      <c r="O1757" s="813"/>
      <c r="P1757" s="813"/>
      <c r="Q1757" s="647"/>
      <c r="R1757" s="682"/>
    </row>
    <row r="1758" hidden="1">
      <c r="A1758" s="804"/>
      <c r="B1758" s="799"/>
      <c r="C1758" s="805"/>
      <c r="D1758" s="814"/>
      <c r="E1758" s="802"/>
      <c r="F1758" s="807"/>
      <c r="G1758" s="682"/>
      <c r="H1758" s="682"/>
      <c r="I1758" s="808"/>
      <c r="J1758" s="809"/>
      <c r="K1758" s="810"/>
      <c r="L1758" s="811"/>
      <c r="M1758" s="810"/>
      <c r="N1758" s="812"/>
      <c r="O1758" s="813"/>
      <c r="P1758" s="813"/>
      <c r="Q1758" s="647"/>
      <c r="R1758" s="682"/>
    </row>
    <row r="1759" hidden="1">
      <c r="A1759" s="804"/>
      <c r="B1759" s="799"/>
      <c r="C1759" s="805"/>
      <c r="D1759" s="814"/>
      <c r="E1759" s="802"/>
      <c r="F1759" s="807"/>
      <c r="G1759" s="682"/>
      <c r="H1759" s="682"/>
      <c r="I1759" s="808"/>
      <c r="J1759" s="809"/>
      <c r="K1759" s="810"/>
      <c r="L1759" s="811"/>
      <c r="M1759" s="810"/>
      <c r="N1759" s="812"/>
      <c r="O1759" s="813"/>
      <c r="P1759" s="813"/>
      <c r="Q1759" s="647"/>
      <c r="R1759" s="682"/>
    </row>
    <row r="1760" hidden="1">
      <c r="A1760" s="804"/>
      <c r="B1760" s="799"/>
      <c r="C1760" s="805"/>
      <c r="D1760" s="814"/>
      <c r="E1760" s="802"/>
      <c r="F1760" s="807"/>
      <c r="G1760" s="682"/>
      <c r="H1760" s="682"/>
      <c r="I1760" s="808"/>
      <c r="J1760" s="809"/>
      <c r="K1760" s="810"/>
      <c r="L1760" s="811"/>
      <c r="M1760" s="810"/>
      <c r="N1760" s="812"/>
      <c r="O1760" s="813"/>
      <c r="P1760" s="813"/>
      <c r="Q1760" s="647"/>
      <c r="R1760" s="682"/>
    </row>
    <row r="1761" hidden="1">
      <c r="A1761" s="804"/>
      <c r="B1761" s="799"/>
      <c r="C1761" s="805"/>
      <c r="D1761" s="814"/>
      <c r="E1761" s="802"/>
      <c r="F1761" s="807"/>
      <c r="G1761" s="682"/>
      <c r="H1761" s="682"/>
      <c r="I1761" s="808"/>
      <c r="J1761" s="809"/>
      <c r="K1761" s="810"/>
      <c r="L1761" s="811"/>
      <c r="M1761" s="810"/>
      <c r="N1761" s="812"/>
      <c r="O1761" s="813"/>
      <c r="P1761" s="813"/>
      <c r="Q1761" s="647"/>
      <c r="R1761" s="682"/>
    </row>
    <row r="1762" hidden="1">
      <c r="A1762" s="804"/>
      <c r="B1762" s="799"/>
      <c r="C1762" s="805"/>
      <c r="D1762" s="814"/>
      <c r="E1762" s="802"/>
      <c r="F1762" s="807"/>
      <c r="G1762" s="682"/>
      <c r="H1762" s="682"/>
      <c r="I1762" s="808"/>
      <c r="J1762" s="809"/>
      <c r="K1762" s="810"/>
      <c r="L1762" s="811"/>
      <c r="M1762" s="810"/>
      <c r="N1762" s="812"/>
      <c r="O1762" s="813"/>
      <c r="P1762" s="813"/>
      <c r="Q1762" s="647"/>
      <c r="R1762" s="682"/>
    </row>
    <row r="1763" hidden="1">
      <c r="A1763" s="804"/>
      <c r="B1763" s="799"/>
      <c r="C1763" s="805"/>
      <c r="D1763" s="814"/>
      <c r="E1763" s="802"/>
      <c r="F1763" s="807"/>
      <c r="G1763" s="682"/>
      <c r="H1763" s="682"/>
      <c r="I1763" s="808"/>
      <c r="J1763" s="809"/>
      <c r="K1763" s="810"/>
      <c r="L1763" s="811"/>
      <c r="M1763" s="810"/>
      <c r="N1763" s="812"/>
      <c r="O1763" s="813"/>
      <c r="P1763" s="813"/>
      <c r="Q1763" s="647"/>
      <c r="R1763" s="682"/>
    </row>
    <row r="1764" hidden="1">
      <c r="A1764" s="804"/>
      <c r="B1764" s="799"/>
      <c r="C1764" s="805"/>
      <c r="D1764" s="814"/>
      <c r="E1764" s="802"/>
      <c r="F1764" s="807"/>
      <c r="G1764" s="682"/>
      <c r="H1764" s="682"/>
      <c r="I1764" s="808"/>
      <c r="J1764" s="809"/>
      <c r="K1764" s="810"/>
      <c r="L1764" s="811"/>
      <c r="M1764" s="810"/>
      <c r="N1764" s="812"/>
      <c r="O1764" s="813"/>
      <c r="P1764" s="813"/>
      <c r="Q1764" s="647"/>
      <c r="R1764" s="682"/>
    </row>
    <row r="1765" hidden="1">
      <c r="A1765" s="804"/>
      <c r="B1765" s="799"/>
      <c r="C1765" s="805"/>
      <c r="D1765" s="814"/>
      <c r="E1765" s="802"/>
      <c r="F1765" s="807"/>
      <c r="G1765" s="682"/>
      <c r="H1765" s="682"/>
      <c r="I1765" s="808"/>
      <c r="J1765" s="809"/>
      <c r="K1765" s="810"/>
      <c r="L1765" s="811"/>
      <c r="M1765" s="810"/>
      <c r="N1765" s="812"/>
      <c r="O1765" s="813"/>
      <c r="P1765" s="813"/>
      <c r="Q1765" s="647"/>
      <c r="R1765" s="682"/>
    </row>
    <row r="1766" hidden="1">
      <c r="A1766" s="804"/>
      <c r="B1766" s="799"/>
      <c r="C1766" s="805"/>
      <c r="D1766" s="814"/>
      <c r="E1766" s="802"/>
      <c r="F1766" s="807"/>
      <c r="G1766" s="682"/>
      <c r="H1766" s="682"/>
      <c r="I1766" s="808"/>
      <c r="J1766" s="809"/>
      <c r="K1766" s="810"/>
      <c r="L1766" s="811"/>
      <c r="M1766" s="810"/>
      <c r="N1766" s="812"/>
      <c r="O1766" s="813"/>
      <c r="P1766" s="813"/>
      <c r="Q1766" s="647"/>
      <c r="R1766" s="682"/>
    </row>
    <row r="1767" hidden="1">
      <c r="A1767" s="804"/>
      <c r="B1767" s="799"/>
      <c r="C1767" s="805"/>
      <c r="D1767" s="814"/>
      <c r="E1767" s="802"/>
      <c r="F1767" s="807"/>
      <c r="G1767" s="682"/>
      <c r="H1767" s="682"/>
      <c r="I1767" s="808"/>
      <c r="J1767" s="809"/>
      <c r="K1767" s="810"/>
      <c r="L1767" s="811"/>
      <c r="M1767" s="810"/>
      <c r="N1767" s="812"/>
      <c r="O1767" s="813"/>
      <c r="P1767" s="813"/>
      <c r="Q1767" s="647"/>
      <c r="R1767" s="682"/>
    </row>
    <row r="1768" hidden="1">
      <c r="A1768" s="804"/>
      <c r="B1768" s="799"/>
      <c r="C1768" s="805"/>
      <c r="D1768" s="814"/>
      <c r="E1768" s="802"/>
      <c r="F1768" s="807"/>
      <c r="G1768" s="682"/>
      <c r="H1768" s="682"/>
      <c r="I1768" s="808"/>
      <c r="J1768" s="809"/>
      <c r="K1768" s="810"/>
      <c r="L1768" s="811"/>
      <c r="M1768" s="810"/>
      <c r="N1768" s="812"/>
      <c r="O1768" s="813"/>
      <c r="P1768" s="813"/>
      <c r="Q1768" s="647"/>
      <c r="R1768" s="682"/>
    </row>
    <row r="1769" hidden="1">
      <c r="A1769" s="804"/>
      <c r="B1769" s="799"/>
      <c r="C1769" s="805"/>
      <c r="D1769" s="814"/>
      <c r="E1769" s="802"/>
      <c r="F1769" s="807"/>
      <c r="G1769" s="682"/>
      <c r="H1769" s="682"/>
      <c r="I1769" s="808"/>
      <c r="J1769" s="809"/>
      <c r="K1769" s="810"/>
      <c r="L1769" s="811"/>
      <c r="M1769" s="810"/>
      <c r="N1769" s="812"/>
      <c r="O1769" s="813"/>
      <c r="P1769" s="813"/>
      <c r="Q1769" s="647"/>
      <c r="R1769" s="682"/>
    </row>
    <row r="1770" hidden="1">
      <c r="A1770" s="804"/>
      <c r="B1770" s="799"/>
      <c r="C1770" s="805"/>
      <c r="D1770" s="814"/>
      <c r="E1770" s="802"/>
      <c r="F1770" s="807"/>
      <c r="G1770" s="682"/>
      <c r="H1770" s="682"/>
      <c r="I1770" s="808"/>
      <c r="J1770" s="809"/>
      <c r="K1770" s="810"/>
      <c r="L1770" s="811"/>
      <c r="M1770" s="810"/>
      <c r="N1770" s="812"/>
      <c r="O1770" s="813"/>
      <c r="P1770" s="813"/>
      <c r="Q1770" s="647"/>
      <c r="R1770" s="682"/>
    </row>
    <row r="1771" hidden="1">
      <c r="A1771" s="804"/>
      <c r="B1771" s="799"/>
      <c r="C1771" s="805"/>
      <c r="D1771" s="814"/>
      <c r="E1771" s="802"/>
      <c r="F1771" s="807"/>
      <c r="G1771" s="682"/>
      <c r="H1771" s="682"/>
      <c r="I1771" s="808"/>
      <c r="J1771" s="809"/>
      <c r="K1771" s="810"/>
      <c r="L1771" s="811"/>
      <c r="M1771" s="810"/>
      <c r="N1771" s="812"/>
      <c r="O1771" s="813"/>
      <c r="P1771" s="813"/>
      <c r="Q1771" s="647"/>
      <c r="R1771" s="682"/>
    </row>
    <row r="1772" hidden="1">
      <c r="A1772" s="804"/>
      <c r="B1772" s="799"/>
      <c r="C1772" s="805"/>
      <c r="D1772" s="814"/>
      <c r="E1772" s="802"/>
      <c r="F1772" s="807"/>
      <c r="G1772" s="682"/>
      <c r="H1772" s="682"/>
      <c r="I1772" s="808"/>
      <c r="J1772" s="809"/>
      <c r="K1772" s="810"/>
      <c r="L1772" s="811"/>
      <c r="M1772" s="810"/>
      <c r="N1772" s="812"/>
      <c r="O1772" s="813"/>
      <c r="P1772" s="813"/>
      <c r="Q1772" s="647"/>
      <c r="R1772" s="682"/>
    </row>
    <row r="1773" hidden="1">
      <c r="A1773" s="804"/>
      <c r="B1773" s="799"/>
      <c r="C1773" s="805"/>
      <c r="D1773" s="814"/>
      <c r="E1773" s="802"/>
      <c r="F1773" s="807"/>
      <c r="G1773" s="682"/>
      <c r="H1773" s="682"/>
      <c r="I1773" s="808"/>
      <c r="J1773" s="809"/>
      <c r="K1773" s="810"/>
      <c r="L1773" s="811"/>
      <c r="M1773" s="810"/>
      <c r="N1773" s="812"/>
      <c r="O1773" s="813"/>
      <c r="P1773" s="813"/>
      <c r="Q1773" s="647"/>
      <c r="R1773" s="682"/>
    </row>
    <row r="1774" hidden="1">
      <c r="A1774" s="804"/>
      <c r="B1774" s="799"/>
      <c r="C1774" s="805"/>
      <c r="D1774" s="814"/>
      <c r="E1774" s="802"/>
      <c r="F1774" s="807"/>
      <c r="G1774" s="682"/>
      <c r="H1774" s="682"/>
      <c r="I1774" s="808"/>
      <c r="J1774" s="809"/>
      <c r="K1774" s="810"/>
      <c r="L1774" s="811"/>
      <c r="M1774" s="810"/>
      <c r="N1774" s="812"/>
      <c r="O1774" s="813"/>
      <c r="P1774" s="813"/>
      <c r="Q1774" s="647"/>
      <c r="R1774" s="682"/>
    </row>
    <row r="1775" hidden="1">
      <c r="A1775" s="804"/>
      <c r="B1775" s="799"/>
      <c r="C1775" s="805"/>
      <c r="D1775" s="814"/>
      <c r="E1775" s="802"/>
      <c r="F1775" s="807"/>
      <c r="G1775" s="682"/>
      <c r="H1775" s="682"/>
      <c r="I1775" s="808"/>
      <c r="J1775" s="809"/>
      <c r="K1775" s="810"/>
      <c r="L1775" s="811"/>
      <c r="M1775" s="810"/>
      <c r="N1775" s="812"/>
      <c r="O1775" s="813"/>
      <c r="P1775" s="813"/>
      <c r="Q1775" s="647"/>
      <c r="R1775" s="682"/>
    </row>
    <row r="1776" hidden="1">
      <c r="A1776" s="804"/>
      <c r="B1776" s="799"/>
      <c r="C1776" s="805"/>
      <c r="D1776" s="814"/>
      <c r="E1776" s="802"/>
      <c r="F1776" s="807"/>
      <c r="G1776" s="682"/>
      <c r="H1776" s="682"/>
      <c r="I1776" s="808"/>
      <c r="J1776" s="809"/>
      <c r="K1776" s="810"/>
      <c r="L1776" s="811"/>
      <c r="M1776" s="810"/>
      <c r="N1776" s="812"/>
      <c r="O1776" s="813"/>
      <c r="P1776" s="813"/>
      <c r="Q1776" s="647"/>
      <c r="R1776" s="682"/>
    </row>
    <row r="1777" hidden="1">
      <c r="A1777" s="804"/>
      <c r="B1777" s="799"/>
      <c r="C1777" s="805"/>
      <c r="D1777" s="814"/>
      <c r="E1777" s="802"/>
      <c r="F1777" s="807"/>
      <c r="G1777" s="682"/>
      <c r="H1777" s="682"/>
      <c r="I1777" s="808"/>
      <c r="J1777" s="809"/>
      <c r="K1777" s="810"/>
      <c r="L1777" s="811"/>
      <c r="M1777" s="810"/>
      <c r="N1777" s="812"/>
      <c r="O1777" s="813"/>
      <c r="P1777" s="813"/>
      <c r="Q1777" s="647"/>
      <c r="R1777" s="682"/>
    </row>
    <row r="1778" hidden="1">
      <c r="A1778" s="804"/>
      <c r="B1778" s="799"/>
      <c r="C1778" s="805"/>
      <c r="D1778" s="814"/>
      <c r="E1778" s="802"/>
      <c r="F1778" s="807"/>
      <c r="G1778" s="682"/>
      <c r="H1778" s="682"/>
      <c r="I1778" s="808"/>
      <c r="J1778" s="809"/>
      <c r="K1778" s="810"/>
      <c r="L1778" s="811"/>
      <c r="M1778" s="810"/>
      <c r="N1778" s="812"/>
      <c r="O1778" s="813"/>
      <c r="P1778" s="813"/>
      <c r="Q1778" s="647"/>
      <c r="R1778" s="682"/>
    </row>
    <row r="1779" hidden="1">
      <c r="A1779" s="804"/>
      <c r="B1779" s="799"/>
      <c r="C1779" s="805"/>
      <c r="D1779" s="814"/>
      <c r="E1779" s="802"/>
      <c r="F1779" s="807"/>
      <c r="G1779" s="682"/>
      <c r="H1779" s="682"/>
      <c r="I1779" s="808"/>
      <c r="J1779" s="809"/>
      <c r="K1779" s="810"/>
      <c r="L1779" s="811"/>
      <c r="M1779" s="810"/>
      <c r="N1779" s="812"/>
      <c r="O1779" s="813"/>
      <c r="P1779" s="813"/>
      <c r="Q1779" s="647"/>
      <c r="R1779" s="682"/>
    </row>
    <row r="1780" hidden="1">
      <c r="A1780" s="804"/>
      <c r="B1780" s="799"/>
      <c r="C1780" s="805"/>
      <c r="D1780" s="814"/>
      <c r="E1780" s="802"/>
      <c r="F1780" s="807"/>
      <c r="G1780" s="682"/>
      <c r="H1780" s="682"/>
      <c r="I1780" s="808"/>
      <c r="J1780" s="809"/>
      <c r="K1780" s="810"/>
      <c r="L1780" s="811"/>
      <c r="M1780" s="810"/>
      <c r="N1780" s="812"/>
      <c r="O1780" s="813"/>
      <c r="P1780" s="813"/>
      <c r="Q1780" s="647"/>
      <c r="R1780" s="682"/>
    </row>
    <row r="1781" hidden="1">
      <c r="A1781" s="804"/>
      <c r="B1781" s="799"/>
      <c r="C1781" s="805"/>
      <c r="D1781" s="814"/>
      <c r="E1781" s="802"/>
      <c r="F1781" s="807"/>
      <c r="G1781" s="682"/>
      <c r="H1781" s="682"/>
      <c r="I1781" s="808"/>
      <c r="J1781" s="809"/>
      <c r="K1781" s="810"/>
      <c r="L1781" s="811"/>
      <c r="M1781" s="810"/>
      <c r="N1781" s="812"/>
      <c r="O1781" s="813"/>
      <c r="P1781" s="813"/>
      <c r="Q1781" s="647"/>
      <c r="R1781" s="682"/>
    </row>
    <row r="1782" hidden="1">
      <c r="A1782" s="804"/>
      <c r="B1782" s="799"/>
      <c r="C1782" s="805"/>
      <c r="D1782" s="814"/>
      <c r="E1782" s="802"/>
      <c r="F1782" s="807"/>
      <c r="G1782" s="682"/>
      <c r="H1782" s="682"/>
      <c r="I1782" s="808"/>
      <c r="J1782" s="809"/>
      <c r="K1782" s="810"/>
      <c r="L1782" s="811"/>
      <c r="M1782" s="810"/>
      <c r="N1782" s="812"/>
      <c r="O1782" s="813"/>
      <c r="P1782" s="813"/>
      <c r="Q1782" s="647"/>
      <c r="R1782" s="682"/>
    </row>
    <row r="1783" hidden="1">
      <c r="A1783" s="804"/>
      <c r="B1783" s="799"/>
      <c r="C1783" s="805"/>
      <c r="D1783" s="814"/>
      <c r="E1783" s="802"/>
      <c r="F1783" s="807"/>
      <c r="G1783" s="682"/>
      <c r="H1783" s="682"/>
      <c r="I1783" s="808"/>
      <c r="J1783" s="809"/>
      <c r="K1783" s="810"/>
      <c r="L1783" s="811"/>
      <c r="M1783" s="810"/>
      <c r="N1783" s="812"/>
      <c r="O1783" s="813"/>
      <c r="P1783" s="813"/>
      <c r="Q1783" s="647"/>
      <c r="R1783" s="682"/>
    </row>
    <row r="1784" hidden="1">
      <c r="A1784" s="804"/>
      <c r="B1784" s="799"/>
      <c r="C1784" s="805"/>
      <c r="D1784" s="814"/>
      <c r="E1784" s="802"/>
      <c r="F1784" s="807"/>
      <c r="G1784" s="682"/>
      <c r="H1784" s="682"/>
      <c r="I1784" s="808"/>
      <c r="J1784" s="809"/>
      <c r="K1784" s="810"/>
      <c r="L1784" s="811"/>
      <c r="M1784" s="810"/>
      <c r="N1784" s="812"/>
      <c r="O1784" s="813"/>
      <c r="P1784" s="813"/>
      <c r="Q1784" s="647"/>
      <c r="R1784" s="682"/>
    </row>
    <row r="1785" hidden="1">
      <c r="A1785" s="804"/>
      <c r="B1785" s="799"/>
      <c r="C1785" s="805"/>
      <c r="D1785" s="814"/>
      <c r="E1785" s="802"/>
      <c r="F1785" s="807"/>
      <c r="G1785" s="682"/>
      <c r="H1785" s="682"/>
      <c r="I1785" s="808"/>
      <c r="J1785" s="809"/>
      <c r="K1785" s="810"/>
      <c r="L1785" s="811"/>
      <c r="M1785" s="810"/>
      <c r="N1785" s="812"/>
      <c r="O1785" s="813"/>
      <c r="P1785" s="813"/>
      <c r="Q1785" s="647"/>
      <c r="R1785" s="682"/>
    </row>
    <row r="1786" hidden="1">
      <c r="A1786" s="804"/>
      <c r="B1786" s="799"/>
      <c r="C1786" s="805"/>
      <c r="D1786" s="814"/>
      <c r="E1786" s="802"/>
      <c r="F1786" s="807"/>
      <c r="G1786" s="682"/>
      <c r="H1786" s="682"/>
      <c r="I1786" s="808"/>
      <c r="J1786" s="809"/>
      <c r="K1786" s="810"/>
      <c r="L1786" s="811"/>
      <c r="M1786" s="810"/>
      <c r="N1786" s="812"/>
      <c r="O1786" s="813"/>
      <c r="P1786" s="813"/>
      <c r="Q1786" s="647"/>
      <c r="R1786" s="682"/>
    </row>
    <row r="1787" hidden="1">
      <c r="A1787" s="804"/>
      <c r="B1787" s="799"/>
      <c r="C1787" s="805"/>
      <c r="D1787" s="814"/>
      <c r="E1787" s="802"/>
      <c r="F1787" s="807"/>
      <c r="G1787" s="682"/>
      <c r="H1787" s="682"/>
      <c r="I1787" s="808"/>
      <c r="J1787" s="809"/>
      <c r="K1787" s="810"/>
      <c r="L1787" s="811"/>
      <c r="M1787" s="810"/>
      <c r="N1787" s="812"/>
      <c r="O1787" s="813"/>
      <c r="P1787" s="813"/>
      <c r="Q1787" s="647"/>
      <c r="R1787" s="682"/>
    </row>
    <row r="1788" hidden="1">
      <c r="A1788" s="804"/>
      <c r="B1788" s="799"/>
      <c r="C1788" s="805"/>
      <c r="D1788" s="814"/>
      <c r="E1788" s="802"/>
      <c r="F1788" s="807"/>
      <c r="G1788" s="682"/>
      <c r="H1788" s="682"/>
      <c r="I1788" s="808"/>
      <c r="J1788" s="809"/>
      <c r="K1788" s="810"/>
      <c r="L1788" s="811"/>
      <c r="M1788" s="810"/>
      <c r="N1788" s="812"/>
      <c r="O1788" s="813"/>
      <c r="P1788" s="813"/>
      <c r="Q1788" s="647"/>
      <c r="R1788" s="682"/>
    </row>
    <row r="1789" hidden="1">
      <c r="A1789" s="804"/>
      <c r="B1789" s="799"/>
      <c r="C1789" s="805"/>
      <c r="D1789" s="814"/>
      <c r="E1789" s="802"/>
      <c r="F1789" s="807"/>
      <c r="G1789" s="682"/>
      <c r="H1789" s="682"/>
      <c r="I1789" s="808"/>
      <c r="J1789" s="809"/>
      <c r="K1789" s="810"/>
      <c r="L1789" s="811"/>
      <c r="M1789" s="810"/>
      <c r="N1789" s="812"/>
      <c r="O1789" s="813"/>
      <c r="P1789" s="813"/>
      <c r="Q1789" s="647"/>
      <c r="R1789" s="682"/>
    </row>
    <row r="1790" hidden="1">
      <c r="A1790" s="804"/>
      <c r="B1790" s="799"/>
      <c r="C1790" s="805"/>
      <c r="D1790" s="814"/>
      <c r="E1790" s="802"/>
      <c r="F1790" s="807"/>
      <c r="G1790" s="682"/>
      <c r="H1790" s="682"/>
      <c r="I1790" s="808"/>
      <c r="J1790" s="809"/>
      <c r="K1790" s="810"/>
      <c r="L1790" s="811"/>
      <c r="M1790" s="810"/>
      <c r="N1790" s="812"/>
      <c r="O1790" s="813"/>
      <c r="P1790" s="813"/>
      <c r="Q1790" s="647"/>
      <c r="R1790" s="682"/>
    </row>
    <row r="1791" hidden="1">
      <c r="A1791" s="804"/>
      <c r="B1791" s="799"/>
      <c r="C1791" s="805"/>
      <c r="D1791" s="814"/>
      <c r="E1791" s="802"/>
      <c r="F1791" s="807"/>
      <c r="G1791" s="682"/>
      <c r="H1791" s="682"/>
      <c r="I1791" s="808"/>
      <c r="J1791" s="809"/>
      <c r="K1791" s="810"/>
      <c r="L1791" s="811"/>
      <c r="M1791" s="810"/>
      <c r="N1791" s="812"/>
      <c r="O1791" s="813"/>
      <c r="P1791" s="813"/>
      <c r="Q1791" s="647"/>
      <c r="R1791" s="682"/>
    </row>
    <row r="1792" hidden="1">
      <c r="A1792" s="804"/>
      <c r="B1792" s="799"/>
      <c r="C1792" s="805"/>
      <c r="D1792" s="814"/>
      <c r="E1792" s="802"/>
      <c r="F1792" s="807"/>
      <c r="G1792" s="682"/>
      <c r="H1792" s="682"/>
      <c r="I1792" s="808"/>
      <c r="J1792" s="809"/>
      <c r="K1792" s="810"/>
      <c r="L1792" s="811"/>
      <c r="M1792" s="810"/>
      <c r="N1792" s="812"/>
      <c r="O1792" s="813"/>
      <c r="P1792" s="813"/>
      <c r="Q1792" s="647"/>
      <c r="R1792" s="682"/>
    </row>
    <row r="1793" hidden="1">
      <c r="A1793" s="804"/>
      <c r="B1793" s="799"/>
      <c r="C1793" s="805"/>
      <c r="D1793" s="814"/>
      <c r="E1793" s="802"/>
      <c r="F1793" s="807"/>
      <c r="G1793" s="682"/>
      <c r="H1793" s="682"/>
      <c r="I1793" s="808"/>
      <c r="J1793" s="809"/>
      <c r="K1793" s="810"/>
      <c r="L1793" s="811"/>
      <c r="M1793" s="810"/>
      <c r="N1793" s="812"/>
      <c r="O1793" s="813"/>
      <c r="P1793" s="813"/>
      <c r="Q1793" s="647"/>
      <c r="R1793" s="682"/>
    </row>
    <row r="1794" hidden="1">
      <c r="A1794" s="804"/>
      <c r="B1794" s="799"/>
      <c r="C1794" s="805"/>
      <c r="D1794" s="814"/>
      <c r="E1794" s="802"/>
      <c r="F1794" s="807"/>
      <c r="G1794" s="682"/>
      <c r="H1794" s="682"/>
      <c r="I1794" s="808"/>
      <c r="J1794" s="809"/>
      <c r="K1794" s="810"/>
      <c r="L1794" s="811"/>
      <c r="M1794" s="810"/>
      <c r="N1794" s="812"/>
      <c r="O1794" s="813"/>
      <c r="P1794" s="813"/>
      <c r="Q1794" s="647"/>
      <c r="R1794" s="682"/>
    </row>
    <row r="1795" hidden="1">
      <c r="A1795" s="804"/>
      <c r="B1795" s="799"/>
      <c r="C1795" s="805"/>
      <c r="D1795" s="814"/>
      <c r="E1795" s="802"/>
      <c r="F1795" s="807"/>
      <c r="G1795" s="682"/>
      <c r="H1795" s="682"/>
      <c r="I1795" s="808"/>
      <c r="J1795" s="809"/>
      <c r="K1795" s="810"/>
      <c r="L1795" s="811"/>
      <c r="M1795" s="810"/>
      <c r="N1795" s="812"/>
      <c r="O1795" s="813"/>
      <c r="P1795" s="813"/>
      <c r="Q1795" s="647"/>
      <c r="R1795" s="682"/>
    </row>
    <row r="1796" hidden="1">
      <c r="A1796" s="804"/>
      <c r="B1796" s="799"/>
      <c r="C1796" s="805"/>
      <c r="D1796" s="814"/>
      <c r="E1796" s="802"/>
      <c r="F1796" s="807"/>
      <c r="G1796" s="682"/>
      <c r="H1796" s="682"/>
      <c r="I1796" s="808"/>
      <c r="J1796" s="809"/>
      <c r="K1796" s="810"/>
      <c r="L1796" s="811"/>
      <c r="M1796" s="810"/>
      <c r="N1796" s="812"/>
      <c r="O1796" s="813"/>
      <c r="P1796" s="813"/>
      <c r="Q1796" s="647"/>
      <c r="R1796" s="682"/>
    </row>
    <row r="1797" hidden="1">
      <c r="A1797" s="804"/>
      <c r="B1797" s="799"/>
      <c r="C1797" s="805"/>
      <c r="D1797" s="814"/>
      <c r="E1797" s="802"/>
      <c r="F1797" s="807"/>
      <c r="G1797" s="682"/>
      <c r="H1797" s="682"/>
      <c r="I1797" s="808"/>
      <c r="J1797" s="809"/>
      <c r="K1797" s="810"/>
      <c r="L1797" s="811"/>
      <c r="M1797" s="810"/>
      <c r="N1797" s="812"/>
      <c r="O1797" s="813"/>
      <c r="P1797" s="813"/>
      <c r="Q1797" s="647"/>
      <c r="R1797" s="682"/>
    </row>
    <row r="1798" hidden="1">
      <c r="A1798" s="804"/>
      <c r="B1798" s="799"/>
      <c r="C1798" s="805"/>
      <c r="D1798" s="814"/>
      <c r="E1798" s="802"/>
      <c r="F1798" s="807"/>
      <c r="G1798" s="682"/>
      <c r="H1798" s="682"/>
      <c r="I1798" s="808"/>
      <c r="J1798" s="809"/>
      <c r="K1798" s="810"/>
      <c r="L1798" s="811"/>
      <c r="M1798" s="810"/>
      <c r="N1798" s="812"/>
      <c r="O1798" s="813"/>
      <c r="P1798" s="813"/>
      <c r="Q1798" s="647"/>
      <c r="R1798" s="682"/>
    </row>
    <row r="1799" hidden="1">
      <c r="A1799" s="804"/>
      <c r="B1799" s="799"/>
      <c r="C1799" s="805"/>
      <c r="D1799" s="814"/>
      <c r="E1799" s="802"/>
      <c r="F1799" s="807"/>
      <c r="G1799" s="682"/>
      <c r="H1799" s="682"/>
      <c r="I1799" s="808"/>
      <c r="J1799" s="809"/>
      <c r="K1799" s="810"/>
      <c r="L1799" s="811"/>
      <c r="M1799" s="810"/>
      <c r="N1799" s="812"/>
      <c r="O1799" s="813"/>
      <c r="P1799" s="813"/>
      <c r="Q1799" s="647"/>
      <c r="R1799" s="682"/>
    </row>
    <row r="1800" hidden="1">
      <c r="A1800" s="804"/>
      <c r="B1800" s="799"/>
      <c r="C1800" s="805"/>
      <c r="D1800" s="814"/>
      <c r="E1800" s="802"/>
      <c r="F1800" s="807"/>
      <c r="G1800" s="682"/>
      <c r="H1800" s="682"/>
      <c r="I1800" s="808"/>
      <c r="J1800" s="809"/>
      <c r="K1800" s="810"/>
      <c r="L1800" s="811"/>
      <c r="M1800" s="810"/>
      <c r="N1800" s="812"/>
      <c r="O1800" s="813"/>
      <c r="P1800" s="813"/>
      <c r="Q1800" s="647"/>
      <c r="R1800" s="682"/>
    </row>
    <row r="1801" hidden="1">
      <c r="A1801" s="804"/>
      <c r="B1801" s="799"/>
      <c r="C1801" s="805"/>
      <c r="D1801" s="814"/>
      <c r="E1801" s="802"/>
      <c r="F1801" s="807"/>
      <c r="G1801" s="682"/>
      <c r="H1801" s="682"/>
      <c r="I1801" s="808"/>
      <c r="J1801" s="809"/>
      <c r="K1801" s="810"/>
      <c r="L1801" s="811"/>
      <c r="M1801" s="810"/>
      <c r="N1801" s="812"/>
      <c r="O1801" s="813"/>
      <c r="P1801" s="813"/>
      <c r="Q1801" s="647"/>
      <c r="R1801" s="682"/>
    </row>
    <row r="1802" hidden="1">
      <c r="A1802" s="804"/>
      <c r="B1802" s="799"/>
      <c r="C1802" s="805"/>
      <c r="D1802" s="814"/>
      <c r="E1802" s="802"/>
      <c r="F1802" s="807"/>
      <c r="G1802" s="682"/>
      <c r="H1802" s="682"/>
      <c r="I1802" s="808"/>
      <c r="J1802" s="809"/>
      <c r="K1802" s="810"/>
      <c r="L1802" s="811"/>
      <c r="M1802" s="810"/>
      <c r="N1802" s="812"/>
      <c r="O1802" s="813"/>
      <c r="P1802" s="813"/>
      <c r="Q1802" s="647"/>
      <c r="R1802" s="682"/>
    </row>
    <row r="1803" hidden="1">
      <c r="A1803" s="804"/>
      <c r="B1803" s="799"/>
      <c r="C1803" s="805"/>
      <c r="D1803" s="814"/>
      <c r="E1803" s="802"/>
      <c r="F1803" s="807"/>
      <c r="G1803" s="682"/>
      <c r="H1803" s="682"/>
      <c r="I1803" s="808"/>
      <c r="J1803" s="809"/>
      <c r="K1803" s="810"/>
      <c r="L1803" s="811"/>
      <c r="M1803" s="810"/>
      <c r="N1803" s="812"/>
      <c r="O1803" s="813"/>
      <c r="P1803" s="813"/>
      <c r="Q1803" s="647"/>
      <c r="R1803" s="682"/>
    </row>
    <row r="1804" hidden="1">
      <c r="A1804" s="804"/>
      <c r="B1804" s="799"/>
      <c r="C1804" s="805"/>
      <c r="D1804" s="814"/>
      <c r="E1804" s="802"/>
      <c r="F1804" s="807"/>
      <c r="G1804" s="682"/>
      <c r="H1804" s="682"/>
      <c r="I1804" s="808"/>
      <c r="J1804" s="809"/>
      <c r="K1804" s="810"/>
      <c r="L1804" s="811"/>
      <c r="M1804" s="810"/>
      <c r="N1804" s="812"/>
      <c r="O1804" s="813"/>
      <c r="P1804" s="813"/>
      <c r="Q1804" s="647"/>
      <c r="R1804" s="682"/>
    </row>
    <row r="1805" hidden="1">
      <c r="A1805" s="804"/>
      <c r="B1805" s="799"/>
      <c r="C1805" s="805"/>
      <c r="D1805" s="814"/>
      <c r="E1805" s="802"/>
      <c r="F1805" s="807"/>
      <c r="G1805" s="682"/>
      <c r="H1805" s="682"/>
      <c r="I1805" s="808"/>
      <c r="J1805" s="809"/>
      <c r="K1805" s="810"/>
      <c r="L1805" s="811"/>
      <c r="M1805" s="810"/>
      <c r="N1805" s="812"/>
      <c r="O1805" s="813"/>
      <c r="P1805" s="813"/>
      <c r="Q1805" s="647"/>
      <c r="R1805" s="682"/>
    </row>
    <row r="1806" hidden="1">
      <c r="A1806" s="804"/>
      <c r="B1806" s="799"/>
      <c r="C1806" s="805"/>
      <c r="D1806" s="814"/>
      <c r="E1806" s="802"/>
      <c r="F1806" s="807"/>
      <c r="G1806" s="682"/>
      <c r="H1806" s="682"/>
      <c r="I1806" s="808"/>
      <c r="J1806" s="809"/>
      <c r="K1806" s="810"/>
      <c r="L1806" s="811"/>
      <c r="M1806" s="810"/>
      <c r="N1806" s="812"/>
      <c r="O1806" s="813"/>
      <c r="P1806" s="813"/>
      <c r="Q1806" s="647"/>
      <c r="R1806" s="682"/>
    </row>
    <row r="1807" hidden="1">
      <c r="A1807" s="804"/>
      <c r="B1807" s="799"/>
      <c r="C1807" s="805"/>
      <c r="D1807" s="814"/>
      <c r="E1807" s="802"/>
      <c r="F1807" s="807"/>
      <c r="G1807" s="682"/>
      <c r="H1807" s="682"/>
      <c r="I1807" s="808"/>
      <c r="J1807" s="809"/>
      <c r="K1807" s="810"/>
      <c r="L1807" s="811"/>
      <c r="M1807" s="810"/>
      <c r="N1807" s="812"/>
      <c r="O1807" s="813"/>
      <c r="P1807" s="813"/>
      <c r="Q1807" s="647"/>
      <c r="R1807" s="682"/>
    </row>
    <row r="1808" hidden="1">
      <c r="A1808" s="804"/>
      <c r="B1808" s="799"/>
      <c r="C1808" s="805"/>
      <c r="D1808" s="814"/>
      <c r="E1808" s="802"/>
      <c r="F1808" s="807"/>
      <c r="G1808" s="682"/>
      <c r="H1808" s="682"/>
      <c r="I1808" s="808"/>
      <c r="J1808" s="809"/>
      <c r="K1808" s="810"/>
      <c r="L1808" s="811"/>
      <c r="M1808" s="810"/>
      <c r="N1808" s="812"/>
      <c r="O1808" s="813"/>
      <c r="P1808" s="813"/>
      <c r="Q1808" s="647"/>
      <c r="R1808" s="682"/>
    </row>
    <row r="1809" hidden="1">
      <c r="A1809" s="804"/>
      <c r="B1809" s="799"/>
      <c r="C1809" s="805"/>
      <c r="D1809" s="814"/>
      <c r="E1809" s="802"/>
      <c r="F1809" s="807"/>
      <c r="G1809" s="682"/>
      <c r="H1809" s="682"/>
      <c r="I1809" s="808"/>
      <c r="J1809" s="809"/>
      <c r="K1809" s="810"/>
      <c r="L1809" s="811"/>
      <c r="M1809" s="810"/>
      <c r="N1809" s="812"/>
      <c r="O1809" s="813"/>
      <c r="P1809" s="813"/>
      <c r="Q1809" s="647"/>
      <c r="R1809" s="682"/>
    </row>
    <row r="1810" hidden="1">
      <c r="A1810" s="804"/>
      <c r="B1810" s="799"/>
      <c r="C1810" s="805"/>
      <c r="D1810" s="814"/>
      <c r="E1810" s="802"/>
      <c r="F1810" s="807"/>
      <c r="G1810" s="682"/>
      <c r="H1810" s="682"/>
      <c r="I1810" s="808"/>
      <c r="J1810" s="809"/>
      <c r="K1810" s="810"/>
      <c r="L1810" s="811"/>
      <c r="M1810" s="810"/>
      <c r="N1810" s="812"/>
      <c r="O1810" s="813"/>
      <c r="P1810" s="813"/>
      <c r="Q1810" s="647"/>
      <c r="R1810" s="682"/>
    </row>
    <row r="1811" hidden="1">
      <c r="A1811" s="804"/>
      <c r="B1811" s="799"/>
      <c r="C1811" s="805"/>
      <c r="D1811" s="814"/>
      <c r="E1811" s="802"/>
      <c r="F1811" s="807"/>
      <c r="G1811" s="682"/>
      <c r="H1811" s="682"/>
      <c r="I1811" s="808"/>
      <c r="J1811" s="809"/>
      <c r="K1811" s="810"/>
      <c r="L1811" s="811"/>
      <c r="M1811" s="810"/>
      <c r="N1811" s="812"/>
      <c r="O1811" s="813"/>
      <c r="P1811" s="813"/>
      <c r="Q1811" s="647"/>
      <c r="R1811" s="682"/>
    </row>
    <row r="1812" hidden="1">
      <c r="A1812" s="804"/>
      <c r="B1812" s="799"/>
      <c r="C1812" s="805"/>
      <c r="D1812" s="814"/>
      <c r="E1812" s="802"/>
      <c r="F1812" s="807"/>
      <c r="G1812" s="682"/>
      <c r="H1812" s="682"/>
      <c r="I1812" s="808"/>
      <c r="J1812" s="809"/>
      <c r="K1812" s="810"/>
      <c r="L1812" s="811"/>
      <c r="M1812" s="810"/>
      <c r="N1812" s="812"/>
      <c r="O1812" s="813"/>
      <c r="P1812" s="813"/>
      <c r="Q1812" s="647"/>
      <c r="R1812" s="682"/>
    </row>
    <row r="1813" hidden="1">
      <c r="A1813" s="804"/>
      <c r="B1813" s="799"/>
      <c r="C1813" s="805"/>
      <c r="D1813" s="814"/>
      <c r="E1813" s="802"/>
      <c r="F1813" s="807"/>
      <c r="G1813" s="682"/>
      <c r="H1813" s="682"/>
      <c r="I1813" s="808"/>
      <c r="J1813" s="809"/>
      <c r="K1813" s="810"/>
      <c r="L1813" s="811"/>
      <c r="M1813" s="810"/>
      <c r="N1813" s="812"/>
      <c r="O1813" s="813"/>
      <c r="P1813" s="813"/>
      <c r="Q1813" s="647"/>
      <c r="R1813" s="682"/>
    </row>
    <row r="1814" hidden="1">
      <c r="A1814" s="804"/>
      <c r="B1814" s="799"/>
      <c r="C1814" s="805"/>
      <c r="D1814" s="814"/>
      <c r="E1814" s="802"/>
      <c r="F1814" s="807"/>
      <c r="G1814" s="682"/>
      <c r="H1814" s="682"/>
      <c r="I1814" s="808"/>
      <c r="J1814" s="809"/>
      <c r="K1814" s="810"/>
      <c r="L1814" s="811"/>
      <c r="M1814" s="810"/>
      <c r="N1814" s="812"/>
      <c r="O1814" s="813"/>
      <c r="P1814" s="813"/>
      <c r="Q1814" s="647"/>
      <c r="R1814" s="682"/>
    </row>
    <row r="1815" hidden="1">
      <c r="A1815" s="804"/>
      <c r="B1815" s="799"/>
      <c r="C1815" s="805"/>
      <c r="D1815" s="814"/>
      <c r="E1815" s="802"/>
      <c r="F1815" s="807"/>
      <c r="G1815" s="682"/>
      <c r="H1815" s="682"/>
      <c r="I1815" s="808"/>
      <c r="J1815" s="809"/>
      <c r="K1815" s="810"/>
      <c r="L1815" s="811"/>
      <c r="M1815" s="810"/>
      <c r="N1815" s="812"/>
      <c r="O1815" s="813"/>
      <c r="P1815" s="813"/>
      <c r="Q1815" s="647"/>
      <c r="R1815" s="682"/>
    </row>
    <row r="1816" hidden="1">
      <c r="A1816" s="804"/>
      <c r="B1816" s="799"/>
      <c r="C1816" s="805"/>
      <c r="D1816" s="814"/>
      <c r="E1816" s="802"/>
      <c r="F1816" s="807"/>
      <c r="G1816" s="682"/>
      <c r="H1816" s="682"/>
      <c r="I1816" s="808"/>
      <c r="J1816" s="809"/>
      <c r="K1816" s="810"/>
      <c r="L1816" s="811"/>
      <c r="M1816" s="810"/>
      <c r="N1816" s="812"/>
      <c r="O1816" s="813"/>
      <c r="P1816" s="813"/>
      <c r="Q1816" s="647"/>
      <c r="R1816" s="682"/>
    </row>
    <row r="1817" hidden="1">
      <c r="A1817" s="804"/>
      <c r="B1817" s="799"/>
      <c r="C1817" s="805"/>
      <c r="D1817" s="814"/>
      <c r="E1817" s="802"/>
      <c r="F1817" s="807"/>
      <c r="G1817" s="682"/>
      <c r="H1817" s="682"/>
      <c r="I1817" s="808"/>
      <c r="J1817" s="809"/>
      <c r="K1817" s="810"/>
      <c r="L1817" s="811"/>
      <c r="M1817" s="810"/>
      <c r="N1817" s="812"/>
      <c r="O1817" s="813"/>
      <c r="P1817" s="813"/>
      <c r="Q1817" s="647"/>
      <c r="R1817" s="682"/>
    </row>
    <row r="1818" hidden="1">
      <c r="A1818" s="804"/>
      <c r="B1818" s="799"/>
      <c r="C1818" s="805"/>
      <c r="D1818" s="814"/>
      <c r="E1818" s="802"/>
      <c r="F1818" s="807"/>
      <c r="G1818" s="682"/>
      <c r="H1818" s="682"/>
      <c r="I1818" s="808"/>
      <c r="J1818" s="809"/>
      <c r="K1818" s="810"/>
      <c r="L1818" s="811"/>
      <c r="M1818" s="810"/>
      <c r="N1818" s="812"/>
      <c r="O1818" s="813"/>
      <c r="P1818" s="813"/>
      <c r="Q1818" s="647"/>
      <c r="R1818" s="682"/>
    </row>
    <row r="1819" hidden="1">
      <c r="A1819" s="804"/>
      <c r="B1819" s="799"/>
      <c r="C1819" s="805"/>
      <c r="D1819" s="814"/>
      <c r="E1819" s="802"/>
      <c r="F1819" s="807"/>
      <c r="G1819" s="682"/>
      <c r="H1819" s="682"/>
      <c r="I1819" s="808"/>
      <c r="J1819" s="809"/>
      <c r="K1819" s="810"/>
      <c r="L1819" s="811"/>
      <c r="M1819" s="810"/>
      <c r="N1819" s="812"/>
      <c r="O1819" s="813"/>
      <c r="P1819" s="813"/>
      <c r="Q1819" s="647"/>
      <c r="R1819" s="682"/>
    </row>
    <row r="1820" hidden="1">
      <c r="A1820" s="804"/>
      <c r="B1820" s="799"/>
      <c r="C1820" s="805"/>
      <c r="D1820" s="814"/>
      <c r="E1820" s="802"/>
      <c r="F1820" s="807"/>
      <c r="G1820" s="682"/>
      <c r="H1820" s="682"/>
      <c r="I1820" s="808"/>
      <c r="J1820" s="809"/>
      <c r="K1820" s="810"/>
      <c r="L1820" s="811"/>
      <c r="M1820" s="810"/>
      <c r="N1820" s="812"/>
      <c r="O1820" s="813"/>
      <c r="P1820" s="813"/>
      <c r="Q1820" s="647"/>
      <c r="R1820" s="682"/>
    </row>
    <row r="1821" hidden="1">
      <c r="A1821" s="804"/>
      <c r="B1821" s="799"/>
      <c r="C1821" s="805"/>
      <c r="D1821" s="814"/>
      <c r="E1821" s="802"/>
      <c r="F1821" s="807"/>
      <c r="G1821" s="682"/>
      <c r="H1821" s="682"/>
      <c r="I1821" s="808"/>
      <c r="J1821" s="809"/>
      <c r="K1821" s="810"/>
      <c r="L1821" s="811"/>
      <c r="M1821" s="810"/>
      <c r="N1821" s="812"/>
      <c r="O1821" s="813"/>
      <c r="P1821" s="813"/>
      <c r="Q1821" s="647"/>
      <c r="R1821" s="682"/>
    </row>
    <row r="1822" hidden="1">
      <c r="A1822" s="804"/>
      <c r="B1822" s="799"/>
      <c r="C1822" s="805"/>
      <c r="D1822" s="814"/>
      <c r="E1822" s="802"/>
      <c r="F1822" s="807"/>
      <c r="G1822" s="682"/>
      <c r="H1822" s="682"/>
      <c r="I1822" s="808"/>
      <c r="J1822" s="809"/>
      <c r="K1822" s="810"/>
      <c r="L1822" s="811"/>
      <c r="M1822" s="810"/>
      <c r="N1822" s="812"/>
      <c r="O1822" s="813"/>
      <c r="P1822" s="813"/>
      <c r="Q1822" s="647"/>
      <c r="R1822" s="682"/>
    </row>
    <row r="1823" hidden="1">
      <c r="A1823" s="804"/>
      <c r="B1823" s="799"/>
      <c r="C1823" s="805"/>
      <c r="D1823" s="814"/>
      <c r="E1823" s="802"/>
      <c r="F1823" s="807"/>
      <c r="G1823" s="682"/>
      <c r="H1823" s="682"/>
      <c r="I1823" s="808"/>
      <c r="J1823" s="809"/>
      <c r="K1823" s="810"/>
      <c r="L1823" s="811"/>
      <c r="M1823" s="810"/>
      <c r="N1823" s="812"/>
      <c r="O1823" s="813"/>
      <c r="P1823" s="813"/>
      <c r="Q1823" s="647"/>
      <c r="R1823" s="682"/>
    </row>
    <row r="1824" hidden="1">
      <c r="A1824" s="804"/>
      <c r="B1824" s="799"/>
      <c r="C1824" s="805"/>
      <c r="D1824" s="814"/>
      <c r="E1824" s="802"/>
      <c r="F1824" s="807"/>
      <c r="G1824" s="682"/>
      <c r="H1824" s="682"/>
      <c r="I1824" s="808"/>
      <c r="J1824" s="809"/>
      <c r="K1824" s="810"/>
      <c r="L1824" s="811"/>
      <c r="M1824" s="810"/>
      <c r="N1824" s="812"/>
      <c r="O1824" s="813"/>
      <c r="P1824" s="813"/>
      <c r="Q1824" s="647"/>
      <c r="R1824" s="682"/>
    </row>
    <row r="1825" hidden="1">
      <c r="A1825" s="804"/>
      <c r="B1825" s="799"/>
      <c r="C1825" s="805"/>
      <c r="D1825" s="814"/>
      <c r="E1825" s="802"/>
      <c r="F1825" s="807"/>
      <c r="G1825" s="682"/>
      <c r="H1825" s="682"/>
      <c r="I1825" s="808"/>
      <c r="J1825" s="809"/>
      <c r="K1825" s="810"/>
      <c r="L1825" s="811"/>
      <c r="M1825" s="810"/>
      <c r="N1825" s="812"/>
      <c r="O1825" s="813"/>
      <c r="P1825" s="813"/>
      <c r="Q1825" s="647"/>
      <c r="R1825" s="682"/>
    </row>
    <row r="1826" hidden="1">
      <c r="A1826" s="804"/>
      <c r="B1826" s="799"/>
      <c r="C1826" s="805"/>
      <c r="D1826" s="814"/>
      <c r="E1826" s="802"/>
      <c r="F1826" s="807"/>
      <c r="G1826" s="682"/>
      <c r="H1826" s="682"/>
      <c r="I1826" s="808"/>
      <c r="J1826" s="809"/>
      <c r="K1826" s="810"/>
      <c r="L1826" s="811"/>
      <c r="M1826" s="810"/>
      <c r="N1826" s="812"/>
      <c r="O1826" s="813"/>
      <c r="P1826" s="813"/>
      <c r="Q1826" s="647"/>
      <c r="R1826" s="682"/>
    </row>
    <row r="1827" hidden="1">
      <c r="A1827" s="804"/>
      <c r="B1827" s="799"/>
      <c r="C1827" s="805"/>
      <c r="D1827" s="814"/>
      <c r="E1827" s="802"/>
      <c r="F1827" s="807"/>
      <c r="G1827" s="682"/>
      <c r="H1827" s="682"/>
      <c r="I1827" s="808"/>
      <c r="J1827" s="809"/>
      <c r="K1827" s="810"/>
      <c r="L1827" s="811"/>
      <c r="M1827" s="810"/>
      <c r="N1827" s="812"/>
      <c r="O1827" s="813"/>
      <c r="P1827" s="813"/>
      <c r="Q1827" s="647"/>
      <c r="R1827" s="682"/>
    </row>
    <row r="1828" hidden="1">
      <c r="A1828" s="804"/>
      <c r="B1828" s="799"/>
      <c r="C1828" s="805"/>
      <c r="D1828" s="814"/>
      <c r="E1828" s="802"/>
      <c r="F1828" s="807"/>
      <c r="G1828" s="682"/>
      <c r="H1828" s="682"/>
      <c r="I1828" s="808"/>
      <c r="J1828" s="809"/>
      <c r="K1828" s="810"/>
      <c r="L1828" s="811"/>
      <c r="M1828" s="810"/>
      <c r="N1828" s="812"/>
      <c r="O1828" s="813"/>
      <c r="P1828" s="813"/>
      <c r="Q1828" s="647"/>
      <c r="R1828" s="682"/>
    </row>
    <row r="1829" hidden="1">
      <c r="A1829" s="804"/>
      <c r="B1829" s="799"/>
      <c r="C1829" s="805"/>
      <c r="D1829" s="814"/>
      <c r="E1829" s="802"/>
      <c r="F1829" s="807"/>
      <c r="G1829" s="682"/>
      <c r="H1829" s="682"/>
      <c r="I1829" s="808"/>
      <c r="J1829" s="809"/>
      <c r="K1829" s="810"/>
      <c r="L1829" s="811"/>
      <c r="M1829" s="810"/>
      <c r="N1829" s="812"/>
      <c r="O1829" s="813"/>
      <c r="P1829" s="813"/>
      <c r="Q1829" s="647"/>
      <c r="R1829" s="682"/>
    </row>
    <row r="1830" hidden="1">
      <c r="A1830" s="804"/>
      <c r="B1830" s="799"/>
      <c r="C1830" s="805"/>
      <c r="D1830" s="814"/>
      <c r="E1830" s="802"/>
      <c r="F1830" s="807"/>
      <c r="G1830" s="682"/>
      <c r="H1830" s="682"/>
      <c r="I1830" s="808"/>
      <c r="J1830" s="809"/>
      <c r="K1830" s="810"/>
      <c r="L1830" s="811"/>
      <c r="M1830" s="810"/>
      <c r="N1830" s="812"/>
      <c r="O1830" s="813"/>
      <c r="P1830" s="813"/>
      <c r="Q1830" s="647"/>
      <c r="R1830" s="682"/>
    </row>
    <row r="1831" hidden="1">
      <c r="A1831" s="804"/>
      <c r="B1831" s="799"/>
      <c r="C1831" s="805"/>
      <c r="D1831" s="814"/>
      <c r="E1831" s="802"/>
      <c r="F1831" s="807"/>
      <c r="G1831" s="682"/>
      <c r="H1831" s="682"/>
      <c r="I1831" s="808"/>
      <c r="J1831" s="809"/>
      <c r="K1831" s="810"/>
      <c r="L1831" s="811"/>
      <c r="M1831" s="810"/>
      <c r="N1831" s="812"/>
      <c r="O1831" s="813"/>
      <c r="P1831" s="813"/>
      <c r="Q1831" s="647"/>
      <c r="R1831" s="682"/>
    </row>
    <row r="1832" hidden="1">
      <c r="A1832" s="804"/>
      <c r="B1832" s="799"/>
      <c r="C1832" s="805"/>
      <c r="D1832" s="814"/>
      <c r="E1832" s="802"/>
      <c r="F1832" s="807"/>
      <c r="G1832" s="682"/>
      <c r="H1832" s="682"/>
      <c r="I1832" s="808"/>
      <c r="J1832" s="809"/>
      <c r="K1832" s="810"/>
      <c r="L1832" s="811"/>
      <c r="M1832" s="810"/>
      <c r="N1832" s="812"/>
      <c r="O1832" s="813"/>
      <c r="P1832" s="813"/>
      <c r="Q1832" s="647"/>
      <c r="R1832" s="682"/>
    </row>
    <row r="1833" hidden="1">
      <c r="A1833" s="804"/>
      <c r="B1833" s="799"/>
      <c r="C1833" s="805"/>
      <c r="D1833" s="814"/>
      <c r="E1833" s="802"/>
      <c r="F1833" s="807"/>
      <c r="G1833" s="682"/>
      <c r="H1833" s="682"/>
      <c r="I1833" s="808"/>
      <c r="J1833" s="809"/>
      <c r="K1833" s="810"/>
      <c r="L1833" s="811"/>
      <c r="M1833" s="810"/>
      <c r="N1833" s="812"/>
      <c r="O1833" s="813"/>
      <c r="P1833" s="813"/>
      <c r="Q1833" s="647"/>
      <c r="R1833" s="682"/>
    </row>
    <row r="1834" hidden="1">
      <c r="A1834" s="804"/>
      <c r="B1834" s="799"/>
      <c r="C1834" s="805"/>
      <c r="D1834" s="814"/>
      <c r="E1834" s="802"/>
      <c r="F1834" s="807"/>
      <c r="G1834" s="682"/>
      <c r="H1834" s="682"/>
      <c r="I1834" s="808"/>
      <c r="J1834" s="809"/>
      <c r="K1834" s="810"/>
      <c r="L1834" s="811"/>
      <c r="M1834" s="810"/>
      <c r="N1834" s="812"/>
      <c r="O1834" s="813"/>
      <c r="P1834" s="813"/>
      <c r="Q1834" s="647"/>
      <c r="R1834" s="682"/>
    </row>
    <row r="1835" hidden="1">
      <c r="A1835" s="804"/>
      <c r="B1835" s="799"/>
      <c r="C1835" s="805"/>
      <c r="D1835" s="814"/>
      <c r="E1835" s="802"/>
      <c r="F1835" s="807"/>
      <c r="G1835" s="682"/>
      <c r="H1835" s="682"/>
      <c r="I1835" s="808"/>
      <c r="J1835" s="809"/>
      <c r="K1835" s="810"/>
      <c r="L1835" s="811"/>
      <c r="M1835" s="810"/>
      <c r="N1835" s="812"/>
      <c r="O1835" s="813"/>
      <c r="P1835" s="813"/>
      <c r="Q1835" s="647"/>
      <c r="R1835" s="682"/>
    </row>
    <row r="1836" hidden="1">
      <c r="A1836" s="804"/>
      <c r="B1836" s="799"/>
      <c r="C1836" s="805"/>
      <c r="D1836" s="814"/>
      <c r="E1836" s="802"/>
      <c r="F1836" s="807"/>
      <c r="G1836" s="682"/>
      <c r="H1836" s="682"/>
      <c r="I1836" s="808"/>
      <c r="J1836" s="809"/>
      <c r="K1836" s="810"/>
      <c r="L1836" s="811"/>
      <c r="M1836" s="810"/>
      <c r="N1836" s="812"/>
      <c r="O1836" s="813"/>
      <c r="P1836" s="813"/>
      <c r="Q1836" s="647"/>
      <c r="R1836" s="682"/>
    </row>
    <row r="1837" hidden="1">
      <c r="A1837" s="804"/>
      <c r="B1837" s="799"/>
      <c r="C1837" s="805"/>
      <c r="D1837" s="814"/>
      <c r="E1837" s="802"/>
      <c r="F1837" s="807"/>
      <c r="G1837" s="682"/>
      <c r="H1837" s="682"/>
      <c r="I1837" s="808"/>
      <c r="J1837" s="809"/>
      <c r="K1837" s="810"/>
      <c r="L1837" s="811"/>
      <c r="M1837" s="810"/>
      <c r="N1837" s="812"/>
      <c r="O1837" s="813"/>
      <c r="P1837" s="813"/>
      <c r="Q1837" s="647"/>
      <c r="R1837" s="682"/>
    </row>
    <row r="1838" hidden="1">
      <c r="A1838" s="804"/>
      <c r="B1838" s="799"/>
      <c r="C1838" s="805"/>
      <c r="D1838" s="814"/>
      <c r="E1838" s="802"/>
      <c r="F1838" s="807"/>
      <c r="G1838" s="682"/>
      <c r="H1838" s="682"/>
      <c r="I1838" s="808"/>
      <c r="J1838" s="809"/>
      <c r="K1838" s="810"/>
      <c r="L1838" s="811"/>
      <c r="M1838" s="810"/>
      <c r="N1838" s="812"/>
      <c r="O1838" s="813"/>
      <c r="P1838" s="813"/>
      <c r="Q1838" s="647"/>
      <c r="R1838" s="682"/>
    </row>
    <row r="1839" hidden="1">
      <c r="A1839" s="804"/>
      <c r="B1839" s="799"/>
      <c r="C1839" s="805"/>
      <c r="D1839" s="814"/>
      <c r="E1839" s="802"/>
      <c r="F1839" s="807"/>
      <c r="G1839" s="682"/>
      <c r="H1839" s="682"/>
      <c r="I1839" s="808"/>
      <c r="J1839" s="809"/>
      <c r="K1839" s="810"/>
      <c r="L1839" s="811"/>
      <c r="M1839" s="810"/>
      <c r="N1839" s="812"/>
      <c r="O1839" s="813"/>
      <c r="P1839" s="813"/>
      <c r="Q1839" s="647"/>
      <c r="R1839" s="682"/>
    </row>
    <row r="1840" hidden="1">
      <c r="A1840" s="804"/>
      <c r="B1840" s="799"/>
      <c r="C1840" s="805"/>
      <c r="D1840" s="814"/>
      <c r="E1840" s="802"/>
      <c r="F1840" s="807"/>
      <c r="G1840" s="682"/>
      <c r="H1840" s="682"/>
      <c r="I1840" s="808"/>
      <c r="J1840" s="809"/>
      <c r="K1840" s="810"/>
      <c r="L1840" s="811"/>
      <c r="M1840" s="810"/>
      <c r="N1840" s="812"/>
      <c r="O1840" s="813"/>
      <c r="P1840" s="813"/>
      <c r="Q1840" s="647"/>
      <c r="R1840" s="682"/>
    </row>
    <row r="1841" hidden="1">
      <c r="A1841" s="804"/>
      <c r="B1841" s="799"/>
      <c r="C1841" s="805"/>
      <c r="D1841" s="814"/>
      <c r="E1841" s="802"/>
      <c r="F1841" s="807"/>
      <c r="G1841" s="682"/>
      <c r="H1841" s="682"/>
      <c r="I1841" s="808"/>
      <c r="J1841" s="809"/>
      <c r="K1841" s="810"/>
      <c r="L1841" s="811"/>
      <c r="M1841" s="810"/>
      <c r="N1841" s="812"/>
      <c r="O1841" s="813"/>
      <c r="P1841" s="813"/>
      <c r="Q1841" s="647"/>
      <c r="R1841" s="682"/>
    </row>
    <row r="1842" hidden="1">
      <c r="A1842" s="804"/>
      <c r="B1842" s="799"/>
      <c r="C1842" s="805"/>
      <c r="D1842" s="814"/>
      <c r="E1842" s="802"/>
      <c r="F1842" s="807"/>
      <c r="G1842" s="682"/>
      <c r="H1842" s="682"/>
      <c r="I1842" s="808"/>
      <c r="J1842" s="809"/>
      <c r="K1842" s="810"/>
      <c r="L1842" s="811"/>
      <c r="M1842" s="810"/>
      <c r="N1842" s="812"/>
      <c r="O1842" s="813"/>
      <c r="P1842" s="813"/>
      <c r="Q1842" s="647"/>
      <c r="R1842" s="682"/>
    </row>
    <row r="1843" hidden="1">
      <c r="A1843" s="804"/>
      <c r="B1843" s="799"/>
      <c r="C1843" s="805"/>
      <c r="D1843" s="814"/>
      <c r="E1843" s="802"/>
      <c r="F1843" s="807"/>
      <c r="G1843" s="682"/>
      <c r="H1843" s="682"/>
      <c r="I1843" s="808"/>
      <c r="J1843" s="809"/>
      <c r="K1843" s="810"/>
      <c r="L1843" s="811"/>
      <c r="M1843" s="810"/>
      <c r="N1843" s="812"/>
      <c r="O1843" s="813"/>
      <c r="P1843" s="813"/>
      <c r="Q1843" s="647"/>
      <c r="R1843" s="682"/>
    </row>
    <row r="1844" hidden="1">
      <c r="A1844" s="804"/>
      <c r="B1844" s="799"/>
      <c r="C1844" s="805"/>
      <c r="D1844" s="814"/>
      <c r="E1844" s="802"/>
      <c r="F1844" s="807"/>
      <c r="G1844" s="682"/>
      <c r="H1844" s="682"/>
      <c r="I1844" s="808"/>
      <c r="J1844" s="809"/>
      <c r="K1844" s="810"/>
      <c r="L1844" s="811"/>
      <c r="M1844" s="810"/>
      <c r="N1844" s="812"/>
      <c r="O1844" s="813"/>
      <c r="P1844" s="813"/>
      <c r="Q1844" s="647"/>
      <c r="R1844" s="682"/>
    </row>
    <row r="1845" hidden="1">
      <c r="A1845" s="804"/>
      <c r="B1845" s="799"/>
      <c r="C1845" s="805"/>
      <c r="D1845" s="814"/>
      <c r="E1845" s="802"/>
      <c r="F1845" s="807"/>
      <c r="G1845" s="682"/>
      <c r="H1845" s="682"/>
      <c r="I1845" s="808"/>
      <c r="J1845" s="809"/>
      <c r="K1845" s="810"/>
      <c r="L1845" s="811"/>
      <c r="M1845" s="810"/>
      <c r="N1845" s="812"/>
      <c r="O1845" s="813"/>
      <c r="P1845" s="813"/>
      <c r="Q1845" s="647"/>
      <c r="R1845" s="682"/>
    </row>
    <row r="1846" hidden="1">
      <c r="A1846" s="804"/>
      <c r="B1846" s="799"/>
      <c r="C1846" s="805"/>
      <c r="D1846" s="814"/>
      <c r="E1846" s="802"/>
      <c r="F1846" s="807"/>
      <c r="G1846" s="682"/>
      <c r="H1846" s="682"/>
      <c r="I1846" s="808"/>
      <c r="J1846" s="809"/>
      <c r="K1846" s="810"/>
      <c r="L1846" s="811"/>
      <c r="M1846" s="810"/>
      <c r="N1846" s="812"/>
      <c r="O1846" s="813"/>
      <c r="P1846" s="813"/>
      <c r="Q1846" s="647"/>
      <c r="R1846" s="682"/>
    </row>
    <row r="1847" hidden="1">
      <c r="A1847" s="804"/>
      <c r="B1847" s="799"/>
      <c r="C1847" s="805"/>
      <c r="D1847" s="814"/>
      <c r="E1847" s="802"/>
      <c r="F1847" s="807"/>
      <c r="G1847" s="682"/>
      <c r="H1847" s="682"/>
      <c r="I1847" s="808"/>
      <c r="J1847" s="809"/>
      <c r="K1847" s="810"/>
      <c r="L1847" s="811"/>
      <c r="M1847" s="810"/>
      <c r="N1847" s="812"/>
      <c r="O1847" s="813"/>
      <c r="P1847" s="813"/>
      <c r="Q1847" s="647"/>
      <c r="R1847" s="682"/>
    </row>
    <row r="1848" hidden="1">
      <c r="A1848" s="804"/>
      <c r="B1848" s="799"/>
      <c r="C1848" s="805"/>
      <c r="D1848" s="814"/>
      <c r="E1848" s="802"/>
      <c r="F1848" s="807"/>
      <c r="G1848" s="682"/>
      <c r="H1848" s="682"/>
      <c r="I1848" s="808"/>
      <c r="J1848" s="809"/>
      <c r="K1848" s="810"/>
      <c r="L1848" s="811"/>
      <c r="M1848" s="810"/>
      <c r="N1848" s="812"/>
      <c r="O1848" s="813"/>
      <c r="P1848" s="813"/>
      <c r="Q1848" s="647"/>
      <c r="R1848" s="682"/>
    </row>
    <row r="1849" hidden="1">
      <c r="A1849" s="804"/>
      <c r="B1849" s="799"/>
      <c r="C1849" s="805"/>
      <c r="D1849" s="814"/>
      <c r="E1849" s="802"/>
      <c r="F1849" s="807"/>
      <c r="G1849" s="682"/>
      <c r="H1849" s="682"/>
      <c r="I1849" s="808"/>
      <c r="J1849" s="809"/>
      <c r="K1849" s="810"/>
      <c r="L1849" s="811"/>
      <c r="M1849" s="810"/>
      <c r="N1849" s="812"/>
      <c r="O1849" s="813"/>
      <c r="P1849" s="813"/>
      <c r="Q1849" s="647"/>
      <c r="R1849" s="682"/>
    </row>
    <row r="1850" hidden="1">
      <c r="A1850" s="804"/>
      <c r="B1850" s="799"/>
      <c r="C1850" s="805"/>
      <c r="D1850" s="814"/>
      <c r="E1850" s="802"/>
      <c r="F1850" s="807"/>
      <c r="G1850" s="682"/>
      <c r="H1850" s="682"/>
      <c r="I1850" s="808"/>
      <c r="J1850" s="809"/>
      <c r="K1850" s="810"/>
      <c r="L1850" s="811"/>
      <c r="M1850" s="810"/>
      <c r="N1850" s="812"/>
      <c r="O1850" s="813"/>
      <c r="P1850" s="813"/>
      <c r="Q1850" s="647"/>
      <c r="R1850" s="682"/>
    </row>
    <row r="1851" hidden="1">
      <c r="A1851" s="804"/>
      <c r="B1851" s="799"/>
      <c r="C1851" s="805"/>
      <c r="D1851" s="814"/>
      <c r="E1851" s="802"/>
      <c r="F1851" s="807"/>
      <c r="G1851" s="682"/>
      <c r="H1851" s="682"/>
      <c r="I1851" s="808"/>
      <c r="J1851" s="809"/>
      <c r="K1851" s="810"/>
      <c r="L1851" s="811"/>
      <c r="M1851" s="810"/>
      <c r="N1851" s="812"/>
      <c r="O1851" s="813"/>
      <c r="P1851" s="813"/>
      <c r="Q1851" s="647"/>
      <c r="R1851" s="682"/>
    </row>
    <row r="1852" hidden="1">
      <c r="A1852" s="804"/>
      <c r="B1852" s="799"/>
      <c r="C1852" s="805"/>
      <c r="D1852" s="814"/>
      <c r="E1852" s="802"/>
      <c r="F1852" s="807"/>
      <c r="G1852" s="682"/>
      <c r="H1852" s="682"/>
      <c r="I1852" s="808"/>
      <c r="J1852" s="809"/>
      <c r="K1852" s="810"/>
      <c r="L1852" s="811"/>
      <c r="M1852" s="810"/>
      <c r="N1852" s="812"/>
      <c r="O1852" s="813"/>
      <c r="P1852" s="813"/>
      <c r="Q1852" s="647"/>
      <c r="R1852" s="682"/>
    </row>
    <row r="1853" hidden="1">
      <c r="A1853" s="804"/>
      <c r="B1853" s="799"/>
      <c r="C1853" s="805"/>
      <c r="D1853" s="814"/>
      <c r="E1853" s="802"/>
      <c r="F1853" s="807"/>
      <c r="G1853" s="682"/>
      <c r="H1853" s="682"/>
      <c r="I1853" s="808"/>
      <c r="J1853" s="809"/>
      <c r="K1853" s="810"/>
      <c r="L1853" s="811"/>
      <c r="M1853" s="810"/>
      <c r="N1853" s="812"/>
      <c r="O1853" s="813"/>
      <c r="P1853" s="813"/>
      <c r="Q1853" s="647"/>
      <c r="R1853" s="682"/>
    </row>
    <row r="1854" hidden="1">
      <c r="A1854" s="804"/>
      <c r="B1854" s="799"/>
      <c r="C1854" s="805"/>
      <c r="D1854" s="814"/>
      <c r="E1854" s="802"/>
      <c r="F1854" s="807"/>
      <c r="G1854" s="682"/>
      <c r="H1854" s="682"/>
      <c r="I1854" s="808"/>
      <c r="J1854" s="809"/>
      <c r="K1854" s="810"/>
      <c r="L1854" s="811"/>
      <c r="M1854" s="810"/>
      <c r="N1854" s="812"/>
      <c r="O1854" s="813"/>
      <c r="P1854" s="813"/>
      <c r="Q1854" s="647"/>
      <c r="R1854" s="682"/>
    </row>
    <row r="1855" hidden="1">
      <c r="A1855" s="804"/>
      <c r="B1855" s="799"/>
      <c r="C1855" s="805"/>
      <c r="D1855" s="814"/>
      <c r="E1855" s="802"/>
      <c r="F1855" s="807"/>
      <c r="G1855" s="682"/>
      <c r="H1855" s="682"/>
      <c r="I1855" s="808"/>
      <c r="J1855" s="809"/>
      <c r="K1855" s="810"/>
      <c r="L1855" s="811"/>
      <c r="M1855" s="810"/>
      <c r="N1855" s="812"/>
      <c r="O1855" s="813"/>
      <c r="P1855" s="813"/>
      <c r="Q1855" s="647"/>
      <c r="R1855" s="682"/>
    </row>
    <row r="1856" hidden="1">
      <c r="A1856" s="804"/>
      <c r="B1856" s="799"/>
      <c r="C1856" s="805"/>
      <c r="D1856" s="814"/>
      <c r="E1856" s="802"/>
      <c r="F1856" s="807"/>
      <c r="G1856" s="682"/>
      <c r="H1856" s="682"/>
      <c r="I1856" s="808"/>
      <c r="J1856" s="809"/>
      <c r="K1856" s="810"/>
      <c r="L1856" s="811"/>
      <c r="M1856" s="810"/>
      <c r="N1856" s="812"/>
      <c r="O1856" s="813"/>
      <c r="P1856" s="813"/>
      <c r="Q1856" s="647"/>
      <c r="R1856" s="682"/>
    </row>
    <row r="1857" hidden="1">
      <c r="A1857" s="804"/>
      <c r="B1857" s="799"/>
      <c r="C1857" s="805"/>
      <c r="D1857" s="814"/>
      <c r="E1857" s="802"/>
      <c r="F1857" s="807"/>
      <c r="G1857" s="682"/>
      <c r="H1857" s="682"/>
      <c r="I1857" s="808"/>
      <c r="J1857" s="809"/>
      <c r="K1857" s="810"/>
      <c r="L1857" s="811"/>
      <c r="M1857" s="810"/>
      <c r="N1857" s="812"/>
      <c r="O1857" s="813"/>
      <c r="P1857" s="813"/>
      <c r="Q1857" s="647"/>
      <c r="R1857" s="682"/>
    </row>
    <row r="1858" hidden="1">
      <c r="A1858" s="804"/>
      <c r="B1858" s="799"/>
      <c r="C1858" s="805"/>
      <c r="D1858" s="814"/>
      <c r="E1858" s="802"/>
      <c r="F1858" s="807"/>
      <c r="G1858" s="682"/>
      <c r="H1858" s="682"/>
      <c r="I1858" s="808"/>
      <c r="J1858" s="809"/>
      <c r="K1858" s="810"/>
      <c r="L1858" s="811"/>
      <c r="M1858" s="810"/>
      <c r="N1858" s="812"/>
      <c r="O1858" s="813"/>
      <c r="P1858" s="813"/>
      <c r="Q1858" s="647"/>
      <c r="R1858" s="682"/>
    </row>
    <row r="1859" hidden="1">
      <c r="A1859" s="804"/>
      <c r="B1859" s="799"/>
      <c r="C1859" s="805"/>
      <c r="D1859" s="814"/>
      <c r="E1859" s="802"/>
      <c r="F1859" s="807"/>
      <c r="G1859" s="682"/>
      <c r="H1859" s="682"/>
      <c r="I1859" s="808"/>
      <c r="J1859" s="809"/>
      <c r="K1859" s="810"/>
      <c r="L1859" s="811"/>
      <c r="M1859" s="810"/>
      <c r="N1859" s="812"/>
      <c r="O1859" s="813"/>
      <c r="P1859" s="813"/>
      <c r="Q1859" s="647"/>
      <c r="R1859" s="682"/>
    </row>
    <row r="1860" hidden="1">
      <c r="A1860" s="804"/>
      <c r="B1860" s="799"/>
      <c r="C1860" s="805"/>
      <c r="D1860" s="814"/>
      <c r="E1860" s="802"/>
      <c r="F1860" s="807"/>
      <c r="G1860" s="682"/>
      <c r="H1860" s="682"/>
      <c r="I1860" s="808"/>
      <c r="J1860" s="809"/>
      <c r="K1860" s="810"/>
      <c r="L1860" s="811"/>
      <c r="M1860" s="810"/>
      <c r="N1860" s="812"/>
      <c r="O1860" s="813"/>
      <c r="P1860" s="813"/>
      <c r="Q1860" s="647"/>
      <c r="R1860" s="682"/>
    </row>
    <row r="1861" hidden="1">
      <c r="A1861" s="804"/>
      <c r="B1861" s="799"/>
      <c r="C1861" s="805"/>
      <c r="D1861" s="814"/>
      <c r="E1861" s="802"/>
      <c r="F1861" s="807"/>
      <c r="G1861" s="682"/>
      <c r="H1861" s="682"/>
      <c r="I1861" s="808"/>
      <c r="J1861" s="809"/>
      <c r="K1861" s="810"/>
      <c r="L1861" s="811"/>
      <c r="M1861" s="810"/>
      <c r="N1861" s="812"/>
      <c r="O1861" s="813"/>
      <c r="P1861" s="813"/>
      <c r="Q1861" s="647"/>
      <c r="R1861" s="682"/>
    </row>
    <row r="1862" hidden="1">
      <c r="A1862" s="804"/>
      <c r="B1862" s="799"/>
      <c r="C1862" s="805"/>
      <c r="D1862" s="814"/>
      <c r="E1862" s="802"/>
      <c r="F1862" s="807"/>
      <c r="G1862" s="682"/>
      <c r="H1862" s="682"/>
      <c r="I1862" s="808"/>
      <c r="J1862" s="809"/>
      <c r="K1862" s="810"/>
      <c r="L1862" s="811"/>
      <c r="M1862" s="810"/>
      <c r="N1862" s="812"/>
      <c r="O1862" s="813"/>
      <c r="P1862" s="813"/>
      <c r="Q1862" s="647"/>
      <c r="R1862" s="682"/>
    </row>
    <row r="1863" hidden="1">
      <c r="A1863" s="804"/>
      <c r="B1863" s="799"/>
      <c r="C1863" s="805"/>
      <c r="D1863" s="814"/>
      <c r="E1863" s="802"/>
      <c r="F1863" s="807"/>
      <c r="G1863" s="682"/>
      <c r="H1863" s="682"/>
      <c r="I1863" s="808"/>
      <c r="J1863" s="809"/>
      <c r="K1863" s="810"/>
      <c r="L1863" s="811"/>
      <c r="M1863" s="810"/>
      <c r="N1863" s="812"/>
      <c r="O1863" s="813"/>
      <c r="P1863" s="813"/>
      <c r="Q1863" s="647"/>
      <c r="R1863" s="682"/>
    </row>
    <row r="1864" hidden="1">
      <c r="A1864" s="804"/>
      <c r="B1864" s="799"/>
      <c r="C1864" s="805"/>
      <c r="D1864" s="814"/>
      <c r="E1864" s="802"/>
      <c r="F1864" s="807"/>
      <c r="G1864" s="682"/>
      <c r="H1864" s="682"/>
      <c r="I1864" s="808"/>
      <c r="J1864" s="809"/>
      <c r="K1864" s="810"/>
      <c r="L1864" s="811"/>
      <c r="M1864" s="810"/>
      <c r="N1864" s="812"/>
      <c r="O1864" s="813"/>
      <c r="P1864" s="813"/>
      <c r="Q1864" s="647"/>
      <c r="R1864" s="682"/>
    </row>
    <row r="1865" hidden="1">
      <c r="A1865" s="804"/>
      <c r="B1865" s="799"/>
      <c r="C1865" s="805"/>
      <c r="D1865" s="814"/>
      <c r="E1865" s="802"/>
      <c r="F1865" s="807"/>
      <c r="G1865" s="682"/>
      <c r="H1865" s="682"/>
      <c r="I1865" s="808"/>
      <c r="J1865" s="809"/>
      <c r="K1865" s="810"/>
      <c r="L1865" s="811"/>
      <c r="M1865" s="810"/>
      <c r="N1865" s="812"/>
      <c r="O1865" s="813"/>
      <c r="P1865" s="813"/>
      <c r="Q1865" s="647"/>
      <c r="R1865" s="682"/>
    </row>
    <row r="1866" hidden="1">
      <c r="A1866" s="804"/>
      <c r="B1866" s="799"/>
      <c r="C1866" s="805"/>
      <c r="D1866" s="814"/>
      <c r="E1866" s="802"/>
      <c r="F1866" s="807"/>
      <c r="G1866" s="682"/>
      <c r="H1866" s="682"/>
      <c r="I1866" s="808"/>
      <c r="J1866" s="809"/>
      <c r="K1866" s="810"/>
      <c r="L1866" s="811"/>
      <c r="M1866" s="810"/>
      <c r="N1866" s="812"/>
      <c r="O1866" s="813"/>
      <c r="P1866" s="813"/>
      <c r="Q1866" s="647"/>
      <c r="R1866" s="682"/>
    </row>
    <row r="1867" hidden="1">
      <c r="A1867" s="804"/>
      <c r="B1867" s="799"/>
      <c r="C1867" s="805"/>
      <c r="D1867" s="814"/>
      <c r="E1867" s="802"/>
      <c r="F1867" s="807"/>
      <c r="G1867" s="682"/>
      <c r="H1867" s="682"/>
      <c r="I1867" s="808"/>
      <c r="J1867" s="809"/>
      <c r="K1867" s="810"/>
      <c r="L1867" s="811"/>
      <c r="M1867" s="810"/>
      <c r="N1867" s="812"/>
      <c r="O1867" s="813"/>
      <c r="P1867" s="813"/>
      <c r="Q1867" s="647"/>
      <c r="R1867" s="682"/>
    </row>
    <row r="1868" hidden="1">
      <c r="A1868" s="804"/>
      <c r="B1868" s="799"/>
      <c r="C1868" s="805"/>
      <c r="D1868" s="814"/>
      <c r="E1868" s="802"/>
      <c r="F1868" s="807"/>
      <c r="G1868" s="682"/>
      <c r="H1868" s="682"/>
      <c r="I1868" s="808"/>
      <c r="J1868" s="809"/>
      <c r="K1868" s="810"/>
      <c r="L1868" s="811"/>
      <c r="M1868" s="810"/>
      <c r="N1868" s="812"/>
      <c r="O1868" s="813"/>
      <c r="P1868" s="813"/>
      <c r="Q1868" s="647"/>
      <c r="R1868" s="682"/>
    </row>
    <row r="1869" hidden="1">
      <c r="A1869" s="804"/>
      <c r="B1869" s="799"/>
      <c r="C1869" s="805"/>
      <c r="D1869" s="814"/>
      <c r="E1869" s="802"/>
      <c r="F1869" s="807"/>
      <c r="G1869" s="682"/>
      <c r="H1869" s="682"/>
      <c r="I1869" s="808"/>
      <c r="J1869" s="809"/>
      <c r="K1869" s="810"/>
      <c r="L1869" s="811"/>
      <c r="M1869" s="810"/>
      <c r="N1869" s="812"/>
      <c r="O1869" s="813"/>
      <c r="P1869" s="813"/>
      <c r="Q1869" s="647"/>
      <c r="R1869" s="682"/>
    </row>
    <row r="1870" hidden="1">
      <c r="A1870" s="804"/>
      <c r="B1870" s="799"/>
      <c r="C1870" s="805"/>
      <c r="D1870" s="814"/>
      <c r="E1870" s="802"/>
      <c r="F1870" s="807"/>
      <c r="G1870" s="682"/>
      <c r="H1870" s="682"/>
      <c r="I1870" s="808"/>
      <c r="J1870" s="809"/>
      <c r="K1870" s="810"/>
      <c r="L1870" s="811"/>
      <c r="M1870" s="810"/>
      <c r="N1870" s="812"/>
      <c r="O1870" s="813"/>
      <c r="P1870" s="813"/>
      <c r="Q1870" s="647"/>
      <c r="R1870" s="682"/>
    </row>
    <row r="1871" hidden="1">
      <c r="A1871" s="804"/>
      <c r="B1871" s="799"/>
      <c r="C1871" s="805"/>
      <c r="D1871" s="814"/>
      <c r="E1871" s="802"/>
      <c r="F1871" s="807"/>
      <c r="G1871" s="682"/>
      <c r="H1871" s="682"/>
      <c r="I1871" s="808"/>
      <c r="J1871" s="809"/>
      <c r="K1871" s="810"/>
      <c r="L1871" s="811"/>
      <c r="M1871" s="810"/>
      <c r="N1871" s="812"/>
      <c r="O1871" s="813"/>
      <c r="P1871" s="813"/>
      <c r="Q1871" s="647"/>
      <c r="R1871" s="682"/>
    </row>
    <row r="1872" hidden="1">
      <c r="A1872" s="804"/>
      <c r="B1872" s="799"/>
      <c r="C1872" s="805"/>
      <c r="D1872" s="814"/>
      <c r="E1872" s="802"/>
      <c r="F1872" s="807"/>
      <c r="G1872" s="682"/>
      <c r="H1872" s="682"/>
      <c r="I1872" s="808"/>
      <c r="J1872" s="809"/>
      <c r="K1872" s="810"/>
      <c r="L1872" s="811"/>
      <c r="M1872" s="810"/>
      <c r="N1872" s="812"/>
      <c r="O1872" s="813"/>
      <c r="P1872" s="813"/>
      <c r="Q1872" s="647"/>
      <c r="R1872" s="682"/>
    </row>
    <row r="1873" hidden="1">
      <c r="A1873" s="804"/>
      <c r="B1873" s="799"/>
      <c r="C1873" s="805"/>
      <c r="D1873" s="814"/>
      <c r="E1873" s="802"/>
      <c r="F1873" s="807"/>
      <c r="G1873" s="682"/>
      <c r="H1873" s="682"/>
      <c r="I1873" s="808"/>
      <c r="J1873" s="809"/>
      <c r="K1873" s="810"/>
      <c r="L1873" s="811"/>
      <c r="M1873" s="810"/>
      <c r="N1873" s="812"/>
      <c r="O1873" s="813"/>
      <c r="P1873" s="813"/>
      <c r="Q1873" s="647"/>
      <c r="R1873" s="682"/>
    </row>
    <row r="1874" hidden="1">
      <c r="A1874" s="804"/>
      <c r="B1874" s="799"/>
      <c r="C1874" s="805"/>
      <c r="D1874" s="814"/>
      <c r="E1874" s="802"/>
      <c r="F1874" s="807"/>
      <c r="G1874" s="682"/>
      <c r="H1874" s="682"/>
      <c r="I1874" s="808"/>
      <c r="J1874" s="809"/>
      <c r="K1874" s="810"/>
      <c r="L1874" s="811"/>
      <c r="M1874" s="810"/>
      <c r="N1874" s="812"/>
      <c r="O1874" s="813"/>
      <c r="P1874" s="813"/>
      <c r="Q1874" s="647"/>
      <c r="R1874" s="682"/>
    </row>
    <row r="1875" hidden="1">
      <c r="A1875" s="804"/>
      <c r="B1875" s="799"/>
      <c r="C1875" s="805"/>
      <c r="D1875" s="814"/>
      <c r="E1875" s="802"/>
      <c r="F1875" s="807"/>
      <c r="G1875" s="682"/>
      <c r="H1875" s="682"/>
      <c r="I1875" s="808"/>
      <c r="J1875" s="809"/>
      <c r="K1875" s="810"/>
      <c r="L1875" s="811"/>
      <c r="M1875" s="810"/>
      <c r="N1875" s="812"/>
      <c r="O1875" s="813"/>
      <c r="P1875" s="813"/>
      <c r="Q1875" s="647"/>
      <c r="R1875" s="682"/>
    </row>
    <row r="1876" hidden="1">
      <c r="A1876" s="804"/>
      <c r="B1876" s="799"/>
      <c r="C1876" s="805"/>
      <c r="D1876" s="814"/>
      <c r="E1876" s="802"/>
      <c r="F1876" s="807"/>
      <c r="G1876" s="682"/>
      <c r="H1876" s="682"/>
      <c r="I1876" s="808"/>
      <c r="J1876" s="809"/>
      <c r="K1876" s="810"/>
      <c r="L1876" s="811"/>
      <c r="M1876" s="810"/>
      <c r="N1876" s="812"/>
      <c r="O1876" s="813"/>
      <c r="P1876" s="813"/>
      <c r="Q1876" s="647"/>
      <c r="R1876" s="682"/>
    </row>
    <row r="1877" hidden="1">
      <c r="A1877" s="804"/>
      <c r="B1877" s="799"/>
      <c r="C1877" s="805"/>
      <c r="D1877" s="814"/>
      <c r="E1877" s="802"/>
      <c r="F1877" s="807"/>
      <c r="G1877" s="682"/>
      <c r="H1877" s="682"/>
      <c r="I1877" s="808"/>
      <c r="J1877" s="809"/>
      <c r="K1877" s="810"/>
      <c r="L1877" s="811"/>
      <c r="M1877" s="810"/>
      <c r="N1877" s="812"/>
      <c r="O1877" s="813"/>
      <c r="P1877" s="813"/>
      <c r="Q1877" s="647"/>
      <c r="R1877" s="682"/>
    </row>
    <row r="1878" hidden="1">
      <c r="A1878" s="804"/>
      <c r="B1878" s="799"/>
      <c r="C1878" s="805"/>
      <c r="D1878" s="814"/>
      <c r="E1878" s="802"/>
      <c r="F1878" s="807"/>
      <c r="G1878" s="682"/>
      <c r="H1878" s="682"/>
      <c r="I1878" s="808"/>
      <c r="J1878" s="809"/>
      <c r="K1878" s="810"/>
      <c r="L1878" s="811"/>
      <c r="M1878" s="810"/>
      <c r="N1878" s="812"/>
      <c r="O1878" s="813"/>
      <c r="P1878" s="813"/>
      <c r="Q1878" s="647"/>
      <c r="R1878" s="682"/>
    </row>
    <row r="1879" hidden="1">
      <c r="A1879" s="804"/>
      <c r="B1879" s="799"/>
      <c r="C1879" s="805"/>
      <c r="D1879" s="814"/>
      <c r="E1879" s="802"/>
      <c r="F1879" s="807"/>
      <c r="G1879" s="682"/>
      <c r="H1879" s="682"/>
      <c r="I1879" s="808"/>
      <c r="J1879" s="809"/>
      <c r="K1879" s="810"/>
      <c r="L1879" s="811"/>
      <c r="M1879" s="810"/>
      <c r="N1879" s="812"/>
      <c r="O1879" s="813"/>
      <c r="P1879" s="813"/>
      <c r="Q1879" s="647"/>
      <c r="R1879" s="682"/>
    </row>
    <row r="1880" hidden="1">
      <c r="A1880" s="804"/>
      <c r="B1880" s="799"/>
      <c r="C1880" s="805"/>
      <c r="D1880" s="814"/>
      <c r="E1880" s="802"/>
      <c r="F1880" s="807"/>
      <c r="G1880" s="682"/>
      <c r="H1880" s="682"/>
      <c r="I1880" s="808"/>
      <c r="J1880" s="809"/>
      <c r="K1880" s="810"/>
      <c r="L1880" s="811"/>
      <c r="M1880" s="810"/>
      <c r="N1880" s="812"/>
      <c r="O1880" s="813"/>
      <c r="P1880" s="813"/>
      <c r="Q1880" s="647"/>
      <c r="R1880" s="682"/>
    </row>
    <row r="1881" hidden="1">
      <c r="A1881" s="804"/>
      <c r="B1881" s="799"/>
      <c r="C1881" s="805"/>
      <c r="D1881" s="814"/>
      <c r="E1881" s="802"/>
      <c r="F1881" s="807"/>
      <c r="G1881" s="682"/>
      <c r="H1881" s="682"/>
      <c r="I1881" s="808"/>
      <c r="J1881" s="809"/>
      <c r="K1881" s="810"/>
      <c r="L1881" s="811"/>
      <c r="M1881" s="810"/>
      <c r="N1881" s="812"/>
      <c r="O1881" s="813"/>
      <c r="P1881" s="813"/>
      <c r="Q1881" s="647"/>
      <c r="R1881" s="682"/>
    </row>
    <row r="1882" hidden="1">
      <c r="A1882" s="804"/>
      <c r="B1882" s="799"/>
      <c r="C1882" s="805"/>
      <c r="D1882" s="814"/>
      <c r="E1882" s="802"/>
      <c r="F1882" s="807"/>
      <c r="G1882" s="682"/>
      <c r="H1882" s="682"/>
      <c r="I1882" s="808"/>
      <c r="J1882" s="809"/>
      <c r="K1882" s="810"/>
      <c r="L1882" s="811"/>
      <c r="M1882" s="810"/>
      <c r="N1882" s="812"/>
      <c r="O1882" s="813"/>
      <c r="P1882" s="813"/>
      <c r="Q1882" s="647"/>
      <c r="R1882" s="682"/>
    </row>
    <row r="1883" hidden="1">
      <c r="A1883" s="804"/>
      <c r="B1883" s="799"/>
      <c r="C1883" s="805"/>
      <c r="D1883" s="814"/>
      <c r="E1883" s="802"/>
      <c r="F1883" s="807"/>
      <c r="G1883" s="682"/>
      <c r="H1883" s="682"/>
      <c r="I1883" s="808"/>
      <c r="J1883" s="809"/>
      <c r="K1883" s="810"/>
      <c r="L1883" s="811"/>
      <c r="M1883" s="810"/>
      <c r="N1883" s="812"/>
      <c r="O1883" s="813"/>
      <c r="P1883" s="813"/>
      <c r="Q1883" s="647"/>
      <c r="R1883" s="682"/>
    </row>
    <row r="1884" hidden="1">
      <c r="A1884" s="804"/>
      <c r="B1884" s="799"/>
      <c r="C1884" s="805"/>
      <c r="D1884" s="814"/>
      <c r="E1884" s="802"/>
      <c r="F1884" s="807"/>
      <c r="G1884" s="682"/>
      <c r="H1884" s="682"/>
      <c r="I1884" s="808"/>
      <c r="J1884" s="809"/>
      <c r="K1884" s="810"/>
      <c r="L1884" s="811"/>
      <c r="M1884" s="810"/>
      <c r="N1884" s="812"/>
      <c r="O1884" s="813"/>
      <c r="P1884" s="813"/>
      <c r="Q1884" s="647"/>
      <c r="R1884" s="682"/>
    </row>
    <row r="1885" hidden="1">
      <c r="A1885" s="804"/>
      <c r="B1885" s="799"/>
      <c r="C1885" s="805"/>
      <c r="D1885" s="814"/>
      <c r="E1885" s="802"/>
      <c r="F1885" s="807"/>
      <c r="G1885" s="682"/>
      <c r="H1885" s="682"/>
      <c r="I1885" s="808"/>
      <c r="J1885" s="809"/>
      <c r="K1885" s="810"/>
      <c r="L1885" s="811"/>
      <c r="M1885" s="810"/>
      <c r="N1885" s="812"/>
      <c r="O1885" s="813"/>
      <c r="P1885" s="813"/>
      <c r="Q1885" s="647"/>
      <c r="R1885" s="682"/>
    </row>
    <row r="1886" hidden="1">
      <c r="A1886" s="804"/>
      <c r="B1886" s="799"/>
      <c r="C1886" s="805"/>
      <c r="D1886" s="814"/>
      <c r="E1886" s="802"/>
      <c r="F1886" s="807"/>
      <c r="G1886" s="682"/>
      <c r="H1886" s="682"/>
      <c r="I1886" s="808"/>
      <c r="J1886" s="809"/>
      <c r="K1886" s="810"/>
      <c r="L1886" s="811"/>
      <c r="M1886" s="810"/>
      <c r="N1886" s="812"/>
      <c r="O1886" s="813"/>
      <c r="P1886" s="813"/>
      <c r="Q1886" s="647"/>
      <c r="R1886" s="682"/>
    </row>
    <row r="1887" hidden="1">
      <c r="A1887" s="804"/>
      <c r="B1887" s="799"/>
      <c r="C1887" s="805"/>
      <c r="D1887" s="814"/>
      <c r="E1887" s="802"/>
      <c r="F1887" s="807"/>
      <c r="G1887" s="682"/>
      <c r="H1887" s="682"/>
      <c r="I1887" s="808"/>
      <c r="J1887" s="809"/>
      <c r="K1887" s="810"/>
      <c r="L1887" s="811"/>
      <c r="M1887" s="810"/>
      <c r="N1887" s="812"/>
      <c r="O1887" s="813"/>
      <c r="P1887" s="813"/>
      <c r="Q1887" s="647"/>
      <c r="R1887" s="682"/>
    </row>
    <row r="1888" hidden="1">
      <c r="A1888" s="804"/>
      <c r="B1888" s="799"/>
      <c r="C1888" s="805"/>
      <c r="D1888" s="814"/>
      <c r="E1888" s="802"/>
      <c r="F1888" s="807"/>
      <c r="G1888" s="682"/>
      <c r="H1888" s="682"/>
      <c r="I1888" s="808"/>
      <c r="J1888" s="809"/>
      <c r="K1888" s="810"/>
      <c r="L1888" s="811"/>
      <c r="M1888" s="810"/>
      <c r="N1888" s="812"/>
      <c r="O1888" s="813"/>
      <c r="P1888" s="813"/>
      <c r="Q1888" s="647"/>
      <c r="R1888" s="682"/>
    </row>
    <row r="1889" hidden="1">
      <c r="A1889" s="804"/>
      <c r="B1889" s="799"/>
      <c r="C1889" s="805"/>
      <c r="D1889" s="814"/>
      <c r="E1889" s="802"/>
      <c r="F1889" s="807"/>
      <c r="G1889" s="682"/>
      <c r="H1889" s="682"/>
      <c r="I1889" s="808"/>
      <c r="J1889" s="809"/>
      <c r="K1889" s="810"/>
      <c r="L1889" s="811"/>
      <c r="M1889" s="810"/>
      <c r="N1889" s="812"/>
      <c r="O1889" s="813"/>
      <c r="P1889" s="813"/>
      <c r="Q1889" s="647"/>
      <c r="R1889" s="682"/>
    </row>
    <row r="1890" hidden="1">
      <c r="A1890" s="804"/>
      <c r="B1890" s="799"/>
      <c r="C1890" s="805"/>
      <c r="D1890" s="814"/>
      <c r="E1890" s="802"/>
      <c r="F1890" s="807"/>
      <c r="G1890" s="682"/>
      <c r="H1890" s="682"/>
      <c r="I1890" s="808"/>
      <c r="J1890" s="809"/>
      <c r="K1890" s="810"/>
      <c r="L1890" s="811"/>
      <c r="M1890" s="810"/>
      <c r="N1890" s="812"/>
      <c r="O1890" s="813"/>
      <c r="P1890" s="813"/>
      <c r="Q1890" s="647"/>
      <c r="R1890" s="682"/>
    </row>
    <row r="1891" hidden="1">
      <c r="A1891" s="804"/>
      <c r="B1891" s="799"/>
      <c r="C1891" s="805"/>
      <c r="D1891" s="814"/>
      <c r="E1891" s="802"/>
      <c r="F1891" s="807"/>
      <c r="G1891" s="682"/>
      <c r="H1891" s="682"/>
      <c r="I1891" s="808"/>
      <c r="J1891" s="809"/>
      <c r="K1891" s="810"/>
      <c r="L1891" s="811"/>
      <c r="M1891" s="810"/>
      <c r="N1891" s="812"/>
      <c r="O1891" s="813"/>
      <c r="P1891" s="813"/>
      <c r="Q1891" s="647"/>
      <c r="R1891" s="682"/>
    </row>
    <row r="1892" hidden="1">
      <c r="A1892" s="804"/>
      <c r="B1892" s="799"/>
      <c r="C1892" s="805"/>
      <c r="D1892" s="814"/>
      <c r="E1892" s="802"/>
      <c r="F1892" s="807"/>
      <c r="G1892" s="682"/>
      <c r="H1892" s="682"/>
      <c r="I1892" s="808"/>
      <c r="J1892" s="809"/>
      <c r="K1892" s="810"/>
      <c r="L1892" s="811"/>
      <c r="M1892" s="810"/>
      <c r="N1892" s="812"/>
      <c r="O1892" s="813"/>
      <c r="P1892" s="813"/>
      <c r="Q1892" s="647"/>
      <c r="R1892" s="682"/>
    </row>
    <row r="1893" hidden="1">
      <c r="A1893" s="804"/>
      <c r="B1893" s="799"/>
      <c r="C1893" s="805"/>
      <c r="D1893" s="814"/>
      <c r="E1893" s="802"/>
      <c r="F1893" s="807"/>
      <c r="G1893" s="682"/>
      <c r="H1893" s="682"/>
      <c r="I1893" s="808"/>
      <c r="J1893" s="809"/>
      <c r="K1893" s="810"/>
      <c r="L1893" s="811"/>
      <c r="M1893" s="810"/>
      <c r="N1893" s="812"/>
      <c r="O1893" s="813"/>
      <c r="P1893" s="813"/>
      <c r="Q1893" s="647"/>
      <c r="R1893" s="682"/>
    </row>
    <row r="1894" hidden="1">
      <c r="A1894" s="804"/>
      <c r="B1894" s="799"/>
      <c r="C1894" s="805"/>
      <c r="D1894" s="814"/>
      <c r="E1894" s="802"/>
      <c r="F1894" s="807"/>
      <c r="G1894" s="682"/>
      <c r="H1894" s="682"/>
      <c r="I1894" s="808"/>
      <c r="J1894" s="809"/>
      <c r="K1894" s="810"/>
      <c r="L1894" s="811"/>
      <c r="M1894" s="810"/>
      <c r="N1894" s="812"/>
      <c r="O1894" s="813"/>
      <c r="P1894" s="813"/>
      <c r="Q1894" s="647"/>
      <c r="R1894" s="682"/>
    </row>
    <row r="1895" hidden="1">
      <c r="A1895" s="804"/>
      <c r="B1895" s="799"/>
      <c r="C1895" s="805"/>
      <c r="D1895" s="814"/>
      <c r="E1895" s="802"/>
      <c r="F1895" s="807"/>
      <c r="G1895" s="682"/>
      <c r="H1895" s="682"/>
      <c r="I1895" s="808"/>
      <c r="J1895" s="809"/>
      <c r="K1895" s="810"/>
      <c r="L1895" s="811"/>
      <c r="M1895" s="810"/>
      <c r="N1895" s="812"/>
      <c r="O1895" s="813"/>
      <c r="P1895" s="813"/>
      <c r="Q1895" s="647"/>
      <c r="R1895" s="682"/>
    </row>
    <row r="1896" hidden="1">
      <c r="A1896" s="804"/>
      <c r="B1896" s="799"/>
      <c r="C1896" s="805"/>
      <c r="D1896" s="814"/>
      <c r="E1896" s="802"/>
      <c r="F1896" s="807"/>
      <c r="G1896" s="682"/>
      <c r="H1896" s="682"/>
      <c r="I1896" s="808"/>
      <c r="J1896" s="809"/>
      <c r="K1896" s="810"/>
      <c r="L1896" s="811"/>
      <c r="M1896" s="810"/>
      <c r="N1896" s="812"/>
      <c r="O1896" s="813"/>
      <c r="P1896" s="813"/>
      <c r="Q1896" s="647"/>
      <c r="R1896" s="682"/>
    </row>
    <row r="1897" hidden="1">
      <c r="A1897" s="804"/>
      <c r="B1897" s="799"/>
      <c r="C1897" s="805"/>
      <c r="D1897" s="814"/>
      <c r="E1897" s="802"/>
      <c r="F1897" s="807"/>
      <c r="G1897" s="682"/>
      <c r="H1897" s="682"/>
      <c r="I1897" s="808"/>
      <c r="J1897" s="809"/>
      <c r="K1897" s="810"/>
      <c r="L1897" s="811"/>
      <c r="M1897" s="810"/>
      <c r="N1897" s="812"/>
      <c r="O1897" s="813"/>
      <c r="P1897" s="813"/>
      <c r="Q1897" s="647"/>
      <c r="R1897" s="682"/>
    </row>
    <row r="1898" hidden="1">
      <c r="A1898" s="804"/>
      <c r="B1898" s="799"/>
      <c r="C1898" s="805"/>
      <c r="D1898" s="814"/>
      <c r="E1898" s="802"/>
      <c r="F1898" s="807"/>
      <c r="G1898" s="682"/>
      <c r="H1898" s="682"/>
      <c r="I1898" s="808"/>
      <c r="J1898" s="809"/>
      <c r="K1898" s="810"/>
      <c r="L1898" s="811"/>
      <c r="M1898" s="810"/>
      <c r="N1898" s="812"/>
      <c r="O1898" s="813"/>
      <c r="P1898" s="813"/>
      <c r="Q1898" s="647"/>
      <c r="R1898" s="682"/>
    </row>
    <row r="1899" hidden="1">
      <c r="A1899" s="804"/>
      <c r="B1899" s="799"/>
      <c r="C1899" s="805"/>
      <c r="D1899" s="814"/>
      <c r="E1899" s="802"/>
      <c r="F1899" s="807"/>
      <c r="G1899" s="682"/>
      <c r="H1899" s="682"/>
      <c r="I1899" s="808"/>
      <c r="J1899" s="809"/>
      <c r="K1899" s="810"/>
      <c r="L1899" s="811"/>
      <c r="M1899" s="810"/>
      <c r="N1899" s="812"/>
      <c r="O1899" s="813"/>
      <c r="P1899" s="813"/>
      <c r="Q1899" s="647"/>
      <c r="R1899" s="682"/>
    </row>
    <row r="1900" hidden="1">
      <c r="A1900" s="804"/>
      <c r="B1900" s="799"/>
      <c r="C1900" s="805"/>
      <c r="D1900" s="814"/>
      <c r="E1900" s="802"/>
      <c r="F1900" s="807"/>
      <c r="G1900" s="682"/>
      <c r="H1900" s="682"/>
      <c r="I1900" s="808"/>
      <c r="J1900" s="809"/>
      <c r="K1900" s="810"/>
      <c r="L1900" s="811"/>
      <c r="M1900" s="810"/>
      <c r="N1900" s="812"/>
      <c r="O1900" s="813"/>
      <c r="P1900" s="813"/>
      <c r="Q1900" s="647"/>
      <c r="R1900" s="682"/>
    </row>
    <row r="1901" hidden="1">
      <c r="A1901" s="804"/>
      <c r="B1901" s="799"/>
      <c r="C1901" s="805"/>
      <c r="D1901" s="814"/>
      <c r="E1901" s="802"/>
      <c r="F1901" s="807"/>
      <c r="G1901" s="682"/>
      <c r="H1901" s="682"/>
      <c r="I1901" s="808"/>
      <c r="J1901" s="809"/>
      <c r="K1901" s="810"/>
      <c r="L1901" s="811"/>
      <c r="M1901" s="810"/>
      <c r="N1901" s="812"/>
      <c r="O1901" s="813"/>
      <c r="P1901" s="813"/>
      <c r="Q1901" s="647"/>
      <c r="R1901" s="682"/>
    </row>
    <row r="1902" hidden="1">
      <c r="A1902" s="804"/>
      <c r="B1902" s="799"/>
      <c r="C1902" s="805"/>
      <c r="D1902" s="814"/>
      <c r="E1902" s="802"/>
      <c r="F1902" s="807"/>
      <c r="G1902" s="682"/>
      <c r="H1902" s="682"/>
      <c r="I1902" s="808"/>
      <c r="J1902" s="809"/>
      <c r="K1902" s="810"/>
      <c r="L1902" s="811"/>
      <c r="M1902" s="810"/>
      <c r="N1902" s="812"/>
      <c r="O1902" s="813"/>
      <c r="P1902" s="813"/>
      <c r="Q1902" s="647"/>
      <c r="R1902" s="682"/>
    </row>
    <row r="1903" hidden="1">
      <c r="A1903" s="804"/>
      <c r="B1903" s="799"/>
      <c r="C1903" s="805"/>
      <c r="D1903" s="814"/>
      <c r="E1903" s="802"/>
      <c r="F1903" s="807"/>
      <c r="G1903" s="682"/>
      <c r="H1903" s="682"/>
      <c r="I1903" s="808"/>
      <c r="J1903" s="809"/>
      <c r="K1903" s="810"/>
      <c r="L1903" s="811"/>
      <c r="M1903" s="810"/>
      <c r="N1903" s="812"/>
      <c r="O1903" s="813"/>
      <c r="P1903" s="813"/>
      <c r="Q1903" s="647"/>
      <c r="R1903" s="682"/>
    </row>
    <row r="1904" hidden="1">
      <c r="A1904" s="804"/>
      <c r="B1904" s="799"/>
      <c r="C1904" s="805"/>
      <c r="D1904" s="814"/>
      <c r="E1904" s="802"/>
      <c r="F1904" s="807"/>
      <c r="G1904" s="682"/>
      <c r="H1904" s="682"/>
      <c r="I1904" s="808"/>
      <c r="J1904" s="809"/>
      <c r="K1904" s="810"/>
      <c r="L1904" s="811"/>
      <c r="M1904" s="810"/>
      <c r="N1904" s="812"/>
      <c r="O1904" s="813"/>
      <c r="P1904" s="813"/>
      <c r="Q1904" s="647"/>
      <c r="R1904" s="682"/>
    </row>
    <row r="1905" hidden="1">
      <c r="A1905" s="804"/>
      <c r="B1905" s="799"/>
      <c r="C1905" s="805"/>
      <c r="D1905" s="814"/>
      <c r="E1905" s="802"/>
      <c r="F1905" s="807"/>
      <c r="G1905" s="682"/>
      <c r="H1905" s="682"/>
      <c r="I1905" s="808"/>
      <c r="J1905" s="809"/>
      <c r="K1905" s="810"/>
      <c r="L1905" s="811"/>
      <c r="M1905" s="810"/>
      <c r="N1905" s="812"/>
      <c r="O1905" s="813"/>
      <c r="P1905" s="813"/>
      <c r="Q1905" s="647"/>
      <c r="R1905" s="682"/>
    </row>
    <row r="1906" hidden="1">
      <c r="A1906" s="804"/>
      <c r="B1906" s="799"/>
      <c r="C1906" s="805"/>
      <c r="D1906" s="814"/>
      <c r="E1906" s="802"/>
      <c r="F1906" s="807"/>
      <c r="G1906" s="682"/>
      <c r="H1906" s="682"/>
      <c r="I1906" s="808"/>
      <c r="J1906" s="809"/>
      <c r="K1906" s="810"/>
      <c r="L1906" s="811"/>
      <c r="M1906" s="810"/>
      <c r="N1906" s="812"/>
      <c r="O1906" s="813"/>
      <c r="P1906" s="813"/>
      <c r="Q1906" s="647"/>
      <c r="R1906" s="682"/>
    </row>
    <row r="1907" hidden="1">
      <c r="A1907" s="804"/>
      <c r="B1907" s="799"/>
      <c r="C1907" s="805"/>
      <c r="D1907" s="814"/>
      <c r="E1907" s="802"/>
      <c r="F1907" s="807"/>
      <c r="G1907" s="682"/>
      <c r="H1907" s="682"/>
      <c r="I1907" s="808"/>
      <c r="J1907" s="809"/>
      <c r="K1907" s="810"/>
      <c r="L1907" s="811"/>
      <c r="M1907" s="810"/>
      <c r="N1907" s="812"/>
      <c r="O1907" s="813"/>
      <c r="P1907" s="813"/>
      <c r="Q1907" s="647"/>
      <c r="R1907" s="682"/>
    </row>
    <row r="1908" hidden="1">
      <c r="A1908" s="804"/>
      <c r="B1908" s="799"/>
      <c r="C1908" s="805"/>
      <c r="D1908" s="814"/>
      <c r="E1908" s="802"/>
      <c r="F1908" s="807"/>
      <c r="G1908" s="682"/>
      <c r="H1908" s="682"/>
      <c r="I1908" s="808"/>
      <c r="J1908" s="809"/>
      <c r="K1908" s="810"/>
      <c r="L1908" s="811"/>
      <c r="M1908" s="810"/>
      <c r="N1908" s="812"/>
      <c r="O1908" s="813"/>
      <c r="P1908" s="813"/>
      <c r="Q1908" s="647"/>
      <c r="R1908" s="682"/>
    </row>
    <row r="1909" hidden="1">
      <c r="A1909" s="804"/>
      <c r="B1909" s="799"/>
      <c r="C1909" s="805"/>
      <c r="D1909" s="814"/>
      <c r="E1909" s="802"/>
      <c r="F1909" s="807"/>
      <c r="G1909" s="682"/>
      <c r="H1909" s="682"/>
      <c r="I1909" s="808"/>
      <c r="J1909" s="809"/>
      <c r="K1909" s="810"/>
      <c r="L1909" s="811"/>
      <c r="M1909" s="810"/>
      <c r="N1909" s="812"/>
      <c r="O1909" s="813"/>
      <c r="P1909" s="813"/>
      <c r="Q1909" s="647"/>
      <c r="R1909" s="682"/>
    </row>
    <row r="1910" hidden="1">
      <c r="A1910" s="804"/>
      <c r="B1910" s="799"/>
      <c r="C1910" s="805"/>
      <c r="D1910" s="814"/>
      <c r="E1910" s="802"/>
      <c r="F1910" s="807"/>
      <c r="G1910" s="682"/>
      <c r="H1910" s="682"/>
      <c r="I1910" s="808"/>
      <c r="J1910" s="809"/>
      <c r="K1910" s="810"/>
      <c r="L1910" s="811"/>
      <c r="M1910" s="810"/>
      <c r="N1910" s="812"/>
      <c r="O1910" s="813"/>
      <c r="P1910" s="813"/>
      <c r="Q1910" s="647"/>
      <c r="R1910" s="682"/>
    </row>
    <row r="1911" hidden="1">
      <c r="A1911" s="804"/>
      <c r="B1911" s="799"/>
      <c r="C1911" s="805"/>
      <c r="D1911" s="814"/>
      <c r="E1911" s="802"/>
      <c r="F1911" s="807"/>
      <c r="G1911" s="682"/>
      <c r="H1911" s="682"/>
      <c r="I1911" s="808"/>
      <c r="J1911" s="809"/>
      <c r="K1911" s="810"/>
      <c r="L1911" s="811"/>
      <c r="M1911" s="810"/>
      <c r="N1911" s="812"/>
      <c r="O1911" s="813"/>
      <c r="P1911" s="813"/>
      <c r="Q1911" s="647"/>
      <c r="R1911" s="682"/>
    </row>
    <row r="1912" hidden="1">
      <c r="A1912" s="804"/>
      <c r="B1912" s="799"/>
      <c r="C1912" s="805"/>
      <c r="D1912" s="814"/>
      <c r="E1912" s="802"/>
      <c r="F1912" s="807"/>
      <c r="G1912" s="682"/>
      <c r="H1912" s="682"/>
      <c r="I1912" s="808"/>
      <c r="J1912" s="809"/>
      <c r="K1912" s="810"/>
      <c r="L1912" s="811"/>
      <c r="M1912" s="810"/>
      <c r="N1912" s="812"/>
      <c r="O1912" s="813"/>
      <c r="P1912" s="813"/>
      <c r="Q1912" s="647"/>
      <c r="R1912" s="682"/>
    </row>
    <row r="1913" hidden="1">
      <c r="A1913" s="804"/>
      <c r="B1913" s="799"/>
      <c r="C1913" s="805"/>
      <c r="D1913" s="814"/>
      <c r="E1913" s="802"/>
      <c r="F1913" s="807"/>
      <c r="G1913" s="682"/>
      <c r="H1913" s="682"/>
      <c r="I1913" s="808"/>
      <c r="J1913" s="809"/>
      <c r="K1913" s="810"/>
      <c r="L1913" s="811"/>
      <c r="M1913" s="810"/>
      <c r="N1913" s="812"/>
      <c r="O1913" s="813"/>
      <c r="P1913" s="813"/>
      <c r="Q1913" s="647"/>
      <c r="R1913" s="682"/>
    </row>
    <row r="1914" hidden="1">
      <c r="A1914" s="804"/>
      <c r="B1914" s="799"/>
      <c r="C1914" s="805"/>
      <c r="D1914" s="814"/>
      <c r="E1914" s="802"/>
      <c r="F1914" s="807"/>
      <c r="G1914" s="682"/>
      <c r="H1914" s="682"/>
      <c r="I1914" s="808"/>
      <c r="J1914" s="809"/>
      <c r="K1914" s="810"/>
      <c r="L1914" s="811"/>
      <c r="M1914" s="810"/>
      <c r="N1914" s="812"/>
      <c r="O1914" s="813"/>
      <c r="P1914" s="813"/>
      <c r="Q1914" s="647"/>
      <c r="R1914" s="682"/>
    </row>
    <row r="1915" hidden="1">
      <c r="A1915" s="804"/>
      <c r="B1915" s="799"/>
      <c r="C1915" s="805"/>
      <c r="D1915" s="814"/>
      <c r="E1915" s="802"/>
      <c r="F1915" s="807"/>
      <c r="G1915" s="682"/>
      <c r="H1915" s="682"/>
      <c r="I1915" s="808"/>
      <c r="J1915" s="809"/>
      <c r="K1915" s="810"/>
      <c r="L1915" s="811"/>
      <c r="M1915" s="810"/>
      <c r="N1915" s="812"/>
      <c r="O1915" s="813"/>
      <c r="P1915" s="813"/>
      <c r="Q1915" s="647"/>
      <c r="R1915" s="682"/>
    </row>
    <row r="1916" hidden="1">
      <c r="A1916" s="804"/>
      <c r="B1916" s="799"/>
      <c r="C1916" s="805"/>
      <c r="D1916" s="814"/>
      <c r="E1916" s="802"/>
      <c r="F1916" s="807"/>
      <c r="G1916" s="682"/>
      <c r="H1916" s="682"/>
      <c r="I1916" s="808"/>
      <c r="J1916" s="809"/>
      <c r="K1916" s="810"/>
      <c r="L1916" s="811"/>
      <c r="M1916" s="810"/>
      <c r="N1916" s="812"/>
      <c r="O1916" s="813"/>
      <c r="P1916" s="813"/>
      <c r="Q1916" s="647"/>
      <c r="R1916" s="682"/>
    </row>
    <row r="1917" hidden="1">
      <c r="A1917" s="804"/>
      <c r="B1917" s="799"/>
      <c r="C1917" s="805"/>
      <c r="D1917" s="814"/>
      <c r="E1917" s="802"/>
      <c r="F1917" s="807"/>
      <c r="G1917" s="682"/>
      <c r="H1917" s="682"/>
      <c r="I1917" s="808"/>
      <c r="J1917" s="809"/>
      <c r="K1917" s="810"/>
      <c r="L1917" s="811"/>
      <c r="M1917" s="810"/>
      <c r="N1917" s="812"/>
      <c r="O1917" s="813"/>
      <c r="P1917" s="813"/>
      <c r="Q1917" s="647"/>
      <c r="R1917" s="682"/>
    </row>
    <row r="1918" hidden="1">
      <c r="A1918" s="804"/>
      <c r="B1918" s="799"/>
      <c r="C1918" s="805"/>
      <c r="D1918" s="814"/>
      <c r="E1918" s="802"/>
      <c r="F1918" s="807"/>
      <c r="G1918" s="682"/>
      <c r="H1918" s="682"/>
      <c r="I1918" s="808"/>
      <c r="J1918" s="809"/>
      <c r="K1918" s="810"/>
      <c r="L1918" s="811"/>
      <c r="M1918" s="810"/>
      <c r="N1918" s="812"/>
      <c r="O1918" s="813"/>
      <c r="P1918" s="813"/>
      <c r="Q1918" s="647"/>
      <c r="R1918" s="682"/>
    </row>
    <row r="1919" hidden="1">
      <c r="A1919" s="804"/>
      <c r="B1919" s="799"/>
      <c r="C1919" s="805"/>
      <c r="D1919" s="814"/>
      <c r="E1919" s="802"/>
      <c r="F1919" s="807"/>
      <c r="G1919" s="682"/>
      <c r="H1919" s="682"/>
      <c r="I1919" s="808"/>
      <c r="J1919" s="809"/>
      <c r="K1919" s="810"/>
      <c r="L1919" s="811"/>
      <c r="M1919" s="810"/>
      <c r="N1919" s="812"/>
      <c r="O1919" s="813"/>
      <c r="P1919" s="813"/>
      <c r="Q1919" s="647"/>
      <c r="R1919" s="682"/>
    </row>
    <row r="1920" hidden="1">
      <c r="A1920" s="804"/>
      <c r="B1920" s="799"/>
      <c r="C1920" s="805"/>
      <c r="D1920" s="814"/>
      <c r="E1920" s="802"/>
      <c r="F1920" s="807"/>
      <c r="G1920" s="682"/>
      <c r="H1920" s="682"/>
      <c r="I1920" s="808"/>
      <c r="J1920" s="809"/>
      <c r="K1920" s="810"/>
      <c r="L1920" s="811"/>
      <c r="M1920" s="810"/>
      <c r="N1920" s="812"/>
      <c r="O1920" s="813"/>
      <c r="P1920" s="813"/>
      <c r="Q1920" s="647"/>
      <c r="R1920" s="682"/>
    </row>
    <row r="1921" hidden="1">
      <c r="A1921" s="804"/>
      <c r="B1921" s="799"/>
      <c r="C1921" s="805"/>
      <c r="D1921" s="814"/>
      <c r="E1921" s="802"/>
      <c r="F1921" s="807"/>
      <c r="G1921" s="682"/>
      <c r="H1921" s="682"/>
      <c r="I1921" s="808"/>
      <c r="J1921" s="809"/>
      <c r="K1921" s="810"/>
      <c r="L1921" s="811"/>
      <c r="M1921" s="810"/>
      <c r="N1921" s="812"/>
      <c r="O1921" s="813"/>
      <c r="P1921" s="813"/>
      <c r="Q1921" s="647"/>
      <c r="R1921" s="682"/>
    </row>
    <row r="1922" hidden="1">
      <c r="A1922" s="804"/>
      <c r="B1922" s="799"/>
      <c r="C1922" s="805"/>
      <c r="D1922" s="814"/>
      <c r="E1922" s="802"/>
      <c r="F1922" s="807"/>
      <c r="G1922" s="682"/>
      <c r="H1922" s="682"/>
      <c r="I1922" s="808"/>
      <c r="J1922" s="809"/>
      <c r="K1922" s="810"/>
      <c r="L1922" s="811"/>
      <c r="M1922" s="810"/>
      <c r="N1922" s="812"/>
      <c r="O1922" s="813"/>
      <c r="P1922" s="813"/>
      <c r="Q1922" s="647"/>
      <c r="R1922" s="682"/>
    </row>
    <row r="1923" hidden="1">
      <c r="A1923" s="804"/>
      <c r="B1923" s="799"/>
      <c r="C1923" s="805"/>
      <c r="D1923" s="814"/>
      <c r="E1923" s="802"/>
      <c r="F1923" s="807"/>
      <c r="G1923" s="682"/>
      <c r="H1923" s="682"/>
      <c r="I1923" s="808"/>
      <c r="J1923" s="809"/>
      <c r="K1923" s="810"/>
      <c r="L1923" s="811"/>
      <c r="M1923" s="810"/>
      <c r="N1923" s="812"/>
      <c r="O1923" s="813"/>
      <c r="P1923" s="813"/>
      <c r="Q1923" s="647"/>
      <c r="R1923" s="682"/>
    </row>
    <row r="1924" hidden="1">
      <c r="A1924" s="804"/>
      <c r="B1924" s="799"/>
      <c r="C1924" s="805"/>
      <c r="D1924" s="814"/>
      <c r="E1924" s="802"/>
      <c r="F1924" s="807"/>
      <c r="G1924" s="682"/>
      <c r="H1924" s="682"/>
      <c r="I1924" s="808"/>
      <c r="J1924" s="809"/>
      <c r="K1924" s="810"/>
      <c r="L1924" s="811"/>
      <c r="M1924" s="810"/>
      <c r="N1924" s="812"/>
      <c r="O1924" s="813"/>
      <c r="P1924" s="813"/>
      <c r="Q1924" s="647"/>
      <c r="R1924" s="682"/>
    </row>
    <row r="1925" hidden="1">
      <c r="A1925" s="804"/>
      <c r="B1925" s="799"/>
      <c r="C1925" s="805"/>
      <c r="D1925" s="814"/>
      <c r="E1925" s="802"/>
      <c r="F1925" s="807"/>
      <c r="G1925" s="682"/>
      <c r="H1925" s="682"/>
      <c r="I1925" s="808"/>
      <c r="J1925" s="809"/>
      <c r="K1925" s="810"/>
      <c r="L1925" s="811"/>
      <c r="M1925" s="810"/>
      <c r="N1925" s="812"/>
      <c r="O1925" s="813"/>
      <c r="P1925" s="813"/>
      <c r="Q1925" s="647"/>
      <c r="R1925" s="682"/>
    </row>
    <row r="1926" hidden="1">
      <c r="A1926" s="804"/>
      <c r="B1926" s="799"/>
      <c r="C1926" s="805"/>
      <c r="D1926" s="814"/>
      <c r="E1926" s="802"/>
      <c r="F1926" s="807"/>
      <c r="G1926" s="682"/>
      <c r="H1926" s="682"/>
      <c r="I1926" s="808"/>
      <c r="J1926" s="809"/>
      <c r="K1926" s="810"/>
      <c r="L1926" s="811"/>
      <c r="M1926" s="810"/>
      <c r="N1926" s="812"/>
      <c r="O1926" s="813"/>
      <c r="P1926" s="813"/>
      <c r="Q1926" s="647"/>
      <c r="R1926" s="682"/>
    </row>
    <row r="1927" hidden="1">
      <c r="A1927" s="804"/>
      <c r="B1927" s="799"/>
      <c r="C1927" s="805"/>
      <c r="D1927" s="814"/>
      <c r="E1927" s="802"/>
      <c r="F1927" s="807"/>
      <c r="G1927" s="682"/>
      <c r="H1927" s="682"/>
      <c r="I1927" s="808"/>
      <c r="J1927" s="809"/>
      <c r="K1927" s="810"/>
      <c r="L1927" s="811"/>
      <c r="M1927" s="810"/>
      <c r="N1927" s="812"/>
      <c r="O1927" s="813"/>
      <c r="P1927" s="813"/>
      <c r="Q1927" s="647"/>
      <c r="R1927" s="682"/>
    </row>
    <row r="1928" hidden="1">
      <c r="A1928" s="804"/>
      <c r="B1928" s="799"/>
      <c r="C1928" s="805"/>
      <c r="D1928" s="814"/>
      <c r="E1928" s="802"/>
      <c r="F1928" s="807"/>
      <c r="G1928" s="682"/>
      <c r="H1928" s="682"/>
      <c r="I1928" s="808"/>
      <c r="J1928" s="809"/>
      <c r="K1928" s="810"/>
      <c r="L1928" s="811"/>
      <c r="M1928" s="810"/>
      <c r="N1928" s="812"/>
      <c r="O1928" s="813"/>
      <c r="P1928" s="813"/>
      <c r="Q1928" s="647"/>
      <c r="R1928" s="682"/>
    </row>
    <row r="1929" hidden="1">
      <c r="A1929" s="804"/>
      <c r="B1929" s="799"/>
      <c r="C1929" s="805"/>
      <c r="D1929" s="814"/>
      <c r="E1929" s="802"/>
      <c r="F1929" s="807"/>
      <c r="G1929" s="682"/>
      <c r="H1929" s="682"/>
      <c r="I1929" s="808"/>
      <c r="J1929" s="809"/>
      <c r="K1929" s="810"/>
      <c r="L1929" s="811"/>
      <c r="M1929" s="810"/>
      <c r="N1929" s="812"/>
      <c r="O1929" s="813"/>
      <c r="P1929" s="813"/>
      <c r="Q1929" s="647"/>
      <c r="R1929" s="682"/>
    </row>
    <row r="1930" hidden="1">
      <c r="A1930" s="804"/>
      <c r="B1930" s="799"/>
      <c r="C1930" s="805"/>
      <c r="D1930" s="814"/>
      <c r="E1930" s="802"/>
      <c r="F1930" s="807"/>
      <c r="G1930" s="682"/>
      <c r="H1930" s="682"/>
      <c r="I1930" s="808"/>
      <c r="J1930" s="809"/>
      <c r="K1930" s="810"/>
      <c r="L1930" s="811"/>
      <c r="M1930" s="810"/>
      <c r="N1930" s="812"/>
      <c r="O1930" s="813"/>
      <c r="P1930" s="813"/>
      <c r="Q1930" s="647"/>
      <c r="R1930" s="682"/>
    </row>
    <row r="1931" hidden="1">
      <c r="A1931" s="804"/>
      <c r="B1931" s="799"/>
      <c r="C1931" s="805"/>
      <c r="D1931" s="814"/>
      <c r="E1931" s="802"/>
      <c r="F1931" s="807"/>
      <c r="G1931" s="682"/>
      <c r="H1931" s="682"/>
      <c r="I1931" s="808"/>
      <c r="J1931" s="809"/>
      <c r="K1931" s="810"/>
      <c r="L1931" s="811"/>
      <c r="M1931" s="810"/>
      <c r="N1931" s="812"/>
      <c r="O1931" s="813"/>
      <c r="P1931" s="813"/>
      <c r="Q1931" s="647"/>
      <c r="R1931" s="682"/>
    </row>
    <row r="1932" hidden="1">
      <c r="A1932" s="804"/>
      <c r="B1932" s="799"/>
      <c r="C1932" s="805"/>
      <c r="D1932" s="814"/>
      <c r="E1932" s="802"/>
      <c r="F1932" s="807"/>
      <c r="G1932" s="682"/>
      <c r="H1932" s="682"/>
      <c r="I1932" s="808"/>
      <c r="J1932" s="809"/>
      <c r="K1932" s="810"/>
      <c r="L1932" s="811"/>
      <c r="M1932" s="810"/>
      <c r="N1932" s="812"/>
      <c r="O1932" s="813"/>
      <c r="P1932" s="813"/>
      <c r="Q1932" s="647"/>
      <c r="R1932" s="682"/>
    </row>
    <row r="1933" hidden="1">
      <c r="A1933" s="804"/>
      <c r="B1933" s="799"/>
      <c r="C1933" s="805"/>
      <c r="D1933" s="814"/>
      <c r="E1933" s="802"/>
      <c r="F1933" s="807"/>
      <c r="G1933" s="682"/>
      <c r="H1933" s="682"/>
      <c r="I1933" s="808"/>
      <c r="J1933" s="809"/>
      <c r="K1933" s="810"/>
      <c r="L1933" s="811"/>
      <c r="M1933" s="810"/>
      <c r="N1933" s="812"/>
      <c r="O1933" s="813"/>
      <c r="P1933" s="813"/>
      <c r="Q1933" s="647"/>
      <c r="R1933" s="682"/>
    </row>
    <row r="1934" hidden="1">
      <c r="A1934" s="804"/>
      <c r="B1934" s="799"/>
      <c r="C1934" s="805"/>
      <c r="D1934" s="814"/>
      <c r="E1934" s="802"/>
      <c r="F1934" s="807"/>
      <c r="G1934" s="682"/>
      <c r="H1934" s="682"/>
      <c r="I1934" s="808"/>
      <c r="J1934" s="809"/>
      <c r="K1934" s="810"/>
      <c r="L1934" s="811"/>
      <c r="M1934" s="810"/>
      <c r="N1934" s="812"/>
      <c r="O1934" s="813"/>
      <c r="P1934" s="813"/>
      <c r="Q1934" s="647"/>
      <c r="R1934" s="682"/>
    </row>
    <row r="1935" hidden="1">
      <c r="A1935" s="804"/>
      <c r="B1935" s="799"/>
      <c r="C1935" s="805"/>
      <c r="D1935" s="814"/>
      <c r="E1935" s="802"/>
      <c r="F1935" s="807"/>
      <c r="G1935" s="682"/>
      <c r="H1935" s="682"/>
      <c r="I1935" s="808"/>
      <c r="J1935" s="809"/>
      <c r="K1935" s="810"/>
      <c r="L1935" s="811"/>
      <c r="M1935" s="810"/>
      <c r="N1935" s="812"/>
      <c r="O1935" s="813"/>
      <c r="P1935" s="813"/>
      <c r="Q1935" s="647"/>
      <c r="R1935" s="682"/>
    </row>
    <row r="1936" hidden="1">
      <c r="A1936" s="804"/>
      <c r="B1936" s="799"/>
      <c r="C1936" s="805"/>
      <c r="D1936" s="814"/>
      <c r="E1936" s="802"/>
      <c r="F1936" s="807"/>
      <c r="G1936" s="682"/>
      <c r="H1936" s="682"/>
      <c r="I1936" s="808"/>
      <c r="J1936" s="809"/>
      <c r="K1936" s="810"/>
      <c r="L1936" s="811"/>
      <c r="M1936" s="810"/>
      <c r="N1936" s="812"/>
      <c r="O1936" s="813"/>
      <c r="P1936" s="813"/>
      <c r="Q1936" s="647"/>
      <c r="R1936" s="682"/>
    </row>
    <row r="1937" hidden="1">
      <c r="A1937" s="804"/>
      <c r="B1937" s="799"/>
      <c r="C1937" s="805"/>
      <c r="D1937" s="814"/>
      <c r="E1937" s="802"/>
      <c r="F1937" s="807"/>
      <c r="G1937" s="682"/>
      <c r="H1937" s="682"/>
      <c r="I1937" s="808"/>
      <c r="J1937" s="809"/>
      <c r="K1937" s="810"/>
      <c r="L1937" s="811"/>
      <c r="M1937" s="810"/>
      <c r="N1937" s="812"/>
      <c r="O1937" s="813"/>
      <c r="P1937" s="813"/>
      <c r="Q1937" s="647"/>
      <c r="R1937" s="682"/>
    </row>
    <row r="1938" hidden="1">
      <c r="A1938" s="804"/>
      <c r="B1938" s="799"/>
      <c r="C1938" s="805"/>
      <c r="D1938" s="814"/>
      <c r="E1938" s="802"/>
      <c r="F1938" s="807"/>
      <c r="G1938" s="682"/>
      <c r="H1938" s="682"/>
      <c r="I1938" s="808"/>
      <c r="J1938" s="809"/>
      <c r="K1938" s="810"/>
      <c r="L1938" s="811"/>
      <c r="M1938" s="810"/>
      <c r="N1938" s="812"/>
      <c r="O1938" s="813"/>
      <c r="P1938" s="813"/>
      <c r="Q1938" s="647"/>
      <c r="R1938" s="682"/>
    </row>
    <row r="1939" hidden="1">
      <c r="A1939" s="804"/>
      <c r="B1939" s="799"/>
      <c r="C1939" s="805"/>
      <c r="D1939" s="814"/>
      <c r="E1939" s="802"/>
      <c r="F1939" s="807"/>
      <c r="G1939" s="682"/>
      <c r="H1939" s="682"/>
      <c r="I1939" s="808"/>
      <c r="J1939" s="809"/>
      <c r="K1939" s="810"/>
      <c r="L1939" s="811"/>
      <c r="M1939" s="810"/>
      <c r="N1939" s="812"/>
      <c r="O1939" s="813"/>
      <c r="P1939" s="813"/>
      <c r="Q1939" s="647"/>
      <c r="R1939" s="682"/>
    </row>
    <row r="1940" hidden="1">
      <c r="A1940" s="804"/>
      <c r="B1940" s="799"/>
      <c r="C1940" s="805"/>
      <c r="D1940" s="814"/>
      <c r="E1940" s="802"/>
      <c r="F1940" s="807"/>
      <c r="G1940" s="682"/>
      <c r="H1940" s="682"/>
      <c r="I1940" s="808"/>
      <c r="J1940" s="809"/>
      <c r="K1940" s="810"/>
      <c r="L1940" s="811"/>
      <c r="M1940" s="810"/>
      <c r="N1940" s="812"/>
      <c r="O1940" s="813"/>
      <c r="P1940" s="813"/>
      <c r="Q1940" s="647"/>
      <c r="R1940" s="682"/>
    </row>
    <row r="1941" hidden="1">
      <c r="A1941" s="804"/>
      <c r="B1941" s="799"/>
      <c r="C1941" s="805"/>
      <c r="D1941" s="814"/>
      <c r="E1941" s="802"/>
      <c r="F1941" s="807"/>
      <c r="G1941" s="682"/>
      <c r="H1941" s="682"/>
      <c r="I1941" s="808"/>
      <c r="J1941" s="809"/>
      <c r="K1941" s="810"/>
      <c r="L1941" s="811"/>
      <c r="M1941" s="810"/>
      <c r="N1941" s="812"/>
      <c r="O1941" s="813"/>
      <c r="P1941" s="813"/>
      <c r="Q1941" s="647"/>
      <c r="R1941" s="682"/>
    </row>
    <row r="1942" hidden="1">
      <c r="A1942" s="804"/>
      <c r="B1942" s="799"/>
      <c r="C1942" s="805"/>
      <c r="D1942" s="814"/>
      <c r="E1942" s="802"/>
      <c r="F1942" s="807"/>
      <c r="G1942" s="682"/>
      <c r="H1942" s="682"/>
      <c r="I1942" s="808"/>
      <c r="J1942" s="809"/>
      <c r="K1942" s="810"/>
      <c r="L1942" s="811"/>
      <c r="M1942" s="810"/>
      <c r="N1942" s="812"/>
      <c r="O1942" s="813"/>
      <c r="P1942" s="813"/>
      <c r="Q1942" s="647"/>
      <c r="R1942" s="682"/>
    </row>
    <row r="1943" hidden="1">
      <c r="A1943" s="804"/>
      <c r="B1943" s="799"/>
      <c r="C1943" s="805"/>
      <c r="D1943" s="814"/>
      <c r="E1943" s="802"/>
      <c r="F1943" s="807"/>
      <c r="G1943" s="682"/>
      <c r="H1943" s="682"/>
      <c r="I1943" s="808"/>
      <c r="J1943" s="809"/>
      <c r="K1943" s="810"/>
      <c r="L1943" s="811"/>
      <c r="M1943" s="810"/>
      <c r="N1943" s="812"/>
      <c r="O1943" s="813"/>
      <c r="P1943" s="813"/>
      <c r="Q1943" s="647"/>
      <c r="R1943" s="682"/>
    </row>
    <row r="1944" hidden="1">
      <c r="A1944" s="804"/>
      <c r="B1944" s="799"/>
      <c r="C1944" s="805"/>
      <c r="D1944" s="814"/>
      <c r="E1944" s="802"/>
      <c r="F1944" s="807"/>
      <c r="G1944" s="682"/>
      <c r="H1944" s="682"/>
      <c r="I1944" s="808"/>
      <c r="J1944" s="809"/>
      <c r="K1944" s="810"/>
      <c r="L1944" s="811"/>
      <c r="M1944" s="810"/>
      <c r="N1944" s="812"/>
      <c r="O1944" s="813"/>
      <c r="P1944" s="813"/>
      <c r="Q1944" s="647"/>
      <c r="R1944" s="682"/>
    </row>
    <row r="1945" hidden="1">
      <c r="A1945" s="804"/>
      <c r="B1945" s="799"/>
      <c r="C1945" s="805"/>
      <c r="D1945" s="814"/>
      <c r="E1945" s="802"/>
      <c r="F1945" s="807"/>
      <c r="G1945" s="682"/>
      <c r="H1945" s="682"/>
      <c r="I1945" s="808"/>
      <c r="J1945" s="809"/>
      <c r="K1945" s="810"/>
      <c r="L1945" s="811"/>
      <c r="M1945" s="810"/>
      <c r="N1945" s="812"/>
      <c r="O1945" s="813"/>
      <c r="P1945" s="813"/>
      <c r="Q1945" s="647"/>
      <c r="R1945" s="682"/>
    </row>
    <row r="1946" hidden="1">
      <c r="A1946" s="804"/>
      <c r="B1946" s="799"/>
      <c r="C1946" s="805"/>
      <c r="D1946" s="814"/>
      <c r="E1946" s="802"/>
      <c r="F1946" s="807"/>
      <c r="G1946" s="682"/>
      <c r="H1946" s="682"/>
      <c r="I1946" s="808"/>
      <c r="J1946" s="809"/>
      <c r="K1946" s="810"/>
      <c r="L1946" s="811"/>
      <c r="M1946" s="810"/>
      <c r="N1946" s="812"/>
      <c r="O1946" s="813"/>
      <c r="P1946" s="813"/>
      <c r="Q1946" s="647"/>
      <c r="R1946" s="682"/>
    </row>
    <row r="1947" hidden="1">
      <c r="A1947" s="804"/>
      <c r="B1947" s="799"/>
      <c r="C1947" s="805"/>
      <c r="D1947" s="814"/>
      <c r="E1947" s="802"/>
      <c r="F1947" s="807"/>
      <c r="G1947" s="682"/>
      <c r="H1947" s="682"/>
      <c r="I1947" s="808"/>
      <c r="J1947" s="809"/>
      <c r="K1947" s="810"/>
      <c r="L1947" s="811"/>
      <c r="M1947" s="810"/>
      <c r="N1947" s="812"/>
      <c r="O1947" s="813"/>
      <c r="P1947" s="813"/>
      <c r="Q1947" s="647"/>
      <c r="R1947" s="682"/>
    </row>
    <row r="1948" hidden="1">
      <c r="A1948" s="804"/>
      <c r="B1948" s="799"/>
      <c r="C1948" s="805"/>
      <c r="D1948" s="814"/>
      <c r="E1948" s="802"/>
      <c r="F1948" s="807"/>
      <c r="G1948" s="682"/>
      <c r="H1948" s="682"/>
      <c r="I1948" s="808"/>
      <c r="J1948" s="809"/>
      <c r="K1948" s="810"/>
      <c r="L1948" s="811"/>
      <c r="M1948" s="810"/>
      <c r="N1948" s="812"/>
      <c r="O1948" s="813"/>
      <c r="P1948" s="813"/>
      <c r="Q1948" s="647"/>
      <c r="R1948" s="682"/>
    </row>
    <row r="1949" hidden="1">
      <c r="A1949" s="804"/>
      <c r="B1949" s="799"/>
      <c r="C1949" s="805"/>
      <c r="D1949" s="814"/>
      <c r="E1949" s="802"/>
      <c r="F1949" s="807"/>
      <c r="G1949" s="682"/>
      <c r="H1949" s="682"/>
      <c r="I1949" s="808"/>
      <c r="J1949" s="809"/>
      <c r="K1949" s="810"/>
      <c r="L1949" s="811"/>
      <c r="M1949" s="810"/>
      <c r="N1949" s="812"/>
      <c r="O1949" s="813"/>
      <c r="P1949" s="813"/>
      <c r="Q1949" s="647"/>
      <c r="R1949" s="682"/>
    </row>
    <row r="1950" hidden="1">
      <c r="A1950" s="804"/>
      <c r="B1950" s="799"/>
      <c r="C1950" s="805"/>
      <c r="D1950" s="814"/>
      <c r="E1950" s="802"/>
      <c r="F1950" s="807"/>
      <c r="G1950" s="682"/>
      <c r="H1950" s="682"/>
      <c r="I1950" s="808"/>
      <c r="J1950" s="809"/>
      <c r="K1950" s="810"/>
      <c r="L1950" s="811"/>
      <c r="M1950" s="810"/>
      <c r="N1950" s="812"/>
      <c r="O1950" s="813"/>
      <c r="P1950" s="813"/>
      <c r="Q1950" s="647"/>
      <c r="R1950" s="682"/>
    </row>
    <row r="1951" hidden="1">
      <c r="A1951" s="804"/>
      <c r="B1951" s="799"/>
      <c r="C1951" s="805"/>
      <c r="D1951" s="814"/>
      <c r="E1951" s="802"/>
      <c r="F1951" s="807"/>
      <c r="G1951" s="682"/>
      <c r="H1951" s="682"/>
      <c r="I1951" s="808"/>
      <c r="J1951" s="809"/>
      <c r="K1951" s="810"/>
      <c r="L1951" s="811"/>
      <c r="M1951" s="810"/>
      <c r="N1951" s="812"/>
      <c r="O1951" s="813"/>
      <c r="P1951" s="813"/>
      <c r="Q1951" s="647"/>
      <c r="R1951" s="682"/>
    </row>
    <row r="1952" hidden="1">
      <c r="A1952" s="804"/>
      <c r="B1952" s="799"/>
      <c r="C1952" s="805"/>
      <c r="D1952" s="814"/>
      <c r="E1952" s="802"/>
      <c r="F1952" s="807"/>
      <c r="G1952" s="682"/>
      <c r="H1952" s="682"/>
      <c r="I1952" s="808"/>
      <c r="J1952" s="809"/>
      <c r="K1952" s="810"/>
      <c r="L1952" s="811"/>
      <c r="M1952" s="810"/>
      <c r="N1952" s="812"/>
      <c r="O1952" s="813"/>
      <c r="P1952" s="813"/>
      <c r="Q1952" s="647"/>
      <c r="R1952" s="682"/>
    </row>
    <row r="1953" hidden="1">
      <c r="A1953" s="804"/>
      <c r="B1953" s="799"/>
      <c r="C1953" s="805"/>
      <c r="D1953" s="814"/>
      <c r="E1953" s="802"/>
      <c r="F1953" s="807"/>
      <c r="G1953" s="682"/>
      <c r="H1953" s="682"/>
      <c r="I1953" s="808"/>
      <c r="J1953" s="809"/>
      <c r="K1953" s="810"/>
      <c r="L1953" s="811"/>
      <c r="M1953" s="810"/>
      <c r="N1953" s="812"/>
      <c r="O1953" s="813"/>
      <c r="P1953" s="813"/>
      <c r="Q1953" s="647"/>
      <c r="R1953" s="682"/>
    </row>
    <row r="1954" hidden="1">
      <c r="A1954" s="804"/>
      <c r="B1954" s="799"/>
      <c r="C1954" s="805"/>
      <c r="D1954" s="814"/>
      <c r="E1954" s="802"/>
      <c r="F1954" s="807"/>
      <c r="G1954" s="682"/>
      <c r="H1954" s="682"/>
      <c r="I1954" s="808"/>
      <c r="J1954" s="809"/>
      <c r="K1954" s="810"/>
      <c r="L1954" s="811"/>
      <c r="M1954" s="810"/>
      <c r="N1954" s="812"/>
      <c r="O1954" s="813"/>
      <c r="P1954" s="813"/>
      <c r="Q1954" s="647"/>
      <c r="R1954" s="682"/>
    </row>
    <row r="1955" hidden="1">
      <c r="A1955" s="804"/>
      <c r="B1955" s="799"/>
      <c r="C1955" s="805"/>
      <c r="D1955" s="814"/>
      <c r="E1955" s="802"/>
      <c r="F1955" s="807"/>
      <c r="G1955" s="682"/>
      <c r="H1955" s="682"/>
      <c r="I1955" s="808"/>
      <c r="J1955" s="809"/>
      <c r="K1955" s="810"/>
      <c r="L1955" s="811"/>
      <c r="M1955" s="810"/>
      <c r="N1955" s="812"/>
      <c r="O1955" s="813"/>
      <c r="P1955" s="813"/>
      <c r="Q1955" s="647"/>
      <c r="R1955" s="682"/>
    </row>
    <row r="1956" hidden="1">
      <c r="A1956" s="804"/>
      <c r="B1956" s="799"/>
      <c r="C1956" s="805"/>
      <c r="D1956" s="814"/>
      <c r="E1956" s="802"/>
      <c r="F1956" s="807"/>
      <c r="G1956" s="682"/>
      <c r="H1956" s="682"/>
      <c r="I1956" s="808"/>
      <c r="J1956" s="809"/>
      <c r="K1956" s="810"/>
      <c r="L1956" s="811"/>
      <c r="M1956" s="810"/>
      <c r="N1956" s="812"/>
      <c r="O1956" s="813"/>
      <c r="P1956" s="813"/>
      <c r="Q1956" s="647"/>
      <c r="R1956" s="682"/>
    </row>
    <row r="1957" hidden="1">
      <c r="A1957" s="804"/>
      <c r="B1957" s="799"/>
      <c r="C1957" s="805"/>
      <c r="D1957" s="814"/>
      <c r="E1957" s="802"/>
      <c r="F1957" s="807"/>
      <c r="G1957" s="682"/>
      <c r="H1957" s="682"/>
      <c r="I1957" s="808"/>
      <c r="J1957" s="809"/>
      <c r="K1957" s="810"/>
      <c r="L1957" s="811"/>
      <c r="M1957" s="810"/>
      <c r="N1957" s="812"/>
      <c r="O1957" s="813"/>
      <c r="P1957" s="813"/>
      <c r="Q1957" s="647"/>
      <c r="R1957" s="682"/>
    </row>
    <row r="1958" hidden="1">
      <c r="A1958" s="804"/>
      <c r="B1958" s="799"/>
      <c r="C1958" s="805"/>
      <c r="D1958" s="814"/>
      <c r="E1958" s="802"/>
      <c r="F1958" s="807"/>
      <c r="G1958" s="682"/>
      <c r="H1958" s="682"/>
      <c r="I1958" s="808"/>
      <c r="J1958" s="809"/>
      <c r="K1958" s="810"/>
      <c r="L1958" s="811"/>
      <c r="M1958" s="810"/>
      <c r="N1958" s="812"/>
      <c r="O1958" s="813"/>
      <c r="P1958" s="813"/>
      <c r="Q1958" s="647"/>
      <c r="R1958" s="682"/>
    </row>
    <row r="1959" hidden="1">
      <c r="A1959" s="804"/>
      <c r="B1959" s="799"/>
      <c r="C1959" s="805"/>
      <c r="D1959" s="814"/>
      <c r="E1959" s="802"/>
      <c r="F1959" s="807"/>
      <c r="G1959" s="682"/>
      <c r="H1959" s="682"/>
      <c r="I1959" s="808"/>
      <c r="J1959" s="809"/>
      <c r="K1959" s="810"/>
      <c r="L1959" s="811"/>
      <c r="M1959" s="810"/>
      <c r="N1959" s="812"/>
      <c r="O1959" s="813"/>
      <c r="P1959" s="813"/>
      <c r="Q1959" s="647"/>
      <c r="R1959" s="682"/>
    </row>
    <row r="1960" hidden="1">
      <c r="A1960" s="804"/>
      <c r="B1960" s="799"/>
      <c r="C1960" s="805"/>
      <c r="D1960" s="814"/>
      <c r="E1960" s="802"/>
      <c r="F1960" s="807"/>
      <c r="G1960" s="682"/>
      <c r="H1960" s="682"/>
      <c r="I1960" s="808"/>
      <c r="J1960" s="809"/>
      <c r="K1960" s="810"/>
      <c r="L1960" s="811"/>
      <c r="M1960" s="810"/>
      <c r="N1960" s="812"/>
      <c r="O1960" s="813"/>
      <c r="P1960" s="813"/>
      <c r="Q1960" s="647"/>
      <c r="R1960" s="682"/>
    </row>
    <row r="1961" hidden="1">
      <c r="A1961" s="804"/>
      <c r="B1961" s="799"/>
      <c r="C1961" s="805"/>
      <c r="D1961" s="814"/>
      <c r="E1961" s="802"/>
      <c r="F1961" s="807"/>
      <c r="G1961" s="682"/>
      <c r="H1961" s="682"/>
      <c r="I1961" s="808"/>
      <c r="J1961" s="809"/>
      <c r="K1961" s="810"/>
      <c r="L1961" s="811"/>
      <c r="M1961" s="810"/>
      <c r="N1961" s="812"/>
      <c r="O1961" s="813"/>
      <c r="P1961" s="813"/>
      <c r="Q1961" s="647"/>
      <c r="R1961" s="682"/>
    </row>
    <row r="1962" hidden="1">
      <c r="A1962" s="804"/>
      <c r="B1962" s="799"/>
      <c r="C1962" s="805"/>
      <c r="D1962" s="814"/>
      <c r="E1962" s="802"/>
      <c r="F1962" s="807"/>
      <c r="G1962" s="682"/>
      <c r="H1962" s="682"/>
      <c r="I1962" s="808"/>
      <c r="J1962" s="809"/>
      <c r="K1962" s="810"/>
      <c r="L1962" s="811"/>
      <c r="M1962" s="810"/>
      <c r="N1962" s="812"/>
      <c r="O1962" s="813"/>
      <c r="P1962" s="813"/>
      <c r="Q1962" s="647"/>
      <c r="R1962" s="682"/>
    </row>
    <row r="1963" hidden="1">
      <c r="A1963" s="804"/>
      <c r="B1963" s="799"/>
      <c r="C1963" s="805"/>
      <c r="D1963" s="814"/>
      <c r="E1963" s="802"/>
      <c r="F1963" s="807"/>
      <c r="G1963" s="682"/>
      <c r="H1963" s="682"/>
      <c r="I1963" s="808"/>
      <c r="J1963" s="809"/>
      <c r="K1963" s="810"/>
      <c r="L1963" s="811"/>
      <c r="M1963" s="810"/>
      <c r="N1963" s="812"/>
      <c r="O1963" s="813"/>
      <c r="P1963" s="813"/>
      <c r="Q1963" s="647"/>
      <c r="R1963" s="682"/>
    </row>
    <row r="1964" hidden="1">
      <c r="A1964" s="804"/>
      <c r="B1964" s="799"/>
      <c r="C1964" s="805"/>
      <c r="D1964" s="814"/>
      <c r="E1964" s="802"/>
      <c r="F1964" s="807"/>
      <c r="G1964" s="682"/>
      <c r="H1964" s="682"/>
      <c r="I1964" s="808"/>
      <c r="J1964" s="809"/>
      <c r="K1964" s="810"/>
      <c r="L1964" s="811"/>
      <c r="M1964" s="810"/>
      <c r="N1964" s="812"/>
      <c r="O1964" s="813"/>
      <c r="P1964" s="813"/>
      <c r="Q1964" s="647"/>
      <c r="R1964" s="682"/>
    </row>
    <row r="1965" hidden="1">
      <c r="A1965" s="804"/>
      <c r="B1965" s="799"/>
      <c r="C1965" s="805"/>
      <c r="D1965" s="814"/>
      <c r="E1965" s="802"/>
      <c r="F1965" s="807"/>
      <c r="G1965" s="682"/>
      <c r="H1965" s="682"/>
      <c r="I1965" s="808"/>
      <c r="J1965" s="809"/>
      <c r="K1965" s="810"/>
      <c r="L1965" s="811"/>
      <c r="M1965" s="810"/>
      <c r="N1965" s="812"/>
      <c r="O1965" s="813"/>
      <c r="P1965" s="813"/>
      <c r="Q1965" s="647"/>
      <c r="R1965" s="682"/>
    </row>
    <row r="1966" hidden="1">
      <c r="A1966" s="804"/>
      <c r="B1966" s="799"/>
      <c r="C1966" s="805"/>
      <c r="D1966" s="814"/>
      <c r="E1966" s="802"/>
      <c r="F1966" s="807"/>
      <c r="G1966" s="682"/>
      <c r="H1966" s="682"/>
      <c r="I1966" s="808"/>
      <c r="J1966" s="809"/>
      <c r="K1966" s="810"/>
      <c r="L1966" s="811"/>
      <c r="M1966" s="810"/>
      <c r="N1966" s="812"/>
      <c r="O1966" s="813"/>
      <c r="P1966" s="813"/>
      <c r="Q1966" s="647"/>
      <c r="R1966" s="682"/>
    </row>
    <row r="1967" hidden="1">
      <c r="A1967" s="804"/>
      <c r="B1967" s="799"/>
      <c r="C1967" s="805"/>
      <c r="D1967" s="814"/>
      <c r="E1967" s="802"/>
      <c r="F1967" s="807"/>
      <c r="G1967" s="682"/>
      <c r="H1967" s="682"/>
      <c r="I1967" s="808"/>
      <c r="J1967" s="809"/>
      <c r="K1967" s="810"/>
      <c r="L1967" s="811"/>
      <c r="M1967" s="810"/>
      <c r="N1967" s="812"/>
      <c r="O1967" s="813"/>
      <c r="P1967" s="813"/>
      <c r="Q1967" s="647"/>
      <c r="R1967" s="682"/>
    </row>
    <row r="1968" hidden="1">
      <c r="A1968" s="804"/>
      <c r="B1968" s="799"/>
      <c r="C1968" s="805"/>
      <c r="D1968" s="814"/>
      <c r="E1968" s="802"/>
      <c r="F1968" s="807"/>
      <c r="G1968" s="682"/>
      <c r="H1968" s="682"/>
      <c r="I1968" s="808"/>
      <c r="J1968" s="809"/>
      <c r="K1968" s="810"/>
      <c r="L1968" s="811"/>
      <c r="M1968" s="810"/>
      <c r="N1968" s="812"/>
      <c r="O1968" s="813"/>
      <c r="P1968" s="813"/>
      <c r="Q1968" s="647"/>
      <c r="R1968" s="682"/>
    </row>
    <row r="1969" hidden="1">
      <c r="A1969" s="804"/>
      <c r="B1969" s="799"/>
      <c r="C1969" s="805"/>
      <c r="D1969" s="814"/>
      <c r="E1969" s="802"/>
      <c r="F1969" s="807"/>
      <c r="G1969" s="682"/>
      <c r="H1969" s="682"/>
      <c r="I1969" s="808"/>
      <c r="J1969" s="809"/>
      <c r="K1969" s="810"/>
      <c r="L1969" s="811"/>
      <c r="M1969" s="810"/>
      <c r="N1969" s="812"/>
      <c r="O1969" s="813"/>
      <c r="P1969" s="813"/>
      <c r="Q1969" s="647"/>
      <c r="R1969" s="682"/>
    </row>
    <row r="1970" hidden="1">
      <c r="A1970" s="804"/>
      <c r="B1970" s="799"/>
      <c r="C1970" s="805"/>
      <c r="D1970" s="814"/>
      <c r="E1970" s="802"/>
      <c r="F1970" s="807"/>
      <c r="G1970" s="682"/>
      <c r="H1970" s="682"/>
      <c r="I1970" s="808"/>
      <c r="J1970" s="809"/>
      <c r="K1970" s="810"/>
      <c r="L1970" s="811"/>
      <c r="M1970" s="810"/>
      <c r="N1970" s="812"/>
      <c r="O1970" s="813"/>
      <c r="P1970" s="813"/>
      <c r="Q1970" s="647"/>
      <c r="R1970" s="682"/>
    </row>
    <row r="1971" hidden="1">
      <c r="A1971" s="804"/>
      <c r="B1971" s="799"/>
      <c r="C1971" s="805"/>
      <c r="D1971" s="814"/>
      <c r="E1971" s="802"/>
      <c r="F1971" s="807"/>
      <c r="G1971" s="682"/>
      <c r="H1971" s="682"/>
      <c r="I1971" s="808"/>
      <c r="J1971" s="809"/>
      <c r="K1971" s="810"/>
      <c r="L1971" s="811"/>
      <c r="M1971" s="810"/>
      <c r="N1971" s="812"/>
      <c r="O1971" s="813"/>
      <c r="P1971" s="813"/>
      <c r="Q1971" s="647"/>
      <c r="R1971" s="682"/>
    </row>
    <row r="1972" hidden="1">
      <c r="A1972" s="804"/>
      <c r="B1972" s="799"/>
      <c r="C1972" s="805"/>
      <c r="D1972" s="814"/>
      <c r="E1972" s="802"/>
      <c r="F1972" s="807"/>
      <c r="G1972" s="682"/>
      <c r="H1972" s="682"/>
      <c r="I1972" s="808"/>
      <c r="J1972" s="809"/>
      <c r="K1972" s="810"/>
      <c r="L1972" s="811"/>
      <c r="M1972" s="810"/>
      <c r="N1972" s="812"/>
      <c r="O1972" s="813"/>
      <c r="P1972" s="813"/>
      <c r="Q1972" s="647"/>
      <c r="R1972" s="682"/>
    </row>
    <row r="1973" hidden="1">
      <c r="A1973" s="804"/>
      <c r="B1973" s="799"/>
      <c r="C1973" s="805"/>
      <c r="D1973" s="814"/>
      <c r="E1973" s="802"/>
      <c r="F1973" s="807"/>
      <c r="G1973" s="682"/>
      <c r="H1973" s="682"/>
      <c r="I1973" s="808"/>
      <c r="J1973" s="809"/>
      <c r="K1973" s="810"/>
      <c r="L1973" s="811"/>
      <c r="M1973" s="810"/>
      <c r="N1973" s="812"/>
      <c r="O1973" s="813"/>
      <c r="P1973" s="813"/>
      <c r="Q1973" s="647"/>
      <c r="R1973" s="682"/>
    </row>
    <row r="1974" hidden="1">
      <c r="A1974" s="804"/>
      <c r="B1974" s="799"/>
      <c r="C1974" s="805"/>
      <c r="D1974" s="814"/>
      <c r="E1974" s="802"/>
      <c r="F1974" s="807"/>
      <c r="G1974" s="682"/>
      <c r="H1974" s="682"/>
      <c r="I1974" s="808"/>
      <c r="J1974" s="809"/>
      <c r="K1974" s="810"/>
      <c r="L1974" s="811"/>
      <c r="M1974" s="810"/>
      <c r="N1974" s="812"/>
      <c r="O1974" s="813"/>
      <c r="P1974" s="813"/>
      <c r="Q1974" s="647"/>
      <c r="R1974" s="682"/>
    </row>
    <row r="1975" hidden="1">
      <c r="A1975" s="804"/>
      <c r="B1975" s="799"/>
      <c r="C1975" s="805"/>
      <c r="D1975" s="814"/>
      <c r="E1975" s="802"/>
      <c r="F1975" s="807"/>
      <c r="G1975" s="682"/>
      <c r="H1975" s="682"/>
      <c r="I1975" s="808"/>
      <c r="J1975" s="809"/>
      <c r="K1975" s="810"/>
      <c r="L1975" s="811"/>
      <c r="M1975" s="810"/>
      <c r="N1975" s="812"/>
      <c r="O1975" s="813"/>
      <c r="P1975" s="813"/>
      <c r="Q1975" s="647"/>
      <c r="R1975" s="682"/>
    </row>
    <row r="1976" hidden="1">
      <c r="A1976" s="804"/>
      <c r="B1976" s="799"/>
      <c r="C1976" s="805"/>
      <c r="D1976" s="814"/>
      <c r="E1976" s="802"/>
      <c r="F1976" s="807"/>
      <c r="G1976" s="682"/>
      <c r="H1976" s="682"/>
      <c r="I1976" s="808"/>
      <c r="J1976" s="809"/>
      <c r="K1976" s="810"/>
      <c r="L1976" s="811"/>
      <c r="M1976" s="810"/>
      <c r="N1976" s="812"/>
      <c r="O1976" s="813"/>
      <c r="P1976" s="813"/>
      <c r="Q1976" s="647"/>
      <c r="R1976" s="682"/>
    </row>
    <row r="1977" hidden="1">
      <c r="A1977" s="804"/>
      <c r="B1977" s="799"/>
      <c r="C1977" s="805"/>
      <c r="D1977" s="814"/>
      <c r="E1977" s="802"/>
      <c r="F1977" s="807"/>
      <c r="G1977" s="682"/>
      <c r="H1977" s="682"/>
      <c r="I1977" s="808"/>
      <c r="J1977" s="809"/>
      <c r="K1977" s="810"/>
      <c r="L1977" s="811"/>
      <c r="M1977" s="810"/>
      <c r="N1977" s="812"/>
      <c r="O1977" s="813"/>
      <c r="P1977" s="813"/>
      <c r="Q1977" s="647"/>
      <c r="R1977" s="682"/>
    </row>
    <row r="1978" hidden="1">
      <c r="A1978" s="804"/>
      <c r="B1978" s="799"/>
      <c r="C1978" s="805"/>
      <c r="D1978" s="814"/>
      <c r="E1978" s="802"/>
      <c r="F1978" s="807"/>
      <c r="G1978" s="682"/>
      <c r="H1978" s="682"/>
      <c r="I1978" s="808"/>
      <c r="J1978" s="809"/>
      <c r="K1978" s="810"/>
      <c r="L1978" s="811"/>
      <c r="M1978" s="810"/>
      <c r="N1978" s="812"/>
      <c r="O1978" s="813"/>
      <c r="P1978" s="813"/>
      <c r="Q1978" s="647"/>
      <c r="R1978" s="682"/>
    </row>
    <row r="1979" hidden="1">
      <c r="A1979" s="804"/>
      <c r="B1979" s="799"/>
      <c r="C1979" s="805"/>
      <c r="D1979" s="814"/>
      <c r="E1979" s="802"/>
      <c r="F1979" s="807"/>
      <c r="G1979" s="682"/>
      <c r="H1979" s="682"/>
      <c r="I1979" s="808"/>
      <c r="J1979" s="809"/>
      <c r="K1979" s="810"/>
      <c r="L1979" s="811"/>
      <c r="M1979" s="810"/>
      <c r="N1979" s="812"/>
      <c r="O1979" s="813"/>
      <c r="P1979" s="813"/>
      <c r="Q1979" s="647"/>
      <c r="R1979" s="682"/>
    </row>
    <row r="1980" hidden="1">
      <c r="A1980" s="804"/>
      <c r="B1980" s="799"/>
      <c r="C1980" s="805"/>
      <c r="D1980" s="814"/>
      <c r="E1980" s="802"/>
      <c r="F1980" s="807"/>
      <c r="G1980" s="682"/>
      <c r="H1980" s="682"/>
      <c r="I1980" s="808"/>
      <c r="J1980" s="809"/>
      <c r="K1980" s="810"/>
      <c r="L1980" s="811"/>
      <c r="M1980" s="810"/>
      <c r="N1980" s="812"/>
      <c r="O1980" s="813"/>
      <c r="P1980" s="813"/>
      <c r="Q1980" s="647"/>
      <c r="R1980" s="682"/>
    </row>
    <row r="1981" hidden="1">
      <c r="A1981" s="804"/>
      <c r="B1981" s="799"/>
      <c r="C1981" s="805"/>
      <c r="D1981" s="814"/>
      <c r="E1981" s="802"/>
      <c r="F1981" s="807"/>
      <c r="G1981" s="682"/>
      <c r="H1981" s="682"/>
      <c r="I1981" s="808"/>
      <c r="J1981" s="809"/>
      <c r="K1981" s="810"/>
      <c r="L1981" s="811"/>
      <c r="M1981" s="810"/>
      <c r="N1981" s="812"/>
      <c r="O1981" s="813"/>
      <c r="P1981" s="813"/>
      <c r="Q1981" s="647"/>
      <c r="R1981" s="682"/>
    </row>
    <row r="1982" hidden="1">
      <c r="A1982" s="804"/>
      <c r="B1982" s="799"/>
      <c r="C1982" s="805"/>
      <c r="D1982" s="814"/>
      <c r="E1982" s="802"/>
      <c r="F1982" s="807"/>
      <c r="G1982" s="682"/>
      <c r="H1982" s="682"/>
      <c r="I1982" s="808"/>
      <c r="J1982" s="809"/>
      <c r="K1982" s="810"/>
      <c r="L1982" s="811"/>
      <c r="M1982" s="810"/>
      <c r="N1982" s="812"/>
      <c r="O1982" s="813"/>
      <c r="P1982" s="813"/>
      <c r="Q1982" s="647"/>
      <c r="R1982" s="682"/>
    </row>
    <row r="1983" hidden="1">
      <c r="A1983" s="804"/>
      <c r="B1983" s="799"/>
      <c r="C1983" s="805"/>
      <c r="D1983" s="814"/>
      <c r="E1983" s="802"/>
      <c r="F1983" s="807"/>
      <c r="G1983" s="682"/>
      <c r="H1983" s="682"/>
      <c r="I1983" s="808"/>
      <c r="J1983" s="809"/>
      <c r="K1983" s="810"/>
      <c r="L1983" s="811"/>
      <c r="M1983" s="810"/>
      <c r="N1983" s="812"/>
      <c r="O1983" s="813"/>
      <c r="P1983" s="813"/>
      <c r="Q1983" s="647"/>
      <c r="R1983" s="682"/>
    </row>
    <row r="1984" hidden="1">
      <c r="A1984" s="804"/>
      <c r="B1984" s="799"/>
      <c r="C1984" s="805"/>
      <c r="D1984" s="814"/>
      <c r="E1984" s="802"/>
      <c r="F1984" s="807"/>
      <c r="G1984" s="682"/>
      <c r="H1984" s="682"/>
      <c r="I1984" s="808"/>
      <c r="J1984" s="809"/>
      <c r="K1984" s="810"/>
      <c r="L1984" s="811"/>
      <c r="M1984" s="810"/>
      <c r="N1984" s="812"/>
      <c r="O1984" s="813"/>
      <c r="P1984" s="813"/>
      <c r="Q1984" s="647"/>
      <c r="R1984" s="682"/>
    </row>
    <row r="1985" hidden="1">
      <c r="A1985" s="804"/>
      <c r="B1985" s="799"/>
      <c r="C1985" s="805"/>
      <c r="D1985" s="814"/>
      <c r="E1985" s="802"/>
      <c r="F1985" s="807"/>
      <c r="G1985" s="682"/>
      <c r="H1985" s="682"/>
      <c r="I1985" s="808"/>
      <c r="J1985" s="809"/>
      <c r="K1985" s="810"/>
      <c r="L1985" s="811"/>
      <c r="M1985" s="810"/>
      <c r="N1985" s="812"/>
      <c r="O1985" s="813"/>
      <c r="P1985" s="813"/>
      <c r="Q1985" s="647"/>
      <c r="R1985" s="682"/>
    </row>
    <row r="1986" hidden="1">
      <c r="A1986" s="804"/>
      <c r="B1986" s="799"/>
      <c r="C1986" s="805"/>
      <c r="D1986" s="814"/>
      <c r="E1986" s="802"/>
      <c r="F1986" s="807"/>
      <c r="G1986" s="682"/>
      <c r="H1986" s="682"/>
      <c r="I1986" s="808"/>
      <c r="J1986" s="809"/>
      <c r="K1986" s="810"/>
      <c r="L1986" s="811"/>
      <c r="M1986" s="810"/>
      <c r="N1986" s="812"/>
      <c r="O1986" s="813"/>
      <c r="P1986" s="813"/>
      <c r="Q1986" s="647"/>
      <c r="R1986" s="682"/>
    </row>
    <row r="1987" hidden="1">
      <c r="A1987" s="804"/>
      <c r="B1987" s="799"/>
      <c r="C1987" s="805"/>
      <c r="D1987" s="814"/>
      <c r="E1987" s="802"/>
      <c r="F1987" s="807"/>
      <c r="G1987" s="682"/>
      <c r="H1987" s="682"/>
      <c r="I1987" s="808"/>
      <c r="J1987" s="809"/>
      <c r="K1987" s="810"/>
      <c r="L1987" s="811"/>
      <c r="M1987" s="810"/>
      <c r="N1987" s="812"/>
      <c r="O1987" s="813"/>
      <c r="P1987" s="813"/>
      <c r="Q1987" s="647"/>
      <c r="R1987" s="682"/>
    </row>
    <row r="1988" hidden="1">
      <c r="A1988" s="804"/>
      <c r="B1988" s="799"/>
      <c r="C1988" s="805"/>
      <c r="D1988" s="814"/>
      <c r="E1988" s="802"/>
      <c r="F1988" s="807"/>
      <c r="G1988" s="682"/>
      <c r="H1988" s="682"/>
      <c r="I1988" s="808"/>
      <c r="J1988" s="809"/>
      <c r="K1988" s="810"/>
      <c r="L1988" s="811"/>
      <c r="M1988" s="810"/>
      <c r="N1988" s="812"/>
      <c r="O1988" s="813"/>
      <c r="P1988" s="813"/>
      <c r="Q1988" s="647"/>
      <c r="R1988" s="682"/>
    </row>
    <row r="1989" hidden="1">
      <c r="A1989" s="804"/>
      <c r="B1989" s="799"/>
      <c r="C1989" s="805"/>
      <c r="D1989" s="814"/>
      <c r="E1989" s="802"/>
      <c r="F1989" s="807"/>
      <c r="G1989" s="682"/>
      <c r="H1989" s="682"/>
      <c r="I1989" s="808"/>
      <c r="J1989" s="809"/>
      <c r="K1989" s="810"/>
      <c r="L1989" s="811"/>
      <c r="M1989" s="810"/>
      <c r="N1989" s="812"/>
      <c r="O1989" s="813"/>
      <c r="P1989" s="813"/>
      <c r="Q1989" s="647"/>
      <c r="R1989" s="682"/>
    </row>
    <row r="1990" hidden="1">
      <c r="A1990" s="804"/>
      <c r="B1990" s="799"/>
      <c r="C1990" s="805"/>
      <c r="D1990" s="814"/>
      <c r="E1990" s="802"/>
      <c r="F1990" s="807"/>
      <c r="G1990" s="682"/>
      <c r="H1990" s="682"/>
      <c r="I1990" s="808"/>
      <c r="J1990" s="809"/>
      <c r="K1990" s="810"/>
      <c r="L1990" s="811"/>
      <c r="M1990" s="810"/>
      <c r="N1990" s="812"/>
      <c r="O1990" s="813"/>
      <c r="P1990" s="813"/>
      <c r="Q1990" s="647"/>
      <c r="R1990" s="682"/>
    </row>
    <row r="1991" hidden="1">
      <c r="A1991" s="804"/>
      <c r="B1991" s="799"/>
      <c r="C1991" s="805"/>
      <c r="D1991" s="814"/>
      <c r="E1991" s="802"/>
      <c r="F1991" s="807"/>
      <c r="G1991" s="682"/>
      <c r="H1991" s="682"/>
      <c r="I1991" s="808"/>
      <c r="J1991" s="809"/>
      <c r="K1991" s="810"/>
      <c r="L1991" s="811"/>
      <c r="M1991" s="810"/>
      <c r="N1991" s="812"/>
      <c r="O1991" s="813"/>
      <c r="P1991" s="813"/>
      <c r="Q1991" s="647"/>
      <c r="R1991" s="682"/>
    </row>
    <row r="1992" hidden="1">
      <c r="A1992" s="804"/>
      <c r="B1992" s="799"/>
      <c r="C1992" s="805"/>
      <c r="D1992" s="814"/>
      <c r="E1992" s="802"/>
      <c r="F1992" s="807"/>
      <c r="G1992" s="682"/>
      <c r="H1992" s="682"/>
      <c r="I1992" s="808"/>
      <c r="J1992" s="809"/>
      <c r="K1992" s="810"/>
      <c r="L1992" s="811"/>
      <c r="M1992" s="810"/>
      <c r="N1992" s="812"/>
      <c r="O1992" s="813"/>
      <c r="P1992" s="813"/>
      <c r="Q1992" s="647"/>
      <c r="R1992" s="682"/>
    </row>
    <row r="1993" hidden="1">
      <c r="A1993" s="804"/>
      <c r="B1993" s="799"/>
      <c r="C1993" s="805"/>
      <c r="D1993" s="814"/>
      <c r="E1993" s="802"/>
      <c r="F1993" s="807"/>
      <c r="G1993" s="682"/>
      <c r="H1993" s="682"/>
      <c r="I1993" s="808"/>
      <c r="J1993" s="809"/>
      <c r="K1993" s="810"/>
      <c r="L1993" s="811"/>
      <c r="M1993" s="810"/>
      <c r="N1993" s="812"/>
      <c r="O1993" s="813"/>
      <c r="P1993" s="813"/>
      <c r="Q1993" s="647"/>
      <c r="R1993" s="682"/>
    </row>
    <row r="1994" hidden="1">
      <c r="A1994" s="804"/>
      <c r="B1994" s="799"/>
      <c r="C1994" s="805"/>
      <c r="D1994" s="814"/>
      <c r="E1994" s="802"/>
      <c r="F1994" s="807"/>
      <c r="G1994" s="682"/>
      <c r="H1994" s="682"/>
      <c r="I1994" s="808"/>
      <c r="J1994" s="809"/>
      <c r="K1994" s="810"/>
      <c r="L1994" s="811"/>
      <c r="M1994" s="810"/>
      <c r="N1994" s="812"/>
      <c r="O1994" s="813"/>
      <c r="P1994" s="813"/>
      <c r="Q1994" s="647"/>
      <c r="R1994" s="682"/>
    </row>
    <row r="1995" hidden="1">
      <c r="A1995" s="804"/>
      <c r="B1995" s="799"/>
      <c r="C1995" s="805"/>
      <c r="D1995" s="814"/>
      <c r="E1995" s="802"/>
      <c r="F1995" s="807"/>
      <c r="G1995" s="682"/>
      <c r="H1995" s="682"/>
      <c r="I1995" s="808"/>
      <c r="J1995" s="809"/>
      <c r="K1995" s="810"/>
      <c r="L1995" s="811"/>
      <c r="M1995" s="810"/>
      <c r="N1995" s="812"/>
      <c r="O1995" s="813"/>
      <c r="P1995" s="813"/>
      <c r="Q1995" s="647"/>
      <c r="R1995" s="682"/>
    </row>
    <row r="1996" hidden="1">
      <c r="A1996" s="804"/>
      <c r="B1996" s="799"/>
      <c r="C1996" s="805"/>
      <c r="D1996" s="814"/>
      <c r="E1996" s="802"/>
      <c r="F1996" s="807"/>
      <c r="G1996" s="682"/>
      <c r="H1996" s="682"/>
      <c r="I1996" s="808"/>
      <c r="J1996" s="809"/>
      <c r="K1996" s="810"/>
      <c r="L1996" s="811"/>
      <c r="M1996" s="810"/>
      <c r="N1996" s="812"/>
      <c r="O1996" s="813"/>
      <c r="P1996" s="813"/>
      <c r="Q1996" s="647"/>
      <c r="R1996" s="682"/>
    </row>
    <row r="1997" hidden="1">
      <c r="A1997" s="804"/>
      <c r="B1997" s="799"/>
      <c r="C1997" s="805"/>
      <c r="D1997" s="814"/>
      <c r="E1997" s="802"/>
      <c r="F1997" s="807"/>
      <c r="G1997" s="682"/>
      <c r="H1997" s="682"/>
      <c r="I1997" s="808"/>
      <c r="J1997" s="809"/>
      <c r="K1997" s="810"/>
      <c r="L1997" s="811"/>
      <c r="M1997" s="810"/>
      <c r="N1997" s="812"/>
      <c r="O1997" s="813"/>
      <c r="P1997" s="813"/>
      <c r="Q1997" s="647"/>
      <c r="R1997" s="682"/>
    </row>
    <row r="1998" hidden="1">
      <c r="A1998" s="804"/>
      <c r="B1998" s="799"/>
      <c r="C1998" s="805"/>
      <c r="D1998" s="814"/>
      <c r="E1998" s="802"/>
      <c r="F1998" s="807"/>
      <c r="G1998" s="682"/>
      <c r="H1998" s="682"/>
      <c r="I1998" s="808"/>
      <c r="J1998" s="809"/>
      <c r="K1998" s="810"/>
      <c r="L1998" s="811"/>
      <c r="M1998" s="810"/>
      <c r="N1998" s="812"/>
      <c r="O1998" s="813"/>
      <c r="P1998" s="813"/>
      <c r="Q1998" s="647"/>
      <c r="R1998" s="682"/>
    </row>
    <row r="1999" hidden="1">
      <c r="A1999" s="804"/>
      <c r="B1999" s="799"/>
      <c r="C1999" s="805"/>
      <c r="D1999" s="814"/>
      <c r="E1999" s="802"/>
      <c r="F1999" s="807"/>
      <c r="G1999" s="682"/>
      <c r="H1999" s="682"/>
      <c r="I1999" s="808"/>
      <c r="J1999" s="809"/>
      <c r="K1999" s="810"/>
      <c r="L1999" s="811"/>
      <c r="M1999" s="810"/>
      <c r="N1999" s="812"/>
      <c r="O1999" s="813"/>
      <c r="P1999" s="813"/>
      <c r="Q1999" s="647"/>
      <c r="R1999" s="682"/>
    </row>
    <row r="2000" hidden="1">
      <c r="A2000" s="804"/>
      <c r="B2000" s="799"/>
      <c r="C2000" s="805"/>
      <c r="D2000" s="814"/>
      <c r="E2000" s="802"/>
      <c r="F2000" s="807"/>
      <c r="G2000" s="682"/>
      <c r="H2000" s="682"/>
      <c r="I2000" s="808"/>
      <c r="J2000" s="809"/>
      <c r="K2000" s="810"/>
      <c r="L2000" s="811"/>
      <c r="M2000" s="810"/>
      <c r="N2000" s="812"/>
      <c r="O2000" s="813"/>
      <c r="P2000" s="813"/>
      <c r="Q2000" s="647"/>
      <c r="R2000" s="682"/>
    </row>
    <row r="2001" hidden="1">
      <c r="A2001" s="804"/>
      <c r="B2001" s="799"/>
      <c r="C2001" s="805"/>
      <c r="D2001" s="814"/>
      <c r="E2001" s="802"/>
      <c r="F2001" s="807"/>
      <c r="G2001" s="682"/>
      <c r="H2001" s="682"/>
      <c r="I2001" s="808"/>
      <c r="J2001" s="809"/>
      <c r="K2001" s="810"/>
      <c r="L2001" s="811"/>
      <c r="M2001" s="810"/>
      <c r="N2001" s="812"/>
      <c r="O2001" s="813"/>
      <c r="P2001" s="813"/>
      <c r="Q2001" s="647"/>
      <c r="R2001" s="682"/>
    </row>
    <row r="2002" hidden="1">
      <c r="A2002" s="804"/>
      <c r="B2002" s="799"/>
      <c r="C2002" s="805"/>
      <c r="D2002" s="814"/>
      <c r="E2002" s="802"/>
      <c r="F2002" s="807"/>
      <c r="G2002" s="682"/>
      <c r="H2002" s="682"/>
      <c r="I2002" s="808"/>
      <c r="J2002" s="809"/>
      <c r="K2002" s="810"/>
      <c r="L2002" s="811"/>
      <c r="M2002" s="810"/>
      <c r="N2002" s="812"/>
      <c r="O2002" s="813"/>
      <c r="P2002" s="813"/>
      <c r="Q2002" s="647"/>
      <c r="R2002" s="682"/>
    </row>
    <row r="2003" hidden="1">
      <c r="A2003" s="804"/>
      <c r="B2003" s="799"/>
      <c r="C2003" s="805"/>
      <c r="D2003" s="814"/>
      <c r="E2003" s="802"/>
      <c r="F2003" s="807"/>
      <c r="G2003" s="682"/>
      <c r="H2003" s="682"/>
      <c r="I2003" s="808"/>
      <c r="J2003" s="809"/>
      <c r="K2003" s="810"/>
      <c r="L2003" s="811"/>
      <c r="M2003" s="810"/>
      <c r="N2003" s="812"/>
      <c r="O2003" s="813"/>
      <c r="P2003" s="813"/>
      <c r="Q2003" s="647"/>
      <c r="R2003" s="682"/>
    </row>
    <row r="2004" hidden="1">
      <c r="A2004" s="804"/>
      <c r="B2004" s="799"/>
      <c r="C2004" s="805"/>
      <c r="D2004" s="814"/>
      <c r="E2004" s="802"/>
      <c r="F2004" s="807"/>
      <c r="G2004" s="682"/>
      <c r="H2004" s="682"/>
      <c r="I2004" s="808"/>
      <c r="J2004" s="809"/>
      <c r="K2004" s="810"/>
      <c r="L2004" s="811"/>
      <c r="M2004" s="810"/>
      <c r="N2004" s="812"/>
      <c r="O2004" s="813"/>
      <c r="P2004" s="813"/>
      <c r="Q2004" s="647"/>
      <c r="R2004" s="682"/>
    </row>
    <row r="2005" hidden="1">
      <c r="A2005" s="804"/>
      <c r="B2005" s="799"/>
      <c r="C2005" s="805"/>
      <c r="D2005" s="814"/>
      <c r="E2005" s="802"/>
      <c r="F2005" s="807"/>
      <c r="G2005" s="682"/>
      <c r="H2005" s="682"/>
      <c r="I2005" s="808"/>
      <c r="J2005" s="809"/>
      <c r="K2005" s="810"/>
      <c r="L2005" s="811"/>
      <c r="M2005" s="810"/>
      <c r="N2005" s="812"/>
      <c r="O2005" s="813"/>
      <c r="P2005" s="813"/>
      <c r="Q2005" s="647"/>
      <c r="R2005" s="682"/>
    </row>
    <row r="2006" hidden="1">
      <c r="A2006" s="804"/>
      <c r="B2006" s="799"/>
      <c r="C2006" s="805"/>
      <c r="D2006" s="814"/>
      <c r="E2006" s="802"/>
      <c r="F2006" s="807"/>
      <c r="G2006" s="682"/>
      <c r="H2006" s="682"/>
      <c r="I2006" s="808"/>
      <c r="J2006" s="809"/>
      <c r="K2006" s="810"/>
      <c r="L2006" s="811"/>
      <c r="M2006" s="810"/>
      <c r="N2006" s="812"/>
      <c r="O2006" s="813"/>
      <c r="P2006" s="813"/>
      <c r="Q2006" s="647"/>
      <c r="R2006" s="682"/>
    </row>
    <row r="2007" hidden="1">
      <c r="A2007" s="804"/>
      <c r="B2007" s="799"/>
      <c r="C2007" s="805"/>
      <c r="D2007" s="814"/>
      <c r="E2007" s="802"/>
      <c r="F2007" s="807"/>
      <c r="G2007" s="682"/>
      <c r="H2007" s="682"/>
      <c r="I2007" s="808"/>
      <c r="J2007" s="809"/>
      <c r="K2007" s="810"/>
      <c r="L2007" s="811"/>
      <c r="M2007" s="810"/>
      <c r="N2007" s="812"/>
      <c r="O2007" s="813"/>
      <c r="P2007" s="813"/>
      <c r="Q2007" s="647"/>
      <c r="R2007" s="682"/>
    </row>
    <row r="2008" hidden="1">
      <c r="A2008" s="804"/>
      <c r="B2008" s="799"/>
      <c r="C2008" s="805"/>
      <c r="D2008" s="814"/>
      <c r="E2008" s="802"/>
      <c r="F2008" s="807"/>
      <c r="G2008" s="682"/>
      <c r="H2008" s="682"/>
      <c r="I2008" s="808"/>
      <c r="J2008" s="809"/>
      <c r="K2008" s="810"/>
      <c r="L2008" s="811"/>
      <c r="M2008" s="810"/>
      <c r="N2008" s="812"/>
      <c r="O2008" s="813"/>
      <c r="P2008" s="813"/>
      <c r="Q2008" s="647"/>
      <c r="R2008" s="682"/>
    </row>
    <row r="2009" hidden="1">
      <c r="A2009" s="804"/>
      <c r="B2009" s="799"/>
      <c r="C2009" s="805"/>
      <c r="D2009" s="814"/>
      <c r="E2009" s="802"/>
      <c r="F2009" s="807"/>
      <c r="G2009" s="682"/>
      <c r="H2009" s="682"/>
      <c r="I2009" s="808"/>
      <c r="J2009" s="809"/>
      <c r="K2009" s="810"/>
      <c r="L2009" s="811"/>
      <c r="M2009" s="810"/>
      <c r="N2009" s="812"/>
      <c r="O2009" s="813"/>
      <c r="P2009" s="813"/>
      <c r="Q2009" s="647"/>
      <c r="R2009" s="682"/>
    </row>
    <row r="2010" hidden="1">
      <c r="A2010" s="804"/>
      <c r="B2010" s="799"/>
      <c r="C2010" s="805"/>
      <c r="D2010" s="814"/>
      <c r="E2010" s="802"/>
      <c r="F2010" s="807"/>
      <c r="G2010" s="682"/>
      <c r="H2010" s="682"/>
      <c r="I2010" s="808"/>
      <c r="J2010" s="809"/>
      <c r="K2010" s="810"/>
      <c r="L2010" s="811"/>
      <c r="M2010" s="810"/>
      <c r="N2010" s="812"/>
      <c r="O2010" s="813"/>
      <c r="P2010" s="813"/>
      <c r="Q2010" s="647"/>
      <c r="R2010" s="682"/>
    </row>
    <row r="2011" hidden="1">
      <c r="A2011" s="804"/>
      <c r="B2011" s="799"/>
      <c r="C2011" s="805"/>
      <c r="D2011" s="814"/>
      <c r="E2011" s="802"/>
      <c r="F2011" s="807"/>
      <c r="G2011" s="682"/>
      <c r="H2011" s="682"/>
      <c r="I2011" s="808"/>
      <c r="J2011" s="809"/>
      <c r="K2011" s="810"/>
      <c r="L2011" s="811"/>
      <c r="M2011" s="810"/>
      <c r="N2011" s="812"/>
      <c r="O2011" s="813"/>
      <c r="P2011" s="813"/>
      <c r="Q2011" s="647"/>
      <c r="R2011" s="682"/>
    </row>
    <row r="2012" hidden="1">
      <c r="A2012" s="804"/>
      <c r="B2012" s="799"/>
      <c r="C2012" s="805"/>
      <c r="D2012" s="814"/>
      <c r="E2012" s="802"/>
      <c r="F2012" s="807"/>
      <c r="G2012" s="682"/>
      <c r="H2012" s="682"/>
      <c r="I2012" s="808"/>
      <c r="J2012" s="809"/>
      <c r="K2012" s="810"/>
      <c r="L2012" s="811"/>
      <c r="M2012" s="810"/>
      <c r="N2012" s="812"/>
      <c r="O2012" s="813"/>
      <c r="P2012" s="813"/>
      <c r="Q2012" s="647"/>
      <c r="R2012" s="682"/>
    </row>
    <row r="2013" hidden="1">
      <c r="A2013" s="804"/>
      <c r="B2013" s="799"/>
      <c r="C2013" s="805"/>
      <c r="D2013" s="814"/>
      <c r="E2013" s="802"/>
      <c r="F2013" s="807"/>
      <c r="G2013" s="682"/>
      <c r="H2013" s="682"/>
      <c r="I2013" s="808"/>
      <c r="J2013" s="809"/>
      <c r="K2013" s="810"/>
      <c r="L2013" s="811"/>
      <c r="M2013" s="810"/>
      <c r="N2013" s="812"/>
      <c r="O2013" s="813"/>
      <c r="P2013" s="813"/>
      <c r="Q2013" s="647"/>
      <c r="R2013" s="682"/>
    </row>
    <row r="2014" hidden="1">
      <c r="A2014" s="804"/>
      <c r="B2014" s="799"/>
      <c r="C2014" s="805"/>
      <c r="D2014" s="814"/>
      <c r="E2014" s="802"/>
      <c r="F2014" s="807"/>
      <c r="G2014" s="682"/>
      <c r="H2014" s="682"/>
      <c r="I2014" s="808"/>
      <c r="J2014" s="809"/>
      <c r="K2014" s="810"/>
      <c r="L2014" s="811"/>
      <c r="M2014" s="810"/>
      <c r="N2014" s="812"/>
      <c r="O2014" s="813"/>
      <c r="P2014" s="813"/>
      <c r="Q2014" s="647"/>
      <c r="R2014" s="682"/>
    </row>
    <row r="2015" hidden="1">
      <c r="A2015" s="804"/>
      <c r="B2015" s="799"/>
      <c r="C2015" s="805"/>
      <c r="D2015" s="814"/>
      <c r="E2015" s="802"/>
      <c r="F2015" s="807"/>
      <c r="G2015" s="682"/>
      <c r="H2015" s="682"/>
      <c r="I2015" s="808"/>
      <c r="J2015" s="809"/>
      <c r="K2015" s="810"/>
      <c r="L2015" s="811"/>
      <c r="M2015" s="810"/>
      <c r="N2015" s="812"/>
      <c r="O2015" s="813"/>
      <c r="P2015" s="813"/>
      <c r="Q2015" s="647"/>
      <c r="R2015" s="682"/>
    </row>
    <row r="2016" hidden="1">
      <c r="A2016" s="804"/>
      <c r="B2016" s="799"/>
      <c r="C2016" s="805"/>
      <c r="D2016" s="814"/>
      <c r="E2016" s="802"/>
      <c r="F2016" s="807"/>
      <c r="G2016" s="682"/>
      <c r="H2016" s="682"/>
      <c r="I2016" s="808"/>
      <c r="J2016" s="809"/>
      <c r="K2016" s="810"/>
      <c r="L2016" s="811"/>
      <c r="M2016" s="810"/>
      <c r="N2016" s="812"/>
      <c r="O2016" s="813"/>
      <c r="P2016" s="813"/>
      <c r="Q2016" s="647"/>
      <c r="R2016" s="682"/>
    </row>
    <row r="2017" hidden="1">
      <c r="A2017" s="804"/>
      <c r="B2017" s="799"/>
      <c r="C2017" s="805"/>
      <c r="D2017" s="814"/>
      <c r="E2017" s="802"/>
      <c r="F2017" s="807"/>
      <c r="G2017" s="682"/>
      <c r="H2017" s="682"/>
      <c r="I2017" s="808"/>
      <c r="J2017" s="809"/>
      <c r="K2017" s="810"/>
      <c r="L2017" s="811"/>
      <c r="M2017" s="810"/>
      <c r="N2017" s="812"/>
      <c r="O2017" s="813"/>
      <c r="P2017" s="813"/>
      <c r="Q2017" s="647"/>
      <c r="R2017" s="682"/>
    </row>
    <row r="2018" hidden="1">
      <c r="A2018" s="804"/>
      <c r="B2018" s="799"/>
      <c r="C2018" s="805"/>
      <c r="D2018" s="814"/>
      <c r="E2018" s="802"/>
      <c r="F2018" s="807"/>
      <c r="G2018" s="682"/>
      <c r="H2018" s="682"/>
      <c r="I2018" s="808"/>
      <c r="J2018" s="809"/>
      <c r="K2018" s="810"/>
      <c r="L2018" s="811"/>
      <c r="M2018" s="810"/>
      <c r="N2018" s="812"/>
      <c r="O2018" s="813"/>
      <c r="P2018" s="813"/>
      <c r="Q2018" s="647"/>
      <c r="R2018" s="682"/>
    </row>
    <row r="2019" hidden="1">
      <c r="A2019" s="804"/>
      <c r="B2019" s="799"/>
      <c r="C2019" s="805"/>
      <c r="D2019" s="814"/>
      <c r="E2019" s="802"/>
      <c r="F2019" s="807"/>
      <c r="G2019" s="682"/>
      <c r="H2019" s="682"/>
      <c r="I2019" s="808"/>
      <c r="J2019" s="809"/>
      <c r="K2019" s="810"/>
      <c r="L2019" s="811"/>
      <c r="M2019" s="810"/>
      <c r="N2019" s="812"/>
      <c r="O2019" s="813"/>
      <c r="P2019" s="813"/>
      <c r="Q2019" s="647"/>
      <c r="R2019" s="682"/>
    </row>
    <row r="2020" hidden="1">
      <c r="A2020" s="804"/>
      <c r="B2020" s="799"/>
      <c r="C2020" s="805"/>
      <c r="D2020" s="814"/>
      <c r="E2020" s="802"/>
      <c r="F2020" s="807"/>
      <c r="G2020" s="682"/>
      <c r="H2020" s="682"/>
      <c r="I2020" s="808"/>
      <c r="J2020" s="809"/>
      <c r="K2020" s="810"/>
      <c r="L2020" s="811"/>
      <c r="M2020" s="810"/>
      <c r="N2020" s="812"/>
      <c r="O2020" s="813"/>
      <c r="P2020" s="813"/>
      <c r="Q2020" s="647"/>
      <c r="R2020" s="682"/>
    </row>
    <row r="2021" hidden="1">
      <c r="A2021" s="804"/>
      <c r="B2021" s="799"/>
      <c r="C2021" s="805"/>
      <c r="D2021" s="814"/>
      <c r="E2021" s="802"/>
      <c r="F2021" s="807"/>
      <c r="G2021" s="682"/>
      <c r="H2021" s="682"/>
      <c r="I2021" s="808"/>
      <c r="J2021" s="809"/>
      <c r="K2021" s="810"/>
      <c r="L2021" s="811"/>
      <c r="M2021" s="810"/>
      <c r="N2021" s="812"/>
      <c r="O2021" s="813"/>
      <c r="P2021" s="813"/>
      <c r="Q2021" s="647"/>
      <c r="R2021" s="682"/>
    </row>
    <row r="2022" hidden="1">
      <c r="A2022" s="804"/>
      <c r="B2022" s="799"/>
      <c r="C2022" s="805"/>
      <c r="D2022" s="814"/>
      <c r="E2022" s="802"/>
      <c r="F2022" s="807"/>
      <c r="G2022" s="682"/>
      <c r="H2022" s="682"/>
      <c r="I2022" s="808"/>
      <c r="J2022" s="809"/>
      <c r="K2022" s="810"/>
      <c r="L2022" s="811"/>
      <c r="M2022" s="810"/>
      <c r="N2022" s="812"/>
      <c r="O2022" s="813"/>
      <c r="P2022" s="813"/>
      <c r="Q2022" s="647"/>
      <c r="R2022" s="682"/>
    </row>
    <row r="2023" hidden="1">
      <c r="A2023" s="804"/>
      <c r="B2023" s="799"/>
      <c r="C2023" s="805"/>
      <c r="D2023" s="814"/>
      <c r="E2023" s="802"/>
      <c r="F2023" s="807"/>
      <c r="G2023" s="682"/>
      <c r="H2023" s="682"/>
      <c r="I2023" s="808"/>
      <c r="J2023" s="809"/>
      <c r="K2023" s="810"/>
      <c r="L2023" s="811"/>
      <c r="M2023" s="810"/>
      <c r="N2023" s="812"/>
      <c r="O2023" s="813"/>
      <c r="P2023" s="813"/>
      <c r="Q2023" s="647"/>
      <c r="R2023" s="682"/>
    </row>
    <row r="2024" hidden="1">
      <c r="A2024" s="804"/>
      <c r="B2024" s="799"/>
      <c r="C2024" s="805"/>
      <c r="D2024" s="814"/>
      <c r="E2024" s="802"/>
      <c r="F2024" s="807"/>
      <c r="G2024" s="682"/>
      <c r="H2024" s="682"/>
      <c r="I2024" s="808"/>
      <c r="J2024" s="809"/>
      <c r="K2024" s="810"/>
      <c r="L2024" s="811"/>
      <c r="M2024" s="810"/>
      <c r="N2024" s="812"/>
      <c r="O2024" s="813"/>
      <c r="P2024" s="813"/>
      <c r="Q2024" s="647"/>
      <c r="R2024" s="682"/>
    </row>
    <row r="2025" hidden="1">
      <c r="A2025" s="804"/>
      <c r="B2025" s="799"/>
      <c r="C2025" s="805"/>
      <c r="D2025" s="814"/>
      <c r="E2025" s="802"/>
      <c r="F2025" s="807"/>
      <c r="G2025" s="682"/>
      <c r="H2025" s="682"/>
      <c r="I2025" s="808"/>
      <c r="J2025" s="809"/>
      <c r="K2025" s="810"/>
      <c r="L2025" s="811"/>
      <c r="M2025" s="810"/>
      <c r="N2025" s="812"/>
      <c r="O2025" s="813"/>
      <c r="P2025" s="813"/>
      <c r="Q2025" s="647"/>
      <c r="R2025" s="682"/>
    </row>
    <row r="2026" hidden="1">
      <c r="A2026" s="804"/>
      <c r="B2026" s="799"/>
      <c r="C2026" s="805"/>
      <c r="D2026" s="814"/>
      <c r="E2026" s="802"/>
      <c r="F2026" s="807"/>
      <c r="G2026" s="682"/>
      <c r="H2026" s="682"/>
      <c r="I2026" s="808"/>
      <c r="J2026" s="809"/>
      <c r="K2026" s="810"/>
      <c r="L2026" s="811"/>
      <c r="M2026" s="810"/>
      <c r="N2026" s="812"/>
      <c r="O2026" s="813"/>
      <c r="P2026" s="813"/>
      <c r="Q2026" s="647"/>
      <c r="R2026" s="682"/>
    </row>
    <row r="2027" hidden="1">
      <c r="A2027" s="804"/>
      <c r="B2027" s="799"/>
      <c r="C2027" s="805"/>
      <c r="D2027" s="814"/>
      <c r="E2027" s="802"/>
      <c r="F2027" s="807"/>
      <c r="G2027" s="682"/>
      <c r="H2027" s="682"/>
      <c r="I2027" s="808"/>
      <c r="J2027" s="809"/>
      <c r="K2027" s="810"/>
      <c r="L2027" s="811"/>
      <c r="M2027" s="810"/>
      <c r="N2027" s="812"/>
      <c r="O2027" s="813"/>
      <c r="P2027" s="813"/>
      <c r="Q2027" s="647"/>
      <c r="R2027" s="682"/>
    </row>
    <row r="2028" hidden="1">
      <c r="A2028" s="804"/>
      <c r="B2028" s="799"/>
      <c r="C2028" s="805"/>
      <c r="D2028" s="814"/>
      <c r="E2028" s="802"/>
      <c r="F2028" s="807"/>
      <c r="G2028" s="682"/>
      <c r="H2028" s="682"/>
      <c r="I2028" s="808"/>
      <c r="J2028" s="809"/>
      <c r="K2028" s="810"/>
      <c r="L2028" s="811"/>
      <c r="M2028" s="810"/>
      <c r="N2028" s="812"/>
      <c r="O2028" s="813"/>
      <c r="P2028" s="813"/>
      <c r="Q2028" s="647"/>
      <c r="R2028" s="682"/>
    </row>
    <row r="2029" hidden="1">
      <c r="A2029" s="804"/>
      <c r="B2029" s="799"/>
      <c r="C2029" s="805"/>
      <c r="D2029" s="814"/>
      <c r="E2029" s="802"/>
      <c r="F2029" s="807"/>
      <c r="G2029" s="682"/>
      <c r="H2029" s="682"/>
      <c r="I2029" s="808"/>
      <c r="J2029" s="809"/>
      <c r="K2029" s="810"/>
      <c r="L2029" s="811"/>
      <c r="M2029" s="810"/>
      <c r="N2029" s="812"/>
      <c r="O2029" s="813"/>
      <c r="P2029" s="813"/>
      <c r="Q2029" s="647"/>
      <c r="R2029" s="682"/>
    </row>
    <row r="2030" hidden="1">
      <c r="A2030" s="804"/>
      <c r="B2030" s="799"/>
      <c r="C2030" s="805"/>
      <c r="D2030" s="814"/>
      <c r="E2030" s="802"/>
      <c r="F2030" s="807"/>
      <c r="G2030" s="682"/>
      <c r="H2030" s="682"/>
      <c r="I2030" s="808"/>
      <c r="J2030" s="809"/>
      <c r="K2030" s="810"/>
      <c r="L2030" s="811"/>
      <c r="M2030" s="810"/>
      <c r="N2030" s="812"/>
      <c r="O2030" s="813"/>
      <c r="P2030" s="813"/>
      <c r="Q2030" s="647"/>
      <c r="R2030" s="682"/>
    </row>
    <row r="2031" hidden="1">
      <c r="A2031" s="804"/>
      <c r="B2031" s="799"/>
      <c r="C2031" s="805"/>
      <c r="D2031" s="814"/>
      <c r="E2031" s="802"/>
      <c r="F2031" s="807"/>
      <c r="G2031" s="682"/>
      <c r="H2031" s="682"/>
      <c r="I2031" s="808"/>
      <c r="J2031" s="809"/>
      <c r="K2031" s="810"/>
      <c r="L2031" s="811"/>
      <c r="M2031" s="810"/>
      <c r="N2031" s="812"/>
      <c r="O2031" s="813"/>
      <c r="P2031" s="813"/>
      <c r="Q2031" s="647"/>
      <c r="R2031" s="682"/>
    </row>
    <row r="2032" hidden="1">
      <c r="A2032" s="804"/>
      <c r="B2032" s="799"/>
      <c r="C2032" s="805"/>
      <c r="D2032" s="814"/>
      <c r="E2032" s="802"/>
      <c r="F2032" s="807"/>
      <c r="G2032" s="682"/>
      <c r="H2032" s="682"/>
      <c r="I2032" s="808"/>
      <c r="J2032" s="809"/>
      <c r="K2032" s="810"/>
      <c r="L2032" s="811"/>
      <c r="M2032" s="810"/>
      <c r="N2032" s="812"/>
      <c r="O2032" s="813"/>
      <c r="P2032" s="813"/>
      <c r="Q2032" s="647"/>
      <c r="R2032" s="682"/>
    </row>
    <row r="2033" hidden="1">
      <c r="A2033" s="804"/>
      <c r="B2033" s="799"/>
      <c r="C2033" s="805"/>
      <c r="D2033" s="814"/>
      <c r="E2033" s="802"/>
      <c r="F2033" s="807"/>
      <c r="G2033" s="682"/>
      <c r="H2033" s="682"/>
      <c r="I2033" s="808"/>
      <c r="J2033" s="809"/>
      <c r="K2033" s="810"/>
      <c r="L2033" s="811"/>
      <c r="M2033" s="810"/>
      <c r="N2033" s="812"/>
      <c r="O2033" s="813"/>
      <c r="P2033" s="813"/>
      <c r="Q2033" s="647"/>
      <c r="R2033" s="682"/>
    </row>
    <row r="2034" hidden="1">
      <c r="A2034" s="804"/>
      <c r="B2034" s="799"/>
      <c r="C2034" s="805"/>
      <c r="D2034" s="814"/>
      <c r="E2034" s="802"/>
      <c r="F2034" s="807"/>
      <c r="G2034" s="682"/>
      <c r="H2034" s="682"/>
      <c r="I2034" s="808"/>
      <c r="J2034" s="809"/>
      <c r="K2034" s="810"/>
      <c r="L2034" s="811"/>
      <c r="M2034" s="810"/>
      <c r="N2034" s="812"/>
      <c r="O2034" s="813"/>
      <c r="P2034" s="813"/>
      <c r="Q2034" s="647"/>
      <c r="R2034" s="682"/>
    </row>
    <row r="2035" hidden="1">
      <c r="A2035" s="804"/>
      <c r="B2035" s="799"/>
      <c r="C2035" s="805"/>
      <c r="D2035" s="814"/>
      <c r="E2035" s="802"/>
      <c r="F2035" s="807"/>
      <c r="G2035" s="682"/>
      <c r="H2035" s="682"/>
      <c r="I2035" s="808"/>
      <c r="J2035" s="809"/>
      <c r="K2035" s="810"/>
      <c r="L2035" s="811"/>
      <c r="M2035" s="810"/>
      <c r="N2035" s="812"/>
      <c r="O2035" s="813"/>
      <c r="P2035" s="813"/>
      <c r="Q2035" s="647"/>
      <c r="R2035" s="682"/>
    </row>
    <row r="2036" hidden="1">
      <c r="A2036" s="804"/>
      <c r="B2036" s="799"/>
      <c r="C2036" s="805"/>
      <c r="D2036" s="814"/>
      <c r="E2036" s="802"/>
      <c r="F2036" s="807"/>
      <c r="G2036" s="682"/>
      <c r="H2036" s="682"/>
      <c r="I2036" s="808"/>
      <c r="J2036" s="809"/>
      <c r="K2036" s="810"/>
      <c r="L2036" s="811"/>
      <c r="M2036" s="810"/>
      <c r="N2036" s="812"/>
      <c r="O2036" s="813"/>
      <c r="P2036" s="813"/>
      <c r="Q2036" s="647"/>
      <c r="R2036" s="682"/>
    </row>
    <row r="2037" hidden="1">
      <c r="A2037" s="804"/>
      <c r="B2037" s="799"/>
      <c r="C2037" s="805"/>
      <c r="D2037" s="814"/>
      <c r="E2037" s="802"/>
      <c r="F2037" s="807"/>
      <c r="G2037" s="682"/>
      <c r="H2037" s="682"/>
      <c r="I2037" s="808"/>
      <c r="J2037" s="809"/>
      <c r="K2037" s="810"/>
      <c r="L2037" s="811"/>
      <c r="M2037" s="810"/>
      <c r="N2037" s="812"/>
      <c r="O2037" s="813"/>
      <c r="P2037" s="813"/>
      <c r="Q2037" s="647"/>
      <c r="R2037" s="682"/>
    </row>
    <row r="2038" hidden="1">
      <c r="A2038" s="804"/>
      <c r="B2038" s="799"/>
      <c r="C2038" s="805"/>
      <c r="D2038" s="814"/>
      <c r="E2038" s="802"/>
      <c r="F2038" s="807"/>
      <c r="G2038" s="682"/>
      <c r="H2038" s="682"/>
      <c r="I2038" s="808"/>
      <c r="J2038" s="809"/>
      <c r="K2038" s="810"/>
      <c r="L2038" s="811"/>
      <c r="M2038" s="810"/>
      <c r="N2038" s="812"/>
      <c r="O2038" s="813"/>
      <c r="P2038" s="813"/>
      <c r="Q2038" s="647"/>
      <c r="R2038" s="682"/>
    </row>
    <row r="2039" hidden="1">
      <c r="A2039" s="804"/>
      <c r="B2039" s="799"/>
      <c r="C2039" s="805"/>
      <c r="D2039" s="814"/>
      <c r="E2039" s="802"/>
      <c r="F2039" s="807"/>
      <c r="G2039" s="682"/>
      <c r="H2039" s="682"/>
      <c r="I2039" s="808"/>
      <c r="J2039" s="809"/>
      <c r="K2039" s="810"/>
      <c r="L2039" s="811"/>
      <c r="M2039" s="810"/>
      <c r="N2039" s="812"/>
      <c r="O2039" s="813"/>
      <c r="P2039" s="813"/>
      <c r="Q2039" s="647"/>
      <c r="R2039" s="682"/>
    </row>
    <row r="2040" hidden="1">
      <c r="A2040" s="804"/>
      <c r="B2040" s="799"/>
      <c r="C2040" s="805"/>
      <c r="D2040" s="814"/>
      <c r="E2040" s="802"/>
      <c r="F2040" s="807"/>
      <c r="G2040" s="682"/>
      <c r="H2040" s="682"/>
      <c r="I2040" s="808"/>
      <c r="J2040" s="809"/>
      <c r="K2040" s="810"/>
      <c r="L2040" s="811"/>
      <c r="M2040" s="810"/>
      <c r="N2040" s="812"/>
      <c r="O2040" s="813"/>
      <c r="P2040" s="813"/>
      <c r="Q2040" s="647"/>
      <c r="R2040" s="682"/>
    </row>
    <row r="2041" hidden="1">
      <c r="A2041" s="804"/>
      <c r="B2041" s="799"/>
      <c r="C2041" s="805"/>
      <c r="D2041" s="814"/>
      <c r="E2041" s="802"/>
      <c r="F2041" s="807"/>
      <c r="G2041" s="682"/>
      <c r="H2041" s="682"/>
      <c r="I2041" s="808"/>
      <c r="J2041" s="809"/>
      <c r="K2041" s="810"/>
      <c r="L2041" s="811"/>
      <c r="M2041" s="810"/>
      <c r="N2041" s="812"/>
      <c r="O2041" s="813"/>
      <c r="P2041" s="813"/>
      <c r="Q2041" s="647"/>
      <c r="R2041" s="682"/>
    </row>
    <row r="2042" hidden="1">
      <c r="A2042" s="804"/>
      <c r="B2042" s="799"/>
      <c r="C2042" s="805"/>
      <c r="D2042" s="814"/>
      <c r="E2042" s="802"/>
      <c r="F2042" s="807"/>
      <c r="G2042" s="682"/>
      <c r="H2042" s="682"/>
      <c r="I2042" s="808"/>
      <c r="J2042" s="809"/>
      <c r="K2042" s="810"/>
      <c r="L2042" s="811"/>
      <c r="M2042" s="810"/>
      <c r="N2042" s="812"/>
      <c r="O2042" s="813"/>
      <c r="P2042" s="813"/>
      <c r="Q2042" s="647"/>
      <c r="R2042" s="682"/>
    </row>
    <row r="2043" hidden="1">
      <c r="A2043" s="804"/>
      <c r="B2043" s="799"/>
      <c r="C2043" s="805"/>
      <c r="D2043" s="814"/>
      <c r="E2043" s="802"/>
      <c r="F2043" s="807"/>
      <c r="G2043" s="682"/>
      <c r="H2043" s="682"/>
      <c r="I2043" s="808"/>
      <c r="J2043" s="809"/>
      <c r="K2043" s="810"/>
      <c r="L2043" s="811"/>
      <c r="M2043" s="810"/>
      <c r="N2043" s="812"/>
      <c r="O2043" s="813"/>
      <c r="P2043" s="813"/>
      <c r="Q2043" s="647"/>
      <c r="R2043" s="682"/>
    </row>
    <row r="2044" hidden="1">
      <c r="A2044" s="804"/>
      <c r="B2044" s="799"/>
      <c r="C2044" s="805"/>
      <c r="D2044" s="814"/>
      <c r="E2044" s="802"/>
      <c r="F2044" s="807"/>
      <c r="G2044" s="682"/>
      <c r="H2044" s="682"/>
      <c r="I2044" s="808"/>
      <c r="J2044" s="809"/>
      <c r="K2044" s="810"/>
      <c r="L2044" s="811"/>
      <c r="M2044" s="810"/>
      <c r="N2044" s="812"/>
      <c r="O2044" s="813"/>
      <c r="P2044" s="813"/>
      <c r="Q2044" s="647"/>
      <c r="R2044" s="682"/>
    </row>
    <row r="2045" hidden="1">
      <c r="A2045" s="804"/>
      <c r="B2045" s="799"/>
      <c r="C2045" s="805"/>
      <c r="D2045" s="814"/>
      <c r="E2045" s="802"/>
      <c r="F2045" s="807"/>
      <c r="G2045" s="682"/>
      <c r="H2045" s="682"/>
      <c r="I2045" s="808"/>
      <c r="J2045" s="809"/>
      <c r="K2045" s="810"/>
      <c r="L2045" s="811"/>
      <c r="M2045" s="810"/>
      <c r="N2045" s="812"/>
      <c r="O2045" s="813"/>
      <c r="P2045" s="813"/>
      <c r="Q2045" s="647"/>
      <c r="R2045" s="682"/>
    </row>
    <row r="2046" hidden="1">
      <c r="A2046" s="804"/>
      <c r="B2046" s="799"/>
      <c r="C2046" s="805"/>
      <c r="D2046" s="814"/>
      <c r="E2046" s="802"/>
      <c r="F2046" s="807"/>
      <c r="G2046" s="682"/>
      <c r="H2046" s="682"/>
      <c r="I2046" s="808"/>
      <c r="J2046" s="809"/>
      <c r="K2046" s="810"/>
      <c r="L2046" s="811"/>
      <c r="M2046" s="810"/>
      <c r="N2046" s="812"/>
      <c r="O2046" s="813"/>
      <c r="P2046" s="813"/>
      <c r="Q2046" s="647"/>
      <c r="R2046" s="682"/>
    </row>
    <row r="2047" hidden="1">
      <c r="A2047" s="804"/>
      <c r="B2047" s="799"/>
      <c r="C2047" s="805"/>
      <c r="D2047" s="814"/>
      <c r="E2047" s="802"/>
      <c r="F2047" s="807"/>
      <c r="G2047" s="682"/>
      <c r="H2047" s="682"/>
      <c r="I2047" s="808"/>
      <c r="J2047" s="809"/>
      <c r="K2047" s="810"/>
      <c r="L2047" s="811"/>
      <c r="M2047" s="810"/>
      <c r="N2047" s="812"/>
      <c r="O2047" s="813"/>
      <c r="P2047" s="813"/>
      <c r="Q2047" s="647"/>
      <c r="R2047" s="682"/>
    </row>
    <row r="2048" hidden="1">
      <c r="A2048" s="804"/>
      <c r="B2048" s="799"/>
      <c r="C2048" s="805"/>
      <c r="D2048" s="814"/>
      <c r="E2048" s="802"/>
      <c r="F2048" s="807"/>
      <c r="G2048" s="682"/>
      <c r="H2048" s="682"/>
      <c r="I2048" s="808"/>
      <c r="J2048" s="809"/>
      <c r="K2048" s="810"/>
      <c r="L2048" s="811"/>
      <c r="M2048" s="810"/>
      <c r="N2048" s="812"/>
      <c r="O2048" s="813"/>
      <c r="P2048" s="813"/>
      <c r="Q2048" s="647"/>
      <c r="R2048" s="682"/>
    </row>
    <row r="2049" hidden="1">
      <c r="A2049" s="804"/>
      <c r="B2049" s="799"/>
      <c r="C2049" s="805"/>
      <c r="D2049" s="814"/>
      <c r="E2049" s="802"/>
      <c r="F2049" s="807"/>
      <c r="G2049" s="682"/>
      <c r="H2049" s="682"/>
      <c r="I2049" s="808"/>
      <c r="J2049" s="809"/>
      <c r="K2049" s="810"/>
      <c r="L2049" s="811"/>
      <c r="M2049" s="810"/>
      <c r="N2049" s="812"/>
      <c r="O2049" s="813"/>
      <c r="P2049" s="813"/>
      <c r="Q2049" s="647"/>
      <c r="R2049" s="682"/>
    </row>
    <row r="2050" hidden="1">
      <c r="A2050" s="804"/>
      <c r="B2050" s="799"/>
      <c r="C2050" s="805"/>
      <c r="D2050" s="814"/>
      <c r="E2050" s="802"/>
      <c r="F2050" s="807"/>
      <c r="G2050" s="682"/>
      <c r="H2050" s="682"/>
      <c r="I2050" s="808"/>
      <c r="J2050" s="809"/>
      <c r="K2050" s="810"/>
      <c r="L2050" s="811"/>
      <c r="M2050" s="810"/>
      <c r="N2050" s="812"/>
      <c r="O2050" s="813"/>
      <c r="P2050" s="813"/>
      <c r="Q2050" s="647"/>
      <c r="R2050" s="682"/>
    </row>
    <row r="2051" hidden="1">
      <c r="A2051" s="804"/>
      <c r="B2051" s="799"/>
      <c r="C2051" s="805"/>
      <c r="D2051" s="814"/>
      <c r="E2051" s="802"/>
      <c r="F2051" s="807"/>
      <c r="G2051" s="682"/>
      <c r="H2051" s="682"/>
      <c r="I2051" s="808"/>
      <c r="J2051" s="809"/>
      <c r="K2051" s="810"/>
      <c r="L2051" s="811"/>
      <c r="M2051" s="810"/>
      <c r="N2051" s="812"/>
      <c r="O2051" s="813"/>
      <c r="P2051" s="813"/>
      <c r="Q2051" s="647"/>
      <c r="R2051" s="682"/>
    </row>
    <row r="2052" hidden="1">
      <c r="A2052" s="804"/>
      <c r="B2052" s="799"/>
      <c r="C2052" s="805"/>
      <c r="D2052" s="814"/>
      <c r="E2052" s="802"/>
      <c r="F2052" s="807"/>
      <c r="G2052" s="682"/>
      <c r="H2052" s="682"/>
      <c r="I2052" s="808"/>
      <c r="J2052" s="809"/>
      <c r="K2052" s="810"/>
      <c r="L2052" s="811"/>
      <c r="M2052" s="810"/>
      <c r="N2052" s="812"/>
      <c r="O2052" s="813"/>
      <c r="P2052" s="813"/>
      <c r="Q2052" s="647"/>
      <c r="R2052" s="682"/>
    </row>
    <row r="2053" hidden="1">
      <c r="A2053" s="804"/>
      <c r="B2053" s="799"/>
      <c r="C2053" s="805"/>
      <c r="D2053" s="814"/>
      <c r="E2053" s="802"/>
      <c r="F2053" s="807"/>
      <c r="G2053" s="682"/>
      <c r="H2053" s="682"/>
      <c r="I2053" s="808"/>
      <c r="J2053" s="809"/>
      <c r="K2053" s="810"/>
      <c r="L2053" s="811"/>
      <c r="M2053" s="810"/>
      <c r="N2053" s="812"/>
      <c r="O2053" s="813"/>
      <c r="P2053" s="813"/>
      <c r="Q2053" s="647"/>
      <c r="R2053" s="682"/>
    </row>
    <row r="2054" hidden="1">
      <c r="A2054" s="804"/>
      <c r="B2054" s="799"/>
      <c r="C2054" s="805"/>
      <c r="D2054" s="814"/>
      <c r="E2054" s="802"/>
      <c r="F2054" s="807"/>
      <c r="G2054" s="682"/>
      <c r="H2054" s="682"/>
      <c r="I2054" s="808"/>
      <c r="J2054" s="809"/>
      <c r="K2054" s="810"/>
      <c r="L2054" s="811"/>
      <c r="M2054" s="810"/>
      <c r="N2054" s="812"/>
      <c r="O2054" s="813"/>
      <c r="P2054" s="813"/>
      <c r="Q2054" s="647"/>
      <c r="R2054" s="682"/>
    </row>
    <row r="2055" hidden="1">
      <c r="A2055" s="804"/>
      <c r="B2055" s="799"/>
      <c r="C2055" s="805"/>
      <c r="D2055" s="814"/>
      <c r="E2055" s="802"/>
      <c r="F2055" s="807"/>
      <c r="G2055" s="682"/>
      <c r="H2055" s="682"/>
      <c r="I2055" s="808"/>
      <c r="J2055" s="809"/>
      <c r="K2055" s="810"/>
      <c r="L2055" s="811"/>
      <c r="M2055" s="810"/>
      <c r="N2055" s="812"/>
      <c r="O2055" s="813"/>
      <c r="P2055" s="813"/>
      <c r="Q2055" s="647"/>
      <c r="R2055" s="682"/>
    </row>
    <row r="2056" hidden="1">
      <c r="A2056" s="804"/>
      <c r="B2056" s="799"/>
      <c r="C2056" s="805"/>
      <c r="D2056" s="814"/>
      <c r="E2056" s="802"/>
      <c r="F2056" s="807"/>
      <c r="G2056" s="682"/>
      <c r="H2056" s="682"/>
      <c r="I2056" s="808"/>
      <c r="J2056" s="809"/>
      <c r="K2056" s="810"/>
      <c r="L2056" s="811"/>
      <c r="M2056" s="810"/>
      <c r="N2056" s="812"/>
      <c r="O2056" s="813"/>
      <c r="P2056" s="813"/>
      <c r="Q2056" s="647"/>
      <c r="R2056" s="682"/>
    </row>
    <row r="2057" hidden="1">
      <c r="A2057" s="804"/>
      <c r="B2057" s="799"/>
      <c r="C2057" s="805"/>
      <c r="D2057" s="814"/>
      <c r="E2057" s="802"/>
      <c r="F2057" s="807"/>
      <c r="G2057" s="682"/>
      <c r="H2057" s="682"/>
      <c r="I2057" s="808"/>
      <c r="J2057" s="809"/>
      <c r="K2057" s="810"/>
      <c r="L2057" s="811"/>
      <c r="M2057" s="810"/>
      <c r="N2057" s="812"/>
      <c r="O2057" s="813"/>
      <c r="P2057" s="813"/>
      <c r="Q2057" s="647"/>
      <c r="R2057" s="682"/>
    </row>
    <row r="2058" hidden="1">
      <c r="A2058" s="804"/>
      <c r="B2058" s="799"/>
      <c r="C2058" s="805"/>
      <c r="D2058" s="814"/>
      <c r="E2058" s="802"/>
      <c r="F2058" s="807"/>
      <c r="G2058" s="682"/>
      <c r="H2058" s="682"/>
      <c r="I2058" s="808"/>
      <c r="J2058" s="809"/>
      <c r="K2058" s="810"/>
      <c r="L2058" s="811"/>
      <c r="M2058" s="810"/>
      <c r="N2058" s="812"/>
      <c r="O2058" s="813"/>
      <c r="P2058" s="813"/>
      <c r="Q2058" s="647"/>
      <c r="R2058" s="682"/>
    </row>
    <row r="2059" hidden="1">
      <c r="A2059" s="804"/>
      <c r="B2059" s="799"/>
      <c r="C2059" s="805"/>
      <c r="D2059" s="814"/>
      <c r="E2059" s="802"/>
      <c r="F2059" s="807"/>
      <c r="G2059" s="682"/>
      <c r="H2059" s="682"/>
      <c r="I2059" s="808"/>
      <c r="J2059" s="809"/>
      <c r="K2059" s="810"/>
      <c r="L2059" s="811"/>
      <c r="M2059" s="810"/>
      <c r="N2059" s="812"/>
      <c r="O2059" s="813"/>
      <c r="P2059" s="813"/>
      <c r="Q2059" s="647"/>
      <c r="R2059" s="682"/>
    </row>
    <row r="2060" hidden="1">
      <c r="A2060" s="804"/>
      <c r="B2060" s="799"/>
      <c r="C2060" s="805"/>
      <c r="D2060" s="814"/>
      <c r="E2060" s="802"/>
      <c r="F2060" s="807"/>
      <c r="G2060" s="682"/>
      <c r="H2060" s="682"/>
      <c r="I2060" s="808"/>
      <c r="J2060" s="809"/>
      <c r="K2060" s="810"/>
      <c r="L2060" s="811"/>
      <c r="M2060" s="810"/>
      <c r="N2060" s="812"/>
      <c r="O2060" s="813"/>
      <c r="P2060" s="813"/>
      <c r="Q2060" s="647"/>
      <c r="R2060" s="682"/>
    </row>
    <row r="2061" hidden="1">
      <c r="A2061" s="804"/>
      <c r="B2061" s="799"/>
      <c r="C2061" s="805"/>
      <c r="D2061" s="814"/>
      <c r="E2061" s="802"/>
      <c r="F2061" s="807"/>
      <c r="G2061" s="682"/>
      <c r="H2061" s="682"/>
      <c r="I2061" s="808"/>
      <c r="J2061" s="809"/>
      <c r="K2061" s="810"/>
      <c r="L2061" s="811"/>
      <c r="M2061" s="810"/>
      <c r="N2061" s="812"/>
      <c r="O2061" s="813"/>
      <c r="P2061" s="813"/>
      <c r="Q2061" s="647"/>
      <c r="R2061" s="682"/>
    </row>
    <row r="2062" hidden="1">
      <c r="A2062" s="804"/>
      <c r="B2062" s="799"/>
      <c r="C2062" s="805"/>
      <c r="D2062" s="814"/>
      <c r="E2062" s="802"/>
      <c r="F2062" s="807"/>
      <c r="G2062" s="682"/>
      <c r="H2062" s="682"/>
      <c r="I2062" s="808"/>
      <c r="J2062" s="809"/>
      <c r="K2062" s="810"/>
      <c r="L2062" s="811"/>
      <c r="M2062" s="810"/>
      <c r="N2062" s="812"/>
      <c r="O2062" s="813"/>
      <c r="P2062" s="813"/>
      <c r="Q2062" s="647"/>
      <c r="R2062" s="682"/>
    </row>
    <row r="2063" hidden="1">
      <c r="A2063" s="804"/>
      <c r="B2063" s="799"/>
      <c r="C2063" s="805"/>
      <c r="D2063" s="814"/>
      <c r="E2063" s="802"/>
      <c r="F2063" s="807"/>
      <c r="G2063" s="682"/>
      <c r="H2063" s="682"/>
      <c r="I2063" s="808"/>
      <c r="J2063" s="809"/>
      <c r="K2063" s="810"/>
      <c r="L2063" s="811"/>
      <c r="M2063" s="810"/>
      <c r="N2063" s="812"/>
      <c r="O2063" s="813"/>
      <c r="P2063" s="813"/>
      <c r="Q2063" s="647"/>
      <c r="R2063" s="682"/>
    </row>
    <row r="2064" hidden="1">
      <c r="A2064" s="804"/>
      <c r="B2064" s="799"/>
      <c r="C2064" s="805"/>
      <c r="D2064" s="814"/>
      <c r="E2064" s="802"/>
      <c r="F2064" s="807"/>
      <c r="G2064" s="682"/>
      <c r="H2064" s="682"/>
      <c r="I2064" s="808"/>
      <c r="J2064" s="809"/>
      <c r="K2064" s="810"/>
      <c r="L2064" s="811"/>
      <c r="M2064" s="810"/>
      <c r="N2064" s="812"/>
      <c r="O2064" s="813"/>
      <c r="P2064" s="813"/>
      <c r="Q2064" s="647"/>
      <c r="R2064" s="682"/>
    </row>
    <row r="2065" hidden="1">
      <c r="A2065" s="804"/>
      <c r="B2065" s="799"/>
      <c r="C2065" s="805"/>
      <c r="D2065" s="814"/>
      <c r="E2065" s="802"/>
      <c r="F2065" s="807"/>
      <c r="G2065" s="682"/>
      <c r="H2065" s="682"/>
      <c r="I2065" s="808"/>
      <c r="J2065" s="809"/>
      <c r="K2065" s="810"/>
      <c r="L2065" s="811"/>
      <c r="M2065" s="810"/>
      <c r="N2065" s="812"/>
      <c r="O2065" s="813"/>
      <c r="P2065" s="813"/>
      <c r="Q2065" s="647"/>
      <c r="R2065" s="682"/>
    </row>
    <row r="2066" hidden="1">
      <c r="A2066" s="804"/>
      <c r="B2066" s="799"/>
      <c r="C2066" s="805"/>
      <c r="D2066" s="814"/>
      <c r="E2066" s="802"/>
      <c r="F2066" s="807"/>
      <c r="G2066" s="682"/>
      <c r="H2066" s="682"/>
      <c r="I2066" s="808"/>
      <c r="J2066" s="809"/>
      <c r="K2066" s="810"/>
      <c r="L2066" s="811"/>
      <c r="M2066" s="810"/>
      <c r="N2066" s="812"/>
      <c r="O2066" s="813"/>
      <c r="P2066" s="813"/>
      <c r="Q2066" s="647"/>
      <c r="R2066" s="682"/>
    </row>
    <row r="2067" hidden="1">
      <c r="A2067" s="804"/>
      <c r="B2067" s="799"/>
      <c r="C2067" s="805"/>
      <c r="D2067" s="814"/>
      <c r="E2067" s="802"/>
      <c r="F2067" s="807"/>
      <c r="G2067" s="682"/>
      <c r="H2067" s="682"/>
      <c r="I2067" s="808"/>
      <c r="J2067" s="809"/>
      <c r="K2067" s="810"/>
      <c r="L2067" s="811"/>
      <c r="M2067" s="810"/>
      <c r="N2067" s="812"/>
      <c r="O2067" s="813"/>
      <c r="P2067" s="813"/>
      <c r="Q2067" s="647"/>
      <c r="R2067" s="682"/>
    </row>
    <row r="2068" hidden="1">
      <c r="A2068" s="804"/>
      <c r="B2068" s="799"/>
      <c r="C2068" s="805"/>
      <c r="D2068" s="814"/>
      <c r="E2068" s="802"/>
      <c r="F2068" s="807"/>
      <c r="G2068" s="682"/>
      <c r="H2068" s="682"/>
      <c r="I2068" s="808"/>
      <c r="J2068" s="809"/>
      <c r="K2068" s="810"/>
      <c r="L2068" s="811"/>
      <c r="M2068" s="810"/>
      <c r="N2068" s="812"/>
      <c r="O2068" s="813"/>
      <c r="P2068" s="813"/>
      <c r="Q2068" s="647"/>
      <c r="R2068" s="682"/>
    </row>
    <row r="2069" hidden="1">
      <c r="A2069" s="804"/>
      <c r="B2069" s="799"/>
      <c r="C2069" s="805"/>
      <c r="D2069" s="814"/>
      <c r="E2069" s="802"/>
      <c r="F2069" s="807"/>
      <c r="G2069" s="682"/>
      <c r="H2069" s="682"/>
      <c r="I2069" s="808"/>
      <c r="J2069" s="809"/>
      <c r="K2069" s="810"/>
      <c r="L2069" s="811"/>
      <c r="M2069" s="810"/>
      <c r="N2069" s="812"/>
      <c r="O2069" s="813"/>
      <c r="P2069" s="813"/>
      <c r="Q2069" s="647"/>
      <c r="R2069" s="682"/>
    </row>
    <row r="2070" hidden="1">
      <c r="A2070" s="804"/>
      <c r="B2070" s="799"/>
      <c r="C2070" s="805"/>
      <c r="D2070" s="814"/>
      <c r="E2070" s="802"/>
      <c r="F2070" s="807"/>
      <c r="G2070" s="682"/>
      <c r="H2070" s="682"/>
      <c r="I2070" s="808"/>
      <c r="J2070" s="809"/>
      <c r="K2070" s="810"/>
      <c r="L2070" s="811"/>
      <c r="M2070" s="810"/>
      <c r="N2070" s="812"/>
      <c r="O2070" s="813"/>
      <c r="P2070" s="813"/>
      <c r="Q2070" s="647"/>
      <c r="R2070" s="682"/>
    </row>
    <row r="2071" hidden="1">
      <c r="A2071" s="804"/>
      <c r="B2071" s="799"/>
      <c r="C2071" s="805"/>
      <c r="D2071" s="814"/>
      <c r="E2071" s="802"/>
      <c r="F2071" s="807"/>
      <c r="G2071" s="682"/>
      <c r="H2071" s="682"/>
      <c r="I2071" s="808"/>
      <c r="J2071" s="809"/>
      <c r="K2071" s="810"/>
      <c r="L2071" s="811"/>
      <c r="M2071" s="810"/>
      <c r="N2071" s="812"/>
      <c r="O2071" s="813"/>
      <c r="P2071" s="813"/>
      <c r="Q2071" s="647"/>
      <c r="R2071" s="682"/>
    </row>
    <row r="2072" hidden="1">
      <c r="A2072" s="804"/>
      <c r="B2072" s="799"/>
      <c r="C2072" s="805"/>
      <c r="D2072" s="814"/>
      <c r="E2072" s="802"/>
      <c r="F2072" s="807"/>
      <c r="G2072" s="682"/>
      <c r="H2072" s="682"/>
      <c r="I2072" s="808"/>
      <c r="J2072" s="809"/>
      <c r="K2072" s="810"/>
      <c r="L2072" s="811"/>
      <c r="M2072" s="810"/>
      <c r="N2072" s="812"/>
      <c r="O2072" s="813"/>
      <c r="P2072" s="813"/>
      <c r="Q2072" s="647"/>
      <c r="R2072" s="682"/>
    </row>
    <row r="2073" hidden="1">
      <c r="A2073" s="804"/>
      <c r="B2073" s="799"/>
      <c r="C2073" s="805"/>
      <c r="D2073" s="814"/>
      <c r="E2073" s="802"/>
      <c r="F2073" s="807"/>
      <c r="G2073" s="682"/>
      <c r="H2073" s="682"/>
      <c r="I2073" s="808"/>
      <c r="J2073" s="809"/>
      <c r="K2073" s="810"/>
      <c r="L2073" s="811"/>
      <c r="M2073" s="810"/>
      <c r="N2073" s="812"/>
      <c r="O2073" s="813"/>
      <c r="P2073" s="813"/>
      <c r="Q2073" s="647"/>
      <c r="R2073" s="682"/>
    </row>
    <row r="2074" hidden="1">
      <c r="A2074" s="804"/>
      <c r="B2074" s="799"/>
      <c r="C2074" s="805"/>
      <c r="D2074" s="814"/>
      <c r="E2074" s="802"/>
      <c r="F2074" s="807"/>
      <c r="G2074" s="682"/>
      <c r="H2074" s="682"/>
      <c r="I2074" s="808"/>
      <c r="J2074" s="809"/>
      <c r="K2074" s="810"/>
      <c r="L2074" s="811"/>
      <c r="M2074" s="810"/>
      <c r="N2074" s="812"/>
      <c r="O2074" s="813"/>
      <c r="P2074" s="813"/>
      <c r="Q2074" s="647"/>
      <c r="R2074" s="682"/>
    </row>
    <row r="2075" hidden="1">
      <c r="A2075" s="804"/>
      <c r="B2075" s="799"/>
      <c r="C2075" s="805"/>
      <c r="D2075" s="814"/>
      <c r="E2075" s="802"/>
      <c r="F2075" s="807"/>
      <c r="G2075" s="682"/>
      <c r="H2075" s="682"/>
      <c r="I2075" s="808"/>
      <c r="J2075" s="809"/>
      <c r="K2075" s="810"/>
      <c r="L2075" s="811"/>
      <c r="M2075" s="810"/>
      <c r="N2075" s="812"/>
      <c r="O2075" s="813"/>
      <c r="P2075" s="813"/>
      <c r="Q2075" s="647"/>
      <c r="R2075" s="682"/>
    </row>
    <row r="2076" hidden="1">
      <c r="A2076" s="804"/>
      <c r="B2076" s="799"/>
      <c r="C2076" s="805"/>
      <c r="D2076" s="814"/>
      <c r="E2076" s="802"/>
      <c r="F2076" s="807"/>
      <c r="G2076" s="682"/>
      <c r="H2076" s="682"/>
      <c r="I2076" s="808"/>
      <c r="J2076" s="809"/>
      <c r="K2076" s="810"/>
      <c r="L2076" s="811"/>
      <c r="M2076" s="810"/>
      <c r="N2076" s="812"/>
      <c r="O2076" s="813"/>
      <c r="P2076" s="813"/>
      <c r="Q2076" s="647"/>
      <c r="R2076" s="682"/>
    </row>
    <row r="2077" hidden="1">
      <c r="A2077" s="804"/>
      <c r="B2077" s="799"/>
      <c r="C2077" s="805"/>
      <c r="D2077" s="814"/>
      <c r="E2077" s="802"/>
      <c r="F2077" s="807"/>
      <c r="G2077" s="682"/>
      <c r="H2077" s="682"/>
      <c r="I2077" s="808"/>
      <c r="J2077" s="809"/>
      <c r="K2077" s="810"/>
      <c r="L2077" s="811"/>
      <c r="M2077" s="810"/>
      <c r="N2077" s="812"/>
      <c r="O2077" s="813"/>
      <c r="P2077" s="813"/>
      <c r="Q2077" s="647"/>
      <c r="R2077" s="682"/>
    </row>
    <row r="2078" hidden="1">
      <c r="A2078" s="804"/>
      <c r="B2078" s="799"/>
      <c r="C2078" s="805"/>
      <c r="D2078" s="814"/>
      <c r="E2078" s="802"/>
      <c r="F2078" s="807"/>
      <c r="G2078" s="682"/>
      <c r="H2078" s="682"/>
      <c r="I2078" s="808"/>
      <c r="J2078" s="809"/>
      <c r="K2078" s="810"/>
      <c r="L2078" s="811"/>
      <c r="M2078" s="810"/>
      <c r="N2078" s="812"/>
      <c r="O2078" s="813"/>
      <c r="P2078" s="813"/>
      <c r="Q2078" s="647"/>
      <c r="R2078" s="682"/>
    </row>
    <row r="2079" hidden="1">
      <c r="A2079" s="804"/>
      <c r="B2079" s="799"/>
      <c r="C2079" s="805"/>
      <c r="D2079" s="814"/>
      <c r="E2079" s="802"/>
      <c r="F2079" s="807"/>
      <c r="G2079" s="682"/>
      <c r="H2079" s="682"/>
      <c r="I2079" s="808"/>
      <c r="J2079" s="809"/>
      <c r="K2079" s="810"/>
      <c r="L2079" s="811"/>
      <c r="M2079" s="810"/>
      <c r="N2079" s="812"/>
      <c r="O2079" s="813"/>
      <c r="P2079" s="813"/>
      <c r="Q2079" s="647"/>
      <c r="R2079" s="682"/>
    </row>
    <row r="2080" hidden="1">
      <c r="A2080" s="804"/>
      <c r="B2080" s="799"/>
      <c r="C2080" s="805"/>
      <c r="D2080" s="814"/>
      <c r="E2080" s="802"/>
      <c r="F2080" s="807"/>
      <c r="G2080" s="682"/>
      <c r="H2080" s="682"/>
      <c r="I2080" s="808"/>
      <c r="J2080" s="809"/>
      <c r="K2080" s="810"/>
      <c r="L2080" s="811"/>
      <c r="M2080" s="810"/>
      <c r="N2080" s="812"/>
      <c r="O2080" s="813"/>
      <c r="P2080" s="813"/>
      <c r="Q2080" s="647"/>
      <c r="R2080" s="682"/>
    </row>
    <row r="2081" hidden="1">
      <c r="A2081" s="804"/>
      <c r="B2081" s="799"/>
      <c r="C2081" s="805"/>
      <c r="D2081" s="814"/>
      <c r="E2081" s="802"/>
      <c r="F2081" s="807"/>
      <c r="G2081" s="682"/>
      <c r="H2081" s="682"/>
      <c r="I2081" s="808"/>
      <c r="J2081" s="809"/>
      <c r="K2081" s="810"/>
      <c r="L2081" s="811"/>
      <c r="M2081" s="810"/>
      <c r="N2081" s="812"/>
      <c r="O2081" s="813"/>
      <c r="P2081" s="813"/>
      <c r="Q2081" s="647"/>
      <c r="R2081" s="682"/>
    </row>
    <row r="2082" hidden="1">
      <c r="A2082" s="804"/>
      <c r="B2082" s="799"/>
      <c r="C2082" s="805"/>
      <c r="D2082" s="814"/>
      <c r="E2082" s="802"/>
      <c r="F2082" s="807"/>
      <c r="G2082" s="682"/>
      <c r="H2082" s="682"/>
      <c r="I2082" s="808"/>
      <c r="J2082" s="809"/>
      <c r="K2082" s="810"/>
      <c r="L2082" s="811"/>
      <c r="M2082" s="810"/>
      <c r="N2082" s="812"/>
      <c r="O2082" s="813"/>
      <c r="P2082" s="813"/>
      <c r="Q2082" s="647"/>
      <c r="R2082" s="682"/>
    </row>
    <row r="2083" hidden="1">
      <c r="A2083" s="804"/>
      <c r="B2083" s="799"/>
      <c r="C2083" s="805"/>
      <c r="D2083" s="814"/>
      <c r="E2083" s="802"/>
      <c r="F2083" s="807"/>
      <c r="G2083" s="682"/>
      <c r="H2083" s="682"/>
      <c r="I2083" s="808"/>
      <c r="J2083" s="809"/>
      <c r="K2083" s="810"/>
      <c r="L2083" s="811"/>
      <c r="M2083" s="810"/>
      <c r="N2083" s="812"/>
      <c r="O2083" s="813"/>
      <c r="P2083" s="813"/>
      <c r="Q2083" s="647"/>
      <c r="R2083" s="682"/>
    </row>
    <row r="2084" hidden="1">
      <c r="A2084" s="804"/>
      <c r="B2084" s="799"/>
      <c r="C2084" s="805"/>
      <c r="D2084" s="814"/>
      <c r="E2084" s="802"/>
      <c r="F2084" s="807"/>
      <c r="G2084" s="682"/>
      <c r="H2084" s="682"/>
      <c r="I2084" s="808"/>
      <c r="J2084" s="809"/>
      <c r="K2084" s="810"/>
      <c r="L2084" s="811"/>
      <c r="M2084" s="810"/>
      <c r="N2084" s="812"/>
      <c r="O2084" s="813"/>
      <c r="P2084" s="813"/>
      <c r="Q2084" s="647"/>
      <c r="R2084" s="682"/>
    </row>
    <row r="2085" hidden="1">
      <c r="A2085" s="804"/>
      <c r="B2085" s="799"/>
      <c r="C2085" s="805"/>
      <c r="D2085" s="814"/>
      <c r="E2085" s="802"/>
      <c r="F2085" s="807"/>
      <c r="G2085" s="682"/>
      <c r="H2085" s="682"/>
      <c r="I2085" s="808"/>
      <c r="J2085" s="809"/>
      <c r="K2085" s="810"/>
      <c r="L2085" s="811"/>
      <c r="M2085" s="810"/>
      <c r="N2085" s="812"/>
      <c r="O2085" s="813"/>
      <c r="P2085" s="813"/>
      <c r="Q2085" s="647"/>
      <c r="R2085" s="682"/>
    </row>
    <row r="2086" hidden="1">
      <c r="A2086" s="804"/>
      <c r="B2086" s="799"/>
      <c r="C2086" s="805"/>
      <c r="D2086" s="814"/>
      <c r="E2086" s="802"/>
      <c r="F2086" s="807"/>
      <c r="G2086" s="682"/>
      <c r="H2086" s="682"/>
      <c r="I2086" s="808"/>
      <c r="J2086" s="809"/>
      <c r="K2086" s="810"/>
      <c r="L2086" s="811"/>
      <c r="M2086" s="810"/>
      <c r="N2086" s="812"/>
      <c r="O2086" s="813"/>
      <c r="P2086" s="813"/>
      <c r="Q2086" s="647"/>
      <c r="R2086" s="682"/>
    </row>
    <row r="2087" hidden="1">
      <c r="A2087" s="804"/>
      <c r="B2087" s="799"/>
      <c r="C2087" s="805"/>
      <c r="D2087" s="814"/>
      <c r="E2087" s="802"/>
      <c r="F2087" s="807"/>
      <c r="G2087" s="682"/>
      <c r="H2087" s="682"/>
      <c r="I2087" s="808"/>
      <c r="J2087" s="809"/>
      <c r="K2087" s="810"/>
      <c r="L2087" s="811"/>
      <c r="M2087" s="810"/>
      <c r="N2087" s="812"/>
      <c r="O2087" s="813"/>
      <c r="P2087" s="813"/>
      <c r="Q2087" s="647"/>
      <c r="R2087" s="682"/>
    </row>
    <row r="2088" hidden="1">
      <c r="A2088" s="804"/>
      <c r="B2088" s="799"/>
      <c r="C2088" s="805"/>
      <c r="D2088" s="814"/>
      <c r="E2088" s="802"/>
      <c r="F2088" s="807"/>
      <c r="G2088" s="682"/>
      <c r="H2088" s="682"/>
      <c r="I2088" s="808"/>
      <c r="J2088" s="809"/>
      <c r="K2088" s="810"/>
      <c r="L2088" s="811"/>
      <c r="M2088" s="810"/>
      <c r="N2088" s="812"/>
      <c r="O2088" s="813"/>
      <c r="P2088" s="813"/>
      <c r="Q2088" s="647"/>
      <c r="R2088" s="682"/>
    </row>
    <row r="2089" hidden="1">
      <c r="A2089" s="804"/>
      <c r="B2089" s="799"/>
      <c r="C2089" s="805"/>
      <c r="D2089" s="814"/>
      <c r="E2089" s="802"/>
      <c r="F2089" s="807"/>
      <c r="G2089" s="682"/>
      <c r="H2089" s="682"/>
      <c r="I2089" s="808"/>
      <c r="J2089" s="809"/>
      <c r="K2089" s="810"/>
      <c r="L2089" s="811"/>
      <c r="M2089" s="810"/>
      <c r="N2089" s="812"/>
      <c r="O2089" s="813"/>
      <c r="P2089" s="813"/>
      <c r="Q2089" s="647"/>
      <c r="R2089" s="682"/>
    </row>
    <row r="2090" hidden="1">
      <c r="A2090" s="804"/>
      <c r="B2090" s="799"/>
      <c r="C2090" s="805"/>
      <c r="D2090" s="814"/>
      <c r="E2090" s="802"/>
      <c r="F2090" s="807"/>
      <c r="G2090" s="682"/>
      <c r="H2090" s="682"/>
      <c r="I2090" s="808"/>
      <c r="J2090" s="809"/>
      <c r="K2090" s="810"/>
      <c r="L2090" s="811"/>
      <c r="M2090" s="810"/>
      <c r="N2090" s="812"/>
      <c r="O2090" s="813"/>
      <c r="P2090" s="813"/>
      <c r="Q2090" s="647"/>
      <c r="R2090" s="682"/>
    </row>
    <row r="2091" hidden="1">
      <c r="A2091" s="804"/>
      <c r="B2091" s="799"/>
      <c r="C2091" s="805"/>
      <c r="D2091" s="814"/>
      <c r="E2091" s="802"/>
      <c r="F2091" s="807"/>
      <c r="G2091" s="682"/>
      <c r="H2091" s="682"/>
      <c r="I2091" s="808"/>
      <c r="J2091" s="809"/>
      <c r="K2091" s="810"/>
      <c r="L2091" s="811"/>
      <c r="M2091" s="810"/>
      <c r="N2091" s="812"/>
      <c r="O2091" s="813"/>
      <c r="P2091" s="813"/>
      <c r="Q2091" s="647"/>
      <c r="R2091" s="682"/>
    </row>
    <row r="2092" hidden="1">
      <c r="A2092" s="804"/>
      <c r="B2092" s="799"/>
      <c r="C2092" s="805"/>
      <c r="D2092" s="814"/>
      <c r="E2092" s="802"/>
      <c r="F2092" s="807"/>
      <c r="G2092" s="682"/>
      <c r="H2092" s="682"/>
      <c r="I2092" s="808"/>
      <c r="J2092" s="809"/>
      <c r="K2092" s="810"/>
      <c r="L2092" s="811"/>
      <c r="M2092" s="810"/>
      <c r="N2092" s="812"/>
      <c r="O2092" s="813"/>
      <c r="P2092" s="813"/>
      <c r="Q2092" s="647"/>
      <c r="R2092" s="682"/>
    </row>
    <row r="2093" hidden="1">
      <c r="A2093" s="804"/>
      <c r="B2093" s="799"/>
      <c r="C2093" s="805"/>
      <c r="D2093" s="814"/>
      <c r="E2093" s="802"/>
      <c r="F2093" s="807"/>
      <c r="G2093" s="682"/>
      <c r="H2093" s="682"/>
      <c r="I2093" s="808"/>
      <c r="J2093" s="809"/>
      <c r="K2093" s="810"/>
      <c r="L2093" s="811"/>
      <c r="M2093" s="810"/>
      <c r="N2093" s="812"/>
      <c r="O2093" s="813"/>
      <c r="P2093" s="813"/>
      <c r="Q2093" s="647"/>
      <c r="R2093" s="682"/>
    </row>
    <row r="2094" hidden="1">
      <c r="A2094" s="804"/>
      <c r="B2094" s="799"/>
      <c r="C2094" s="805"/>
      <c r="D2094" s="814"/>
      <c r="E2094" s="802"/>
      <c r="F2094" s="807"/>
      <c r="G2094" s="682"/>
      <c r="H2094" s="682"/>
      <c r="I2094" s="808"/>
      <c r="J2094" s="809"/>
      <c r="K2094" s="810"/>
      <c r="L2094" s="811"/>
      <c r="M2094" s="810"/>
      <c r="N2094" s="812"/>
      <c r="O2094" s="813"/>
      <c r="P2094" s="813"/>
      <c r="Q2094" s="647"/>
      <c r="R2094" s="682"/>
    </row>
    <row r="2095" hidden="1">
      <c r="A2095" s="804"/>
      <c r="B2095" s="799"/>
      <c r="C2095" s="805"/>
      <c r="D2095" s="814"/>
      <c r="E2095" s="802"/>
      <c r="F2095" s="807"/>
      <c r="G2095" s="682"/>
      <c r="H2095" s="682"/>
      <c r="I2095" s="808"/>
      <c r="J2095" s="809"/>
      <c r="K2095" s="810"/>
      <c r="L2095" s="811"/>
      <c r="M2095" s="810"/>
      <c r="N2095" s="812"/>
      <c r="O2095" s="813"/>
      <c r="P2095" s="813"/>
      <c r="Q2095" s="647"/>
      <c r="R2095" s="682"/>
    </row>
    <row r="2096" hidden="1">
      <c r="A2096" s="804"/>
      <c r="B2096" s="799"/>
      <c r="C2096" s="805"/>
      <c r="D2096" s="814"/>
      <c r="E2096" s="802"/>
      <c r="F2096" s="807"/>
      <c r="G2096" s="682"/>
      <c r="H2096" s="682"/>
      <c r="I2096" s="808"/>
      <c r="J2096" s="809"/>
      <c r="K2096" s="810"/>
      <c r="L2096" s="811"/>
      <c r="M2096" s="810"/>
      <c r="N2096" s="812"/>
      <c r="O2096" s="813"/>
      <c r="P2096" s="813"/>
      <c r="Q2096" s="647"/>
      <c r="R2096" s="682"/>
    </row>
    <row r="2097" hidden="1">
      <c r="A2097" s="804"/>
      <c r="B2097" s="799"/>
      <c r="C2097" s="805"/>
      <c r="D2097" s="814"/>
      <c r="E2097" s="802"/>
      <c r="F2097" s="807"/>
      <c r="G2097" s="682"/>
      <c r="H2097" s="682"/>
      <c r="I2097" s="808"/>
      <c r="J2097" s="809"/>
      <c r="K2097" s="810"/>
      <c r="L2097" s="811"/>
      <c r="M2097" s="810"/>
      <c r="N2097" s="812"/>
      <c r="O2097" s="813"/>
      <c r="P2097" s="813"/>
      <c r="Q2097" s="647"/>
      <c r="R2097" s="682"/>
    </row>
    <row r="2098" hidden="1">
      <c r="A2098" s="804"/>
      <c r="B2098" s="799"/>
      <c r="C2098" s="805"/>
      <c r="D2098" s="814"/>
      <c r="E2098" s="802"/>
      <c r="F2098" s="807"/>
      <c r="G2098" s="682"/>
      <c r="H2098" s="682"/>
      <c r="I2098" s="808"/>
      <c r="J2098" s="809"/>
      <c r="K2098" s="810"/>
      <c r="L2098" s="811"/>
      <c r="M2098" s="810"/>
      <c r="N2098" s="812"/>
      <c r="O2098" s="813"/>
      <c r="P2098" s="813"/>
      <c r="Q2098" s="647"/>
      <c r="R2098" s="682"/>
    </row>
    <row r="2099" hidden="1">
      <c r="A2099" s="804"/>
      <c r="B2099" s="799"/>
      <c r="C2099" s="805"/>
      <c r="D2099" s="814"/>
      <c r="E2099" s="802"/>
      <c r="F2099" s="807"/>
      <c r="G2099" s="682"/>
      <c r="H2099" s="682"/>
      <c r="I2099" s="808"/>
      <c r="J2099" s="809"/>
      <c r="K2099" s="810"/>
      <c r="L2099" s="811"/>
      <c r="M2099" s="810"/>
      <c r="N2099" s="812"/>
      <c r="O2099" s="813"/>
      <c r="P2099" s="813"/>
      <c r="Q2099" s="647"/>
      <c r="R2099" s="682"/>
    </row>
    <row r="2100" hidden="1">
      <c r="A2100" s="804"/>
      <c r="B2100" s="799"/>
      <c r="C2100" s="805"/>
      <c r="D2100" s="814"/>
      <c r="E2100" s="802"/>
      <c r="F2100" s="807"/>
      <c r="G2100" s="682"/>
      <c r="H2100" s="682"/>
      <c r="I2100" s="808"/>
      <c r="J2100" s="809"/>
      <c r="K2100" s="810"/>
      <c r="L2100" s="811"/>
      <c r="M2100" s="810"/>
      <c r="N2100" s="812"/>
      <c r="O2100" s="813"/>
      <c r="P2100" s="813"/>
      <c r="Q2100" s="647"/>
      <c r="R2100" s="682"/>
    </row>
    <row r="2101" hidden="1">
      <c r="A2101" s="804"/>
      <c r="B2101" s="799"/>
      <c r="C2101" s="805"/>
      <c r="D2101" s="814"/>
      <c r="E2101" s="802"/>
      <c r="F2101" s="807"/>
      <c r="G2101" s="682"/>
      <c r="H2101" s="682"/>
      <c r="I2101" s="808"/>
      <c r="J2101" s="809"/>
      <c r="K2101" s="810"/>
      <c r="L2101" s="811"/>
      <c r="M2101" s="810"/>
      <c r="N2101" s="812"/>
      <c r="O2101" s="813"/>
      <c r="P2101" s="813"/>
      <c r="Q2101" s="647"/>
      <c r="R2101" s="682"/>
    </row>
    <row r="2102" hidden="1">
      <c r="A2102" s="804"/>
      <c r="B2102" s="799"/>
      <c r="C2102" s="805"/>
      <c r="D2102" s="814"/>
      <c r="E2102" s="802"/>
      <c r="F2102" s="807"/>
      <c r="G2102" s="682"/>
      <c r="H2102" s="682"/>
      <c r="I2102" s="808"/>
      <c r="J2102" s="809"/>
      <c r="K2102" s="810"/>
      <c r="L2102" s="811"/>
      <c r="M2102" s="810"/>
      <c r="N2102" s="812"/>
      <c r="O2102" s="813"/>
      <c r="P2102" s="813"/>
      <c r="Q2102" s="647"/>
      <c r="R2102" s="682"/>
    </row>
    <row r="2103" hidden="1">
      <c r="A2103" s="804"/>
      <c r="B2103" s="799"/>
      <c r="C2103" s="805"/>
      <c r="D2103" s="814"/>
      <c r="E2103" s="802"/>
      <c r="F2103" s="807"/>
      <c r="G2103" s="682"/>
      <c r="H2103" s="682"/>
      <c r="I2103" s="808"/>
      <c r="J2103" s="809"/>
      <c r="K2103" s="810"/>
      <c r="L2103" s="811"/>
      <c r="M2103" s="810"/>
      <c r="N2103" s="812"/>
      <c r="O2103" s="813"/>
      <c r="P2103" s="813"/>
      <c r="Q2103" s="647"/>
      <c r="R2103" s="682"/>
    </row>
    <row r="2104" hidden="1">
      <c r="A2104" s="804"/>
      <c r="B2104" s="799"/>
      <c r="C2104" s="805"/>
      <c r="D2104" s="814"/>
      <c r="E2104" s="802"/>
      <c r="F2104" s="807"/>
      <c r="G2104" s="682"/>
      <c r="H2104" s="682"/>
      <c r="I2104" s="808"/>
      <c r="J2104" s="809"/>
      <c r="K2104" s="810"/>
      <c r="L2104" s="811"/>
      <c r="M2104" s="810"/>
      <c r="N2104" s="812"/>
      <c r="O2104" s="813"/>
      <c r="P2104" s="813"/>
      <c r="Q2104" s="647"/>
      <c r="R2104" s="682"/>
    </row>
    <row r="2105" hidden="1">
      <c r="A2105" s="804"/>
      <c r="B2105" s="799"/>
      <c r="C2105" s="805"/>
      <c r="D2105" s="814"/>
      <c r="E2105" s="802"/>
      <c r="F2105" s="807"/>
      <c r="G2105" s="682"/>
      <c r="H2105" s="682"/>
      <c r="I2105" s="808"/>
      <c r="J2105" s="809"/>
      <c r="K2105" s="810"/>
      <c r="L2105" s="811"/>
      <c r="M2105" s="810"/>
      <c r="N2105" s="812"/>
      <c r="O2105" s="813"/>
      <c r="P2105" s="813"/>
      <c r="Q2105" s="647"/>
      <c r="R2105" s="682"/>
    </row>
    <row r="2106" hidden="1">
      <c r="A2106" s="804"/>
      <c r="B2106" s="799"/>
      <c r="C2106" s="805"/>
      <c r="D2106" s="814"/>
      <c r="E2106" s="802"/>
      <c r="F2106" s="807"/>
      <c r="G2106" s="682"/>
      <c r="H2106" s="682"/>
      <c r="I2106" s="808"/>
      <c r="J2106" s="809"/>
      <c r="K2106" s="810"/>
      <c r="L2106" s="811"/>
      <c r="M2106" s="810"/>
      <c r="N2106" s="812"/>
      <c r="O2106" s="813"/>
      <c r="P2106" s="813"/>
      <c r="Q2106" s="647"/>
      <c r="R2106" s="682"/>
    </row>
    <row r="2107" hidden="1">
      <c r="A2107" s="804"/>
      <c r="B2107" s="799"/>
      <c r="C2107" s="805"/>
      <c r="D2107" s="814"/>
      <c r="E2107" s="802"/>
      <c r="F2107" s="807"/>
      <c r="G2107" s="682"/>
      <c r="H2107" s="682"/>
      <c r="I2107" s="808"/>
      <c r="J2107" s="809"/>
      <c r="K2107" s="810"/>
      <c r="L2107" s="811"/>
      <c r="M2107" s="810"/>
      <c r="N2107" s="812"/>
      <c r="O2107" s="813"/>
      <c r="P2107" s="813"/>
      <c r="Q2107" s="647"/>
      <c r="R2107" s="682"/>
    </row>
    <row r="2108" hidden="1">
      <c r="A2108" s="804"/>
      <c r="B2108" s="799"/>
      <c r="C2108" s="805"/>
      <c r="D2108" s="814"/>
      <c r="E2108" s="802"/>
      <c r="F2108" s="807"/>
      <c r="G2108" s="682"/>
      <c r="H2108" s="682"/>
      <c r="I2108" s="808"/>
      <c r="J2108" s="809"/>
      <c r="K2108" s="810"/>
      <c r="L2108" s="811"/>
      <c r="M2108" s="810"/>
      <c r="N2108" s="812"/>
      <c r="O2108" s="813"/>
      <c r="P2108" s="813"/>
      <c r="Q2108" s="647"/>
      <c r="R2108" s="682"/>
    </row>
    <row r="2109" hidden="1">
      <c r="A2109" s="804"/>
      <c r="B2109" s="799"/>
      <c r="C2109" s="805"/>
      <c r="D2109" s="814"/>
      <c r="E2109" s="802"/>
      <c r="F2109" s="807"/>
      <c r="G2109" s="682"/>
      <c r="H2109" s="682"/>
      <c r="I2109" s="808"/>
      <c r="J2109" s="809"/>
      <c r="K2109" s="810"/>
      <c r="L2109" s="811"/>
      <c r="M2109" s="810"/>
      <c r="N2109" s="812"/>
      <c r="O2109" s="813"/>
      <c r="P2109" s="813"/>
      <c r="Q2109" s="647"/>
      <c r="R2109" s="682"/>
    </row>
    <row r="2110" hidden="1">
      <c r="A2110" s="804"/>
      <c r="B2110" s="799"/>
      <c r="C2110" s="805"/>
      <c r="D2110" s="814"/>
      <c r="E2110" s="802"/>
      <c r="F2110" s="807"/>
      <c r="G2110" s="682"/>
      <c r="H2110" s="682"/>
      <c r="I2110" s="808"/>
      <c r="J2110" s="809"/>
      <c r="K2110" s="810"/>
      <c r="L2110" s="811"/>
      <c r="M2110" s="810"/>
      <c r="N2110" s="812"/>
      <c r="O2110" s="813"/>
      <c r="P2110" s="813"/>
      <c r="Q2110" s="647"/>
      <c r="R2110" s="682"/>
    </row>
    <row r="2111" hidden="1">
      <c r="A2111" s="804"/>
      <c r="B2111" s="799"/>
      <c r="C2111" s="805"/>
      <c r="D2111" s="814"/>
      <c r="E2111" s="802"/>
      <c r="F2111" s="807"/>
      <c r="G2111" s="682"/>
      <c r="H2111" s="682"/>
      <c r="I2111" s="808"/>
      <c r="J2111" s="809"/>
      <c r="K2111" s="810"/>
      <c r="L2111" s="811"/>
      <c r="M2111" s="810"/>
      <c r="N2111" s="812"/>
      <c r="O2111" s="813"/>
      <c r="P2111" s="813"/>
      <c r="Q2111" s="647"/>
      <c r="R2111" s="682"/>
    </row>
    <row r="2112" hidden="1">
      <c r="A2112" s="804"/>
      <c r="B2112" s="799"/>
      <c r="C2112" s="805"/>
      <c r="D2112" s="814"/>
      <c r="E2112" s="802"/>
      <c r="F2112" s="807"/>
      <c r="G2112" s="682"/>
      <c r="H2112" s="682"/>
      <c r="I2112" s="808"/>
      <c r="J2112" s="809"/>
      <c r="K2112" s="810"/>
      <c r="L2112" s="811"/>
      <c r="M2112" s="810"/>
      <c r="N2112" s="812"/>
      <c r="O2112" s="813"/>
      <c r="P2112" s="813"/>
      <c r="Q2112" s="647"/>
      <c r="R2112" s="682"/>
    </row>
    <row r="2113" hidden="1">
      <c r="A2113" s="804"/>
      <c r="B2113" s="799"/>
      <c r="C2113" s="805"/>
      <c r="D2113" s="814"/>
      <c r="E2113" s="802"/>
      <c r="F2113" s="807"/>
      <c r="G2113" s="682"/>
      <c r="H2113" s="682"/>
      <c r="I2113" s="808"/>
      <c r="J2113" s="809"/>
      <c r="K2113" s="810"/>
      <c r="L2113" s="811"/>
      <c r="M2113" s="810"/>
      <c r="N2113" s="812"/>
      <c r="O2113" s="813"/>
      <c r="P2113" s="813"/>
      <c r="Q2113" s="647"/>
      <c r="R2113" s="682"/>
    </row>
    <row r="2114" hidden="1">
      <c r="A2114" s="804"/>
      <c r="B2114" s="799"/>
      <c r="C2114" s="805"/>
      <c r="D2114" s="814"/>
      <c r="E2114" s="802"/>
      <c r="F2114" s="807"/>
      <c r="G2114" s="682"/>
      <c r="H2114" s="682"/>
      <c r="I2114" s="808"/>
      <c r="J2114" s="809"/>
      <c r="K2114" s="810"/>
      <c r="L2114" s="811"/>
      <c r="M2114" s="810"/>
      <c r="N2114" s="812"/>
      <c r="O2114" s="813"/>
      <c r="P2114" s="813"/>
      <c r="Q2114" s="647"/>
      <c r="R2114" s="682"/>
    </row>
    <row r="2115" hidden="1">
      <c r="A2115" s="804"/>
      <c r="B2115" s="799"/>
      <c r="C2115" s="805"/>
      <c r="D2115" s="814"/>
      <c r="E2115" s="802"/>
      <c r="F2115" s="807"/>
      <c r="G2115" s="682"/>
      <c r="H2115" s="682"/>
      <c r="I2115" s="808"/>
      <c r="J2115" s="809"/>
      <c r="K2115" s="810"/>
      <c r="L2115" s="811"/>
      <c r="M2115" s="810"/>
      <c r="N2115" s="812"/>
      <c r="O2115" s="813"/>
      <c r="P2115" s="813"/>
      <c r="Q2115" s="647"/>
      <c r="R2115" s="682"/>
    </row>
    <row r="2116" hidden="1">
      <c r="A2116" s="804"/>
      <c r="B2116" s="799"/>
      <c r="C2116" s="805"/>
      <c r="D2116" s="814"/>
      <c r="E2116" s="802"/>
      <c r="F2116" s="807"/>
      <c r="G2116" s="682"/>
      <c r="H2116" s="682"/>
      <c r="I2116" s="808"/>
      <c r="J2116" s="809"/>
      <c r="K2116" s="810"/>
      <c r="L2116" s="811"/>
      <c r="M2116" s="810"/>
      <c r="N2116" s="812"/>
      <c r="O2116" s="813"/>
      <c r="P2116" s="813"/>
      <c r="Q2116" s="647"/>
      <c r="R2116" s="682"/>
    </row>
    <row r="2117" hidden="1">
      <c r="A2117" s="804"/>
      <c r="B2117" s="799"/>
      <c r="C2117" s="805"/>
      <c r="D2117" s="814"/>
      <c r="E2117" s="802"/>
      <c r="F2117" s="807"/>
      <c r="G2117" s="682"/>
      <c r="H2117" s="682"/>
      <c r="I2117" s="808"/>
      <c r="J2117" s="809"/>
      <c r="K2117" s="810"/>
      <c r="L2117" s="811"/>
      <c r="M2117" s="810"/>
      <c r="N2117" s="812"/>
      <c r="O2117" s="813"/>
      <c r="P2117" s="813"/>
      <c r="Q2117" s="647"/>
      <c r="R2117" s="682"/>
    </row>
    <row r="2118" hidden="1">
      <c r="A2118" s="804"/>
      <c r="B2118" s="799"/>
      <c r="C2118" s="805"/>
      <c r="D2118" s="814"/>
      <c r="E2118" s="802"/>
      <c r="F2118" s="807"/>
      <c r="G2118" s="682"/>
      <c r="H2118" s="682"/>
      <c r="I2118" s="808"/>
      <c r="J2118" s="809"/>
      <c r="K2118" s="810"/>
      <c r="L2118" s="811"/>
      <c r="M2118" s="810"/>
      <c r="N2118" s="812"/>
      <c r="O2118" s="813"/>
      <c r="P2118" s="813"/>
      <c r="Q2118" s="647"/>
      <c r="R2118" s="682"/>
    </row>
    <row r="2119" hidden="1">
      <c r="A2119" s="804"/>
      <c r="B2119" s="799"/>
      <c r="C2119" s="805"/>
      <c r="D2119" s="814"/>
      <c r="E2119" s="802"/>
      <c r="F2119" s="807"/>
      <c r="G2119" s="682"/>
      <c r="H2119" s="682"/>
      <c r="I2119" s="808"/>
      <c r="J2119" s="809"/>
      <c r="K2119" s="810"/>
      <c r="L2119" s="811"/>
      <c r="M2119" s="810"/>
      <c r="N2119" s="812"/>
      <c r="O2119" s="813"/>
      <c r="P2119" s="813"/>
      <c r="Q2119" s="647"/>
      <c r="R2119" s="682"/>
    </row>
    <row r="2120" hidden="1">
      <c r="A2120" s="804"/>
      <c r="B2120" s="799"/>
      <c r="C2120" s="805"/>
      <c r="D2120" s="814"/>
      <c r="E2120" s="802"/>
      <c r="F2120" s="807"/>
      <c r="G2120" s="682"/>
      <c r="H2120" s="682"/>
      <c r="I2120" s="808"/>
      <c r="J2120" s="809"/>
      <c r="K2120" s="810"/>
      <c r="L2120" s="811"/>
      <c r="M2120" s="810"/>
      <c r="N2120" s="812"/>
      <c r="O2120" s="813"/>
      <c r="P2120" s="813"/>
      <c r="Q2120" s="647"/>
      <c r="R2120" s="682"/>
    </row>
    <row r="2121" hidden="1">
      <c r="A2121" s="804"/>
      <c r="B2121" s="799"/>
      <c r="C2121" s="805"/>
      <c r="D2121" s="814"/>
      <c r="E2121" s="802"/>
      <c r="F2121" s="807"/>
      <c r="G2121" s="682"/>
      <c r="H2121" s="682"/>
      <c r="I2121" s="808"/>
      <c r="J2121" s="809"/>
      <c r="K2121" s="810"/>
      <c r="L2121" s="811"/>
      <c r="M2121" s="810"/>
      <c r="N2121" s="812"/>
      <c r="O2121" s="813"/>
      <c r="P2121" s="813"/>
      <c r="Q2121" s="647"/>
      <c r="R2121" s="682"/>
    </row>
    <row r="2122" hidden="1">
      <c r="A2122" s="804"/>
      <c r="B2122" s="799"/>
      <c r="C2122" s="805"/>
      <c r="D2122" s="814"/>
      <c r="E2122" s="802"/>
      <c r="F2122" s="807"/>
      <c r="G2122" s="682"/>
      <c r="H2122" s="682"/>
      <c r="I2122" s="808"/>
      <c r="J2122" s="809"/>
      <c r="K2122" s="810"/>
      <c r="L2122" s="811"/>
      <c r="M2122" s="810"/>
      <c r="N2122" s="812"/>
      <c r="O2122" s="813"/>
      <c r="P2122" s="813"/>
      <c r="Q2122" s="647"/>
      <c r="R2122" s="682"/>
    </row>
    <row r="2123" hidden="1">
      <c r="A2123" s="804"/>
      <c r="B2123" s="799"/>
      <c r="C2123" s="805"/>
      <c r="D2123" s="814"/>
      <c r="E2123" s="802"/>
      <c r="F2123" s="807"/>
      <c r="G2123" s="682"/>
      <c r="H2123" s="682"/>
      <c r="I2123" s="808"/>
      <c r="J2123" s="809"/>
      <c r="K2123" s="810"/>
      <c r="L2123" s="811"/>
      <c r="M2123" s="810"/>
      <c r="N2123" s="812"/>
      <c r="O2123" s="813"/>
      <c r="P2123" s="813"/>
      <c r="Q2123" s="647"/>
      <c r="R2123" s="682"/>
    </row>
    <row r="2124" hidden="1">
      <c r="A2124" s="804"/>
      <c r="B2124" s="799"/>
      <c r="C2124" s="805"/>
      <c r="D2124" s="814"/>
      <c r="E2124" s="802"/>
      <c r="F2124" s="807"/>
      <c r="G2124" s="682"/>
      <c r="H2124" s="682"/>
      <c r="I2124" s="808"/>
      <c r="J2124" s="809"/>
      <c r="K2124" s="810"/>
      <c r="L2124" s="811"/>
      <c r="M2124" s="810"/>
      <c r="N2124" s="812"/>
      <c r="O2124" s="813"/>
      <c r="P2124" s="813"/>
      <c r="Q2124" s="647"/>
      <c r="R2124" s="682"/>
    </row>
    <row r="2125" hidden="1">
      <c r="A2125" s="804"/>
      <c r="B2125" s="799"/>
      <c r="C2125" s="805"/>
      <c r="D2125" s="814"/>
      <c r="E2125" s="802"/>
      <c r="F2125" s="807"/>
      <c r="G2125" s="682"/>
      <c r="H2125" s="682"/>
      <c r="I2125" s="808"/>
      <c r="J2125" s="809"/>
      <c r="K2125" s="810"/>
      <c r="L2125" s="811"/>
      <c r="M2125" s="810"/>
      <c r="N2125" s="812"/>
      <c r="O2125" s="813"/>
      <c r="P2125" s="813"/>
      <c r="Q2125" s="647"/>
      <c r="R2125" s="682"/>
    </row>
    <row r="2126" hidden="1">
      <c r="A2126" s="804"/>
      <c r="B2126" s="799"/>
      <c r="C2126" s="805"/>
      <c r="D2126" s="814"/>
      <c r="E2126" s="802"/>
      <c r="F2126" s="807"/>
      <c r="G2126" s="682"/>
      <c r="H2126" s="682"/>
      <c r="I2126" s="808"/>
      <c r="J2126" s="809"/>
      <c r="K2126" s="810"/>
      <c r="L2126" s="811"/>
      <c r="M2126" s="810"/>
      <c r="N2126" s="812"/>
      <c r="O2126" s="813"/>
      <c r="P2126" s="813"/>
      <c r="Q2126" s="647"/>
      <c r="R2126" s="682"/>
    </row>
    <row r="2127" hidden="1">
      <c r="A2127" s="804"/>
      <c r="B2127" s="799"/>
      <c r="C2127" s="805"/>
      <c r="D2127" s="814"/>
      <c r="E2127" s="802"/>
      <c r="F2127" s="807"/>
      <c r="G2127" s="682"/>
      <c r="H2127" s="682"/>
      <c r="I2127" s="808"/>
      <c r="J2127" s="809"/>
      <c r="K2127" s="810"/>
      <c r="L2127" s="811"/>
      <c r="M2127" s="810"/>
      <c r="N2127" s="812"/>
      <c r="O2127" s="813"/>
      <c r="P2127" s="813"/>
      <c r="Q2127" s="647"/>
      <c r="R2127" s="682"/>
    </row>
    <row r="2128" hidden="1">
      <c r="A2128" s="804"/>
      <c r="B2128" s="799"/>
      <c r="C2128" s="805"/>
      <c r="D2128" s="814"/>
      <c r="E2128" s="802"/>
      <c r="F2128" s="807"/>
      <c r="G2128" s="682"/>
      <c r="H2128" s="682"/>
      <c r="I2128" s="808"/>
      <c r="J2128" s="809"/>
      <c r="K2128" s="810"/>
      <c r="L2128" s="811"/>
      <c r="M2128" s="810"/>
      <c r="N2128" s="812"/>
      <c r="O2128" s="813"/>
      <c r="P2128" s="813"/>
      <c r="Q2128" s="647"/>
      <c r="R2128" s="682"/>
    </row>
    <row r="2129" hidden="1">
      <c r="A2129" s="804"/>
      <c r="B2129" s="799"/>
      <c r="C2129" s="805"/>
      <c r="D2129" s="814"/>
      <c r="E2129" s="802"/>
      <c r="F2129" s="807"/>
      <c r="G2129" s="682"/>
      <c r="H2129" s="682"/>
      <c r="I2129" s="808"/>
      <c r="J2129" s="809"/>
      <c r="K2129" s="810"/>
      <c r="L2129" s="811"/>
      <c r="M2129" s="810"/>
      <c r="N2129" s="812"/>
      <c r="O2129" s="813"/>
      <c r="P2129" s="813"/>
      <c r="Q2129" s="647"/>
      <c r="R2129" s="682"/>
    </row>
    <row r="2130" hidden="1">
      <c r="A2130" s="804"/>
      <c r="B2130" s="799"/>
      <c r="C2130" s="805"/>
      <c r="D2130" s="814"/>
      <c r="E2130" s="802"/>
      <c r="F2130" s="807"/>
      <c r="G2130" s="682"/>
      <c r="H2130" s="682"/>
      <c r="I2130" s="808"/>
      <c r="J2130" s="809"/>
      <c r="K2130" s="810"/>
      <c r="L2130" s="811"/>
      <c r="M2130" s="810"/>
      <c r="N2130" s="812"/>
      <c r="O2130" s="813"/>
      <c r="P2130" s="813"/>
      <c r="Q2130" s="647"/>
      <c r="R2130" s="682"/>
    </row>
    <row r="2131" hidden="1">
      <c r="A2131" s="804"/>
      <c r="B2131" s="799"/>
      <c r="C2131" s="805"/>
      <c r="D2131" s="814"/>
      <c r="E2131" s="802"/>
      <c r="F2131" s="807"/>
      <c r="G2131" s="682"/>
      <c r="H2131" s="682"/>
      <c r="I2131" s="808"/>
      <c r="J2131" s="809"/>
      <c r="K2131" s="810"/>
      <c r="L2131" s="811"/>
      <c r="M2131" s="810"/>
      <c r="N2131" s="812"/>
      <c r="O2131" s="813"/>
      <c r="P2131" s="813"/>
      <c r="Q2131" s="647"/>
      <c r="R2131" s="682"/>
    </row>
    <row r="2132" hidden="1">
      <c r="A2132" s="804"/>
      <c r="B2132" s="799"/>
      <c r="C2132" s="805"/>
      <c r="D2132" s="814"/>
      <c r="E2132" s="802"/>
      <c r="F2132" s="807"/>
      <c r="G2132" s="682"/>
      <c r="H2132" s="682"/>
      <c r="I2132" s="808"/>
      <c r="J2132" s="809"/>
      <c r="K2132" s="810"/>
      <c r="L2132" s="811"/>
      <c r="M2132" s="810"/>
      <c r="N2132" s="812"/>
      <c r="O2132" s="813"/>
      <c r="P2132" s="813"/>
      <c r="Q2132" s="647"/>
      <c r="R2132" s="682"/>
    </row>
    <row r="2133" hidden="1">
      <c r="A2133" s="804"/>
      <c r="B2133" s="799"/>
      <c r="C2133" s="805"/>
      <c r="D2133" s="814"/>
      <c r="E2133" s="802"/>
      <c r="F2133" s="807"/>
      <c r="G2133" s="682"/>
      <c r="H2133" s="682"/>
      <c r="I2133" s="808"/>
      <c r="J2133" s="809"/>
      <c r="K2133" s="810"/>
      <c r="L2133" s="811"/>
      <c r="M2133" s="810"/>
      <c r="N2133" s="812"/>
      <c r="O2133" s="813"/>
      <c r="P2133" s="813"/>
      <c r="Q2133" s="647"/>
      <c r="R2133" s="682"/>
    </row>
    <row r="2134" hidden="1">
      <c r="A2134" s="804"/>
      <c r="B2134" s="799"/>
      <c r="C2134" s="805"/>
      <c r="D2134" s="814"/>
      <c r="E2134" s="802"/>
      <c r="F2134" s="807"/>
      <c r="G2134" s="682"/>
      <c r="H2134" s="682"/>
      <c r="I2134" s="808"/>
      <c r="J2134" s="809"/>
      <c r="K2134" s="810"/>
      <c r="L2134" s="811"/>
      <c r="M2134" s="810"/>
      <c r="N2134" s="812"/>
      <c r="O2134" s="813"/>
      <c r="P2134" s="813"/>
      <c r="Q2134" s="647"/>
      <c r="R2134" s="682"/>
    </row>
    <row r="2135" hidden="1">
      <c r="A2135" s="804"/>
      <c r="B2135" s="799"/>
      <c r="C2135" s="805"/>
      <c r="D2135" s="814"/>
      <c r="E2135" s="802"/>
      <c r="F2135" s="807"/>
      <c r="G2135" s="682"/>
      <c r="H2135" s="682"/>
      <c r="I2135" s="808"/>
      <c r="J2135" s="809"/>
      <c r="K2135" s="810"/>
      <c r="L2135" s="811"/>
      <c r="M2135" s="810"/>
      <c r="N2135" s="812"/>
      <c r="O2135" s="813"/>
      <c r="P2135" s="813"/>
      <c r="Q2135" s="647"/>
      <c r="R2135" s="682"/>
    </row>
    <row r="2136" hidden="1">
      <c r="A2136" s="804"/>
      <c r="B2136" s="799"/>
      <c r="C2136" s="805"/>
      <c r="D2136" s="814"/>
      <c r="E2136" s="802"/>
      <c r="F2136" s="807"/>
      <c r="G2136" s="682"/>
      <c r="H2136" s="682"/>
      <c r="I2136" s="808"/>
      <c r="J2136" s="809"/>
      <c r="K2136" s="810"/>
      <c r="L2136" s="811"/>
      <c r="M2136" s="810"/>
      <c r="N2136" s="812"/>
      <c r="O2136" s="813"/>
      <c r="P2136" s="813"/>
      <c r="Q2136" s="647"/>
      <c r="R2136" s="682"/>
    </row>
    <row r="2137" hidden="1">
      <c r="A2137" s="804"/>
      <c r="B2137" s="799"/>
      <c r="C2137" s="805"/>
      <c r="D2137" s="814"/>
      <c r="E2137" s="802"/>
      <c r="F2137" s="807"/>
      <c r="G2137" s="682"/>
      <c r="H2137" s="682"/>
      <c r="I2137" s="808"/>
      <c r="J2137" s="809"/>
      <c r="K2137" s="810"/>
      <c r="L2137" s="811"/>
      <c r="M2137" s="810"/>
      <c r="N2137" s="812"/>
      <c r="O2137" s="813"/>
      <c r="P2137" s="813"/>
      <c r="Q2137" s="647"/>
      <c r="R2137" s="682"/>
    </row>
    <row r="2138" hidden="1">
      <c r="A2138" s="804"/>
      <c r="B2138" s="799"/>
      <c r="C2138" s="805"/>
      <c r="D2138" s="814"/>
      <c r="E2138" s="802"/>
      <c r="F2138" s="807"/>
      <c r="G2138" s="682"/>
      <c r="H2138" s="682"/>
      <c r="I2138" s="808"/>
      <c r="J2138" s="809"/>
      <c r="K2138" s="810"/>
      <c r="L2138" s="811"/>
      <c r="M2138" s="810"/>
      <c r="N2138" s="812"/>
      <c r="O2138" s="813"/>
      <c r="P2138" s="813"/>
      <c r="Q2138" s="647"/>
      <c r="R2138" s="682"/>
    </row>
    <row r="2139" hidden="1">
      <c r="A2139" s="804"/>
      <c r="B2139" s="799"/>
      <c r="C2139" s="805"/>
      <c r="D2139" s="814"/>
      <c r="E2139" s="802"/>
      <c r="F2139" s="807"/>
      <c r="G2139" s="682"/>
      <c r="H2139" s="682"/>
      <c r="I2139" s="808"/>
      <c r="J2139" s="809"/>
      <c r="K2139" s="810"/>
      <c r="L2139" s="811"/>
      <c r="M2139" s="810"/>
      <c r="N2139" s="812"/>
      <c r="O2139" s="813"/>
      <c r="P2139" s="813"/>
      <c r="Q2139" s="647"/>
      <c r="R2139" s="682"/>
    </row>
    <row r="2140" hidden="1">
      <c r="A2140" s="804"/>
      <c r="B2140" s="799"/>
      <c r="C2140" s="805"/>
      <c r="D2140" s="814"/>
      <c r="E2140" s="802"/>
      <c r="F2140" s="807"/>
      <c r="G2140" s="682"/>
      <c r="H2140" s="682"/>
      <c r="I2140" s="808"/>
      <c r="J2140" s="809"/>
      <c r="K2140" s="810"/>
      <c r="L2140" s="811"/>
      <c r="M2140" s="810"/>
      <c r="N2140" s="812"/>
      <c r="O2140" s="813"/>
      <c r="P2140" s="813"/>
      <c r="Q2140" s="647"/>
      <c r="R2140" s="682"/>
    </row>
    <row r="2141" hidden="1">
      <c r="A2141" s="804"/>
      <c r="B2141" s="799"/>
      <c r="C2141" s="805"/>
      <c r="D2141" s="814"/>
      <c r="E2141" s="802"/>
      <c r="F2141" s="807"/>
      <c r="G2141" s="682"/>
      <c r="H2141" s="682"/>
      <c r="I2141" s="808"/>
      <c r="J2141" s="809"/>
      <c r="K2141" s="810"/>
      <c r="L2141" s="811"/>
      <c r="M2141" s="810"/>
      <c r="N2141" s="812"/>
      <c r="O2141" s="813"/>
      <c r="P2141" s="813"/>
      <c r="Q2141" s="647"/>
      <c r="R2141" s="682"/>
    </row>
    <row r="2142" hidden="1">
      <c r="A2142" s="804"/>
      <c r="B2142" s="799"/>
      <c r="C2142" s="805"/>
      <c r="D2142" s="814"/>
      <c r="E2142" s="802"/>
      <c r="F2142" s="807"/>
      <c r="G2142" s="682"/>
      <c r="H2142" s="682"/>
      <c r="I2142" s="808"/>
      <c r="J2142" s="809"/>
      <c r="K2142" s="810"/>
      <c r="L2142" s="811"/>
      <c r="M2142" s="810"/>
      <c r="N2142" s="812"/>
      <c r="O2142" s="813"/>
      <c r="P2142" s="813"/>
      <c r="Q2142" s="647"/>
      <c r="R2142" s="682"/>
    </row>
    <row r="2143" hidden="1">
      <c r="A2143" s="804"/>
      <c r="B2143" s="799"/>
      <c r="C2143" s="805"/>
      <c r="D2143" s="814"/>
      <c r="E2143" s="802"/>
      <c r="F2143" s="807"/>
      <c r="G2143" s="682"/>
      <c r="H2143" s="682"/>
      <c r="I2143" s="808"/>
      <c r="J2143" s="809"/>
      <c r="K2143" s="810"/>
      <c r="L2143" s="811"/>
      <c r="M2143" s="810"/>
      <c r="N2143" s="812"/>
      <c r="O2143" s="813"/>
      <c r="P2143" s="813"/>
      <c r="Q2143" s="647"/>
      <c r="R2143" s="682"/>
    </row>
    <row r="2144" hidden="1">
      <c r="A2144" s="804"/>
      <c r="B2144" s="799"/>
      <c r="C2144" s="805"/>
      <c r="D2144" s="814"/>
      <c r="E2144" s="802"/>
      <c r="F2144" s="807"/>
      <c r="G2144" s="682"/>
      <c r="H2144" s="682"/>
      <c r="I2144" s="808"/>
      <c r="J2144" s="809"/>
      <c r="K2144" s="810"/>
      <c r="L2144" s="811"/>
      <c r="M2144" s="810"/>
      <c r="N2144" s="812"/>
      <c r="O2144" s="813"/>
      <c r="P2144" s="813"/>
      <c r="Q2144" s="647"/>
      <c r="R2144" s="682"/>
    </row>
    <row r="2145" hidden="1">
      <c r="A2145" s="804"/>
      <c r="B2145" s="799"/>
      <c r="C2145" s="805"/>
      <c r="D2145" s="814"/>
      <c r="E2145" s="802"/>
      <c r="F2145" s="807"/>
      <c r="G2145" s="682"/>
      <c r="H2145" s="682"/>
      <c r="I2145" s="808"/>
      <c r="J2145" s="809"/>
      <c r="K2145" s="810"/>
      <c r="L2145" s="811"/>
      <c r="M2145" s="810"/>
      <c r="N2145" s="812"/>
      <c r="O2145" s="813"/>
      <c r="P2145" s="813"/>
      <c r="Q2145" s="647"/>
      <c r="R2145" s="682"/>
    </row>
    <row r="2146" hidden="1">
      <c r="A2146" s="804"/>
      <c r="B2146" s="799"/>
      <c r="C2146" s="805"/>
      <c r="D2146" s="814"/>
      <c r="E2146" s="802"/>
      <c r="F2146" s="807"/>
      <c r="G2146" s="682"/>
      <c r="H2146" s="682"/>
      <c r="I2146" s="808"/>
      <c r="J2146" s="809"/>
      <c r="K2146" s="810"/>
      <c r="L2146" s="811"/>
      <c r="M2146" s="810"/>
      <c r="N2146" s="812"/>
      <c r="O2146" s="813"/>
      <c r="P2146" s="813"/>
      <c r="Q2146" s="647"/>
      <c r="R2146" s="682"/>
    </row>
    <row r="2147" hidden="1">
      <c r="A2147" s="804"/>
      <c r="B2147" s="799"/>
      <c r="C2147" s="805"/>
      <c r="D2147" s="814"/>
      <c r="E2147" s="802"/>
      <c r="F2147" s="807"/>
      <c r="G2147" s="682"/>
      <c r="H2147" s="682"/>
      <c r="I2147" s="808"/>
      <c r="J2147" s="809"/>
      <c r="K2147" s="810"/>
      <c r="L2147" s="811"/>
      <c r="M2147" s="810"/>
      <c r="N2147" s="812"/>
      <c r="O2147" s="813"/>
      <c r="P2147" s="813"/>
      <c r="Q2147" s="647"/>
      <c r="R2147" s="682"/>
    </row>
    <row r="2148" hidden="1">
      <c r="A2148" s="804"/>
      <c r="B2148" s="799"/>
      <c r="C2148" s="805"/>
      <c r="D2148" s="814"/>
      <c r="E2148" s="802"/>
      <c r="F2148" s="807"/>
      <c r="G2148" s="682"/>
      <c r="H2148" s="682"/>
      <c r="I2148" s="808"/>
      <c r="J2148" s="809"/>
      <c r="K2148" s="810"/>
      <c r="L2148" s="811"/>
      <c r="M2148" s="810"/>
      <c r="N2148" s="812"/>
      <c r="O2148" s="813"/>
      <c r="P2148" s="813"/>
      <c r="Q2148" s="647"/>
      <c r="R2148" s="682"/>
    </row>
    <row r="2149" hidden="1">
      <c r="A2149" s="804"/>
      <c r="B2149" s="799"/>
      <c r="C2149" s="805"/>
      <c r="D2149" s="814"/>
      <c r="E2149" s="802"/>
      <c r="F2149" s="807"/>
      <c r="G2149" s="682"/>
      <c r="H2149" s="682"/>
      <c r="I2149" s="808"/>
      <c r="J2149" s="809"/>
      <c r="K2149" s="810"/>
      <c r="L2149" s="811"/>
      <c r="M2149" s="810"/>
      <c r="N2149" s="812"/>
      <c r="O2149" s="813"/>
      <c r="P2149" s="813"/>
      <c r="Q2149" s="647"/>
      <c r="R2149" s="682"/>
    </row>
    <row r="2150" hidden="1">
      <c r="A2150" s="804"/>
      <c r="B2150" s="799"/>
      <c r="C2150" s="805"/>
      <c r="D2150" s="814"/>
      <c r="E2150" s="802"/>
      <c r="F2150" s="807"/>
      <c r="G2150" s="682"/>
      <c r="H2150" s="682"/>
      <c r="I2150" s="808"/>
      <c r="J2150" s="809"/>
      <c r="K2150" s="810"/>
      <c r="L2150" s="811"/>
      <c r="M2150" s="810"/>
      <c r="N2150" s="812"/>
      <c r="O2150" s="813"/>
      <c r="P2150" s="813"/>
      <c r="Q2150" s="647"/>
      <c r="R2150" s="682"/>
    </row>
    <row r="2151" hidden="1">
      <c r="A2151" s="804"/>
      <c r="B2151" s="799"/>
      <c r="C2151" s="805"/>
      <c r="D2151" s="814"/>
      <c r="E2151" s="802"/>
      <c r="F2151" s="807"/>
      <c r="G2151" s="682"/>
      <c r="H2151" s="682"/>
      <c r="I2151" s="808"/>
      <c r="J2151" s="809"/>
      <c r="K2151" s="810"/>
      <c r="L2151" s="811"/>
      <c r="M2151" s="810"/>
      <c r="N2151" s="812"/>
      <c r="O2151" s="813"/>
      <c r="P2151" s="813"/>
      <c r="Q2151" s="647"/>
      <c r="R2151" s="682"/>
    </row>
    <row r="2152" hidden="1">
      <c r="A2152" s="804"/>
      <c r="B2152" s="799"/>
      <c r="C2152" s="805"/>
      <c r="D2152" s="814"/>
      <c r="E2152" s="802"/>
      <c r="F2152" s="807"/>
      <c r="G2152" s="682"/>
      <c r="H2152" s="682"/>
      <c r="I2152" s="808"/>
      <c r="J2152" s="809"/>
      <c r="K2152" s="810"/>
      <c r="L2152" s="811"/>
      <c r="M2152" s="810"/>
      <c r="N2152" s="812"/>
      <c r="O2152" s="813"/>
      <c r="P2152" s="813"/>
      <c r="Q2152" s="647"/>
      <c r="R2152" s="682"/>
    </row>
    <row r="2153" hidden="1">
      <c r="A2153" s="804"/>
      <c r="B2153" s="799"/>
      <c r="C2153" s="805"/>
      <c r="D2153" s="814"/>
      <c r="E2153" s="802"/>
      <c r="F2153" s="807"/>
      <c r="G2153" s="682"/>
      <c r="H2153" s="682"/>
      <c r="I2153" s="808"/>
      <c r="J2153" s="809"/>
      <c r="K2153" s="810"/>
      <c r="L2153" s="811"/>
      <c r="M2153" s="810"/>
      <c r="N2153" s="812"/>
      <c r="O2153" s="813"/>
      <c r="P2153" s="813"/>
      <c r="Q2153" s="647"/>
      <c r="R2153" s="682"/>
    </row>
    <row r="2154" hidden="1">
      <c r="A2154" s="804"/>
      <c r="B2154" s="799"/>
      <c r="C2154" s="805"/>
      <c r="D2154" s="814"/>
      <c r="E2154" s="802"/>
      <c r="F2154" s="807"/>
      <c r="G2154" s="682"/>
      <c r="H2154" s="682"/>
      <c r="I2154" s="808"/>
      <c r="J2154" s="809"/>
      <c r="K2154" s="810"/>
      <c r="L2154" s="811"/>
      <c r="M2154" s="810"/>
      <c r="N2154" s="812"/>
      <c r="O2154" s="813"/>
      <c r="P2154" s="813"/>
      <c r="Q2154" s="647"/>
      <c r="R2154" s="682"/>
    </row>
    <row r="2155" hidden="1">
      <c r="A2155" s="804"/>
      <c r="B2155" s="799"/>
      <c r="C2155" s="805"/>
      <c r="D2155" s="814"/>
      <c r="E2155" s="802"/>
      <c r="F2155" s="807"/>
      <c r="G2155" s="682"/>
      <c r="H2155" s="682"/>
      <c r="I2155" s="808"/>
      <c r="J2155" s="809"/>
      <c r="K2155" s="810"/>
      <c r="L2155" s="811"/>
      <c r="M2155" s="810"/>
      <c r="N2155" s="812"/>
      <c r="O2155" s="813"/>
      <c r="P2155" s="813"/>
      <c r="Q2155" s="647"/>
      <c r="R2155" s="682"/>
    </row>
    <row r="2156" hidden="1">
      <c r="A2156" s="804"/>
      <c r="B2156" s="799"/>
      <c r="C2156" s="805"/>
      <c r="D2156" s="814"/>
      <c r="E2156" s="802"/>
      <c r="F2156" s="807"/>
      <c r="G2156" s="682"/>
      <c r="H2156" s="682"/>
      <c r="I2156" s="808"/>
      <c r="J2156" s="809"/>
      <c r="K2156" s="810"/>
      <c r="L2156" s="811"/>
      <c r="M2156" s="810"/>
      <c r="N2156" s="812"/>
      <c r="O2156" s="813"/>
      <c r="P2156" s="813"/>
      <c r="Q2156" s="647"/>
      <c r="R2156" s="682"/>
    </row>
    <row r="2157" hidden="1">
      <c r="A2157" s="804"/>
      <c r="B2157" s="799"/>
      <c r="C2157" s="805"/>
      <c r="D2157" s="814"/>
      <c r="E2157" s="802"/>
      <c r="F2157" s="807"/>
      <c r="G2157" s="682"/>
      <c r="H2157" s="682"/>
      <c r="I2157" s="808"/>
      <c r="J2157" s="809"/>
      <c r="K2157" s="810"/>
      <c r="L2157" s="811"/>
      <c r="M2157" s="810"/>
      <c r="N2157" s="812"/>
      <c r="O2157" s="813"/>
      <c r="P2157" s="813"/>
      <c r="Q2157" s="647"/>
      <c r="R2157" s="682"/>
    </row>
    <row r="2158" hidden="1">
      <c r="A2158" s="804"/>
      <c r="B2158" s="799"/>
      <c r="C2158" s="805"/>
      <c r="D2158" s="814"/>
      <c r="E2158" s="802"/>
      <c r="F2158" s="807"/>
      <c r="G2158" s="682"/>
      <c r="H2158" s="682"/>
      <c r="I2158" s="808"/>
      <c r="J2158" s="809"/>
      <c r="K2158" s="810"/>
      <c r="L2158" s="811"/>
      <c r="M2158" s="810"/>
      <c r="N2158" s="812"/>
      <c r="O2158" s="813"/>
      <c r="P2158" s="813"/>
      <c r="Q2158" s="647"/>
      <c r="R2158" s="682"/>
    </row>
    <row r="2159" hidden="1">
      <c r="A2159" s="804"/>
      <c r="B2159" s="799"/>
      <c r="C2159" s="805"/>
      <c r="D2159" s="814"/>
      <c r="E2159" s="802"/>
      <c r="F2159" s="807"/>
      <c r="G2159" s="682"/>
      <c r="H2159" s="682"/>
      <c r="I2159" s="808"/>
      <c r="J2159" s="809"/>
      <c r="K2159" s="810"/>
      <c r="L2159" s="811"/>
      <c r="M2159" s="810"/>
      <c r="N2159" s="812"/>
      <c r="O2159" s="813"/>
      <c r="P2159" s="813"/>
      <c r="Q2159" s="647"/>
      <c r="R2159" s="682"/>
    </row>
    <row r="2160" hidden="1">
      <c r="A2160" s="804"/>
      <c r="B2160" s="799"/>
      <c r="C2160" s="805"/>
      <c r="D2160" s="814"/>
      <c r="E2160" s="802"/>
      <c r="F2160" s="807"/>
      <c r="G2160" s="682"/>
      <c r="H2160" s="682"/>
      <c r="I2160" s="808"/>
      <c r="J2160" s="809"/>
      <c r="K2160" s="810"/>
      <c r="L2160" s="811"/>
      <c r="M2160" s="810"/>
      <c r="N2160" s="812"/>
      <c r="O2160" s="813"/>
      <c r="P2160" s="813"/>
      <c r="Q2160" s="647"/>
      <c r="R2160" s="682"/>
    </row>
    <row r="2161" hidden="1">
      <c r="A2161" s="804"/>
      <c r="B2161" s="799"/>
      <c r="C2161" s="805"/>
      <c r="D2161" s="814"/>
      <c r="E2161" s="802"/>
      <c r="F2161" s="807"/>
      <c r="G2161" s="682"/>
      <c r="H2161" s="682"/>
      <c r="I2161" s="808"/>
      <c r="J2161" s="809"/>
      <c r="K2161" s="810"/>
      <c r="L2161" s="811"/>
      <c r="M2161" s="810"/>
      <c r="N2161" s="812"/>
      <c r="O2161" s="813"/>
      <c r="P2161" s="813"/>
      <c r="Q2161" s="647"/>
      <c r="R2161" s="682"/>
    </row>
    <row r="2162" hidden="1">
      <c r="A2162" s="804"/>
      <c r="B2162" s="799"/>
      <c r="C2162" s="805"/>
      <c r="D2162" s="814"/>
      <c r="E2162" s="802"/>
      <c r="F2162" s="807"/>
      <c r="G2162" s="682"/>
      <c r="H2162" s="682"/>
      <c r="I2162" s="808"/>
      <c r="J2162" s="809"/>
      <c r="K2162" s="810"/>
      <c r="L2162" s="811"/>
      <c r="M2162" s="810"/>
      <c r="N2162" s="812"/>
      <c r="O2162" s="813"/>
      <c r="P2162" s="813"/>
      <c r="Q2162" s="647"/>
      <c r="R2162" s="682"/>
    </row>
    <row r="2163" hidden="1">
      <c r="A2163" s="804"/>
      <c r="B2163" s="799"/>
      <c r="C2163" s="805"/>
      <c r="D2163" s="814"/>
      <c r="E2163" s="802"/>
      <c r="F2163" s="807"/>
      <c r="G2163" s="682"/>
      <c r="H2163" s="682"/>
      <c r="I2163" s="808"/>
      <c r="J2163" s="809"/>
      <c r="K2163" s="810"/>
      <c r="L2163" s="811"/>
      <c r="M2163" s="810"/>
      <c r="N2163" s="812"/>
      <c r="O2163" s="813"/>
      <c r="P2163" s="813"/>
      <c r="Q2163" s="647"/>
      <c r="R2163" s="682"/>
    </row>
    <row r="2164" hidden="1">
      <c r="A2164" s="804"/>
      <c r="B2164" s="799"/>
      <c r="C2164" s="805"/>
      <c r="D2164" s="814"/>
      <c r="E2164" s="802"/>
      <c r="F2164" s="807"/>
      <c r="G2164" s="682"/>
      <c r="H2164" s="682"/>
      <c r="I2164" s="808"/>
      <c r="J2164" s="809"/>
      <c r="K2164" s="810"/>
      <c r="L2164" s="811"/>
      <c r="M2164" s="810"/>
      <c r="N2164" s="812"/>
      <c r="O2164" s="813"/>
      <c r="P2164" s="813"/>
      <c r="Q2164" s="647"/>
      <c r="R2164" s="682"/>
    </row>
    <row r="2165" hidden="1">
      <c r="A2165" s="804"/>
      <c r="B2165" s="799"/>
      <c r="C2165" s="805"/>
      <c r="D2165" s="814"/>
      <c r="E2165" s="802"/>
      <c r="F2165" s="807"/>
      <c r="G2165" s="682"/>
      <c r="H2165" s="682"/>
      <c r="I2165" s="808"/>
      <c r="J2165" s="809"/>
      <c r="K2165" s="810"/>
      <c r="L2165" s="811"/>
      <c r="M2165" s="810"/>
      <c r="N2165" s="812"/>
      <c r="O2165" s="813"/>
      <c r="P2165" s="813"/>
      <c r="Q2165" s="647"/>
      <c r="R2165" s="682"/>
    </row>
    <row r="2166" hidden="1">
      <c r="A2166" s="804"/>
      <c r="B2166" s="799"/>
      <c r="C2166" s="805"/>
      <c r="D2166" s="814"/>
      <c r="E2166" s="802"/>
      <c r="F2166" s="807"/>
      <c r="G2166" s="682"/>
      <c r="H2166" s="682"/>
      <c r="I2166" s="808"/>
      <c r="J2166" s="809"/>
      <c r="K2166" s="810"/>
      <c r="L2166" s="811"/>
      <c r="M2166" s="810"/>
      <c r="N2166" s="812"/>
      <c r="O2166" s="813"/>
      <c r="P2166" s="813"/>
      <c r="Q2166" s="647"/>
      <c r="R2166" s="682"/>
    </row>
    <row r="2167" hidden="1">
      <c r="A2167" s="804"/>
      <c r="B2167" s="799"/>
      <c r="C2167" s="805"/>
      <c r="D2167" s="814"/>
      <c r="E2167" s="802"/>
      <c r="F2167" s="807"/>
      <c r="G2167" s="682"/>
      <c r="H2167" s="682"/>
      <c r="I2167" s="808"/>
      <c r="J2167" s="809"/>
      <c r="K2167" s="810"/>
      <c r="L2167" s="811"/>
      <c r="M2167" s="810"/>
      <c r="N2167" s="812"/>
      <c r="O2167" s="813"/>
      <c r="P2167" s="813"/>
      <c r="Q2167" s="647"/>
      <c r="R2167" s="682"/>
    </row>
    <row r="2168" hidden="1">
      <c r="A2168" s="804"/>
      <c r="B2168" s="799"/>
      <c r="C2168" s="805"/>
      <c r="D2168" s="814"/>
      <c r="E2168" s="802"/>
      <c r="F2168" s="807"/>
      <c r="G2168" s="682"/>
      <c r="H2168" s="682"/>
      <c r="I2168" s="808"/>
      <c r="J2168" s="809"/>
      <c r="K2168" s="810"/>
      <c r="L2168" s="811"/>
      <c r="M2168" s="810"/>
      <c r="N2168" s="812"/>
      <c r="O2168" s="813"/>
      <c r="P2168" s="813"/>
      <c r="Q2168" s="647"/>
      <c r="R2168" s="682"/>
    </row>
    <row r="2169" hidden="1">
      <c r="A2169" s="804"/>
      <c r="B2169" s="799"/>
      <c r="C2169" s="805"/>
      <c r="D2169" s="814"/>
      <c r="E2169" s="802"/>
      <c r="F2169" s="807"/>
      <c r="G2169" s="682"/>
      <c r="H2169" s="682"/>
      <c r="I2169" s="808"/>
      <c r="J2169" s="809"/>
      <c r="K2169" s="810"/>
      <c r="L2169" s="811"/>
      <c r="M2169" s="810"/>
      <c r="N2169" s="812"/>
      <c r="O2169" s="813"/>
      <c r="P2169" s="813"/>
      <c r="Q2169" s="647"/>
      <c r="R2169" s="682"/>
    </row>
    <row r="2170" hidden="1">
      <c r="A2170" s="804"/>
      <c r="B2170" s="799"/>
      <c r="C2170" s="805"/>
      <c r="D2170" s="814"/>
      <c r="E2170" s="802"/>
      <c r="F2170" s="807"/>
      <c r="G2170" s="682"/>
      <c r="H2170" s="682"/>
      <c r="I2170" s="808"/>
      <c r="J2170" s="809"/>
      <c r="K2170" s="810"/>
      <c r="L2170" s="811"/>
      <c r="M2170" s="810"/>
      <c r="N2170" s="812"/>
      <c r="O2170" s="813"/>
      <c r="P2170" s="813"/>
      <c r="Q2170" s="647"/>
      <c r="R2170" s="682"/>
    </row>
    <row r="2171" hidden="1">
      <c r="A2171" s="804"/>
      <c r="B2171" s="799"/>
      <c r="C2171" s="805"/>
      <c r="D2171" s="814"/>
      <c r="E2171" s="802"/>
      <c r="F2171" s="807"/>
      <c r="G2171" s="682"/>
      <c r="H2171" s="682"/>
      <c r="I2171" s="808"/>
      <c r="J2171" s="809"/>
      <c r="K2171" s="810"/>
      <c r="L2171" s="811"/>
      <c r="M2171" s="810"/>
      <c r="N2171" s="812"/>
      <c r="O2171" s="813"/>
      <c r="P2171" s="813"/>
      <c r="Q2171" s="647"/>
      <c r="R2171" s="682"/>
    </row>
    <row r="2172" hidden="1">
      <c r="A2172" s="804"/>
      <c r="B2172" s="799"/>
      <c r="C2172" s="805"/>
      <c r="D2172" s="814"/>
      <c r="E2172" s="802"/>
      <c r="F2172" s="807"/>
      <c r="G2172" s="682"/>
      <c r="H2172" s="682"/>
      <c r="I2172" s="808"/>
      <c r="J2172" s="809"/>
      <c r="K2172" s="810"/>
      <c r="L2172" s="811"/>
      <c r="M2172" s="810"/>
      <c r="N2172" s="812"/>
      <c r="O2172" s="813"/>
      <c r="P2172" s="813"/>
      <c r="Q2172" s="647"/>
      <c r="R2172" s="682"/>
    </row>
    <row r="2173" hidden="1">
      <c r="A2173" s="804"/>
      <c r="B2173" s="799"/>
      <c r="C2173" s="805"/>
      <c r="D2173" s="814"/>
      <c r="E2173" s="802"/>
      <c r="F2173" s="807"/>
      <c r="G2173" s="682"/>
      <c r="H2173" s="682"/>
      <c r="I2173" s="808"/>
      <c r="J2173" s="809"/>
      <c r="K2173" s="810"/>
      <c r="L2173" s="811"/>
      <c r="M2173" s="810"/>
      <c r="N2173" s="812"/>
      <c r="O2173" s="813"/>
      <c r="P2173" s="813"/>
      <c r="Q2173" s="647"/>
      <c r="R2173" s="682"/>
    </row>
    <row r="2174" hidden="1">
      <c r="A2174" s="804"/>
      <c r="B2174" s="799"/>
      <c r="C2174" s="805"/>
      <c r="D2174" s="814"/>
      <c r="E2174" s="802"/>
      <c r="F2174" s="807"/>
      <c r="G2174" s="682"/>
      <c r="H2174" s="682"/>
      <c r="I2174" s="808"/>
      <c r="J2174" s="809"/>
      <c r="K2174" s="810"/>
      <c r="L2174" s="811"/>
      <c r="M2174" s="810"/>
      <c r="N2174" s="812"/>
      <c r="O2174" s="813"/>
      <c r="P2174" s="813"/>
      <c r="Q2174" s="647"/>
      <c r="R2174" s="682"/>
    </row>
    <row r="2175" hidden="1">
      <c r="A2175" s="804"/>
      <c r="B2175" s="799"/>
      <c r="C2175" s="805"/>
      <c r="D2175" s="814"/>
      <c r="E2175" s="802"/>
      <c r="F2175" s="807"/>
      <c r="G2175" s="682"/>
      <c r="H2175" s="682"/>
      <c r="I2175" s="808"/>
      <c r="J2175" s="809"/>
      <c r="K2175" s="810"/>
      <c r="L2175" s="811"/>
      <c r="M2175" s="810"/>
      <c r="N2175" s="812"/>
      <c r="O2175" s="813"/>
      <c r="P2175" s="813"/>
      <c r="Q2175" s="647"/>
      <c r="R2175" s="682"/>
    </row>
    <row r="2176" hidden="1">
      <c r="A2176" s="804"/>
      <c r="B2176" s="799"/>
      <c r="C2176" s="805"/>
      <c r="D2176" s="814"/>
      <c r="E2176" s="802"/>
      <c r="F2176" s="807"/>
      <c r="G2176" s="682"/>
      <c r="H2176" s="682"/>
      <c r="I2176" s="808"/>
      <c r="J2176" s="809"/>
      <c r="K2176" s="810"/>
      <c r="L2176" s="811"/>
      <c r="M2176" s="810"/>
      <c r="N2176" s="812"/>
      <c r="O2176" s="813"/>
      <c r="P2176" s="813"/>
      <c r="Q2176" s="647"/>
      <c r="R2176" s="682"/>
    </row>
    <row r="2177" hidden="1">
      <c r="A2177" s="804"/>
      <c r="B2177" s="799"/>
      <c r="C2177" s="805"/>
      <c r="D2177" s="814"/>
      <c r="E2177" s="802"/>
      <c r="F2177" s="807"/>
      <c r="G2177" s="682"/>
      <c r="H2177" s="682"/>
      <c r="I2177" s="808"/>
      <c r="J2177" s="809"/>
      <c r="K2177" s="810"/>
      <c r="L2177" s="811"/>
      <c r="M2177" s="810"/>
      <c r="N2177" s="812"/>
      <c r="O2177" s="813"/>
      <c r="P2177" s="813"/>
      <c r="Q2177" s="647"/>
      <c r="R2177" s="682"/>
    </row>
    <row r="2178" hidden="1">
      <c r="A2178" s="804"/>
      <c r="B2178" s="799"/>
      <c r="C2178" s="805"/>
      <c r="D2178" s="814"/>
      <c r="E2178" s="802"/>
      <c r="F2178" s="807"/>
      <c r="G2178" s="682"/>
      <c r="H2178" s="682"/>
      <c r="I2178" s="808"/>
      <c r="J2178" s="809"/>
      <c r="K2178" s="810"/>
      <c r="L2178" s="811"/>
      <c r="M2178" s="810"/>
      <c r="N2178" s="812"/>
      <c r="O2178" s="813"/>
      <c r="P2178" s="813"/>
      <c r="Q2178" s="647"/>
      <c r="R2178" s="682"/>
    </row>
    <row r="2179" hidden="1">
      <c r="A2179" s="804"/>
      <c r="B2179" s="799"/>
      <c r="C2179" s="805"/>
      <c r="D2179" s="814"/>
      <c r="E2179" s="802"/>
      <c r="F2179" s="807"/>
      <c r="G2179" s="682"/>
      <c r="H2179" s="682"/>
      <c r="I2179" s="808"/>
      <c r="J2179" s="809"/>
      <c r="K2179" s="810"/>
      <c r="L2179" s="811"/>
      <c r="M2179" s="810"/>
      <c r="N2179" s="812"/>
      <c r="O2179" s="813"/>
      <c r="P2179" s="813"/>
      <c r="Q2179" s="647"/>
      <c r="R2179" s="682"/>
    </row>
    <row r="2180" hidden="1">
      <c r="A2180" s="804"/>
      <c r="B2180" s="799"/>
      <c r="C2180" s="805"/>
      <c r="D2180" s="814"/>
      <c r="E2180" s="802"/>
      <c r="F2180" s="807"/>
      <c r="G2180" s="682"/>
      <c r="H2180" s="682"/>
      <c r="I2180" s="808"/>
      <c r="J2180" s="809"/>
      <c r="K2180" s="810"/>
      <c r="L2180" s="811"/>
      <c r="M2180" s="810"/>
      <c r="N2180" s="812"/>
      <c r="O2180" s="813"/>
      <c r="P2180" s="813"/>
      <c r="Q2180" s="647"/>
      <c r="R2180" s="682"/>
    </row>
    <row r="2181" hidden="1">
      <c r="A2181" s="804"/>
      <c r="B2181" s="799"/>
      <c r="C2181" s="805"/>
      <c r="D2181" s="814"/>
      <c r="E2181" s="802"/>
      <c r="F2181" s="807"/>
      <c r="G2181" s="682"/>
      <c r="H2181" s="682"/>
      <c r="I2181" s="808"/>
      <c r="J2181" s="809"/>
      <c r="K2181" s="810"/>
      <c r="L2181" s="811"/>
      <c r="M2181" s="810"/>
      <c r="N2181" s="812"/>
      <c r="O2181" s="813"/>
      <c r="P2181" s="813"/>
      <c r="Q2181" s="647"/>
      <c r="R2181" s="682"/>
    </row>
    <row r="2182" hidden="1">
      <c r="A2182" s="804"/>
      <c r="B2182" s="799"/>
      <c r="C2182" s="805"/>
      <c r="D2182" s="814"/>
      <c r="E2182" s="802"/>
      <c r="F2182" s="807"/>
      <c r="G2182" s="682"/>
      <c r="H2182" s="682"/>
      <c r="I2182" s="808"/>
      <c r="J2182" s="809"/>
      <c r="K2182" s="810"/>
      <c r="L2182" s="811"/>
      <c r="M2182" s="810"/>
      <c r="N2182" s="812"/>
      <c r="O2182" s="813"/>
      <c r="P2182" s="813"/>
      <c r="Q2182" s="647"/>
      <c r="R2182" s="682"/>
    </row>
    <row r="2183" hidden="1">
      <c r="A2183" s="804"/>
      <c r="B2183" s="799"/>
      <c r="C2183" s="805"/>
      <c r="D2183" s="814"/>
      <c r="E2183" s="802"/>
      <c r="F2183" s="807"/>
      <c r="G2183" s="682"/>
      <c r="H2183" s="682"/>
      <c r="I2183" s="808"/>
      <c r="J2183" s="809"/>
      <c r="K2183" s="810"/>
      <c r="L2183" s="811"/>
      <c r="M2183" s="810"/>
      <c r="N2183" s="812"/>
      <c r="O2183" s="813"/>
      <c r="P2183" s="813"/>
      <c r="Q2183" s="647"/>
      <c r="R2183" s="682"/>
    </row>
    <row r="2184" hidden="1">
      <c r="A2184" s="804"/>
      <c r="B2184" s="799"/>
      <c r="C2184" s="805"/>
      <c r="D2184" s="814"/>
      <c r="E2184" s="802"/>
      <c r="F2184" s="807"/>
      <c r="G2184" s="682"/>
      <c r="H2184" s="682"/>
      <c r="I2184" s="808"/>
      <c r="J2184" s="809"/>
      <c r="K2184" s="810"/>
      <c r="L2184" s="811"/>
      <c r="M2184" s="810"/>
      <c r="N2184" s="812"/>
      <c r="O2184" s="813"/>
      <c r="P2184" s="813"/>
      <c r="Q2184" s="647"/>
      <c r="R2184" s="682"/>
    </row>
    <row r="2185" hidden="1">
      <c r="A2185" s="804"/>
      <c r="B2185" s="799"/>
      <c r="C2185" s="805"/>
      <c r="D2185" s="814"/>
      <c r="E2185" s="802"/>
      <c r="F2185" s="807"/>
      <c r="G2185" s="682"/>
      <c r="H2185" s="682"/>
      <c r="I2185" s="808"/>
      <c r="J2185" s="809"/>
      <c r="K2185" s="810"/>
      <c r="L2185" s="811"/>
      <c r="M2185" s="810"/>
      <c r="N2185" s="812"/>
      <c r="O2185" s="813"/>
      <c r="P2185" s="813"/>
      <c r="Q2185" s="647"/>
      <c r="R2185" s="682"/>
    </row>
    <row r="2186" hidden="1">
      <c r="A2186" s="804"/>
      <c r="B2186" s="799"/>
      <c r="C2186" s="805"/>
      <c r="D2186" s="814"/>
      <c r="E2186" s="802"/>
      <c r="F2186" s="807"/>
      <c r="G2186" s="682"/>
      <c r="H2186" s="682"/>
      <c r="I2186" s="808"/>
      <c r="J2186" s="809"/>
      <c r="K2186" s="810"/>
      <c r="L2186" s="811"/>
      <c r="M2186" s="810"/>
      <c r="N2186" s="812"/>
      <c r="O2186" s="813"/>
      <c r="P2186" s="813"/>
      <c r="Q2186" s="647"/>
      <c r="R2186" s="682"/>
    </row>
    <row r="2187" hidden="1">
      <c r="A2187" s="804"/>
      <c r="B2187" s="799"/>
      <c r="C2187" s="805"/>
      <c r="D2187" s="814"/>
      <c r="E2187" s="802"/>
      <c r="F2187" s="807"/>
      <c r="G2187" s="682"/>
      <c r="H2187" s="682"/>
      <c r="I2187" s="808"/>
      <c r="J2187" s="809"/>
      <c r="K2187" s="810"/>
      <c r="L2187" s="811"/>
      <c r="M2187" s="810"/>
      <c r="N2187" s="812"/>
      <c r="O2187" s="813"/>
      <c r="P2187" s="813"/>
      <c r="Q2187" s="647"/>
      <c r="R2187" s="682"/>
    </row>
    <row r="2188" hidden="1">
      <c r="A2188" s="804"/>
      <c r="B2188" s="799"/>
      <c r="C2188" s="805"/>
      <c r="D2188" s="814"/>
      <c r="E2188" s="802"/>
      <c r="F2188" s="807"/>
      <c r="G2188" s="682"/>
      <c r="H2188" s="682"/>
      <c r="I2188" s="808"/>
      <c r="J2188" s="809"/>
      <c r="K2188" s="810"/>
      <c r="L2188" s="811"/>
      <c r="M2188" s="810"/>
      <c r="N2188" s="812"/>
      <c r="O2188" s="813"/>
      <c r="P2188" s="813"/>
      <c r="Q2188" s="647"/>
      <c r="R2188" s="682"/>
    </row>
    <row r="2189" hidden="1">
      <c r="A2189" s="804"/>
      <c r="B2189" s="799"/>
      <c r="C2189" s="805"/>
      <c r="D2189" s="814"/>
      <c r="E2189" s="802"/>
      <c r="F2189" s="807"/>
      <c r="G2189" s="682"/>
      <c r="H2189" s="682"/>
      <c r="I2189" s="808"/>
      <c r="J2189" s="809"/>
      <c r="K2189" s="810"/>
      <c r="L2189" s="811"/>
      <c r="M2189" s="810"/>
      <c r="N2189" s="812"/>
      <c r="O2189" s="813"/>
      <c r="P2189" s="813"/>
      <c r="Q2189" s="647"/>
      <c r="R2189" s="682"/>
    </row>
    <row r="2190" hidden="1">
      <c r="A2190" s="804"/>
      <c r="B2190" s="799"/>
      <c r="C2190" s="805"/>
      <c r="D2190" s="814"/>
      <c r="E2190" s="802"/>
      <c r="F2190" s="807"/>
      <c r="G2190" s="682"/>
      <c r="H2190" s="682"/>
      <c r="I2190" s="808"/>
      <c r="J2190" s="809"/>
      <c r="K2190" s="810"/>
      <c r="L2190" s="811"/>
      <c r="M2190" s="810"/>
      <c r="N2190" s="812"/>
      <c r="O2190" s="813"/>
      <c r="P2190" s="813"/>
      <c r="Q2190" s="647"/>
      <c r="R2190" s="682"/>
    </row>
    <row r="2191" hidden="1">
      <c r="A2191" s="804"/>
      <c r="B2191" s="799"/>
      <c r="C2191" s="805"/>
      <c r="D2191" s="814"/>
      <c r="E2191" s="802"/>
      <c r="F2191" s="807"/>
      <c r="G2191" s="682"/>
      <c r="H2191" s="682"/>
      <c r="I2191" s="808"/>
      <c r="J2191" s="809"/>
      <c r="K2191" s="810"/>
      <c r="L2191" s="811"/>
      <c r="M2191" s="810"/>
      <c r="N2191" s="812"/>
      <c r="O2191" s="813"/>
      <c r="P2191" s="813"/>
      <c r="Q2191" s="647"/>
      <c r="R2191" s="682"/>
    </row>
    <row r="2192" hidden="1">
      <c r="A2192" s="804"/>
      <c r="B2192" s="799"/>
      <c r="C2192" s="805"/>
      <c r="D2192" s="814"/>
      <c r="E2192" s="802"/>
      <c r="F2192" s="807"/>
      <c r="G2192" s="682"/>
      <c r="H2192" s="682"/>
      <c r="I2192" s="808"/>
      <c r="J2192" s="809"/>
      <c r="K2192" s="810"/>
      <c r="L2192" s="811"/>
      <c r="M2192" s="810"/>
      <c r="N2192" s="812"/>
      <c r="O2192" s="813"/>
      <c r="P2192" s="813"/>
      <c r="Q2192" s="647"/>
      <c r="R2192" s="682"/>
    </row>
    <row r="2193" hidden="1">
      <c r="A2193" s="804"/>
      <c r="B2193" s="799"/>
      <c r="C2193" s="805"/>
      <c r="D2193" s="814"/>
      <c r="E2193" s="802"/>
      <c r="F2193" s="807"/>
      <c r="G2193" s="682"/>
      <c r="H2193" s="682"/>
      <c r="I2193" s="808"/>
      <c r="J2193" s="809"/>
      <c r="K2193" s="810"/>
      <c r="L2193" s="811"/>
      <c r="M2193" s="810"/>
      <c r="N2193" s="812"/>
      <c r="O2193" s="813"/>
      <c r="P2193" s="813"/>
      <c r="Q2193" s="647"/>
      <c r="R2193" s="682"/>
    </row>
    <row r="2194" hidden="1">
      <c r="A2194" s="804"/>
      <c r="B2194" s="799"/>
      <c r="C2194" s="805"/>
      <c r="D2194" s="814"/>
      <c r="E2194" s="802"/>
      <c r="F2194" s="807"/>
      <c r="G2194" s="682"/>
      <c r="H2194" s="682"/>
      <c r="I2194" s="808"/>
      <c r="J2194" s="809"/>
      <c r="K2194" s="810"/>
      <c r="L2194" s="811"/>
      <c r="M2194" s="810"/>
      <c r="N2194" s="812"/>
      <c r="O2194" s="813"/>
      <c r="P2194" s="813"/>
      <c r="Q2194" s="647"/>
      <c r="R2194" s="682"/>
    </row>
    <row r="2195" hidden="1">
      <c r="A2195" s="804"/>
      <c r="B2195" s="799"/>
      <c r="C2195" s="805"/>
      <c r="D2195" s="814"/>
      <c r="E2195" s="802"/>
      <c r="F2195" s="807"/>
      <c r="G2195" s="682"/>
      <c r="H2195" s="682"/>
      <c r="I2195" s="808"/>
      <c r="J2195" s="809"/>
      <c r="K2195" s="810"/>
      <c r="L2195" s="811"/>
      <c r="M2195" s="810"/>
      <c r="N2195" s="812"/>
      <c r="O2195" s="813"/>
      <c r="P2195" s="813"/>
      <c r="Q2195" s="647"/>
      <c r="R2195" s="682"/>
    </row>
    <row r="2196" hidden="1">
      <c r="A2196" s="804"/>
      <c r="B2196" s="799"/>
      <c r="C2196" s="805"/>
      <c r="D2196" s="814"/>
      <c r="E2196" s="802"/>
      <c r="F2196" s="807"/>
      <c r="G2196" s="682"/>
      <c r="H2196" s="682"/>
      <c r="I2196" s="808"/>
      <c r="J2196" s="809"/>
      <c r="K2196" s="810"/>
      <c r="L2196" s="811"/>
      <c r="M2196" s="810"/>
      <c r="N2196" s="812"/>
      <c r="O2196" s="813"/>
      <c r="P2196" s="813"/>
      <c r="Q2196" s="647"/>
      <c r="R2196" s="682"/>
    </row>
    <row r="2197" hidden="1">
      <c r="A2197" s="804"/>
      <c r="B2197" s="799"/>
      <c r="C2197" s="805"/>
      <c r="D2197" s="814"/>
      <c r="E2197" s="802"/>
      <c r="F2197" s="807"/>
      <c r="G2197" s="682"/>
      <c r="H2197" s="682"/>
      <c r="I2197" s="808"/>
      <c r="J2197" s="809"/>
      <c r="K2197" s="810"/>
      <c r="L2197" s="811"/>
      <c r="M2197" s="810"/>
      <c r="N2197" s="812"/>
      <c r="O2197" s="813"/>
      <c r="P2197" s="813"/>
      <c r="Q2197" s="647"/>
      <c r="R2197" s="682"/>
    </row>
    <row r="2198" hidden="1">
      <c r="A2198" s="804"/>
      <c r="B2198" s="799"/>
      <c r="C2198" s="805"/>
      <c r="D2198" s="814"/>
      <c r="E2198" s="802"/>
      <c r="F2198" s="807"/>
      <c r="G2198" s="682"/>
      <c r="H2198" s="682"/>
      <c r="I2198" s="808"/>
      <c r="J2198" s="809"/>
      <c r="K2198" s="810"/>
      <c r="L2198" s="811"/>
      <c r="M2198" s="810"/>
      <c r="N2198" s="812"/>
      <c r="O2198" s="813"/>
      <c r="P2198" s="813"/>
      <c r="Q2198" s="647"/>
      <c r="R2198" s="682"/>
    </row>
    <row r="2199" hidden="1">
      <c r="A2199" s="804"/>
      <c r="B2199" s="799"/>
      <c r="C2199" s="805"/>
      <c r="D2199" s="814"/>
      <c r="E2199" s="802"/>
      <c r="F2199" s="807"/>
      <c r="G2199" s="682"/>
      <c r="H2199" s="682"/>
      <c r="I2199" s="808"/>
      <c r="J2199" s="809"/>
      <c r="K2199" s="810"/>
      <c r="L2199" s="811"/>
      <c r="M2199" s="810"/>
      <c r="N2199" s="812"/>
      <c r="O2199" s="813"/>
      <c r="P2199" s="813"/>
      <c r="Q2199" s="647"/>
      <c r="R2199" s="682"/>
    </row>
    <row r="2200" hidden="1">
      <c r="A2200" s="804"/>
      <c r="B2200" s="799"/>
      <c r="C2200" s="805"/>
      <c r="D2200" s="814"/>
      <c r="E2200" s="802"/>
      <c r="F2200" s="807"/>
      <c r="G2200" s="682"/>
      <c r="H2200" s="682"/>
      <c r="I2200" s="808"/>
      <c r="J2200" s="809"/>
      <c r="K2200" s="810"/>
      <c r="L2200" s="811"/>
      <c r="M2200" s="810"/>
      <c r="N2200" s="812"/>
      <c r="O2200" s="813"/>
      <c r="P2200" s="813"/>
      <c r="Q2200" s="647"/>
      <c r="R2200" s="682"/>
    </row>
    <row r="2201" hidden="1">
      <c r="A2201" s="804"/>
      <c r="B2201" s="799"/>
      <c r="C2201" s="805"/>
      <c r="D2201" s="814"/>
      <c r="E2201" s="802"/>
      <c r="F2201" s="807"/>
      <c r="G2201" s="682"/>
      <c r="H2201" s="682"/>
      <c r="I2201" s="808"/>
      <c r="J2201" s="809"/>
      <c r="K2201" s="810"/>
      <c r="L2201" s="811"/>
      <c r="M2201" s="810"/>
      <c r="N2201" s="812"/>
      <c r="O2201" s="813"/>
      <c r="P2201" s="813"/>
      <c r="Q2201" s="647"/>
      <c r="R2201" s="682"/>
    </row>
    <row r="2202" hidden="1">
      <c r="A2202" s="804"/>
      <c r="B2202" s="799"/>
      <c r="C2202" s="805"/>
      <c r="D2202" s="814"/>
      <c r="E2202" s="802"/>
      <c r="F2202" s="807"/>
      <c r="G2202" s="682"/>
      <c r="H2202" s="682"/>
      <c r="I2202" s="808"/>
      <c r="J2202" s="809"/>
      <c r="K2202" s="810"/>
      <c r="L2202" s="811"/>
      <c r="M2202" s="810"/>
      <c r="N2202" s="812"/>
      <c r="O2202" s="813"/>
      <c r="P2202" s="813"/>
      <c r="Q2202" s="647"/>
      <c r="R2202" s="682"/>
    </row>
    <row r="2203" hidden="1">
      <c r="A2203" s="804"/>
      <c r="B2203" s="799"/>
      <c r="C2203" s="805"/>
      <c r="D2203" s="814"/>
      <c r="E2203" s="802"/>
      <c r="F2203" s="807"/>
      <c r="G2203" s="682"/>
      <c r="H2203" s="682"/>
      <c r="I2203" s="808"/>
      <c r="J2203" s="809"/>
      <c r="K2203" s="810"/>
      <c r="L2203" s="811"/>
      <c r="M2203" s="810"/>
      <c r="N2203" s="812"/>
      <c r="O2203" s="813"/>
      <c r="P2203" s="813"/>
      <c r="Q2203" s="647"/>
      <c r="R2203" s="682"/>
    </row>
    <row r="2204" hidden="1">
      <c r="A2204" s="804"/>
      <c r="B2204" s="799"/>
      <c r="C2204" s="805"/>
      <c r="D2204" s="814"/>
      <c r="E2204" s="802"/>
      <c r="F2204" s="807"/>
      <c r="G2204" s="682"/>
      <c r="H2204" s="682"/>
      <c r="I2204" s="808"/>
      <c r="J2204" s="809"/>
      <c r="K2204" s="810"/>
      <c r="L2204" s="811"/>
      <c r="M2204" s="810"/>
      <c r="N2204" s="812"/>
      <c r="O2204" s="813"/>
      <c r="P2204" s="813"/>
      <c r="Q2204" s="647"/>
      <c r="R2204" s="682"/>
    </row>
    <row r="2205" hidden="1">
      <c r="A2205" s="804"/>
      <c r="B2205" s="799"/>
      <c r="C2205" s="805"/>
      <c r="D2205" s="814"/>
      <c r="E2205" s="802"/>
      <c r="F2205" s="807"/>
      <c r="G2205" s="682"/>
      <c r="H2205" s="682"/>
      <c r="I2205" s="808"/>
      <c r="J2205" s="809"/>
      <c r="K2205" s="810"/>
      <c r="L2205" s="811"/>
      <c r="M2205" s="810"/>
      <c r="N2205" s="812"/>
      <c r="O2205" s="813"/>
      <c r="P2205" s="813"/>
      <c r="Q2205" s="647"/>
      <c r="R2205" s="682"/>
    </row>
    <row r="2206" hidden="1">
      <c r="A2206" s="804"/>
      <c r="B2206" s="799"/>
      <c r="C2206" s="805"/>
      <c r="D2206" s="814"/>
      <c r="E2206" s="802"/>
      <c r="F2206" s="807"/>
      <c r="G2206" s="682"/>
      <c r="H2206" s="682"/>
      <c r="I2206" s="808"/>
      <c r="J2206" s="809"/>
      <c r="K2206" s="810"/>
      <c r="L2206" s="811"/>
      <c r="M2206" s="810"/>
      <c r="N2206" s="812"/>
      <c r="O2206" s="813"/>
      <c r="P2206" s="813"/>
      <c r="Q2206" s="647"/>
      <c r="R2206" s="682"/>
    </row>
    <row r="2207" hidden="1">
      <c r="A2207" s="804"/>
      <c r="B2207" s="799"/>
      <c r="C2207" s="805"/>
      <c r="D2207" s="814"/>
      <c r="E2207" s="802"/>
      <c r="F2207" s="807"/>
      <c r="G2207" s="682"/>
      <c r="H2207" s="682"/>
      <c r="I2207" s="808"/>
      <c r="J2207" s="809"/>
      <c r="K2207" s="810"/>
      <c r="L2207" s="811"/>
      <c r="M2207" s="810"/>
      <c r="N2207" s="812"/>
      <c r="O2207" s="813"/>
      <c r="P2207" s="813"/>
      <c r="Q2207" s="647"/>
      <c r="R2207" s="682"/>
    </row>
    <row r="2208" hidden="1">
      <c r="A2208" s="804"/>
      <c r="B2208" s="799"/>
      <c r="C2208" s="805"/>
      <c r="D2208" s="814"/>
      <c r="E2208" s="802"/>
      <c r="F2208" s="807"/>
      <c r="G2208" s="682"/>
      <c r="H2208" s="682"/>
      <c r="I2208" s="808"/>
      <c r="J2208" s="809"/>
      <c r="K2208" s="810"/>
      <c r="L2208" s="811"/>
      <c r="M2208" s="810"/>
      <c r="N2208" s="812"/>
      <c r="O2208" s="813"/>
      <c r="P2208" s="813"/>
      <c r="Q2208" s="647"/>
      <c r="R2208" s="682"/>
    </row>
    <row r="2209" hidden="1">
      <c r="A2209" s="804"/>
      <c r="B2209" s="799"/>
      <c r="C2209" s="805"/>
      <c r="D2209" s="814"/>
      <c r="E2209" s="802"/>
      <c r="F2209" s="807"/>
      <c r="G2209" s="682"/>
      <c r="H2209" s="682"/>
      <c r="I2209" s="808"/>
      <c r="J2209" s="809"/>
      <c r="K2209" s="810"/>
      <c r="L2209" s="811"/>
      <c r="M2209" s="810"/>
      <c r="N2209" s="812"/>
      <c r="O2209" s="813"/>
      <c r="P2209" s="813"/>
      <c r="Q2209" s="647"/>
      <c r="R2209" s="682"/>
    </row>
    <row r="2210" hidden="1">
      <c r="A2210" s="804"/>
      <c r="B2210" s="799"/>
      <c r="C2210" s="805"/>
      <c r="D2210" s="814"/>
      <c r="E2210" s="802"/>
      <c r="F2210" s="807"/>
      <c r="G2210" s="682"/>
      <c r="H2210" s="682"/>
      <c r="I2210" s="808"/>
      <c r="J2210" s="809"/>
      <c r="K2210" s="810"/>
      <c r="L2210" s="811"/>
      <c r="M2210" s="810"/>
      <c r="N2210" s="812"/>
      <c r="O2210" s="813"/>
      <c r="P2210" s="813"/>
      <c r="Q2210" s="647"/>
      <c r="R2210" s="682"/>
    </row>
    <row r="2211" hidden="1">
      <c r="A2211" s="804"/>
      <c r="B2211" s="799"/>
      <c r="C2211" s="805"/>
      <c r="D2211" s="814"/>
      <c r="E2211" s="802"/>
      <c r="F2211" s="807"/>
      <c r="G2211" s="682"/>
      <c r="H2211" s="682"/>
      <c r="I2211" s="808"/>
      <c r="J2211" s="809"/>
      <c r="K2211" s="810"/>
      <c r="L2211" s="811"/>
      <c r="M2211" s="810"/>
      <c r="N2211" s="812"/>
      <c r="O2211" s="813"/>
      <c r="P2211" s="813"/>
      <c r="Q2211" s="647"/>
      <c r="R2211" s="682"/>
    </row>
    <row r="2212" hidden="1">
      <c r="A2212" s="804"/>
      <c r="B2212" s="799"/>
      <c r="C2212" s="805"/>
      <c r="D2212" s="814"/>
      <c r="E2212" s="802"/>
      <c r="F2212" s="807"/>
      <c r="G2212" s="682"/>
      <c r="H2212" s="682"/>
      <c r="I2212" s="808"/>
      <c r="J2212" s="809"/>
      <c r="K2212" s="810"/>
      <c r="L2212" s="811"/>
      <c r="M2212" s="810"/>
      <c r="N2212" s="812"/>
      <c r="O2212" s="813"/>
      <c r="P2212" s="813"/>
      <c r="Q2212" s="647"/>
      <c r="R2212" s="682"/>
    </row>
    <row r="2213" hidden="1">
      <c r="A2213" s="804"/>
      <c r="B2213" s="799"/>
      <c r="C2213" s="805"/>
      <c r="D2213" s="814"/>
      <c r="E2213" s="802"/>
      <c r="F2213" s="807"/>
      <c r="G2213" s="682"/>
      <c r="H2213" s="682"/>
      <c r="I2213" s="808"/>
      <c r="J2213" s="809"/>
      <c r="K2213" s="810"/>
      <c r="L2213" s="811"/>
      <c r="M2213" s="810"/>
      <c r="N2213" s="812"/>
      <c r="O2213" s="813"/>
      <c r="P2213" s="813"/>
      <c r="Q2213" s="647"/>
      <c r="R2213" s="682"/>
    </row>
    <row r="2214" hidden="1">
      <c r="A2214" s="804"/>
      <c r="B2214" s="799"/>
      <c r="C2214" s="805"/>
      <c r="D2214" s="814"/>
      <c r="E2214" s="802"/>
      <c r="F2214" s="807"/>
      <c r="G2214" s="682"/>
      <c r="H2214" s="682"/>
      <c r="I2214" s="808"/>
      <c r="J2214" s="809"/>
      <c r="K2214" s="810"/>
      <c r="L2214" s="811"/>
      <c r="M2214" s="810"/>
      <c r="N2214" s="812"/>
      <c r="O2214" s="813"/>
      <c r="P2214" s="813"/>
      <c r="Q2214" s="647"/>
      <c r="R2214" s="682"/>
    </row>
    <row r="2215" hidden="1">
      <c r="A2215" s="804"/>
      <c r="B2215" s="799"/>
      <c r="C2215" s="805"/>
      <c r="D2215" s="814"/>
      <c r="E2215" s="802"/>
      <c r="F2215" s="807"/>
      <c r="G2215" s="682"/>
      <c r="H2215" s="682"/>
      <c r="I2215" s="808"/>
      <c r="J2215" s="809"/>
      <c r="K2215" s="810"/>
      <c r="L2215" s="811"/>
      <c r="M2215" s="810"/>
      <c r="N2215" s="812"/>
      <c r="O2215" s="813"/>
      <c r="P2215" s="813"/>
      <c r="Q2215" s="647"/>
      <c r="R2215" s="682"/>
    </row>
    <row r="2216" hidden="1">
      <c r="A2216" s="804"/>
      <c r="B2216" s="799"/>
      <c r="C2216" s="805"/>
      <c r="D2216" s="814"/>
      <c r="E2216" s="802"/>
      <c r="F2216" s="807"/>
      <c r="G2216" s="682"/>
      <c r="H2216" s="682"/>
      <c r="I2216" s="808"/>
      <c r="J2216" s="809"/>
      <c r="K2216" s="810"/>
      <c r="L2216" s="811"/>
      <c r="M2216" s="810"/>
      <c r="N2216" s="812"/>
      <c r="O2216" s="813"/>
      <c r="P2216" s="813"/>
      <c r="Q2216" s="647"/>
      <c r="R2216" s="682"/>
    </row>
    <row r="2217" hidden="1">
      <c r="A2217" s="804"/>
      <c r="B2217" s="799"/>
      <c r="C2217" s="805"/>
      <c r="D2217" s="814"/>
      <c r="E2217" s="802"/>
      <c r="F2217" s="807"/>
      <c r="G2217" s="682"/>
      <c r="H2217" s="682"/>
      <c r="I2217" s="808"/>
      <c r="J2217" s="809"/>
      <c r="K2217" s="810"/>
      <c r="L2217" s="811"/>
      <c r="M2217" s="810"/>
      <c r="N2217" s="812"/>
      <c r="O2217" s="813"/>
      <c r="P2217" s="813"/>
      <c r="Q2217" s="647"/>
      <c r="R2217" s="682"/>
    </row>
    <row r="2218" hidden="1">
      <c r="A2218" s="804"/>
      <c r="B2218" s="799"/>
      <c r="C2218" s="805"/>
      <c r="D2218" s="814"/>
      <c r="E2218" s="802"/>
      <c r="F2218" s="807"/>
      <c r="G2218" s="682"/>
      <c r="H2218" s="682"/>
      <c r="I2218" s="808"/>
      <c r="J2218" s="809"/>
      <c r="K2218" s="810"/>
      <c r="L2218" s="811"/>
      <c r="M2218" s="810"/>
      <c r="N2218" s="812"/>
      <c r="O2218" s="813"/>
      <c r="P2218" s="813"/>
      <c r="Q2218" s="647"/>
      <c r="R2218" s="682"/>
    </row>
    <row r="2219" hidden="1">
      <c r="A2219" s="804"/>
      <c r="B2219" s="799"/>
      <c r="C2219" s="805"/>
      <c r="D2219" s="814"/>
      <c r="E2219" s="802"/>
      <c r="F2219" s="807"/>
      <c r="G2219" s="682"/>
      <c r="H2219" s="682"/>
      <c r="I2219" s="808"/>
      <c r="J2219" s="809"/>
      <c r="K2219" s="810"/>
      <c r="L2219" s="811"/>
      <c r="M2219" s="810"/>
      <c r="N2219" s="812"/>
      <c r="O2219" s="813"/>
      <c r="P2219" s="813"/>
      <c r="Q2219" s="647"/>
      <c r="R2219" s="682"/>
    </row>
    <row r="2220" hidden="1">
      <c r="A2220" s="804"/>
      <c r="B2220" s="799"/>
      <c r="C2220" s="805"/>
      <c r="D2220" s="814"/>
      <c r="E2220" s="802"/>
      <c r="F2220" s="807"/>
      <c r="G2220" s="682"/>
      <c r="H2220" s="682"/>
      <c r="I2220" s="808"/>
      <c r="J2220" s="809"/>
      <c r="K2220" s="810"/>
      <c r="L2220" s="811"/>
      <c r="M2220" s="810"/>
      <c r="N2220" s="812"/>
      <c r="O2220" s="813"/>
      <c r="P2220" s="813"/>
      <c r="Q2220" s="647"/>
      <c r="R2220" s="682"/>
    </row>
    <row r="2221" hidden="1">
      <c r="A2221" s="804"/>
      <c r="B2221" s="799"/>
      <c r="C2221" s="805"/>
      <c r="D2221" s="814"/>
      <c r="E2221" s="802"/>
      <c r="F2221" s="807"/>
      <c r="G2221" s="682"/>
      <c r="H2221" s="682"/>
      <c r="I2221" s="808"/>
      <c r="J2221" s="809"/>
      <c r="K2221" s="810"/>
      <c r="L2221" s="811"/>
      <c r="M2221" s="810"/>
      <c r="N2221" s="812"/>
      <c r="O2221" s="813"/>
      <c r="P2221" s="813"/>
      <c r="Q2221" s="647"/>
      <c r="R2221" s="682"/>
    </row>
    <row r="2222" hidden="1">
      <c r="A2222" s="804"/>
      <c r="B2222" s="799"/>
      <c r="C2222" s="805"/>
      <c r="D2222" s="814"/>
      <c r="E2222" s="802"/>
      <c r="F2222" s="807"/>
      <c r="G2222" s="682"/>
      <c r="H2222" s="682"/>
      <c r="I2222" s="808"/>
      <c r="J2222" s="809"/>
      <c r="K2222" s="810"/>
      <c r="L2222" s="811"/>
      <c r="M2222" s="810"/>
      <c r="N2222" s="812"/>
      <c r="O2222" s="813"/>
      <c r="P2222" s="813"/>
      <c r="Q2222" s="647"/>
      <c r="R2222" s="682"/>
    </row>
    <row r="2223" hidden="1">
      <c r="A2223" s="804"/>
      <c r="B2223" s="799"/>
      <c r="C2223" s="805"/>
      <c r="D2223" s="814"/>
      <c r="E2223" s="802"/>
      <c r="F2223" s="807"/>
      <c r="G2223" s="682"/>
      <c r="H2223" s="682"/>
      <c r="I2223" s="808"/>
      <c r="J2223" s="809"/>
      <c r="K2223" s="810"/>
      <c r="L2223" s="811"/>
      <c r="M2223" s="810"/>
      <c r="N2223" s="812"/>
      <c r="O2223" s="813"/>
      <c r="P2223" s="813"/>
      <c r="Q2223" s="647"/>
      <c r="R2223" s="682"/>
    </row>
    <row r="2224" hidden="1">
      <c r="A2224" s="804"/>
      <c r="B2224" s="799"/>
      <c r="C2224" s="805"/>
      <c r="D2224" s="814"/>
      <c r="E2224" s="802"/>
      <c r="F2224" s="807"/>
      <c r="G2224" s="682"/>
      <c r="H2224" s="682"/>
      <c r="I2224" s="808"/>
      <c r="J2224" s="809"/>
      <c r="K2224" s="810"/>
      <c r="L2224" s="811"/>
      <c r="M2224" s="810"/>
      <c r="N2224" s="812"/>
      <c r="O2224" s="813"/>
      <c r="P2224" s="813"/>
      <c r="Q2224" s="647"/>
      <c r="R2224" s="682"/>
    </row>
    <row r="2225" hidden="1">
      <c r="A2225" s="804"/>
      <c r="B2225" s="799"/>
      <c r="C2225" s="805"/>
      <c r="D2225" s="814"/>
      <c r="E2225" s="802"/>
      <c r="F2225" s="807"/>
      <c r="G2225" s="682"/>
      <c r="H2225" s="682"/>
      <c r="I2225" s="808"/>
      <c r="J2225" s="809"/>
      <c r="K2225" s="810"/>
      <c r="L2225" s="811"/>
      <c r="M2225" s="810"/>
      <c r="N2225" s="812"/>
      <c r="O2225" s="813"/>
      <c r="P2225" s="813"/>
      <c r="Q2225" s="647"/>
      <c r="R2225" s="682"/>
    </row>
    <row r="2226" hidden="1">
      <c r="A2226" s="804"/>
      <c r="B2226" s="799"/>
      <c r="C2226" s="805"/>
      <c r="D2226" s="814"/>
      <c r="E2226" s="802"/>
      <c r="F2226" s="807"/>
      <c r="G2226" s="682"/>
      <c r="H2226" s="682"/>
      <c r="I2226" s="808"/>
      <c r="J2226" s="809"/>
      <c r="K2226" s="810"/>
      <c r="L2226" s="811"/>
      <c r="M2226" s="810"/>
      <c r="N2226" s="812"/>
      <c r="O2226" s="813"/>
      <c r="P2226" s="813"/>
      <c r="Q2226" s="647"/>
      <c r="R2226" s="682"/>
    </row>
    <row r="2227" hidden="1">
      <c r="A2227" s="804"/>
      <c r="B2227" s="799"/>
      <c r="C2227" s="805"/>
      <c r="D2227" s="814"/>
      <c r="E2227" s="802"/>
      <c r="F2227" s="807"/>
      <c r="G2227" s="682"/>
      <c r="H2227" s="682"/>
      <c r="I2227" s="808"/>
      <c r="J2227" s="809"/>
      <c r="K2227" s="810"/>
      <c r="L2227" s="811"/>
      <c r="M2227" s="810"/>
      <c r="N2227" s="812"/>
      <c r="O2227" s="813"/>
      <c r="P2227" s="813"/>
      <c r="Q2227" s="647"/>
      <c r="R2227" s="682"/>
    </row>
    <row r="2228" hidden="1">
      <c r="A2228" s="804"/>
      <c r="B2228" s="799"/>
      <c r="C2228" s="805"/>
      <c r="D2228" s="814"/>
      <c r="E2228" s="802"/>
      <c r="F2228" s="807"/>
      <c r="G2228" s="682"/>
      <c r="H2228" s="682"/>
      <c r="I2228" s="808"/>
      <c r="J2228" s="809"/>
      <c r="K2228" s="810"/>
      <c r="L2228" s="811"/>
      <c r="M2228" s="810"/>
      <c r="N2228" s="812"/>
      <c r="O2228" s="813"/>
      <c r="P2228" s="813"/>
      <c r="Q2228" s="647"/>
      <c r="R2228" s="682"/>
    </row>
    <row r="2229" hidden="1">
      <c r="A2229" s="804"/>
      <c r="B2229" s="799"/>
      <c r="C2229" s="805"/>
      <c r="D2229" s="814"/>
      <c r="E2229" s="802"/>
      <c r="F2229" s="807"/>
      <c r="G2229" s="682"/>
      <c r="H2229" s="682"/>
      <c r="I2229" s="808"/>
      <c r="J2229" s="809"/>
      <c r="K2229" s="810"/>
      <c r="L2229" s="811"/>
      <c r="M2229" s="810"/>
      <c r="N2229" s="812"/>
      <c r="O2229" s="813"/>
      <c r="P2229" s="813"/>
      <c r="Q2229" s="647"/>
      <c r="R2229" s="682"/>
    </row>
    <row r="2230" hidden="1">
      <c r="A2230" s="804"/>
      <c r="B2230" s="799"/>
      <c r="C2230" s="805"/>
      <c r="D2230" s="814"/>
      <c r="E2230" s="802"/>
      <c r="F2230" s="807"/>
      <c r="G2230" s="682"/>
      <c r="H2230" s="682"/>
      <c r="I2230" s="808"/>
      <c r="J2230" s="809"/>
      <c r="K2230" s="810"/>
      <c r="L2230" s="811"/>
      <c r="M2230" s="810"/>
      <c r="N2230" s="812"/>
      <c r="O2230" s="813"/>
      <c r="P2230" s="813"/>
      <c r="Q2230" s="647"/>
      <c r="R2230" s="682"/>
    </row>
    <row r="2231" hidden="1">
      <c r="A2231" s="804"/>
      <c r="B2231" s="799"/>
      <c r="C2231" s="805"/>
      <c r="D2231" s="814"/>
      <c r="E2231" s="802"/>
      <c r="F2231" s="807"/>
      <c r="G2231" s="682"/>
      <c r="H2231" s="682"/>
      <c r="I2231" s="808"/>
      <c r="J2231" s="809"/>
      <c r="K2231" s="810"/>
      <c r="L2231" s="811"/>
      <c r="M2231" s="810"/>
      <c r="N2231" s="812"/>
      <c r="O2231" s="813"/>
      <c r="P2231" s="813"/>
      <c r="Q2231" s="647"/>
      <c r="R2231" s="682"/>
    </row>
    <row r="2232" hidden="1">
      <c r="A2232" s="804"/>
      <c r="B2232" s="799"/>
      <c r="C2232" s="805"/>
      <c r="D2232" s="814"/>
      <c r="E2232" s="802"/>
      <c r="F2232" s="807"/>
      <c r="G2232" s="682"/>
      <c r="H2232" s="682"/>
      <c r="I2232" s="808"/>
      <c r="J2232" s="809"/>
      <c r="K2232" s="810"/>
      <c r="L2232" s="811"/>
      <c r="M2232" s="810"/>
      <c r="N2232" s="812"/>
      <c r="O2232" s="813"/>
      <c r="P2232" s="813"/>
      <c r="Q2232" s="647"/>
      <c r="R2232" s="682"/>
    </row>
    <row r="2233" hidden="1">
      <c r="A2233" s="804"/>
      <c r="B2233" s="799"/>
      <c r="C2233" s="805"/>
      <c r="D2233" s="814"/>
      <c r="E2233" s="802"/>
      <c r="F2233" s="807"/>
      <c r="G2233" s="682"/>
      <c r="H2233" s="682"/>
      <c r="I2233" s="808"/>
      <c r="J2233" s="809"/>
      <c r="K2233" s="810"/>
      <c r="L2233" s="811"/>
      <c r="M2233" s="810"/>
      <c r="N2233" s="812"/>
      <c r="O2233" s="813"/>
      <c r="P2233" s="813"/>
      <c r="Q2233" s="647"/>
      <c r="R2233" s="682"/>
    </row>
    <row r="2234" hidden="1">
      <c r="A2234" s="804"/>
      <c r="B2234" s="799"/>
      <c r="C2234" s="805"/>
      <c r="D2234" s="814"/>
      <c r="E2234" s="802"/>
      <c r="F2234" s="807"/>
      <c r="G2234" s="682"/>
      <c r="H2234" s="682"/>
      <c r="I2234" s="808"/>
      <c r="J2234" s="809"/>
      <c r="K2234" s="810"/>
      <c r="L2234" s="811"/>
      <c r="M2234" s="810"/>
      <c r="N2234" s="812"/>
      <c r="O2234" s="813"/>
      <c r="P2234" s="813"/>
      <c r="Q2234" s="647"/>
      <c r="R2234" s="682"/>
    </row>
    <row r="2235" hidden="1">
      <c r="A2235" s="804"/>
      <c r="B2235" s="799"/>
      <c r="C2235" s="805"/>
      <c r="D2235" s="814"/>
      <c r="E2235" s="802"/>
      <c r="F2235" s="807"/>
      <c r="G2235" s="682"/>
      <c r="H2235" s="682"/>
      <c r="I2235" s="808"/>
      <c r="J2235" s="809"/>
      <c r="K2235" s="810"/>
      <c r="L2235" s="811"/>
      <c r="M2235" s="810"/>
      <c r="N2235" s="812"/>
      <c r="O2235" s="813"/>
      <c r="P2235" s="813"/>
      <c r="Q2235" s="647"/>
      <c r="R2235" s="682"/>
    </row>
    <row r="2236" hidden="1">
      <c r="A2236" s="804"/>
      <c r="B2236" s="799"/>
      <c r="C2236" s="805"/>
      <c r="D2236" s="814"/>
      <c r="E2236" s="802"/>
      <c r="F2236" s="807"/>
      <c r="G2236" s="682"/>
      <c r="H2236" s="682"/>
      <c r="I2236" s="808"/>
      <c r="J2236" s="809"/>
      <c r="K2236" s="810"/>
      <c r="L2236" s="811"/>
      <c r="M2236" s="810"/>
      <c r="N2236" s="812"/>
      <c r="O2236" s="813"/>
      <c r="P2236" s="813"/>
      <c r="Q2236" s="647"/>
      <c r="R2236" s="682"/>
    </row>
    <row r="2237" hidden="1">
      <c r="A2237" s="804"/>
      <c r="B2237" s="799"/>
      <c r="C2237" s="805"/>
      <c r="D2237" s="814"/>
      <c r="E2237" s="802"/>
      <c r="F2237" s="807"/>
      <c r="G2237" s="682"/>
      <c r="H2237" s="682"/>
      <c r="I2237" s="808"/>
      <c r="J2237" s="809"/>
      <c r="K2237" s="810"/>
      <c r="L2237" s="811"/>
      <c r="M2237" s="810"/>
      <c r="N2237" s="812"/>
      <c r="O2237" s="813"/>
      <c r="P2237" s="813"/>
      <c r="Q2237" s="647"/>
      <c r="R2237" s="682"/>
    </row>
    <row r="2238" hidden="1">
      <c r="A2238" s="804"/>
      <c r="B2238" s="799"/>
      <c r="C2238" s="805"/>
      <c r="D2238" s="814"/>
      <c r="E2238" s="802"/>
      <c r="F2238" s="807"/>
      <c r="G2238" s="682"/>
      <c r="H2238" s="682"/>
      <c r="I2238" s="808"/>
      <c r="J2238" s="809"/>
      <c r="K2238" s="810"/>
      <c r="L2238" s="811"/>
      <c r="M2238" s="810"/>
      <c r="N2238" s="812"/>
      <c r="O2238" s="813"/>
      <c r="P2238" s="813"/>
      <c r="Q2238" s="647"/>
      <c r="R2238" s="682"/>
    </row>
    <row r="2239" hidden="1">
      <c r="A2239" s="804"/>
      <c r="B2239" s="799"/>
      <c r="C2239" s="805"/>
      <c r="D2239" s="814"/>
      <c r="E2239" s="802"/>
      <c r="F2239" s="807"/>
      <c r="G2239" s="682"/>
      <c r="H2239" s="682"/>
      <c r="I2239" s="808"/>
      <c r="J2239" s="809"/>
      <c r="K2239" s="810"/>
      <c r="L2239" s="811"/>
      <c r="M2239" s="810"/>
      <c r="N2239" s="812"/>
      <c r="O2239" s="813"/>
      <c r="P2239" s="813"/>
      <c r="Q2239" s="647"/>
      <c r="R2239" s="682"/>
    </row>
    <row r="2240" hidden="1">
      <c r="A2240" s="804"/>
      <c r="B2240" s="799"/>
      <c r="C2240" s="805"/>
      <c r="D2240" s="814"/>
      <c r="E2240" s="802"/>
      <c r="F2240" s="807"/>
      <c r="G2240" s="682"/>
      <c r="H2240" s="682"/>
      <c r="I2240" s="808"/>
      <c r="J2240" s="809"/>
      <c r="K2240" s="810"/>
      <c r="L2240" s="811"/>
      <c r="M2240" s="810"/>
      <c r="N2240" s="812"/>
      <c r="O2240" s="813"/>
      <c r="P2240" s="813"/>
      <c r="Q2240" s="647"/>
      <c r="R2240" s="682"/>
    </row>
    <row r="2241" hidden="1">
      <c r="A2241" s="804"/>
      <c r="B2241" s="799"/>
      <c r="C2241" s="805"/>
      <c r="D2241" s="814"/>
      <c r="E2241" s="802"/>
      <c r="F2241" s="807"/>
      <c r="G2241" s="682"/>
      <c r="H2241" s="682"/>
      <c r="I2241" s="808"/>
      <c r="J2241" s="809"/>
      <c r="K2241" s="810"/>
      <c r="L2241" s="811"/>
      <c r="M2241" s="810"/>
      <c r="N2241" s="812"/>
      <c r="O2241" s="813"/>
      <c r="P2241" s="813"/>
      <c r="Q2241" s="647"/>
      <c r="R2241" s="682"/>
    </row>
    <row r="2242" hidden="1">
      <c r="A2242" s="804"/>
      <c r="B2242" s="799"/>
      <c r="C2242" s="805"/>
      <c r="D2242" s="814"/>
      <c r="E2242" s="802"/>
      <c r="F2242" s="807"/>
      <c r="G2242" s="682"/>
      <c r="H2242" s="682"/>
      <c r="I2242" s="808"/>
      <c r="J2242" s="809"/>
      <c r="K2242" s="810"/>
      <c r="L2242" s="811"/>
      <c r="M2242" s="810"/>
      <c r="N2242" s="812"/>
      <c r="O2242" s="813"/>
      <c r="P2242" s="813"/>
      <c r="Q2242" s="647"/>
      <c r="R2242" s="682"/>
    </row>
    <row r="2243" hidden="1">
      <c r="A2243" s="804"/>
      <c r="B2243" s="799"/>
      <c r="C2243" s="805"/>
      <c r="D2243" s="814"/>
      <c r="E2243" s="802"/>
      <c r="F2243" s="807"/>
      <c r="G2243" s="682"/>
      <c r="H2243" s="682"/>
      <c r="I2243" s="808"/>
      <c r="J2243" s="809"/>
      <c r="K2243" s="810"/>
      <c r="L2243" s="811"/>
      <c r="M2243" s="810"/>
      <c r="N2243" s="812"/>
      <c r="O2243" s="813"/>
      <c r="P2243" s="813"/>
      <c r="Q2243" s="647"/>
      <c r="R2243" s="682"/>
    </row>
    <row r="2244" hidden="1">
      <c r="A2244" s="804"/>
      <c r="B2244" s="799"/>
      <c r="C2244" s="805"/>
      <c r="D2244" s="814"/>
      <c r="E2244" s="802"/>
      <c r="F2244" s="807"/>
      <c r="G2244" s="682"/>
      <c r="H2244" s="682"/>
      <c r="I2244" s="808"/>
      <c r="J2244" s="809"/>
      <c r="K2244" s="810"/>
      <c r="L2244" s="811"/>
      <c r="M2244" s="810"/>
      <c r="N2244" s="812"/>
      <c r="O2244" s="813"/>
      <c r="P2244" s="813"/>
      <c r="Q2244" s="647"/>
      <c r="R2244" s="682"/>
    </row>
    <row r="2245" hidden="1">
      <c r="A2245" s="804"/>
      <c r="B2245" s="799"/>
      <c r="C2245" s="805"/>
      <c r="D2245" s="814"/>
      <c r="E2245" s="802"/>
      <c r="F2245" s="807"/>
      <c r="G2245" s="682"/>
      <c r="H2245" s="682"/>
      <c r="I2245" s="808"/>
      <c r="J2245" s="809"/>
      <c r="K2245" s="810"/>
      <c r="L2245" s="811"/>
      <c r="M2245" s="810"/>
      <c r="N2245" s="812"/>
      <c r="O2245" s="813"/>
      <c r="P2245" s="813"/>
      <c r="Q2245" s="647"/>
      <c r="R2245" s="682"/>
    </row>
    <row r="2246" hidden="1">
      <c r="A2246" s="804"/>
      <c r="B2246" s="799"/>
      <c r="C2246" s="805"/>
      <c r="D2246" s="814"/>
      <c r="E2246" s="802"/>
      <c r="F2246" s="807"/>
      <c r="G2246" s="682"/>
      <c r="H2246" s="682"/>
      <c r="I2246" s="808"/>
      <c r="J2246" s="809"/>
      <c r="K2246" s="810"/>
      <c r="L2246" s="811"/>
      <c r="M2246" s="810"/>
      <c r="N2246" s="812"/>
      <c r="O2246" s="813"/>
      <c r="P2246" s="813"/>
      <c r="Q2246" s="647"/>
      <c r="R2246" s="682"/>
    </row>
    <row r="2247" hidden="1">
      <c r="A2247" s="804"/>
      <c r="B2247" s="799"/>
      <c r="C2247" s="805"/>
      <c r="D2247" s="814"/>
      <c r="E2247" s="802"/>
      <c r="F2247" s="807"/>
      <c r="G2247" s="682"/>
      <c r="H2247" s="682"/>
      <c r="I2247" s="808"/>
      <c r="J2247" s="809"/>
      <c r="K2247" s="810"/>
      <c r="L2247" s="811"/>
      <c r="M2247" s="810"/>
      <c r="N2247" s="812"/>
      <c r="O2247" s="813"/>
      <c r="P2247" s="813"/>
      <c r="Q2247" s="647"/>
      <c r="R2247" s="682"/>
    </row>
    <row r="2248" hidden="1">
      <c r="A2248" s="804"/>
      <c r="B2248" s="799"/>
      <c r="C2248" s="805"/>
      <c r="D2248" s="814"/>
      <c r="E2248" s="802"/>
      <c r="F2248" s="807"/>
      <c r="G2248" s="682"/>
      <c r="H2248" s="682"/>
      <c r="I2248" s="808"/>
      <c r="J2248" s="809"/>
      <c r="K2248" s="810"/>
      <c r="L2248" s="811"/>
      <c r="M2248" s="810"/>
      <c r="N2248" s="812"/>
      <c r="O2248" s="813"/>
      <c r="P2248" s="813"/>
      <c r="Q2248" s="647"/>
      <c r="R2248" s="682"/>
    </row>
    <row r="2249" hidden="1">
      <c r="A2249" s="804"/>
      <c r="B2249" s="799"/>
      <c r="C2249" s="805"/>
      <c r="D2249" s="814"/>
      <c r="E2249" s="802"/>
      <c r="F2249" s="807"/>
      <c r="G2249" s="682"/>
      <c r="H2249" s="682"/>
      <c r="I2249" s="808"/>
      <c r="J2249" s="809"/>
      <c r="K2249" s="810"/>
      <c r="L2249" s="811"/>
      <c r="M2249" s="810"/>
      <c r="N2249" s="812"/>
      <c r="O2249" s="813"/>
      <c r="P2249" s="813"/>
      <c r="Q2249" s="647"/>
      <c r="R2249" s="682"/>
    </row>
    <row r="2250" hidden="1">
      <c r="A2250" s="804"/>
      <c r="B2250" s="799"/>
      <c r="C2250" s="805"/>
      <c r="D2250" s="814"/>
      <c r="E2250" s="802"/>
      <c r="F2250" s="807"/>
      <c r="G2250" s="682"/>
      <c r="H2250" s="682"/>
      <c r="I2250" s="808"/>
      <c r="J2250" s="809"/>
      <c r="K2250" s="810"/>
      <c r="L2250" s="811"/>
      <c r="M2250" s="810"/>
      <c r="N2250" s="812"/>
      <c r="O2250" s="813"/>
      <c r="P2250" s="813"/>
      <c r="Q2250" s="647"/>
      <c r="R2250" s="682"/>
    </row>
    <row r="2251" hidden="1">
      <c r="A2251" s="804"/>
      <c r="B2251" s="799"/>
      <c r="C2251" s="805"/>
      <c r="D2251" s="814"/>
      <c r="E2251" s="802"/>
      <c r="F2251" s="807"/>
      <c r="G2251" s="682"/>
      <c r="H2251" s="682"/>
      <c r="I2251" s="808"/>
      <c r="J2251" s="809"/>
      <c r="K2251" s="810"/>
      <c r="L2251" s="811"/>
      <c r="M2251" s="810"/>
      <c r="N2251" s="812"/>
      <c r="O2251" s="813"/>
      <c r="P2251" s="813"/>
      <c r="Q2251" s="647"/>
      <c r="R2251" s="682"/>
    </row>
    <row r="2252" hidden="1">
      <c r="A2252" s="804"/>
      <c r="B2252" s="799"/>
      <c r="C2252" s="805"/>
      <c r="D2252" s="814"/>
      <c r="E2252" s="802"/>
      <c r="F2252" s="807"/>
      <c r="G2252" s="682"/>
      <c r="H2252" s="682"/>
      <c r="I2252" s="808"/>
      <c r="J2252" s="809"/>
      <c r="K2252" s="810"/>
      <c r="L2252" s="811"/>
      <c r="M2252" s="810"/>
      <c r="N2252" s="812"/>
      <c r="O2252" s="813"/>
      <c r="P2252" s="813"/>
      <c r="Q2252" s="647"/>
      <c r="R2252" s="682"/>
    </row>
    <row r="2253" hidden="1">
      <c r="A2253" s="804"/>
      <c r="B2253" s="799"/>
      <c r="C2253" s="805"/>
      <c r="D2253" s="814"/>
      <c r="E2253" s="802"/>
      <c r="F2253" s="807"/>
      <c r="G2253" s="682"/>
      <c r="H2253" s="682"/>
      <c r="I2253" s="808"/>
      <c r="J2253" s="809"/>
      <c r="K2253" s="810"/>
      <c r="L2253" s="811"/>
      <c r="M2253" s="810"/>
      <c r="N2253" s="812"/>
      <c r="O2253" s="813"/>
      <c r="P2253" s="813"/>
      <c r="Q2253" s="647"/>
      <c r="R2253" s="682"/>
    </row>
    <row r="2254" hidden="1">
      <c r="A2254" s="804"/>
      <c r="B2254" s="799"/>
      <c r="C2254" s="805"/>
      <c r="D2254" s="814"/>
      <c r="E2254" s="802"/>
      <c r="F2254" s="807"/>
      <c r="G2254" s="682"/>
      <c r="H2254" s="682"/>
      <c r="I2254" s="808"/>
      <c r="J2254" s="809"/>
      <c r="K2254" s="810"/>
      <c r="L2254" s="811"/>
      <c r="M2254" s="810"/>
      <c r="N2254" s="812"/>
      <c r="O2254" s="813"/>
      <c r="P2254" s="813"/>
      <c r="Q2254" s="647"/>
      <c r="R2254" s="682"/>
    </row>
    <row r="2255" hidden="1">
      <c r="A2255" s="804"/>
      <c r="B2255" s="799"/>
      <c r="C2255" s="805"/>
      <c r="D2255" s="814"/>
      <c r="E2255" s="802"/>
      <c r="F2255" s="807"/>
      <c r="G2255" s="682"/>
      <c r="H2255" s="682"/>
      <c r="I2255" s="808"/>
      <c r="J2255" s="809"/>
      <c r="K2255" s="810"/>
      <c r="L2255" s="811"/>
      <c r="M2255" s="810"/>
      <c r="N2255" s="812"/>
      <c r="O2255" s="813"/>
      <c r="P2255" s="813"/>
      <c r="Q2255" s="647"/>
      <c r="R2255" s="682"/>
    </row>
    <row r="2256" hidden="1">
      <c r="A2256" s="804"/>
      <c r="B2256" s="799"/>
      <c r="C2256" s="805"/>
      <c r="D2256" s="814"/>
      <c r="E2256" s="802"/>
      <c r="F2256" s="807"/>
      <c r="G2256" s="682"/>
      <c r="H2256" s="682"/>
      <c r="I2256" s="808"/>
      <c r="J2256" s="809"/>
      <c r="K2256" s="810"/>
      <c r="L2256" s="811"/>
      <c r="M2256" s="810"/>
      <c r="N2256" s="812"/>
      <c r="O2256" s="813"/>
      <c r="P2256" s="813"/>
      <c r="Q2256" s="647"/>
      <c r="R2256" s="682"/>
    </row>
    <row r="2257" hidden="1">
      <c r="A2257" s="804"/>
      <c r="B2257" s="799"/>
      <c r="C2257" s="805"/>
      <c r="D2257" s="814"/>
      <c r="E2257" s="802"/>
      <c r="F2257" s="807"/>
      <c r="G2257" s="682"/>
      <c r="H2257" s="682"/>
      <c r="I2257" s="808"/>
      <c r="J2257" s="809"/>
      <c r="K2257" s="810"/>
      <c r="L2257" s="811"/>
      <c r="M2257" s="810"/>
      <c r="N2257" s="812"/>
      <c r="O2257" s="813"/>
      <c r="P2257" s="813"/>
      <c r="Q2257" s="647"/>
      <c r="R2257" s="682"/>
    </row>
    <row r="2258" hidden="1">
      <c r="A2258" s="804"/>
      <c r="B2258" s="799"/>
      <c r="C2258" s="805"/>
      <c r="D2258" s="814"/>
      <c r="E2258" s="802"/>
      <c r="F2258" s="807"/>
      <c r="G2258" s="682"/>
      <c r="H2258" s="682"/>
      <c r="I2258" s="808"/>
      <c r="J2258" s="809"/>
      <c r="K2258" s="810"/>
      <c r="L2258" s="811"/>
      <c r="M2258" s="810"/>
      <c r="N2258" s="812"/>
      <c r="O2258" s="813"/>
      <c r="P2258" s="813"/>
      <c r="Q2258" s="647"/>
      <c r="R2258" s="682"/>
    </row>
    <row r="2259" hidden="1">
      <c r="A2259" s="804"/>
      <c r="B2259" s="799"/>
      <c r="C2259" s="805"/>
      <c r="D2259" s="814"/>
      <c r="E2259" s="802"/>
      <c r="F2259" s="807"/>
      <c r="G2259" s="682"/>
      <c r="H2259" s="682"/>
      <c r="I2259" s="808"/>
      <c r="J2259" s="809"/>
      <c r="K2259" s="810"/>
      <c r="L2259" s="811"/>
      <c r="M2259" s="810"/>
      <c r="N2259" s="812"/>
      <c r="O2259" s="813"/>
      <c r="P2259" s="813"/>
      <c r="Q2259" s="647"/>
      <c r="R2259" s="682"/>
    </row>
    <row r="2260" hidden="1">
      <c r="A2260" s="804"/>
      <c r="B2260" s="799"/>
      <c r="C2260" s="805"/>
      <c r="D2260" s="814"/>
      <c r="E2260" s="802"/>
      <c r="F2260" s="807"/>
      <c r="G2260" s="682"/>
      <c r="H2260" s="682"/>
      <c r="I2260" s="808"/>
      <c r="J2260" s="809"/>
      <c r="K2260" s="810"/>
      <c r="L2260" s="811"/>
      <c r="M2260" s="810"/>
      <c r="N2260" s="812"/>
      <c r="O2260" s="813"/>
      <c r="P2260" s="813"/>
      <c r="Q2260" s="647"/>
      <c r="R2260" s="682"/>
    </row>
    <row r="2261" hidden="1">
      <c r="A2261" s="804"/>
      <c r="B2261" s="799"/>
      <c r="C2261" s="805"/>
      <c r="D2261" s="814"/>
      <c r="E2261" s="802"/>
      <c r="F2261" s="807"/>
      <c r="G2261" s="682"/>
      <c r="H2261" s="682"/>
      <c r="I2261" s="808"/>
      <c r="J2261" s="809"/>
      <c r="K2261" s="810"/>
      <c r="L2261" s="811"/>
      <c r="M2261" s="810"/>
      <c r="N2261" s="812"/>
      <c r="O2261" s="813"/>
      <c r="P2261" s="813"/>
      <c r="Q2261" s="647"/>
      <c r="R2261" s="682"/>
    </row>
    <row r="2262" hidden="1">
      <c r="A2262" s="804"/>
      <c r="B2262" s="799"/>
      <c r="C2262" s="805"/>
      <c r="D2262" s="814"/>
      <c r="E2262" s="802"/>
      <c r="F2262" s="807"/>
      <c r="G2262" s="682"/>
      <c r="H2262" s="682"/>
      <c r="I2262" s="808"/>
      <c r="J2262" s="809"/>
      <c r="K2262" s="810"/>
      <c r="L2262" s="811"/>
      <c r="M2262" s="810"/>
      <c r="N2262" s="812"/>
      <c r="O2262" s="813"/>
      <c r="P2262" s="813"/>
      <c r="Q2262" s="647"/>
      <c r="R2262" s="682"/>
    </row>
    <row r="2263" hidden="1">
      <c r="A2263" s="804"/>
      <c r="B2263" s="799"/>
      <c r="C2263" s="805"/>
      <c r="D2263" s="814"/>
      <c r="E2263" s="802"/>
      <c r="F2263" s="807"/>
      <c r="G2263" s="682"/>
      <c r="H2263" s="682"/>
      <c r="I2263" s="808"/>
      <c r="J2263" s="809"/>
      <c r="K2263" s="810"/>
      <c r="L2263" s="811"/>
      <c r="M2263" s="810"/>
      <c r="N2263" s="812"/>
      <c r="O2263" s="813"/>
      <c r="P2263" s="813"/>
      <c r="Q2263" s="647"/>
      <c r="R2263" s="682"/>
    </row>
    <row r="2264" hidden="1">
      <c r="A2264" s="804"/>
      <c r="B2264" s="799"/>
      <c r="C2264" s="805"/>
      <c r="D2264" s="814"/>
      <c r="E2264" s="802"/>
      <c r="F2264" s="807"/>
      <c r="G2264" s="682"/>
      <c r="H2264" s="682"/>
      <c r="I2264" s="808"/>
      <c r="J2264" s="809"/>
      <c r="K2264" s="810"/>
      <c r="L2264" s="811"/>
      <c r="M2264" s="810"/>
      <c r="N2264" s="812"/>
      <c r="O2264" s="813"/>
      <c r="P2264" s="813"/>
      <c r="Q2264" s="647"/>
      <c r="R2264" s="682"/>
    </row>
    <row r="2265" hidden="1">
      <c r="A2265" s="804"/>
      <c r="B2265" s="799"/>
      <c r="C2265" s="805"/>
      <c r="D2265" s="814"/>
      <c r="E2265" s="802"/>
      <c r="F2265" s="807"/>
      <c r="G2265" s="682"/>
      <c r="H2265" s="682"/>
      <c r="I2265" s="808"/>
      <c r="J2265" s="809"/>
      <c r="K2265" s="810"/>
      <c r="L2265" s="811"/>
      <c r="M2265" s="810"/>
      <c r="N2265" s="812"/>
      <c r="O2265" s="813"/>
      <c r="P2265" s="813"/>
      <c r="Q2265" s="647"/>
      <c r="R2265" s="682"/>
    </row>
    <row r="2266" hidden="1">
      <c r="A2266" s="804"/>
      <c r="B2266" s="799"/>
      <c r="C2266" s="805"/>
      <c r="D2266" s="814"/>
      <c r="E2266" s="802"/>
      <c r="F2266" s="807"/>
      <c r="G2266" s="682"/>
      <c r="H2266" s="682"/>
      <c r="I2266" s="808"/>
      <c r="J2266" s="809"/>
      <c r="K2266" s="810"/>
      <c r="L2266" s="811"/>
      <c r="M2266" s="810"/>
      <c r="N2266" s="812"/>
      <c r="O2266" s="813"/>
      <c r="P2266" s="813"/>
      <c r="Q2266" s="647"/>
      <c r="R2266" s="682"/>
    </row>
    <row r="2267" hidden="1">
      <c r="A2267" s="804"/>
      <c r="B2267" s="799"/>
      <c r="C2267" s="805"/>
      <c r="D2267" s="814"/>
      <c r="E2267" s="802"/>
      <c r="F2267" s="807"/>
      <c r="G2267" s="682"/>
      <c r="H2267" s="682"/>
      <c r="I2267" s="808"/>
      <c r="J2267" s="809"/>
      <c r="K2267" s="810"/>
      <c r="L2267" s="811"/>
      <c r="M2267" s="810"/>
      <c r="N2267" s="812"/>
      <c r="O2267" s="813"/>
      <c r="P2267" s="813"/>
      <c r="Q2267" s="647"/>
      <c r="R2267" s="682"/>
    </row>
    <row r="2268" hidden="1">
      <c r="A2268" s="804"/>
      <c r="B2268" s="799"/>
      <c r="C2268" s="805"/>
      <c r="D2268" s="814"/>
      <c r="E2268" s="802"/>
      <c r="F2268" s="807"/>
      <c r="G2268" s="682"/>
      <c r="H2268" s="682"/>
      <c r="I2268" s="808"/>
      <c r="J2268" s="809"/>
      <c r="K2268" s="810"/>
      <c r="L2268" s="811"/>
      <c r="M2268" s="810"/>
      <c r="N2268" s="812"/>
      <c r="O2268" s="813"/>
      <c r="P2268" s="813"/>
      <c r="Q2268" s="647"/>
      <c r="R2268" s="682"/>
    </row>
    <row r="2269" hidden="1">
      <c r="A2269" s="804"/>
      <c r="B2269" s="799"/>
      <c r="C2269" s="805"/>
      <c r="D2269" s="814"/>
      <c r="E2269" s="802"/>
      <c r="F2269" s="807"/>
      <c r="G2269" s="682"/>
      <c r="H2269" s="682"/>
      <c r="I2269" s="808"/>
      <c r="J2269" s="809"/>
      <c r="K2269" s="810"/>
      <c r="L2269" s="811"/>
      <c r="M2269" s="810"/>
      <c r="N2269" s="812"/>
      <c r="O2269" s="813"/>
      <c r="P2269" s="813"/>
      <c r="Q2269" s="647"/>
      <c r="R2269" s="682"/>
    </row>
    <row r="2270" hidden="1">
      <c r="A2270" s="804"/>
      <c r="B2270" s="799"/>
      <c r="C2270" s="805"/>
      <c r="D2270" s="814"/>
      <c r="E2270" s="802"/>
      <c r="F2270" s="807"/>
      <c r="G2270" s="682"/>
      <c r="H2270" s="682"/>
      <c r="I2270" s="808"/>
      <c r="J2270" s="809"/>
      <c r="K2270" s="810"/>
      <c r="L2270" s="811"/>
      <c r="M2270" s="810"/>
      <c r="N2270" s="812"/>
      <c r="O2270" s="813"/>
      <c r="P2270" s="813"/>
      <c r="Q2270" s="647"/>
      <c r="R2270" s="682"/>
    </row>
    <row r="2271" hidden="1">
      <c r="A2271" s="804"/>
      <c r="B2271" s="799"/>
      <c r="C2271" s="805"/>
      <c r="D2271" s="814"/>
      <c r="E2271" s="802"/>
      <c r="F2271" s="807"/>
      <c r="G2271" s="682"/>
      <c r="H2271" s="682"/>
      <c r="I2271" s="808"/>
      <c r="J2271" s="809"/>
      <c r="K2271" s="810"/>
      <c r="L2271" s="811"/>
      <c r="M2271" s="810"/>
      <c r="N2271" s="812"/>
      <c r="O2271" s="813"/>
      <c r="P2271" s="813"/>
      <c r="Q2271" s="647"/>
      <c r="R2271" s="682"/>
    </row>
    <row r="2272" hidden="1">
      <c r="A2272" s="804"/>
      <c r="B2272" s="799"/>
      <c r="C2272" s="805"/>
      <c r="D2272" s="814"/>
      <c r="E2272" s="802"/>
      <c r="F2272" s="807"/>
      <c r="G2272" s="682"/>
      <c r="H2272" s="682"/>
      <c r="I2272" s="808"/>
      <c r="J2272" s="809"/>
      <c r="K2272" s="810"/>
      <c r="L2272" s="811"/>
      <c r="M2272" s="810"/>
      <c r="N2272" s="812"/>
      <c r="O2272" s="813"/>
      <c r="P2272" s="813"/>
      <c r="Q2272" s="647"/>
      <c r="R2272" s="682"/>
    </row>
    <row r="2273" hidden="1">
      <c r="A2273" s="804"/>
      <c r="B2273" s="799"/>
      <c r="C2273" s="805"/>
      <c r="D2273" s="814"/>
      <c r="E2273" s="802"/>
      <c r="F2273" s="807"/>
      <c r="G2273" s="682"/>
      <c r="H2273" s="682"/>
      <c r="I2273" s="808"/>
      <c r="J2273" s="809"/>
      <c r="K2273" s="810"/>
      <c r="L2273" s="811"/>
      <c r="M2273" s="810"/>
      <c r="N2273" s="812"/>
      <c r="O2273" s="813"/>
      <c r="P2273" s="813"/>
      <c r="Q2273" s="647"/>
      <c r="R2273" s="682"/>
    </row>
    <row r="2274" hidden="1">
      <c r="A2274" s="804"/>
      <c r="B2274" s="799"/>
      <c r="C2274" s="805"/>
      <c r="D2274" s="814"/>
      <c r="E2274" s="802"/>
      <c r="F2274" s="807"/>
      <c r="G2274" s="682"/>
      <c r="H2274" s="682"/>
      <c r="I2274" s="808"/>
      <c r="J2274" s="809"/>
      <c r="K2274" s="810"/>
      <c r="L2274" s="811"/>
      <c r="M2274" s="810"/>
      <c r="N2274" s="812"/>
      <c r="O2274" s="813"/>
      <c r="P2274" s="813"/>
      <c r="Q2274" s="647"/>
      <c r="R2274" s="682"/>
    </row>
    <row r="2275" hidden="1">
      <c r="A2275" s="804"/>
      <c r="B2275" s="799"/>
      <c r="C2275" s="805"/>
      <c r="D2275" s="814"/>
      <c r="E2275" s="802"/>
      <c r="F2275" s="807"/>
      <c r="G2275" s="682"/>
      <c r="H2275" s="682"/>
      <c r="I2275" s="808"/>
      <c r="J2275" s="809"/>
      <c r="K2275" s="810"/>
      <c r="L2275" s="811"/>
      <c r="M2275" s="810"/>
      <c r="N2275" s="812"/>
      <c r="O2275" s="813"/>
      <c r="P2275" s="813"/>
      <c r="Q2275" s="647"/>
      <c r="R2275" s="682"/>
    </row>
    <row r="2276" hidden="1">
      <c r="A2276" s="804"/>
      <c r="B2276" s="799"/>
      <c r="C2276" s="805"/>
      <c r="D2276" s="814"/>
      <c r="E2276" s="802"/>
      <c r="F2276" s="807"/>
      <c r="G2276" s="682"/>
      <c r="H2276" s="682"/>
      <c r="I2276" s="808"/>
      <c r="J2276" s="809"/>
      <c r="K2276" s="810"/>
      <c r="L2276" s="811"/>
      <c r="M2276" s="810"/>
      <c r="N2276" s="812"/>
      <c r="O2276" s="813"/>
      <c r="P2276" s="813"/>
      <c r="Q2276" s="647"/>
      <c r="R2276" s="682"/>
    </row>
    <row r="2277" hidden="1">
      <c r="A2277" s="804"/>
      <c r="B2277" s="799"/>
      <c r="C2277" s="805"/>
      <c r="D2277" s="814"/>
      <c r="E2277" s="802"/>
      <c r="F2277" s="807"/>
      <c r="G2277" s="682"/>
      <c r="H2277" s="682"/>
      <c r="I2277" s="808"/>
      <c r="J2277" s="809"/>
      <c r="K2277" s="810"/>
      <c r="L2277" s="811"/>
      <c r="M2277" s="810"/>
      <c r="N2277" s="812"/>
      <c r="O2277" s="813"/>
      <c r="P2277" s="813"/>
      <c r="Q2277" s="647"/>
      <c r="R2277" s="682"/>
    </row>
    <row r="2278" hidden="1">
      <c r="A2278" s="804"/>
      <c r="B2278" s="799"/>
      <c r="C2278" s="805"/>
      <c r="D2278" s="814"/>
      <c r="E2278" s="802"/>
      <c r="F2278" s="807"/>
      <c r="G2278" s="682"/>
      <c r="H2278" s="682"/>
      <c r="I2278" s="808"/>
      <c r="J2278" s="809"/>
      <c r="K2278" s="810"/>
      <c r="L2278" s="811"/>
      <c r="M2278" s="810"/>
      <c r="N2278" s="812"/>
      <c r="O2278" s="813"/>
      <c r="P2278" s="813"/>
      <c r="Q2278" s="647"/>
      <c r="R2278" s="682"/>
    </row>
    <row r="2279" hidden="1">
      <c r="A2279" s="804"/>
      <c r="B2279" s="799"/>
      <c r="C2279" s="805"/>
      <c r="D2279" s="814"/>
      <c r="E2279" s="802"/>
      <c r="F2279" s="807"/>
      <c r="G2279" s="682"/>
      <c r="H2279" s="682"/>
      <c r="I2279" s="808"/>
      <c r="J2279" s="809"/>
      <c r="K2279" s="810"/>
      <c r="L2279" s="811"/>
      <c r="M2279" s="810"/>
      <c r="N2279" s="812"/>
      <c r="O2279" s="813"/>
      <c r="P2279" s="813"/>
      <c r="Q2279" s="647"/>
      <c r="R2279" s="682"/>
    </row>
    <row r="2280" hidden="1">
      <c r="A2280" s="804"/>
      <c r="B2280" s="799"/>
      <c r="C2280" s="805"/>
      <c r="D2280" s="814"/>
      <c r="E2280" s="802"/>
      <c r="F2280" s="807"/>
      <c r="G2280" s="682"/>
      <c r="H2280" s="682"/>
      <c r="I2280" s="808"/>
      <c r="J2280" s="809"/>
      <c r="K2280" s="810"/>
      <c r="L2280" s="811"/>
      <c r="M2280" s="810"/>
      <c r="N2280" s="812"/>
      <c r="O2280" s="813"/>
      <c r="P2280" s="813"/>
      <c r="Q2280" s="647"/>
      <c r="R2280" s="682"/>
    </row>
    <row r="2281" hidden="1">
      <c r="A2281" s="804"/>
      <c r="B2281" s="799"/>
      <c r="C2281" s="805"/>
      <c r="D2281" s="814"/>
      <c r="E2281" s="802"/>
      <c r="F2281" s="807"/>
      <c r="G2281" s="682"/>
      <c r="H2281" s="682"/>
      <c r="I2281" s="808"/>
      <c r="J2281" s="809"/>
      <c r="K2281" s="810"/>
      <c r="L2281" s="811"/>
      <c r="M2281" s="810"/>
      <c r="N2281" s="812"/>
      <c r="O2281" s="813"/>
      <c r="P2281" s="813"/>
      <c r="Q2281" s="647"/>
      <c r="R2281" s="682"/>
    </row>
    <row r="2282" hidden="1">
      <c r="A2282" s="804"/>
      <c r="B2282" s="799"/>
      <c r="C2282" s="805"/>
      <c r="D2282" s="814"/>
      <c r="E2282" s="802"/>
      <c r="F2282" s="807"/>
      <c r="G2282" s="682"/>
      <c r="H2282" s="682"/>
      <c r="I2282" s="808"/>
      <c r="J2282" s="809"/>
      <c r="K2282" s="810"/>
      <c r="L2282" s="811"/>
      <c r="M2282" s="810"/>
      <c r="N2282" s="812"/>
      <c r="O2282" s="813"/>
      <c r="P2282" s="813"/>
      <c r="Q2282" s="647"/>
      <c r="R2282" s="682"/>
    </row>
    <row r="2283" hidden="1">
      <c r="A2283" s="804"/>
      <c r="B2283" s="799"/>
      <c r="C2283" s="805"/>
      <c r="D2283" s="814"/>
      <c r="E2283" s="802"/>
      <c r="F2283" s="807"/>
      <c r="G2283" s="682"/>
      <c r="H2283" s="682"/>
      <c r="I2283" s="808"/>
      <c r="J2283" s="809"/>
      <c r="K2283" s="810"/>
      <c r="L2283" s="811"/>
      <c r="M2283" s="810"/>
      <c r="N2283" s="812"/>
      <c r="O2283" s="813"/>
      <c r="P2283" s="813"/>
      <c r="Q2283" s="647"/>
      <c r="R2283" s="682"/>
    </row>
    <row r="2284" hidden="1">
      <c r="A2284" s="804"/>
      <c r="B2284" s="799"/>
      <c r="C2284" s="805"/>
      <c r="D2284" s="814"/>
      <c r="E2284" s="802"/>
      <c r="F2284" s="807"/>
      <c r="G2284" s="682"/>
      <c r="H2284" s="682"/>
      <c r="I2284" s="808"/>
      <c r="J2284" s="809"/>
      <c r="K2284" s="810"/>
      <c r="L2284" s="811"/>
      <c r="M2284" s="810"/>
      <c r="N2284" s="812"/>
      <c r="O2284" s="813"/>
      <c r="P2284" s="813"/>
      <c r="Q2284" s="647"/>
      <c r="R2284" s="682"/>
    </row>
    <row r="2285" hidden="1">
      <c r="A2285" s="804"/>
      <c r="B2285" s="799"/>
      <c r="C2285" s="805"/>
      <c r="D2285" s="814"/>
      <c r="E2285" s="802"/>
      <c r="F2285" s="807"/>
      <c r="G2285" s="682"/>
      <c r="H2285" s="682"/>
      <c r="I2285" s="808"/>
      <c r="J2285" s="809"/>
      <c r="K2285" s="810"/>
      <c r="L2285" s="811"/>
      <c r="M2285" s="810"/>
      <c r="N2285" s="812"/>
      <c r="O2285" s="813"/>
      <c r="P2285" s="813"/>
      <c r="Q2285" s="647"/>
      <c r="R2285" s="682"/>
    </row>
    <row r="2286" hidden="1">
      <c r="A2286" s="804"/>
      <c r="B2286" s="799"/>
      <c r="C2286" s="805"/>
      <c r="D2286" s="814"/>
      <c r="E2286" s="802"/>
      <c r="F2286" s="807"/>
      <c r="G2286" s="682"/>
      <c r="H2286" s="682"/>
      <c r="I2286" s="808"/>
      <c r="J2286" s="809"/>
      <c r="K2286" s="810"/>
      <c r="L2286" s="811"/>
      <c r="M2286" s="810"/>
      <c r="N2286" s="812"/>
      <c r="O2286" s="813"/>
      <c r="P2286" s="813"/>
      <c r="Q2286" s="647"/>
      <c r="R2286" s="682"/>
    </row>
    <row r="2287" hidden="1">
      <c r="A2287" s="804"/>
      <c r="B2287" s="799"/>
      <c r="C2287" s="805"/>
      <c r="D2287" s="814"/>
      <c r="E2287" s="802"/>
      <c r="F2287" s="807"/>
      <c r="G2287" s="682"/>
      <c r="H2287" s="682"/>
      <c r="I2287" s="808"/>
      <c r="J2287" s="809"/>
      <c r="K2287" s="810"/>
      <c r="L2287" s="811"/>
      <c r="M2287" s="810"/>
      <c r="N2287" s="812"/>
      <c r="O2287" s="813"/>
      <c r="P2287" s="813"/>
      <c r="Q2287" s="647"/>
      <c r="R2287" s="682"/>
    </row>
    <row r="2288" hidden="1">
      <c r="A2288" s="804"/>
      <c r="B2288" s="799"/>
      <c r="C2288" s="805"/>
      <c r="D2288" s="814"/>
      <c r="E2288" s="802"/>
      <c r="F2288" s="807"/>
      <c r="G2288" s="682"/>
      <c r="H2288" s="682"/>
      <c r="I2288" s="808"/>
      <c r="J2288" s="809"/>
      <c r="K2288" s="810"/>
      <c r="L2288" s="811"/>
      <c r="M2288" s="810"/>
      <c r="N2288" s="812"/>
      <c r="O2288" s="813"/>
      <c r="P2288" s="813"/>
      <c r="Q2288" s="647"/>
      <c r="R2288" s="682"/>
    </row>
    <row r="2289" hidden="1">
      <c r="A2289" s="804"/>
      <c r="B2289" s="799"/>
      <c r="C2289" s="805"/>
      <c r="D2289" s="814"/>
      <c r="E2289" s="802"/>
      <c r="F2289" s="807"/>
      <c r="G2289" s="682"/>
      <c r="H2289" s="682"/>
      <c r="I2289" s="808"/>
      <c r="J2289" s="809"/>
      <c r="K2289" s="810"/>
      <c r="L2289" s="811"/>
      <c r="M2289" s="810"/>
      <c r="N2289" s="812"/>
      <c r="O2289" s="813"/>
      <c r="P2289" s="813"/>
      <c r="Q2289" s="647"/>
      <c r="R2289" s="682"/>
    </row>
    <row r="2290" hidden="1">
      <c r="A2290" s="804"/>
      <c r="B2290" s="799"/>
      <c r="C2290" s="805"/>
      <c r="D2290" s="814"/>
      <c r="E2290" s="802"/>
      <c r="F2290" s="807"/>
      <c r="G2290" s="682"/>
      <c r="H2290" s="682"/>
      <c r="I2290" s="808"/>
      <c r="J2290" s="809"/>
      <c r="K2290" s="810"/>
      <c r="L2290" s="811"/>
      <c r="M2290" s="810"/>
      <c r="N2290" s="812"/>
      <c r="O2290" s="813"/>
      <c r="P2290" s="813"/>
      <c r="Q2290" s="647"/>
      <c r="R2290" s="682"/>
    </row>
    <row r="2291" hidden="1">
      <c r="A2291" s="804"/>
      <c r="B2291" s="799"/>
      <c r="C2291" s="805"/>
      <c r="D2291" s="814"/>
      <c r="E2291" s="802"/>
      <c r="F2291" s="807"/>
      <c r="G2291" s="682"/>
      <c r="H2291" s="682"/>
      <c r="I2291" s="808"/>
      <c r="J2291" s="809"/>
      <c r="K2291" s="810"/>
      <c r="L2291" s="811"/>
      <c r="M2291" s="810"/>
      <c r="N2291" s="812"/>
      <c r="O2291" s="813"/>
      <c r="P2291" s="813"/>
      <c r="Q2291" s="647"/>
      <c r="R2291" s="682"/>
    </row>
    <row r="2292" hidden="1">
      <c r="A2292" s="804"/>
      <c r="B2292" s="799"/>
      <c r="C2292" s="805"/>
      <c r="D2292" s="814"/>
      <c r="E2292" s="802"/>
      <c r="F2292" s="807"/>
      <c r="G2292" s="682"/>
      <c r="H2292" s="682"/>
      <c r="I2292" s="808"/>
      <c r="J2292" s="809"/>
      <c r="K2292" s="810"/>
      <c r="L2292" s="811"/>
      <c r="M2292" s="810"/>
      <c r="N2292" s="812"/>
      <c r="O2292" s="813"/>
      <c r="P2292" s="813"/>
      <c r="Q2292" s="647"/>
      <c r="R2292" s="682"/>
    </row>
    <row r="2293" hidden="1">
      <c r="A2293" s="804"/>
      <c r="B2293" s="799"/>
      <c r="C2293" s="805"/>
      <c r="D2293" s="814"/>
      <c r="E2293" s="802"/>
      <c r="F2293" s="807"/>
      <c r="G2293" s="682"/>
      <c r="H2293" s="682"/>
      <c r="I2293" s="808"/>
      <c r="J2293" s="809"/>
      <c r="K2293" s="810"/>
      <c r="L2293" s="811"/>
      <c r="M2293" s="810"/>
      <c r="N2293" s="812"/>
      <c r="O2293" s="813"/>
      <c r="P2293" s="813"/>
      <c r="Q2293" s="647"/>
      <c r="R2293" s="682"/>
    </row>
    <row r="2294" hidden="1">
      <c r="A2294" s="804"/>
      <c r="B2294" s="799"/>
      <c r="C2294" s="805"/>
      <c r="D2294" s="814"/>
      <c r="E2294" s="802"/>
      <c r="F2294" s="807"/>
      <c r="G2294" s="682"/>
      <c r="H2294" s="682"/>
      <c r="I2294" s="808"/>
      <c r="J2294" s="809"/>
      <c r="K2294" s="810"/>
      <c r="L2294" s="811"/>
      <c r="M2294" s="810"/>
      <c r="N2294" s="812"/>
      <c r="O2294" s="813"/>
      <c r="P2294" s="813"/>
      <c r="Q2294" s="647"/>
      <c r="R2294" s="682"/>
    </row>
    <row r="2295" hidden="1">
      <c r="A2295" s="804"/>
      <c r="B2295" s="799"/>
      <c r="C2295" s="805"/>
      <c r="D2295" s="814"/>
      <c r="E2295" s="802"/>
      <c r="F2295" s="807"/>
      <c r="G2295" s="682"/>
      <c r="H2295" s="682"/>
      <c r="I2295" s="808"/>
      <c r="J2295" s="809"/>
      <c r="K2295" s="810"/>
      <c r="L2295" s="811"/>
      <c r="M2295" s="810"/>
      <c r="N2295" s="812"/>
      <c r="O2295" s="813"/>
      <c r="P2295" s="813"/>
      <c r="Q2295" s="647"/>
      <c r="R2295" s="682"/>
    </row>
    <row r="2296" hidden="1">
      <c r="A2296" s="804"/>
      <c r="B2296" s="799"/>
      <c r="C2296" s="805"/>
      <c r="D2296" s="814"/>
      <c r="E2296" s="802"/>
      <c r="F2296" s="807"/>
      <c r="G2296" s="682"/>
      <c r="H2296" s="682"/>
      <c r="I2296" s="808"/>
      <c r="J2296" s="809"/>
      <c r="K2296" s="810"/>
      <c r="L2296" s="811"/>
      <c r="M2296" s="810"/>
      <c r="N2296" s="812"/>
      <c r="O2296" s="813"/>
      <c r="P2296" s="813"/>
      <c r="Q2296" s="647"/>
      <c r="R2296" s="682"/>
    </row>
    <row r="2297" hidden="1">
      <c r="A2297" s="804"/>
      <c r="B2297" s="799"/>
      <c r="C2297" s="805"/>
      <c r="D2297" s="814"/>
      <c r="E2297" s="802"/>
      <c r="F2297" s="807"/>
      <c r="G2297" s="682"/>
      <c r="H2297" s="682"/>
      <c r="I2297" s="808"/>
      <c r="J2297" s="809"/>
      <c r="K2297" s="810"/>
      <c r="L2297" s="811"/>
      <c r="M2297" s="810"/>
      <c r="N2297" s="812"/>
      <c r="O2297" s="813"/>
      <c r="P2297" s="813"/>
      <c r="Q2297" s="647"/>
      <c r="R2297" s="682"/>
    </row>
    <row r="2298" hidden="1">
      <c r="A2298" s="804"/>
      <c r="B2298" s="799"/>
      <c r="C2298" s="805"/>
      <c r="D2298" s="814"/>
      <c r="E2298" s="802"/>
      <c r="F2298" s="807"/>
      <c r="G2298" s="682"/>
      <c r="H2298" s="682"/>
      <c r="I2298" s="808"/>
      <c r="J2298" s="809"/>
      <c r="K2298" s="810"/>
      <c r="L2298" s="811"/>
      <c r="M2298" s="810"/>
      <c r="N2298" s="812"/>
      <c r="O2298" s="813"/>
      <c r="P2298" s="813"/>
      <c r="Q2298" s="647"/>
      <c r="R2298" s="682"/>
    </row>
    <row r="2299" hidden="1">
      <c r="A2299" s="804"/>
      <c r="B2299" s="799"/>
      <c r="C2299" s="805"/>
      <c r="D2299" s="814"/>
      <c r="E2299" s="802"/>
      <c r="F2299" s="807"/>
      <c r="G2299" s="682"/>
      <c r="H2299" s="682"/>
      <c r="I2299" s="808"/>
      <c r="J2299" s="809"/>
      <c r="K2299" s="810"/>
      <c r="L2299" s="811"/>
      <c r="M2299" s="810"/>
      <c r="N2299" s="812"/>
      <c r="O2299" s="813"/>
      <c r="P2299" s="813"/>
      <c r="Q2299" s="647"/>
      <c r="R2299" s="682"/>
    </row>
    <row r="2300" hidden="1">
      <c r="A2300" s="804"/>
      <c r="B2300" s="799"/>
      <c r="C2300" s="805"/>
      <c r="D2300" s="814"/>
      <c r="E2300" s="802"/>
      <c r="F2300" s="807"/>
      <c r="G2300" s="682"/>
      <c r="H2300" s="682"/>
      <c r="I2300" s="808"/>
      <c r="J2300" s="809"/>
      <c r="K2300" s="810"/>
      <c r="L2300" s="811"/>
      <c r="M2300" s="810"/>
      <c r="N2300" s="812"/>
      <c r="O2300" s="813"/>
      <c r="P2300" s="813"/>
      <c r="Q2300" s="647"/>
      <c r="R2300" s="682"/>
    </row>
    <row r="2301" hidden="1">
      <c r="A2301" s="804"/>
      <c r="B2301" s="799"/>
      <c r="C2301" s="805"/>
      <c r="D2301" s="814"/>
      <c r="E2301" s="802"/>
      <c r="F2301" s="807"/>
      <c r="G2301" s="682"/>
      <c r="H2301" s="682"/>
      <c r="I2301" s="808"/>
      <c r="J2301" s="809"/>
      <c r="K2301" s="810"/>
      <c r="L2301" s="811"/>
      <c r="M2301" s="810"/>
      <c r="N2301" s="812"/>
      <c r="O2301" s="813"/>
      <c r="P2301" s="813"/>
      <c r="Q2301" s="647"/>
      <c r="R2301" s="682"/>
    </row>
    <row r="2302" hidden="1">
      <c r="A2302" s="804"/>
      <c r="B2302" s="799"/>
      <c r="C2302" s="805"/>
      <c r="D2302" s="814"/>
      <c r="E2302" s="802"/>
      <c r="F2302" s="807"/>
      <c r="G2302" s="682"/>
      <c r="H2302" s="682"/>
      <c r="I2302" s="808"/>
      <c r="J2302" s="809"/>
      <c r="K2302" s="810"/>
      <c r="L2302" s="811"/>
      <c r="M2302" s="810"/>
      <c r="N2302" s="812"/>
      <c r="O2302" s="813"/>
      <c r="P2302" s="813"/>
      <c r="Q2302" s="647"/>
      <c r="R2302" s="682"/>
    </row>
    <row r="2303" hidden="1">
      <c r="A2303" s="804"/>
      <c r="B2303" s="799"/>
      <c r="C2303" s="805"/>
      <c r="D2303" s="814"/>
      <c r="E2303" s="802"/>
      <c r="F2303" s="807"/>
      <c r="G2303" s="682"/>
      <c r="H2303" s="682"/>
      <c r="I2303" s="808"/>
      <c r="J2303" s="809"/>
      <c r="K2303" s="810"/>
      <c r="L2303" s="811"/>
      <c r="M2303" s="810"/>
      <c r="N2303" s="812"/>
      <c r="O2303" s="813"/>
      <c r="P2303" s="813"/>
      <c r="Q2303" s="647"/>
      <c r="R2303" s="682"/>
    </row>
    <row r="2304" hidden="1">
      <c r="A2304" s="804"/>
      <c r="B2304" s="799"/>
      <c r="C2304" s="805"/>
      <c r="D2304" s="814"/>
      <c r="E2304" s="802"/>
      <c r="F2304" s="807"/>
      <c r="G2304" s="682"/>
      <c r="H2304" s="682"/>
      <c r="I2304" s="808"/>
      <c r="J2304" s="809"/>
      <c r="K2304" s="810"/>
      <c r="L2304" s="811"/>
      <c r="M2304" s="810"/>
      <c r="N2304" s="812"/>
      <c r="O2304" s="813"/>
      <c r="P2304" s="813"/>
      <c r="Q2304" s="647"/>
      <c r="R2304" s="682"/>
    </row>
    <row r="2305" hidden="1">
      <c r="A2305" s="804"/>
      <c r="B2305" s="799"/>
      <c r="C2305" s="805"/>
      <c r="D2305" s="814"/>
      <c r="E2305" s="802"/>
      <c r="F2305" s="807"/>
      <c r="G2305" s="682"/>
      <c r="H2305" s="682"/>
      <c r="I2305" s="808"/>
      <c r="J2305" s="809"/>
      <c r="K2305" s="810"/>
      <c r="L2305" s="811"/>
      <c r="M2305" s="810"/>
      <c r="N2305" s="812"/>
      <c r="O2305" s="813"/>
      <c r="P2305" s="813"/>
      <c r="Q2305" s="647"/>
      <c r="R2305" s="682"/>
    </row>
    <row r="2306" hidden="1">
      <c r="A2306" s="804"/>
      <c r="B2306" s="799"/>
      <c r="C2306" s="805"/>
      <c r="D2306" s="814"/>
      <c r="E2306" s="802"/>
      <c r="F2306" s="807"/>
      <c r="G2306" s="682"/>
      <c r="H2306" s="682"/>
      <c r="I2306" s="808"/>
      <c r="J2306" s="809"/>
      <c r="K2306" s="810"/>
      <c r="L2306" s="811"/>
      <c r="M2306" s="810"/>
      <c r="N2306" s="812"/>
      <c r="O2306" s="813"/>
      <c r="P2306" s="813"/>
      <c r="Q2306" s="647"/>
      <c r="R2306" s="682"/>
    </row>
    <row r="2307" hidden="1">
      <c r="A2307" s="804"/>
      <c r="B2307" s="799"/>
      <c r="C2307" s="805"/>
      <c r="D2307" s="814"/>
      <c r="E2307" s="802"/>
      <c r="F2307" s="807"/>
      <c r="G2307" s="682"/>
      <c r="H2307" s="682"/>
      <c r="I2307" s="808"/>
      <c r="J2307" s="809"/>
      <c r="K2307" s="810"/>
      <c r="L2307" s="811"/>
      <c r="M2307" s="810"/>
      <c r="N2307" s="812"/>
      <c r="O2307" s="813"/>
      <c r="P2307" s="813"/>
      <c r="Q2307" s="647"/>
      <c r="R2307" s="682"/>
    </row>
    <row r="2308" hidden="1">
      <c r="A2308" s="804"/>
      <c r="B2308" s="799"/>
      <c r="C2308" s="805"/>
      <c r="D2308" s="814"/>
      <c r="E2308" s="802"/>
      <c r="F2308" s="807"/>
      <c r="G2308" s="682"/>
      <c r="H2308" s="682"/>
      <c r="I2308" s="808"/>
      <c r="J2308" s="809"/>
      <c r="K2308" s="810"/>
      <c r="L2308" s="811"/>
      <c r="M2308" s="810"/>
      <c r="N2308" s="812"/>
      <c r="O2308" s="813"/>
      <c r="P2308" s="813"/>
      <c r="Q2308" s="647"/>
      <c r="R2308" s="682"/>
    </row>
    <row r="2309" hidden="1">
      <c r="A2309" s="804"/>
      <c r="B2309" s="799"/>
      <c r="C2309" s="805"/>
      <c r="D2309" s="814"/>
      <c r="E2309" s="802"/>
      <c r="F2309" s="807"/>
      <c r="G2309" s="682"/>
      <c r="H2309" s="682"/>
      <c r="I2309" s="808"/>
      <c r="J2309" s="809"/>
      <c r="K2309" s="810"/>
      <c r="L2309" s="811"/>
      <c r="M2309" s="810"/>
      <c r="N2309" s="812"/>
      <c r="O2309" s="813"/>
      <c r="P2309" s="813"/>
      <c r="Q2309" s="647"/>
      <c r="R2309" s="682"/>
    </row>
    <row r="2310" hidden="1">
      <c r="A2310" s="804"/>
      <c r="B2310" s="799"/>
      <c r="C2310" s="805"/>
      <c r="D2310" s="814"/>
      <c r="E2310" s="802"/>
      <c r="F2310" s="807"/>
      <c r="G2310" s="682"/>
      <c r="H2310" s="682"/>
      <c r="I2310" s="808"/>
      <c r="J2310" s="809"/>
      <c r="K2310" s="810"/>
      <c r="L2310" s="811"/>
      <c r="M2310" s="810"/>
      <c r="N2310" s="812"/>
      <c r="O2310" s="813"/>
      <c r="P2310" s="813"/>
      <c r="Q2310" s="647"/>
      <c r="R2310" s="682"/>
    </row>
    <row r="2311" hidden="1">
      <c r="A2311" s="804"/>
      <c r="B2311" s="799"/>
      <c r="C2311" s="805"/>
      <c r="D2311" s="814"/>
      <c r="E2311" s="802"/>
      <c r="F2311" s="807"/>
      <c r="G2311" s="682"/>
      <c r="H2311" s="682"/>
      <c r="I2311" s="808"/>
      <c r="J2311" s="809"/>
      <c r="K2311" s="810"/>
      <c r="L2311" s="811"/>
      <c r="M2311" s="810"/>
      <c r="N2311" s="812"/>
      <c r="O2311" s="813"/>
      <c r="P2311" s="813"/>
      <c r="Q2311" s="647"/>
      <c r="R2311" s="682"/>
    </row>
    <row r="2312" hidden="1">
      <c r="A2312" s="804"/>
      <c r="B2312" s="799"/>
      <c r="C2312" s="805"/>
      <c r="D2312" s="814"/>
      <c r="E2312" s="802"/>
      <c r="F2312" s="807"/>
      <c r="G2312" s="682"/>
      <c r="H2312" s="682"/>
      <c r="I2312" s="808"/>
      <c r="J2312" s="809"/>
      <c r="K2312" s="810"/>
      <c r="L2312" s="811"/>
      <c r="M2312" s="810"/>
      <c r="N2312" s="812"/>
      <c r="O2312" s="813"/>
      <c r="P2312" s="813"/>
      <c r="Q2312" s="647"/>
      <c r="R2312" s="682"/>
    </row>
    <row r="2313" hidden="1">
      <c r="A2313" s="804"/>
      <c r="B2313" s="799"/>
      <c r="C2313" s="805"/>
      <c r="D2313" s="814"/>
      <c r="E2313" s="802"/>
      <c r="F2313" s="807"/>
      <c r="G2313" s="682"/>
      <c r="H2313" s="682"/>
      <c r="I2313" s="808"/>
      <c r="J2313" s="809"/>
      <c r="K2313" s="810"/>
      <c r="L2313" s="811"/>
      <c r="M2313" s="810"/>
      <c r="N2313" s="812"/>
      <c r="O2313" s="813"/>
      <c r="P2313" s="813"/>
      <c r="Q2313" s="647"/>
      <c r="R2313" s="682"/>
    </row>
    <row r="2314" hidden="1">
      <c r="A2314" s="804"/>
      <c r="B2314" s="799"/>
      <c r="C2314" s="805"/>
      <c r="D2314" s="814"/>
      <c r="E2314" s="802"/>
      <c r="F2314" s="807"/>
      <c r="G2314" s="682"/>
      <c r="H2314" s="682"/>
      <c r="I2314" s="808"/>
      <c r="J2314" s="809"/>
      <c r="K2314" s="810"/>
      <c r="L2314" s="811"/>
      <c r="M2314" s="810"/>
      <c r="N2314" s="812"/>
      <c r="O2314" s="813"/>
      <c r="P2314" s="813"/>
      <c r="Q2314" s="647"/>
      <c r="R2314" s="682"/>
    </row>
    <row r="2315" hidden="1">
      <c r="A2315" s="804"/>
      <c r="B2315" s="799"/>
      <c r="C2315" s="805"/>
      <c r="D2315" s="814"/>
      <c r="E2315" s="802"/>
      <c r="F2315" s="807"/>
      <c r="G2315" s="682"/>
      <c r="H2315" s="682"/>
      <c r="I2315" s="808"/>
      <c r="J2315" s="809"/>
      <c r="K2315" s="810"/>
      <c r="L2315" s="811"/>
      <c r="M2315" s="810"/>
      <c r="N2315" s="812"/>
      <c r="O2315" s="813"/>
      <c r="P2315" s="813"/>
      <c r="Q2315" s="647"/>
      <c r="R2315" s="682"/>
    </row>
    <row r="2316" hidden="1">
      <c r="A2316" s="804"/>
      <c r="B2316" s="799"/>
      <c r="C2316" s="805"/>
      <c r="D2316" s="814"/>
      <c r="E2316" s="802"/>
      <c r="F2316" s="807"/>
      <c r="G2316" s="682"/>
      <c r="H2316" s="682"/>
      <c r="I2316" s="808"/>
      <c r="J2316" s="809"/>
      <c r="K2316" s="810"/>
      <c r="L2316" s="811"/>
      <c r="M2316" s="810"/>
      <c r="N2316" s="812"/>
      <c r="O2316" s="813"/>
      <c r="P2316" s="813"/>
      <c r="Q2316" s="647"/>
      <c r="R2316" s="682"/>
    </row>
    <row r="2317" hidden="1">
      <c r="A2317" s="804"/>
      <c r="B2317" s="799"/>
      <c r="C2317" s="805"/>
      <c r="D2317" s="814"/>
      <c r="E2317" s="802"/>
      <c r="F2317" s="807"/>
      <c r="G2317" s="682"/>
      <c r="H2317" s="682"/>
      <c r="I2317" s="808"/>
      <c r="J2317" s="809"/>
      <c r="K2317" s="810"/>
      <c r="L2317" s="811"/>
      <c r="M2317" s="810"/>
      <c r="N2317" s="812"/>
      <c r="O2317" s="813"/>
      <c r="P2317" s="813"/>
      <c r="Q2317" s="647"/>
      <c r="R2317" s="682"/>
    </row>
    <row r="2318" hidden="1">
      <c r="A2318" s="804"/>
      <c r="B2318" s="799"/>
      <c r="C2318" s="805"/>
      <c r="D2318" s="814"/>
      <c r="E2318" s="802"/>
      <c r="F2318" s="807"/>
      <c r="G2318" s="682"/>
      <c r="H2318" s="682"/>
      <c r="I2318" s="808"/>
      <c r="J2318" s="809"/>
      <c r="K2318" s="810"/>
      <c r="L2318" s="811"/>
      <c r="M2318" s="810"/>
      <c r="N2318" s="812"/>
      <c r="O2318" s="813"/>
      <c r="P2318" s="813"/>
      <c r="Q2318" s="647"/>
      <c r="R2318" s="682"/>
    </row>
    <row r="2319" hidden="1">
      <c r="A2319" s="804"/>
      <c r="B2319" s="799"/>
      <c r="C2319" s="805"/>
      <c r="D2319" s="814"/>
      <c r="E2319" s="802"/>
      <c r="F2319" s="807"/>
      <c r="G2319" s="682"/>
      <c r="H2319" s="682"/>
      <c r="I2319" s="808"/>
      <c r="J2319" s="809"/>
      <c r="K2319" s="810"/>
      <c r="L2319" s="811"/>
      <c r="M2319" s="810"/>
      <c r="N2319" s="812"/>
      <c r="O2319" s="813"/>
      <c r="P2319" s="813"/>
      <c r="Q2319" s="647"/>
      <c r="R2319" s="682"/>
    </row>
    <row r="2320" hidden="1">
      <c r="A2320" s="804"/>
      <c r="B2320" s="799"/>
      <c r="C2320" s="805"/>
      <c r="D2320" s="814"/>
      <c r="E2320" s="802"/>
      <c r="F2320" s="807"/>
      <c r="G2320" s="682"/>
      <c r="H2320" s="682"/>
      <c r="I2320" s="808"/>
      <c r="J2320" s="809"/>
      <c r="K2320" s="810"/>
      <c r="L2320" s="811"/>
      <c r="M2320" s="810"/>
      <c r="N2320" s="812"/>
      <c r="O2320" s="813"/>
      <c r="P2320" s="813"/>
      <c r="Q2320" s="647"/>
      <c r="R2320" s="682"/>
    </row>
    <row r="2321" hidden="1">
      <c r="A2321" s="804"/>
      <c r="B2321" s="799"/>
      <c r="C2321" s="805"/>
      <c r="D2321" s="814"/>
      <c r="E2321" s="802"/>
      <c r="F2321" s="807"/>
      <c r="G2321" s="682"/>
      <c r="H2321" s="682"/>
      <c r="I2321" s="808"/>
      <c r="J2321" s="809"/>
      <c r="K2321" s="810"/>
      <c r="L2321" s="811"/>
      <c r="M2321" s="810"/>
      <c r="N2321" s="812"/>
      <c r="O2321" s="813"/>
      <c r="P2321" s="813"/>
      <c r="Q2321" s="647"/>
      <c r="R2321" s="682"/>
    </row>
    <row r="2322" hidden="1">
      <c r="A2322" s="804"/>
      <c r="B2322" s="799"/>
      <c r="C2322" s="805"/>
      <c r="D2322" s="814"/>
      <c r="E2322" s="802"/>
      <c r="F2322" s="807"/>
      <c r="G2322" s="682"/>
      <c r="H2322" s="682"/>
      <c r="I2322" s="808"/>
      <c r="J2322" s="809"/>
      <c r="K2322" s="810"/>
      <c r="L2322" s="811"/>
      <c r="M2322" s="810"/>
      <c r="N2322" s="812"/>
      <c r="O2322" s="813"/>
      <c r="P2322" s="813"/>
      <c r="Q2322" s="647"/>
      <c r="R2322" s="682"/>
    </row>
    <row r="2323" hidden="1">
      <c r="A2323" s="804"/>
      <c r="B2323" s="799"/>
      <c r="C2323" s="805"/>
      <c r="D2323" s="814"/>
      <c r="E2323" s="802"/>
      <c r="F2323" s="807"/>
      <c r="G2323" s="682"/>
      <c r="H2323" s="682"/>
      <c r="I2323" s="808"/>
      <c r="J2323" s="809"/>
      <c r="K2323" s="810"/>
      <c r="L2323" s="811"/>
      <c r="M2323" s="810"/>
      <c r="N2323" s="812"/>
      <c r="O2323" s="813"/>
      <c r="P2323" s="813"/>
      <c r="Q2323" s="647"/>
      <c r="R2323" s="682"/>
    </row>
    <row r="2324" hidden="1">
      <c r="A2324" s="804"/>
      <c r="B2324" s="799"/>
      <c r="C2324" s="805"/>
      <c r="D2324" s="814"/>
      <c r="E2324" s="802"/>
      <c r="F2324" s="807"/>
      <c r="G2324" s="682"/>
      <c r="H2324" s="682"/>
      <c r="I2324" s="808"/>
      <c r="J2324" s="809"/>
      <c r="K2324" s="810"/>
      <c r="L2324" s="811"/>
      <c r="M2324" s="810"/>
      <c r="N2324" s="812"/>
      <c r="O2324" s="813"/>
      <c r="P2324" s="813"/>
      <c r="Q2324" s="647"/>
      <c r="R2324" s="682"/>
    </row>
    <row r="2325" hidden="1">
      <c r="A2325" s="804"/>
      <c r="B2325" s="799"/>
      <c r="C2325" s="805"/>
      <c r="D2325" s="814"/>
      <c r="E2325" s="802"/>
      <c r="F2325" s="807"/>
      <c r="G2325" s="682"/>
      <c r="H2325" s="682"/>
      <c r="I2325" s="808"/>
      <c r="J2325" s="809"/>
      <c r="K2325" s="810"/>
      <c r="L2325" s="811"/>
      <c r="M2325" s="810"/>
      <c r="N2325" s="812"/>
      <c r="O2325" s="813"/>
      <c r="P2325" s="813"/>
      <c r="Q2325" s="647"/>
      <c r="R2325" s="682"/>
    </row>
    <row r="2326" hidden="1">
      <c r="A2326" s="804"/>
      <c r="B2326" s="799"/>
      <c r="C2326" s="805"/>
      <c r="D2326" s="814"/>
      <c r="E2326" s="802"/>
      <c r="F2326" s="807"/>
      <c r="G2326" s="682"/>
      <c r="H2326" s="682"/>
      <c r="I2326" s="808"/>
      <c r="J2326" s="809"/>
      <c r="K2326" s="810"/>
      <c r="L2326" s="811"/>
      <c r="M2326" s="810"/>
      <c r="N2326" s="812"/>
      <c r="O2326" s="813"/>
      <c r="P2326" s="813"/>
      <c r="Q2326" s="647"/>
      <c r="R2326" s="682"/>
    </row>
    <row r="2327" hidden="1">
      <c r="A2327" s="804"/>
      <c r="B2327" s="799"/>
      <c r="C2327" s="805"/>
      <c r="D2327" s="814"/>
      <c r="E2327" s="802"/>
      <c r="F2327" s="807"/>
      <c r="G2327" s="682"/>
      <c r="H2327" s="682"/>
      <c r="I2327" s="808"/>
      <c r="J2327" s="809"/>
      <c r="K2327" s="810"/>
      <c r="L2327" s="811"/>
      <c r="M2327" s="810"/>
      <c r="N2327" s="812"/>
      <c r="O2327" s="813"/>
      <c r="P2327" s="813"/>
      <c r="Q2327" s="647"/>
      <c r="R2327" s="682"/>
    </row>
    <row r="2328" hidden="1">
      <c r="A2328" s="804"/>
      <c r="B2328" s="799"/>
      <c r="C2328" s="805"/>
      <c r="D2328" s="814"/>
      <c r="E2328" s="802"/>
      <c r="F2328" s="807"/>
      <c r="G2328" s="682"/>
      <c r="H2328" s="682"/>
      <c r="I2328" s="808"/>
      <c r="J2328" s="809"/>
      <c r="K2328" s="810"/>
      <c r="L2328" s="811"/>
      <c r="M2328" s="810"/>
      <c r="N2328" s="812"/>
      <c r="O2328" s="813"/>
      <c r="P2328" s="813"/>
      <c r="Q2328" s="647"/>
      <c r="R2328" s="682"/>
    </row>
    <row r="2329" hidden="1">
      <c r="A2329" s="804"/>
      <c r="B2329" s="799"/>
      <c r="C2329" s="805"/>
      <c r="D2329" s="814"/>
      <c r="E2329" s="802"/>
      <c r="F2329" s="807"/>
      <c r="G2329" s="682"/>
      <c r="H2329" s="682"/>
      <c r="I2329" s="808"/>
      <c r="J2329" s="809"/>
      <c r="K2329" s="810"/>
      <c r="L2329" s="811"/>
      <c r="M2329" s="810"/>
      <c r="N2329" s="812"/>
      <c r="O2329" s="813"/>
      <c r="P2329" s="813"/>
      <c r="Q2329" s="647"/>
      <c r="R2329" s="682"/>
    </row>
    <row r="2330" hidden="1">
      <c r="A2330" s="804"/>
      <c r="B2330" s="799"/>
      <c r="C2330" s="805"/>
      <c r="D2330" s="814"/>
      <c r="E2330" s="802"/>
      <c r="F2330" s="807"/>
      <c r="G2330" s="682"/>
      <c r="H2330" s="682"/>
      <c r="I2330" s="808"/>
      <c r="J2330" s="809"/>
      <c r="K2330" s="810"/>
      <c r="L2330" s="811"/>
      <c r="M2330" s="810"/>
      <c r="N2330" s="812"/>
      <c r="O2330" s="813"/>
      <c r="P2330" s="813"/>
      <c r="Q2330" s="647"/>
      <c r="R2330" s="682"/>
    </row>
    <row r="2331" hidden="1">
      <c r="A2331" s="804"/>
      <c r="B2331" s="799"/>
      <c r="C2331" s="805"/>
      <c r="D2331" s="814"/>
      <c r="E2331" s="802"/>
      <c r="F2331" s="807"/>
      <c r="G2331" s="682"/>
      <c r="H2331" s="682"/>
      <c r="I2331" s="808"/>
      <c r="J2331" s="809"/>
      <c r="K2331" s="810"/>
      <c r="L2331" s="811"/>
      <c r="M2331" s="810"/>
      <c r="N2331" s="812"/>
      <c r="O2331" s="813"/>
      <c r="P2331" s="813"/>
      <c r="Q2331" s="647"/>
      <c r="R2331" s="682"/>
    </row>
    <row r="2332" hidden="1">
      <c r="A2332" s="804"/>
      <c r="B2332" s="799"/>
      <c r="C2332" s="805"/>
      <c r="D2332" s="814"/>
      <c r="E2332" s="802"/>
      <c r="F2332" s="807"/>
      <c r="G2332" s="682"/>
      <c r="H2332" s="682"/>
      <c r="I2332" s="808"/>
      <c r="J2332" s="809"/>
      <c r="K2332" s="810"/>
      <c r="L2332" s="811"/>
      <c r="M2332" s="810"/>
      <c r="N2332" s="812"/>
      <c r="O2332" s="813"/>
      <c r="P2332" s="813"/>
      <c r="Q2332" s="647"/>
      <c r="R2332" s="682"/>
    </row>
    <row r="2333" hidden="1">
      <c r="A2333" s="804"/>
      <c r="B2333" s="799"/>
      <c r="C2333" s="805"/>
      <c r="D2333" s="814"/>
      <c r="E2333" s="802"/>
      <c r="F2333" s="807"/>
      <c r="G2333" s="682"/>
      <c r="H2333" s="682"/>
      <c r="I2333" s="808"/>
      <c r="J2333" s="809"/>
      <c r="K2333" s="810"/>
      <c r="L2333" s="811"/>
      <c r="M2333" s="810"/>
      <c r="N2333" s="812"/>
      <c r="O2333" s="813"/>
      <c r="P2333" s="813"/>
      <c r="Q2333" s="647"/>
      <c r="R2333" s="682"/>
    </row>
    <row r="2334" hidden="1">
      <c r="A2334" s="804"/>
      <c r="B2334" s="799"/>
      <c r="C2334" s="805"/>
      <c r="D2334" s="814"/>
      <c r="E2334" s="802"/>
      <c r="F2334" s="807"/>
      <c r="G2334" s="682"/>
      <c r="H2334" s="682"/>
      <c r="I2334" s="808"/>
      <c r="J2334" s="809"/>
      <c r="K2334" s="810"/>
      <c r="L2334" s="811"/>
      <c r="M2334" s="810"/>
      <c r="N2334" s="812"/>
      <c r="O2334" s="813"/>
      <c r="P2334" s="813"/>
      <c r="Q2334" s="647"/>
      <c r="R2334" s="682"/>
    </row>
  </sheetData>
  <autoFilter ref="$E$1:$E$2334">
    <filterColumn colId="0">
      <filters>
        <filter val="Самара"/>
        <filter val="Ижевск"/>
        <filter val="Москва/СПБ"/>
        <filter val="Сургут/Нижневартовск"/>
        <filter val="Тюмень"/>
      </filters>
    </filterColumn>
  </autoFilter>
  <customSheetViews>
    <customSheetView guid="{F4469EDD-E162-4689-BC8C-0EC0EEE7F734}" filter="1" showAutoFilter="1">
      <autoFilter ref="$E$1:$E$2334">
        <filterColumn colId="0">
          <filters>
            <filter val="Самара"/>
            <filter val="Москва/СПБ"/>
            <filter val="Сургут/Нижневартовск"/>
            <filter val="Сургут/Нижневартовск/Самара"/>
            <filter val="Сургут/Нижневартовск/"/>
          </filters>
        </filterColumn>
      </autoFilter>
    </customSheetView>
  </customSheetViews>
  <mergeCells count="740">
    <mergeCell ref="A598:A602"/>
    <mergeCell ref="A603:A607"/>
    <mergeCell ref="B603:B607"/>
    <mergeCell ref="C603:C607"/>
    <mergeCell ref="D603:D607"/>
    <mergeCell ref="A608:A612"/>
    <mergeCell ref="B608:B612"/>
    <mergeCell ref="A613:A617"/>
    <mergeCell ref="B613:B617"/>
    <mergeCell ref="C613:C617"/>
    <mergeCell ref="D613:D617"/>
    <mergeCell ref="B618:B622"/>
    <mergeCell ref="C618:C622"/>
    <mergeCell ref="D618:D622"/>
    <mergeCell ref="B578:B582"/>
    <mergeCell ref="C578:C582"/>
    <mergeCell ref="B569:B570"/>
    <mergeCell ref="C569:C570"/>
    <mergeCell ref="A571:A575"/>
    <mergeCell ref="B571:B575"/>
    <mergeCell ref="C571:C575"/>
    <mergeCell ref="D571:D575"/>
    <mergeCell ref="D578:D582"/>
    <mergeCell ref="C588:C592"/>
    <mergeCell ref="D588:D592"/>
    <mergeCell ref="A578:A582"/>
    <mergeCell ref="A583:A587"/>
    <mergeCell ref="B583:B587"/>
    <mergeCell ref="C583:C587"/>
    <mergeCell ref="D583:D587"/>
    <mergeCell ref="A588:A592"/>
    <mergeCell ref="B588:B592"/>
    <mergeCell ref="A593:A597"/>
    <mergeCell ref="B593:B597"/>
    <mergeCell ref="C593:C597"/>
    <mergeCell ref="D593:D597"/>
    <mergeCell ref="B598:B602"/>
    <mergeCell ref="C598:C602"/>
    <mergeCell ref="D598:D602"/>
    <mergeCell ref="C608:C612"/>
    <mergeCell ref="D608:D612"/>
    <mergeCell ref="C735:C739"/>
    <mergeCell ref="D735:D739"/>
    <mergeCell ref="A633:A637"/>
    <mergeCell ref="B633:B637"/>
    <mergeCell ref="C633:C637"/>
    <mergeCell ref="D633:D637"/>
    <mergeCell ref="B638:B642"/>
    <mergeCell ref="C638:C642"/>
    <mergeCell ref="D638:D642"/>
    <mergeCell ref="A638:A642"/>
    <mergeCell ref="A643:A647"/>
    <mergeCell ref="B643:B647"/>
    <mergeCell ref="C643:C647"/>
    <mergeCell ref="D643:D647"/>
    <mergeCell ref="A648:A652"/>
    <mergeCell ref="B648:B652"/>
    <mergeCell ref="B665:B669"/>
    <mergeCell ref="C665:C669"/>
    <mergeCell ref="C648:C652"/>
    <mergeCell ref="D648:D652"/>
    <mergeCell ref="A653:A658"/>
    <mergeCell ref="B653:B658"/>
    <mergeCell ref="C653:C658"/>
    <mergeCell ref="D653:D658"/>
    <mergeCell ref="D665:D669"/>
    <mergeCell ref="C675:C679"/>
    <mergeCell ref="D675:D679"/>
    <mergeCell ref="A665:A669"/>
    <mergeCell ref="A670:A674"/>
    <mergeCell ref="B670:B674"/>
    <mergeCell ref="C670:C674"/>
    <mergeCell ref="D670:D674"/>
    <mergeCell ref="A675:A679"/>
    <mergeCell ref="B675:B679"/>
    <mergeCell ref="A680:A684"/>
    <mergeCell ref="B680:B684"/>
    <mergeCell ref="C680:C684"/>
    <mergeCell ref="D680:D684"/>
    <mergeCell ref="B685:B689"/>
    <mergeCell ref="C685:C689"/>
    <mergeCell ref="D685:D689"/>
    <mergeCell ref="A685:A689"/>
    <mergeCell ref="A690:A694"/>
    <mergeCell ref="B690:B694"/>
    <mergeCell ref="C690:C694"/>
    <mergeCell ref="D690:D694"/>
    <mergeCell ref="A695:A699"/>
    <mergeCell ref="B695:B699"/>
    <mergeCell ref="B705:B709"/>
    <mergeCell ref="C705:C709"/>
    <mergeCell ref="C695:C699"/>
    <mergeCell ref="D695:D699"/>
    <mergeCell ref="A700:A704"/>
    <mergeCell ref="B700:B704"/>
    <mergeCell ref="C700:C704"/>
    <mergeCell ref="D700:D704"/>
    <mergeCell ref="D705:D709"/>
    <mergeCell ref="C715:C719"/>
    <mergeCell ref="D715:D719"/>
    <mergeCell ref="A705:A709"/>
    <mergeCell ref="A710:A714"/>
    <mergeCell ref="B710:B714"/>
    <mergeCell ref="C710:C714"/>
    <mergeCell ref="D710:D714"/>
    <mergeCell ref="A715:A719"/>
    <mergeCell ref="B715:B719"/>
    <mergeCell ref="A782:A786"/>
    <mergeCell ref="B782:B786"/>
    <mergeCell ref="C782:C786"/>
    <mergeCell ref="D782:D786"/>
    <mergeCell ref="B787:B791"/>
    <mergeCell ref="C787:C791"/>
    <mergeCell ref="D787:D791"/>
    <mergeCell ref="A787:A791"/>
    <mergeCell ref="A792:A796"/>
    <mergeCell ref="B792:B796"/>
    <mergeCell ref="C792:C796"/>
    <mergeCell ref="D792:D796"/>
    <mergeCell ref="A797:A801"/>
    <mergeCell ref="B797:B801"/>
    <mergeCell ref="A38:A42"/>
    <mergeCell ref="B38:B42"/>
    <mergeCell ref="C38:C42"/>
    <mergeCell ref="D38:D42"/>
    <mergeCell ref="B43:B47"/>
    <mergeCell ref="C43:C47"/>
    <mergeCell ref="D43:D47"/>
    <mergeCell ref="A43:A47"/>
    <mergeCell ref="A48:A52"/>
    <mergeCell ref="B48:B52"/>
    <mergeCell ref="C48:C52"/>
    <mergeCell ref="D48:D52"/>
    <mergeCell ref="A53:A57"/>
    <mergeCell ref="B53:B57"/>
    <mergeCell ref="A58:A62"/>
    <mergeCell ref="B58:B62"/>
    <mergeCell ref="C58:C62"/>
    <mergeCell ref="D58:D62"/>
    <mergeCell ref="B63:B67"/>
    <mergeCell ref="C63:C67"/>
    <mergeCell ref="D63:D67"/>
    <mergeCell ref="A63:A67"/>
    <mergeCell ref="A68:A72"/>
    <mergeCell ref="B68:B72"/>
    <mergeCell ref="C68:C72"/>
    <mergeCell ref="D68:D72"/>
    <mergeCell ref="A73:A77"/>
    <mergeCell ref="B73:B77"/>
    <mergeCell ref="B83:B87"/>
    <mergeCell ref="C83:C87"/>
    <mergeCell ref="C73:C77"/>
    <mergeCell ref="D73:D77"/>
    <mergeCell ref="A78:A82"/>
    <mergeCell ref="B78:B82"/>
    <mergeCell ref="C78:C82"/>
    <mergeCell ref="D78:D82"/>
    <mergeCell ref="D83:D87"/>
    <mergeCell ref="C93:C97"/>
    <mergeCell ref="D93:D97"/>
    <mergeCell ref="A83:A87"/>
    <mergeCell ref="A88:A92"/>
    <mergeCell ref="B88:B92"/>
    <mergeCell ref="C88:C92"/>
    <mergeCell ref="D88:D92"/>
    <mergeCell ref="A93:A97"/>
    <mergeCell ref="B93:B97"/>
    <mergeCell ref="A98:A102"/>
    <mergeCell ref="B98:B102"/>
    <mergeCell ref="C98:C102"/>
    <mergeCell ref="D98:D102"/>
    <mergeCell ref="B103:B107"/>
    <mergeCell ref="C103:C107"/>
    <mergeCell ref="D103:D107"/>
    <mergeCell ref="A103:A107"/>
    <mergeCell ref="A108:A112"/>
    <mergeCell ref="B108:B112"/>
    <mergeCell ref="C108:C112"/>
    <mergeCell ref="D108:D112"/>
    <mergeCell ref="A113:A117"/>
    <mergeCell ref="B113:B117"/>
    <mergeCell ref="B123:B127"/>
    <mergeCell ref="C123:C127"/>
    <mergeCell ref="C113:C117"/>
    <mergeCell ref="D113:D117"/>
    <mergeCell ref="A118:A122"/>
    <mergeCell ref="B118:B122"/>
    <mergeCell ref="C118:C122"/>
    <mergeCell ref="D118:D122"/>
    <mergeCell ref="D123:D127"/>
    <mergeCell ref="C133:C137"/>
    <mergeCell ref="D133:D137"/>
    <mergeCell ref="A123:A127"/>
    <mergeCell ref="A128:A132"/>
    <mergeCell ref="B128:B132"/>
    <mergeCell ref="C128:C132"/>
    <mergeCell ref="D128:D132"/>
    <mergeCell ref="A133:A137"/>
    <mergeCell ref="B133:B137"/>
    <mergeCell ref="C193:C202"/>
    <mergeCell ref="D193:D202"/>
    <mergeCell ref="A198:A202"/>
    <mergeCell ref="B198:B202"/>
    <mergeCell ref="B203:B207"/>
    <mergeCell ref="C203:C212"/>
    <mergeCell ref="D203:D212"/>
    <mergeCell ref="B208:B212"/>
    <mergeCell ref="A203:A207"/>
    <mergeCell ref="A208:A212"/>
    <mergeCell ref="A213:A217"/>
    <mergeCell ref="C213:C222"/>
    <mergeCell ref="D213:D222"/>
    <mergeCell ref="A218:A222"/>
    <mergeCell ref="A223:A227"/>
    <mergeCell ref="A3:A7"/>
    <mergeCell ref="B3:B7"/>
    <mergeCell ref="C3:C7"/>
    <mergeCell ref="D3:D7"/>
    <mergeCell ref="B8:B10"/>
    <mergeCell ref="C8:C11"/>
    <mergeCell ref="D8:D10"/>
    <mergeCell ref="C13:C16"/>
    <mergeCell ref="B23:B27"/>
    <mergeCell ref="C23:C27"/>
    <mergeCell ref="A8:A12"/>
    <mergeCell ref="A13:A17"/>
    <mergeCell ref="A18:A22"/>
    <mergeCell ref="B18:B22"/>
    <mergeCell ref="C18:C22"/>
    <mergeCell ref="D18:D22"/>
    <mergeCell ref="D23:D27"/>
    <mergeCell ref="C33:C37"/>
    <mergeCell ref="D33:D37"/>
    <mergeCell ref="A23:A27"/>
    <mergeCell ref="A28:A32"/>
    <mergeCell ref="B28:B32"/>
    <mergeCell ref="C28:C32"/>
    <mergeCell ref="D28:D32"/>
    <mergeCell ref="A33:A37"/>
    <mergeCell ref="B33:B37"/>
    <mergeCell ref="C53:C57"/>
    <mergeCell ref="D53:D57"/>
    <mergeCell ref="C268:C272"/>
    <mergeCell ref="D268:D272"/>
    <mergeCell ref="A138:A142"/>
    <mergeCell ref="B138:B142"/>
    <mergeCell ref="C138:C142"/>
    <mergeCell ref="D138:D142"/>
    <mergeCell ref="B143:B147"/>
    <mergeCell ref="C143:C147"/>
    <mergeCell ref="D143:D147"/>
    <mergeCell ref="A143:A147"/>
    <mergeCell ref="A148:A152"/>
    <mergeCell ref="B148:B152"/>
    <mergeCell ref="C148:C152"/>
    <mergeCell ref="D148:D152"/>
    <mergeCell ref="A153:A157"/>
    <mergeCell ref="B153:B157"/>
    <mergeCell ref="B163:B167"/>
    <mergeCell ref="C163:C167"/>
    <mergeCell ref="C153:C157"/>
    <mergeCell ref="D153:D157"/>
    <mergeCell ref="A158:A162"/>
    <mergeCell ref="B158:B162"/>
    <mergeCell ref="C158:C162"/>
    <mergeCell ref="D158:D162"/>
    <mergeCell ref="D163:D167"/>
    <mergeCell ref="C173:C177"/>
    <mergeCell ref="D173:D177"/>
    <mergeCell ref="A163:A167"/>
    <mergeCell ref="A168:A172"/>
    <mergeCell ref="B168:B172"/>
    <mergeCell ref="C168:C172"/>
    <mergeCell ref="D168:D172"/>
    <mergeCell ref="A173:A177"/>
    <mergeCell ref="B173:B177"/>
    <mergeCell ref="A178:A182"/>
    <mergeCell ref="B178:B182"/>
    <mergeCell ref="C178:C182"/>
    <mergeCell ref="D178:D182"/>
    <mergeCell ref="B183:B187"/>
    <mergeCell ref="C183:C187"/>
    <mergeCell ref="D183:D187"/>
    <mergeCell ref="A183:A187"/>
    <mergeCell ref="A188:A192"/>
    <mergeCell ref="B188:B192"/>
    <mergeCell ref="C188:C192"/>
    <mergeCell ref="D188:D192"/>
    <mergeCell ref="A193:A197"/>
    <mergeCell ref="B193:B197"/>
    <mergeCell ref="C233:C242"/>
    <mergeCell ref="D233:D242"/>
    <mergeCell ref="B213:B222"/>
    <mergeCell ref="B223:B232"/>
    <mergeCell ref="C223:C232"/>
    <mergeCell ref="D223:D232"/>
    <mergeCell ref="A228:A232"/>
    <mergeCell ref="A233:A237"/>
    <mergeCell ref="B233:B242"/>
    <mergeCell ref="C248:C252"/>
    <mergeCell ref="D248:D252"/>
    <mergeCell ref="A238:A242"/>
    <mergeCell ref="A243:A247"/>
    <mergeCell ref="B243:B247"/>
    <mergeCell ref="C243:C247"/>
    <mergeCell ref="D243:D247"/>
    <mergeCell ref="A248:A252"/>
    <mergeCell ref="B248:B252"/>
    <mergeCell ref="A293:A297"/>
    <mergeCell ref="B293:B297"/>
    <mergeCell ref="C293:C297"/>
    <mergeCell ref="D293:D297"/>
    <mergeCell ref="B298:B302"/>
    <mergeCell ref="C298:C302"/>
    <mergeCell ref="D298:D302"/>
    <mergeCell ref="A298:A302"/>
    <mergeCell ref="A303:A307"/>
    <mergeCell ref="B303:B307"/>
    <mergeCell ref="C303:C307"/>
    <mergeCell ref="D303:D307"/>
    <mergeCell ref="A308:A312"/>
    <mergeCell ref="B308:B312"/>
    <mergeCell ref="A313:A317"/>
    <mergeCell ref="B313:B317"/>
    <mergeCell ref="C313:C317"/>
    <mergeCell ref="D313:D317"/>
    <mergeCell ref="B318:B322"/>
    <mergeCell ref="C318:C322"/>
    <mergeCell ref="D318:D322"/>
    <mergeCell ref="A318:A322"/>
    <mergeCell ref="A323:A327"/>
    <mergeCell ref="B323:B332"/>
    <mergeCell ref="C323:C332"/>
    <mergeCell ref="D323:D332"/>
    <mergeCell ref="A328:A332"/>
    <mergeCell ref="A333:A337"/>
    <mergeCell ref="B333:B342"/>
    <mergeCell ref="C333:C342"/>
    <mergeCell ref="D333:D342"/>
    <mergeCell ref="A338:A342"/>
    <mergeCell ref="B343:B347"/>
    <mergeCell ref="C343:C347"/>
    <mergeCell ref="D343:D347"/>
    <mergeCell ref="A343:A347"/>
    <mergeCell ref="A348:A353"/>
    <mergeCell ref="B348:B352"/>
    <mergeCell ref="C348:C352"/>
    <mergeCell ref="D348:D352"/>
    <mergeCell ref="A354:A358"/>
    <mergeCell ref="B354:B358"/>
    <mergeCell ref="B363:B367"/>
    <mergeCell ref="C363:C367"/>
    <mergeCell ref="C354:C358"/>
    <mergeCell ref="D354:D358"/>
    <mergeCell ref="A359:A362"/>
    <mergeCell ref="B359:B362"/>
    <mergeCell ref="C359:C362"/>
    <mergeCell ref="D359:D362"/>
    <mergeCell ref="D363:D367"/>
    <mergeCell ref="C372:C376"/>
    <mergeCell ref="D372:D376"/>
    <mergeCell ref="A363:A367"/>
    <mergeCell ref="A368:A370"/>
    <mergeCell ref="B368:B370"/>
    <mergeCell ref="C368:C370"/>
    <mergeCell ref="D368:D370"/>
    <mergeCell ref="A372:A376"/>
    <mergeCell ref="B372:B376"/>
    <mergeCell ref="A377:A381"/>
    <mergeCell ref="B377:B381"/>
    <mergeCell ref="C377:C381"/>
    <mergeCell ref="D377:D381"/>
    <mergeCell ref="B382:B386"/>
    <mergeCell ref="C382:C386"/>
    <mergeCell ref="D382:D386"/>
    <mergeCell ref="A382:A386"/>
    <mergeCell ref="A387:A391"/>
    <mergeCell ref="B387:B391"/>
    <mergeCell ref="C387:C391"/>
    <mergeCell ref="D387:D391"/>
    <mergeCell ref="A392:A396"/>
    <mergeCell ref="B392:B396"/>
    <mergeCell ref="B427:B431"/>
    <mergeCell ref="C427:C431"/>
    <mergeCell ref="C417:C421"/>
    <mergeCell ref="D417:D421"/>
    <mergeCell ref="A422:A426"/>
    <mergeCell ref="B422:B426"/>
    <mergeCell ref="C422:C426"/>
    <mergeCell ref="D422:D426"/>
    <mergeCell ref="D427:D431"/>
    <mergeCell ref="C437:C441"/>
    <mergeCell ref="D437:D441"/>
    <mergeCell ref="A427:A431"/>
    <mergeCell ref="A432:A436"/>
    <mergeCell ref="B432:B436"/>
    <mergeCell ref="C432:C436"/>
    <mergeCell ref="D432:D436"/>
    <mergeCell ref="A437:A441"/>
    <mergeCell ref="B437:B441"/>
    <mergeCell ref="A532:A536"/>
    <mergeCell ref="A537:A541"/>
    <mergeCell ref="B537:B546"/>
    <mergeCell ref="C537:C546"/>
    <mergeCell ref="D537:D546"/>
    <mergeCell ref="A542:A546"/>
    <mergeCell ref="A547:A551"/>
    <mergeCell ref="B547:B556"/>
    <mergeCell ref="C547:C556"/>
    <mergeCell ref="D547:D556"/>
    <mergeCell ref="A552:A556"/>
    <mergeCell ref="B557:B566"/>
    <mergeCell ref="C557:C566"/>
    <mergeCell ref="D557:D566"/>
    <mergeCell ref="A253:A257"/>
    <mergeCell ref="B253:B257"/>
    <mergeCell ref="C253:C257"/>
    <mergeCell ref="D253:D257"/>
    <mergeCell ref="B258:B262"/>
    <mergeCell ref="C258:C262"/>
    <mergeCell ref="D258:D262"/>
    <mergeCell ref="A258:A262"/>
    <mergeCell ref="A263:A267"/>
    <mergeCell ref="B263:B267"/>
    <mergeCell ref="C263:C267"/>
    <mergeCell ref="D263:D267"/>
    <mergeCell ref="A268:A272"/>
    <mergeCell ref="B268:B272"/>
    <mergeCell ref="A273:A277"/>
    <mergeCell ref="B273:B277"/>
    <mergeCell ref="C273:C277"/>
    <mergeCell ref="D273:D277"/>
    <mergeCell ref="B278:B282"/>
    <mergeCell ref="C278:C282"/>
    <mergeCell ref="D278:D282"/>
    <mergeCell ref="C288:C292"/>
    <mergeCell ref="D288:D292"/>
    <mergeCell ref="A278:A282"/>
    <mergeCell ref="A283:A287"/>
    <mergeCell ref="B283:B287"/>
    <mergeCell ref="C283:C287"/>
    <mergeCell ref="D283:D287"/>
    <mergeCell ref="A288:A292"/>
    <mergeCell ref="B288:B292"/>
    <mergeCell ref="C308:C312"/>
    <mergeCell ref="D308:D312"/>
    <mergeCell ref="A557:A561"/>
    <mergeCell ref="A562:A566"/>
    <mergeCell ref="A567:A568"/>
    <mergeCell ref="B567:B568"/>
    <mergeCell ref="C567:C568"/>
    <mergeCell ref="D567:D568"/>
    <mergeCell ref="A569:A570"/>
    <mergeCell ref="D569:D570"/>
    <mergeCell ref="C392:C396"/>
    <mergeCell ref="D392:D396"/>
    <mergeCell ref="A399:A403"/>
    <mergeCell ref="C399:C403"/>
    <mergeCell ref="B406:B410"/>
    <mergeCell ref="C406:C410"/>
    <mergeCell ref="D406:D410"/>
    <mergeCell ref="A406:A410"/>
    <mergeCell ref="A411:A416"/>
    <mergeCell ref="B411:B415"/>
    <mergeCell ref="C411:C415"/>
    <mergeCell ref="D411:D415"/>
    <mergeCell ref="A417:A421"/>
    <mergeCell ref="B417:B420"/>
    <mergeCell ref="A442:A446"/>
    <mergeCell ref="B442:B446"/>
    <mergeCell ref="C442:C446"/>
    <mergeCell ref="D442:D446"/>
    <mergeCell ref="B447:B451"/>
    <mergeCell ref="C447:C451"/>
    <mergeCell ref="D447:D451"/>
    <mergeCell ref="A447:A451"/>
    <mergeCell ref="A452:A456"/>
    <mergeCell ref="B452:B456"/>
    <mergeCell ref="C452:C456"/>
    <mergeCell ref="D452:D456"/>
    <mergeCell ref="A457:A461"/>
    <mergeCell ref="B457:B461"/>
    <mergeCell ref="C457:C461"/>
    <mergeCell ref="D457:D461"/>
    <mergeCell ref="A462:A466"/>
    <mergeCell ref="B462:B466"/>
    <mergeCell ref="C462:C466"/>
    <mergeCell ref="D462:D466"/>
    <mergeCell ref="A467:A471"/>
    <mergeCell ref="D467:D471"/>
    <mergeCell ref="B467:B471"/>
    <mergeCell ref="C467:C471"/>
    <mergeCell ref="A473:A477"/>
    <mergeCell ref="C473:C476"/>
    <mergeCell ref="B478:B487"/>
    <mergeCell ref="C478:C487"/>
    <mergeCell ref="D478:D487"/>
    <mergeCell ref="C498:C507"/>
    <mergeCell ref="D498:D507"/>
    <mergeCell ref="A478:A482"/>
    <mergeCell ref="A483:A487"/>
    <mergeCell ref="A488:A492"/>
    <mergeCell ref="C488:C497"/>
    <mergeCell ref="D488:D497"/>
    <mergeCell ref="A493:A497"/>
    <mergeCell ref="A498:A502"/>
    <mergeCell ref="A503:A507"/>
    <mergeCell ref="B488:B497"/>
    <mergeCell ref="B498:B507"/>
    <mergeCell ref="A508:A512"/>
    <mergeCell ref="B508:B517"/>
    <mergeCell ref="C508:C517"/>
    <mergeCell ref="D508:D517"/>
    <mergeCell ref="A513:A517"/>
    <mergeCell ref="A518:A519"/>
    <mergeCell ref="B518:B519"/>
    <mergeCell ref="C518:C519"/>
    <mergeCell ref="D518:D519"/>
    <mergeCell ref="B520:B521"/>
    <mergeCell ref="C520:C521"/>
    <mergeCell ref="D520:D521"/>
    <mergeCell ref="C527:C536"/>
    <mergeCell ref="D527:D536"/>
    <mergeCell ref="A520:A521"/>
    <mergeCell ref="A522:A526"/>
    <mergeCell ref="B522:B526"/>
    <mergeCell ref="C522:C526"/>
    <mergeCell ref="D522:D526"/>
    <mergeCell ref="A527:A531"/>
    <mergeCell ref="B527:B536"/>
    <mergeCell ref="C628:C632"/>
    <mergeCell ref="D628:D632"/>
    <mergeCell ref="A618:A622"/>
    <mergeCell ref="A623:A627"/>
    <mergeCell ref="B623:B627"/>
    <mergeCell ref="C623:C627"/>
    <mergeCell ref="D623:D627"/>
    <mergeCell ref="A628:A632"/>
    <mergeCell ref="B628:B632"/>
    <mergeCell ref="A849:A853"/>
    <mergeCell ref="A854:A858"/>
    <mergeCell ref="B854:B858"/>
    <mergeCell ref="C854:C858"/>
    <mergeCell ref="D854:D858"/>
    <mergeCell ref="A859:A863"/>
    <mergeCell ref="B859:B863"/>
    <mergeCell ref="A865:A869"/>
    <mergeCell ref="B865:B869"/>
    <mergeCell ref="C865:C869"/>
    <mergeCell ref="D865:D869"/>
    <mergeCell ref="B870:B874"/>
    <mergeCell ref="C870:C874"/>
    <mergeCell ref="D870:D874"/>
    <mergeCell ref="A947:A951"/>
    <mergeCell ref="B947:B951"/>
    <mergeCell ref="C947:C951"/>
    <mergeCell ref="D947:D951"/>
    <mergeCell ref="B952:B956"/>
    <mergeCell ref="C952:C956"/>
    <mergeCell ref="D952:D956"/>
    <mergeCell ref="A952:A956"/>
    <mergeCell ref="A957:A961"/>
    <mergeCell ref="B957:B961"/>
    <mergeCell ref="C957:C961"/>
    <mergeCell ref="D957:D961"/>
    <mergeCell ref="A962:A966"/>
    <mergeCell ref="B962:B966"/>
    <mergeCell ref="B972:B976"/>
    <mergeCell ref="C972:C976"/>
    <mergeCell ref="C962:C966"/>
    <mergeCell ref="D962:D966"/>
    <mergeCell ref="A967:A971"/>
    <mergeCell ref="B967:B971"/>
    <mergeCell ref="C967:C971"/>
    <mergeCell ref="D967:D971"/>
    <mergeCell ref="D972:D976"/>
    <mergeCell ref="C983:C987"/>
    <mergeCell ref="D983:D987"/>
    <mergeCell ref="A972:A976"/>
    <mergeCell ref="A977:A981"/>
    <mergeCell ref="B977:B981"/>
    <mergeCell ref="C977:C981"/>
    <mergeCell ref="D977:D981"/>
    <mergeCell ref="A983:A987"/>
    <mergeCell ref="B983:B987"/>
    <mergeCell ref="A988:A992"/>
    <mergeCell ref="B988:B992"/>
    <mergeCell ref="C988:C992"/>
    <mergeCell ref="D988:D992"/>
    <mergeCell ref="B993:B997"/>
    <mergeCell ref="C993:C997"/>
    <mergeCell ref="D993:D997"/>
    <mergeCell ref="A993:A997"/>
    <mergeCell ref="A998:A1002"/>
    <mergeCell ref="B998:B1002"/>
    <mergeCell ref="C998:C1002"/>
    <mergeCell ref="D998:D1002"/>
    <mergeCell ref="A1003:A1007"/>
    <mergeCell ref="B1003:B1007"/>
    <mergeCell ref="B829:B833"/>
    <mergeCell ref="C829:C833"/>
    <mergeCell ref="A816:A820"/>
    <mergeCell ref="B816:B820"/>
    <mergeCell ref="C816:C820"/>
    <mergeCell ref="D816:D820"/>
    <mergeCell ref="A821:A824"/>
    <mergeCell ref="C821:C824"/>
    <mergeCell ref="D829:D833"/>
    <mergeCell ref="C839:C843"/>
    <mergeCell ref="D839:D843"/>
    <mergeCell ref="A829:A833"/>
    <mergeCell ref="A834:A838"/>
    <mergeCell ref="B834:B838"/>
    <mergeCell ref="C834:C838"/>
    <mergeCell ref="D834:D838"/>
    <mergeCell ref="A839:A843"/>
    <mergeCell ref="B839:B843"/>
    <mergeCell ref="A844:A848"/>
    <mergeCell ref="B844:B848"/>
    <mergeCell ref="C844:C848"/>
    <mergeCell ref="D844:D848"/>
    <mergeCell ref="B849:B853"/>
    <mergeCell ref="C849:C853"/>
    <mergeCell ref="D849:D853"/>
    <mergeCell ref="C859:C863"/>
    <mergeCell ref="D859:D863"/>
    <mergeCell ref="C1003:C1007"/>
    <mergeCell ref="D1003:D1007"/>
    <mergeCell ref="A1008:A1012"/>
    <mergeCell ref="B1008:B1012"/>
    <mergeCell ref="C1008:C1012"/>
    <mergeCell ref="D1008:D1012"/>
    <mergeCell ref="A760:A764"/>
    <mergeCell ref="B760:B764"/>
    <mergeCell ref="C760:C764"/>
    <mergeCell ref="D760:D764"/>
    <mergeCell ref="B765:B770"/>
    <mergeCell ref="C765:C770"/>
    <mergeCell ref="D765:D770"/>
    <mergeCell ref="A765:A770"/>
    <mergeCell ref="A771:A776"/>
    <mergeCell ref="B771:B776"/>
    <mergeCell ref="C771:C776"/>
    <mergeCell ref="D771:D776"/>
    <mergeCell ref="A777:A781"/>
    <mergeCell ref="B777:B781"/>
    <mergeCell ref="A720:A724"/>
    <mergeCell ref="B720:B724"/>
    <mergeCell ref="C720:C724"/>
    <mergeCell ref="D720:D724"/>
    <mergeCell ref="B725:B729"/>
    <mergeCell ref="C725:C729"/>
    <mergeCell ref="D725:D729"/>
    <mergeCell ref="A725:A729"/>
    <mergeCell ref="A730:A734"/>
    <mergeCell ref="B730:B734"/>
    <mergeCell ref="C730:C734"/>
    <mergeCell ref="D730:D734"/>
    <mergeCell ref="A735:A739"/>
    <mergeCell ref="B735:B739"/>
    <mergeCell ref="A740:A744"/>
    <mergeCell ref="B740:B744"/>
    <mergeCell ref="C740:C744"/>
    <mergeCell ref="D740:D744"/>
    <mergeCell ref="B745:B749"/>
    <mergeCell ref="C745:C749"/>
    <mergeCell ref="D745:D749"/>
    <mergeCell ref="C755:C759"/>
    <mergeCell ref="D755:D759"/>
    <mergeCell ref="A745:A749"/>
    <mergeCell ref="A750:A754"/>
    <mergeCell ref="B750:B754"/>
    <mergeCell ref="C750:C754"/>
    <mergeCell ref="D750:D754"/>
    <mergeCell ref="A755:A759"/>
    <mergeCell ref="B755:B759"/>
    <mergeCell ref="C777:C781"/>
    <mergeCell ref="D777:D781"/>
    <mergeCell ref="C797:C801"/>
    <mergeCell ref="D797:D801"/>
    <mergeCell ref="C805:C808"/>
    <mergeCell ref="A811:A815"/>
    <mergeCell ref="B811:B815"/>
    <mergeCell ref="C811:C815"/>
    <mergeCell ref="D811:D815"/>
    <mergeCell ref="C881:C885"/>
    <mergeCell ref="D881:D885"/>
    <mergeCell ref="A870:A874"/>
    <mergeCell ref="A875:A879"/>
    <mergeCell ref="B875:B879"/>
    <mergeCell ref="C875:C879"/>
    <mergeCell ref="D875:D879"/>
    <mergeCell ref="A881:A885"/>
    <mergeCell ref="B881:B885"/>
    <mergeCell ref="A886:A890"/>
    <mergeCell ref="B886:B890"/>
    <mergeCell ref="C886:C890"/>
    <mergeCell ref="D886:D890"/>
    <mergeCell ref="B891:B895"/>
    <mergeCell ref="C891:C895"/>
    <mergeCell ref="D891:D895"/>
    <mergeCell ref="A891:A895"/>
    <mergeCell ref="A896:A900"/>
    <mergeCell ref="B896:B900"/>
    <mergeCell ref="C896:C900"/>
    <mergeCell ref="D896:D900"/>
    <mergeCell ref="A901:A904"/>
    <mergeCell ref="C901:C904"/>
    <mergeCell ref="A907:A911"/>
    <mergeCell ref="B907:B911"/>
    <mergeCell ref="C907:C911"/>
    <mergeCell ref="D907:D911"/>
    <mergeCell ref="B912:B916"/>
    <mergeCell ref="C912:C916"/>
    <mergeCell ref="D912:D916"/>
    <mergeCell ref="A912:A916"/>
    <mergeCell ref="A917:A921"/>
    <mergeCell ref="B917:B921"/>
    <mergeCell ref="C917:C921"/>
    <mergeCell ref="D917:D921"/>
    <mergeCell ref="A922:A926"/>
    <mergeCell ref="B922:B926"/>
    <mergeCell ref="B932:B936"/>
    <mergeCell ref="C932:C936"/>
    <mergeCell ref="C922:C926"/>
    <mergeCell ref="D922:D926"/>
    <mergeCell ref="A927:A931"/>
    <mergeCell ref="B927:B931"/>
    <mergeCell ref="C927:C931"/>
    <mergeCell ref="D927:D931"/>
    <mergeCell ref="D932:D936"/>
    <mergeCell ref="C942:C946"/>
    <mergeCell ref="D942:D946"/>
    <mergeCell ref="A932:A936"/>
    <mergeCell ref="A937:A941"/>
    <mergeCell ref="B937:B941"/>
    <mergeCell ref="C937:C941"/>
    <mergeCell ref="D937:D941"/>
    <mergeCell ref="A942:A946"/>
    <mergeCell ref="B942:B946"/>
  </mergeCells>
  <conditionalFormatting sqref="O2:O353 P163:P172 O359:O2334 P447:P472 P1014:P1030">
    <cfRule type="containsText" dxfId="2" priority="1" operator="containsText" text="да">
      <formula>NOT(ISERROR(SEARCH(("да"),(O2))))</formula>
    </cfRule>
  </conditionalFormatting>
  <conditionalFormatting sqref="K1 K3:K801 K803:K2334">
    <cfRule type="colorScale" priority="2">
      <colorScale>
        <cfvo type="min"/>
        <cfvo type="percentile" val="50"/>
        <cfvo type="max"/>
        <color rgb="FF57BB8A"/>
        <color rgb="FFFFFFFF"/>
        <color rgb="FFE67C73"/>
      </colorScale>
    </cfRule>
  </conditionalFormatting>
  <conditionalFormatting sqref="O1:P353 O359:P2334">
    <cfRule type="containsText" dxfId="0" priority="3" operator="containsText" text="нет">
      <formula>NOT(ISERROR(SEARCH(("нет"),(O1))))</formula>
    </cfRule>
  </conditionalFormatting>
  <conditionalFormatting sqref="P1:P353 P359:P2334">
    <cfRule type="containsText" dxfId="2" priority="4" operator="containsText" text="да">
      <formula>NOT(ISERROR(SEARCH(("да"),(P1))))</formula>
    </cfRule>
  </conditionalFormatting>
  <dataValidations>
    <dataValidation type="list" allowBlank="1" showErrorMessage="1" sqref="O2:P353 P354:P358 O359:P2334">
      <formula1>"да,нет"</formula1>
    </dataValidation>
    <dataValidation type="list" allowBlank="1" showErrorMessage="1" sqref="E8">
      <formula1>"Ижевск,Самара ,Сургут/Нижневартовск,Тюмень,Москва/СПБ,Ижевск Матрица,Ижевск Петровский,Тюмень / Югра / Ижевск,Сургут / Самара,Питер,Москва"</formula1>
    </dataValidation>
    <dataValidation type="list" allowBlank="1" showErrorMessage="1" sqref="E1:E7 E9:E2334">
      <formula1>"Ижевск,Самара ,Сургут/Нижневартовск,Тюмень,Москва/СПБ,Ижевск Матрица,Ижевск Петровский"</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Col="2" outlineLevelRow="2"/>
  <cols>
    <col collapsed="1" customWidth="1" min="1" max="1" width="44.57"/>
    <col customWidth="1" hidden="1" min="2" max="2" width="40.86" outlineLevel="1"/>
    <col customWidth="1" hidden="1" min="3" max="3" width="35.86" outlineLevel="1"/>
    <col customWidth="1" hidden="1" min="4" max="4" width="43.43" outlineLevel="1"/>
    <col customWidth="1" min="5" max="5" width="8.43"/>
    <col collapsed="1" customWidth="1" min="6" max="6" width="8.43"/>
    <col customWidth="1" hidden="1" min="7" max="7" width="12.43" outlineLevel="2"/>
    <col customWidth="1" min="8" max="8" width="11.0" outlineLevel="1"/>
    <col customWidth="1" min="9" max="12" width="8.43" outlineLevel="1"/>
  </cols>
  <sheetData>
    <row r="1" ht="48.75" customHeight="1">
      <c r="A1" s="626" t="s">
        <v>702</v>
      </c>
      <c r="B1" s="627" t="s">
        <v>1056</v>
      </c>
      <c r="C1" s="626" t="s">
        <v>704</v>
      </c>
      <c r="D1" s="627" t="s">
        <v>705</v>
      </c>
      <c r="E1" s="629" t="s">
        <v>299</v>
      </c>
      <c r="F1" s="630" t="s">
        <v>707</v>
      </c>
      <c r="G1" s="726" t="s">
        <v>897</v>
      </c>
      <c r="H1" s="631" t="s">
        <v>526</v>
      </c>
      <c r="I1" s="632" t="s">
        <v>305</v>
      </c>
      <c r="J1" s="633" t="s">
        <v>527</v>
      </c>
      <c r="K1" s="634" t="s">
        <v>307</v>
      </c>
      <c r="L1" s="637"/>
    </row>
    <row r="2" ht="14.25" customHeight="1" outlineLevel="1">
      <c r="A2" s="544" t="s">
        <v>711</v>
      </c>
      <c r="B2" s="638"/>
      <c r="C2" s="525" t="s">
        <v>712</v>
      </c>
      <c r="D2" s="639"/>
      <c r="E2" s="641"/>
      <c r="F2" s="539"/>
      <c r="G2" s="729"/>
      <c r="H2" s="642"/>
      <c r="I2" s="536"/>
      <c r="J2" s="643"/>
      <c r="K2" s="644"/>
      <c r="L2" s="647"/>
    </row>
    <row r="3" ht="14.25" customHeight="1" outlineLevel="2">
      <c r="A3" s="526" t="s">
        <v>718</v>
      </c>
      <c r="B3" s="650"/>
      <c r="C3" s="526"/>
      <c r="D3" s="651"/>
      <c r="E3" s="527">
        <v>500.0</v>
      </c>
      <c r="F3" s="653">
        <v>329.0</v>
      </c>
      <c r="G3" s="730"/>
      <c r="H3" s="529">
        <v>26.0</v>
      </c>
      <c r="I3" s="530">
        <f t="shared" ref="I3:I4" si="1">H3/F3</f>
        <v>0.07902735562</v>
      </c>
      <c r="J3" s="531">
        <f t="shared" ref="J3:J4" si="2">L3-H3</f>
        <v>-26</v>
      </c>
      <c r="K3" s="532">
        <f t="shared" ref="K3:K4" si="3">L3/H3-1</f>
        <v>-1</v>
      </c>
      <c r="L3" s="656"/>
    </row>
    <row r="4" ht="14.25" customHeight="1" outlineLevel="2">
      <c r="A4" s="526" t="s">
        <v>719</v>
      </c>
      <c r="B4" s="650"/>
      <c r="C4" s="526"/>
      <c r="D4" s="651"/>
      <c r="E4" s="527">
        <v>500.0</v>
      </c>
      <c r="F4" s="653">
        <v>329.0</v>
      </c>
      <c r="G4" s="730"/>
      <c r="H4" s="529">
        <v>26.0</v>
      </c>
      <c r="I4" s="530">
        <f t="shared" si="1"/>
        <v>0.07902735562</v>
      </c>
      <c r="J4" s="531">
        <f t="shared" si="2"/>
        <v>-26</v>
      </c>
      <c r="K4" s="532">
        <f t="shared" si="3"/>
        <v>-1</v>
      </c>
      <c r="L4" s="656"/>
    </row>
    <row r="5" ht="14.25" customHeight="1" outlineLevel="1">
      <c r="A5" s="544" t="s">
        <v>720</v>
      </c>
      <c r="B5" s="638"/>
      <c r="C5" s="525" t="s">
        <v>721</v>
      </c>
      <c r="D5" s="639"/>
      <c r="E5" s="538"/>
      <c r="F5" s="539"/>
      <c r="G5" s="731"/>
      <c r="H5" s="535"/>
      <c r="I5" s="536"/>
      <c r="J5" s="537"/>
      <c r="K5" s="536"/>
      <c r="L5" s="647"/>
    </row>
    <row r="6" ht="14.25" customHeight="1" outlineLevel="2">
      <c r="A6" s="526" t="s">
        <v>722</v>
      </c>
      <c r="B6" s="551"/>
      <c r="C6" s="526"/>
      <c r="D6" s="651"/>
      <c r="E6" s="527">
        <v>500.0</v>
      </c>
      <c r="F6" s="653">
        <v>329.0</v>
      </c>
      <c r="G6" s="730"/>
      <c r="H6" s="529">
        <v>26.0</v>
      </c>
      <c r="I6" s="530">
        <f t="shared" ref="I6:I7" si="4">H6/F6</f>
        <v>0.07902735562</v>
      </c>
      <c r="J6" s="531">
        <f t="shared" ref="J6:J7" si="5">L6-H6</f>
        <v>-26</v>
      </c>
      <c r="K6" s="532">
        <f t="shared" ref="K6:K7" si="6">L6/H6-1</f>
        <v>-1</v>
      </c>
      <c r="L6" s="656"/>
    </row>
    <row r="7" ht="14.25" customHeight="1" outlineLevel="2">
      <c r="A7" s="526" t="s">
        <v>553</v>
      </c>
      <c r="B7" s="650"/>
      <c r="C7" s="526"/>
      <c r="D7" s="651"/>
      <c r="E7" s="527">
        <v>500.0</v>
      </c>
      <c r="F7" s="653">
        <v>329.0</v>
      </c>
      <c r="G7" s="730"/>
      <c r="H7" s="529">
        <v>26.0</v>
      </c>
      <c r="I7" s="530">
        <f t="shared" si="4"/>
        <v>0.07902735562</v>
      </c>
      <c r="J7" s="531">
        <f t="shared" si="5"/>
        <v>-26</v>
      </c>
      <c r="K7" s="532">
        <f t="shared" si="6"/>
        <v>-1</v>
      </c>
      <c r="L7" s="656"/>
    </row>
    <row r="8" ht="14.25" customHeight="1" outlineLevel="1">
      <c r="A8" s="544" t="s">
        <v>899</v>
      </c>
      <c r="B8" s="638"/>
      <c r="C8" s="525" t="s">
        <v>900</v>
      </c>
      <c r="D8" s="639"/>
      <c r="E8" s="538"/>
      <c r="F8" s="539"/>
      <c r="G8" s="731"/>
      <c r="H8" s="535"/>
      <c r="I8" s="536"/>
      <c r="J8" s="537"/>
      <c r="K8" s="536"/>
      <c r="L8" s="647"/>
    </row>
    <row r="9" ht="14.25" customHeight="1" outlineLevel="2">
      <c r="A9" s="526" t="s">
        <v>556</v>
      </c>
      <c r="B9" s="650"/>
      <c r="C9" s="526"/>
      <c r="D9" s="732"/>
      <c r="E9" s="527">
        <v>500.0</v>
      </c>
      <c r="F9" s="653">
        <v>329.0</v>
      </c>
      <c r="G9" s="730"/>
      <c r="H9" s="529">
        <v>17.0</v>
      </c>
      <c r="I9" s="530">
        <f t="shared" ref="I9:I10" si="7">H9/F9</f>
        <v>0.05167173252</v>
      </c>
      <c r="J9" s="531">
        <f t="shared" ref="J9:J10" si="8">L9-H9</f>
        <v>-17</v>
      </c>
      <c r="K9" s="532">
        <f t="shared" ref="K9:K10" si="9">L9/H9-1</f>
        <v>-1</v>
      </c>
      <c r="L9" s="656"/>
    </row>
    <row r="10" ht="14.25" customHeight="1" outlineLevel="2">
      <c r="A10" s="526" t="s">
        <v>557</v>
      </c>
      <c r="B10" s="650"/>
      <c r="C10" s="526"/>
      <c r="D10" s="651"/>
      <c r="E10" s="527">
        <v>500.0</v>
      </c>
      <c r="F10" s="653">
        <v>329.0</v>
      </c>
      <c r="G10" s="730"/>
      <c r="H10" s="529">
        <v>17.0</v>
      </c>
      <c r="I10" s="530">
        <f t="shared" si="7"/>
        <v>0.05167173252</v>
      </c>
      <c r="J10" s="531">
        <f t="shared" si="8"/>
        <v>-17</v>
      </c>
      <c r="K10" s="532">
        <f t="shared" si="9"/>
        <v>-1</v>
      </c>
      <c r="L10" s="656"/>
    </row>
    <row r="11" ht="14.25" customHeight="1" outlineLevel="1">
      <c r="A11" s="544" t="s">
        <v>723</v>
      </c>
      <c r="B11" s="638"/>
      <c r="C11" s="525" t="s">
        <v>724</v>
      </c>
      <c r="D11" s="659"/>
      <c r="E11" s="538"/>
      <c r="F11" s="539"/>
      <c r="G11" s="731"/>
      <c r="H11" s="535"/>
      <c r="I11" s="536"/>
      <c r="J11" s="537"/>
      <c r="K11" s="536"/>
      <c r="L11" s="647"/>
    </row>
    <row r="12" ht="14.25" customHeight="1" outlineLevel="2">
      <c r="A12" s="540" t="s">
        <v>559</v>
      </c>
      <c r="B12" s="734"/>
      <c r="C12" s="733"/>
      <c r="D12" s="734"/>
      <c r="E12" s="527">
        <v>500.0</v>
      </c>
      <c r="F12" s="653">
        <v>479.0</v>
      </c>
      <c r="G12" s="730"/>
      <c r="H12" s="529">
        <v>80.0</v>
      </c>
      <c r="I12" s="542">
        <f t="shared" ref="I12:I16" si="10">H12/F12</f>
        <v>0.1670146138</v>
      </c>
      <c r="J12" s="541">
        <f t="shared" ref="J12:J16" si="11">L12-H12</f>
        <v>-80</v>
      </c>
      <c r="K12" s="542">
        <f t="shared" ref="K12:K16" si="12">L12/H12-1</f>
        <v>-1</v>
      </c>
      <c r="L12" s="672"/>
    </row>
    <row r="13" ht="14.25" customHeight="1" outlineLevel="2">
      <c r="A13" s="540" t="s">
        <v>560</v>
      </c>
      <c r="B13" s="734"/>
      <c r="C13" s="733"/>
      <c r="D13" s="734"/>
      <c r="E13" s="527">
        <v>500.0</v>
      </c>
      <c r="F13" s="653">
        <v>479.0</v>
      </c>
      <c r="G13" s="730"/>
      <c r="H13" s="529">
        <v>80.0</v>
      </c>
      <c r="I13" s="542">
        <f t="shared" si="10"/>
        <v>0.1670146138</v>
      </c>
      <c r="J13" s="541">
        <f t="shared" si="11"/>
        <v>-80</v>
      </c>
      <c r="K13" s="542">
        <f t="shared" si="12"/>
        <v>-1</v>
      </c>
      <c r="L13" s="672"/>
    </row>
    <row r="14" ht="14.25" customHeight="1" outlineLevel="2">
      <c r="A14" s="540" t="s">
        <v>561</v>
      </c>
      <c r="B14" s="734"/>
      <c r="C14" s="540"/>
      <c r="D14" s="734"/>
      <c r="E14" s="527">
        <v>500.0</v>
      </c>
      <c r="F14" s="653">
        <v>479.0</v>
      </c>
      <c r="G14" s="730"/>
      <c r="H14" s="529">
        <v>80.0</v>
      </c>
      <c r="I14" s="542">
        <f t="shared" si="10"/>
        <v>0.1670146138</v>
      </c>
      <c r="J14" s="541">
        <f t="shared" si="11"/>
        <v>-80</v>
      </c>
      <c r="K14" s="542">
        <f t="shared" si="12"/>
        <v>-1</v>
      </c>
      <c r="L14" s="672"/>
    </row>
    <row r="15" ht="14.25" customHeight="1" outlineLevel="2">
      <c r="A15" s="543" t="s">
        <v>562</v>
      </c>
      <c r="B15" s="543"/>
      <c r="C15" s="543"/>
      <c r="D15" s="543"/>
      <c r="E15" s="527">
        <v>500.0</v>
      </c>
      <c r="F15" s="653">
        <v>479.0</v>
      </c>
      <c r="G15" s="730"/>
      <c r="H15" s="529">
        <v>80.0</v>
      </c>
      <c r="I15" s="542">
        <f t="shared" si="10"/>
        <v>0.1670146138</v>
      </c>
      <c r="J15" s="541">
        <f t="shared" si="11"/>
        <v>-80</v>
      </c>
      <c r="K15" s="542">
        <f t="shared" si="12"/>
        <v>-1</v>
      </c>
      <c r="L15" s="656"/>
    </row>
    <row r="16" ht="14.25" customHeight="1" outlineLevel="2">
      <c r="A16" s="543" t="s">
        <v>563</v>
      </c>
      <c r="B16" s="543"/>
      <c r="C16" s="543"/>
      <c r="D16" s="543"/>
      <c r="E16" s="527">
        <v>500.0</v>
      </c>
      <c r="F16" s="653">
        <v>479.0</v>
      </c>
      <c r="G16" s="735"/>
      <c r="H16" s="529">
        <v>80.0</v>
      </c>
      <c r="I16" s="542">
        <f t="shared" si="10"/>
        <v>0.1670146138</v>
      </c>
      <c r="J16" s="541">
        <f t="shared" si="11"/>
        <v>-80</v>
      </c>
      <c r="K16" s="542">
        <f t="shared" si="12"/>
        <v>-1</v>
      </c>
      <c r="L16" s="656"/>
    </row>
    <row r="17" ht="14.25" customHeight="1" outlineLevel="1">
      <c r="A17" s="544" t="s">
        <v>908</v>
      </c>
      <c r="B17" s="638"/>
      <c r="C17" s="525" t="s">
        <v>909</v>
      </c>
      <c r="D17" s="659"/>
      <c r="E17" s="538"/>
      <c r="F17" s="539"/>
      <c r="G17" s="731"/>
      <c r="H17" s="535"/>
      <c r="I17" s="536"/>
      <c r="J17" s="537"/>
      <c r="K17" s="536"/>
      <c r="L17" s="647"/>
    </row>
    <row r="18" ht="14.25" customHeight="1" outlineLevel="2">
      <c r="A18" s="551" t="s">
        <v>910</v>
      </c>
      <c r="B18" s="551"/>
      <c r="C18" s="551"/>
      <c r="D18" s="712"/>
      <c r="E18" s="545">
        <v>10.0</v>
      </c>
      <c r="F18" s="665">
        <v>19.0</v>
      </c>
      <c r="G18" s="730"/>
      <c r="H18" s="529">
        <v>5.0</v>
      </c>
      <c r="I18" s="530">
        <f t="shared" ref="I18:I20" si="13">H18/F18</f>
        <v>0.2631578947</v>
      </c>
      <c r="J18" s="531">
        <f t="shared" ref="J18:J20" si="14">L18-H18</f>
        <v>-5</v>
      </c>
      <c r="K18" s="532">
        <f t="shared" ref="K18:K20" si="15">L18/H18-1</f>
        <v>-1</v>
      </c>
      <c r="L18" s="672"/>
    </row>
    <row r="19" ht="14.25" customHeight="1" outlineLevel="2">
      <c r="A19" s="551" t="s">
        <v>911</v>
      </c>
      <c r="B19" s="551"/>
      <c r="C19" s="551" t="s">
        <v>911</v>
      </c>
      <c r="D19" s="712"/>
      <c r="E19" s="549">
        <v>3.0</v>
      </c>
      <c r="F19" s="665">
        <v>59.0</v>
      </c>
      <c r="G19" s="730" t="str">
        <f t="shared" ref="G19:G20" si="16">F19/#REF!</f>
        <v>#REF!</v>
      </c>
      <c r="H19" s="529">
        <v>10.0</v>
      </c>
      <c r="I19" s="530">
        <f t="shared" si="13"/>
        <v>0.1694915254</v>
      </c>
      <c r="J19" s="531">
        <f t="shared" si="14"/>
        <v>-10</v>
      </c>
      <c r="K19" s="532">
        <f t="shared" si="15"/>
        <v>-1</v>
      </c>
      <c r="L19" s="672"/>
    </row>
    <row r="20" ht="14.25" customHeight="1" outlineLevel="2">
      <c r="A20" s="551" t="s">
        <v>912</v>
      </c>
      <c r="B20" s="551"/>
      <c r="C20" s="551" t="s">
        <v>912</v>
      </c>
      <c r="D20" s="712"/>
      <c r="E20" s="545">
        <v>3.0</v>
      </c>
      <c r="F20" s="665">
        <v>39.0</v>
      </c>
      <c r="G20" s="730" t="str">
        <f t="shared" si="16"/>
        <v>#REF!</v>
      </c>
      <c r="H20" s="529">
        <v>8.0</v>
      </c>
      <c r="I20" s="530">
        <f t="shared" si="13"/>
        <v>0.2051282051</v>
      </c>
      <c r="J20" s="531">
        <f t="shared" si="14"/>
        <v>-8</v>
      </c>
      <c r="K20" s="532">
        <f t="shared" si="15"/>
        <v>-1</v>
      </c>
      <c r="L20" s="672"/>
    </row>
    <row r="21" ht="14.25" customHeight="1">
      <c r="A21" s="544" t="s">
        <v>914</v>
      </c>
      <c r="B21" s="638"/>
      <c r="C21" s="544" t="s">
        <v>914</v>
      </c>
      <c r="D21" s="662"/>
      <c r="E21" s="538"/>
      <c r="F21" s="539"/>
      <c r="G21" s="731"/>
      <c r="H21" s="535"/>
      <c r="I21" s="536"/>
      <c r="J21" s="537"/>
      <c r="K21" s="536"/>
      <c r="L21" s="647"/>
    </row>
    <row r="22" ht="14.25" customHeight="1" outlineLevel="1">
      <c r="A22" s="551" t="s">
        <v>915</v>
      </c>
      <c r="B22" s="551"/>
      <c r="C22" s="551" t="s">
        <v>915</v>
      </c>
      <c r="D22" s="664"/>
      <c r="E22" s="545">
        <v>20.0</v>
      </c>
      <c r="F22" s="665">
        <v>49.0</v>
      </c>
      <c r="G22" s="730" t="str">
        <f t="shared" ref="G22:G24" si="17">F22/#REF!</f>
        <v>#REF!</v>
      </c>
      <c r="H22" s="529">
        <v>13.0</v>
      </c>
      <c r="I22" s="530">
        <f t="shared" ref="I22:I24" si="18">H22/F22</f>
        <v>0.2653061224</v>
      </c>
      <c r="J22" s="531">
        <f t="shared" ref="J22:J24" si="19">L22-H22</f>
        <v>-13</v>
      </c>
      <c r="K22" s="532">
        <f t="shared" ref="K22:K24" si="20">L22/H22-1</f>
        <v>-1</v>
      </c>
      <c r="L22" s="672"/>
    </row>
    <row r="23" ht="14.25" customHeight="1" outlineLevel="1">
      <c r="A23" s="543" t="s">
        <v>916</v>
      </c>
      <c r="B23" s="551"/>
      <c r="C23" s="543" t="s">
        <v>916</v>
      </c>
      <c r="D23" s="664"/>
      <c r="E23" s="549">
        <v>50.0</v>
      </c>
      <c r="F23" s="665">
        <v>69.0</v>
      </c>
      <c r="G23" s="730" t="str">
        <f t="shared" si="17"/>
        <v>#REF!</v>
      </c>
      <c r="H23" s="529">
        <v>15.0</v>
      </c>
      <c r="I23" s="530">
        <f t="shared" si="18"/>
        <v>0.2173913043</v>
      </c>
      <c r="J23" s="531">
        <f t="shared" si="19"/>
        <v>-15</v>
      </c>
      <c r="K23" s="532">
        <f t="shared" si="20"/>
        <v>-1</v>
      </c>
      <c r="L23" s="672"/>
    </row>
    <row r="24" ht="14.25" customHeight="1" outlineLevel="1">
      <c r="A24" s="543" t="s">
        <v>917</v>
      </c>
      <c r="B24" s="551"/>
      <c r="C24" s="543" t="s">
        <v>917</v>
      </c>
      <c r="D24" s="664"/>
      <c r="E24" s="549">
        <v>50.0</v>
      </c>
      <c r="F24" s="665">
        <v>59.0</v>
      </c>
      <c r="G24" s="730" t="str">
        <f t="shared" si="17"/>
        <v>#REF!</v>
      </c>
      <c r="H24" s="529">
        <v>10.0</v>
      </c>
      <c r="I24" s="530">
        <f t="shared" si="18"/>
        <v>0.1694915254</v>
      </c>
      <c r="J24" s="531">
        <f t="shared" si="19"/>
        <v>-10</v>
      </c>
      <c r="K24" s="532">
        <f t="shared" si="20"/>
        <v>-1</v>
      </c>
      <c r="L24" s="672"/>
    </row>
    <row r="25" ht="14.25" customHeight="1">
      <c r="A25" s="544" t="s">
        <v>564</v>
      </c>
      <c r="B25" s="638"/>
      <c r="C25" s="544" t="s">
        <v>564</v>
      </c>
      <c r="D25" s="662"/>
      <c r="E25" s="538"/>
      <c r="F25" s="539"/>
      <c r="G25" s="731"/>
      <c r="H25" s="535"/>
      <c r="I25" s="536"/>
      <c r="J25" s="537"/>
      <c r="K25" s="536"/>
      <c r="L25" s="647"/>
    </row>
    <row r="26" ht="14.25" customHeight="1" outlineLevel="1">
      <c r="A26" s="543" t="s">
        <v>565</v>
      </c>
      <c r="B26" s="551"/>
      <c r="C26" s="543"/>
      <c r="D26" s="664"/>
      <c r="E26" s="545">
        <v>60.0</v>
      </c>
      <c r="F26" s="665">
        <v>239.0</v>
      </c>
      <c r="G26" s="730"/>
      <c r="H26" s="529">
        <v>22.0</v>
      </c>
      <c r="I26" s="530">
        <f t="shared" ref="I26:I30" si="21">H26/F26</f>
        <v>0.09205020921</v>
      </c>
      <c r="J26" s="531">
        <f t="shared" ref="J26:J30" si="22">L26-H26</f>
        <v>-22</v>
      </c>
      <c r="K26" s="532">
        <f t="shared" ref="K26:K30" si="23">L26/H26-1</f>
        <v>-1</v>
      </c>
      <c r="L26" s="647"/>
    </row>
    <row r="27" ht="14.25" customHeight="1" outlineLevel="1">
      <c r="A27" s="543" t="s">
        <v>566</v>
      </c>
      <c r="B27" s="551"/>
      <c r="C27" s="543"/>
      <c r="D27" s="664"/>
      <c r="E27" s="547">
        <v>340.0</v>
      </c>
      <c r="F27" s="665">
        <v>319.0</v>
      </c>
      <c r="G27" s="730"/>
      <c r="H27" s="529">
        <v>29.0</v>
      </c>
      <c r="I27" s="530">
        <f t="shared" si="21"/>
        <v>0.09090909091</v>
      </c>
      <c r="J27" s="531">
        <f t="shared" si="22"/>
        <v>-29</v>
      </c>
      <c r="K27" s="532">
        <f t="shared" si="23"/>
        <v>-1</v>
      </c>
      <c r="L27" s="647"/>
    </row>
    <row r="28" ht="14.25" customHeight="1" outlineLevel="1">
      <c r="A28" s="543" t="s">
        <v>567</v>
      </c>
      <c r="B28" s="551"/>
      <c r="C28" s="543"/>
      <c r="D28" s="551"/>
      <c r="E28" s="547">
        <v>340.0</v>
      </c>
      <c r="F28" s="665">
        <v>369.0</v>
      </c>
      <c r="G28" s="730"/>
      <c r="H28" s="529">
        <v>53.0</v>
      </c>
      <c r="I28" s="530">
        <f t="shared" si="21"/>
        <v>0.1436314363</v>
      </c>
      <c r="J28" s="531">
        <f t="shared" si="22"/>
        <v>-53</v>
      </c>
      <c r="K28" s="532">
        <f t="shared" si="23"/>
        <v>-1</v>
      </c>
      <c r="L28" s="647"/>
    </row>
    <row r="29" ht="14.25" customHeight="1" outlineLevel="1">
      <c r="A29" s="543" t="s">
        <v>568</v>
      </c>
      <c r="B29" s="551"/>
      <c r="C29" s="543"/>
      <c r="D29" s="664"/>
      <c r="E29" s="547">
        <v>400.0</v>
      </c>
      <c r="F29" s="665">
        <v>399.0</v>
      </c>
      <c r="G29" s="730"/>
      <c r="H29" s="529">
        <v>58.0</v>
      </c>
      <c r="I29" s="530">
        <f t="shared" si="21"/>
        <v>0.1453634085</v>
      </c>
      <c r="J29" s="531">
        <f t="shared" si="22"/>
        <v>-58</v>
      </c>
      <c r="K29" s="532">
        <f t="shared" si="23"/>
        <v>-1</v>
      </c>
      <c r="L29" s="647"/>
    </row>
    <row r="30" ht="14.25" customHeight="1" outlineLevel="1">
      <c r="A30" s="543" t="s">
        <v>569</v>
      </c>
      <c r="B30" s="551"/>
      <c r="C30" s="543"/>
      <c r="D30" s="664"/>
      <c r="E30" s="547">
        <v>400.0</v>
      </c>
      <c r="F30" s="653">
        <v>499.0</v>
      </c>
      <c r="G30" s="730"/>
      <c r="H30" s="529">
        <v>106.0</v>
      </c>
      <c r="I30" s="530">
        <f t="shared" si="21"/>
        <v>0.2124248497</v>
      </c>
      <c r="J30" s="531">
        <f t="shared" si="22"/>
        <v>-106</v>
      </c>
      <c r="K30" s="532">
        <f t="shared" si="23"/>
        <v>-1</v>
      </c>
      <c r="L30" s="656"/>
    </row>
    <row r="31" ht="14.25" customHeight="1">
      <c r="A31" s="525" t="s">
        <v>573</v>
      </c>
      <c r="B31" s="638"/>
      <c r="C31" s="525" t="s">
        <v>573</v>
      </c>
      <c r="D31" s="669" t="s">
        <v>734</v>
      </c>
      <c r="E31" s="538"/>
      <c r="F31" s="539"/>
      <c r="G31" s="731"/>
      <c r="H31" s="535"/>
      <c r="I31" s="536"/>
      <c r="J31" s="537"/>
      <c r="K31" s="536"/>
      <c r="L31" s="647"/>
    </row>
    <row r="32" ht="14.25" customHeight="1" outlineLevel="1">
      <c r="A32" s="543" t="s">
        <v>574</v>
      </c>
      <c r="B32" s="543"/>
      <c r="C32" s="671"/>
      <c r="D32" s="543"/>
      <c r="E32" s="549">
        <v>700.0</v>
      </c>
      <c r="F32" s="546">
        <v>699.0</v>
      </c>
      <c r="G32" s="735"/>
      <c r="H32" s="550">
        <v>85.0</v>
      </c>
      <c r="I32" s="542">
        <f t="shared" ref="I32:I41" si="24">H32/F32</f>
        <v>0.121602289</v>
      </c>
      <c r="J32" s="541">
        <f t="shared" ref="J32:J41" si="25">L32-H32</f>
        <v>-85</v>
      </c>
      <c r="K32" s="542">
        <f t="shared" ref="K32:K41" si="26">L32/H32-1</f>
        <v>-1</v>
      </c>
      <c r="L32" s="672"/>
    </row>
    <row r="33" ht="14.25" customHeight="1" outlineLevel="1">
      <c r="A33" s="543" t="s">
        <v>574</v>
      </c>
      <c r="B33" s="543"/>
      <c r="E33" s="549">
        <v>300.0</v>
      </c>
      <c r="F33" s="546">
        <v>399.0</v>
      </c>
      <c r="G33" s="735"/>
      <c r="H33" s="550">
        <v>55.0</v>
      </c>
      <c r="I33" s="542">
        <f t="shared" si="24"/>
        <v>0.1378446115</v>
      </c>
      <c r="J33" s="541">
        <f t="shared" si="25"/>
        <v>-55</v>
      </c>
      <c r="K33" s="542">
        <f t="shared" si="26"/>
        <v>-1</v>
      </c>
      <c r="L33" s="672"/>
    </row>
    <row r="34" ht="14.25" customHeight="1" outlineLevel="1">
      <c r="A34" s="543" t="s">
        <v>575</v>
      </c>
      <c r="B34" s="543"/>
      <c r="C34" s="671"/>
      <c r="D34" s="543"/>
      <c r="E34" s="549">
        <v>700.0</v>
      </c>
      <c r="F34" s="546">
        <v>699.0</v>
      </c>
      <c r="G34" s="735"/>
      <c r="H34" s="550">
        <v>85.0</v>
      </c>
      <c r="I34" s="542">
        <f t="shared" si="24"/>
        <v>0.121602289</v>
      </c>
      <c r="J34" s="541">
        <f t="shared" si="25"/>
        <v>-85</v>
      </c>
      <c r="K34" s="542">
        <f t="shared" si="26"/>
        <v>-1</v>
      </c>
      <c r="L34" s="672"/>
    </row>
    <row r="35" ht="14.25" customHeight="1" outlineLevel="1">
      <c r="A35" s="551" t="s">
        <v>575</v>
      </c>
      <c r="B35" s="543"/>
      <c r="E35" s="549">
        <v>300.0</v>
      </c>
      <c r="F35" s="546">
        <v>399.0</v>
      </c>
      <c r="G35" s="735"/>
      <c r="H35" s="550">
        <v>55.0</v>
      </c>
      <c r="I35" s="542">
        <f t="shared" si="24"/>
        <v>0.1378446115</v>
      </c>
      <c r="J35" s="541">
        <f t="shared" si="25"/>
        <v>-55</v>
      </c>
      <c r="K35" s="542">
        <f t="shared" si="26"/>
        <v>-1</v>
      </c>
      <c r="L35" s="672"/>
    </row>
    <row r="36" ht="14.25" customHeight="1" outlineLevel="1">
      <c r="A36" s="543" t="s">
        <v>576</v>
      </c>
      <c r="B36" s="543"/>
      <c r="C36" s="671"/>
      <c r="D36" s="543"/>
      <c r="E36" s="549">
        <v>700.0</v>
      </c>
      <c r="F36" s="546">
        <v>699.0</v>
      </c>
      <c r="G36" s="735" t="str">
        <f t="shared" ref="G36:G37" si="27">F36/#REF!</f>
        <v>#REF!</v>
      </c>
      <c r="H36" s="550">
        <v>85.0</v>
      </c>
      <c r="I36" s="542">
        <f t="shared" si="24"/>
        <v>0.121602289</v>
      </c>
      <c r="J36" s="541">
        <f t="shared" si="25"/>
        <v>-85</v>
      </c>
      <c r="K36" s="542">
        <f t="shared" si="26"/>
        <v>-1</v>
      </c>
      <c r="L36" s="672"/>
    </row>
    <row r="37" ht="14.25" customHeight="1" outlineLevel="1">
      <c r="A37" s="543" t="s">
        <v>576</v>
      </c>
      <c r="E37" s="549">
        <v>300.0</v>
      </c>
      <c r="F37" s="546">
        <v>399.0</v>
      </c>
      <c r="G37" s="735" t="str">
        <f t="shared" si="27"/>
        <v>#REF!</v>
      </c>
      <c r="H37" s="550">
        <v>55.0</v>
      </c>
      <c r="I37" s="542">
        <f t="shared" si="24"/>
        <v>0.1378446115</v>
      </c>
      <c r="J37" s="541">
        <f t="shared" si="25"/>
        <v>-55</v>
      </c>
      <c r="K37" s="542">
        <f t="shared" si="26"/>
        <v>-1</v>
      </c>
      <c r="L37" s="672"/>
    </row>
    <row r="38" ht="14.25" customHeight="1" outlineLevel="1">
      <c r="A38" s="543" t="s">
        <v>577</v>
      </c>
      <c r="B38" s="543"/>
      <c r="C38" s="543"/>
      <c r="D38" s="543"/>
      <c r="E38" s="549">
        <v>700.0</v>
      </c>
      <c r="F38" s="546">
        <v>699.0</v>
      </c>
      <c r="G38" s="735"/>
      <c r="H38" s="550">
        <v>85.0</v>
      </c>
      <c r="I38" s="542">
        <f t="shared" si="24"/>
        <v>0.121602289</v>
      </c>
      <c r="J38" s="541">
        <f t="shared" si="25"/>
        <v>-85</v>
      </c>
      <c r="K38" s="542">
        <f t="shared" si="26"/>
        <v>-1</v>
      </c>
      <c r="L38" s="672"/>
    </row>
    <row r="39" ht="15.0" customHeight="1">
      <c r="A39" s="543" t="s">
        <v>577</v>
      </c>
      <c r="E39" s="549">
        <v>300.0</v>
      </c>
      <c r="F39" s="546">
        <v>399.0</v>
      </c>
      <c r="G39" s="735"/>
      <c r="H39" s="550">
        <v>55.0</v>
      </c>
      <c r="I39" s="542">
        <f t="shared" si="24"/>
        <v>0.1378446115</v>
      </c>
      <c r="J39" s="541">
        <f t="shared" si="25"/>
        <v>-55</v>
      </c>
      <c r="K39" s="542">
        <f t="shared" si="26"/>
        <v>-1</v>
      </c>
      <c r="L39" s="647"/>
    </row>
    <row r="40" ht="16.5" customHeight="1" outlineLevel="1">
      <c r="A40" s="543" t="s">
        <v>578</v>
      </c>
      <c r="B40" s="543"/>
      <c r="C40" s="543"/>
      <c r="D40" s="543"/>
      <c r="E40" s="548">
        <v>700.0</v>
      </c>
      <c r="F40" s="546">
        <v>699.0</v>
      </c>
      <c r="G40" s="735"/>
      <c r="H40" s="550">
        <v>60.0</v>
      </c>
      <c r="I40" s="542">
        <f t="shared" si="24"/>
        <v>0.08583690987</v>
      </c>
      <c r="J40" s="541">
        <f t="shared" si="25"/>
        <v>-60</v>
      </c>
      <c r="K40" s="542">
        <f t="shared" si="26"/>
        <v>-1</v>
      </c>
      <c r="L40" s="656"/>
    </row>
    <row r="41" ht="14.25" customHeight="1" outlineLevel="1">
      <c r="A41" s="543" t="s">
        <v>578</v>
      </c>
      <c r="E41" s="548">
        <v>300.0</v>
      </c>
      <c r="F41" s="546">
        <v>399.0</v>
      </c>
      <c r="G41" s="735"/>
      <c r="H41" s="550">
        <v>27.0</v>
      </c>
      <c r="I41" s="542">
        <f t="shared" si="24"/>
        <v>0.06766917293</v>
      </c>
      <c r="J41" s="541">
        <f t="shared" si="25"/>
        <v>-27</v>
      </c>
      <c r="K41" s="542">
        <f t="shared" si="26"/>
        <v>-1</v>
      </c>
      <c r="L41" s="656"/>
    </row>
    <row r="42" ht="14.25" customHeight="1">
      <c r="A42" s="544" t="s">
        <v>930</v>
      </c>
      <c r="B42" s="673"/>
      <c r="C42" s="525" t="s">
        <v>931</v>
      </c>
      <c r="D42" s="662"/>
      <c r="E42" s="538"/>
      <c r="F42" s="539"/>
      <c r="G42" s="731"/>
      <c r="H42" s="535"/>
      <c r="I42" s="536"/>
      <c r="J42" s="537"/>
      <c r="K42" s="536"/>
      <c r="L42" s="647"/>
    </row>
    <row r="43" ht="14.25" customHeight="1" outlineLevel="1">
      <c r="A43" s="543" t="s">
        <v>932</v>
      </c>
      <c r="B43" s="543"/>
      <c r="C43" s="543"/>
      <c r="D43" s="543"/>
      <c r="E43" s="549">
        <v>300.0</v>
      </c>
      <c r="F43" s="546">
        <v>359.0</v>
      </c>
      <c r="G43" s="735"/>
      <c r="H43" s="529">
        <v>54.0</v>
      </c>
      <c r="I43" s="530">
        <f t="shared" ref="I43:I44" si="28">H43/F43</f>
        <v>0.1504178273</v>
      </c>
      <c r="J43" s="531">
        <f t="shared" ref="J43:J44" si="29">L43-H43</f>
        <v>-54</v>
      </c>
      <c r="K43" s="532">
        <f t="shared" ref="K43:K44" si="30">L43/H43-1</f>
        <v>-1</v>
      </c>
      <c r="L43" s="672"/>
    </row>
    <row r="44" ht="14.25" customHeight="1" outlineLevel="1">
      <c r="A44" s="543" t="s">
        <v>935</v>
      </c>
      <c r="B44" s="543"/>
      <c r="C44" s="543"/>
      <c r="D44" s="679"/>
      <c r="E44" s="549">
        <v>500.0</v>
      </c>
      <c r="F44" s="546">
        <v>529.0</v>
      </c>
      <c r="G44" s="735"/>
      <c r="H44" s="529">
        <v>90.0</v>
      </c>
      <c r="I44" s="530">
        <f t="shared" si="28"/>
        <v>0.1701323251</v>
      </c>
      <c r="J44" s="531">
        <f t="shared" si="29"/>
        <v>-90</v>
      </c>
      <c r="K44" s="532">
        <f t="shared" si="30"/>
        <v>-1</v>
      </c>
      <c r="L44" s="672"/>
    </row>
    <row r="45" ht="14.25" customHeight="1">
      <c r="A45" s="544" t="s">
        <v>741</v>
      </c>
      <c r="B45" s="673"/>
      <c r="C45" s="544" t="s">
        <v>741</v>
      </c>
      <c r="D45" s="659"/>
      <c r="E45" s="538"/>
      <c r="F45" s="539"/>
      <c r="G45" s="731"/>
      <c r="H45" s="535"/>
      <c r="I45" s="536"/>
      <c r="J45" s="537"/>
      <c r="K45" s="536"/>
      <c r="L45" s="647"/>
    </row>
    <row r="46" ht="14.25" customHeight="1" outlineLevel="1">
      <c r="A46" s="543" t="s">
        <v>742</v>
      </c>
      <c r="B46" s="551"/>
      <c r="C46" s="543"/>
      <c r="D46" s="677"/>
      <c r="E46" s="547">
        <v>250.0</v>
      </c>
      <c r="F46" s="546">
        <v>279.0</v>
      </c>
      <c r="G46" s="735"/>
      <c r="H46" s="550">
        <v>65.0</v>
      </c>
      <c r="I46" s="542">
        <f t="shared" ref="I46:I56" si="31">H46/F46</f>
        <v>0.2329749104</v>
      </c>
      <c r="J46" s="541">
        <f t="shared" ref="J46:J56" si="32">L46-H46</f>
        <v>-65</v>
      </c>
      <c r="K46" s="542">
        <f t="shared" ref="K46:K56" si="33">L46/H46-1</f>
        <v>-1</v>
      </c>
      <c r="L46" s="672"/>
    </row>
    <row r="47" ht="14.25" customHeight="1" outlineLevel="1">
      <c r="A47" s="543" t="s">
        <v>744</v>
      </c>
      <c r="B47" s="551"/>
      <c r="C47" s="671"/>
      <c r="D47" s="677"/>
      <c r="E47" s="547">
        <v>250.0</v>
      </c>
      <c r="F47" s="546">
        <v>279.0</v>
      </c>
      <c r="G47" s="735"/>
      <c r="H47" s="550">
        <v>65.0</v>
      </c>
      <c r="I47" s="542">
        <f t="shared" si="31"/>
        <v>0.2329749104</v>
      </c>
      <c r="J47" s="541">
        <f t="shared" si="32"/>
        <v>-65</v>
      </c>
      <c r="K47" s="542">
        <f t="shared" si="33"/>
        <v>-1</v>
      </c>
      <c r="L47" s="672"/>
    </row>
    <row r="48" ht="14.25" customHeight="1" outlineLevel="1">
      <c r="A48" s="543" t="s">
        <v>742</v>
      </c>
      <c r="B48" s="551"/>
      <c r="C48" s="543"/>
      <c r="D48" s="679"/>
      <c r="E48" s="548">
        <v>400.0</v>
      </c>
      <c r="F48" s="528">
        <v>299.0</v>
      </c>
      <c r="G48" s="735"/>
      <c r="H48" s="550">
        <v>65.0</v>
      </c>
      <c r="I48" s="542">
        <f t="shared" si="31"/>
        <v>0.2173913043</v>
      </c>
      <c r="J48" s="541">
        <f t="shared" si="32"/>
        <v>-65</v>
      </c>
      <c r="K48" s="542">
        <f t="shared" si="33"/>
        <v>-1</v>
      </c>
      <c r="L48" s="656"/>
    </row>
    <row r="49" ht="14.25" customHeight="1" outlineLevel="1">
      <c r="A49" s="543" t="s">
        <v>742</v>
      </c>
      <c r="B49" s="543"/>
      <c r="C49" s="543"/>
      <c r="D49" s="679"/>
      <c r="E49" s="548">
        <v>1000.0</v>
      </c>
      <c r="F49" s="528">
        <v>549.0</v>
      </c>
      <c r="G49" s="735"/>
      <c r="H49" s="550">
        <v>110.0</v>
      </c>
      <c r="I49" s="542">
        <f t="shared" si="31"/>
        <v>0.2003642987</v>
      </c>
      <c r="J49" s="541">
        <f t="shared" si="32"/>
        <v>-110</v>
      </c>
      <c r="K49" s="542">
        <f t="shared" si="33"/>
        <v>-1</v>
      </c>
      <c r="L49" s="656"/>
    </row>
    <row r="50" ht="14.25" customHeight="1" outlineLevel="1">
      <c r="A50" s="543" t="s">
        <v>748</v>
      </c>
      <c r="B50" s="551"/>
      <c r="C50" s="671"/>
      <c r="D50" s="677"/>
      <c r="E50" s="547">
        <v>250.0</v>
      </c>
      <c r="F50" s="546">
        <v>279.0</v>
      </c>
      <c r="G50" s="735"/>
      <c r="H50" s="550">
        <v>65.0</v>
      </c>
      <c r="I50" s="542">
        <f t="shared" si="31"/>
        <v>0.2329749104</v>
      </c>
      <c r="J50" s="541">
        <f t="shared" si="32"/>
        <v>-65</v>
      </c>
      <c r="K50" s="542">
        <f t="shared" si="33"/>
        <v>-1</v>
      </c>
      <c r="L50" s="672"/>
    </row>
    <row r="51" ht="14.25" customHeight="1" outlineLevel="1">
      <c r="A51" s="543" t="s">
        <v>749</v>
      </c>
      <c r="B51" s="551"/>
      <c r="C51" s="671"/>
      <c r="D51" s="679"/>
      <c r="E51" s="548">
        <v>400.0</v>
      </c>
      <c r="F51" s="528">
        <v>299.0</v>
      </c>
      <c r="G51" s="735"/>
      <c r="H51" s="550">
        <v>65.0</v>
      </c>
      <c r="I51" s="542">
        <f t="shared" si="31"/>
        <v>0.2173913043</v>
      </c>
      <c r="J51" s="541">
        <f t="shared" si="32"/>
        <v>-65</v>
      </c>
      <c r="K51" s="542">
        <f t="shared" si="33"/>
        <v>-1</v>
      </c>
      <c r="L51" s="656"/>
    </row>
    <row r="52" ht="14.25" customHeight="1" outlineLevel="1">
      <c r="A52" s="543" t="s">
        <v>749</v>
      </c>
      <c r="B52" s="543"/>
      <c r="C52" s="671"/>
      <c r="D52" s="679"/>
      <c r="E52" s="548">
        <v>1000.0</v>
      </c>
      <c r="F52" s="528">
        <v>549.0</v>
      </c>
      <c r="G52" s="735"/>
      <c r="H52" s="550">
        <v>110.0</v>
      </c>
      <c r="I52" s="542">
        <f t="shared" si="31"/>
        <v>0.2003642987</v>
      </c>
      <c r="J52" s="541">
        <f t="shared" si="32"/>
        <v>-110</v>
      </c>
      <c r="K52" s="542">
        <f t="shared" si="33"/>
        <v>-1</v>
      </c>
      <c r="L52" s="656"/>
    </row>
    <row r="53" ht="14.25" customHeight="1" outlineLevel="1">
      <c r="A53" s="543" t="s">
        <v>751</v>
      </c>
      <c r="B53" s="543"/>
      <c r="C53" s="543"/>
      <c r="D53" s="679"/>
      <c r="E53" s="547">
        <v>200.0</v>
      </c>
      <c r="F53" s="546">
        <v>129.0</v>
      </c>
      <c r="G53" s="735"/>
      <c r="H53" s="529">
        <v>35.0</v>
      </c>
      <c r="I53" s="542">
        <f t="shared" si="31"/>
        <v>0.2713178295</v>
      </c>
      <c r="J53" s="541">
        <f t="shared" si="32"/>
        <v>-35</v>
      </c>
      <c r="K53" s="542">
        <f t="shared" si="33"/>
        <v>-1</v>
      </c>
      <c r="L53" s="647"/>
    </row>
    <row r="54" ht="14.25" customHeight="1" outlineLevel="1">
      <c r="A54" s="543" t="s">
        <v>751</v>
      </c>
      <c r="D54" s="648"/>
      <c r="E54" s="547">
        <v>1000.0</v>
      </c>
      <c r="F54" s="546">
        <v>549.0</v>
      </c>
      <c r="G54" s="735"/>
      <c r="H54" s="529">
        <v>150.0</v>
      </c>
      <c r="I54" s="542">
        <f t="shared" si="31"/>
        <v>0.2732240437</v>
      </c>
      <c r="J54" s="541">
        <f t="shared" si="32"/>
        <v>-150</v>
      </c>
      <c r="K54" s="542">
        <f t="shared" si="33"/>
        <v>-1</v>
      </c>
      <c r="L54" s="647"/>
    </row>
    <row r="55" ht="14.25" customHeight="1" outlineLevel="1">
      <c r="A55" s="543" t="s">
        <v>757</v>
      </c>
      <c r="B55" s="683"/>
      <c r="C55" s="543"/>
      <c r="D55" s="679"/>
      <c r="E55" s="548">
        <v>250.0</v>
      </c>
      <c r="F55" s="546">
        <v>259.0</v>
      </c>
      <c r="G55" s="742"/>
      <c r="H55" s="684">
        <v>55.0</v>
      </c>
      <c r="I55" s="542">
        <f t="shared" si="31"/>
        <v>0.2123552124</v>
      </c>
      <c r="J55" s="541">
        <f t="shared" si="32"/>
        <v>-55</v>
      </c>
      <c r="K55" s="542">
        <f t="shared" si="33"/>
        <v>-1</v>
      </c>
      <c r="L55" s="672"/>
    </row>
    <row r="56" ht="14.25" customHeight="1" outlineLevel="1">
      <c r="A56" s="543" t="s">
        <v>760</v>
      </c>
      <c r="B56" s="683"/>
      <c r="C56" s="543"/>
      <c r="D56" s="679"/>
      <c r="E56" s="548">
        <v>250.0</v>
      </c>
      <c r="F56" s="546">
        <v>269.0</v>
      </c>
      <c r="G56" s="735"/>
      <c r="H56" s="684">
        <v>55.0</v>
      </c>
      <c r="I56" s="542">
        <f t="shared" si="31"/>
        <v>0.2044609665</v>
      </c>
      <c r="J56" s="541">
        <f t="shared" si="32"/>
        <v>-55</v>
      </c>
      <c r="K56" s="542">
        <f t="shared" si="33"/>
        <v>-1</v>
      </c>
      <c r="L56" s="672"/>
    </row>
    <row r="57" ht="14.25" customHeight="1" outlineLevel="1">
      <c r="A57" s="525" t="s">
        <v>579</v>
      </c>
      <c r="B57" s="685"/>
      <c r="C57" s="525" t="s">
        <v>579</v>
      </c>
      <c r="D57" s="686"/>
      <c r="E57" s="687"/>
      <c r="F57" s="687"/>
      <c r="G57" s="743"/>
      <c r="H57" s="688"/>
      <c r="I57" s="536"/>
      <c r="J57" s="689"/>
      <c r="K57" s="690"/>
      <c r="L57" s="656"/>
    </row>
    <row r="58" ht="14.25" customHeight="1" outlineLevel="1">
      <c r="A58" s="525"/>
      <c r="D58" s="648"/>
      <c r="E58" s="687"/>
      <c r="F58" s="687"/>
      <c r="G58" s="743"/>
      <c r="H58" s="688"/>
      <c r="I58" s="536"/>
      <c r="J58" s="689"/>
      <c r="K58" s="690"/>
      <c r="L58" s="656"/>
    </row>
    <row r="59" ht="14.25" customHeight="1" outlineLevel="1">
      <c r="A59" s="525"/>
      <c r="D59" s="648"/>
      <c r="E59" s="687"/>
      <c r="F59" s="687"/>
      <c r="G59" s="743"/>
      <c r="H59" s="688"/>
      <c r="I59" s="536"/>
      <c r="J59" s="689"/>
      <c r="K59" s="690"/>
      <c r="L59" s="656"/>
    </row>
    <row r="60" ht="14.25" customHeight="1" outlineLevel="1">
      <c r="A60" s="525"/>
      <c r="D60" s="648"/>
      <c r="E60" s="687"/>
      <c r="F60" s="687"/>
      <c r="G60" s="743"/>
      <c r="H60" s="688"/>
      <c r="I60" s="536"/>
      <c r="J60" s="689"/>
      <c r="K60" s="690"/>
      <c r="L60" s="656"/>
    </row>
    <row r="61" ht="14.25" customHeight="1" outlineLevel="1">
      <c r="A61" s="525"/>
      <c r="D61" s="648"/>
      <c r="E61" s="687"/>
      <c r="F61" s="687"/>
      <c r="G61" s="743"/>
      <c r="H61" s="688"/>
      <c r="I61" s="536"/>
      <c r="J61" s="689"/>
      <c r="K61" s="690"/>
      <c r="L61" s="656"/>
    </row>
    <row r="62" ht="14.25" customHeight="1" outlineLevel="1">
      <c r="A62" s="543" t="s">
        <v>763</v>
      </c>
      <c r="B62" s="543"/>
      <c r="C62" s="543"/>
      <c r="D62" s="543"/>
      <c r="E62" s="548">
        <v>330.0</v>
      </c>
      <c r="F62" s="528">
        <v>329.0</v>
      </c>
      <c r="G62" s="735"/>
      <c r="H62" s="529">
        <v>82.0</v>
      </c>
      <c r="I62" s="530">
        <f t="shared" ref="I62:I63" si="34">H62/F62</f>
        <v>0.2492401216</v>
      </c>
      <c r="J62" s="531">
        <f t="shared" ref="J62:J63" si="35">L62-H62</f>
        <v>-82</v>
      </c>
      <c r="K62" s="532">
        <f t="shared" ref="K62:K63" si="36">L62/H62-1</f>
        <v>-1</v>
      </c>
      <c r="L62" s="656"/>
    </row>
    <row r="63" ht="14.25" customHeight="1" outlineLevel="1">
      <c r="A63" s="551" t="s">
        <v>766</v>
      </c>
      <c r="B63" s="543"/>
      <c r="C63" s="551"/>
      <c r="D63" s="543"/>
      <c r="E63" s="547">
        <v>500.0</v>
      </c>
      <c r="F63" s="546">
        <v>169.0</v>
      </c>
      <c r="G63" s="735"/>
      <c r="H63" s="529">
        <v>33.0</v>
      </c>
      <c r="I63" s="530">
        <f t="shared" si="34"/>
        <v>0.1952662722</v>
      </c>
      <c r="J63" s="531">
        <f t="shared" si="35"/>
        <v>-33</v>
      </c>
      <c r="K63" s="532">
        <f t="shared" si="36"/>
        <v>-1</v>
      </c>
      <c r="L63" s="672"/>
    </row>
    <row r="64" ht="14.25" customHeight="1">
      <c r="A64" s="544" t="s">
        <v>768</v>
      </c>
      <c r="B64" s="638"/>
      <c r="C64" s="525" t="s">
        <v>769</v>
      </c>
      <c r="D64" s="662"/>
      <c r="E64" s="538"/>
      <c r="F64" s="539"/>
      <c r="G64" s="731"/>
      <c r="H64" s="535"/>
      <c r="I64" s="536"/>
      <c r="J64" s="537"/>
      <c r="K64" s="536"/>
      <c r="L64" s="647"/>
    </row>
    <row r="65" ht="15.0" customHeight="1" outlineLevel="1">
      <c r="A65" s="543" t="s">
        <v>770</v>
      </c>
      <c r="B65" s="693"/>
      <c r="C65" s="543"/>
      <c r="D65" s="679"/>
      <c r="E65" s="549">
        <v>400.0</v>
      </c>
      <c r="F65" s="528">
        <v>499.0</v>
      </c>
      <c r="G65" s="735"/>
      <c r="H65" s="529">
        <v>98.0</v>
      </c>
      <c r="I65" s="530">
        <f t="shared" ref="I65:I67" si="37">H65/F65</f>
        <v>0.1963927856</v>
      </c>
      <c r="J65" s="531">
        <f t="shared" ref="J65:J67" si="38">L65-H65</f>
        <v>-98</v>
      </c>
      <c r="K65" s="532">
        <f t="shared" ref="K65:K67" si="39">L65/H65-1</f>
        <v>-1</v>
      </c>
      <c r="L65" s="656"/>
    </row>
    <row r="66" ht="14.25" customHeight="1" outlineLevel="1">
      <c r="A66" s="543" t="s">
        <v>771</v>
      </c>
      <c r="B66" s="551"/>
      <c r="C66" s="543"/>
      <c r="D66" s="679"/>
      <c r="E66" s="548">
        <v>400.0</v>
      </c>
      <c r="F66" s="528">
        <v>449.0</v>
      </c>
      <c r="G66" s="735"/>
      <c r="H66" s="550">
        <v>45.0</v>
      </c>
      <c r="I66" s="530">
        <f t="shared" si="37"/>
        <v>0.1002227171</v>
      </c>
      <c r="J66" s="531">
        <f t="shared" si="38"/>
        <v>-45</v>
      </c>
      <c r="K66" s="532">
        <f t="shared" si="39"/>
        <v>-1</v>
      </c>
      <c r="L66" s="656"/>
    </row>
    <row r="67" ht="14.25" customHeight="1" outlineLevel="1">
      <c r="A67" s="543" t="s">
        <v>947</v>
      </c>
      <c r="B67" s="551"/>
      <c r="C67" s="543"/>
      <c r="D67" s="543"/>
      <c r="E67" s="548">
        <v>400.0</v>
      </c>
      <c r="F67" s="528">
        <v>499.0</v>
      </c>
      <c r="G67" s="735"/>
      <c r="H67" s="550">
        <v>90.0</v>
      </c>
      <c r="I67" s="530">
        <f t="shared" si="37"/>
        <v>0.1803607214</v>
      </c>
      <c r="J67" s="531">
        <f t="shared" si="38"/>
        <v>-90</v>
      </c>
      <c r="K67" s="532">
        <f t="shared" si="39"/>
        <v>-1</v>
      </c>
      <c r="L67" s="656"/>
    </row>
    <row r="68" ht="14.25" customHeight="1" outlineLevel="1">
      <c r="A68" s="525" t="s">
        <v>773</v>
      </c>
      <c r="B68" s="638"/>
      <c r="C68" s="525" t="s">
        <v>774</v>
      </c>
      <c r="D68" s="694"/>
      <c r="E68" s="695"/>
      <c r="F68" s="534"/>
      <c r="G68" s="731"/>
      <c r="H68" s="535"/>
      <c r="I68" s="536"/>
      <c r="J68" s="537"/>
      <c r="K68" s="536"/>
      <c r="L68" s="656"/>
    </row>
    <row r="69" ht="14.25" customHeight="1" outlineLevel="1">
      <c r="A69" s="543" t="s">
        <v>777</v>
      </c>
      <c r="B69" s="543"/>
      <c r="C69" s="543"/>
      <c r="D69" s="543"/>
      <c r="E69" s="548">
        <v>330.0</v>
      </c>
      <c r="F69" s="653">
        <v>379.0</v>
      </c>
      <c r="G69" s="730"/>
      <c r="H69" s="529">
        <v>59.0</v>
      </c>
      <c r="I69" s="530">
        <f t="shared" ref="I69:I71" si="40">H69/F69</f>
        <v>0.1556728232</v>
      </c>
      <c r="J69" s="531">
        <f t="shared" ref="J69:J71" si="41">L69-H69</f>
        <v>-59</v>
      </c>
      <c r="K69" s="532">
        <f t="shared" ref="K69:K71" si="42">L69/H69-1</f>
        <v>-1</v>
      </c>
      <c r="L69" s="656"/>
    </row>
    <row r="70" ht="14.25" customHeight="1" outlineLevel="1">
      <c r="A70" s="543" t="s">
        <v>778</v>
      </c>
      <c r="B70" s="543"/>
      <c r="C70" s="543"/>
      <c r="D70" s="543"/>
      <c r="E70" s="549">
        <v>450.0</v>
      </c>
      <c r="F70" s="653">
        <v>419.0</v>
      </c>
      <c r="G70" s="730"/>
      <c r="H70" s="529">
        <v>68.0</v>
      </c>
      <c r="I70" s="530">
        <f t="shared" si="40"/>
        <v>0.1622911695</v>
      </c>
      <c r="J70" s="531">
        <f t="shared" si="41"/>
        <v>-68</v>
      </c>
      <c r="K70" s="532">
        <f t="shared" si="42"/>
        <v>-1</v>
      </c>
      <c r="L70" s="656"/>
    </row>
    <row r="71" ht="14.25" customHeight="1" outlineLevel="1">
      <c r="A71" s="543" t="s">
        <v>952</v>
      </c>
      <c r="B71" s="543"/>
      <c r="C71" s="543"/>
      <c r="D71" s="543"/>
      <c r="E71" s="549">
        <v>330.0</v>
      </c>
      <c r="F71" s="653">
        <v>299.0</v>
      </c>
      <c r="G71" s="730"/>
      <c r="H71" s="529">
        <v>51.0</v>
      </c>
      <c r="I71" s="530">
        <f t="shared" si="40"/>
        <v>0.1705685619</v>
      </c>
      <c r="J71" s="531">
        <f t="shared" si="41"/>
        <v>-51</v>
      </c>
      <c r="K71" s="532">
        <f t="shared" si="42"/>
        <v>-1</v>
      </c>
      <c r="L71" s="656"/>
    </row>
    <row r="72" ht="14.25" customHeight="1" outlineLevel="1">
      <c r="A72" s="525" t="s">
        <v>953</v>
      </c>
      <c r="B72" s="704"/>
      <c r="C72" s="704" t="s">
        <v>953</v>
      </c>
      <c r="D72" s="694"/>
      <c r="E72" s="538"/>
      <c r="F72" s="744"/>
      <c r="G72" s="731"/>
      <c r="H72" s="535"/>
      <c r="I72" s="536"/>
      <c r="J72" s="537"/>
      <c r="K72" s="536"/>
      <c r="L72" s="672"/>
    </row>
    <row r="73" ht="14.25" customHeight="1" outlineLevel="1">
      <c r="A73" s="543" t="s">
        <v>770</v>
      </c>
      <c r="B73" s="551"/>
      <c r="C73" s="543"/>
      <c r="D73" s="679"/>
      <c r="E73" s="549">
        <v>3000.0</v>
      </c>
      <c r="F73" s="653">
        <v>3739.0</v>
      </c>
      <c r="G73" s="730"/>
      <c r="H73" s="529">
        <v>588.0</v>
      </c>
      <c r="I73" s="530">
        <f t="shared" ref="I73:I75" si="43">H73/F73</f>
        <v>0.1572612998</v>
      </c>
      <c r="J73" s="531">
        <f t="shared" ref="J73:J75" si="44">L73-H73</f>
        <v>-588</v>
      </c>
      <c r="K73" s="532">
        <f t="shared" ref="K73:K75" si="45">L73/H73-1</f>
        <v>-1</v>
      </c>
      <c r="L73" s="656"/>
    </row>
    <row r="74" ht="14.25" customHeight="1" outlineLevel="1">
      <c r="A74" s="543" t="s">
        <v>954</v>
      </c>
      <c r="B74" s="551"/>
      <c r="C74" s="543"/>
      <c r="D74" s="679"/>
      <c r="E74" s="549">
        <v>3000.0</v>
      </c>
      <c r="F74" s="528">
        <v>3359.0</v>
      </c>
      <c r="G74" s="735"/>
      <c r="H74" s="550">
        <v>270.0</v>
      </c>
      <c r="I74" s="530">
        <f t="shared" si="43"/>
        <v>0.08038106579</v>
      </c>
      <c r="J74" s="531">
        <f t="shared" si="44"/>
        <v>-270</v>
      </c>
      <c r="K74" s="532">
        <f t="shared" si="45"/>
        <v>-1</v>
      </c>
      <c r="L74" s="656"/>
    </row>
    <row r="75" ht="14.25" customHeight="1" outlineLevel="1">
      <c r="A75" s="543" t="s">
        <v>955</v>
      </c>
      <c r="B75" s="551"/>
      <c r="C75" s="543"/>
      <c r="D75" s="664"/>
      <c r="E75" s="549">
        <v>3000.0</v>
      </c>
      <c r="F75" s="653">
        <v>3739.0</v>
      </c>
      <c r="G75" s="735"/>
      <c r="H75" s="550">
        <v>540.0</v>
      </c>
      <c r="I75" s="530">
        <f t="shared" si="43"/>
        <v>0.1444236427</v>
      </c>
      <c r="J75" s="531">
        <f t="shared" si="44"/>
        <v>-540</v>
      </c>
      <c r="K75" s="532">
        <f t="shared" si="45"/>
        <v>-1</v>
      </c>
      <c r="L75" s="656"/>
    </row>
    <row r="76">
      <c r="A76" s="804"/>
      <c r="B76" s="799"/>
      <c r="C76" s="805"/>
      <c r="D76" s="806"/>
      <c r="E76" s="545"/>
      <c r="F76" s="546"/>
      <c r="G76" s="792"/>
      <c r="H76" s="758"/>
      <c r="I76" s="542"/>
      <c r="J76" s="647"/>
      <c r="K76" s="787"/>
      <c r="L76" s="647"/>
    </row>
    <row r="77">
      <c r="A77" s="804"/>
      <c r="B77" s="799"/>
      <c r="C77" s="805"/>
      <c r="D77" s="806"/>
      <c r="E77" s="807"/>
      <c r="F77" s="682"/>
      <c r="G77" s="808"/>
      <c r="H77" s="809"/>
      <c r="I77" s="810"/>
      <c r="J77" s="811"/>
      <c r="K77" s="810"/>
      <c r="L77" s="647"/>
    </row>
    <row r="78">
      <c r="A78" s="804"/>
      <c r="B78" s="799"/>
      <c r="C78" s="805"/>
      <c r="D78" s="806"/>
      <c r="E78" s="807"/>
      <c r="F78" s="682"/>
      <c r="G78" s="808"/>
      <c r="H78" s="809"/>
      <c r="I78" s="810"/>
      <c r="J78" s="811"/>
      <c r="K78" s="810"/>
      <c r="L78" s="647"/>
    </row>
    <row r="79">
      <c r="A79" s="804"/>
      <c r="B79" s="799"/>
      <c r="C79" s="805"/>
      <c r="D79" s="806"/>
      <c r="E79" s="807"/>
      <c r="F79" s="682"/>
      <c r="G79" s="808"/>
      <c r="H79" s="809"/>
      <c r="I79" s="810"/>
      <c r="J79" s="811"/>
      <c r="K79" s="810"/>
      <c r="L79" s="647"/>
    </row>
    <row r="80">
      <c r="A80" s="804"/>
      <c r="B80" s="799"/>
      <c r="C80" s="805"/>
      <c r="D80" s="806"/>
      <c r="E80" s="807"/>
      <c r="F80" s="682"/>
      <c r="G80" s="808"/>
      <c r="H80" s="809"/>
      <c r="I80" s="810"/>
      <c r="J80" s="811"/>
      <c r="K80" s="810"/>
      <c r="L80" s="647"/>
    </row>
    <row r="81">
      <c r="A81" s="804"/>
      <c r="B81" s="799"/>
      <c r="C81" s="805"/>
      <c r="D81" s="806"/>
      <c r="E81" s="807"/>
      <c r="F81" s="682"/>
      <c r="G81" s="808"/>
      <c r="H81" s="809"/>
      <c r="I81" s="810"/>
      <c r="J81" s="811"/>
      <c r="K81" s="810"/>
      <c r="L81" s="647"/>
    </row>
    <row r="82">
      <c r="A82" s="804"/>
      <c r="B82" s="799"/>
      <c r="C82" s="805"/>
      <c r="D82" s="806"/>
      <c r="E82" s="807"/>
      <c r="F82" s="682"/>
      <c r="G82" s="808"/>
      <c r="H82" s="809"/>
      <c r="I82" s="810"/>
      <c r="J82" s="811"/>
      <c r="K82" s="810"/>
      <c r="L82" s="647"/>
    </row>
    <row r="83">
      <c r="A83" s="804"/>
      <c r="B83" s="799"/>
      <c r="C83" s="805"/>
      <c r="D83" s="806"/>
      <c r="E83" s="807"/>
      <c r="F83" s="682"/>
      <c r="G83" s="808"/>
      <c r="H83" s="809"/>
      <c r="I83" s="810"/>
      <c r="J83" s="811"/>
      <c r="K83" s="810"/>
      <c r="L83" s="647"/>
    </row>
    <row r="84">
      <c r="A84" s="804"/>
      <c r="B84" s="799"/>
      <c r="C84" s="805"/>
      <c r="D84" s="806"/>
      <c r="E84" s="807"/>
      <c r="F84" s="682"/>
      <c r="G84" s="808"/>
      <c r="H84" s="809"/>
      <c r="I84" s="810"/>
      <c r="J84" s="811"/>
      <c r="K84" s="810"/>
      <c r="L84" s="647"/>
    </row>
    <row r="85">
      <c r="A85" s="804"/>
      <c r="B85" s="799"/>
      <c r="C85" s="805"/>
      <c r="D85" s="806"/>
      <c r="E85" s="807"/>
      <c r="F85" s="682"/>
      <c r="G85" s="808"/>
      <c r="H85" s="809"/>
      <c r="I85" s="810"/>
      <c r="J85" s="811"/>
      <c r="K85" s="810"/>
      <c r="L85" s="647"/>
    </row>
    <row r="86">
      <c r="A86" s="804"/>
      <c r="B86" s="799"/>
      <c r="C86" s="805"/>
      <c r="D86" s="806"/>
      <c r="E86" s="807"/>
      <c r="F86" s="682"/>
      <c r="G86" s="808"/>
      <c r="H86" s="809"/>
      <c r="I86" s="810"/>
      <c r="J86" s="811"/>
      <c r="K86" s="810"/>
      <c r="L86" s="647"/>
    </row>
    <row r="87">
      <c r="A87" s="804"/>
      <c r="B87" s="799"/>
      <c r="C87" s="805"/>
      <c r="D87" s="806"/>
      <c r="E87" s="807"/>
      <c r="F87" s="682"/>
      <c r="G87" s="808"/>
      <c r="H87" s="809"/>
      <c r="I87" s="810"/>
      <c r="J87" s="811"/>
      <c r="K87" s="810"/>
      <c r="L87" s="647"/>
    </row>
    <row r="88">
      <c r="A88" s="804"/>
      <c r="B88" s="799"/>
      <c r="C88" s="805"/>
      <c r="D88" s="806"/>
      <c r="E88" s="807"/>
      <c r="F88" s="682"/>
      <c r="G88" s="808"/>
      <c r="H88" s="809"/>
      <c r="I88" s="810"/>
      <c r="J88" s="811"/>
      <c r="K88" s="810"/>
      <c r="L88" s="647"/>
    </row>
    <row r="89">
      <c r="A89" s="804"/>
      <c r="B89" s="799"/>
      <c r="C89" s="805"/>
      <c r="D89" s="806"/>
      <c r="E89" s="807"/>
      <c r="F89" s="682"/>
      <c r="G89" s="808"/>
      <c r="H89" s="809"/>
      <c r="I89" s="810"/>
      <c r="J89" s="811"/>
      <c r="K89" s="810"/>
      <c r="L89" s="647"/>
    </row>
    <row r="90">
      <c r="A90" s="804"/>
      <c r="B90" s="799"/>
      <c r="C90" s="805"/>
      <c r="D90" s="806"/>
      <c r="E90" s="807"/>
      <c r="F90" s="682"/>
      <c r="G90" s="808"/>
      <c r="H90" s="809"/>
      <c r="I90" s="810"/>
      <c r="J90" s="811"/>
      <c r="K90" s="810"/>
      <c r="L90" s="647"/>
    </row>
    <row r="91">
      <c r="A91" s="804"/>
      <c r="B91" s="799"/>
      <c r="C91" s="805"/>
      <c r="D91" s="806"/>
      <c r="E91" s="807"/>
      <c r="F91" s="682"/>
      <c r="G91" s="808"/>
      <c r="H91" s="809"/>
      <c r="I91" s="810"/>
      <c r="J91" s="811"/>
      <c r="K91" s="810"/>
      <c r="L91" s="647"/>
    </row>
    <row r="92">
      <c r="A92" s="804"/>
      <c r="B92" s="799"/>
      <c r="C92" s="805"/>
      <c r="D92" s="806"/>
      <c r="E92" s="807"/>
      <c r="F92" s="682"/>
      <c r="G92" s="808"/>
      <c r="H92" s="809"/>
      <c r="I92" s="810"/>
      <c r="J92" s="811"/>
      <c r="K92" s="810"/>
      <c r="L92" s="647"/>
    </row>
    <row r="93">
      <c r="A93" s="804"/>
      <c r="B93" s="799"/>
      <c r="C93" s="805"/>
      <c r="D93" s="806"/>
      <c r="E93" s="807"/>
      <c r="F93" s="682"/>
      <c r="G93" s="808"/>
      <c r="H93" s="809"/>
      <c r="I93" s="810"/>
      <c r="J93" s="811"/>
      <c r="K93" s="810"/>
      <c r="L93" s="647"/>
    </row>
    <row r="94">
      <c r="A94" s="804"/>
      <c r="B94" s="799"/>
      <c r="C94" s="805"/>
      <c r="D94" s="806"/>
      <c r="E94" s="807"/>
      <c r="F94" s="682"/>
      <c r="G94" s="808"/>
      <c r="H94" s="809"/>
      <c r="I94" s="810"/>
      <c r="J94" s="811"/>
      <c r="K94" s="810"/>
      <c r="L94" s="647"/>
    </row>
    <row r="95">
      <c r="A95" s="804"/>
      <c r="B95" s="799"/>
      <c r="C95" s="805"/>
      <c r="D95" s="806"/>
      <c r="E95" s="807"/>
      <c r="F95" s="682"/>
      <c r="G95" s="808"/>
      <c r="H95" s="809"/>
      <c r="I95" s="810"/>
      <c r="J95" s="811"/>
      <c r="K95" s="810"/>
      <c r="L95" s="647"/>
    </row>
    <row r="96">
      <c r="A96" s="804"/>
      <c r="B96" s="799"/>
      <c r="C96" s="805"/>
      <c r="D96" s="806"/>
      <c r="E96" s="807"/>
      <c r="F96" s="682"/>
      <c r="G96" s="808"/>
      <c r="H96" s="809"/>
      <c r="I96" s="810"/>
      <c r="J96" s="811"/>
      <c r="K96" s="810"/>
      <c r="L96" s="647"/>
    </row>
    <row r="97">
      <c r="A97" s="804"/>
      <c r="B97" s="799"/>
      <c r="C97" s="805"/>
      <c r="D97" s="806"/>
      <c r="E97" s="807"/>
      <c r="F97" s="682"/>
      <c r="G97" s="808"/>
      <c r="H97" s="809"/>
      <c r="I97" s="810"/>
      <c r="J97" s="811"/>
      <c r="K97" s="810"/>
      <c r="L97" s="647"/>
    </row>
    <row r="98">
      <c r="A98" s="804"/>
      <c r="B98" s="799"/>
      <c r="C98" s="805"/>
      <c r="D98" s="806"/>
      <c r="E98" s="807"/>
      <c r="F98" s="682"/>
      <c r="G98" s="808"/>
      <c r="H98" s="809"/>
      <c r="I98" s="810"/>
      <c r="J98" s="811"/>
      <c r="K98" s="810"/>
      <c r="L98" s="647"/>
    </row>
    <row r="99">
      <c r="A99" s="804"/>
      <c r="B99" s="799"/>
      <c r="C99" s="805"/>
      <c r="D99" s="806"/>
      <c r="E99" s="807"/>
      <c r="F99" s="682"/>
      <c r="G99" s="808"/>
      <c r="H99" s="809"/>
      <c r="I99" s="810"/>
      <c r="J99" s="811"/>
      <c r="K99" s="810"/>
      <c r="L99" s="647"/>
    </row>
    <row r="100">
      <c r="A100" s="804"/>
      <c r="B100" s="799"/>
      <c r="C100" s="805"/>
      <c r="D100" s="806"/>
      <c r="E100" s="807"/>
      <c r="F100" s="682"/>
      <c r="G100" s="808"/>
      <c r="H100" s="809"/>
      <c r="I100" s="810"/>
      <c r="J100" s="811"/>
      <c r="K100" s="810"/>
      <c r="L100" s="647"/>
    </row>
    <row r="101">
      <c r="A101" s="804"/>
      <c r="B101" s="799"/>
      <c r="C101" s="805"/>
      <c r="D101" s="806"/>
      <c r="E101" s="807"/>
      <c r="F101" s="682"/>
      <c r="G101" s="808"/>
      <c r="H101" s="809"/>
      <c r="I101" s="810"/>
      <c r="J101" s="811"/>
      <c r="K101" s="810"/>
      <c r="L101" s="647"/>
    </row>
    <row r="102">
      <c r="A102" s="804"/>
      <c r="B102" s="799"/>
      <c r="C102" s="805"/>
      <c r="D102" s="806"/>
      <c r="E102" s="807"/>
      <c r="F102" s="682"/>
      <c r="G102" s="808"/>
      <c r="H102" s="809"/>
      <c r="I102" s="810"/>
      <c r="J102" s="811"/>
      <c r="K102" s="810"/>
      <c r="L102" s="647"/>
    </row>
    <row r="103">
      <c r="A103" s="804"/>
      <c r="B103" s="799"/>
      <c r="C103" s="805"/>
      <c r="D103" s="806"/>
      <c r="E103" s="807"/>
      <c r="F103" s="682"/>
      <c r="G103" s="808"/>
      <c r="H103" s="809"/>
      <c r="I103" s="810"/>
      <c r="J103" s="811"/>
      <c r="K103" s="810"/>
      <c r="L103" s="647"/>
    </row>
    <row r="104">
      <c r="A104" s="804"/>
      <c r="B104" s="799"/>
      <c r="C104" s="805"/>
      <c r="D104" s="806"/>
      <c r="E104" s="807"/>
      <c r="F104" s="682"/>
      <c r="G104" s="808"/>
      <c r="H104" s="809"/>
      <c r="I104" s="810"/>
      <c r="J104" s="811"/>
      <c r="K104" s="810"/>
      <c r="L104" s="647"/>
    </row>
    <row r="105">
      <c r="A105" s="804"/>
      <c r="B105" s="799"/>
      <c r="C105" s="805"/>
      <c r="D105" s="806"/>
      <c r="E105" s="807"/>
      <c r="F105" s="682"/>
      <c r="G105" s="808"/>
      <c r="H105" s="809"/>
      <c r="I105" s="810"/>
      <c r="J105" s="811"/>
      <c r="K105" s="810"/>
      <c r="L105" s="647"/>
    </row>
    <row r="106">
      <c r="A106" s="804"/>
      <c r="B106" s="799"/>
      <c r="C106" s="805"/>
      <c r="D106" s="806"/>
      <c r="E106" s="807"/>
      <c r="F106" s="682"/>
      <c r="G106" s="808"/>
      <c r="H106" s="809"/>
      <c r="I106" s="810"/>
      <c r="J106" s="811"/>
      <c r="K106" s="810"/>
      <c r="L106" s="647"/>
    </row>
    <row r="107">
      <c r="A107" s="804"/>
      <c r="B107" s="799"/>
      <c r="C107" s="805"/>
      <c r="D107" s="806"/>
      <c r="E107" s="807"/>
      <c r="F107" s="682"/>
      <c r="G107" s="808"/>
      <c r="H107" s="809"/>
      <c r="I107" s="810"/>
      <c r="J107" s="811"/>
      <c r="K107" s="810"/>
      <c r="L107" s="647"/>
    </row>
    <row r="108">
      <c r="A108" s="804"/>
      <c r="B108" s="799"/>
      <c r="C108" s="805"/>
      <c r="D108" s="806"/>
      <c r="E108" s="807"/>
      <c r="F108" s="682"/>
      <c r="G108" s="808"/>
      <c r="H108" s="809"/>
      <c r="I108" s="810"/>
      <c r="J108" s="811"/>
      <c r="K108" s="810"/>
      <c r="L108" s="647"/>
    </row>
    <row r="109">
      <c r="A109" s="804"/>
      <c r="B109" s="799"/>
      <c r="C109" s="805"/>
      <c r="D109" s="806"/>
      <c r="E109" s="807"/>
      <c r="F109" s="682"/>
      <c r="G109" s="808"/>
      <c r="H109" s="809"/>
      <c r="I109" s="810"/>
      <c r="J109" s="811"/>
      <c r="K109" s="810"/>
      <c r="L109" s="647"/>
    </row>
    <row r="110">
      <c r="A110" s="804"/>
      <c r="B110" s="799"/>
      <c r="C110" s="805"/>
      <c r="D110" s="806"/>
      <c r="E110" s="807"/>
      <c r="F110" s="682"/>
      <c r="G110" s="808"/>
      <c r="H110" s="809"/>
      <c r="I110" s="810"/>
      <c r="J110" s="811"/>
      <c r="K110" s="810"/>
      <c r="L110" s="647"/>
    </row>
    <row r="111">
      <c r="A111" s="804"/>
      <c r="B111" s="799"/>
      <c r="C111" s="805"/>
      <c r="D111" s="806"/>
      <c r="E111" s="807"/>
      <c r="F111" s="682"/>
      <c r="G111" s="808"/>
      <c r="H111" s="809"/>
      <c r="I111" s="810"/>
      <c r="J111" s="811"/>
      <c r="K111" s="810"/>
      <c r="L111" s="647"/>
    </row>
    <row r="112">
      <c r="A112" s="804"/>
      <c r="B112" s="799"/>
      <c r="C112" s="805"/>
      <c r="D112" s="806"/>
      <c r="E112" s="807"/>
      <c r="F112" s="682"/>
      <c r="G112" s="808"/>
      <c r="H112" s="809"/>
      <c r="I112" s="810"/>
      <c r="J112" s="811"/>
      <c r="K112" s="810"/>
      <c r="L112" s="647"/>
    </row>
    <row r="113">
      <c r="A113" s="804"/>
      <c r="B113" s="799"/>
      <c r="C113" s="805"/>
      <c r="D113" s="806"/>
      <c r="E113" s="807"/>
      <c r="F113" s="682"/>
      <c r="G113" s="808"/>
      <c r="H113" s="809"/>
      <c r="I113" s="810"/>
      <c r="J113" s="811"/>
      <c r="K113" s="810"/>
      <c r="L113" s="647"/>
    </row>
    <row r="114">
      <c r="A114" s="804"/>
      <c r="B114" s="799"/>
      <c r="C114" s="805"/>
      <c r="D114" s="806"/>
      <c r="E114" s="807"/>
      <c r="F114" s="682"/>
      <c r="G114" s="808"/>
      <c r="H114" s="809"/>
      <c r="I114" s="810"/>
      <c r="J114" s="811"/>
      <c r="K114" s="810"/>
      <c r="L114" s="647"/>
    </row>
    <row r="115">
      <c r="A115" s="804"/>
      <c r="B115" s="799"/>
      <c r="C115" s="805"/>
      <c r="D115" s="806"/>
      <c r="E115" s="807"/>
      <c r="F115" s="682"/>
      <c r="G115" s="808"/>
      <c r="H115" s="809"/>
      <c r="I115" s="810"/>
      <c r="J115" s="811"/>
      <c r="K115" s="810"/>
      <c r="L115" s="647"/>
    </row>
    <row r="116">
      <c r="A116" s="804"/>
      <c r="B116" s="799"/>
      <c r="C116" s="805"/>
      <c r="D116" s="806"/>
      <c r="E116" s="807"/>
      <c r="F116" s="682"/>
      <c r="G116" s="808"/>
      <c r="H116" s="809"/>
      <c r="I116" s="810"/>
      <c r="J116" s="811"/>
      <c r="K116" s="810"/>
      <c r="L116" s="647"/>
    </row>
    <row r="117">
      <c r="A117" s="804"/>
      <c r="B117" s="799"/>
      <c r="C117" s="805"/>
      <c r="D117" s="806"/>
      <c r="E117" s="807"/>
      <c r="F117" s="682"/>
      <c r="G117" s="808"/>
      <c r="H117" s="809"/>
      <c r="I117" s="810"/>
      <c r="J117" s="811"/>
      <c r="K117" s="810"/>
      <c r="L117" s="647"/>
    </row>
    <row r="118">
      <c r="A118" s="804"/>
      <c r="B118" s="799"/>
      <c r="C118" s="805"/>
      <c r="D118" s="806"/>
      <c r="E118" s="807"/>
      <c r="F118" s="682"/>
      <c r="G118" s="808"/>
      <c r="H118" s="809"/>
      <c r="I118" s="810"/>
      <c r="J118" s="811"/>
      <c r="K118" s="810"/>
      <c r="L118" s="647"/>
    </row>
    <row r="119">
      <c r="A119" s="804"/>
      <c r="B119" s="799"/>
      <c r="C119" s="805"/>
      <c r="D119" s="806"/>
      <c r="E119" s="807"/>
      <c r="F119" s="682"/>
      <c r="G119" s="808"/>
      <c r="H119" s="809"/>
      <c r="I119" s="810"/>
      <c r="J119" s="811"/>
      <c r="K119" s="810"/>
      <c r="L119" s="647"/>
    </row>
    <row r="120">
      <c r="A120" s="804"/>
      <c r="B120" s="799"/>
      <c r="C120" s="805"/>
      <c r="D120" s="806"/>
      <c r="E120" s="807"/>
      <c r="F120" s="682"/>
      <c r="G120" s="808"/>
      <c r="H120" s="809"/>
      <c r="I120" s="810"/>
      <c r="J120" s="811"/>
      <c r="K120" s="810"/>
      <c r="L120" s="647"/>
    </row>
    <row r="121">
      <c r="A121" s="804"/>
      <c r="B121" s="799"/>
      <c r="C121" s="805"/>
      <c r="D121" s="806"/>
      <c r="E121" s="807"/>
      <c r="F121" s="682"/>
      <c r="G121" s="808"/>
      <c r="H121" s="809"/>
      <c r="I121" s="810"/>
      <c r="J121" s="811"/>
      <c r="K121" s="810"/>
      <c r="L121" s="647"/>
    </row>
    <row r="122">
      <c r="A122" s="804"/>
      <c r="B122" s="799"/>
      <c r="C122" s="805"/>
      <c r="D122" s="806"/>
      <c r="E122" s="807"/>
      <c r="F122" s="682"/>
      <c r="G122" s="808"/>
      <c r="H122" s="809"/>
      <c r="I122" s="810"/>
      <c r="J122" s="811"/>
      <c r="K122" s="810"/>
      <c r="L122" s="647"/>
    </row>
    <row r="123">
      <c r="A123" s="804"/>
      <c r="B123" s="799"/>
      <c r="C123" s="805"/>
      <c r="D123" s="806"/>
      <c r="E123" s="807"/>
      <c r="F123" s="682"/>
      <c r="G123" s="808"/>
      <c r="H123" s="809"/>
      <c r="I123" s="810"/>
      <c r="J123" s="811"/>
      <c r="K123" s="810"/>
      <c r="L123" s="647"/>
    </row>
    <row r="124">
      <c r="A124" s="804"/>
      <c r="B124" s="799"/>
      <c r="C124" s="805"/>
      <c r="D124" s="806"/>
      <c r="E124" s="807"/>
      <c r="F124" s="682"/>
      <c r="G124" s="808"/>
      <c r="H124" s="809"/>
      <c r="I124" s="810"/>
      <c r="J124" s="811"/>
      <c r="K124" s="810"/>
      <c r="L124" s="647"/>
    </row>
    <row r="125">
      <c r="A125" s="804"/>
      <c r="B125" s="799"/>
      <c r="C125" s="805"/>
      <c r="D125" s="806"/>
      <c r="E125" s="807"/>
      <c r="F125" s="682"/>
      <c r="G125" s="808"/>
      <c r="H125" s="809"/>
      <c r="I125" s="810"/>
      <c r="J125" s="811"/>
      <c r="K125" s="810"/>
      <c r="L125" s="647"/>
    </row>
    <row r="126">
      <c r="A126" s="804"/>
      <c r="B126" s="799"/>
      <c r="C126" s="805"/>
      <c r="D126" s="806"/>
      <c r="E126" s="807"/>
      <c r="F126" s="682"/>
      <c r="G126" s="808"/>
      <c r="H126" s="809"/>
      <c r="I126" s="810"/>
      <c r="J126" s="811"/>
      <c r="K126" s="810"/>
      <c r="L126" s="647"/>
    </row>
    <row r="127">
      <c r="A127" s="804"/>
      <c r="B127" s="799"/>
      <c r="C127" s="805"/>
      <c r="D127" s="806"/>
      <c r="E127" s="807"/>
      <c r="F127" s="682"/>
      <c r="G127" s="808"/>
      <c r="H127" s="809"/>
      <c r="I127" s="810"/>
      <c r="J127" s="811"/>
      <c r="K127" s="810"/>
      <c r="L127" s="647"/>
    </row>
    <row r="128">
      <c r="A128" s="804"/>
      <c r="B128" s="799"/>
      <c r="C128" s="805"/>
      <c r="D128" s="806"/>
      <c r="E128" s="807"/>
      <c r="F128" s="682"/>
      <c r="G128" s="808"/>
      <c r="H128" s="809"/>
      <c r="I128" s="810"/>
      <c r="J128" s="811"/>
      <c r="K128" s="810"/>
      <c r="L128" s="647"/>
    </row>
    <row r="129">
      <c r="A129" s="804"/>
      <c r="B129" s="799"/>
      <c r="C129" s="805"/>
      <c r="D129" s="806"/>
      <c r="E129" s="807"/>
      <c r="F129" s="682"/>
      <c r="G129" s="808"/>
      <c r="H129" s="809"/>
      <c r="I129" s="810"/>
      <c r="J129" s="811"/>
      <c r="K129" s="810"/>
      <c r="L129" s="647"/>
    </row>
    <row r="130">
      <c r="A130" s="804"/>
      <c r="B130" s="799"/>
      <c r="C130" s="805"/>
      <c r="D130" s="806"/>
      <c r="E130" s="807"/>
      <c r="F130" s="682"/>
      <c r="G130" s="808"/>
      <c r="H130" s="809"/>
      <c r="I130" s="810"/>
      <c r="J130" s="811"/>
      <c r="K130" s="810"/>
      <c r="L130" s="647"/>
    </row>
    <row r="131">
      <c r="A131" s="804"/>
      <c r="B131" s="799"/>
      <c r="C131" s="805"/>
      <c r="D131" s="806"/>
      <c r="E131" s="807"/>
      <c r="F131" s="682"/>
      <c r="G131" s="808"/>
      <c r="H131" s="809"/>
      <c r="I131" s="810"/>
      <c r="J131" s="811"/>
      <c r="K131" s="810"/>
      <c r="L131" s="647"/>
    </row>
    <row r="132">
      <c r="A132" s="804"/>
      <c r="B132" s="799"/>
      <c r="C132" s="805"/>
      <c r="D132" s="806"/>
      <c r="E132" s="807"/>
      <c r="F132" s="682"/>
      <c r="G132" s="808"/>
      <c r="H132" s="809"/>
      <c r="I132" s="810"/>
      <c r="J132" s="811"/>
      <c r="K132" s="810"/>
      <c r="L132" s="647"/>
    </row>
    <row r="133">
      <c r="A133" s="804"/>
      <c r="B133" s="799"/>
      <c r="C133" s="805"/>
      <c r="D133" s="806"/>
      <c r="E133" s="807"/>
      <c r="F133" s="682"/>
      <c r="G133" s="808"/>
      <c r="H133" s="809"/>
      <c r="I133" s="810"/>
      <c r="J133" s="811"/>
      <c r="K133" s="810"/>
      <c r="L133" s="647"/>
    </row>
    <row r="134">
      <c r="A134" s="804"/>
      <c r="B134" s="799"/>
      <c r="C134" s="805"/>
      <c r="D134" s="806"/>
      <c r="E134" s="807"/>
      <c r="F134" s="682"/>
      <c r="G134" s="808"/>
      <c r="H134" s="809"/>
      <c r="I134" s="810"/>
      <c r="J134" s="811"/>
      <c r="K134" s="810"/>
      <c r="L134" s="647"/>
    </row>
    <row r="135">
      <c r="A135" s="804"/>
      <c r="B135" s="799"/>
      <c r="C135" s="805"/>
      <c r="D135" s="806"/>
      <c r="E135" s="807"/>
      <c r="F135" s="682"/>
      <c r="G135" s="808"/>
      <c r="H135" s="809"/>
      <c r="I135" s="810"/>
      <c r="J135" s="811"/>
      <c r="K135" s="810"/>
      <c r="L135" s="647"/>
    </row>
    <row r="136">
      <c r="A136" s="804"/>
      <c r="B136" s="799"/>
      <c r="C136" s="805"/>
      <c r="D136" s="806"/>
      <c r="E136" s="807"/>
      <c r="F136" s="682"/>
      <c r="G136" s="808"/>
      <c r="H136" s="809"/>
      <c r="I136" s="810"/>
      <c r="J136" s="811"/>
      <c r="K136" s="810"/>
      <c r="L136" s="647"/>
    </row>
    <row r="137">
      <c r="A137" s="804"/>
      <c r="B137" s="799"/>
      <c r="C137" s="805"/>
      <c r="D137" s="806"/>
      <c r="E137" s="807"/>
      <c r="F137" s="682"/>
      <c r="G137" s="808"/>
      <c r="H137" s="809"/>
      <c r="I137" s="810"/>
      <c r="J137" s="811"/>
      <c r="K137" s="810"/>
      <c r="L137" s="647"/>
    </row>
    <row r="138">
      <c r="A138" s="804"/>
      <c r="B138" s="799"/>
      <c r="C138" s="805"/>
      <c r="D138" s="806"/>
      <c r="E138" s="807"/>
      <c r="F138" s="682"/>
      <c r="G138" s="808"/>
      <c r="H138" s="809"/>
      <c r="I138" s="810"/>
      <c r="J138" s="811"/>
      <c r="K138" s="810"/>
      <c r="L138" s="647"/>
    </row>
    <row r="139">
      <c r="A139" s="804"/>
      <c r="B139" s="799"/>
      <c r="C139" s="805"/>
      <c r="D139" s="806"/>
      <c r="E139" s="807"/>
      <c r="F139" s="682"/>
      <c r="G139" s="808"/>
      <c r="H139" s="809"/>
      <c r="I139" s="810"/>
      <c r="J139" s="811"/>
      <c r="K139" s="810"/>
      <c r="L139" s="647"/>
    </row>
    <row r="140">
      <c r="A140" s="804"/>
      <c r="B140" s="799"/>
      <c r="C140" s="805"/>
      <c r="D140" s="806"/>
      <c r="E140" s="807"/>
      <c r="F140" s="682"/>
      <c r="G140" s="808"/>
      <c r="H140" s="809"/>
      <c r="I140" s="810"/>
      <c r="J140" s="811"/>
      <c r="K140" s="810"/>
      <c r="L140" s="647"/>
    </row>
    <row r="141">
      <c r="A141" s="804"/>
      <c r="B141" s="799"/>
      <c r="C141" s="805"/>
      <c r="D141" s="806"/>
      <c r="E141" s="807"/>
      <c r="F141" s="682"/>
      <c r="G141" s="808"/>
      <c r="H141" s="809"/>
      <c r="I141" s="810"/>
      <c r="J141" s="811"/>
      <c r="K141" s="810"/>
      <c r="L141" s="647"/>
    </row>
    <row r="142">
      <c r="A142" s="804"/>
      <c r="B142" s="799"/>
      <c r="C142" s="805"/>
      <c r="D142" s="806"/>
      <c r="E142" s="807"/>
      <c r="F142" s="682"/>
      <c r="G142" s="808"/>
      <c r="H142" s="809"/>
      <c r="I142" s="810"/>
      <c r="J142" s="811"/>
      <c r="K142" s="810"/>
      <c r="L142" s="647"/>
    </row>
    <row r="143">
      <c r="A143" s="804"/>
      <c r="B143" s="799"/>
      <c r="C143" s="805"/>
      <c r="D143" s="806"/>
      <c r="E143" s="807"/>
      <c r="F143" s="682"/>
      <c r="G143" s="808"/>
      <c r="H143" s="809"/>
      <c r="I143" s="810"/>
      <c r="J143" s="811"/>
      <c r="K143" s="810"/>
      <c r="L143" s="647"/>
    </row>
    <row r="144">
      <c r="A144" s="804"/>
      <c r="B144" s="799"/>
      <c r="C144" s="805"/>
      <c r="D144" s="806"/>
      <c r="E144" s="807"/>
      <c r="F144" s="682"/>
      <c r="G144" s="808"/>
      <c r="H144" s="809"/>
      <c r="I144" s="810"/>
      <c r="J144" s="811"/>
      <c r="K144" s="810"/>
      <c r="L144" s="647"/>
    </row>
    <row r="145">
      <c r="A145" s="804"/>
      <c r="B145" s="799"/>
      <c r="C145" s="805"/>
      <c r="D145" s="806"/>
      <c r="E145" s="807"/>
      <c r="F145" s="682"/>
      <c r="G145" s="808"/>
      <c r="H145" s="809"/>
      <c r="I145" s="810"/>
      <c r="J145" s="811"/>
      <c r="K145" s="810"/>
      <c r="L145" s="647"/>
    </row>
    <row r="146">
      <c r="A146" s="804"/>
      <c r="B146" s="799"/>
      <c r="C146" s="805"/>
      <c r="D146" s="806"/>
      <c r="E146" s="807"/>
      <c r="F146" s="682"/>
      <c r="G146" s="808"/>
      <c r="H146" s="809"/>
      <c r="I146" s="810"/>
      <c r="J146" s="811"/>
      <c r="K146" s="810"/>
      <c r="L146" s="647"/>
    </row>
    <row r="147">
      <c r="A147" s="804"/>
      <c r="B147" s="799"/>
      <c r="C147" s="805"/>
      <c r="D147" s="806"/>
      <c r="E147" s="807"/>
      <c r="F147" s="682"/>
      <c r="G147" s="808"/>
      <c r="H147" s="809"/>
      <c r="I147" s="810"/>
      <c r="J147" s="811"/>
      <c r="K147" s="810"/>
      <c r="L147" s="647"/>
    </row>
    <row r="148">
      <c r="A148" s="804"/>
      <c r="B148" s="799"/>
      <c r="C148" s="805"/>
      <c r="D148" s="806"/>
      <c r="E148" s="807"/>
      <c r="F148" s="682"/>
      <c r="G148" s="808"/>
      <c r="H148" s="809"/>
      <c r="I148" s="810"/>
      <c r="J148" s="811"/>
      <c r="K148" s="810"/>
      <c r="L148" s="647"/>
    </row>
    <row r="149">
      <c r="A149" s="804"/>
      <c r="B149" s="799"/>
      <c r="C149" s="805"/>
      <c r="D149" s="806"/>
      <c r="E149" s="807"/>
      <c r="F149" s="682"/>
      <c r="G149" s="808"/>
      <c r="H149" s="809"/>
      <c r="I149" s="810"/>
      <c r="J149" s="811"/>
      <c r="K149" s="810"/>
      <c r="L149" s="647"/>
    </row>
    <row r="150">
      <c r="A150" s="804"/>
      <c r="B150" s="799"/>
      <c r="C150" s="805"/>
      <c r="D150" s="806"/>
      <c r="E150" s="807"/>
      <c r="F150" s="682"/>
      <c r="G150" s="808"/>
      <c r="H150" s="809"/>
      <c r="I150" s="810"/>
      <c r="J150" s="811"/>
      <c r="K150" s="810"/>
      <c r="L150" s="647"/>
    </row>
    <row r="151">
      <c r="A151" s="804"/>
      <c r="B151" s="799"/>
      <c r="C151" s="805"/>
      <c r="D151" s="806"/>
      <c r="E151" s="807"/>
      <c r="F151" s="682"/>
      <c r="G151" s="808"/>
      <c r="H151" s="809"/>
      <c r="I151" s="810"/>
      <c r="J151" s="811"/>
      <c r="K151" s="810"/>
      <c r="L151" s="647"/>
    </row>
    <row r="152">
      <c r="A152" s="804"/>
      <c r="B152" s="799"/>
      <c r="C152" s="805"/>
      <c r="D152" s="806"/>
      <c r="E152" s="807"/>
      <c r="F152" s="682"/>
      <c r="G152" s="808"/>
      <c r="H152" s="809"/>
      <c r="I152" s="810"/>
      <c r="J152" s="811"/>
      <c r="K152" s="810"/>
      <c r="L152" s="647"/>
    </row>
    <row r="153">
      <c r="A153" s="804"/>
      <c r="B153" s="799"/>
      <c r="C153" s="805"/>
      <c r="D153" s="806"/>
      <c r="E153" s="807"/>
      <c r="F153" s="682"/>
      <c r="G153" s="808"/>
      <c r="H153" s="809"/>
      <c r="I153" s="810"/>
      <c r="J153" s="811"/>
      <c r="K153" s="810"/>
      <c r="L153" s="647"/>
    </row>
    <row r="154">
      <c r="A154" s="804"/>
      <c r="B154" s="799"/>
      <c r="C154" s="805"/>
      <c r="D154" s="806"/>
      <c r="E154" s="807"/>
      <c r="F154" s="682"/>
      <c r="G154" s="808"/>
      <c r="H154" s="809"/>
      <c r="I154" s="810"/>
      <c r="J154" s="811"/>
      <c r="K154" s="810"/>
      <c r="L154" s="647"/>
    </row>
    <row r="155">
      <c r="A155" s="804"/>
      <c r="B155" s="799"/>
      <c r="C155" s="805"/>
      <c r="D155" s="806"/>
      <c r="E155" s="807"/>
      <c r="F155" s="682"/>
      <c r="G155" s="808"/>
      <c r="H155" s="809"/>
      <c r="I155" s="810"/>
      <c r="J155" s="811"/>
      <c r="K155" s="810"/>
      <c r="L155" s="647"/>
    </row>
    <row r="156">
      <c r="A156" s="804"/>
      <c r="B156" s="799"/>
      <c r="C156" s="805"/>
      <c r="D156" s="806"/>
      <c r="E156" s="807"/>
      <c r="F156" s="682"/>
      <c r="G156" s="808"/>
      <c r="H156" s="809"/>
      <c r="I156" s="810"/>
      <c r="J156" s="811"/>
      <c r="K156" s="810"/>
      <c r="L156" s="647"/>
    </row>
    <row r="157">
      <c r="A157" s="804"/>
      <c r="B157" s="799"/>
      <c r="C157" s="805"/>
      <c r="D157" s="806"/>
      <c r="E157" s="807"/>
      <c r="F157" s="682"/>
      <c r="G157" s="808"/>
      <c r="H157" s="809"/>
      <c r="I157" s="810"/>
      <c r="J157" s="811"/>
      <c r="K157" s="810"/>
      <c r="L157" s="647"/>
    </row>
    <row r="158">
      <c r="A158" s="804"/>
      <c r="B158" s="799"/>
      <c r="C158" s="805"/>
      <c r="D158" s="806"/>
      <c r="E158" s="807"/>
      <c r="F158" s="682"/>
      <c r="G158" s="808"/>
      <c r="H158" s="809"/>
      <c r="I158" s="810"/>
      <c r="J158" s="811"/>
      <c r="K158" s="810"/>
      <c r="L158" s="647"/>
    </row>
    <row r="159">
      <c r="A159" s="804"/>
      <c r="B159" s="799"/>
      <c r="C159" s="805"/>
      <c r="D159" s="806"/>
      <c r="E159" s="807"/>
      <c r="F159" s="682"/>
      <c r="G159" s="808"/>
      <c r="H159" s="809"/>
      <c r="I159" s="810"/>
      <c r="J159" s="811"/>
      <c r="K159" s="810"/>
      <c r="L159" s="647"/>
    </row>
    <row r="160">
      <c r="A160" s="804"/>
      <c r="B160" s="799"/>
      <c r="C160" s="805"/>
      <c r="D160" s="806"/>
      <c r="E160" s="807"/>
      <c r="F160" s="682"/>
      <c r="G160" s="808"/>
      <c r="H160" s="809"/>
      <c r="I160" s="810"/>
      <c r="J160" s="811"/>
      <c r="K160" s="810"/>
      <c r="L160" s="647"/>
    </row>
    <row r="161">
      <c r="A161" s="804"/>
      <c r="B161" s="799"/>
      <c r="C161" s="805"/>
      <c r="D161" s="806"/>
      <c r="E161" s="807"/>
      <c r="F161" s="682"/>
      <c r="G161" s="808"/>
      <c r="H161" s="809"/>
      <c r="I161" s="810"/>
      <c r="J161" s="811"/>
      <c r="K161" s="810"/>
      <c r="L161" s="647"/>
    </row>
    <row r="162">
      <c r="A162" s="804"/>
      <c r="B162" s="799"/>
      <c r="C162" s="805"/>
      <c r="D162" s="806"/>
      <c r="E162" s="807"/>
      <c r="F162" s="682"/>
      <c r="G162" s="808"/>
      <c r="H162" s="809"/>
      <c r="I162" s="810"/>
      <c r="J162" s="811"/>
      <c r="K162" s="810"/>
      <c r="L162" s="647"/>
    </row>
    <row r="163">
      <c r="A163" s="804"/>
      <c r="B163" s="799"/>
      <c r="C163" s="805"/>
      <c r="D163" s="806"/>
      <c r="E163" s="807"/>
      <c r="F163" s="682"/>
      <c r="G163" s="808"/>
      <c r="H163" s="809"/>
      <c r="I163" s="810"/>
      <c r="J163" s="811"/>
      <c r="K163" s="810"/>
      <c r="L163" s="647"/>
    </row>
    <row r="164">
      <c r="A164" s="804"/>
      <c r="B164" s="799"/>
      <c r="C164" s="805"/>
      <c r="D164" s="806"/>
      <c r="E164" s="807"/>
      <c r="F164" s="682"/>
      <c r="G164" s="808"/>
      <c r="H164" s="809"/>
      <c r="I164" s="810"/>
      <c r="J164" s="811"/>
      <c r="K164" s="810"/>
      <c r="L164" s="647"/>
    </row>
    <row r="165">
      <c r="A165" s="804"/>
      <c r="B165" s="799"/>
      <c r="C165" s="805"/>
      <c r="D165" s="806"/>
      <c r="E165" s="807"/>
      <c r="F165" s="682"/>
      <c r="G165" s="808"/>
      <c r="H165" s="809"/>
      <c r="I165" s="810"/>
      <c r="J165" s="811"/>
      <c r="K165" s="810"/>
      <c r="L165" s="647"/>
    </row>
    <row r="166">
      <c r="A166" s="804"/>
      <c r="B166" s="799"/>
      <c r="C166" s="805"/>
      <c r="D166" s="806"/>
      <c r="E166" s="807"/>
      <c r="F166" s="682"/>
      <c r="G166" s="808"/>
      <c r="H166" s="809"/>
      <c r="I166" s="810"/>
      <c r="J166" s="811"/>
      <c r="K166" s="810"/>
      <c r="L166" s="647"/>
    </row>
    <row r="167">
      <c r="A167" s="804"/>
      <c r="B167" s="799"/>
      <c r="C167" s="805"/>
      <c r="D167" s="806"/>
      <c r="E167" s="807"/>
      <c r="F167" s="682"/>
      <c r="G167" s="808"/>
      <c r="H167" s="809"/>
      <c r="I167" s="810"/>
      <c r="J167" s="811"/>
      <c r="K167" s="810"/>
      <c r="L167" s="647"/>
    </row>
    <row r="168">
      <c r="A168" s="804"/>
      <c r="B168" s="799"/>
      <c r="C168" s="805"/>
      <c r="D168" s="806"/>
      <c r="E168" s="807"/>
      <c r="F168" s="682"/>
      <c r="G168" s="808"/>
      <c r="H168" s="809"/>
      <c r="I168" s="810"/>
      <c r="J168" s="811"/>
      <c r="K168" s="810"/>
      <c r="L168" s="647"/>
    </row>
    <row r="169">
      <c r="A169" s="804"/>
      <c r="B169" s="799"/>
      <c r="C169" s="805"/>
      <c r="D169" s="806"/>
      <c r="E169" s="807"/>
      <c r="F169" s="682"/>
      <c r="G169" s="808"/>
      <c r="H169" s="809"/>
      <c r="I169" s="810"/>
      <c r="J169" s="811"/>
      <c r="K169" s="810"/>
      <c r="L169" s="647"/>
    </row>
    <row r="170">
      <c r="A170" s="804"/>
      <c r="B170" s="799"/>
      <c r="C170" s="805"/>
      <c r="D170" s="806"/>
      <c r="E170" s="807"/>
      <c r="F170" s="682"/>
      <c r="G170" s="808"/>
      <c r="H170" s="809"/>
      <c r="I170" s="810"/>
      <c r="J170" s="811"/>
      <c r="K170" s="810"/>
      <c r="L170" s="647"/>
    </row>
    <row r="171">
      <c r="A171" s="804"/>
      <c r="B171" s="799"/>
      <c r="C171" s="805"/>
      <c r="D171" s="806"/>
      <c r="E171" s="807"/>
      <c r="F171" s="682"/>
      <c r="G171" s="808"/>
      <c r="H171" s="809"/>
      <c r="I171" s="810"/>
      <c r="J171" s="811"/>
      <c r="K171" s="810"/>
      <c r="L171" s="647"/>
    </row>
    <row r="172">
      <c r="A172" s="804"/>
      <c r="B172" s="799"/>
      <c r="C172" s="805"/>
      <c r="D172" s="806"/>
      <c r="E172" s="807"/>
      <c r="F172" s="682"/>
      <c r="G172" s="808"/>
      <c r="H172" s="809"/>
      <c r="I172" s="810"/>
      <c r="J172" s="811"/>
      <c r="K172" s="810"/>
      <c r="L172" s="647"/>
    </row>
    <row r="173">
      <c r="A173" s="804"/>
      <c r="B173" s="799"/>
      <c r="C173" s="805"/>
      <c r="D173" s="806"/>
      <c r="E173" s="807"/>
      <c r="F173" s="682"/>
      <c r="G173" s="808"/>
      <c r="H173" s="809"/>
      <c r="I173" s="810"/>
      <c r="J173" s="811"/>
      <c r="K173" s="810"/>
      <c r="L173" s="647"/>
    </row>
    <row r="174">
      <c r="A174" s="804"/>
      <c r="B174" s="799"/>
      <c r="C174" s="805"/>
      <c r="D174" s="806"/>
      <c r="E174" s="807"/>
      <c r="F174" s="682"/>
      <c r="G174" s="808"/>
      <c r="H174" s="809"/>
      <c r="I174" s="810"/>
      <c r="J174" s="811"/>
      <c r="K174" s="810"/>
      <c r="L174" s="647"/>
    </row>
    <row r="175">
      <c r="A175" s="804"/>
      <c r="B175" s="799"/>
      <c r="C175" s="805"/>
      <c r="D175" s="806"/>
      <c r="E175" s="807"/>
      <c r="F175" s="682"/>
      <c r="G175" s="808"/>
      <c r="H175" s="809"/>
      <c r="I175" s="810"/>
      <c r="J175" s="811"/>
      <c r="K175" s="810"/>
      <c r="L175" s="647"/>
    </row>
    <row r="176">
      <c r="A176" s="804"/>
      <c r="B176" s="799"/>
      <c r="C176" s="805"/>
      <c r="D176" s="806"/>
      <c r="E176" s="807"/>
      <c r="F176" s="682"/>
      <c r="G176" s="808"/>
      <c r="H176" s="809"/>
      <c r="I176" s="810"/>
      <c r="J176" s="811"/>
      <c r="K176" s="810"/>
      <c r="L176" s="647"/>
    </row>
    <row r="177">
      <c r="A177" s="804"/>
      <c r="B177" s="799"/>
      <c r="C177" s="805"/>
      <c r="D177" s="806"/>
      <c r="E177" s="807"/>
      <c r="F177" s="682"/>
      <c r="G177" s="808"/>
      <c r="H177" s="809"/>
      <c r="I177" s="810"/>
      <c r="J177" s="811"/>
      <c r="K177" s="810"/>
      <c r="L177" s="647"/>
    </row>
    <row r="178">
      <c r="A178" s="804"/>
      <c r="B178" s="799"/>
      <c r="C178" s="805"/>
      <c r="D178" s="806"/>
      <c r="E178" s="807"/>
      <c r="F178" s="682"/>
      <c r="G178" s="808"/>
      <c r="H178" s="809"/>
      <c r="I178" s="810"/>
      <c r="J178" s="811"/>
      <c r="K178" s="810"/>
      <c r="L178" s="647"/>
    </row>
    <row r="179">
      <c r="A179" s="804"/>
      <c r="B179" s="799"/>
      <c r="C179" s="805"/>
      <c r="D179" s="806"/>
      <c r="E179" s="807"/>
      <c r="F179" s="682"/>
      <c r="G179" s="808"/>
      <c r="H179" s="809"/>
      <c r="I179" s="810"/>
      <c r="J179" s="811"/>
      <c r="K179" s="810"/>
      <c r="L179" s="647"/>
    </row>
    <row r="180">
      <c r="A180" s="804"/>
      <c r="B180" s="799"/>
      <c r="C180" s="805"/>
      <c r="D180" s="806"/>
      <c r="E180" s="807"/>
      <c r="F180" s="682"/>
      <c r="G180" s="808"/>
      <c r="H180" s="809"/>
      <c r="I180" s="810"/>
      <c r="J180" s="811"/>
      <c r="K180" s="810"/>
      <c r="L180" s="647"/>
    </row>
    <row r="181">
      <c r="A181" s="804"/>
      <c r="B181" s="799"/>
      <c r="C181" s="805"/>
      <c r="D181" s="806"/>
      <c r="E181" s="807"/>
      <c r="F181" s="682"/>
      <c r="G181" s="808"/>
      <c r="H181" s="809"/>
      <c r="I181" s="810"/>
      <c r="J181" s="811"/>
      <c r="K181" s="810"/>
      <c r="L181" s="647"/>
    </row>
    <row r="182">
      <c r="A182" s="804"/>
      <c r="B182" s="799"/>
      <c r="C182" s="805"/>
      <c r="D182" s="806"/>
      <c r="E182" s="807"/>
      <c r="F182" s="682"/>
      <c r="G182" s="808"/>
      <c r="H182" s="809"/>
      <c r="I182" s="810"/>
      <c r="J182" s="811"/>
      <c r="K182" s="810"/>
      <c r="L182" s="647"/>
    </row>
    <row r="183">
      <c r="A183" s="804"/>
      <c r="B183" s="799"/>
      <c r="C183" s="805"/>
      <c r="D183" s="806"/>
      <c r="E183" s="807"/>
      <c r="F183" s="682"/>
      <c r="G183" s="808"/>
      <c r="H183" s="809"/>
      <c r="I183" s="810"/>
      <c r="J183" s="811"/>
      <c r="K183" s="810"/>
      <c r="L183" s="647"/>
    </row>
    <row r="184">
      <c r="A184" s="804"/>
      <c r="B184" s="799"/>
      <c r="C184" s="805"/>
      <c r="D184" s="806"/>
      <c r="E184" s="807"/>
      <c r="F184" s="682"/>
      <c r="G184" s="808"/>
      <c r="H184" s="809"/>
      <c r="I184" s="810"/>
      <c r="J184" s="811"/>
      <c r="K184" s="810"/>
      <c r="L184" s="647"/>
    </row>
    <row r="185">
      <c r="A185" s="804"/>
      <c r="B185" s="799"/>
      <c r="C185" s="805"/>
      <c r="D185" s="806"/>
      <c r="E185" s="807"/>
      <c r="F185" s="682"/>
      <c r="G185" s="808"/>
      <c r="H185" s="809"/>
      <c r="I185" s="810"/>
      <c r="J185" s="811"/>
      <c r="K185" s="810"/>
      <c r="L185" s="647"/>
    </row>
    <row r="186">
      <c r="A186" s="804"/>
      <c r="B186" s="799"/>
      <c r="C186" s="805"/>
      <c r="D186" s="806"/>
      <c r="E186" s="807"/>
      <c r="F186" s="682"/>
      <c r="G186" s="808"/>
      <c r="H186" s="809"/>
      <c r="I186" s="810"/>
      <c r="J186" s="811"/>
      <c r="K186" s="810"/>
      <c r="L186" s="647"/>
    </row>
    <row r="187">
      <c r="A187" s="804"/>
      <c r="B187" s="799"/>
      <c r="C187" s="805"/>
      <c r="D187" s="806"/>
      <c r="E187" s="807"/>
      <c r="F187" s="682"/>
      <c r="G187" s="808"/>
      <c r="H187" s="809"/>
      <c r="I187" s="810"/>
      <c r="J187" s="811"/>
      <c r="K187" s="810"/>
      <c r="L187" s="647"/>
    </row>
    <row r="188">
      <c r="A188" s="804"/>
      <c r="B188" s="799"/>
      <c r="C188" s="805"/>
      <c r="D188" s="806"/>
      <c r="E188" s="807"/>
      <c r="F188" s="682"/>
      <c r="G188" s="808"/>
      <c r="H188" s="809"/>
      <c r="I188" s="810"/>
      <c r="J188" s="811"/>
      <c r="K188" s="810"/>
      <c r="L188" s="647"/>
    </row>
    <row r="189">
      <c r="A189" s="804"/>
      <c r="B189" s="799"/>
      <c r="C189" s="805"/>
      <c r="D189" s="806"/>
      <c r="E189" s="807"/>
      <c r="F189" s="682"/>
      <c r="G189" s="808"/>
      <c r="H189" s="809"/>
      <c r="I189" s="810"/>
      <c r="J189" s="811"/>
      <c r="K189" s="810"/>
      <c r="L189" s="647"/>
    </row>
    <row r="190">
      <c r="A190" s="804"/>
      <c r="B190" s="799"/>
      <c r="C190" s="805"/>
      <c r="D190" s="806"/>
      <c r="E190" s="807"/>
      <c r="F190" s="682"/>
      <c r="G190" s="808"/>
      <c r="H190" s="809"/>
      <c r="I190" s="810"/>
      <c r="J190" s="811"/>
      <c r="K190" s="810"/>
      <c r="L190" s="647"/>
    </row>
    <row r="191">
      <c r="A191" s="804"/>
      <c r="B191" s="799"/>
      <c r="C191" s="805"/>
      <c r="D191" s="806"/>
      <c r="E191" s="807"/>
      <c r="F191" s="682"/>
      <c r="G191" s="808"/>
      <c r="H191" s="809"/>
      <c r="I191" s="810"/>
      <c r="J191" s="811"/>
      <c r="K191" s="810"/>
      <c r="L191" s="647"/>
    </row>
    <row r="192">
      <c r="A192" s="804"/>
      <c r="B192" s="799"/>
      <c r="C192" s="805"/>
      <c r="D192" s="806"/>
      <c r="E192" s="807"/>
      <c r="F192" s="682"/>
      <c r="G192" s="808"/>
      <c r="H192" s="809"/>
      <c r="I192" s="810"/>
      <c r="J192" s="811"/>
      <c r="K192" s="810"/>
      <c r="L192" s="647"/>
    </row>
    <row r="193">
      <c r="A193" s="804"/>
      <c r="B193" s="799"/>
      <c r="C193" s="805"/>
      <c r="D193" s="806"/>
      <c r="E193" s="807"/>
      <c r="F193" s="682"/>
      <c r="G193" s="808"/>
      <c r="H193" s="809"/>
      <c r="I193" s="810"/>
      <c r="J193" s="811"/>
      <c r="K193" s="810"/>
      <c r="L193" s="647"/>
    </row>
    <row r="194">
      <c r="A194" s="804"/>
      <c r="B194" s="799"/>
      <c r="C194" s="805"/>
      <c r="D194" s="806"/>
      <c r="E194" s="807"/>
      <c r="F194" s="682"/>
      <c r="G194" s="808"/>
      <c r="H194" s="809"/>
      <c r="I194" s="810"/>
      <c r="J194" s="811"/>
      <c r="K194" s="810"/>
      <c r="L194" s="647"/>
    </row>
    <row r="195">
      <c r="A195" s="804"/>
      <c r="B195" s="799"/>
      <c r="C195" s="805"/>
      <c r="D195" s="806"/>
      <c r="E195" s="807"/>
      <c r="F195" s="682"/>
      <c r="G195" s="808"/>
      <c r="H195" s="809"/>
      <c r="I195" s="810"/>
      <c r="J195" s="811"/>
      <c r="K195" s="810"/>
      <c r="L195" s="647"/>
    </row>
    <row r="196">
      <c r="A196" s="804"/>
      <c r="B196" s="799"/>
      <c r="C196" s="805"/>
      <c r="D196" s="806"/>
      <c r="E196" s="807"/>
      <c r="F196" s="682"/>
      <c r="G196" s="808"/>
      <c r="H196" s="809"/>
      <c r="I196" s="810"/>
      <c r="J196" s="811"/>
      <c r="K196" s="810"/>
      <c r="L196" s="647"/>
    </row>
    <row r="197">
      <c r="A197" s="804"/>
      <c r="B197" s="799"/>
      <c r="C197" s="805"/>
      <c r="D197" s="806"/>
      <c r="E197" s="807"/>
      <c r="F197" s="682"/>
      <c r="G197" s="808"/>
      <c r="H197" s="809"/>
      <c r="I197" s="810"/>
      <c r="J197" s="811"/>
      <c r="K197" s="810"/>
      <c r="L197" s="647"/>
    </row>
    <row r="198">
      <c r="A198" s="804"/>
      <c r="B198" s="799"/>
      <c r="C198" s="805"/>
      <c r="D198" s="806"/>
      <c r="E198" s="807"/>
      <c r="F198" s="682"/>
      <c r="G198" s="808"/>
      <c r="H198" s="809"/>
      <c r="I198" s="810"/>
      <c r="J198" s="811"/>
      <c r="K198" s="810"/>
      <c r="L198" s="647"/>
    </row>
    <row r="199">
      <c r="A199" s="804"/>
      <c r="B199" s="799"/>
      <c r="C199" s="805"/>
      <c r="D199" s="806"/>
      <c r="E199" s="807"/>
      <c r="F199" s="682"/>
      <c r="G199" s="808"/>
      <c r="H199" s="809"/>
      <c r="I199" s="810"/>
      <c r="J199" s="811"/>
      <c r="K199" s="810"/>
      <c r="L199" s="647"/>
    </row>
    <row r="200">
      <c r="A200" s="804"/>
      <c r="B200" s="799"/>
      <c r="C200" s="805"/>
      <c r="D200" s="806"/>
      <c r="E200" s="807"/>
      <c r="F200" s="682"/>
      <c r="G200" s="808"/>
      <c r="H200" s="809"/>
      <c r="I200" s="810"/>
      <c r="J200" s="811"/>
      <c r="K200" s="810"/>
      <c r="L200" s="647"/>
    </row>
    <row r="201">
      <c r="A201" s="804"/>
      <c r="B201" s="799"/>
      <c r="C201" s="805"/>
      <c r="D201" s="806"/>
      <c r="E201" s="807"/>
      <c r="F201" s="682"/>
      <c r="G201" s="808"/>
      <c r="H201" s="809"/>
      <c r="I201" s="810"/>
      <c r="J201" s="811"/>
      <c r="K201" s="810"/>
      <c r="L201" s="647"/>
    </row>
    <row r="202">
      <c r="A202" s="804"/>
      <c r="B202" s="799"/>
      <c r="C202" s="805"/>
      <c r="D202" s="806"/>
      <c r="E202" s="807"/>
      <c r="F202" s="682"/>
      <c r="G202" s="808"/>
      <c r="H202" s="809"/>
      <c r="I202" s="810"/>
      <c r="J202" s="811"/>
      <c r="K202" s="810"/>
      <c r="L202" s="647"/>
    </row>
    <row r="203">
      <c r="A203" s="804"/>
      <c r="B203" s="799"/>
      <c r="C203" s="805"/>
      <c r="D203" s="806"/>
      <c r="E203" s="807"/>
      <c r="F203" s="682"/>
      <c r="G203" s="808"/>
      <c r="H203" s="809"/>
      <c r="I203" s="810"/>
      <c r="J203" s="811"/>
      <c r="K203" s="810"/>
      <c r="L203" s="647"/>
    </row>
    <row r="204">
      <c r="A204" s="804"/>
      <c r="B204" s="799"/>
      <c r="C204" s="805"/>
      <c r="D204" s="806"/>
      <c r="E204" s="807"/>
      <c r="F204" s="682"/>
      <c r="G204" s="808"/>
      <c r="H204" s="809"/>
      <c r="I204" s="810"/>
      <c r="J204" s="811"/>
      <c r="K204" s="810"/>
      <c r="L204" s="647"/>
    </row>
    <row r="205">
      <c r="A205" s="804"/>
      <c r="B205" s="799"/>
      <c r="C205" s="805"/>
      <c r="D205" s="806"/>
      <c r="E205" s="807"/>
      <c r="F205" s="682"/>
      <c r="G205" s="808"/>
      <c r="H205" s="809"/>
      <c r="I205" s="810"/>
      <c r="J205" s="811"/>
      <c r="K205" s="810"/>
      <c r="L205" s="647"/>
    </row>
    <row r="206">
      <c r="A206" s="804"/>
      <c r="B206" s="799"/>
      <c r="C206" s="805"/>
      <c r="D206" s="806"/>
      <c r="E206" s="807"/>
      <c r="F206" s="682"/>
      <c r="G206" s="808"/>
      <c r="H206" s="809"/>
      <c r="I206" s="810"/>
      <c r="J206" s="811"/>
      <c r="K206" s="810"/>
      <c r="L206" s="647"/>
    </row>
    <row r="207">
      <c r="A207" s="804"/>
      <c r="B207" s="799"/>
      <c r="C207" s="805"/>
      <c r="D207" s="806"/>
      <c r="E207" s="807"/>
      <c r="F207" s="682"/>
      <c r="G207" s="808"/>
      <c r="H207" s="809"/>
      <c r="I207" s="810"/>
      <c r="J207" s="811"/>
      <c r="K207" s="810"/>
      <c r="L207" s="647"/>
    </row>
    <row r="208">
      <c r="A208" s="804"/>
      <c r="B208" s="799"/>
      <c r="C208" s="805"/>
      <c r="D208" s="806"/>
      <c r="E208" s="807"/>
      <c r="F208" s="682"/>
      <c r="G208" s="808"/>
      <c r="H208" s="809"/>
      <c r="I208" s="810"/>
      <c r="J208" s="811"/>
      <c r="K208" s="810"/>
      <c r="L208" s="647"/>
    </row>
    <row r="209">
      <c r="A209" s="804"/>
      <c r="B209" s="799"/>
      <c r="C209" s="805"/>
      <c r="D209" s="806"/>
      <c r="E209" s="807"/>
      <c r="F209" s="682"/>
      <c r="G209" s="808"/>
      <c r="H209" s="809"/>
      <c r="I209" s="810"/>
      <c r="J209" s="811"/>
      <c r="K209" s="810"/>
      <c r="L209" s="647"/>
    </row>
    <row r="210">
      <c r="A210" s="804"/>
      <c r="B210" s="799"/>
      <c r="C210" s="805"/>
      <c r="D210" s="806"/>
      <c r="E210" s="807"/>
      <c r="F210" s="682"/>
      <c r="G210" s="808"/>
      <c r="H210" s="809"/>
      <c r="I210" s="810"/>
      <c r="J210" s="811"/>
      <c r="K210" s="810"/>
      <c r="L210" s="647"/>
    </row>
    <row r="211">
      <c r="A211" s="804"/>
      <c r="B211" s="799"/>
      <c r="C211" s="805"/>
      <c r="D211" s="806"/>
      <c r="E211" s="807"/>
      <c r="F211" s="682"/>
      <c r="G211" s="808"/>
      <c r="H211" s="809"/>
      <c r="I211" s="810"/>
      <c r="J211" s="811"/>
      <c r="K211" s="810"/>
      <c r="L211" s="647"/>
    </row>
    <row r="212">
      <c r="A212" s="804"/>
      <c r="B212" s="799"/>
      <c r="C212" s="805"/>
      <c r="D212" s="806"/>
      <c r="E212" s="807"/>
      <c r="F212" s="682"/>
      <c r="G212" s="808"/>
      <c r="H212" s="809"/>
      <c r="I212" s="810"/>
      <c r="J212" s="811"/>
      <c r="K212" s="810"/>
      <c r="L212" s="647"/>
    </row>
    <row r="213">
      <c r="A213" s="804"/>
      <c r="B213" s="799"/>
      <c r="C213" s="805"/>
      <c r="D213" s="806"/>
      <c r="E213" s="807"/>
      <c r="F213" s="682"/>
      <c r="G213" s="808"/>
      <c r="H213" s="809"/>
      <c r="I213" s="810"/>
      <c r="J213" s="811"/>
      <c r="K213" s="810"/>
      <c r="L213" s="647"/>
    </row>
    <row r="214">
      <c r="A214" s="804"/>
      <c r="B214" s="799"/>
      <c r="C214" s="805"/>
      <c r="D214" s="806"/>
      <c r="E214" s="807"/>
      <c r="F214" s="682"/>
      <c r="G214" s="808"/>
      <c r="H214" s="809"/>
      <c r="I214" s="810"/>
      <c r="J214" s="811"/>
      <c r="K214" s="810"/>
      <c r="L214" s="647"/>
    </row>
    <row r="215">
      <c r="A215" s="804"/>
      <c r="B215" s="799"/>
      <c r="C215" s="805"/>
      <c r="D215" s="806"/>
      <c r="E215" s="807"/>
      <c r="F215" s="682"/>
      <c r="G215" s="808"/>
      <c r="H215" s="809"/>
      <c r="I215" s="810"/>
      <c r="J215" s="811"/>
      <c r="K215" s="810"/>
      <c r="L215" s="647"/>
    </row>
    <row r="216">
      <c r="A216" s="804"/>
      <c r="B216" s="799"/>
      <c r="C216" s="805"/>
      <c r="D216" s="806"/>
      <c r="E216" s="807"/>
      <c r="F216" s="682"/>
      <c r="G216" s="808"/>
      <c r="H216" s="809"/>
      <c r="I216" s="810"/>
      <c r="J216" s="811"/>
      <c r="K216" s="810"/>
      <c r="L216" s="647"/>
    </row>
    <row r="217">
      <c r="A217" s="804"/>
      <c r="B217" s="799"/>
      <c r="C217" s="805"/>
      <c r="D217" s="806"/>
      <c r="E217" s="807"/>
      <c r="F217" s="682"/>
      <c r="G217" s="808"/>
      <c r="H217" s="809"/>
      <c r="I217" s="810"/>
      <c r="J217" s="811"/>
      <c r="K217" s="810"/>
      <c r="L217" s="647"/>
    </row>
    <row r="218">
      <c r="A218" s="804"/>
      <c r="B218" s="799"/>
      <c r="C218" s="805"/>
      <c r="D218" s="806"/>
      <c r="E218" s="807"/>
      <c r="F218" s="682"/>
      <c r="G218" s="808"/>
      <c r="H218" s="809"/>
      <c r="I218" s="810"/>
      <c r="J218" s="811"/>
      <c r="K218" s="810"/>
      <c r="L218" s="647"/>
    </row>
    <row r="219">
      <c r="A219" s="804"/>
      <c r="B219" s="799"/>
      <c r="C219" s="805"/>
      <c r="D219" s="806"/>
      <c r="E219" s="807"/>
      <c r="F219" s="682"/>
      <c r="G219" s="808"/>
      <c r="H219" s="809"/>
      <c r="I219" s="810"/>
      <c r="J219" s="811"/>
      <c r="K219" s="810"/>
      <c r="L219" s="647"/>
    </row>
    <row r="220">
      <c r="A220" s="804"/>
      <c r="B220" s="799"/>
      <c r="C220" s="805"/>
      <c r="D220" s="806"/>
      <c r="E220" s="807"/>
      <c r="F220" s="682"/>
      <c r="G220" s="808"/>
      <c r="H220" s="809"/>
      <c r="I220" s="810"/>
      <c r="J220" s="811"/>
      <c r="K220" s="810"/>
      <c r="L220" s="647"/>
    </row>
    <row r="221">
      <c r="A221" s="804"/>
      <c r="B221" s="799"/>
      <c r="C221" s="805"/>
      <c r="D221" s="806"/>
      <c r="E221" s="807"/>
      <c r="F221" s="682"/>
      <c r="G221" s="808"/>
      <c r="H221" s="809"/>
      <c r="I221" s="810"/>
      <c r="J221" s="811"/>
      <c r="K221" s="810"/>
      <c r="L221" s="647"/>
    </row>
    <row r="222">
      <c r="A222" s="804"/>
      <c r="B222" s="799"/>
      <c r="C222" s="805"/>
      <c r="D222" s="806"/>
      <c r="E222" s="807"/>
      <c r="F222" s="682"/>
      <c r="G222" s="808"/>
      <c r="H222" s="809"/>
      <c r="I222" s="810"/>
      <c r="J222" s="811"/>
      <c r="K222" s="810"/>
      <c r="L222" s="647"/>
    </row>
    <row r="223">
      <c r="A223" s="804"/>
      <c r="B223" s="799"/>
      <c r="C223" s="805"/>
      <c r="D223" s="806"/>
      <c r="E223" s="807"/>
      <c r="F223" s="682"/>
      <c r="G223" s="808"/>
      <c r="H223" s="809"/>
      <c r="I223" s="810"/>
      <c r="J223" s="811"/>
      <c r="K223" s="810"/>
      <c r="L223" s="647"/>
    </row>
    <row r="224">
      <c r="A224" s="804"/>
      <c r="B224" s="799"/>
      <c r="C224" s="805"/>
      <c r="D224" s="806"/>
      <c r="E224" s="807"/>
      <c r="F224" s="682"/>
      <c r="G224" s="808"/>
      <c r="H224" s="809"/>
      <c r="I224" s="810"/>
      <c r="J224" s="811"/>
      <c r="K224" s="810"/>
      <c r="L224" s="647"/>
    </row>
    <row r="225">
      <c r="A225" s="804"/>
      <c r="B225" s="799"/>
      <c r="C225" s="805"/>
      <c r="D225" s="806"/>
      <c r="E225" s="807"/>
      <c r="F225" s="682"/>
      <c r="G225" s="808"/>
      <c r="H225" s="809"/>
      <c r="I225" s="810"/>
      <c r="J225" s="811"/>
      <c r="K225" s="810"/>
      <c r="L225" s="647"/>
    </row>
    <row r="226">
      <c r="A226" s="804"/>
      <c r="B226" s="799"/>
      <c r="C226" s="805"/>
      <c r="D226" s="806"/>
      <c r="E226" s="807"/>
      <c r="F226" s="682"/>
      <c r="G226" s="808"/>
      <c r="H226" s="809"/>
      <c r="I226" s="810"/>
      <c r="J226" s="811"/>
      <c r="K226" s="810"/>
      <c r="L226" s="647"/>
    </row>
    <row r="227">
      <c r="A227" s="804"/>
      <c r="B227" s="799"/>
      <c r="C227" s="805"/>
      <c r="D227" s="806"/>
      <c r="E227" s="807"/>
      <c r="F227" s="682"/>
      <c r="G227" s="808"/>
      <c r="H227" s="809"/>
      <c r="I227" s="810"/>
      <c r="J227" s="811"/>
      <c r="K227" s="810"/>
      <c r="L227" s="647"/>
    </row>
    <row r="228">
      <c r="A228" s="804"/>
      <c r="B228" s="799"/>
      <c r="C228" s="805"/>
      <c r="D228" s="806"/>
      <c r="E228" s="807"/>
      <c r="F228" s="682"/>
      <c r="G228" s="808"/>
      <c r="H228" s="809"/>
      <c r="I228" s="810"/>
      <c r="J228" s="811"/>
      <c r="K228" s="810"/>
      <c r="L228" s="647"/>
    </row>
    <row r="229">
      <c r="A229" s="804"/>
      <c r="B229" s="799"/>
      <c r="C229" s="805"/>
      <c r="D229" s="806"/>
      <c r="E229" s="807"/>
      <c r="F229" s="682"/>
      <c r="G229" s="808"/>
      <c r="H229" s="809"/>
      <c r="I229" s="810"/>
      <c r="J229" s="811"/>
      <c r="K229" s="810"/>
      <c r="L229" s="647"/>
    </row>
    <row r="230">
      <c r="A230" s="804"/>
      <c r="B230" s="799"/>
      <c r="C230" s="805"/>
      <c r="D230" s="806"/>
      <c r="E230" s="807"/>
      <c r="F230" s="682"/>
      <c r="G230" s="808"/>
      <c r="H230" s="809"/>
      <c r="I230" s="810"/>
      <c r="J230" s="811"/>
      <c r="K230" s="810"/>
      <c r="L230" s="647"/>
    </row>
    <row r="231">
      <c r="A231" s="804"/>
      <c r="B231" s="799"/>
      <c r="C231" s="805"/>
      <c r="D231" s="806"/>
      <c r="E231" s="807"/>
      <c r="F231" s="682"/>
      <c r="G231" s="808"/>
      <c r="H231" s="809"/>
      <c r="I231" s="810"/>
      <c r="J231" s="811"/>
      <c r="K231" s="810"/>
      <c r="L231" s="647"/>
    </row>
    <row r="232">
      <c r="A232" s="804"/>
      <c r="B232" s="799"/>
      <c r="C232" s="805"/>
      <c r="D232" s="806"/>
      <c r="E232" s="807"/>
      <c r="F232" s="682"/>
      <c r="G232" s="808"/>
      <c r="H232" s="809"/>
      <c r="I232" s="810"/>
      <c r="J232" s="811"/>
      <c r="K232" s="810"/>
      <c r="L232" s="647"/>
    </row>
    <row r="233">
      <c r="A233" s="804"/>
      <c r="B233" s="799"/>
      <c r="C233" s="805"/>
      <c r="D233" s="806"/>
      <c r="E233" s="807"/>
      <c r="F233" s="682"/>
      <c r="G233" s="808"/>
      <c r="H233" s="809"/>
      <c r="I233" s="810"/>
      <c r="J233" s="811"/>
      <c r="K233" s="810"/>
      <c r="L233" s="647"/>
    </row>
    <row r="234">
      <c r="A234" s="804"/>
      <c r="B234" s="799"/>
      <c r="C234" s="805"/>
      <c r="D234" s="806"/>
      <c r="E234" s="807"/>
      <c r="F234" s="682"/>
      <c r="G234" s="808"/>
      <c r="H234" s="809"/>
      <c r="I234" s="810"/>
      <c r="J234" s="811"/>
      <c r="K234" s="810"/>
      <c r="L234" s="647"/>
    </row>
    <row r="235">
      <c r="A235" s="804"/>
      <c r="B235" s="799"/>
      <c r="C235" s="805"/>
      <c r="D235" s="806"/>
      <c r="E235" s="807"/>
      <c r="F235" s="682"/>
      <c r="G235" s="808"/>
      <c r="H235" s="809"/>
      <c r="I235" s="810"/>
      <c r="J235" s="811"/>
      <c r="K235" s="810"/>
      <c r="L235" s="647"/>
    </row>
    <row r="236">
      <c r="A236" s="804"/>
      <c r="B236" s="799"/>
      <c r="C236" s="805"/>
      <c r="D236" s="806"/>
      <c r="E236" s="807"/>
      <c r="F236" s="682"/>
      <c r="G236" s="808"/>
      <c r="H236" s="809"/>
      <c r="I236" s="810"/>
      <c r="J236" s="811"/>
      <c r="K236" s="810"/>
      <c r="L236" s="647"/>
    </row>
    <row r="237">
      <c r="A237" s="804"/>
      <c r="B237" s="799"/>
      <c r="C237" s="805"/>
      <c r="D237" s="806"/>
      <c r="E237" s="807"/>
      <c r="F237" s="682"/>
      <c r="G237" s="808"/>
      <c r="H237" s="809"/>
      <c r="I237" s="810"/>
      <c r="J237" s="811"/>
      <c r="K237" s="810"/>
      <c r="L237" s="647"/>
    </row>
    <row r="238">
      <c r="A238" s="804"/>
      <c r="B238" s="799"/>
      <c r="C238" s="805"/>
      <c r="D238" s="806"/>
      <c r="E238" s="807"/>
      <c r="F238" s="682"/>
      <c r="G238" s="808"/>
      <c r="H238" s="809"/>
      <c r="I238" s="810"/>
      <c r="J238" s="811"/>
      <c r="K238" s="810"/>
      <c r="L238" s="647"/>
    </row>
    <row r="239">
      <c r="A239" s="804"/>
      <c r="B239" s="799"/>
      <c r="C239" s="805"/>
      <c r="D239" s="806"/>
      <c r="E239" s="807"/>
      <c r="F239" s="682"/>
      <c r="G239" s="808"/>
      <c r="H239" s="809"/>
      <c r="I239" s="810"/>
      <c r="J239" s="811"/>
      <c r="K239" s="810"/>
      <c r="L239" s="647"/>
    </row>
    <row r="240">
      <c r="A240" s="804"/>
      <c r="B240" s="799"/>
      <c r="C240" s="805"/>
      <c r="D240" s="806"/>
      <c r="E240" s="807"/>
      <c r="F240" s="682"/>
      <c r="G240" s="808"/>
      <c r="H240" s="809"/>
      <c r="I240" s="810"/>
      <c r="J240" s="811"/>
      <c r="K240" s="810"/>
      <c r="L240" s="647"/>
    </row>
    <row r="241">
      <c r="A241" s="804"/>
      <c r="B241" s="799"/>
      <c r="C241" s="805"/>
      <c r="D241" s="806"/>
      <c r="E241" s="807"/>
      <c r="F241" s="682"/>
      <c r="G241" s="808"/>
      <c r="H241" s="809"/>
      <c r="I241" s="810"/>
      <c r="J241" s="811"/>
      <c r="K241" s="810"/>
      <c r="L241" s="647"/>
    </row>
    <row r="242">
      <c r="A242" s="804"/>
      <c r="B242" s="799"/>
      <c r="C242" s="805"/>
      <c r="D242" s="806"/>
      <c r="E242" s="807"/>
      <c r="F242" s="682"/>
      <c r="G242" s="808"/>
      <c r="H242" s="809"/>
      <c r="I242" s="810"/>
      <c r="J242" s="811"/>
      <c r="K242" s="810"/>
      <c r="L242" s="647"/>
    </row>
    <row r="243">
      <c r="A243" s="804"/>
      <c r="B243" s="799"/>
      <c r="C243" s="805"/>
      <c r="D243" s="806"/>
      <c r="E243" s="807"/>
      <c r="F243" s="682"/>
      <c r="G243" s="808"/>
      <c r="H243" s="809"/>
      <c r="I243" s="810"/>
      <c r="J243" s="811"/>
      <c r="K243" s="810"/>
      <c r="L243" s="647"/>
    </row>
    <row r="244">
      <c r="A244" s="804"/>
      <c r="B244" s="799"/>
      <c r="C244" s="805"/>
      <c r="D244" s="806"/>
      <c r="E244" s="807"/>
      <c r="F244" s="682"/>
      <c r="G244" s="808"/>
      <c r="H244" s="809"/>
      <c r="I244" s="810"/>
      <c r="J244" s="811"/>
      <c r="K244" s="810"/>
      <c r="L244" s="647"/>
    </row>
    <row r="245">
      <c r="A245" s="804"/>
      <c r="B245" s="799"/>
      <c r="C245" s="805"/>
      <c r="D245" s="806"/>
      <c r="E245" s="807"/>
      <c r="F245" s="682"/>
      <c r="G245" s="808"/>
      <c r="H245" s="809"/>
      <c r="I245" s="810"/>
      <c r="J245" s="811"/>
      <c r="K245" s="810"/>
      <c r="L245" s="647"/>
    </row>
    <row r="246">
      <c r="A246" s="804"/>
      <c r="B246" s="799"/>
      <c r="C246" s="805"/>
      <c r="D246" s="806"/>
      <c r="E246" s="807"/>
      <c r="F246" s="682"/>
      <c r="G246" s="808"/>
      <c r="H246" s="809"/>
      <c r="I246" s="810"/>
      <c r="J246" s="811"/>
      <c r="K246" s="810"/>
      <c r="L246" s="647"/>
    </row>
    <row r="247">
      <c r="A247" s="804"/>
      <c r="B247" s="799"/>
      <c r="C247" s="805"/>
      <c r="D247" s="806"/>
      <c r="E247" s="807"/>
      <c r="F247" s="682"/>
      <c r="G247" s="808"/>
      <c r="H247" s="809"/>
      <c r="I247" s="810"/>
      <c r="J247" s="811"/>
      <c r="K247" s="810"/>
      <c r="L247" s="647"/>
    </row>
    <row r="248">
      <c r="A248" s="804"/>
      <c r="B248" s="799"/>
      <c r="C248" s="805"/>
      <c r="D248" s="806"/>
      <c r="E248" s="807"/>
      <c r="F248" s="682"/>
      <c r="G248" s="808"/>
      <c r="H248" s="809"/>
      <c r="I248" s="810"/>
      <c r="J248" s="811"/>
      <c r="K248" s="810"/>
      <c r="L248" s="647"/>
    </row>
    <row r="249">
      <c r="A249" s="804"/>
      <c r="B249" s="799"/>
      <c r="C249" s="805"/>
      <c r="D249" s="806"/>
      <c r="E249" s="807"/>
      <c r="F249" s="682"/>
      <c r="G249" s="808"/>
      <c r="H249" s="809"/>
      <c r="I249" s="810"/>
      <c r="J249" s="811"/>
      <c r="K249" s="810"/>
      <c r="L249" s="647"/>
    </row>
    <row r="250">
      <c r="A250" s="804"/>
      <c r="B250" s="799"/>
      <c r="C250" s="805"/>
      <c r="D250" s="806"/>
      <c r="E250" s="807"/>
      <c r="F250" s="682"/>
      <c r="G250" s="808"/>
      <c r="H250" s="809"/>
      <c r="I250" s="810"/>
      <c r="J250" s="811"/>
      <c r="K250" s="810"/>
      <c r="L250" s="647"/>
    </row>
    <row r="251">
      <c r="A251" s="804"/>
      <c r="B251" s="799"/>
      <c r="C251" s="805"/>
      <c r="D251" s="806"/>
      <c r="E251" s="807"/>
      <c r="F251" s="682"/>
      <c r="G251" s="808"/>
      <c r="H251" s="809"/>
      <c r="I251" s="810"/>
      <c r="J251" s="811"/>
      <c r="K251" s="810"/>
      <c r="L251" s="647"/>
    </row>
    <row r="252">
      <c r="A252" s="804"/>
      <c r="B252" s="799"/>
      <c r="C252" s="805"/>
      <c r="D252" s="806"/>
      <c r="E252" s="807"/>
      <c r="F252" s="682"/>
      <c r="G252" s="808"/>
      <c r="H252" s="809"/>
      <c r="I252" s="810"/>
      <c r="J252" s="811"/>
      <c r="K252" s="810"/>
      <c r="L252" s="647"/>
    </row>
    <row r="253">
      <c r="A253" s="804"/>
      <c r="B253" s="799"/>
      <c r="C253" s="805"/>
      <c r="D253" s="806"/>
      <c r="E253" s="807"/>
      <c r="F253" s="682"/>
      <c r="G253" s="808"/>
      <c r="H253" s="809"/>
      <c r="I253" s="810"/>
      <c r="J253" s="811"/>
      <c r="K253" s="810"/>
      <c r="L253" s="647"/>
    </row>
    <row r="254">
      <c r="A254" s="804"/>
      <c r="B254" s="799"/>
      <c r="C254" s="805"/>
      <c r="D254" s="806"/>
      <c r="E254" s="807"/>
      <c r="F254" s="682"/>
      <c r="G254" s="808"/>
      <c r="H254" s="809"/>
      <c r="I254" s="810"/>
      <c r="J254" s="811"/>
      <c r="K254" s="810"/>
      <c r="L254" s="647"/>
    </row>
    <row r="255">
      <c r="A255" s="804"/>
      <c r="B255" s="799"/>
      <c r="C255" s="805"/>
      <c r="D255" s="806"/>
      <c r="E255" s="807"/>
      <c r="F255" s="682"/>
      <c r="G255" s="808"/>
      <c r="H255" s="809"/>
      <c r="I255" s="810"/>
      <c r="J255" s="811"/>
      <c r="K255" s="810"/>
      <c r="L255" s="647"/>
    </row>
    <row r="256">
      <c r="A256" s="804"/>
      <c r="B256" s="799"/>
      <c r="C256" s="805"/>
      <c r="D256" s="806"/>
      <c r="E256" s="807"/>
      <c r="F256" s="682"/>
      <c r="G256" s="808"/>
      <c r="H256" s="809"/>
      <c r="I256" s="810"/>
      <c r="J256" s="811"/>
      <c r="K256" s="810"/>
      <c r="L256" s="647"/>
    </row>
    <row r="257">
      <c r="A257" s="804"/>
      <c r="B257" s="799"/>
      <c r="C257" s="805"/>
      <c r="D257" s="806"/>
      <c r="E257" s="807"/>
      <c r="F257" s="682"/>
      <c r="G257" s="808"/>
      <c r="H257" s="809"/>
      <c r="I257" s="810"/>
      <c r="J257" s="811"/>
      <c r="K257" s="810"/>
      <c r="L257" s="647"/>
    </row>
    <row r="258">
      <c r="A258" s="804"/>
      <c r="B258" s="799"/>
      <c r="C258" s="805"/>
      <c r="D258" s="806"/>
      <c r="E258" s="807"/>
      <c r="F258" s="682"/>
      <c r="G258" s="808"/>
      <c r="H258" s="809"/>
      <c r="I258" s="810"/>
      <c r="J258" s="811"/>
      <c r="K258" s="810"/>
      <c r="L258" s="647"/>
    </row>
    <row r="259">
      <c r="A259" s="804"/>
      <c r="B259" s="799"/>
      <c r="C259" s="805"/>
      <c r="D259" s="806"/>
      <c r="E259" s="807"/>
      <c r="F259" s="682"/>
      <c r="G259" s="808"/>
      <c r="H259" s="809"/>
      <c r="I259" s="810"/>
      <c r="J259" s="811"/>
      <c r="K259" s="810"/>
      <c r="L259" s="647"/>
    </row>
    <row r="260">
      <c r="A260" s="804"/>
      <c r="B260" s="799"/>
      <c r="C260" s="805"/>
      <c r="D260" s="806"/>
      <c r="E260" s="807"/>
      <c r="F260" s="682"/>
      <c r="G260" s="808"/>
      <c r="H260" s="809"/>
      <c r="I260" s="810"/>
      <c r="J260" s="811"/>
      <c r="K260" s="810"/>
      <c r="L260" s="647"/>
    </row>
    <row r="261">
      <c r="A261" s="804"/>
      <c r="B261" s="799"/>
      <c r="C261" s="805"/>
      <c r="D261" s="806"/>
      <c r="E261" s="807"/>
      <c r="F261" s="682"/>
      <c r="G261" s="808"/>
      <c r="H261" s="809"/>
      <c r="I261" s="810"/>
      <c r="J261" s="811"/>
      <c r="K261" s="810"/>
      <c r="L261" s="647"/>
    </row>
    <row r="262">
      <c r="A262" s="804"/>
      <c r="B262" s="799"/>
      <c r="C262" s="805"/>
      <c r="D262" s="806"/>
      <c r="E262" s="807"/>
      <c r="F262" s="682"/>
      <c r="G262" s="808"/>
      <c r="H262" s="809"/>
      <c r="I262" s="810"/>
      <c r="J262" s="811"/>
      <c r="K262" s="810"/>
      <c r="L262" s="647"/>
    </row>
    <row r="263">
      <c r="A263" s="804"/>
      <c r="B263" s="799"/>
      <c r="C263" s="805"/>
      <c r="D263" s="806"/>
      <c r="E263" s="807"/>
      <c r="F263" s="682"/>
      <c r="G263" s="808"/>
      <c r="H263" s="809"/>
      <c r="I263" s="810"/>
      <c r="J263" s="811"/>
      <c r="K263" s="810"/>
      <c r="L263" s="647"/>
    </row>
    <row r="264">
      <c r="A264" s="804"/>
      <c r="B264" s="799"/>
      <c r="C264" s="805"/>
      <c r="D264" s="806"/>
      <c r="E264" s="807"/>
      <c r="F264" s="682"/>
      <c r="G264" s="808"/>
      <c r="H264" s="809"/>
      <c r="I264" s="810"/>
      <c r="J264" s="811"/>
      <c r="K264" s="810"/>
      <c r="L264" s="647"/>
    </row>
    <row r="265">
      <c r="A265" s="804"/>
      <c r="B265" s="799"/>
      <c r="C265" s="805"/>
      <c r="D265" s="806"/>
      <c r="E265" s="807"/>
      <c r="F265" s="682"/>
      <c r="G265" s="808"/>
      <c r="H265" s="809"/>
      <c r="I265" s="810"/>
      <c r="J265" s="811"/>
      <c r="K265" s="810"/>
      <c r="L265" s="647"/>
    </row>
    <row r="266">
      <c r="A266" s="804"/>
      <c r="B266" s="799"/>
      <c r="C266" s="805"/>
      <c r="D266" s="806"/>
      <c r="E266" s="807"/>
      <c r="F266" s="682"/>
      <c r="G266" s="808"/>
      <c r="H266" s="809"/>
      <c r="I266" s="810"/>
      <c r="J266" s="811"/>
      <c r="K266" s="810"/>
      <c r="L266" s="647"/>
    </row>
    <row r="267">
      <c r="A267" s="804"/>
      <c r="B267" s="799"/>
      <c r="C267" s="805"/>
      <c r="D267" s="806"/>
      <c r="E267" s="807"/>
      <c r="F267" s="682"/>
      <c r="G267" s="808"/>
      <c r="H267" s="809"/>
      <c r="I267" s="810"/>
      <c r="J267" s="811"/>
      <c r="K267" s="810"/>
      <c r="L267" s="647"/>
    </row>
    <row r="268">
      <c r="A268" s="804"/>
      <c r="B268" s="799"/>
      <c r="C268" s="805"/>
      <c r="D268" s="806"/>
      <c r="E268" s="807"/>
      <c r="F268" s="682"/>
      <c r="G268" s="808"/>
      <c r="H268" s="809"/>
      <c r="I268" s="810"/>
      <c r="J268" s="811"/>
      <c r="K268" s="810"/>
      <c r="L268" s="647"/>
    </row>
    <row r="269">
      <c r="A269" s="804"/>
      <c r="B269" s="799"/>
      <c r="C269" s="805"/>
      <c r="D269" s="806"/>
      <c r="E269" s="807"/>
      <c r="F269" s="682"/>
      <c r="G269" s="808"/>
      <c r="H269" s="809"/>
      <c r="I269" s="810"/>
      <c r="J269" s="811"/>
      <c r="K269" s="810"/>
      <c r="L269" s="647"/>
    </row>
    <row r="270">
      <c r="A270" s="804"/>
      <c r="B270" s="799"/>
      <c r="C270" s="805"/>
      <c r="D270" s="806"/>
      <c r="E270" s="807"/>
      <c r="F270" s="682"/>
      <c r="G270" s="808"/>
      <c r="H270" s="809"/>
      <c r="I270" s="810"/>
      <c r="J270" s="811"/>
      <c r="K270" s="810"/>
      <c r="L270" s="647"/>
    </row>
    <row r="271">
      <c r="A271" s="804"/>
      <c r="B271" s="799"/>
      <c r="C271" s="805"/>
      <c r="D271" s="806"/>
      <c r="E271" s="807"/>
      <c r="F271" s="682"/>
      <c r="G271" s="808"/>
      <c r="H271" s="809"/>
      <c r="I271" s="810"/>
      <c r="J271" s="811"/>
      <c r="K271" s="810"/>
      <c r="L271" s="647"/>
    </row>
    <row r="272">
      <c r="A272" s="804"/>
      <c r="B272" s="799"/>
      <c r="C272" s="805"/>
      <c r="D272" s="806"/>
      <c r="E272" s="807"/>
      <c r="F272" s="682"/>
      <c r="G272" s="808"/>
      <c r="H272" s="809"/>
      <c r="I272" s="810"/>
      <c r="J272" s="811"/>
      <c r="K272" s="810"/>
      <c r="L272" s="647"/>
    </row>
    <row r="273">
      <c r="A273" s="804"/>
      <c r="B273" s="799"/>
      <c r="C273" s="805"/>
      <c r="D273" s="806"/>
      <c r="E273" s="807"/>
      <c r="F273" s="682"/>
      <c r="G273" s="808"/>
      <c r="H273" s="809"/>
      <c r="I273" s="810"/>
      <c r="J273" s="811"/>
      <c r="K273" s="810"/>
      <c r="L273" s="647"/>
    </row>
    <row r="274">
      <c r="A274" s="804"/>
      <c r="B274" s="799"/>
      <c r="C274" s="805"/>
      <c r="D274" s="806"/>
      <c r="E274" s="807"/>
      <c r="F274" s="682"/>
      <c r="G274" s="808"/>
      <c r="H274" s="809"/>
      <c r="I274" s="810"/>
      <c r="J274" s="811"/>
      <c r="K274" s="810"/>
      <c r="L274" s="647"/>
    </row>
    <row r="275">
      <c r="A275" s="804"/>
      <c r="B275" s="799"/>
      <c r="C275" s="805"/>
      <c r="D275" s="806"/>
      <c r="E275" s="807"/>
      <c r="F275" s="682"/>
      <c r="G275" s="808"/>
      <c r="H275" s="809"/>
      <c r="I275" s="810"/>
      <c r="J275" s="811"/>
      <c r="K275" s="810"/>
      <c r="L275" s="647"/>
    </row>
    <row r="276">
      <c r="A276" s="804"/>
      <c r="B276" s="799"/>
      <c r="C276" s="805"/>
      <c r="D276" s="806"/>
      <c r="E276" s="807"/>
      <c r="F276" s="682"/>
      <c r="G276" s="808"/>
      <c r="H276" s="809"/>
      <c r="I276" s="810"/>
      <c r="J276" s="811"/>
      <c r="K276" s="810"/>
      <c r="L276" s="647"/>
    </row>
    <row r="277">
      <c r="A277" s="804"/>
      <c r="B277" s="799"/>
      <c r="C277" s="805"/>
      <c r="D277" s="806"/>
      <c r="E277" s="807"/>
      <c r="F277" s="682"/>
      <c r="G277" s="808"/>
      <c r="H277" s="809"/>
      <c r="I277" s="810"/>
      <c r="J277" s="811"/>
      <c r="K277" s="810"/>
      <c r="L277" s="647"/>
    </row>
    <row r="278">
      <c r="A278" s="804"/>
      <c r="B278" s="799"/>
      <c r="C278" s="805"/>
      <c r="D278" s="806"/>
      <c r="E278" s="807"/>
      <c r="F278" s="682"/>
      <c r="G278" s="808"/>
      <c r="H278" s="809"/>
      <c r="I278" s="810"/>
      <c r="J278" s="811"/>
      <c r="K278" s="810"/>
      <c r="L278" s="647"/>
    </row>
    <row r="279">
      <c r="A279" s="804"/>
      <c r="B279" s="799"/>
      <c r="C279" s="805"/>
      <c r="D279" s="806"/>
      <c r="E279" s="807"/>
      <c r="F279" s="682"/>
      <c r="G279" s="808"/>
      <c r="H279" s="809"/>
      <c r="I279" s="810"/>
      <c r="J279" s="811"/>
      <c r="K279" s="810"/>
      <c r="L279" s="647"/>
    </row>
    <row r="280">
      <c r="A280" s="804"/>
      <c r="B280" s="799"/>
      <c r="C280" s="805"/>
      <c r="D280" s="806"/>
      <c r="E280" s="807"/>
      <c r="F280" s="682"/>
      <c r="G280" s="808"/>
      <c r="H280" s="809"/>
      <c r="I280" s="810"/>
      <c r="J280" s="811"/>
      <c r="K280" s="810"/>
      <c r="L280" s="647"/>
    </row>
    <row r="281">
      <c r="A281" s="804"/>
      <c r="B281" s="799"/>
      <c r="C281" s="805"/>
      <c r="D281" s="806"/>
      <c r="E281" s="807"/>
      <c r="F281" s="682"/>
      <c r="G281" s="808"/>
      <c r="H281" s="809"/>
      <c r="I281" s="810"/>
      <c r="J281" s="811"/>
      <c r="K281" s="810"/>
      <c r="L281" s="647"/>
    </row>
    <row r="282">
      <c r="A282" s="804"/>
      <c r="B282" s="799"/>
      <c r="C282" s="805"/>
      <c r="D282" s="806"/>
      <c r="E282" s="807"/>
      <c r="F282" s="682"/>
      <c r="G282" s="808"/>
      <c r="H282" s="809"/>
      <c r="I282" s="810"/>
      <c r="J282" s="811"/>
      <c r="K282" s="810"/>
      <c r="L282" s="647"/>
    </row>
    <row r="283">
      <c r="A283" s="804"/>
      <c r="B283" s="799"/>
      <c r="C283" s="805"/>
      <c r="D283" s="806"/>
      <c r="E283" s="807"/>
      <c r="F283" s="682"/>
      <c r="G283" s="808"/>
      <c r="H283" s="809"/>
      <c r="I283" s="810"/>
      <c r="J283" s="811"/>
      <c r="K283" s="810"/>
      <c r="L283" s="647"/>
    </row>
    <row r="284">
      <c r="A284" s="804"/>
      <c r="B284" s="799"/>
      <c r="C284" s="805"/>
      <c r="D284" s="806"/>
      <c r="E284" s="807"/>
      <c r="F284" s="682"/>
      <c r="G284" s="808"/>
      <c r="H284" s="809"/>
      <c r="I284" s="810"/>
      <c r="J284" s="811"/>
      <c r="K284" s="810"/>
      <c r="L284" s="647"/>
    </row>
    <row r="285">
      <c r="A285" s="804"/>
      <c r="B285" s="799"/>
      <c r="C285" s="805"/>
      <c r="D285" s="806"/>
      <c r="E285" s="807"/>
      <c r="F285" s="682"/>
      <c r="G285" s="808"/>
      <c r="H285" s="809"/>
      <c r="I285" s="810"/>
      <c r="J285" s="811"/>
      <c r="K285" s="810"/>
      <c r="L285" s="647"/>
    </row>
    <row r="286">
      <c r="A286" s="804"/>
      <c r="B286" s="799"/>
      <c r="C286" s="805"/>
      <c r="D286" s="806"/>
      <c r="E286" s="807"/>
      <c r="F286" s="682"/>
      <c r="G286" s="808"/>
      <c r="H286" s="809"/>
      <c r="I286" s="810"/>
      <c r="J286" s="811"/>
      <c r="K286" s="810"/>
      <c r="L286" s="647"/>
    </row>
    <row r="287">
      <c r="A287" s="804"/>
      <c r="B287" s="799"/>
      <c r="C287" s="805"/>
      <c r="D287" s="806"/>
      <c r="E287" s="807"/>
      <c r="F287" s="682"/>
      <c r="G287" s="808"/>
      <c r="H287" s="809"/>
      <c r="I287" s="810"/>
      <c r="J287" s="811"/>
      <c r="K287" s="810"/>
      <c r="L287" s="647"/>
    </row>
    <row r="288">
      <c r="A288" s="804"/>
      <c r="B288" s="799"/>
      <c r="C288" s="805"/>
      <c r="D288" s="806"/>
      <c r="E288" s="807"/>
      <c r="F288" s="682"/>
      <c r="G288" s="808"/>
      <c r="H288" s="809"/>
      <c r="I288" s="810"/>
      <c r="J288" s="811"/>
      <c r="K288" s="810"/>
      <c r="L288" s="647"/>
    </row>
    <row r="289">
      <c r="A289" s="804"/>
      <c r="B289" s="799"/>
      <c r="C289" s="805"/>
      <c r="D289" s="806"/>
      <c r="E289" s="807"/>
      <c r="F289" s="682"/>
      <c r="G289" s="808"/>
      <c r="H289" s="809"/>
      <c r="I289" s="810"/>
      <c r="J289" s="811"/>
      <c r="K289" s="810"/>
      <c r="L289" s="647"/>
    </row>
    <row r="290">
      <c r="A290" s="804"/>
      <c r="B290" s="799"/>
      <c r="C290" s="805"/>
      <c r="D290" s="806"/>
      <c r="E290" s="807"/>
      <c r="F290" s="682"/>
      <c r="G290" s="808"/>
      <c r="H290" s="809"/>
      <c r="I290" s="810"/>
      <c r="J290" s="811"/>
      <c r="K290" s="810"/>
      <c r="L290" s="647"/>
    </row>
    <row r="291">
      <c r="A291" s="804"/>
      <c r="B291" s="799"/>
      <c r="C291" s="805"/>
      <c r="D291" s="806"/>
      <c r="E291" s="807"/>
      <c r="F291" s="682"/>
      <c r="G291" s="808"/>
      <c r="H291" s="809"/>
      <c r="I291" s="810"/>
      <c r="J291" s="811"/>
      <c r="K291" s="810"/>
      <c r="L291" s="647"/>
    </row>
    <row r="292">
      <c r="A292" s="804"/>
      <c r="B292" s="799"/>
      <c r="C292" s="805"/>
      <c r="D292" s="806"/>
      <c r="E292" s="807"/>
      <c r="F292" s="682"/>
      <c r="G292" s="808"/>
      <c r="H292" s="809"/>
      <c r="I292" s="810"/>
      <c r="J292" s="811"/>
      <c r="K292" s="810"/>
      <c r="L292" s="647"/>
    </row>
    <row r="293">
      <c r="A293" s="804"/>
      <c r="B293" s="799"/>
      <c r="C293" s="805"/>
      <c r="D293" s="806"/>
      <c r="E293" s="807"/>
      <c r="F293" s="682"/>
      <c r="G293" s="808"/>
      <c r="H293" s="809"/>
      <c r="I293" s="810"/>
      <c r="J293" s="811"/>
      <c r="K293" s="810"/>
      <c r="L293" s="647"/>
    </row>
    <row r="294">
      <c r="A294" s="804"/>
      <c r="B294" s="799"/>
      <c r="C294" s="805"/>
      <c r="D294" s="806"/>
      <c r="E294" s="807"/>
      <c r="F294" s="682"/>
      <c r="G294" s="808"/>
      <c r="H294" s="809"/>
      <c r="I294" s="810"/>
      <c r="J294" s="811"/>
      <c r="K294" s="810"/>
      <c r="L294" s="647"/>
    </row>
    <row r="295">
      <c r="A295" s="804"/>
      <c r="B295" s="799"/>
      <c r="C295" s="805"/>
      <c r="D295" s="806"/>
      <c r="E295" s="807"/>
      <c r="F295" s="682"/>
      <c r="G295" s="808"/>
      <c r="H295" s="809"/>
      <c r="I295" s="810"/>
      <c r="J295" s="811"/>
      <c r="K295" s="810"/>
      <c r="L295" s="647"/>
    </row>
    <row r="296">
      <c r="A296" s="804"/>
      <c r="B296" s="799"/>
      <c r="C296" s="805"/>
      <c r="D296" s="806"/>
      <c r="E296" s="807"/>
      <c r="F296" s="682"/>
      <c r="G296" s="808"/>
      <c r="H296" s="809"/>
      <c r="I296" s="810"/>
      <c r="J296" s="811"/>
      <c r="K296" s="810"/>
      <c r="L296" s="647"/>
    </row>
    <row r="297">
      <c r="A297" s="804"/>
      <c r="B297" s="799"/>
      <c r="C297" s="805"/>
      <c r="D297" s="806"/>
      <c r="E297" s="807"/>
      <c r="F297" s="682"/>
      <c r="G297" s="808"/>
      <c r="H297" s="809"/>
      <c r="I297" s="810"/>
      <c r="J297" s="811"/>
      <c r="K297" s="810"/>
      <c r="L297" s="647"/>
    </row>
    <row r="298">
      <c r="A298" s="804"/>
      <c r="B298" s="799"/>
      <c r="C298" s="805"/>
      <c r="D298" s="806"/>
      <c r="E298" s="807"/>
      <c r="F298" s="682"/>
      <c r="G298" s="808"/>
      <c r="H298" s="809"/>
      <c r="I298" s="810"/>
      <c r="J298" s="811"/>
      <c r="K298" s="810"/>
      <c r="L298" s="647"/>
    </row>
    <row r="299">
      <c r="A299" s="804"/>
      <c r="B299" s="799"/>
      <c r="C299" s="805"/>
      <c r="D299" s="806"/>
      <c r="E299" s="807"/>
      <c r="F299" s="682"/>
      <c r="G299" s="808"/>
      <c r="H299" s="809"/>
      <c r="I299" s="810"/>
      <c r="J299" s="811"/>
      <c r="K299" s="810"/>
      <c r="L299" s="647"/>
    </row>
    <row r="300">
      <c r="A300" s="804"/>
      <c r="B300" s="799"/>
      <c r="C300" s="805"/>
      <c r="D300" s="806"/>
      <c r="E300" s="807"/>
      <c r="F300" s="682"/>
      <c r="G300" s="808"/>
      <c r="H300" s="809"/>
      <c r="I300" s="810"/>
      <c r="J300" s="811"/>
      <c r="K300" s="810"/>
      <c r="L300" s="647"/>
    </row>
    <row r="301">
      <c r="A301" s="804"/>
      <c r="B301" s="799"/>
      <c r="C301" s="805"/>
      <c r="D301" s="806"/>
      <c r="E301" s="807"/>
      <c r="F301" s="682"/>
      <c r="G301" s="808"/>
      <c r="H301" s="809"/>
      <c r="I301" s="810"/>
      <c r="J301" s="811"/>
      <c r="K301" s="810"/>
      <c r="L301" s="647"/>
    </row>
    <row r="302">
      <c r="A302" s="804"/>
      <c r="B302" s="799"/>
      <c r="C302" s="805"/>
      <c r="D302" s="806"/>
      <c r="E302" s="807"/>
      <c r="F302" s="682"/>
      <c r="G302" s="808"/>
      <c r="H302" s="809"/>
      <c r="I302" s="810"/>
      <c r="J302" s="811"/>
      <c r="K302" s="810"/>
      <c r="L302" s="647"/>
    </row>
    <row r="303">
      <c r="A303" s="804"/>
      <c r="B303" s="799"/>
      <c r="C303" s="805"/>
      <c r="D303" s="806"/>
      <c r="E303" s="807"/>
      <c r="F303" s="682"/>
      <c r="G303" s="808"/>
      <c r="H303" s="809"/>
      <c r="I303" s="810"/>
      <c r="J303" s="811"/>
      <c r="K303" s="810"/>
      <c r="L303" s="647"/>
    </row>
    <row r="304">
      <c r="A304" s="804"/>
      <c r="B304" s="799"/>
      <c r="C304" s="805"/>
      <c r="D304" s="806"/>
      <c r="E304" s="807"/>
      <c r="F304" s="682"/>
      <c r="G304" s="808"/>
      <c r="H304" s="809"/>
      <c r="I304" s="810"/>
      <c r="J304" s="811"/>
      <c r="K304" s="810"/>
      <c r="L304" s="647"/>
    </row>
    <row r="305">
      <c r="A305" s="804"/>
      <c r="B305" s="799"/>
      <c r="C305" s="805"/>
      <c r="D305" s="806"/>
      <c r="E305" s="807"/>
      <c r="F305" s="682"/>
      <c r="G305" s="808"/>
      <c r="H305" s="809"/>
      <c r="I305" s="810"/>
      <c r="J305" s="811"/>
      <c r="K305" s="810"/>
      <c r="L305" s="647"/>
    </row>
    <row r="306">
      <c r="A306" s="804"/>
      <c r="B306" s="799"/>
      <c r="C306" s="805"/>
      <c r="D306" s="806"/>
      <c r="E306" s="807"/>
      <c r="F306" s="682"/>
      <c r="G306" s="808"/>
      <c r="H306" s="809"/>
      <c r="I306" s="810"/>
      <c r="J306" s="811"/>
      <c r="K306" s="810"/>
      <c r="L306" s="647"/>
    </row>
    <row r="307">
      <c r="A307" s="804"/>
      <c r="B307" s="799"/>
      <c r="C307" s="805"/>
      <c r="D307" s="806"/>
      <c r="E307" s="807"/>
      <c r="F307" s="682"/>
      <c r="G307" s="808"/>
      <c r="H307" s="809"/>
      <c r="I307" s="810"/>
      <c r="J307" s="811"/>
      <c r="K307" s="810"/>
      <c r="L307" s="647"/>
    </row>
    <row r="308">
      <c r="A308" s="804"/>
      <c r="B308" s="799"/>
      <c r="C308" s="805"/>
      <c r="D308" s="806"/>
      <c r="E308" s="807"/>
      <c r="F308" s="682"/>
      <c r="G308" s="808"/>
      <c r="H308" s="809"/>
      <c r="I308" s="810"/>
      <c r="J308" s="811"/>
      <c r="K308" s="810"/>
      <c r="L308" s="647"/>
    </row>
    <row r="309">
      <c r="A309" s="804"/>
      <c r="B309" s="799"/>
      <c r="C309" s="805"/>
      <c r="D309" s="806"/>
      <c r="E309" s="807"/>
      <c r="F309" s="682"/>
      <c r="G309" s="808"/>
      <c r="H309" s="809"/>
      <c r="I309" s="810"/>
      <c r="J309" s="811"/>
      <c r="K309" s="810"/>
      <c r="L309" s="647"/>
    </row>
    <row r="310">
      <c r="A310" s="804"/>
      <c r="B310" s="799"/>
      <c r="C310" s="805"/>
      <c r="D310" s="806"/>
      <c r="E310" s="807"/>
      <c r="F310" s="682"/>
      <c r="G310" s="808"/>
      <c r="H310" s="809"/>
      <c r="I310" s="810"/>
      <c r="J310" s="811"/>
      <c r="K310" s="810"/>
      <c r="L310" s="647"/>
    </row>
    <row r="311">
      <c r="A311" s="804"/>
      <c r="B311" s="799"/>
      <c r="C311" s="805"/>
      <c r="D311" s="806"/>
      <c r="E311" s="807"/>
      <c r="F311" s="682"/>
      <c r="G311" s="808"/>
      <c r="H311" s="809"/>
      <c r="I311" s="810"/>
      <c r="J311" s="811"/>
      <c r="K311" s="810"/>
      <c r="L311" s="647"/>
    </row>
    <row r="312">
      <c r="A312" s="804"/>
      <c r="B312" s="799"/>
      <c r="C312" s="805"/>
      <c r="D312" s="806"/>
      <c r="E312" s="807"/>
      <c r="F312" s="682"/>
      <c r="G312" s="808"/>
      <c r="H312" s="809"/>
      <c r="I312" s="810"/>
      <c r="J312" s="811"/>
      <c r="K312" s="810"/>
      <c r="L312" s="647"/>
    </row>
    <row r="313">
      <c r="A313" s="804"/>
      <c r="B313" s="799"/>
      <c r="C313" s="805"/>
      <c r="D313" s="806"/>
      <c r="E313" s="807"/>
      <c r="F313" s="682"/>
      <c r="G313" s="808"/>
      <c r="H313" s="809"/>
      <c r="I313" s="810"/>
      <c r="J313" s="811"/>
      <c r="K313" s="810"/>
      <c r="L313" s="647"/>
    </row>
    <row r="314">
      <c r="A314" s="804"/>
      <c r="B314" s="799"/>
      <c r="C314" s="805"/>
      <c r="D314" s="806"/>
      <c r="E314" s="807"/>
      <c r="F314" s="682"/>
      <c r="G314" s="808"/>
      <c r="H314" s="809"/>
      <c r="I314" s="810"/>
      <c r="J314" s="811"/>
      <c r="K314" s="810"/>
      <c r="L314" s="647"/>
    </row>
    <row r="315">
      <c r="A315" s="804"/>
      <c r="B315" s="799"/>
      <c r="C315" s="805"/>
      <c r="D315" s="806"/>
      <c r="E315" s="807"/>
      <c r="F315" s="682"/>
      <c r="G315" s="808"/>
      <c r="H315" s="809"/>
      <c r="I315" s="810"/>
      <c r="J315" s="811"/>
      <c r="K315" s="810"/>
      <c r="L315" s="647"/>
    </row>
    <row r="316">
      <c r="A316" s="804"/>
      <c r="B316" s="799"/>
      <c r="C316" s="805"/>
      <c r="D316" s="806"/>
      <c r="E316" s="807"/>
      <c r="F316" s="682"/>
      <c r="G316" s="808"/>
      <c r="H316" s="809"/>
      <c r="I316" s="810"/>
      <c r="J316" s="811"/>
      <c r="K316" s="810"/>
      <c r="L316" s="647"/>
    </row>
    <row r="317">
      <c r="A317" s="804"/>
      <c r="B317" s="799"/>
      <c r="C317" s="805"/>
      <c r="D317" s="806"/>
      <c r="E317" s="807"/>
      <c r="F317" s="682"/>
      <c r="G317" s="808"/>
      <c r="H317" s="809"/>
      <c r="I317" s="810"/>
      <c r="J317" s="811"/>
      <c r="K317" s="810"/>
      <c r="L317" s="647"/>
    </row>
    <row r="318">
      <c r="A318" s="804"/>
      <c r="B318" s="799"/>
      <c r="C318" s="805"/>
      <c r="D318" s="806"/>
      <c r="E318" s="807"/>
      <c r="F318" s="682"/>
      <c r="G318" s="808"/>
      <c r="H318" s="809"/>
      <c r="I318" s="810"/>
      <c r="J318" s="811"/>
      <c r="K318" s="810"/>
      <c r="L318" s="647"/>
    </row>
    <row r="319">
      <c r="A319" s="804"/>
      <c r="B319" s="799"/>
      <c r="C319" s="805"/>
      <c r="D319" s="806"/>
      <c r="E319" s="807"/>
      <c r="F319" s="682"/>
      <c r="G319" s="808"/>
      <c r="H319" s="809"/>
      <c r="I319" s="810"/>
      <c r="J319" s="811"/>
      <c r="K319" s="810"/>
      <c r="L319" s="647"/>
    </row>
    <row r="320">
      <c r="A320" s="804"/>
      <c r="B320" s="799"/>
      <c r="C320" s="805"/>
      <c r="D320" s="806"/>
      <c r="E320" s="807"/>
      <c r="F320" s="682"/>
      <c r="G320" s="808"/>
      <c r="H320" s="809"/>
      <c r="I320" s="810"/>
      <c r="J320" s="811"/>
      <c r="K320" s="810"/>
      <c r="L320" s="647"/>
    </row>
    <row r="321">
      <c r="A321" s="804"/>
      <c r="B321" s="799"/>
      <c r="C321" s="805"/>
      <c r="D321" s="806"/>
      <c r="E321" s="807"/>
      <c r="F321" s="682"/>
      <c r="G321" s="808"/>
      <c r="H321" s="809"/>
      <c r="I321" s="810"/>
      <c r="J321" s="811"/>
      <c r="K321" s="810"/>
      <c r="L321" s="647"/>
    </row>
    <row r="322">
      <c r="A322" s="804"/>
      <c r="B322" s="799"/>
      <c r="C322" s="805"/>
      <c r="D322" s="806"/>
      <c r="E322" s="807"/>
      <c r="F322" s="682"/>
      <c r="G322" s="808"/>
      <c r="H322" s="809"/>
      <c r="I322" s="810"/>
      <c r="J322" s="811"/>
      <c r="K322" s="810"/>
      <c r="L322" s="647"/>
    </row>
    <row r="323">
      <c r="A323" s="804"/>
      <c r="B323" s="799"/>
      <c r="C323" s="805"/>
      <c r="D323" s="806"/>
      <c r="E323" s="807"/>
      <c r="F323" s="682"/>
      <c r="G323" s="808"/>
      <c r="H323" s="809"/>
      <c r="I323" s="810"/>
      <c r="J323" s="811"/>
      <c r="K323" s="810"/>
      <c r="L323" s="647"/>
    </row>
    <row r="324">
      <c r="A324" s="804"/>
      <c r="B324" s="799"/>
      <c r="C324" s="805"/>
      <c r="D324" s="806"/>
      <c r="E324" s="807"/>
      <c r="F324" s="682"/>
      <c r="G324" s="808"/>
      <c r="H324" s="809"/>
      <c r="I324" s="810"/>
      <c r="J324" s="811"/>
      <c r="K324" s="810"/>
      <c r="L324" s="647"/>
    </row>
    <row r="325">
      <c r="A325" s="804"/>
      <c r="B325" s="799"/>
      <c r="C325" s="805"/>
      <c r="D325" s="806"/>
      <c r="E325" s="807"/>
      <c r="F325" s="682"/>
      <c r="G325" s="808"/>
      <c r="H325" s="809"/>
      <c r="I325" s="810"/>
      <c r="J325" s="811"/>
      <c r="K325" s="810"/>
      <c r="L325" s="647"/>
    </row>
    <row r="326">
      <c r="A326" s="804"/>
      <c r="B326" s="799"/>
      <c r="C326" s="805"/>
      <c r="D326" s="806"/>
      <c r="E326" s="807"/>
      <c r="F326" s="682"/>
      <c r="G326" s="808"/>
      <c r="H326" s="809"/>
      <c r="I326" s="810"/>
      <c r="J326" s="811"/>
      <c r="K326" s="810"/>
      <c r="L326" s="647"/>
    </row>
    <row r="327">
      <c r="A327" s="804"/>
      <c r="B327" s="799"/>
      <c r="C327" s="805"/>
      <c r="D327" s="806"/>
      <c r="E327" s="807"/>
      <c r="F327" s="682"/>
      <c r="G327" s="808"/>
      <c r="H327" s="809"/>
      <c r="I327" s="810"/>
      <c r="J327" s="811"/>
      <c r="K327" s="810"/>
      <c r="L327" s="647"/>
    </row>
    <row r="328">
      <c r="A328" s="804"/>
      <c r="B328" s="799"/>
      <c r="C328" s="805"/>
      <c r="D328" s="806"/>
      <c r="E328" s="807"/>
      <c r="F328" s="682"/>
      <c r="G328" s="808"/>
      <c r="H328" s="809"/>
      <c r="I328" s="810"/>
      <c r="J328" s="811"/>
      <c r="K328" s="810"/>
      <c r="L328" s="647"/>
    </row>
    <row r="329">
      <c r="A329" s="804"/>
      <c r="B329" s="799"/>
      <c r="C329" s="805"/>
      <c r="D329" s="806"/>
      <c r="E329" s="807"/>
      <c r="F329" s="682"/>
      <c r="G329" s="808"/>
      <c r="H329" s="809"/>
      <c r="I329" s="810"/>
      <c r="J329" s="811"/>
      <c r="K329" s="810"/>
      <c r="L329" s="647"/>
    </row>
    <row r="330">
      <c r="A330" s="804"/>
      <c r="B330" s="799"/>
      <c r="C330" s="805"/>
      <c r="D330" s="806"/>
      <c r="E330" s="807"/>
      <c r="F330" s="682"/>
      <c r="G330" s="808"/>
      <c r="H330" s="809"/>
      <c r="I330" s="810"/>
      <c r="J330" s="811"/>
      <c r="K330" s="810"/>
      <c r="L330" s="647"/>
    </row>
    <row r="331">
      <c r="A331" s="804"/>
      <c r="B331" s="799"/>
      <c r="C331" s="805"/>
      <c r="D331" s="806"/>
      <c r="E331" s="807"/>
      <c r="F331" s="682"/>
      <c r="G331" s="808"/>
      <c r="H331" s="809"/>
      <c r="I331" s="810"/>
      <c r="J331" s="811"/>
      <c r="K331" s="810"/>
      <c r="L331" s="647"/>
    </row>
    <row r="332">
      <c r="A332" s="804"/>
      <c r="B332" s="799"/>
      <c r="C332" s="805"/>
      <c r="D332" s="806"/>
      <c r="E332" s="807"/>
      <c r="F332" s="682"/>
      <c r="G332" s="808"/>
      <c r="H332" s="809"/>
      <c r="I332" s="810"/>
      <c r="J332" s="811"/>
      <c r="K332" s="810"/>
      <c r="L332" s="647"/>
    </row>
    <row r="333">
      <c r="A333" s="804"/>
      <c r="B333" s="799"/>
      <c r="C333" s="805"/>
      <c r="D333" s="806"/>
      <c r="E333" s="807"/>
      <c r="F333" s="682"/>
      <c r="G333" s="808"/>
      <c r="H333" s="809"/>
      <c r="I333" s="810"/>
      <c r="J333" s="811"/>
      <c r="K333" s="810"/>
      <c r="L333" s="647"/>
    </row>
    <row r="334">
      <c r="A334" s="804"/>
      <c r="B334" s="799"/>
      <c r="C334" s="805"/>
      <c r="D334" s="806"/>
      <c r="E334" s="807"/>
      <c r="F334" s="682"/>
      <c r="G334" s="808"/>
      <c r="H334" s="809"/>
      <c r="I334" s="810"/>
      <c r="J334" s="811"/>
      <c r="K334" s="810"/>
      <c r="L334" s="647"/>
    </row>
    <row r="335">
      <c r="A335" s="804"/>
      <c r="B335" s="799"/>
      <c r="C335" s="805"/>
      <c r="D335" s="806"/>
      <c r="E335" s="807"/>
      <c r="F335" s="682"/>
      <c r="G335" s="808"/>
      <c r="H335" s="809"/>
      <c r="I335" s="810"/>
      <c r="J335" s="811"/>
      <c r="K335" s="810"/>
      <c r="L335" s="647"/>
    </row>
    <row r="336">
      <c r="A336" s="804"/>
      <c r="B336" s="799"/>
      <c r="C336" s="805"/>
      <c r="D336" s="806"/>
      <c r="E336" s="807"/>
      <c r="F336" s="682"/>
      <c r="G336" s="808"/>
      <c r="H336" s="809"/>
      <c r="I336" s="810"/>
      <c r="J336" s="811"/>
      <c r="K336" s="810"/>
      <c r="L336" s="647"/>
    </row>
    <row r="337">
      <c r="A337" s="804"/>
      <c r="B337" s="799"/>
      <c r="C337" s="805"/>
      <c r="D337" s="806"/>
      <c r="E337" s="807"/>
      <c r="F337" s="682"/>
      <c r="G337" s="808"/>
      <c r="H337" s="809"/>
      <c r="I337" s="810"/>
      <c r="J337" s="811"/>
      <c r="K337" s="810"/>
      <c r="L337" s="647"/>
    </row>
    <row r="338">
      <c r="A338" s="804"/>
      <c r="B338" s="799"/>
      <c r="C338" s="805"/>
      <c r="D338" s="806"/>
      <c r="E338" s="807"/>
      <c r="F338" s="682"/>
      <c r="G338" s="808"/>
      <c r="H338" s="809"/>
      <c r="I338" s="810"/>
      <c r="J338" s="811"/>
      <c r="K338" s="810"/>
      <c r="L338" s="647"/>
    </row>
    <row r="339">
      <c r="A339" s="804"/>
      <c r="B339" s="799"/>
      <c r="C339" s="805"/>
      <c r="D339" s="806"/>
      <c r="E339" s="807"/>
      <c r="F339" s="682"/>
      <c r="G339" s="808"/>
      <c r="H339" s="809"/>
      <c r="I339" s="810"/>
      <c r="J339" s="811"/>
      <c r="K339" s="810"/>
      <c r="L339" s="647"/>
    </row>
    <row r="340">
      <c r="A340" s="804"/>
      <c r="B340" s="799"/>
      <c r="C340" s="805"/>
      <c r="D340" s="806"/>
      <c r="E340" s="807"/>
      <c r="F340" s="682"/>
      <c r="G340" s="808"/>
      <c r="H340" s="809"/>
      <c r="I340" s="810"/>
      <c r="J340" s="811"/>
      <c r="K340" s="810"/>
      <c r="L340" s="647"/>
    </row>
    <row r="341">
      <c r="A341" s="804"/>
      <c r="B341" s="799"/>
      <c r="C341" s="805"/>
      <c r="D341" s="806"/>
      <c r="E341" s="807"/>
      <c r="F341" s="682"/>
      <c r="G341" s="808"/>
      <c r="H341" s="809"/>
      <c r="I341" s="810"/>
      <c r="J341" s="811"/>
      <c r="K341" s="810"/>
      <c r="L341" s="647"/>
    </row>
    <row r="342">
      <c r="A342" s="804"/>
      <c r="B342" s="799"/>
      <c r="C342" s="805"/>
      <c r="D342" s="806"/>
      <c r="E342" s="807"/>
      <c r="F342" s="682"/>
      <c r="G342" s="808"/>
      <c r="H342" s="809"/>
      <c r="I342" s="810"/>
      <c r="J342" s="811"/>
      <c r="K342" s="810"/>
      <c r="L342" s="647"/>
    </row>
    <row r="343">
      <c r="A343" s="804"/>
      <c r="B343" s="799"/>
      <c r="C343" s="805"/>
      <c r="D343" s="806"/>
      <c r="E343" s="807"/>
      <c r="F343" s="682"/>
      <c r="G343" s="808"/>
      <c r="H343" s="809"/>
      <c r="I343" s="810"/>
      <c r="J343" s="811"/>
      <c r="K343" s="810"/>
      <c r="L343" s="647"/>
    </row>
    <row r="344">
      <c r="A344" s="804"/>
      <c r="B344" s="799"/>
      <c r="C344" s="805"/>
      <c r="D344" s="806"/>
      <c r="E344" s="807"/>
      <c r="F344" s="682"/>
      <c r="G344" s="808"/>
      <c r="H344" s="809"/>
      <c r="I344" s="810"/>
      <c r="J344" s="811"/>
      <c r="K344" s="810"/>
      <c r="L344" s="647"/>
    </row>
    <row r="345">
      <c r="A345" s="804"/>
      <c r="B345" s="799"/>
      <c r="C345" s="805"/>
      <c r="D345" s="806"/>
      <c r="E345" s="807"/>
      <c r="F345" s="682"/>
      <c r="G345" s="808"/>
      <c r="H345" s="809"/>
      <c r="I345" s="810"/>
      <c r="J345" s="811"/>
      <c r="K345" s="810"/>
      <c r="L345" s="647"/>
    </row>
    <row r="346">
      <c r="A346" s="804"/>
      <c r="B346" s="799"/>
      <c r="C346" s="805"/>
      <c r="D346" s="806"/>
      <c r="E346" s="807"/>
      <c r="F346" s="682"/>
      <c r="G346" s="808"/>
      <c r="H346" s="809"/>
      <c r="I346" s="810"/>
      <c r="J346" s="811"/>
      <c r="K346" s="810"/>
      <c r="L346" s="647"/>
    </row>
    <row r="347">
      <c r="A347" s="804"/>
      <c r="B347" s="799"/>
      <c r="C347" s="805"/>
      <c r="D347" s="806"/>
      <c r="E347" s="807"/>
      <c r="F347" s="682"/>
      <c r="G347" s="808"/>
      <c r="H347" s="809"/>
      <c r="I347" s="810"/>
      <c r="J347" s="811"/>
      <c r="K347" s="810"/>
      <c r="L347" s="647"/>
    </row>
    <row r="348">
      <c r="A348" s="804"/>
      <c r="B348" s="799"/>
      <c r="C348" s="805"/>
      <c r="D348" s="806"/>
      <c r="E348" s="807"/>
      <c r="F348" s="682"/>
      <c r="G348" s="808"/>
      <c r="H348" s="809"/>
      <c r="I348" s="810"/>
      <c r="J348" s="811"/>
      <c r="K348" s="810"/>
      <c r="L348" s="647"/>
    </row>
    <row r="349">
      <c r="A349" s="804"/>
      <c r="B349" s="799"/>
      <c r="C349" s="805"/>
      <c r="D349" s="806"/>
      <c r="E349" s="807"/>
      <c r="F349" s="682"/>
      <c r="G349" s="808"/>
      <c r="H349" s="809"/>
      <c r="I349" s="810"/>
      <c r="J349" s="811"/>
      <c r="K349" s="810"/>
      <c r="L349" s="647"/>
    </row>
    <row r="350">
      <c r="A350" s="804"/>
      <c r="B350" s="799"/>
      <c r="C350" s="805"/>
      <c r="D350" s="806"/>
      <c r="E350" s="807"/>
      <c r="F350" s="682"/>
      <c r="G350" s="808"/>
      <c r="H350" s="809"/>
      <c r="I350" s="810"/>
      <c r="J350" s="811"/>
      <c r="K350" s="810"/>
      <c r="L350" s="647"/>
    </row>
    <row r="351">
      <c r="A351" s="804"/>
      <c r="B351" s="799"/>
      <c r="C351" s="805"/>
      <c r="D351" s="806"/>
      <c r="E351" s="807"/>
      <c r="F351" s="682"/>
      <c r="G351" s="808"/>
      <c r="H351" s="809"/>
      <c r="I351" s="810"/>
      <c r="J351" s="811"/>
      <c r="K351" s="810"/>
      <c r="L351" s="647"/>
    </row>
    <row r="352">
      <c r="A352" s="804"/>
      <c r="B352" s="799"/>
      <c r="C352" s="805"/>
      <c r="D352" s="806"/>
      <c r="E352" s="807"/>
      <c r="F352" s="682"/>
      <c r="G352" s="808"/>
      <c r="H352" s="809"/>
      <c r="I352" s="810"/>
      <c r="J352" s="811"/>
      <c r="K352" s="810"/>
      <c r="L352" s="647"/>
    </row>
    <row r="353">
      <c r="A353" s="804"/>
      <c r="B353" s="799"/>
      <c r="C353" s="805"/>
      <c r="D353" s="806"/>
      <c r="E353" s="807"/>
      <c r="F353" s="682"/>
      <c r="G353" s="808"/>
      <c r="H353" s="809"/>
      <c r="I353" s="810"/>
      <c r="J353" s="811"/>
      <c r="K353" s="810"/>
      <c r="L353" s="647"/>
    </row>
    <row r="354">
      <c r="A354" s="804"/>
      <c r="B354" s="799"/>
      <c r="C354" s="805"/>
      <c r="D354" s="806"/>
      <c r="E354" s="807"/>
      <c r="F354" s="682"/>
      <c r="G354" s="808"/>
      <c r="H354" s="809"/>
      <c r="I354" s="810"/>
      <c r="J354" s="811"/>
      <c r="K354" s="810"/>
      <c r="L354" s="647"/>
    </row>
    <row r="355">
      <c r="A355" s="804"/>
      <c r="B355" s="799"/>
      <c r="C355" s="805"/>
      <c r="D355" s="806"/>
      <c r="E355" s="807"/>
      <c r="F355" s="682"/>
      <c r="G355" s="808"/>
      <c r="H355" s="809"/>
      <c r="I355" s="810"/>
      <c r="J355" s="811"/>
      <c r="K355" s="810"/>
      <c r="L355" s="647"/>
    </row>
    <row r="356">
      <c r="A356" s="804"/>
      <c r="B356" s="799"/>
      <c r="C356" s="805"/>
      <c r="D356" s="806"/>
      <c r="E356" s="807"/>
      <c r="F356" s="682"/>
      <c r="G356" s="808"/>
      <c r="H356" s="809"/>
      <c r="I356" s="810"/>
      <c r="J356" s="811"/>
      <c r="K356" s="810"/>
      <c r="L356" s="647"/>
    </row>
    <row r="357">
      <c r="A357" s="804"/>
      <c r="B357" s="799"/>
      <c r="C357" s="805"/>
      <c r="D357" s="806"/>
      <c r="E357" s="807"/>
      <c r="F357" s="682"/>
      <c r="G357" s="808"/>
      <c r="H357" s="809"/>
      <c r="I357" s="810"/>
      <c r="J357" s="811"/>
      <c r="K357" s="810"/>
      <c r="L357" s="647"/>
    </row>
    <row r="358">
      <c r="A358" s="804"/>
      <c r="B358" s="799"/>
      <c r="C358" s="805"/>
      <c r="D358" s="806"/>
      <c r="E358" s="807"/>
      <c r="F358" s="682"/>
      <c r="G358" s="808"/>
      <c r="H358" s="809"/>
      <c r="I358" s="810"/>
      <c r="J358" s="811"/>
      <c r="K358" s="810"/>
      <c r="L358" s="647"/>
    </row>
    <row r="359">
      <c r="A359" s="804"/>
      <c r="B359" s="799"/>
      <c r="C359" s="805"/>
      <c r="D359" s="806"/>
      <c r="E359" s="807"/>
      <c r="F359" s="682"/>
      <c r="G359" s="808"/>
      <c r="H359" s="809"/>
      <c r="I359" s="810"/>
      <c r="J359" s="811"/>
      <c r="K359" s="810"/>
      <c r="L359" s="647"/>
    </row>
    <row r="360">
      <c r="A360" s="804"/>
      <c r="B360" s="799"/>
      <c r="C360" s="805"/>
      <c r="D360" s="806"/>
      <c r="E360" s="807"/>
      <c r="F360" s="682"/>
      <c r="G360" s="808"/>
      <c r="H360" s="809"/>
      <c r="I360" s="810"/>
      <c r="J360" s="811"/>
      <c r="K360" s="810"/>
      <c r="L360" s="647"/>
    </row>
    <row r="361">
      <c r="A361" s="804"/>
      <c r="B361" s="799"/>
      <c r="C361" s="805"/>
      <c r="D361" s="806"/>
      <c r="E361" s="807"/>
      <c r="F361" s="682"/>
      <c r="G361" s="808"/>
      <c r="H361" s="809"/>
      <c r="I361" s="810"/>
      <c r="J361" s="811"/>
      <c r="K361" s="810"/>
      <c r="L361" s="647"/>
    </row>
    <row r="362">
      <c r="A362" s="804"/>
      <c r="B362" s="799"/>
      <c r="C362" s="805"/>
      <c r="D362" s="806"/>
      <c r="E362" s="807"/>
      <c r="F362" s="682"/>
      <c r="G362" s="808"/>
      <c r="H362" s="809"/>
      <c r="I362" s="810"/>
      <c r="J362" s="811"/>
      <c r="K362" s="810"/>
      <c r="L362" s="647"/>
    </row>
    <row r="363">
      <c r="A363" s="804"/>
      <c r="B363" s="799"/>
      <c r="C363" s="805"/>
      <c r="D363" s="806"/>
      <c r="E363" s="807"/>
      <c r="F363" s="682"/>
      <c r="G363" s="808"/>
      <c r="H363" s="809"/>
      <c r="I363" s="810"/>
      <c r="J363" s="811"/>
      <c r="K363" s="810"/>
      <c r="L363" s="647"/>
    </row>
    <row r="364">
      <c r="A364" s="804"/>
      <c r="B364" s="799"/>
      <c r="C364" s="805"/>
      <c r="D364" s="806"/>
      <c r="E364" s="807"/>
      <c r="F364" s="682"/>
      <c r="G364" s="808"/>
      <c r="H364" s="809"/>
      <c r="I364" s="810"/>
      <c r="J364" s="811"/>
      <c r="K364" s="810"/>
      <c r="L364" s="647"/>
    </row>
    <row r="365">
      <c r="A365" s="804"/>
      <c r="B365" s="799"/>
      <c r="C365" s="805"/>
      <c r="D365" s="806"/>
      <c r="E365" s="807"/>
      <c r="F365" s="682"/>
      <c r="G365" s="808"/>
      <c r="H365" s="809"/>
      <c r="I365" s="810"/>
      <c r="J365" s="811"/>
      <c r="K365" s="810"/>
      <c r="L365" s="647"/>
    </row>
    <row r="366">
      <c r="A366" s="804"/>
      <c r="B366" s="799"/>
      <c r="C366" s="805"/>
      <c r="D366" s="806"/>
      <c r="E366" s="807"/>
      <c r="F366" s="682"/>
      <c r="G366" s="808"/>
      <c r="H366" s="809"/>
      <c r="I366" s="810"/>
      <c r="J366" s="811"/>
      <c r="K366" s="810"/>
      <c r="L366" s="647"/>
    </row>
    <row r="367">
      <c r="A367" s="804"/>
      <c r="B367" s="799"/>
      <c r="C367" s="805"/>
      <c r="D367" s="806"/>
      <c r="E367" s="807"/>
      <c r="F367" s="682"/>
      <c r="G367" s="808"/>
      <c r="H367" s="809"/>
      <c r="I367" s="810"/>
      <c r="J367" s="811"/>
      <c r="K367" s="810"/>
      <c r="L367" s="647"/>
    </row>
    <row r="368">
      <c r="A368" s="804"/>
      <c r="B368" s="799"/>
      <c r="C368" s="805"/>
      <c r="D368" s="806"/>
      <c r="E368" s="807"/>
      <c r="F368" s="682"/>
      <c r="G368" s="808"/>
      <c r="H368" s="809"/>
      <c r="I368" s="810"/>
      <c r="J368" s="811"/>
      <c r="K368" s="810"/>
      <c r="L368" s="647"/>
    </row>
    <row r="369">
      <c r="A369" s="804"/>
      <c r="B369" s="799"/>
      <c r="C369" s="805"/>
      <c r="D369" s="806"/>
      <c r="E369" s="807"/>
      <c r="F369" s="682"/>
      <c r="G369" s="808"/>
      <c r="H369" s="809"/>
      <c r="I369" s="810"/>
      <c r="J369" s="811"/>
      <c r="K369" s="810"/>
      <c r="L369" s="647"/>
    </row>
    <row r="370">
      <c r="A370" s="804"/>
      <c r="B370" s="799"/>
      <c r="C370" s="805"/>
      <c r="D370" s="806"/>
      <c r="E370" s="807"/>
      <c r="F370" s="682"/>
      <c r="G370" s="808"/>
      <c r="H370" s="809"/>
      <c r="I370" s="810"/>
      <c r="J370" s="811"/>
      <c r="K370" s="810"/>
      <c r="L370" s="647"/>
    </row>
    <row r="371">
      <c r="A371" s="804"/>
      <c r="B371" s="799"/>
      <c r="C371" s="805"/>
      <c r="D371" s="806"/>
      <c r="E371" s="807"/>
      <c r="F371" s="682"/>
      <c r="G371" s="808"/>
      <c r="H371" s="809"/>
      <c r="I371" s="810"/>
      <c r="J371" s="811"/>
      <c r="K371" s="810"/>
      <c r="L371" s="647"/>
    </row>
    <row r="372">
      <c r="A372" s="804"/>
      <c r="B372" s="799"/>
      <c r="C372" s="805"/>
      <c r="D372" s="806"/>
      <c r="E372" s="807"/>
      <c r="F372" s="682"/>
      <c r="G372" s="808"/>
      <c r="H372" s="809"/>
      <c r="I372" s="810"/>
      <c r="J372" s="811"/>
      <c r="K372" s="810"/>
      <c r="L372" s="647"/>
    </row>
    <row r="373">
      <c r="A373" s="804"/>
      <c r="B373" s="799"/>
      <c r="C373" s="805"/>
      <c r="D373" s="806"/>
      <c r="E373" s="807"/>
      <c r="F373" s="682"/>
      <c r="G373" s="808"/>
      <c r="H373" s="809"/>
      <c r="I373" s="810"/>
      <c r="J373" s="811"/>
      <c r="K373" s="810"/>
      <c r="L373" s="647"/>
    </row>
    <row r="374">
      <c r="A374" s="804"/>
      <c r="B374" s="799"/>
      <c r="C374" s="805"/>
      <c r="D374" s="806"/>
      <c r="E374" s="807"/>
      <c r="F374" s="682"/>
      <c r="G374" s="808"/>
      <c r="H374" s="809"/>
      <c r="I374" s="810"/>
      <c r="J374" s="811"/>
      <c r="K374" s="810"/>
      <c r="L374" s="647"/>
    </row>
    <row r="375">
      <c r="A375" s="804"/>
      <c r="B375" s="799"/>
      <c r="C375" s="805"/>
      <c r="D375" s="806"/>
      <c r="E375" s="807"/>
      <c r="F375" s="682"/>
      <c r="G375" s="808"/>
      <c r="H375" s="809"/>
      <c r="I375" s="810"/>
      <c r="J375" s="811"/>
      <c r="K375" s="810"/>
      <c r="L375" s="647"/>
    </row>
    <row r="376">
      <c r="A376" s="804"/>
      <c r="B376" s="799"/>
      <c r="C376" s="805"/>
      <c r="D376" s="806"/>
      <c r="E376" s="807"/>
      <c r="F376" s="682"/>
      <c r="G376" s="808"/>
      <c r="H376" s="809"/>
      <c r="I376" s="810"/>
      <c r="J376" s="811"/>
      <c r="K376" s="810"/>
      <c r="L376" s="647"/>
    </row>
    <row r="377">
      <c r="A377" s="804"/>
      <c r="B377" s="799"/>
      <c r="C377" s="805"/>
      <c r="D377" s="806"/>
      <c r="E377" s="807"/>
      <c r="F377" s="682"/>
      <c r="G377" s="808"/>
      <c r="H377" s="809"/>
      <c r="I377" s="810"/>
      <c r="J377" s="811"/>
      <c r="K377" s="810"/>
      <c r="L377" s="647"/>
    </row>
    <row r="378">
      <c r="A378" s="804"/>
      <c r="B378" s="799"/>
      <c r="C378" s="805"/>
      <c r="D378" s="806"/>
      <c r="E378" s="807"/>
      <c r="F378" s="682"/>
      <c r="G378" s="808"/>
      <c r="H378" s="809"/>
      <c r="I378" s="810"/>
      <c r="J378" s="811"/>
      <c r="K378" s="810"/>
      <c r="L378" s="647"/>
    </row>
    <row r="379">
      <c r="A379" s="804"/>
      <c r="B379" s="799"/>
      <c r="C379" s="805"/>
      <c r="D379" s="806"/>
      <c r="E379" s="807"/>
      <c r="F379" s="682"/>
      <c r="G379" s="808"/>
      <c r="H379" s="809"/>
      <c r="I379" s="810"/>
      <c r="J379" s="811"/>
      <c r="K379" s="810"/>
      <c r="L379" s="647"/>
    </row>
    <row r="380">
      <c r="A380" s="804"/>
      <c r="B380" s="799"/>
      <c r="C380" s="805"/>
      <c r="D380" s="806"/>
      <c r="E380" s="807"/>
      <c r="F380" s="682"/>
      <c r="G380" s="808"/>
      <c r="H380" s="809"/>
      <c r="I380" s="810"/>
      <c r="J380" s="811"/>
      <c r="K380" s="810"/>
      <c r="L380" s="647"/>
    </row>
    <row r="381">
      <c r="A381" s="804"/>
      <c r="B381" s="799"/>
      <c r="C381" s="805"/>
      <c r="D381" s="806"/>
      <c r="E381" s="807"/>
      <c r="F381" s="682"/>
      <c r="G381" s="808"/>
      <c r="H381" s="809"/>
      <c r="I381" s="810"/>
      <c r="J381" s="811"/>
      <c r="K381" s="810"/>
      <c r="L381" s="647"/>
    </row>
    <row r="382">
      <c r="A382" s="804"/>
      <c r="B382" s="799"/>
      <c r="C382" s="805"/>
      <c r="D382" s="806"/>
      <c r="E382" s="807"/>
      <c r="F382" s="682"/>
      <c r="G382" s="808"/>
      <c r="H382" s="809"/>
      <c r="I382" s="810"/>
      <c r="J382" s="811"/>
      <c r="K382" s="810"/>
      <c r="L382" s="647"/>
    </row>
    <row r="383">
      <c r="A383" s="804"/>
      <c r="B383" s="799"/>
      <c r="C383" s="805"/>
      <c r="D383" s="806"/>
      <c r="E383" s="807"/>
      <c r="F383" s="682"/>
      <c r="G383" s="808"/>
      <c r="H383" s="809"/>
      <c r="I383" s="810"/>
      <c r="J383" s="811"/>
      <c r="K383" s="810"/>
      <c r="L383" s="647"/>
    </row>
    <row r="384">
      <c r="A384" s="804"/>
      <c r="B384" s="799"/>
      <c r="C384" s="805"/>
      <c r="D384" s="814"/>
      <c r="E384" s="807"/>
      <c r="F384" s="682"/>
      <c r="G384" s="808"/>
      <c r="H384" s="809"/>
      <c r="I384" s="810"/>
      <c r="J384" s="811"/>
      <c r="K384" s="810"/>
      <c r="L384" s="647"/>
    </row>
    <row r="385">
      <c r="A385" s="804"/>
      <c r="B385" s="799"/>
      <c r="C385" s="805"/>
      <c r="D385" s="814"/>
      <c r="E385" s="807"/>
      <c r="F385" s="682"/>
      <c r="G385" s="808"/>
      <c r="H385" s="809"/>
      <c r="I385" s="810"/>
      <c r="J385" s="811"/>
      <c r="K385" s="810"/>
      <c r="L385" s="647"/>
    </row>
    <row r="386">
      <c r="A386" s="798" t="s">
        <v>1055</v>
      </c>
      <c r="B386" s="799"/>
      <c r="C386" s="805"/>
      <c r="D386" s="814"/>
      <c r="E386" s="807"/>
      <c r="F386" s="682"/>
      <c r="G386" s="808"/>
      <c r="H386" s="809"/>
      <c r="I386" s="810"/>
      <c r="J386" s="811"/>
      <c r="K386" s="810"/>
      <c r="L386" s="647"/>
    </row>
    <row r="387">
      <c r="A387" s="804"/>
      <c r="B387" s="799"/>
      <c r="C387" s="805"/>
      <c r="D387" s="814"/>
      <c r="E387" s="807"/>
      <c r="F387" s="682"/>
      <c r="G387" s="808"/>
      <c r="H387" s="809"/>
      <c r="I387" s="810"/>
      <c r="J387" s="811"/>
      <c r="K387" s="810"/>
      <c r="L387" s="647"/>
    </row>
    <row r="388">
      <c r="A388" s="804"/>
      <c r="B388" s="799"/>
      <c r="C388" s="805"/>
      <c r="D388" s="814"/>
      <c r="E388" s="807"/>
      <c r="F388" s="682"/>
      <c r="G388" s="808"/>
      <c r="H388" s="809"/>
      <c r="I388" s="810"/>
      <c r="J388" s="811"/>
      <c r="K388" s="810"/>
      <c r="L388" s="647"/>
    </row>
    <row r="389">
      <c r="A389" s="804"/>
      <c r="B389" s="799"/>
      <c r="C389" s="805"/>
      <c r="D389" s="814"/>
      <c r="E389" s="807"/>
      <c r="F389" s="682"/>
      <c r="G389" s="808"/>
      <c r="H389" s="809"/>
      <c r="I389" s="810"/>
      <c r="J389" s="811"/>
      <c r="K389" s="810"/>
      <c r="L389" s="647"/>
    </row>
    <row r="390">
      <c r="A390" s="804"/>
      <c r="B390" s="799"/>
      <c r="C390" s="805"/>
      <c r="D390" s="814"/>
      <c r="E390" s="807"/>
      <c r="F390" s="682"/>
      <c r="G390" s="808"/>
      <c r="H390" s="809"/>
      <c r="I390" s="810"/>
      <c r="J390" s="811"/>
      <c r="K390" s="810"/>
      <c r="L390" s="647"/>
    </row>
    <row r="391">
      <c r="A391" s="804"/>
      <c r="B391" s="799"/>
      <c r="C391" s="805"/>
      <c r="D391" s="814"/>
      <c r="E391" s="807"/>
      <c r="F391" s="682"/>
      <c r="G391" s="808"/>
      <c r="H391" s="809"/>
      <c r="I391" s="810"/>
      <c r="J391" s="811"/>
      <c r="K391" s="810"/>
      <c r="L391" s="647"/>
    </row>
    <row r="392">
      <c r="A392" s="804"/>
      <c r="B392" s="799"/>
      <c r="C392" s="805"/>
      <c r="D392" s="814"/>
      <c r="E392" s="807"/>
      <c r="F392" s="682"/>
      <c r="G392" s="808"/>
      <c r="H392" s="809"/>
      <c r="I392" s="810"/>
      <c r="J392" s="811"/>
      <c r="K392" s="810"/>
      <c r="L392" s="647"/>
    </row>
    <row r="393">
      <c r="A393" s="804"/>
      <c r="B393" s="799"/>
      <c r="C393" s="805"/>
      <c r="D393" s="814"/>
      <c r="E393" s="807"/>
      <c r="F393" s="682"/>
      <c r="G393" s="808"/>
      <c r="H393" s="809"/>
      <c r="I393" s="810"/>
      <c r="J393" s="811"/>
      <c r="K393" s="810"/>
      <c r="L393" s="647"/>
    </row>
    <row r="394">
      <c r="A394" s="804"/>
      <c r="B394" s="799"/>
      <c r="C394" s="805"/>
      <c r="D394" s="814"/>
      <c r="E394" s="807"/>
      <c r="F394" s="682"/>
      <c r="G394" s="808"/>
      <c r="H394" s="815" t="s">
        <v>1055</v>
      </c>
      <c r="I394" s="810"/>
      <c r="J394" s="811"/>
      <c r="K394" s="810"/>
      <c r="L394" s="647"/>
    </row>
    <row r="395">
      <c r="A395" s="804"/>
      <c r="B395" s="799"/>
      <c r="C395" s="816" t="s">
        <v>1055</v>
      </c>
      <c r="D395" s="814"/>
      <c r="E395" s="807"/>
      <c r="F395" s="682"/>
      <c r="G395" s="808"/>
      <c r="H395" s="809"/>
      <c r="I395" s="810"/>
      <c r="J395" s="811"/>
      <c r="K395" s="810"/>
      <c r="L395" s="647"/>
    </row>
    <row r="396">
      <c r="A396" s="804"/>
      <c r="B396" s="799"/>
      <c r="C396" s="805"/>
      <c r="D396" s="814"/>
      <c r="E396" s="807"/>
      <c r="F396" s="682"/>
      <c r="G396" s="808"/>
      <c r="H396" s="809"/>
      <c r="I396" s="810"/>
      <c r="J396" s="811"/>
      <c r="K396" s="810"/>
      <c r="L396" s="647"/>
    </row>
    <row r="397">
      <c r="A397" s="804"/>
      <c r="B397" s="799"/>
      <c r="C397" s="805"/>
      <c r="D397" s="814"/>
      <c r="E397" s="807"/>
      <c r="F397" s="682"/>
      <c r="G397" s="808"/>
      <c r="H397" s="809"/>
      <c r="I397" s="810"/>
      <c r="J397" s="811"/>
      <c r="K397" s="810"/>
      <c r="L397" s="647"/>
    </row>
    <row r="398">
      <c r="A398" s="804"/>
      <c r="B398" s="799"/>
      <c r="C398" s="805"/>
      <c r="D398" s="814"/>
      <c r="E398" s="807"/>
      <c r="F398" s="682"/>
      <c r="G398" s="808"/>
      <c r="H398" s="809"/>
      <c r="I398" s="810"/>
      <c r="J398" s="811"/>
      <c r="K398" s="810"/>
      <c r="L398" s="647"/>
    </row>
    <row r="399">
      <c r="A399" s="804"/>
      <c r="B399" s="799"/>
      <c r="C399" s="805"/>
      <c r="D399" s="814"/>
      <c r="E399" s="807"/>
      <c r="F399" s="682"/>
      <c r="G399" s="808"/>
      <c r="H399" s="809"/>
      <c r="I399" s="810"/>
      <c r="J399" s="811"/>
      <c r="K399" s="810"/>
      <c r="L399" s="647"/>
    </row>
    <row r="400">
      <c r="A400" s="804"/>
      <c r="B400" s="799"/>
      <c r="C400" s="805"/>
      <c r="D400" s="814"/>
      <c r="E400" s="807"/>
      <c r="F400" s="682"/>
      <c r="G400" s="808"/>
      <c r="H400" s="809"/>
      <c r="I400" s="810"/>
      <c r="J400" s="811"/>
      <c r="K400" s="810"/>
      <c r="L400" s="647"/>
    </row>
    <row r="401">
      <c r="A401" s="804"/>
      <c r="B401" s="799"/>
      <c r="C401" s="805"/>
      <c r="D401" s="814"/>
      <c r="E401" s="807"/>
      <c r="F401" s="682"/>
      <c r="G401" s="808"/>
      <c r="H401" s="809"/>
      <c r="I401" s="810"/>
      <c r="J401" s="811"/>
      <c r="K401" s="810"/>
      <c r="L401" s="647"/>
    </row>
    <row r="402">
      <c r="A402" s="804"/>
      <c r="B402" s="799"/>
      <c r="C402" s="805"/>
      <c r="D402" s="814"/>
      <c r="E402" s="807"/>
      <c r="F402" s="682"/>
      <c r="G402" s="808"/>
      <c r="H402" s="809"/>
      <c r="I402" s="810"/>
      <c r="J402" s="811"/>
      <c r="K402" s="810"/>
      <c r="L402" s="647"/>
    </row>
    <row r="403">
      <c r="A403" s="804"/>
      <c r="B403" s="799"/>
      <c r="C403" s="805"/>
      <c r="D403" s="814"/>
      <c r="E403" s="807"/>
      <c r="F403" s="682"/>
      <c r="G403" s="808"/>
      <c r="H403" s="809"/>
      <c r="I403" s="810"/>
      <c r="J403" s="811"/>
      <c r="K403" s="810"/>
      <c r="L403" s="647"/>
    </row>
    <row r="404">
      <c r="A404" s="804"/>
      <c r="B404" s="799"/>
      <c r="C404" s="805"/>
      <c r="D404" s="814"/>
      <c r="E404" s="807"/>
      <c r="F404" s="682"/>
      <c r="G404" s="808"/>
      <c r="H404" s="809"/>
      <c r="I404" s="810"/>
      <c r="J404" s="811"/>
      <c r="K404" s="810"/>
      <c r="L404" s="647"/>
    </row>
    <row r="405">
      <c r="A405" s="804"/>
      <c r="B405" s="799"/>
      <c r="C405" s="805"/>
      <c r="D405" s="814"/>
      <c r="E405" s="807"/>
      <c r="F405" s="682"/>
      <c r="G405" s="808"/>
      <c r="H405" s="809"/>
      <c r="I405" s="810"/>
      <c r="J405" s="811"/>
      <c r="K405" s="810"/>
      <c r="L405" s="647"/>
    </row>
    <row r="406">
      <c r="A406" s="804"/>
      <c r="B406" s="799"/>
      <c r="C406" s="805"/>
      <c r="D406" s="814"/>
      <c r="E406" s="807"/>
      <c r="F406" s="682"/>
      <c r="G406" s="808"/>
      <c r="H406" s="809"/>
      <c r="I406" s="810"/>
      <c r="J406" s="811"/>
      <c r="K406" s="810"/>
      <c r="L406" s="647"/>
    </row>
    <row r="407">
      <c r="A407" s="804"/>
      <c r="B407" s="799"/>
      <c r="C407" s="805"/>
      <c r="D407" s="814"/>
      <c r="E407" s="807"/>
      <c r="F407" s="682"/>
      <c r="G407" s="808"/>
      <c r="H407" s="809"/>
      <c r="I407" s="810"/>
      <c r="J407" s="811"/>
      <c r="K407" s="810"/>
      <c r="L407" s="647"/>
    </row>
    <row r="408">
      <c r="A408" s="804"/>
      <c r="B408" s="799"/>
      <c r="C408" s="805"/>
      <c r="D408" s="814"/>
      <c r="E408" s="807"/>
      <c r="F408" s="682"/>
      <c r="G408" s="808"/>
      <c r="H408" s="809"/>
      <c r="I408" s="810"/>
      <c r="J408" s="811"/>
      <c r="K408" s="810"/>
      <c r="L408" s="647"/>
    </row>
    <row r="409">
      <c r="A409" s="804"/>
      <c r="B409" s="799"/>
      <c r="C409" s="805"/>
      <c r="D409" s="814"/>
      <c r="E409" s="807"/>
      <c r="F409" s="682"/>
      <c r="G409" s="808"/>
      <c r="H409" s="809"/>
      <c r="I409" s="810"/>
      <c r="J409" s="811"/>
      <c r="K409" s="810"/>
      <c r="L409" s="647"/>
    </row>
    <row r="410">
      <c r="A410" s="804"/>
      <c r="B410" s="799"/>
      <c r="C410" s="805"/>
      <c r="D410" s="814"/>
      <c r="E410" s="807"/>
      <c r="F410" s="682"/>
      <c r="G410" s="808"/>
      <c r="H410" s="809"/>
      <c r="I410" s="810"/>
      <c r="J410" s="811"/>
      <c r="K410" s="810"/>
      <c r="L410" s="647"/>
    </row>
    <row r="411">
      <c r="A411" s="804"/>
      <c r="B411" s="799"/>
      <c r="C411" s="805"/>
      <c r="D411" s="814"/>
      <c r="E411" s="807"/>
      <c r="F411" s="682"/>
      <c r="G411" s="808"/>
      <c r="H411" s="809"/>
      <c r="I411" s="810"/>
      <c r="J411" s="811"/>
      <c r="K411" s="810"/>
      <c r="L411" s="647"/>
    </row>
    <row r="412">
      <c r="A412" s="804"/>
      <c r="B412" s="799"/>
      <c r="C412" s="805"/>
      <c r="D412" s="814"/>
      <c r="E412" s="807"/>
      <c r="F412" s="682"/>
      <c r="G412" s="808"/>
      <c r="H412" s="809"/>
      <c r="I412" s="810"/>
      <c r="J412" s="811"/>
      <c r="K412" s="810"/>
      <c r="L412" s="647"/>
    </row>
    <row r="413">
      <c r="A413" s="804"/>
      <c r="B413" s="799"/>
      <c r="C413" s="805"/>
      <c r="D413" s="814"/>
      <c r="E413" s="807"/>
      <c r="F413" s="682"/>
      <c r="G413" s="808"/>
      <c r="H413" s="809"/>
      <c r="I413" s="810"/>
      <c r="J413" s="811"/>
      <c r="K413" s="810"/>
      <c r="L413" s="647"/>
    </row>
    <row r="414">
      <c r="A414" s="804"/>
      <c r="B414" s="799"/>
      <c r="C414" s="805"/>
      <c r="D414" s="814"/>
      <c r="E414" s="807"/>
      <c r="F414" s="682"/>
      <c r="G414" s="808"/>
      <c r="H414" s="809"/>
      <c r="I414" s="810"/>
      <c r="J414" s="811"/>
      <c r="K414" s="810"/>
      <c r="L414" s="647"/>
    </row>
    <row r="415">
      <c r="A415" s="804"/>
      <c r="B415" s="799"/>
      <c r="C415" s="805"/>
      <c r="D415" s="814"/>
      <c r="E415" s="807"/>
      <c r="F415" s="682"/>
      <c r="G415" s="808"/>
      <c r="H415" s="809"/>
      <c r="I415" s="810"/>
      <c r="J415" s="811"/>
      <c r="K415" s="810"/>
      <c r="L415" s="647"/>
    </row>
    <row r="416">
      <c r="A416" s="804"/>
      <c r="B416" s="799"/>
      <c r="C416" s="805"/>
      <c r="D416" s="814"/>
      <c r="E416" s="807"/>
      <c r="F416" s="682"/>
      <c r="G416" s="808"/>
      <c r="H416" s="809"/>
      <c r="I416" s="810"/>
      <c r="J416" s="811"/>
      <c r="K416" s="810"/>
      <c r="L416" s="647"/>
    </row>
    <row r="417">
      <c r="A417" s="804"/>
      <c r="B417" s="799"/>
      <c r="C417" s="805"/>
      <c r="D417" s="814"/>
      <c r="E417" s="807"/>
      <c r="F417" s="682"/>
      <c r="G417" s="808"/>
      <c r="H417" s="809"/>
      <c r="I417" s="810"/>
      <c r="J417" s="811"/>
      <c r="K417" s="810"/>
      <c r="L417" s="647"/>
    </row>
    <row r="418">
      <c r="A418" s="804"/>
      <c r="B418" s="799"/>
      <c r="C418" s="805"/>
      <c r="D418" s="814"/>
      <c r="E418" s="807"/>
      <c r="F418" s="682"/>
      <c r="G418" s="808"/>
      <c r="H418" s="809"/>
      <c r="I418" s="810"/>
      <c r="J418" s="811"/>
      <c r="K418" s="810"/>
      <c r="L418" s="647"/>
    </row>
    <row r="419">
      <c r="A419" s="804"/>
      <c r="B419" s="799"/>
      <c r="C419" s="805"/>
      <c r="D419" s="814"/>
      <c r="E419" s="807"/>
      <c r="F419" s="682"/>
      <c r="G419" s="808"/>
      <c r="H419" s="809"/>
      <c r="I419" s="810"/>
      <c r="J419" s="811"/>
      <c r="K419" s="810"/>
      <c r="L419" s="647"/>
    </row>
    <row r="420">
      <c r="A420" s="804"/>
      <c r="B420" s="799"/>
      <c r="C420" s="805"/>
      <c r="D420" s="814"/>
      <c r="E420" s="807"/>
      <c r="F420" s="682"/>
      <c r="G420" s="808"/>
      <c r="H420" s="809"/>
      <c r="I420" s="810"/>
      <c r="J420" s="811"/>
      <c r="K420" s="810"/>
      <c r="L420" s="647"/>
    </row>
    <row r="421">
      <c r="A421" s="804"/>
      <c r="B421" s="799"/>
      <c r="C421" s="805"/>
      <c r="D421" s="814"/>
      <c r="E421" s="807"/>
      <c r="F421" s="682"/>
      <c r="G421" s="808"/>
      <c r="H421" s="809"/>
      <c r="I421" s="810"/>
      <c r="J421" s="811"/>
      <c r="K421" s="810"/>
      <c r="L421" s="647"/>
    </row>
    <row r="422">
      <c r="A422" s="804"/>
      <c r="B422" s="799"/>
      <c r="C422" s="805"/>
      <c r="D422" s="814"/>
      <c r="E422" s="807"/>
      <c r="F422" s="682"/>
      <c r="G422" s="808"/>
      <c r="H422" s="809"/>
      <c r="I422" s="810"/>
      <c r="J422" s="811"/>
      <c r="K422" s="810"/>
      <c r="L422" s="647"/>
    </row>
    <row r="423">
      <c r="A423" s="804"/>
      <c r="B423" s="799"/>
      <c r="C423" s="805"/>
      <c r="D423" s="814"/>
      <c r="E423" s="807"/>
      <c r="F423" s="682"/>
      <c r="G423" s="808"/>
      <c r="H423" s="809"/>
      <c r="I423" s="810"/>
      <c r="J423" s="811"/>
      <c r="K423" s="810"/>
      <c r="L423" s="647"/>
    </row>
    <row r="424">
      <c r="A424" s="804"/>
      <c r="B424" s="799"/>
      <c r="C424" s="805"/>
      <c r="D424" s="814"/>
      <c r="E424" s="807"/>
      <c r="F424" s="682"/>
      <c r="G424" s="808"/>
      <c r="H424" s="809"/>
      <c r="I424" s="810"/>
      <c r="J424" s="811"/>
      <c r="K424" s="810"/>
      <c r="L424" s="647"/>
    </row>
    <row r="425">
      <c r="A425" s="804"/>
      <c r="B425" s="799"/>
      <c r="C425" s="805"/>
      <c r="D425" s="814"/>
      <c r="E425" s="807"/>
      <c r="F425" s="682"/>
      <c r="G425" s="808"/>
      <c r="H425" s="809"/>
      <c r="I425" s="810"/>
      <c r="J425" s="811"/>
      <c r="K425" s="810"/>
      <c r="L425" s="647"/>
    </row>
    <row r="426">
      <c r="A426" s="804"/>
      <c r="B426" s="799"/>
      <c r="C426" s="805"/>
      <c r="D426" s="814"/>
      <c r="E426" s="807"/>
      <c r="F426" s="682"/>
      <c r="G426" s="808"/>
      <c r="H426" s="809"/>
      <c r="I426" s="810"/>
      <c r="J426" s="811"/>
      <c r="K426" s="810"/>
      <c r="L426" s="647"/>
    </row>
    <row r="427">
      <c r="A427" s="804"/>
      <c r="B427" s="799"/>
      <c r="C427" s="805"/>
      <c r="D427" s="814"/>
      <c r="E427" s="807"/>
      <c r="F427" s="682"/>
      <c r="G427" s="808"/>
      <c r="H427" s="809"/>
      <c r="I427" s="810"/>
      <c r="J427" s="811"/>
      <c r="K427" s="810"/>
      <c r="L427" s="647"/>
    </row>
    <row r="428">
      <c r="A428" s="804"/>
      <c r="B428" s="799"/>
      <c r="C428" s="805"/>
      <c r="D428" s="814"/>
      <c r="E428" s="807"/>
      <c r="F428" s="682"/>
      <c r="G428" s="808"/>
      <c r="H428" s="809"/>
      <c r="I428" s="810"/>
      <c r="J428" s="811"/>
      <c r="K428" s="810"/>
      <c r="L428" s="647"/>
    </row>
    <row r="429">
      <c r="A429" s="804"/>
      <c r="B429" s="799"/>
      <c r="C429" s="805"/>
      <c r="D429" s="814"/>
      <c r="E429" s="807"/>
      <c r="F429" s="682"/>
      <c r="G429" s="808"/>
      <c r="H429" s="809"/>
      <c r="I429" s="810"/>
      <c r="J429" s="811"/>
      <c r="K429" s="810"/>
      <c r="L429" s="647"/>
    </row>
    <row r="430">
      <c r="A430" s="804"/>
      <c r="B430" s="799"/>
      <c r="C430" s="805"/>
      <c r="D430" s="814"/>
      <c r="E430" s="807"/>
      <c r="F430" s="682"/>
      <c r="G430" s="808"/>
      <c r="H430" s="809"/>
      <c r="I430" s="810"/>
      <c r="J430" s="811"/>
      <c r="K430" s="810"/>
      <c r="L430" s="647"/>
    </row>
    <row r="431">
      <c r="A431" s="804"/>
      <c r="B431" s="799"/>
      <c r="C431" s="805"/>
      <c r="D431" s="814"/>
      <c r="E431" s="807"/>
      <c r="F431" s="682"/>
      <c r="G431" s="808"/>
      <c r="H431" s="809"/>
      <c r="I431" s="810"/>
      <c r="J431" s="811"/>
      <c r="K431" s="810"/>
      <c r="L431" s="647"/>
    </row>
    <row r="432">
      <c r="A432" s="804"/>
      <c r="B432" s="799"/>
      <c r="C432" s="805"/>
      <c r="D432" s="814"/>
      <c r="E432" s="807"/>
      <c r="F432" s="682"/>
      <c r="G432" s="808"/>
      <c r="H432" s="809"/>
      <c r="I432" s="810"/>
      <c r="J432" s="811"/>
      <c r="K432" s="810"/>
      <c r="L432" s="647"/>
    </row>
    <row r="433">
      <c r="A433" s="804"/>
      <c r="B433" s="799"/>
      <c r="C433" s="805"/>
      <c r="D433" s="814"/>
      <c r="E433" s="807"/>
      <c r="F433" s="682"/>
      <c r="G433" s="808"/>
      <c r="H433" s="809"/>
      <c r="I433" s="810"/>
      <c r="J433" s="811"/>
      <c r="K433" s="810"/>
      <c r="L433" s="647"/>
    </row>
    <row r="434">
      <c r="A434" s="804"/>
      <c r="B434" s="799"/>
      <c r="C434" s="805"/>
      <c r="D434" s="814"/>
      <c r="E434" s="807"/>
      <c r="F434" s="682"/>
      <c r="G434" s="808"/>
      <c r="H434" s="809"/>
      <c r="I434" s="810"/>
      <c r="J434" s="811"/>
      <c r="K434" s="810"/>
      <c r="L434" s="647"/>
    </row>
    <row r="435">
      <c r="A435" s="804"/>
      <c r="B435" s="799"/>
      <c r="C435" s="805"/>
      <c r="D435" s="814"/>
      <c r="E435" s="807"/>
      <c r="F435" s="682"/>
      <c r="G435" s="808"/>
      <c r="H435" s="809"/>
      <c r="I435" s="810"/>
      <c r="J435" s="811"/>
      <c r="K435" s="810"/>
      <c r="L435" s="647"/>
    </row>
    <row r="436">
      <c r="A436" s="804"/>
      <c r="B436" s="799"/>
      <c r="C436" s="805"/>
      <c r="D436" s="814"/>
      <c r="E436" s="807"/>
      <c r="F436" s="682"/>
      <c r="G436" s="808"/>
      <c r="H436" s="809"/>
      <c r="I436" s="810"/>
      <c r="J436" s="811"/>
      <c r="K436" s="810"/>
      <c r="L436" s="647"/>
    </row>
    <row r="437">
      <c r="A437" s="804"/>
      <c r="B437" s="799"/>
      <c r="C437" s="805"/>
      <c r="D437" s="814"/>
      <c r="E437" s="807"/>
      <c r="F437" s="682"/>
      <c r="G437" s="808"/>
      <c r="H437" s="809"/>
      <c r="I437" s="810"/>
      <c r="J437" s="811"/>
      <c r="K437" s="810"/>
      <c r="L437" s="647"/>
    </row>
    <row r="438">
      <c r="A438" s="804"/>
      <c r="B438" s="799"/>
      <c r="C438" s="805"/>
      <c r="D438" s="814"/>
      <c r="E438" s="807"/>
      <c r="F438" s="682"/>
      <c r="G438" s="808"/>
      <c r="H438" s="809"/>
      <c r="I438" s="810"/>
      <c r="J438" s="811"/>
      <c r="K438" s="810"/>
      <c r="L438" s="647"/>
    </row>
    <row r="439">
      <c r="A439" s="804"/>
      <c r="B439" s="799"/>
      <c r="C439" s="805"/>
      <c r="D439" s="814"/>
      <c r="E439" s="807"/>
      <c r="F439" s="682"/>
      <c r="G439" s="808"/>
      <c r="H439" s="809"/>
      <c r="I439" s="810"/>
      <c r="J439" s="811"/>
      <c r="K439" s="810"/>
      <c r="L439" s="647"/>
    </row>
    <row r="440">
      <c r="A440" s="804"/>
      <c r="B440" s="799"/>
      <c r="C440" s="805"/>
      <c r="D440" s="814"/>
      <c r="E440" s="807"/>
      <c r="F440" s="682"/>
      <c r="G440" s="808"/>
      <c r="H440" s="809"/>
      <c r="I440" s="810"/>
      <c r="J440" s="811"/>
      <c r="K440" s="810"/>
      <c r="L440" s="647"/>
    </row>
    <row r="441">
      <c r="A441" s="804"/>
      <c r="B441" s="799"/>
      <c r="C441" s="805"/>
      <c r="D441" s="814"/>
      <c r="E441" s="807"/>
      <c r="F441" s="682"/>
      <c r="G441" s="808"/>
      <c r="H441" s="809"/>
      <c r="I441" s="810"/>
      <c r="J441" s="811"/>
      <c r="K441" s="810"/>
      <c r="L441" s="647"/>
    </row>
    <row r="442">
      <c r="A442" s="804"/>
      <c r="B442" s="799"/>
      <c r="C442" s="805"/>
      <c r="D442" s="814"/>
      <c r="E442" s="807"/>
      <c r="F442" s="682"/>
      <c r="G442" s="808"/>
      <c r="H442" s="809"/>
      <c r="I442" s="810"/>
      <c r="J442" s="811"/>
      <c r="K442" s="810"/>
      <c r="L442" s="647"/>
    </row>
    <row r="443">
      <c r="A443" s="804"/>
      <c r="B443" s="799"/>
      <c r="C443" s="805"/>
      <c r="D443" s="814"/>
      <c r="E443" s="807"/>
      <c r="F443" s="682"/>
      <c r="G443" s="808"/>
      <c r="H443" s="809"/>
      <c r="I443" s="810"/>
      <c r="J443" s="811"/>
      <c r="K443" s="810"/>
      <c r="L443" s="647"/>
    </row>
    <row r="444">
      <c r="A444" s="804"/>
      <c r="B444" s="799"/>
      <c r="C444" s="805"/>
      <c r="D444" s="814"/>
      <c r="E444" s="807"/>
      <c r="F444" s="682"/>
      <c r="G444" s="808"/>
      <c r="H444" s="809"/>
      <c r="I444" s="810"/>
      <c r="J444" s="811"/>
      <c r="K444" s="810"/>
      <c r="L444" s="647"/>
    </row>
    <row r="445">
      <c r="A445" s="804"/>
      <c r="B445" s="799"/>
      <c r="C445" s="805"/>
      <c r="D445" s="814"/>
      <c r="E445" s="807"/>
      <c r="F445" s="682"/>
      <c r="G445" s="808"/>
      <c r="H445" s="809"/>
      <c r="I445" s="810"/>
      <c r="J445" s="811"/>
      <c r="K445" s="810"/>
      <c r="L445" s="647"/>
    </row>
    <row r="446">
      <c r="A446" s="804"/>
      <c r="B446" s="799"/>
      <c r="C446" s="805"/>
      <c r="D446" s="814"/>
      <c r="E446" s="807"/>
      <c r="F446" s="682"/>
      <c r="G446" s="808"/>
      <c r="H446" s="809"/>
      <c r="I446" s="810"/>
      <c r="J446" s="811"/>
      <c r="K446" s="810"/>
      <c r="L446" s="647"/>
    </row>
    <row r="447">
      <c r="A447" s="804"/>
      <c r="B447" s="799"/>
      <c r="C447" s="805"/>
      <c r="D447" s="814"/>
      <c r="E447" s="807"/>
      <c r="F447" s="682"/>
      <c r="G447" s="808"/>
      <c r="H447" s="809"/>
      <c r="I447" s="810"/>
      <c r="J447" s="811"/>
      <c r="K447" s="810"/>
      <c r="L447" s="647"/>
    </row>
    <row r="448">
      <c r="A448" s="804"/>
      <c r="B448" s="799"/>
      <c r="C448" s="805"/>
      <c r="D448" s="814"/>
      <c r="E448" s="807"/>
      <c r="F448" s="682"/>
      <c r="G448" s="808"/>
      <c r="H448" s="809"/>
      <c r="I448" s="810"/>
      <c r="J448" s="811"/>
      <c r="K448" s="810"/>
      <c r="L448" s="647"/>
    </row>
    <row r="449">
      <c r="A449" s="804"/>
      <c r="B449" s="799"/>
      <c r="C449" s="805"/>
      <c r="D449" s="814"/>
      <c r="E449" s="807"/>
      <c r="F449" s="682"/>
      <c r="G449" s="808"/>
      <c r="H449" s="809"/>
      <c r="I449" s="810"/>
      <c r="J449" s="811"/>
      <c r="K449" s="810"/>
      <c r="L449" s="647"/>
    </row>
    <row r="450">
      <c r="A450" s="804"/>
      <c r="B450" s="799"/>
      <c r="C450" s="805"/>
      <c r="D450" s="814"/>
      <c r="E450" s="807"/>
      <c r="F450" s="682"/>
      <c r="G450" s="808"/>
      <c r="H450" s="809"/>
      <c r="I450" s="810"/>
      <c r="J450" s="811"/>
      <c r="K450" s="810"/>
      <c r="L450" s="647"/>
    </row>
    <row r="451">
      <c r="A451" s="804"/>
      <c r="B451" s="799"/>
      <c r="C451" s="805"/>
      <c r="D451" s="814"/>
      <c r="E451" s="807"/>
      <c r="F451" s="682"/>
      <c r="G451" s="808"/>
      <c r="H451" s="809"/>
      <c r="I451" s="810"/>
      <c r="J451" s="811"/>
      <c r="K451" s="810"/>
      <c r="L451" s="647"/>
    </row>
    <row r="452">
      <c r="A452" s="804"/>
      <c r="B452" s="799"/>
      <c r="C452" s="805"/>
      <c r="D452" s="814"/>
      <c r="E452" s="807"/>
      <c r="F452" s="682"/>
      <c r="G452" s="808"/>
      <c r="H452" s="809"/>
      <c r="I452" s="810"/>
      <c r="J452" s="811"/>
      <c r="K452" s="810"/>
      <c r="L452" s="647"/>
    </row>
    <row r="453">
      <c r="A453" s="804"/>
      <c r="B453" s="799"/>
      <c r="C453" s="805"/>
      <c r="D453" s="814"/>
      <c r="E453" s="807"/>
      <c r="F453" s="682"/>
      <c r="G453" s="808"/>
      <c r="H453" s="809"/>
      <c r="I453" s="810"/>
      <c r="J453" s="811"/>
      <c r="K453" s="810"/>
      <c r="L453" s="647"/>
    </row>
    <row r="454">
      <c r="A454" s="804"/>
      <c r="B454" s="799"/>
      <c r="C454" s="805"/>
      <c r="D454" s="814"/>
      <c r="E454" s="807"/>
      <c r="F454" s="682"/>
      <c r="G454" s="808"/>
      <c r="H454" s="809"/>
      <c r="I454" s="810"/>
      <c r="J454" s="811"/>
      <c r="K454" s="810"/>
      <c r="L454" s="647"/>
    </row>
    <row r="455">
      <c r="A455" s="804"/>
      <c r="B455" s="799"/>
      <c r="C455" s="805"/>
      <c r="D455" s="814"/>
      <c r="E455" s="807"/>
      <c r="F455" s="682"/>
      <c r="G455" s="808"/>
      <c r="H455" s="809"/>
      <c r="I455" s="810"/>
      <c r="J455" s="811"/>
      <c r="K455" s="810"/>
      <c r="L455" s="647"/>
    </row>
    <row r="456">
      <c r="A456" s="804"/>
      <c r="B456" s="799"/>
      <c r="C456" s="805"/>
      <c r="D456" s="814"/>
      <c r="E456" s="807"/>
      <c r="F456" s="682"/>
      <c r="G456" s="808"/>
      <c r="H456" s="809"/>
      <c r="I456" s="810"/>
      <c r="J456" s="811"/>
      <c r="K456" s="810"/>
      <c r="L456" s="647"/>
    </row>
    <row r="457">
      <c r="A457" s="804"/>
      <c r="B457" s="799"/>
      <c r="C457" s="805"/>
      <c r="D457" s="814"/>
      <c r="E457" s="807"/>
      <c r="F457" s="682"/>
      <c r="G457" s="808"/>
      <c r="H457" s="809"/>
      <c r="I457" s="810"/>
      <c r="J457" s="811"/>
      <c r="K457" s="810"/>
      <c r="L457" s="647"/>
    </row>
    <row r="458">
      <c r="A458" s="804"/>
      <c r="B458" s="799"/>
      <c r="C458" s="805"/>
      <c r="D458" s="814"/>
      <c r="E458" s="807"/>
      <c r="F458" s="682"/>
      <c r="G458" s="808"/>
      <c r="H458" s="809"/>
      <c r="I458" s="810"/>
      <c r="J458" s="811"/>
      <c r="K458" s="810"/>
      <c r="L458" s="647"/>
    </row>
    <row r="459">
      <c r="A459" s="804"/>
      <c r="B459" s="799"/>
      <c r="C459" s="805"/>
      <c r="D459" s="814"/>
      <c r="E459" s="807"/>
      <c r="F459" s="682"/>
      <c r="G459" s="808"/>
      <c r="H459" s="809"/>
      <c r="I459" s="810"/>
      <c r="J459" s="811"/>
      <c r="K459" s="810"/>
      <c r="L459" s="647"/>
    </row>
    <row r="460">
      <c r="A460" s="804"/>
      <c r="B460" s="799"/>
      <c r="C460" s="805"/>
      <c r="D460" s="814"/>
      <c r="E460" s="807"/>
      <c r="F460" s="682"/>
      <c r="G460" s="808"/>
      <c r="H460" s="809"/>
      <c r="I460" s="810"/>
      <c r="J460" s="811"/>
      <c r="K460" s="810"/>
      <c r="L460" s="647"/>
    </row>
    <row r="461">
      <c r="A461" s="804"/>
      <c r="B461" s="799"/>
      <c r="C461" s="805"/>
      <c r="D461" s="814"/>
      <c r="E461" s="807"/>
      <c r="F461" s="682"/>
      <c r="G461" s="808"/>
      <c r="H461" s="809"/>
      <c r="I461" s="810"/>
      <c r="J461" s="811"/>
      <c r="K461" s="810"/>
      <c r="L461" s="647"/>
    </row>
    <row r="462">
      <c r="A462" s="804"/>
      <c r="B462" s="799"/>
      <c r="C462" s="805"/>
      <c r="D462" s="814"/>
      <c r="E462" s="807"/>
      <c r="F462" s="682"/>
      <c r="G462" s="808"/>
      <c r="H462" s="809"/>
      <c r="I462" s="810"/>
      <c r="J462" s="811"/>
      <c r="K462" s="810"/>
      <c r="L462" s="647"/>
    </row>
    <row r="463">
      <c r="A463" s="804"/>
      <c r="B463" s="799"/>
      <c r="C463" s="805"/>
      <c r="D463" s="814"/>
      <c r="E463" s="807"/>
      <c r="F463" s="682"/>
      <c r="G463" s="808"/>
      <c r="H463" s="809"/>
      <c r="I463" s="810"/>
      <c r="J463" s="811"/>
      <c r="K463" s="810"/>
      <c r="L463" s="647"/>
    </row>
    <row r="464">
      <c r="A464" s="804"/>
      <c r="B464" s="799"/>
      <c r="C464" s="805"/>
      <c r="D464" s="814"/>
      <c r="E464" s="807"/>
      <c r="F464" s="682"/>
      <c r="G464" s="808"/>
      <c r="H464" s="809"/>
      <c r="I464" s="810"/>
      <c r="J464" s="811"/>
      <c r="K464" s="810"/>
      <c r="L464" s="647"/>
    </row>
    <row r="465">
      <c r="A465" s="804"/>
      <c r="B465" s="799"/>
      <c r="C465" s="805"/>
      <c r="D465" s="814"/>
      <c r="E465" s="807"/>
      <c r="F465" s="682"/>
      <c r="G465" s="808"/>
      <c r="H465" s="809"/>
      <c r="I465" s="810"/>
      <c r="J465" s="811"/>
      <c r="K465" s="810"/>
      <c r="L465" s="647"/>
    </row>
    <row r="466">
      <c r="A466" s="804"/>
      <c r="B466" s="799"/>
      <c r="C466" s="805"/>
      <c r="D466" s="814"/>
      <c r="E466" s="807"/>
      <c r="F466" s="682"/>
      <c r="G466" s="808"/>
      <c r="H466" s="809"/>
      <c r="I466" s="810"/>
      <c r="J466" s="811"/>
      <c r="K466" s="810"/>
      <c r="L466" s="647"/>
    </row>
    <row r="467">
      <c r="A467" s="804"/>
      <c r="B467" s="799"/>
      <c r="C467" s="805"/>
      <c r="D467" s="814"/>
      <c r="E467" s="807"/>
      <c r="F467" s="682"/>
      <c r="G467" s="808"/>
      <c r="H467" s="809"/>
      <c r="I467" s="810"/>
      <c r="J467" s="811"/>
      <c r="K467" s="810"/>
      <c r="L467" s="647"/>
    </row>
    <row r="468">
      <c r="A468" s="804"/>
      <c r="B468" s="799"/>
      <c r="C468" s="805"/>
      <c r="D468" s="814"/>
      <c r="E468" s="807"/>
      <c r="F468" s="682"/>
      <c r="G468" s="808"/>
      <c r="H468" s="809"/>
      <c r="I468" s="810"/>
      <c r="J468" s="811"/>
      <c r="K468" s="810"/>
      <c r="L468" s="647"/>
    </row>
    <row r="469">
      <c r="A469" s="804"/>
      <c r="B469" s="799"/>
      <c r="C469" s="805"/>
      <c r="D469" s="814"/>
      <c r="E469" s="807"/>
      <c r="F469" s="682"/>
      <c r="G469" s="808"/>
      <c r="H469" s="809"/>
      <c r="I469" s="810"/>
      <c r="J469" s="811"/>
      <c r="K469" s="810"/>
      <c r="L469" s="647"/>
    </row>
    <row r="470">
      <c r="A470" s="804"/>
      <c r="B470" s="799"/>
      <c r="C470" s="805"/>
      <c r="D470" s="814"/>
      <c r="E470" s="807"/>
      <c r="F470" s="682"/>
      <c r="G470" s="808"/>
      <c r="H470" s="809"/>
      <c r="I470" s="810"/>
      <c r="J470" s="811"/>
      <c r="K470" s="810"/>
      <c r="L470" s="647"/>
    </row>
    <row r="471">
      <c r="A471" s="804"/>
      <c r="B471" s="799"/>
      <c r="C471" s="805"/>
      <c r="D471" s="814"/>
      <c r="E471" s="807"/>
      <c r="F471" s="682"/>
      <c r="G471" s="808"/>
      <c r="H471" s="809"/>
      <c r="I471" s="810"/>
      <c r="J471" s="811"/>
      <c r="K471" s="810"/>
      <c r="L471" s="647"/>
    </row>
    <row r="472">
      <c r="A472" s="804"/>
      <c r="B472" s="799"/>
      <c r="C472" s="805"/>
      <c r="D472" s="814"/>
      <c r="E472" s="807"/>
      <c r="F472" s="682"/>
      <c r="G472" s="808"/>
      <c r="H472" s="809"/>
      <c r="I472" s="810"/>
      <c r="J472" s="811"/>
      <c r="K472" s="810"/>
      <c r="L472" s="647"/>
    </row>
    <row r="473">
      <c r="A473" s="804"/>
      <c r="B473" s="799"/>
      <c r="C473" s="805"/>
      <c r="D473" s="814"/>
      <c r="E473" s="807"/>
      <c r="F473" s="682"/>
      <c r="G473" s="808"/>
      <c r="H473" s="809"/>
      <c r="I473" s="810"/>
      <c r="J473" s="811"/>
      <c r="K473" s="810"/>
      <c r="L473" s="647"/>
    </row>
    <row r="474">
      <c r="A474" s="804"/>
      <c r="B474" s="799"/>
      <c r="C474" s="805"/>
      <c r="D474" s="814"/>
      <c r="E474" s="807"/>
      <c r="F474" s="682"/>
      <c r="G474" s="808"/>
      <c r="H474" s="809"/>
      <c r="I474" s="810"/>
      <c r="J474" s="811"/>
      <c r="K474" s="810"/>
      <c r="L474" s="647"/>
    </row>
    <row r="475">
      <c r="A475" s="804"/>
      <c r="B475" s="799"/>
      <c r="C475" s="805"/>
      <c r="D475" s="814"/>
      <c r="E475" s="807"/>
      <c r="F475" s="682"/>
      <c r="G475" s="808"/>
      <c r="H475" s="809"/>
      <c r="I475" s="810"/>
      <c r="J475" s="811"/>
      <c r="K475" s="810"/>
      <c r="L475" s="647"/>
    </row>
    <row r="476">
      <c r="A476" s="804"/>
      <c r="B476" s="799"/>
      <c r="C476" s="805"/>
      <c r="D476" s="814"/>
      <c r="E476" s="807"/>
      <c r="F476" s="682"/>
      <c r="G476" s="808"/>
      <c r="H476" s="809"/>
      <c r="I476" s="810"/>
      <c r="J476" s="811"/>
      <c r="K476" s="810"/>
      <c r="L476" s="647"/>
    </row>
    <row r="477">
      <c r="A477" s="804"/>
      <c r="B477" s="799"/>
      <c r="C477" s="805"/>
      <c r="D477" s="814"/>
      <c r="E477" s="807"/>
      <c r="F477" s="682"/>
      <c r="G477" s="808"/>
      <c r="H477" s="809"/>
      <c r="I477" s="810"/>
      <c r="J477" s="811"/>
      <c r="K477" s="810"/>
      <c r="L477" s="647"/>
    </row>
    <row r="478">
      <c r="A478" s="804"/>
      <c r="B478" s="799"/>
      <c r="C478" s="805"/>
      <c r="D478" s="814"/>
      <c r="E478" s="807"/>
      <c r="F478" s="682"/>
      <c r="G478" s="808"/>
      <c r="H478" s="809"/>
      <c r="I478" s="810"/>
      <c r="J478" s="811"/>
      <c r="K478" s="810"/>
      <c r="L478" s="647"/>
    </row>
    <row r="479">
      <c r="A479" s="804"/>
      <c r="B479" s="799"/>
      <c r="C479" s="805"/>
      <c r="D479" s="814"/>
      <c r="E479" s="807"/>
      <c r="F479" s="682"/>
      <c r="G479" s="808"/>
      <c r="H479" s="809"/>
      <c r="I479" s="810"/>
      <c r="J479" s="811"/>
      <c r="K479" s="810"/>
      <c r="L479" s="647"/>
    </row>
    <row r="480">
      <c r="A480" s="804"/>
      <c r="B480" s="799"/>
      <c r="C480" s="805"/>
      <c r="D480" s="814"/>
      <c r="E480" s="807"/>
      <c r="F480" s="682"/>
      <c r="G480" s="808"/>
      <c r="H480" s="809"/>
      <c r="I480" s="810"/>
      <c r="J480" s="811"/>
      <c r="K480" s="810"/>
      <c r="L480" s="647"/>
    </row>
    <row r="481">
      <c r="A481" s="804"/>
      <c r="B481" s="799"/>
      <c r="C481" s="805"/>
      <c r="D481" s="814"/>
      <c r="E481" s="807"/>
      <c r="F481" s="682"/>
      <c r="G481" s="808"/>
      <c r="H481" s="809"/>
      <c r="I481" s="810"/>
      <c r="J481" s="811"/>
      <c r="K481" s="810"/>
      <c r="L481" s="647"/>
    </row>
    <row r="482">
      <c r="A482" s="804"/>
      <c r="B482" s="799"/>
      <c r="C482" s="805"/>
      <c r="D482" s="814"/>
      <c r="E482" s="807"/>
      <c r="F482" s="682"/>
      <c r="G482" s="808"/>
      <c r="H482" s="809"/>
      <c r="I482" s="810"/>
      <c r="J482" s="811"/>
      <c r="K482" s="810"/>
      <c r="L482" s="647"/>
    </row>
    <row r="483">
      <c r="A483" s="804"/>
      <c r="B483" s="799"/>
      <c r="C483" s="805"/>
      <c r="D483" s="814"/>
      <c r="E483" s="807"/>
      <c r="F483" s="682"/>
      <c r="G483" s="808"/>
      <c r="H483" s="809"/>
      <c r="I483" s="810"/>
      <c r="J483" s="811"/>
      <c r="K483" s="810"/>
      <c r="L483" s="647"/>
    </row>
    <row r="484">
      <c r="A484" s="804"/>
      <c r="B484" s="799"/>
      <c r="C484" s="805"/>
      <c r="D484" s="814"/>
      <c r="E484" s="807"/>
      <c r="F484" s="682"/>
      <c r="G484" s="808"/>
      <c r="H484" s="809"/>
      <c r="I484" s="810"/>
      <c r="J484" s="811"/>
      <c r="K484" s="810"/>
      <c r="L484" s="647"/>
    </row>
    <row r="485">
      <c r="A485" s="804"/>
      <c r="B485" s="799"/>
      <c r="C485" s="805"/>
      <c r="D485" s="814"/>
      <c r="E485" s="807"/>
      <c r="F485" s="682"/>
      <c r="G485" s="808"/>
      <c r="H485" s="809"/>
      <c r="I485" s="810"/>
      <c r="J485" s="811"/>
      <c r="K485" s="810"/>
      <c r="L485" s="647"/>
    </row>
    <row r="486">
      <c r="A486" s="804"/>
      <c r="B486" s="799"/>
      <c r="C486" s="805"/>
      <c r="D486" s="814"/>
      <c r="E486" s="807"/>
      <c r="F486" s="682"/>
      <c r="G486" s="808"/>
      <c r="H486" s="809"/>
      <c r="I486" s="810"/>
      <c r="J486" s="811"/>
      <c r="K486" s="810"/>
      <c r="L486" s="647"/>
    </row>
    <row r="487">
      <c r="A487" s="804"/>
      <c r="B487" s="799"/>
      <c r="C487" s="805"/>
      <c r="D487" s="814"/>
      <c r="E487" s="807"/>
      <c r="F487" s="682"/>
      <c r="G487" s="808"/>
      <c r="H487" s="809"/>
      <c r="I487" s="810"/>
      <c r="J487" s="811"/>
      <c r="K487" s="810"/>
      <c r="L487" s="647"/>
    </row>
    <row r="488">
      <c r="A488" s="804"/>
      <c r="B488" s="799"/>
      <c r="C488" s="805"/>
      <c r="D488" s="814"/>
      <c r="E488" s="807"/>
      <c r="F488" s="682"/>
      <c r="G488" s="808"/>
      <c r="H488" s="809"/>
      <c r="I488" s="810"/>
      <c r="J488" s="811"/>
      <c r="K488" s="810"/>
      <c r="L488" s="647"/>
    </row>
    <row r="489">
      <c r="A489" s="804"/>
      <c r="B489" s="799"/>
      <c r="C489" s="805"/>
      <c r="D489" s="814"/>
      <c r="E489" s="807"/>
      <c r="F489" s="682"/>
      <c r="G489" s="808"/>
      <c r="H489" s="809"/>
      <c r="I489" s="810"/>
      <c r="J489" s="811"/>
      <c r="K489" s="810"/>
      <c r="L489" s="647"/>
    </row>
    <row r="490">
      <c r="A490" s="804"/>
      <c r="B490" s="799"/>
      <c r="C490" s="805"/>
      <c r="D490" s="814"/>
      <c r="E490" s="807"/>
      <c r="F490" s="682"/>
      <c r="G490" s="808"/>
      <c r="H490" s="809"/>
      <c r="I490" s="810"/>
      <c r="J490" s="811"/>
      <c r="K490" s="810"/>
      <c r="L490" s="647"/>
    </row>
    <row r="491">
      <c r="A491" s="804"/>
      <c r="B491" s="799"/>
      <c r="C491" s="805"/>
      <c r="D491" s="814"/>
      <c r="E491" s="807"/>
      <c r="F491" s="682"/>
      <c r="G491" s="808"/>
      <c r="H491" s="809"/>
      <c r="I491" s="810"/>
      <c r="J491" s="811"/>
      <c r="K491" s="810"/>
      <c r="L491" s="647"/>
    </row>
    <row r="492">
      <c r="A492" s="804"/>
      <c r="B492" s="799"/>
      <c r="C492" s="805"/>
      <c r="D492" s="814"/>
      <c r="E492" s="807"/>
      <c r="F492" s="682"/>
      <c r="G492" s="808"/>
      <c r="H492" s="809"/>
      <c r="I492" s="810"/>
      <c r="J492" s="811"/>
      <c r="K492" s="810"/>
      <c r="L492" s="647"/>
    </row>
    <row r="493">
      <c r="A493" s="804"/>
      <c r="B493" s="799"/>
      <c r="C493" s="805"/>
      <c r="D493" s="814"/>
      <c r="E493" s="807"/>
      <c r="F493" s="682"/>
      <c r="G493" s="808"/>
      <c r="H493" s="809"/>
      <c r="I493" s="810"/>
      <c r="J493" s="811"/>
      <c r="K493" s="810"/>
      <c r="L493" s="647"/>
    </row>
    <row r="494">
      <c r="A494" s="804"/>
      <c r="B494" s="799"/>
      <c r="C494" s="805"/>
      <c r="D494" s="814"/>
      <c r="E494" s="807"/>
      <c r="F494" s="682"/>
      <c r="G494" s="808"/>
      <c r="H494" s="809"/>
      <c r="I494" s="810"/>
      <c r="J494" s="811"/>
      <c r="K494" s="810"/>
      <c r="L494" s="647"/>
    </row>
    <row r="495">
      <c r="A495" s="804"/>
      <c r="B495" s="799"/>
      <c r="C495" s="805"/>
      <c r="D495" s="814"/>
      <c r="E495" s="807"/>
      <c r="F495" s="682"/>
      <c r="G495" s="808"/>
      <c r="H495" s="809"/>
      <c r="I495" s="810"/>
      <c r="J495" s="811"/>
      <c r="K495" s="810"/>
      <c r="L495" s="647"/>
    </row>
    <row r="496">
      <c r="A496" s="804"/>
      <c r="B496" s="799"/>
      <c r="C496" s="805"/>
      <c r="D496" s="814"/>
      <c r="E496" s="807"/>
      <c r="F496" s="682"/>
      <c r="G496" s="808"/>
      <c r="H496" s="809"/>
      <c r="I496" s="810"/>
      <c r="J496" s="811"/>
      <c r="K496" s="810"/>
      <c r="L496" s="647"/>
    </row>
    <row r="497">
      <c r="A497" s="804"/>
      <c r="B497" s="799"/>
      <c r="C497" s="805"/>
      <c r="D497" s="814"/>
      <c r="E497" s="807"/>
      <c r="F497" s="682"/>
      <c r="G497" s="808"/>
      <c r="H497" s="809"/>
      <c r="I497" s="810"/>
      <c r="J497" s="811"/>
      <c r="K497" s="810"/>
      <c r="L497" s="647"/>
    </row>
    <row r="498">
      <c r="A498" s="804"/>
      <c r="B498" s="799"/>
      <c r="C498" s="805"/>
      <c r="D498" s="814"/>
      <c r="E498" s="807"/>
      <c r="F498" s="682"/>
      <c r="G498" s="808"/>
      <c r="H498" s="809"/>
      <c r="I498" s="810"/>
      <c r="J498" s="811"/>
      <c r="K498" s="810"/>
      <c r="L498" s="647"/>
    </row>
    <row r="499">
      <c r="A499" s="804"/>
      <c r="B499" s="799"/>
      <c r="C499" s="805"/>
      <c r="D499" s="814"/>
      <c r="E499" s="807"/>
      <c r="F499" s="682"/>
      <c r="G499" s="808"/>
      <c r="H499" s="809"/>
      <c r="I499" s="810"/>
      <c r="J499" s="811"/>
      <c r="K499" s="810"/>
      <c r="L499" s="647"/>
    </row>
    <row r="500">
      <c r="A500" s="804"/>
      <c r="B500" s="799"/>
      <c r="C500" s="805"/>
      <c r="D500" s="814"/>
      <c r="E500" s="807"/>
      <c r="F500" s="682"/>
      <c r="G500" s="808"/>
      <c r="H500" s="809"/>
      <c r="I500" s="810"/>
      <c r="J500" s="811"/>
      <c r="K500" s="810"/>
      <c r="L500" s="647"/>
    </row>
    <row r="501">
      <c r="A501" s="804"/>
      <c r="B501" s="799"/>
      <c r="C501" s="805"/>
      <c r="D501" s="814"/>
      <c r="E501" s="807"/>
      <c r="F501" s="682"/>
      <c r="G501" s="808"/>
      <c r="H501" s="809"/>
      <c r="I501" s="810"/>
      <c r="J501" s="811"/>
      <c r="K501" s="810"/>
      <c r="L501" s="647"/>
    </row>
    <row r="502">
      <c r="A502" s="804"/>
      <c r="B502" s="799"/>
      <c r="C502" s="805"/>
      <c r="D502" s="814"/>
      <c r="E502" s="807"/>
      <c r="F502" s="682"/>
      <c r="G502" s="808"/>
      <c r="H502" s="809"/>
      <c r="I502" s="810"/>
      <c r="J502" s="811"/>
      <c r="K502" s="810"/>
      <c r="L502" s="647"/>
    </row>
    <row r="503">
      <c r="A503" s="804"/>
      <c r="B503" s="799"/>
      <c r="C503" s="805"/>
      <c r="D503" s="814"/>
      <c r="E503" s="807"/>
      <c r="F503" s="682"/>
      <c r="G503" s="808"/>
      <c r="H503" s="809"/>
      <c r="I503" s="810"/>
      <c r="J503" s="811"/>
      <c r="K503" s="810"/>
      <c r="L503" s="647"/>
    </row>
    <row r="504">
      <c r="A504" s="804"/>
      <c r="B504" s="799"/>
      <c r="C504" s="805"/>
      <c r="D504" s="814"/>
      <c r="E504" s="807"/>
      <c r="F504" s="682"/>
      <c r="G504" s="808"/>
      <c r="H504" s="809"/>
      <c r="I504" s="810"/>
      <c r="J504" s="811"/>
      <c r="K504" s="810"/>
      <c r="L504" s="647"/>
    </row>
    <row r="505">
      <c r="A505" s="804"/>
      <c r="B505" s="799"/>
      <c r="C505" s="805"/>
      <c r="D505" s="814"/>
      <c r="E505" s="807"/>
      <c r="F505" s="682"/>
      <c r="G505" s="808"/>
      <c r="H505" s="809"/>
      <c r="I505" s="810"/>
      <c r="J505" s="811"/>
      <c r="K505" s="810"/>
      <c r="L505" s="647"/>
    </row>
    <row r="506">
      <c r="A506" s="804"/>
      <c r="B506" s="799"/>
      <c r="C506" s="805"/>
      <c r="D506" s="814"/>
      <c r="E506" s="807"/>
      <c r="F506" s="682"/>
      <c r="G506" s="808"/>
      <c r="H506" s="809"/>
      <c r="I506" s="810"/>
      <c r="J506" s="811"/>
      <c r="K506" s="810"/>
      <c r="L506" s="647"/>
    </row>
    <row r="507">
      <c r="A507" s="804"/>
      <c r="B507" s="799"/>
      <c r="C507" s="805"/>
      <c r="D507" s="814"/>
      <c r="E507" s="807"/>
      <c r="F507" s="682"/>
      <c r="G507" s="808"/>
      <c r="H507" s="809"/>
      <c r="I507" s="810"/>
      <c r="J507" s="811"/>
      <c r="K507" s="810"/>
      <c r="L507" s="647"/>
    </row>
    <row r="508">
      <c r="A508" s="804"/>
      <c r="B508" s="799"/>
      <c r="C508" s="805"/>
      <c r="D508" s="814"/>
      <c r="E508" s="807"/>
      <c r="F508" s="682"/>
      <c r="G508" s="808"/>
      <c r="H508" s="809"/>
      <c r="I508" s="810"/>
      <c r="J508" s="811"/>
      <c r="K508" s="810"/>
      <c r="L508" s="647"/>
    </row>
    <row r="509">
      <c r="A509" s="804"/>
      <c r="B509" s="799"/>
      <c r="C509" s="805"/>
      <c r="D509" s="814"/>
      <c r="E509" s="807"/>
      <c r="F509" s="682"/>
      <c r="G509" s="808"/>
      <c r="H509" s="809"/>
      <c r="I509" s="810"/>
      <c r="J509" s="811"/>
      <c r="K509" s="810"/>
      <c r="L509" s="647"/>
    </row>
    <row r="510">
      <c r="A510" s="804"/>
      <c r="B510" s="799"/>
      <c r="C510" s="805"/>
      <c r="D510" s="814"/>
      <c r="E510" s="807"/>
      <c r="F510" s="682"/>
      <c r="G510" s="808"/>
      <c r="H510" s="809"/>
      <c r="I510" s="810"/>
      <c r="J510" s="811"/>
      <c r="K510" s="810"/>
      <c r="L510" s="647"/>
    </row>
    <row r="511">
      <c r="A511" s="804"/>
      <c r="B511" s="799"/>
      <c r="C511" s="805"/>
      <c r="D511" s="814"/>
      <c r="E511" s="807"/>
      <c r="F511" s="682"/>
      <c r="G511" s="808"/>
      <c r="H511" s="809"/>
      <c r="I511" s="810"/>
      <c r="J511" s="811"/>
      <c r="K511" s="810"/>
      <c r="L511" s="647"/>
    </row>
    <row r="512">
      <c r="A512" s="804"/>
      <c r="B512" s="799"/>
      <c r="C512" s="805"/>
      <c r="D512" s="814"/>
      <c r="E512" s="807"/>
      <c r="F512" s="682"/>
      <c r="G512" s="808"/>
      <c r="H512" s="809"/>
      <c r="I512" s="810"/>
      <c r="J512" s="811"/>
      <c r="K512" s="810"/>
      <c r="L512" s="647"/>
    </row>
    <row r="513">
      <c r="A513" s="804"/>
      <c r="B513" s="799"/>
      <c r="C513" s="805"/>
      <c r="D513" s="814"/>
      <c r="E513" s="807"/>
      <c r="F513" s="682"/>
      <c r="G513" s="808"/>
      <c r="H513" s="809"/>
      <c r="I513" s="810"/>
      <c r="J513" s="811"/>
      <c r="K513" s="810"/>
      <c r="L513" s="647"/>
    </row>
    <row r="514">
      <c r="A514" s="804"/>
      <c r="B514" s="799"/>
      <c r="C514" s="805"/>
      <c r="D514" s="814"/>
      <c r="E514" s="807"/>
      <c r="F514" s="682"/>
      <c r="G514" s="808"/>
      <c r="H514" s="809"/>
      <c r="I514" s="810"/>
      <c r="J514" s="811"/>
      <c r="K514" s="810"/>
      <c r="L514" s="647"/>
    </row>
    <row r="515">
      <c r="A515" s="804"/>
      <c r="B515" s="799"/>
      <c r="C515" s="805"/>
      <c r="D515" s="814"/>
      <c r="E515" s="807"/>
      <c r="F515" s="682"/>
      <c r="G515" s="808"/>
      <c r="H515" s="809"/>
      <c r="I515" s="810"/>
      <c r="J515" s="811"/>
      <c r="K515" s="810"/>
      <c r="L515" s="647"/>
    </row>
    <row r="516">
      <c r="A516" s="804"/>
      <c r="B516" s="799"/>
      <c r="C516" s="805"/>
      <c r="D516" s="814"/>
      <c r="E516" s="807"/>
      <c r="F516" s="682"/>
      <c r="G516" s="808"/>
      <c r="H516" s="809"/>
      <c r="I516" s="810"/>
      <c r="J516" s="811"/>
      <c r="K516" s="810"/>
      <c r="L516" s="647"/>
    </row>
    <row r="517">
      <c r="A517" s="804"/>
      <c r="B517" s="799"/>
      <c r="C517" s="805"/>
      <c r="D517" s="814"/>
      <c r="E517" s="807"/>
      <c r="F517" s="682"/>
      <c r="G517" s="808"/>
      <c r="H517" s="809"/>
      <c r="I517" s="810"/>
      <c r="J517" s="811"/>
      <c r="K517" s="810"/>
      <c r="L517" s="647"/>
    </row>
    <row r="518">
      <c r="A518" s="804"/>
      <c r="B518" s="799"/>
      <c r="C518" s="805"/>
      <c r="D518" s="814"/>
      <c r="E518" s="807"/>
      <c r="F518" s="682"/>
      <c r="G518" s="808"/>
      <c r="H518" s="809"/>
      <c r="I518" s="810"/>
      <c r="J518" s="811"/>
      <c r="K518" s="810"/>
      <c r="L518" s="647"/>
    </row>
    <row r="519">
      <c r="A519" s="804"/>
      <c r="B519" s="799"/>
      <c r="C519" s="805"/>
      <c r="D519" s="814"/>
      <c r="E519" s="807"/>
      <c r="F519" s="682"/>
      <c r="G519" s="808"/>
      <c r="H519" s="809"/>
      <c r="I519" s="810"/>
      <c r="J519" s="811"/>
      <c r="K519" s="810"/>
      <c r="L519" s="647"/>
    </row>
    <row r="520">
      <c r="A520" s="804"/>
      <c r="B520" s="799"/>
      <c r="C520" s="805"/>
      <c r="D520" s="814"/>
      <c r="E520" s="807"/>
      <c r="F520" s="682"/>
      <c r="G520" s="808"/>
      <c r="H520" s="809"/>
      <c r="I520" s="810"/>
      <c r="J520" s="811"/>
      <c r="K520" s="810"/>
      <c r="L520" s="647"/>
    </row>
    <row r="521">
      <c r="A521" s="804"/>
      <c r="B521" s="799"/>
      <c r="C521" s="805"/>
      <c r="D521" s="814"/>
      <c r="E521" s="807"/>
      <c r="F521" s="682"/>
      <c r="G521" s="808"/>
      <c r="H521" s="809"/>
      <c r="I521" s="810"/>
      <c r="J521" s="811"/>
      <c r="K521" s="810"/>
      <c r="L521" s="647"/>
    </row>
    <row r="522">
      <c r="A522" s="804"/>
      <c r="B522" s="799"/>
      <c r="C522" s="805"/>
      <c r="D522" s="814"/>
      <c r="E522" s="807"/>
      <c r="F522" s="682"/>
      <c r="G522" s="808"/>
      <c r="H522" s="809"/>
      <c r="I522" s="810"/>
      <c r="J522" s="811"/>
      <c r="K522" s="810"/>
      <c r="L522" s="647"/>
    </row>
    <row r="523">
      <c r="A523" s="804"/>
      <c r="B523" s="799"/>
      <c r="C523" s="805"/>
      <c r="D523" s="814"/>
      <c r="E523" s="807"/>
      <c r="F523" s="682"/>
      <c r="G523" s="808"/>
      <c r="H523" s="809"/>
      <c r="I523" s="810"/>
      <c r="J523" s="811"/>
      <c r="K523" s="810"/>
      <c r="L523" s="647"/>
    </row>
    <row r="524">
      <c r="A524" s="804"/>
      <c r="B524" s="799"/>
      <c r="C524" s="805"/>
      <c r="D524" s="814"/>
      <c r="E524" s="807"/>
      <c r="F524" s="682"/>
      <c r="G524" s="808"/>
      <c r="H524" s="809"/>
      <c r="I524" s="810"/>
      <c r="J524" s="811"/>
      <c r="K524" s="810"/>
      <c r="L524" s="647"/>
    </row>
    <row r="525">
      <c r="A525" s="804"/>
      <c r="B525" s="799"/>
      <c r="C525" s="805"/>
      <c r="D525" s="814"/>
      <c r="E525" s="807"/>
      <c r="F525" s="682"/>
      <c r="G525" s="808"/>
      <c r="H525" s="809"/>
      <c r="I525" s="810"/>
      <c r="J525" s="811"/>
      <c r="K525" s="810"/>
      <c r="L525" s="647"/>
    </row>
    <row r="526">
      <c r="A526" s="804"/>
      <c r="B526" s="799"/>
      <c r="C526" s="805"/>
      <c r="D526" s="814"/>
      <c r="E526" s="807"/>
      <c r="F526" s="682"/>
      <c r="G526" s="808"/>
      <c r="H526" s="809"/>
      <c r="I526" s="810"/>
      <c r="J526" s="811"/>
      <c r="K526" s="810"/>
      <c r="L526" s="647"/>
    </row>
    <row r="527">
      <c r="A527" s="804"/>
      <c r="B527" s="799"/>
      <c r="C527" s="805"/>
      <c r="D527" s="814"/>
      <c r="E527" s="807"/>
      <c r="F527" s="682"/>
      <c r="G527" s="808"/>
      <c r="H527" s="809"/>
      <c r="I527" s="810"/>
      <c r="J527" s="811"/>
      <c r="K527" s="810"/>
      <c r="L527" s="647"/>
    </row>
    <row r="528">
      <c r="A528" s="804"/>
      <c r="B528" s="799"/>
      <c r="C528" s="805"/>
      <c r="D528" s="814"/>
      <c r="E528" s="807"/>
      <c r="F528" s="682"/>
      <c r="G528" s="808"/>
      <c r="H528" s="809"/>
      <c r="I528" s="810"/>
      <c r="J528" s="811"/>
      <c r="K528" s="810"/>
      <c r="L528" s="647"/>
    </row>
    <row r="529">
      <c r="A529" s="804"/>
      <c r="B529" s="799"/>
      <c r="C529" s="805"/>
      <c r="D529" s="814"/>
      <c r="E529" s="807"/>
      <c r="F529" s="682"/>
      <c r="G529" s="808"/>
      <c r="H529" s="809"/>
      <c r="I529" s="810"/>
      <c r="J529" s="811"/>
      <c r="K529" s="810"/>
      <c r="L529" s="647"/>
    </row>
    <row r="530">
      <c r="A530" s="804"/>
      <c r="B530" s="799"/>
      <c r="C530" s="805"/>
      <c r="D530" s="814"/>
      <c r="E530" s="807"/>
      <c r="F530" s="682"/>
      <c r="G530" s="808"/>
      <c r="H530" s="809"/>
      <c r="I530" s="810"/>
      <c r="J530" s="811"/>
      <c r="K530" s="810"/>
      <c r="L530" s="647"/>
    </row>
    <row r="531">
      <c r="A531" s="804"/>
      <c r="B531" s="799"/>
      <c r="C531" s="805"/>
      <c r="D531" s="814"/>
      <c r="E531" s="807"/>
      <c r="F531" s="682"/>
      <c r="G531" s="808"/>
      <c r="H531" s="809"/>
      <c r="I531" s="810"/>
      <c r="J531" s="811"/>
      <c r="K531" s="810"/>
      <c r="L531" s="647"/>
    </row>
    <row r="532">
      <c r="A532" s="804"/>
      <c r="B532" s="799"/>
      <c r="C532" s="805"/>
      <c r="D532" s="814"/>
      <c r="E532" s="807"/>
      <c r="F532" s="682"/>
      <c r="G532" s="808"/>
      <c r="H532" s="809"/>
      <c r="I532" s="810"/>
      <c r="J532" s="811"/>
      <c r="K532" s="810"/>
      <c r="L532" s="647"/>
    </row>
    <row r="533">
      <c r="A533" s="804"/>
      <c r="B533" s="799"/>
      <c r="C533" s="805"/>
      <c r="D533" s="814"/>
      <c r="E533" s="807"/>
      <c r="F533" s="682"/>
      <c r="G533" s="808"/>
      <c r="H533" s="809"/>
      <c r="I533" s="810"/>
      <c r="J533" s="811"/>
      <c r="K533" s="810"/>
      <c r="L533" s="647"/>
    </row>
    <row r="534">
      <c r="A534" s="804"/>
      <c r="B534" s="799"/>
      <c r="C534" s="805"/>
      <c r="D534" s="814"/>
      <c r="E534" s="807"/>
      <c r="F534" s="682"/>
      <c r="G534" s="808"/>
      <c r="H534" s="809"/>
      <c r="I534" s="810"/>
      <c r="J534" s="811"/>
      <c r="K534" s="810"/>
      <c r="L534" s="647"/>
    </row>
    <row r="535">
      <c r="A535" s="804"/>
      <c r="B535" s="799"/>
      <c r="C535" s="805"/>
      <c r="D535" s="814"/>
      <c r="E535" s="807"/>
      <c r="F535" s="682"/>
      <c r="G535" s="808"/>
      <c r="H535" s="809"/>
      <c r="I535" s="810"/>
      <c r="J535" s="811"/>
      <c r="K535" s="810"/>
      <c r="L535" s="647"/>
    </row>
    <row r="536">
      <c r="A536" s="804"/>
      <c r="B536" s="799"/>
      <c r="C536" s="805"/>
      <c r="D536" s="814"/>
      <c r="E536" s="807"/>
      <c r="F536" s="682"/>
      <c r="G536" s="808"/>
      <c r="H536" s="809"/>
      <c r="I536" s="810"/>
      <c r="J536" s="811"/>
      <c r="K536" s="810"/>
      <c r="L536" s="647"/>
    </row>
    <row r="537">
      <c r="A537" s="804"/>
      <c r="B537" s="799"/>
      <c r="C537" s="805"/>
      <c r="D537" s="814"/>
      <c r="E537" s="807"/>
      <c r="F537" s="682"/>
      <c r="G537" s="808"/>
      <c r="H537" s="809"/>
      <c r="I537" s="810"/>
      <c r="J537" s="811"/>
      <c r="K537" s="810"/>
      <c r="L537" s="647"/>
    </row>
    <row r="538">
      <c r="A538" s="804"/>
      <c r="B538" s="799"/>
      <c r="C538" s="805"/>
      <c r="D538" s="814"/>
      <c r="E538" s="807"/>
      <c r="F538" s="682"/>
      <c r="G538" s="808"/>
      <c r="H538" s="809"/>
      <c r="I538" s="810"/>
      <c r="J538" s="811"/>
      <c r="K538" s="810"/>
      <c r="L538" s="647"/>
    </row>
    <row r="539">
      <c r="A539" s="804"/>
      <c r="B539" s="799"/>
      <c r="C539" s="805"/>
      <c r="D539" s="814"/>
      <c r="E539" s="807"/>
      <c r="F539" s="682"/>
      <c r="G539" s="808"/>
      <c r="H539" s="809"/>
      <c r="I539" s="810"/>
      <c r="J539" s="811"/>
      <c r="K539" s="810"/>
      <c r="L539" s="647"/>
    </row>
    <row r="540">
      <c r="A540" s="804"/>
      <c r="B540" s="799"/>
      <c r="C540" s="805"/>
      <c r="D540" s="814"/>
      <c r="E540" s="807"/>
      <c r="F540" s="682"/>
      <c r="G540" s="808"/>
      <c r="H540" s="809"/>
      <c r="I540" s="810"/>
      <c r="J540" s="811"/>
      <c r="K540" s="810"/>
      <c r="L540" s="647"/>
    </row>
    <row r="541">
      <c r="A541" s="804"/>
      <c r="B541" s="799"/>
      <c r="C541" s="805"/>
      <c r="D541" s="814"/>
      <c r="E541" s="807"/>
      <c r="F541" s="682"/>
      <c r="G541" s="808"/>
      <c r="H541" s="809"/>
      <c r="I541" s="810"/>
      <c r="J541" s="811"/>
      <c r="K541" s="810"/>
      <c r="L541" s="647"/>
    </row>
    <row r="542">
      <c r="A542" s="804"/>
      <c r="B542" s="799"/>
      <c r="C542" s="805"/>
      <c r="D542" s="814"/>
      <c r="E542" s="807"/>
      <c r="F542" s="682"/>
      <c r="G542" s="808"/>
      <c r="H542" s="809"/>
      <c r="I542" s="810"/>
      <c r="J542" s="811"/>
      <c r="K542" s="810"/>
      <c r="L542" s="647"/>
    </row>
    <row r="543">
      <c r="A543" s="804"/>
      <c r="B543" s="799"/>
      <c r="C543" s="805"/>
      <c r="D543" s="814"/>
      <c r="E543" s="807"/>
      <c r="F543" s="682"/>
      <c r="G543" s="808"/>
      <c r="H543" s="809"/>
      <c r="I543" s="810"/>
      <c r="J543" s="811"/>
      <c r="K543" s="810"/>
      <c r="L543" s="647"/>
    </row>
    <row r="544">
      <c r="A544" s="804"/>
      <c r="B544" s="799"/>
      <c r="C544" s="805"/>
      <c r="D544" s="814"/>
      <c r="E544" s="807"/>
      <c r="F544" s="682"/>
      <c r="G544" s="808"/>
      <c r="H544" s="809"/>
      <c r="I544" s="810"/>
      <c r="J544" s="811"/>
      <c r="K544" s="810"/>
      <c r="L544" s="647"/>
    </row>
    <row r="545">
      <c r="A545" s="804"/>
      <c r="B545" s="799"/>
      <c r="C545" s="805"/>
      <c r="D545" s="814"/>
      <c r="E545" s="807"/>
      <c r="F545" s="682"/>
      <c r="G545" s="808"/>
      <c r="H545" s="809"/>
      <c r="I545" s="810"/>
      <c r="J545" s="811"/>
      <c r="K545" s="810"/>
      <c r="L545" s="647"/>
    </row>
    <row r="546">
      <c r="A546" s="804"/>
      <c r="B546" s="799"/>
      <c r="C546" s="805"/>
      <c r="D546" s="814"/>
      <c r="E546" s="807"/>
      <c r="F546" s="682"/>
      <c r="G546" s="808"/>
      <c r="H546" s="809"/>
      <c r="I546" s="810"/>
      <c r="J546" s="811"/>
      <c r="K546" s="810"/>
      <c r="L546" s="647"/>
    </row>
    <row r="547">
      <c r="A547" s="804"/>
      <c r="B547" s="799"/>
      <c r="C547" s="805"/>
      <c r="D547" s="814"/>
      <c r="E547" s="807"/>
      <c r="F547" s="682"/>
      <c r="G547" s="808"/>
      <c r="H547" s="809"/>
      <c r="I547" s="810"/>
      <c r="J547" s="811"/>
      <c r="K547" s="810"/>
      <c r="L547" s="647"/>
    </row>
    <row r="548">
      <c r="A548" s="804"/>
      <c r="B548" s="799"/>
      <c r="C548" s="805"/>
      <c r="D548" s="814"/>
      <c r="E548" s="807"/>
      <c r="F548" s="682"/>
      <c r="G548" s="808"/>
      <c r="H548" s="809"/>
      <c r="I548" s="810"/>
      <c r="J548" s="811"/>
      <c r="K548" s="810"/>
      <c r="L548" s="647"/>
    </row>
    <row r="549">
      <c r="A549" s="804"/>
      <c r="B549" s="799"/>
      <c r="C549" s="805"/>
      <c r="D549" s="814"/>
      <c r="E549" s="807"/>
      <c r="F549" s="682"/>
      <c r="G549" s="808"/>
      <c r="H549" s="809"/>
      <c r="I549" s="810"/>
      <c r="J549" s="811"/>
      <c r="K549" s="810"/>
      <c r="L549" s="647"/>
    </row>
    <row r="550">
      <c r="A550" s="804"/>
      <c r="B550" s="799"/>
      <c r="C550" s="805"/>
      <c r="D550" s="814"/>
      <c r="E550" s="807"/>
      <c r="F550" s="682"/>
      <c r="G550" s="808"/>
      <c r="H550" s="809"/>
      <c r="I550" s="810"/>
      <c r="J550" s="811"/>
      <c r="K550" s="810"/>
      <c r="L550" s="647"/>
    </row>
    <row r="551">
      <c r="A551" s="804"/>
      <c r="B551" s="799"/>
      <c r="C551" s="805"/>
      <c r="D551" s="814"/>
      <c r="E551" s="807"/>
      <c r="F551" s="682"/>
      <c r="G551" s="808"/>
      <c r="H551" s="809"/>
      <c r="I551" s="810"/>
      <c r="J551" s="811"/>
      <c r="K551" s="810"/>
      <c r="L551" s="647"/>
    </row>
    <row r="552">
      <c r="A552" s="804"/>
      <c r="B552" s="799"/>
      <c r="C552" s="805"/>
      <c r="D552" s="814"/>
      <c r="E552" s="807"/>
      <c r="F552" s="682"/>
      <c r="G552" s="808"/>
      <c r="H552" s="809"/>
      <c r="I552" s="810"/>
      <c r="J552" s="811"/>
      <c r="K552" s="810"/>
      <c r="L552" s="647"/>
    </row>
    <row r="553">
      <c r="A553" s="804"/>
      <c r="B553" s="799"/>
      <c r="C553" s="805"/>
      <c r="D553" s="814"/>
      <c r="E553" s="807"/>
      <c r="F553" s="682"/>
      <c r="G553" s="808"/>
      <c r="H553" s="809"/>
      <c r="I553" s="810"/>
      <c r="J553" s="811"/>
      <c r="K553" s="810"/>
      <c r="L553" s="647"/>
    </row>
    <row r="554">
      <c r="A554" s="804"/>
      <c r="B554" s="799"/>
      <c r="C554" s="805"/>
      <c r="D554" s="814"/>
      <c r="E554" s="807"/>
      <c r="F554" s="682"/>
      <c r="G554" s="808"/>
      <c r="H554" s="809"/>
      <c r="I554" s="810"/>
      <c r="J554" s="811"/>
      <c r="K554" s="810"/>
      <c r="L554" s="647"/>
    </row>
    <row r="555">
      <c r="A555" s="804"/>
      <c r="B555" s="799"/>
      <c r="C555" s="805"/>
      <c r="D555" s="814"/>
      <c r="E555" s="807"/>
      <c r="F555" s="682"/>
      <c r="G555" s="808"/>
      <c r="H555" s="809"/>
      <c r="I555" s="810"/>
      <c r="J555" s="811"/>
      <c r="K555" s="810"/>
      <c r="L555" s="647"/>
    </row>
    <row r="556">
      <c r="A556" s="804"/>
      <c r="B556" s="799"/>
      <c r="C556" s="805"/>
      <c r="D556" s="814"/>
      <c r="E556" s="807"/>
      <c r="F556" s="682"/>
      <c r="G556" s="808"/>
      <c r="H556" s="809"/>
      <c r="I556" s="810"/>
      <c r="J556" s="811"/>
      <c r="K556" s="810"/>
      <c r="L556" s="647"/>
    </row>
    <row r="557">
      <c r="A557" s="804"/>
      <c r="B557" s="799"/>
      <c r="C557" s="805"/>
      <c r="D557" s="814"/>
      <c r="E557" s="807"/>
      <c r="F557" s="682"/>
      <c r="G557" s="808"/>
      <c r="H557" s="809"/>
      <c r="I557" s="810"/>
      <c r="J557" s="811"/>
      <c r="K557" s="810"/>
      <c r="L557" s="647"/>
    </row>
    <row r="558">
      <c r="A558" s="804"/>
      <c r="B558" s="799"/>
      <c r="C558" s="805"/>
      <c r="D558" s="814"/>
      <c r="E558" s="807"/>
      <c r="F558" s="682"/>
      <c r="G558" s="808"/>
      <c r="H558" s="809"/>
      <c r="I558" s="810"/>
      <c r="J558" s="811"/>
      <c r="K558" s="810"/>
      <c r="L558" s="647"/>
    </row>
    <row r="559">
      <c r="A559" s="804"/>
      <c r="B559" s="799"/>
      <c r="C559" s="805"/>
      <c r="D559" s="814"/>
      <c r="E559" s="807"/>
      <c r="F559" s="682"/>
      <c r="G559" s="808"/>
      <c r="H559" s="809"/>
      <c r="I559" s="810"/>
      <c r="J559" s="811"/>
      <c r="K559" s="810"/>
      <c r="L559" s="647"/>
    </row>
    <row r="560">
      <c r="A560" s="804"/>
      <c r="B560" s="799"/>
      <c r="C560" s="805"/>
      <c r="D560" s="814"/>
      <c r="E560" s="807"/>
      <c r="F560" s="682"/>
      <c r="G560" s="808"/>
      <c r="H560" s="809"/>
      <c r="I560" s="810"/>
      <c r="J560" s="811"/>
      <c r="K560" s="810"/>
      <c r="L560" s="647"/>
    </row>
    <row r="561">
      <c r="A561" s="804"/>
      <c r="B561" s="799"/>
      <c r="C561" s="805"/>
      <c r="D561" s="814"/>
      <c r="E561" s="807"/>
      <c r="F561" s="682"/>
      <c r="G561" s="808"/>
      <c r="H561" s="809"/>
      <c r="I561" s="810"/>
      <c r="J561" s="811"/>
      <c r="K561" s="810"/>
      <c r="L561" s="647"/>
    </row>
    <row r="562">
      <c r="A562" s="804"/>
      <c r="B562" s="799"/>
      <c r="C562" s="805"/>
      <c r="D562" s="814"/>
      <c r="E562" s="807"/>
      <c r="F562" s="682"/>
      <c r="G562" s="808"/>
      <c r="H562" s="809"/>
      <c r="I562" s="810"/>
      <c r="J562" s="811"/>
      <c r="K562" s="810"/>
      <c r="L562" s="647"/>
    </row>
    <row r="563">
      <c r="A563" s="804"/>
      <c r="B563" s="799"/>
      <c r="C563" s="805"/>
      <c r="D563" s="814"/>
      <c r="E563" s="807"/>
      <c r="F563" s="682"/>
      <c r="G563" s="808"/>
      <c r="H563" s="809"/>
      <c r="I563" s="810"/>
      <c r="J563" s="811"/>
      <c r="K563" s="810"/>
      <c r="L563" s="647"/>
    </row>
    <row r="564">
      <c r="A564" s="804"/>
      <c r="B564" s="799"/>
      <c r="C564" s="805"/>
      <c r="D564" s="814"/>
      <c r="E564" s="807"/>
      <c r="F564" s="682"/>
      <c r="G564" s="808"/>
      <c r="H564" s="809"/>
      <c r="I564" s="810"/>
      <c r="J564" s="811"/>
      <c r="K564" s="810"/>
      <c r="L564" s="647"/>
    </row>
    <row r="565">
      <c r="A565" s="804"/>
      <c r="B565" s="799"/>
      <c r="C565" s="805"/>
      <c r="D565" s="814"/>
      <c r="E565" s="807"/>
      <c r="F565" s="682"/>
      <c r="G565" s="808"/>
      <c r="H565" s="809"/>
      <c r="I565" s="810"/>
      <c r="J565" s="811"/>
      <c r="K565" s="810"/>
      <c r="L565" s="647"/>
    </row>
    <row r="566">
      <c r="A566" s="804"/>
      <c r="B566" s="799"/>
      <c r="C566" s="805"/>
      <c r="D566" s="814"/>
      <c r="E566" s="807"/>
      <c r="F566" s="682"/>
      <c r="G566" s="808"/>
      <c r="H566" s="809"/>
      <c r="I566" s="810"/>
      <c r="J566" s="811"/>
      <c r="K566" s="810"/>
      <c r="L566" s="647"/>
    </row>
    <row r="567">
      <c r="A567" s="804"/>
      <c r="B567" s="799"/>
      <c r="C567" s="805"/>
      <c r="D567" s="814"/>
      <c r="E567" s="807"/>
      <c r="F567" s="682"/>
      <c r="G567" s="808"/>
      <c r="H567" s="809"/>
      <c r="I567" s="810"/>
      <c r="J567" s="811"/>
      <c r="K567" s="810"/>
      <c r="L567" s="647"/>
    </row>
    <row r="568">
      <c r="A568" s="804"/>
      <c r="B568" s="799"/>
      <c r="C568" s="805"/>
      <c r="D568" s="814"/>
      <c r="E568" s="807"/>
      <c r="F568" s="682"/>
      <c r="G568" s="808"/>
      <c r="H568" s="809"/>
      <c r="I568" s="810"/>
      <c r="J568" s="811"/>
      <c r="K568" s="810"/>
      <c r="L568" s="647"/>
    </row>
    <row r="569">
      <c r="A569" s="804"/>
      <c r="B569" s="799"/>
      <c r="C569" s="805"/>
      <c r="D569" s="814"/>
      <c r="E569" s="807"/>
      <c r="F569" s="682"/>
      <c r="G569" s="808"/>
      <c r="H569" s="809"/>
      <c r="I569" s="810"/>
      <c r="J569" s="811"/>
      <c r="K569" s="810"/>
      <c r="L569" s="647"/>
    </row>
    <row r="570">
      <c r="A570" s="804"/>
      <c r="B570" s="799"/>
      <c r="C570" s="805"/>
      <c r="D570" s="814"/>
      <c r="E570" s="807"/>
      <c r="F570" s="682"/>
      <c r="G570" s="808"/>
      <c r="H570" s="809"/>
      <c r="I570" s="810"/>
      <c r="J570" s="811"/>
      <c r="K570" s="810"/>
      <c r="L570" s="647"/>
    </row>
    <row r="571">
      <c r="A571" s="804"/>
      <c r="B571" s="799"/>
      <c r="C571" s="805"/>
      <c r="D571" s="814"/>
      <c r="E571" s="807"/>
      <c r="F571" s="682"/>
      <c r="G571" s="808"/>
      <c r="H571" s="809"/>
      <c r="I571" s="810"/>
      <c r="J571" s="811"/>
      <c r="K571" s="810"/>
      <c r="L571" s="647"/>
    </row>
    <row r="572">
      <c r="A572" s="804"/>
      <c r="B572" s="799"/>
      <c r="C572" s="805"/>
      <c r="D572" s="814"/>
      <c r="E572" s="807"/>
      <c r="F572" s="682"/>
      <c r="G572" s="808"/>
      <c r="H572" s="809"/>
      <c r="I572" s="810"/>
      <c r="J572" s="811"/>
      <c r="K572" s="810"/>
      <c r="L572" s="647"/>
    </row>
    <row r="573">
      <c r="A573" s="804"/>
      <c r="B573" s="799"/>
      <c r="C573" s="805"/>
      <c r="D573" s="814"/>
      <c r="E573" s="807"/>
      <c r="F573" s="682"/>
      <c r="G573" s="808"/>
      <c r="H573" s="809"/>
      <c r="I573" s="810"/>
      <c r="J573" s="811"/>
      <c r="K573" s="810"/>
      <c r="L573" s="647"/>
    </row>
    <row r="574">
      <c r="A574" s="804"/>
      <c r="B574" s="799"/>
      <c r="C574" s="805"/>
      <c r="D574" s="814"/>
      <c r="E574" s="807"/>
      <c r="F574" s="682"/>
      <c r="G574" s="808"/>
      <c r="H574" s="809"/>
      <c r="I574" s="810"/>
      <c r="J574" s="811"/>
      <c r="K574" s="810"/>
      <c r="L574" s="647"/>
    </row>
    <row r="575">
      <c r="A575" s="804"/>
      <c r="B575" s="799"/>
      <c r="C575" s="805"/>
      <c r="D575" s="814"/>
      <c r="E575" s="807"/>
      <c r="F575" s="682"/>
      <c r="G575" s="808"/>
      <c r="H575" s="809"/>
      <c r="I575" s="810"/>
      <c r="J575" s="811"/>
      <c r="K575" s="810"/>
      <c r="L575" s="647"/>
    </row>
    <row r="576">
      <c r="A576" s="804"/>
      <c r="B576" s="799"/>
      <c r="C576" s="805"/>
      <c r="D576" s="814"/>
      <c r="E576" s="807"/>
      <c r="F576" s="682"/>
      <c r="G576" s="808"/>
      <c r="H576" s="809"/>
      <c r="I576" s="810"/>
      <c r="J576" s="811"/>
      <c r="K576" s="810"/>
      <c r="L576" s="647"/>
    </row>
    <row r="577">
      <c r="A577" s="804"/>
      <c r="B577" s="799"/>
      <c r="C577" s="805"/>
      <c r="D577" s="814"/>
      <c r="E577" s="807"/>
      <c r="F577" s="682"/>
      <c r="G577" s="808"/>
      <c r="H577" s="809"/>
      <c r="I577" s="810"/>
      <c r="J577" s="811"/>
      <c r="K577" s="810"/>
      <c r="L577" s="647"/>
    </row>
    <row r="578">
      <c r="A578" s="804"/>
      <c r="B578" s="799"/>
      <c r="C578" s="805"/>
      <c r="D578" s="814"/>
      <c r="E578" s="807"/>
      <c r="F578" s="682"/>
      <c r="G578" s="808"/>
      <c r="H578" s="809"/>
      <c r="I578" s="810"/>
      <c r="J578" s="811"/>
      <c r="K578" s="810"/>
      <c r="L578" s="647"/>
    </row>
    <row r="579">
      <c r="A579" s="804"/>
      <c r="B579" s="799"/>
      <c r="C579" s="805"/>
      <c r="D579" s="814"/>
      <c r="E579" s="807"/>
      <c r="F579" s="682"/>
      <c r="G579" s="808"/>
      <c r="H579" s="809"/>
      <c r="I579" s="810"/>
      <c r="J579" s="811"/>
      <c r="K579" s="810"/>
      <c r="L579" s="647"/>
    </row>
    <row r="580">
      <c r="A580" s="804"/>
      <c r="B580" s="799"/>
      <c r="C580" s="805"/>
      <c r="D580" s="814"/>
      <c r="E580" s="807"/>
      <c r="F580" s="682"/>
      <c r="G580" s="808"/>
      <c r="H580" s="809"/>
      <c r="I580" s="810"/>
      <c r="J580" s="811"/>
      <c r="K580" s="810"/>
      <c r="L580" s="647"/>
    </row>
    <row r="581">
      <c r="A581" s="804"/>
      <c r="B581" s="799"/>
      <c r="C581" s="805"/>
      <c r="D581" s="814"/>
      <c r="E581" s="807"/>
      <c r="F581" s="682"/>
      <c r="G581" s="808"/>
      <c r="H581" s="809"/>
      <c r="I581" s="810"/>
      <c r="J581" s="811"/>
      <c r="K581" s="810"/>
      <c r="L581" s="647"/>
    </row>
    <row r="582">
      <c r="A582" s="804"/>
      <c r="B582" s="799"/>
      <c r="C582" s="805"/>
      <c r="D582" s="814"/>
      <c r="E582" s="807"/>
      <c r="F582" s="682"/>
      <c r="G582" s="808"/>
      <c r="H582" s="809"/>
      <c r="I582" s="810"/>
      <c r="J582" s="811"/>
      <c r="K582" s="810"/>
      <c r="L582" s="647"/>
    </row>
    <row r="583">
      <c r="A583" s="804"/>
      <c r="B583" s="799"/>
      <c r="C583" s="805"/>
      <c r="D583" s="814"/>
      <c r="E583" s="807"/>
      <c r="F583" s="682"/>
      <c r="G583" s="808"/>
      <c r="H583" s="809"/>
      <c r="I583" s="810"/>
      <c r="J583" s="811"/>
      <c r="K583" s="810"/>
      <c r="L583" s="647"/>
    </row>
    <row r="584">
      <c r="A584" s="804"/>
      <c r="B584" s="799"/>
      <c r="C584" s="805"/>
      <c r="D584" s="814"/>
      <c r="E584" s="807"/>
      <c r="F584" s="682"/>
      <c r="G584" s="808"/>
      <c r="H584" s="809"/>
      <c r="I584" s="810"/>
      <c r="J584" s="811"/>
      <c r="K584" s="810"/>
      <c r="L584" s="647"/>
    </row>
    <row r="585">
      <c r="A585" s="804"/>
      <c r="B585" s="799"/>
      <c r="C585" s="805"/>
      <c r="D585" s="814"/>
      <c r="E585" s="807"/>
      <c r="F585" s="682"/>
      <c r="G585" s="808"/>
      <c r="H585" s="809"/>
      <c r="I585" s="810"/>
      <c r="J585" s="811"/>
      <c r="K585" s="810"/>
      <c r="L585" s="647"/>
    </row>
    <row r="586">
      <c r="A586" s="804"/>
      <c r="B586" s="799"/>
      <c r="C586" s="805"/>
      <c r="D586" s="814"/>
      <c r="E586" s="807"/>
      <c r="F586" s="682"/>
      <c r="G586" s="808"/>
      <c r="H586" s="809"/>
      <c r="I586" s="810"/>
      <c r="J586" s="811"/>
      <c r="K586" s="810"/>
      <c r="L586" s="647"/>
    </row>
    <row r="587">
      <c r="A587" s="804"/>
      <c r="B587" s="799"/>
      <c r="C587" s="805"/>
      <c r="D587" s="814"/>
      <c r="E587" s="807"/>
      <c r="F587" s="682"/>
      <c r="G587" s="808"/>
      <c r="H587" s="809"/>
      <c r="I587" s="810"/>
      <c r="J587" s="811"/>
      <c r="K587" s="810"/>
      <c r="L587" s="647"/>
    </row>
    <row r="588">
      <c r="A588" s="804"/>
      <c r="B588" s="799"/>
      <c r="C588" s="805"/>
      <c r="D588" s="814"/>
      <c r="E588" s="807"/>
      <c r="F588" s="682"/>
      <c r="G588" s="808"/>
      <c r="H588" s="809"/>
      <c r="I588" s="810"/>
      <c r="J588" s="811"/>
      <c r="K588" s="810"/>
      <c r="L588" s="647"/>
    </row>
    <row r="589">
      <c r="A589" s="804"/>
      <c r="B589" s="799"/>
      <c r="C589" s="805"/>
      <c r="D589" s="814"/>
      <c r="E589" s="807"/>
      <c r="F589" s="682"/>
      <c r="G589" s="808"/>
      <c r="H589" s="809"/>
      <c r="I589" s="810"/>
      <c r="J589" s="811"/>
      <c r="K589" s="810"/>
      <c r="L589" s="647"/>
    </row>
    <row r="590">
      <c r="A590" s="804"/>
      <c r="B590" s="799"/>
      <c r="C590" s="805"/>
      <c r="D590" s="814"/>
      <c r="E590" s="807"/>
      <c r="F590" s="682"/>
      <c r="G590" s="808"/>
      <c r="H590" s="809"/>
      <c r="I590" s="810"/>
      <c r="J590" s="811"/>
      <c r="K590" s="810"/>
      <c r="L590" s="647"/>
    </row>
    <row r="591">
      <c r="A591" s="804"/>
      <c r="B591" s="799"/>
      <c r="C591" s="805"/>
      <c r="D591" s="814"/>
      <c r="E591" s="807"/>
      <c r="F591" s="682"/>
      <c r="G591" s="808"/>
      <c r="H591" s="809"/>
      <c r="I591" s="810"/>
      <c r="J591" s="811"/>
      <c r="K591" s="810"/>
      <c r="L591" s="647"/>
    </row>
    <row r="592">
      <c r="A592" s="804"/>
      <c r="B592" s="799"/>
      <c r="C592" s="805"/>
      <c r="D592" s="814"/>
      <c r="E592" s="807"/>
      <c r="F592" s="682"/>
      <c r="G592" s="808"/>
      <c r="H592" s="809"/>
      <c r="I592" s="810"/>
      <c r="J592" s="811"/>
      <c r="K592" s="810"/>
      <c r="L592" s="647"/>
    </row>
    <row r="593">
      <c r="A593" s="804"/>
      <c r="B593" s="799"/>
      <c r="C593" s="805"/>
      <c r="D593" s="814"/>
      <c r="E593" s="807"/>
      <c r="F593" s="682"/>
      <c r="G593" s="808"/>
      <c r="H593" s="809"/>
      <c r="I593" s="810"/>
      <c r="J593" s="811"/>
      <c r="K593" s="810"/>
      <c r="L593" s="647"/>
    </row>
    <row r="594">
      <c r="A594" s="804"/>
      <c r="B594" s="799"/>
      <c r="C594" s="805"/>
      <c r="D594" s="814"/>
      <c r="E594" s="807"/>
      <c r="F594" s="682"/>
      <c r="G594" s="808"/>
      <c r="H594" s="809"/>
      <c r="I594" s="810"/>
      <c r="J594" s="811"/>
      <c r="K594" s="810"/>
      <c r="L594" s="647"/>
    </row>
    <row r="595">
      <c r="A595" s="804"/>
      <c r="B595" s="799"/>
      <c r="C595" s="805"/>
      <c r="D595" s="814"/>
      <c r="E595" s="807"/>
      <c r="F595" s="682"/>
      <c r="G595" s="808"/>
      <c r="H595" s="809"/>
      <c r="I595" s="810"/>
      <c r="J595" s="811"/>
      <c r="K595" s="810"/>
      <c r="L595" s="647"/>
    </row>
    <row r="596">
      <c r="A596" s="804"/>
      <c r="B596" s="799"/>
      <c r="C596" s="805"/>
      <c r="D596" s="814"/>
      <c r="E596" s="807"/>
      <c r="F596" s="682"/>
      <c r="G596" s="808"/>
      <c r="H596" s="809"/>
      <c r="I596" s="810"/>
      <c r="J596" s="811"/>
      <c r="K596" s="810"/>
      <c r="L596" s="647"/>
    </row>
    <row r="597">
      <c r="A597" s="804"/>
      <c r="B597" s="799"/>
      <c r="C597" s="805"/>
      <c r="D597" s="814"/>
      <c r="E597" s="807"/>
      <c r="F597" s="682"/>
      <c r="G597" s="808"/>
      <c r="H597" s="809"/>
      <c r="I597" s="810"/>
      <c r="J597" s="811"/>
      <c r="K597" s="810"/>
      <c r="L597" s="647"/>
    </row>
    <row r="598">
      <c r="A598" s="804"/>
      <c r="B598" s="799"/>
      <c r="C598" s="805"/>
      <c r="D598" s="814"/>
      <c r="E598" s="807"/>
      <c r="F598" s="682"/>
      <c r="G598" s="808"/>
      <c r="H598" s="809"/>
      <c r="I598" s="810"/>
      <c r="J598" s="811"/>
      <c r="K598" s="810"/>
      <c r="L598" s="647"/>
    </row>
    <row r="599">
      <c r="A599" s="804"/>
      <c r="B599" s="799"/>
      <c r="C599" s="805"/>
      <c r="D599" s="814"/>
      <c r="E599" s="807"/>
      <c r="F599" s="682"/>
      <c r="G599" s="808"/>
      <c r="H599" s="809"/>
      <c r="I599" s="810"/>
      <c r="J599" s="811"/>
      <c r="K599" s="810"/>
      <c r="L599" s="647"/>
    </row>
    <row r="600">
      <c r="A600" s="804"/>
      <c r="B600" s="799"/>
      <c r="C600" s="805"/>
      <c r="D600" s="814"/>
      <c r="E600" s="807"/>
      <c r="F600" s="682"/>
      <c r="G600" s="808"/>
      <c r="H600" s="809"/>
      <c r="I600" s="810"/>
      <c r="J600" s="811"/>
      <c r="K600" s="810"/>
      <c r="L600" s="647"/>
    </row>
    <row r="601">
      <c r="A601" s="804"/>
      <c r="B601" s="799"/>
      <c r="C601" s="805"/>
      <c r="D601" s="814"/>
      <c r="E601" s="807"/>
      <c r="F601" s="682"/>
      <c r="G601" s="808"/>
      <c r="H601" s="809"/>
      <c r="I601" s="810"/>
      <c r="J601" s="811"/>
      <c r="K601" s="810"/>
      <c r="L601" s="647"/>
    </row>
    <row r="602">
      <c r="A602" s="804"/>
      <c r="B602" s="799"/>
      <c r="C602" s="805"/>
      <c r="D602" s="814"/>
      <c r="E602" s="807"/>
      <c r="F602" s="682"/>
      <c r="G602" s="808"/>
      <c r="H602" s="809"/>
      <c r="I602" s="810"/>
      <c r="J602" s="811"/>
      <c r="K602" s="810"/>
      <c r="L602" s="647"/>
    </row>
    <row r="603">
      <c r="A603" s="804"/>
      <c r="B603" s="799"/>
      <c r="C603" s="805"/>
      <c r="D603" s="814"/>
      <c r="E603" s="807"/>
      <c r="F603" s="682"/>
      <c r="G603" s="808"/>
      <c r="H603" s="809"/>
      <c r="I603" s="810"/>
      <c r="J603" s="811"/>
      <c r="K603" s="810"/>
      <c r="L603" s="647"/>
    </row>
    <row r="604">
      <c r="A604" s="804"/>
      <c r="B604" s="799"/>
      <c r="C604" s="805"/>
      <c r="D604" s="814"/>
      <c r="E604" s="807"/>
      <c r="F604" s="682"/>
      <c r="G604" s="808"/>
      <c r="H604" s="809"/>
      <c r="I604" s="810"/>
      <c r="J604" s="811"/>
      <c r="K604" s="810"/>
      <c r="L604" s="647"/>
    </row>
    <row r="605">
      <c r="A605" s="804"/>
      <c r="B605" s="799"/>
      <c r="C605" s="805"/>
      <c r="D605" s="814"/>
      <c r="E605" s="807"/>
      <c r="F605" s="682"/>
      <c r="G605" s="808"/>
      <c r="H605" s="809"/>
      <c r="I605" s="810"/>
      <c r="J605" s="811"/>
      <c r="K605" s="810"/>
      <c r="L605" s="647"/>
    </row>
    <row r="606">
      <c r="A606" s="804"/>
      <c r="B606" s="799"/>
      <c r="C606" s="805"/>
      <c r="D606" s="814"/>
      <c r="E606" s="807"/>
      <c r="F606" s="682"/>
      <c r="G606" s="808"/>
      <c r="H606" s="809"/>
      <c r="I606" s="810"/>
      <c r="J606" s="811"/>
      <c r="K606" s="810"/>
      <c r="L606" s="647"/>
    </row>
    <row r="607">
      <c r="A607" s="804"/>
      <c r="B607" s="799"/>
      <c r="C607" s="805"/>
      <c r="D607" s="814"/>
      <c r="E607" s="807"/>
      <c r="F607" s="682"/>
      <c r="G607" s="808"/>
      <c r="H607" s="809"/>
      <c r="I607" s="810"/>
      <c r="J607" s="811"/>
      <c r="K607" s="810"/>
      <c r="L607" s="647"/>
    </row>
    <row r="608">
      <c r="A608" s="804"/>
      <c r="B608" s="799"/>
      <c r="C608" s="805"/>
      <c r="D608" s="814"/>
      <c r="E608" s="807"/>
      <c r="F608" s="682"/>
      <c r="G608" s="808"/>
      <c r="H608" s="809"/>
      <c r="I608" s="810"/>
      <c r="J608" s="811"/>
      <c r="K608" s="810"/>
      <c r="L608" s="647"/>
    </row>
    <row r="609">
      <c r="A609" s="804"/>
      <c r="B609" s="799"/>
      <c r="C609" s="805"/>
      <c r="D609" s="814"/>
      <c r="E609" s="807"/>
      <c r="F609" s="682"/>
      <c r="G609" s="808"/>
      <c r="H609" s="809"/>
      <c r="I609" s="810"/>
      <c r="J609" s="811"/>
      <c r="K609" s="810"/>
      <c r="L609" s="647"/>
    </row>
    <row r="610">
      <c r="A610" s="804"/>
      <c r="B610" s="799"/>
      <c r="C610" s="805"/>
      <c r="D610" s="814"/>
      <c r="E610" s="807"/>
      <c r="F610" s="682"/>
      <c r="G610" s="808"/>
      <c r="H610" s="809"/>
      <c r="I610" s="810"/>
      <c r="J610" s="811"/>
      <c r="K610" s="810"/>
      <c r="L610" s="647"/>
    </row>
    <row r="611">
      <c r="A611" s="804"/>
      <c r="B611" s="799"/>
      <c r="C611" s="805"/>
      <c r="D611" s="814"/>
      <c r="E611" s="807"/>
      <c r="F611" s="682"/>
      <c r="G611" s="808"/>
      <c r="H611" s="809"/>
      <c r="I611" s="810"/>
      <c r="J611" s="811"/>
      <c r="K611" s="810"/>
      <c r="L611" s="647"/>
    </row>
    <row r="612">
      <c r="A612" s="804"/>
      <c r="B612" s="799"/>
      <c r="C612" s="805"/>
      <c r="D612" s="814"/>
      <c r="E612" s="807"/>
      <c r="F612" s="682"/>
      <c r="G612" s="808"/>
      <c r="H612" s="809"/>
      <c r="I612" s="810"/>
      <c r="J612" s="811"/>
      <c r="K612" s="810"/>
      <c r="L612" s="647"/>
    </row>
    <row r="613">
      <c r="A613" s="804"/>
      <c r="B613" s="799"/>
      <c r="C613" s="805"/>
      <c r="D613" s="814"/>
      <c r="E613" s="807"/>
      <c r="F613" s="682"/>
      <c r="G613" s="808"/>
      <c r="H613" s="809"/>
      <c r="I613" s="810"/>
      <c r="J613" s="811"/>
      <c r="K613" s="810"/>
      <c r="L613" s="647"/>
    </row>
    <row r="614">
      <c r="A614" s="804"/>
      <c r="B614" s="799"/>
      <c r="C614" s="805"/>
      <c r="D614" s="814"/>
      <c r="E614" s="807"/>
      <c r="F614" s="682"/>
      <c r="G614" s="808"/>
      <c r="H614" s="809"/>
      <c r="I614" s="810"/>
      <c r="J614" s="811"/>
      <c r="K614" s="810"/>
      <c r="L614" s="647"/>
    </row>
    <row r="615">
      <c r="A615" s="804"/>
      <c r="B615" s="799"/>
      <c r="C615" s="805"/>
      <c r="D615" s="814"/>
      <c r="E615" s="807"/>
      <c r="F615" s="682"/>
      <c r="G615" s="808"/>
      <c r="H615" s="809"/>
      <c r="I615" s="810"/>
      <c r="J615" s="811"/>
      <c r="K615" s="810"/>
      <c r="L615" s="647"/>
    </row>
    <row r="616">
      <c r="A616" s="804"/>
      <c r="B616" s="799"/>
      <c r="C616" s="805"/>
      <c r="D616" s="814"/>
      <c r="E616" s="807"/>
      <c r="F616" s="682"/>
      <c r="G616" s="808"/>
      <c r="H616" s="809"/>
      <c r="I616" s="810"/>
      <c r="J616" s="811"/>
      <c r="K616" s="810"/>
      <c r="L616" s="647"/>
    </row>
    <row r="617">
      <c r="A617" s="804"/>
      <c r="B617" s="799"/>
      <c r="C617" s="805"/>
      <c r="D617" s="814"/>
      <c r="E617" s="807"/>
      <c r="F617" s="682"/>
      <c r="G617" s="808"/>
      <c r="H617" s="809"/>
      <c r="I617" s="810"/>
      <c r="J617" s="811"/>
      <c r="K617" s="810"/>
      <c r="L617" s="647"/>
    </row>
    <row r="618">
      <c r="A618" s="804"/>
      <c r="B618" s="799"/>
      <c r="C618" s="805"/>
      <c r="D618" s="814"/>
      <c r="E618" s="807"/>
      <c r="F618" s="682"/>
      <c r="G618" s="808"/>
      <c r="H618" s="809"/>
      <c r="I618" s="810"/>
      <c r="J618" s="811"/>
      <c r="K618" s="810"/>
      <c r="L618" s="647"/>
    </row>
    <row r="619">
      <c r="A619" s="804"/>
      <c r="B619" s="799"/>
      <c r="C619" s="805"/>
      <c r="D619" s="814"/>
      <c r="E619" s="807"/>
      <c r="F619" s="682"/>
      <c r="G619" s="808"/>
      <c r="H619" s="809"/>
      <c r="I619" s="810"/>
      <c r="J619" s="811"/>
      <c r="K619" s="810"/>
      <c r="L619" s="647"/>
    </row>
    <row r="620">
      <c r="A620" s="804"/>
      <c r="B620" s="799"/>
      <c r="C620" s="805"/>
      <c r="D620" s="814"/>
      <c r="E620" s="807"/>
      <c r="F620" s="682"/>
      <c r="G620" s="808"/>
      <c r="H620" s="809"/>
      <c r="I620" s="810"/>
      <c r="J620" s="811"/>
      <c r="K620" s="810"/>
      <c r="L620" s="647"/>
    </row>
    <row r="621">
      <c r="A621" s="804"/>
      <c r="B621" s="799"/>
      <c r="C621" s="805"/>
      <c r="D621" s="814"/>
      <c r="E621" s="807"/>
      <c r="F621" s="682"/>
      <c r="G621" s="808"/>
      <c r="H621" s="809"/>
      <c r="I621" s="810"/>
      <c r="J621" s="811"/>
      <c r="K621" s="810"/>
      <c r="L621" s="647"/>
    </row>
    <row r="622">
      <c r="A622" s="804"/>
      <c r="B622" s="799"/>
      <c r="C622" s="805"/>
      <c r="D622" s="814"/>
      <c r="E622" s="807"/>
      <c r="F622" s="682"/>
      <c r="G622" s="808"/>
      <c r="H622" s="809"/>
      <c r="I622" s="810"/>
      <c r="J622" s="811"/>
      <c r="K622" s="810"/>
      <c r="L622" s="647"/>
    </row>
    <row r="623">
      <c r="A623" s="804"/>
      <c r="B623" s="799"/>
      <c r="C623" s="805"/>
      <c r="D623" s="814"/>
      <c r="E623" s="807"/>
      <c r="F623" s="682"/>
      <c r="G623" s="808"/>
      <c r="H623" s="809"/>
      <c r="I623" s="810"/>
      <c r="J623" s="811"/>
      <c r="K623" s="810"/>
      <c r="L623" s="647"/>
    </row>
    <row r="624">
      <c r="A624" s="804"/>
      <c r="B624" s="799"/>
      <c r="C624" s="805"/>
      <c r="D624" s="814"/>
      <c r="E624" s="807"/>
      <c r="F624" s="682"/>
      <c r="G624" s="808"/>
      <c r="H624" s="809"/>
      <c r="I624" s="810"/>
      <c r="J624" s="811"/>
      <c r="K624" s="810"/>
      <c r="L624" s="647"/>
    </row>
    <row r="625">
      <c r="A625" s="804"/>
      <c r="B625" s="799"/>
      <c r="C625" s="805"/>
      <c r="D625" s="814"/>
      <c r="E625" s="807"/>
      <c r="F625" s="682"/>
      <c r="G625" s="808"/>
      <c r="H625" s="809"/>
      <c r="I625" s="810"/>
      <c r="J625" s="811"/>
      <c r="K625" s="810"/>
      <c r="L625" s="647"/>
    </row>
    <row r="626">
      <c r="A626" s="804"/>
      <c r="B626" s="799"/>
      <c r="C626" s="805"/>
      <c r="D626" s="814"/>
      <c r="E626" s="807"/>
      <c r="F626" s="682"/>
      <c r="G626" s="808"/>
      <c r="H626" s="809"/>
      <c r="I626" s="810"/>
      <c r="J626" s="811"/>
      <c r="K626" s="810"/>
      <c r="L626" s="647"/>
    </row>
    <row r="627">
      <c r="A627" s="804"/>
      <c r="B627" s="799"/>
      <c r="C627" s="805"/>
      <c r="D627" s="814"/>
      <c r="E627" s="807"/>
      <c r="F627" s="682"/>
      <c r="G627" s="808"/>
      <c r="H627" s="809"/>
      <c r="I627" s="810"/>
      <c r="J627" s="811"/>
      <c r="K627" s="810"/>
      <c r="L627" s="647"/>
    </row>
    <row r="628">
      <c r="A628" s="804"/>
      <c r="B628" s="799"/>
      <c r="C628" s="805"/>
      <c r="D628" s="814"/>
      <c r="E628" s="807"/>
      <c r="F628" s="682"/>
      <c r="G628" s="808"/>
      <c r="H628" s="809"/>
      <c r="I628" s="810"/>
      <c r="J628" s="811"/>
      <c r="K628" s="810"/>
      <c r="L628" s="647"/>
    </row>
    <row r="629">
      <c r="A629" s="804"/>
      <c r="B629" s="799"/>
      <c r="C629" s="805"/>
      <c r="D629" s="814"/>
      <c r="E629" s="807"/>
      <c r="F629" s="682"/>
      <c r="G629" s="808"/>
      <c r="H629" s="809"/>
      <c r="I629" s="810"/>
      <c r="J629" s="811"/>
      <c r="K629" s="810"/>
      <c r="L629" s="647"/>
    </row>
    <row r="630">
      <c r="A630" s="804"/>
      <c r="B630" s="799"/>
      <c r="C630" s="805"/>
      <c r="D630" s="814"/>
      <c r="E630" s="807"/>
      <c r="F630" s="682"/>
      <c r="G630" s="808"/>
      <c r="H630" s="809"/>
      <c r="I630" s="810"/>
      <c r="J630" s="811"/>
      <c r="K630" s="810"/>
      <c r="L630" s="647"/>
    </row>
    <row r="631">
      <c r="A631" s="804"/>
      <c r="B631" s="799"/>
      <c r="C631" s="805"/>
      <c r="D631" s="814"/>
      <c r="E631" s="807"/>
      <c r="F631" s="682"/>
      <c r="G631" s="808"/>
      <c r="H631" s="809"/>
      <c r="I631" s="810"/>
      <c r="J631" s="811"/>
      <c r="K631" s="810"/>
      <c r="L631" s="647"/>
    </row>
    <row r="632">
      <c r="A632" s="804"/>
      <c r="B632" s="799"/>
      <c r="C632" s="805"/>
      <c r="D632" s="814"/>
      <c r="E632" s="807"/>
      <c r="F632" s="682"/>
      <c r="G632" s="808"/>
      <c r="H632" s="809"/>
      <c r="I632" s="810"/>
      <c r="J632" s="811"/>
      <c r="K632" s="810"/>
      <c r="L632" s="647"/>
    </row>
    <row r="633">
      <c r="A633" s="804"/>
      <c r="B633" s="799"/>
      <c r="C633" s="805"/>
      <c r="D633" s="814"/>
      <c r="E633" s="807"/>
      <c r="F633" s="682"/>
      <c r="G633" s="808"/>
      <c r="H633" s="809"/>
      <c r="I633" s="810"/>
      <c r="J633" s="811"/>
      <c r="K633" s="810"/>
      <c r="L633" s="647"/>
    </row>
    <row r="634">
      <c r="A634" s="804"/>
      <c r="B634" s="799"/>
      <c r="C634" s="805"/>
      <c r="D634" s="814"/>
      <c r="E634" s="807"/>
      <c r="F634" s="682"/>
      <c r="G634" s="808"/>
      <c r="H634" s="809"/>
      <c r="I634" s="810"/>
      <c r="J634" s="811"/>
      <c r="K634" s="810"/>
      <c r="L634" s="647"/>
    </row>
    <row r="635">
      <c r="A635" s="804"/>
      <c r="B635" s="799"/>
      <c r="C635" s="805"/>
      <c r="D635" s="814"/>
      <c r="E635" s="807"/>
      <c r="F635" s="682"/>
      <c r="G635" s="808"/>
      <c r="H635" s="809"/>
      <c r="I635" s="810"/>
      <c r="J635" s="811"/>
      <c r="K635" s="810"/>
      <c r="L635" s="647"/>
    </row>
    <row r="636">
      <c r="A636" s="804"/>
      <c r="B636" s="799"/>
      <c r="C636" s="805"/>
      <c r="D636" s="814"/>
      <c r="E636" s="807"/>
      <c r="F636" s="682"/>
      <c r="G636" s="808"/>
      <c r="H636" s="809"/>
      <c r="I636" s="810"/>
      <c r="J636" s="811"/>
      <c r="K636" s="810"/>
      <c r="L636" s="647"/>
    </row>
    <row r="637">
      <c r="A637" s="804"/>
      <c r="B637" s="799"/>
      <c r="C637" s="805"/>
      <c r="D637" s="814"/>
      <c r="E637" s="807"/>
      <c r="F637" s="682"/>
      <c r="G637" s="808"/>
      <c r="H637" s="809"/>
      <c r="I637" s="810"/>
      <c r="J637" s="811"/>
      <c r="K637" s="810"/>
      <c r="L637" s="647"/>
    </row>
    <row r="638">
      <c r="A638" s="804"/>
      <c r="B638" s="799"/>
      <c r="C638" s="805"/>
      <c r="D638" s="814"/>
      <c r="E638" s="807"/>
      <c r="F638" s="682"/>
      <c r="G638" s="808"/>
      <c r="H638" s="809"/>
      <c r="I638" s="810"/>
      <c r="J638" s="811"/>
      <c r="K638" s="810"/>
      <c r="L638" s="647"/>
    </row>
    <row r="639">
      <c r="A639" s="804"/>
      <c r="B639" s="799"/>
      <c r="C639" s="805"/>
      <c r="D639" s="814"/>
      <c r="E639" s="807"/>
      <c r="F639" s="682"/>
      <c r="G639" s="808"/>
      <c r="H639" s="809"/>
      <c r="I639" s="810"/>
      <c r="J639" s="811"/>
      <c r="K639" s="810"/>
      <c r="L639" s="647"/>
    </row>
    <row r="640">
      <c r="A640" s="804"/>
      <c r="B640" s="799"/>
      <c r="C640" s="805"/>
      <c r="D640" s="814"/>
      <c r="E640" s="807"/>
      <c r="F640" s="682"/>
      <c r="G640" s="808"/>
      <c r="H640" s="809"/>
      <c r="I640" s="810"/>
      <c r="J640" s="811"/>
      <c r="K640" s="810"/>
      <c r="L640" s="647"/>
    </row>
    <row r="641">
      <c r="A641" s="804"/>
      <c r="B641" s="799"/>
      <c r="C641" s="805"/>
      <c r="D641" s="814"/>
      <c r="E641" s="807"/>
      <c r="F641" s="682"/>
      <c r="G641" s="808"/>
      <c r="H641" s="809"/>
      <c r="I641" s="810"/>
      <c r="J641" s="811"/>
      <c r="K641" s="810"/>
      <c r="L641" s="647"/>
    </row>
    <row r="642">
      <c r="A642" s="804"/>
      <c r="B642" s="799"/>
      <c r="C642" s="805"/>
      <c r="D642" s="814"/>
      <c r="E642" s="807"/>
      <c r="F642" s="682"/>
      <c r="G642" s="808"/>
      <c r="H642" s="809"/>
      <c r="I642" s="810"/>
      <c r="J642" s="811"/>
      <c r="K642" s="810"/>
      <c r="L642" s="647"/>
    </row>
    <row r="643">
      <c r="A643" s="804"/>
      <c r="B643" s="799"/>
      <c r="C643" s="805"/>
      <c r="D643" s="814"/>
      <c r="E643" s="807"/>
      <c r="F643" s="682"/>
      <c r="G643" s="808"/>
      <c r="H643" s="809"/>
      <c r="I643" s="810"/>
      <c r="J643" s="811"/>
      <c r="K643" s="810"/>
      <c r="L643" s="647"/>
    </row>
    <row r="644">
      <c r="A644" s="804"/>
      <c r="B644" s="799"/>
      <c r="C644" s="805"/>
      <c r="D644" s="814"/>
      <c r="E644" s="807"/>
      <c r="F644" s="682"/>
      <c r="G644" s="808"/>
      <c r="H644" s="809"/>
      <c r="I644" s="810"/>
      <c r="J644" s="811"/>
      <c r="K644" s="810"/>
      <c r="L644" s="647"/>
    </row>
    <row r="645">
      <c r="A645" s="804"/>
      <c r="B645" s="799"/>
      <c r="C645" s="805"/>
      <c r="D645" s="814"/>
      <c r="E645" s="807"/>
      <c r="F645" s="682"/>
      <c r="G645" s="808"/>
      <c r="H645" s="809"/>
      <c r="I645" s="810"/>
      <c r="J645" s="811"/>
      <c r="K645" s="810"/>
      <c r="L645" s="647"/>
    </row>
    <row r="646">
      <c r="A646" s="804"/>
      <c r="B646" s="799"/>
      <c r="C646" s="805"/>
      <c r="D646" s="814"/>
      <c r="E646" s="807"/>
      <c r="F646" s="682"/>
      <c r="G646" s="808"/>
      <c r="H646" s="809"/>
      <c r="I646" s="810"/>
      <c r="J646" s="811"/>
      <c r="K646" s="810"/>
      <c r="L646" s="647"/>
    </row>
    <row r="647">
      <c r="A647" s="804"/>
      <c r="B647" s="799"/>
      <c r="C647" s="805"/>
      <c r="D647" s="814"/>
      <c r="E647" s="807"/>
      <c r="F647" s="682"/>
      <c r="G647" s="808"/>
      <c r="H647" s="809"/>
      <c r="I647" s="810"/>
      <c r="J647" s="811"/>
      <c r="K647" s="810"/>
      <c r="L647" s="647"/>
    </row>
    <row r="648">
      <c r="A648" s="804"/>
      <c r="B648" s="799"/>
      <c r="C648" s="805"/>
      <c r="D648" s="814"/>
      <c r="E648" s="807"/>
      <c r="F648" s="682"/>
      <c r="G648" s="808"/>
      <c r="H648" s="809"/>
      <c r="I648" s="810"/>
      <c r="J648" s="811"/>
      <c r="K648" s="810"/>
      <c r="L648" s="647"/>
    </row>
    <row r="649">
      <c r="A649" s="804"/>
      <c r="B649" s="799"/>
      <c r="C649" s="805"/>
      <c r="D649" s="814"/>
      <c r="E649" s="807"/>
      <c r="F649" s="682"/>
      <c r="G649" s="808"/>
      <c r="H649" s="809"/>
      <c r="I649" s="810"/>
      <c r="J649" s="811"/>
      <c r="K649" s="810"/>
      <c r="L649" s="647"/>
    </row>
    <row r="650">
      <c r="A650" s="804"/>
      <c r="B650" s="799"/>
      <c r="C650" s="805"/>
      <c r="D650" s="814"/>
      <c r="E650" s="807"/>
      <c r="F650" s="682"/>
      <c r="G650" s="808"/>
      <c r="H650" s="809"/>
      <c r="I650" s="810"/>
      <c r="J650" s="811"/>
      <c r="K650" s="810"/>
      <c r="L650" s="647"/>
    </row>
    <row r="651">
      <c r="A651" s="804"/>
      <c r="B651" s="799"/>
      <c r="C651" s="805"/>
      <c r="D651" s="814"/>
      <c r="E651" s="807"/>
      <c r="F651" s="682"/>
      <c r="G651" s="808"/>
      <c r="H651" s="809"/>
      <c r="I651" s="810"/>
      <c r="J651" s="811"/>
      <c r="K651" s="810"/>
      <c r="L651" s="647"/>
    </row>
    <row r="652">
      <c r="A652" s="804"/>
      <c r="B652" s="799"/>
      <c r="C652" s="805"/>
      <c r="D652" s="814"/>
      <c r="E652" s="807"/>
      <c r="F652" s="682"/>
      <c r="G652" s="808"/>
      <c r="H652" s="809"/>
      <c r="I652" s="810"/>
      <c r="J652" s="811"/>
      <c r="K652" s="810"/>
      <c r="L652" s="647"/>
    </row>
    <row r="653">
      <c r="A653" s="804"/>
      <c r="B653" s="799"/>
      <c r="C653" s="805"/>
      <c r="D653" s="814"/>
      <c r="E653" s="807"/>
      <c r="F653" s="682"/>
      <c r="G653" s="808"/>
      <c r="H653" s="809"/>
      <c r="I653" s="810"/>
      <c r="J653" s="811"/>
      <c r="K653" s="810"/>
      <c r="L653" s="647"/>
    </row>
    <row r="654">
      <c r="A654" s="804"/>
      <c r="B654" s="799"/>
      <c r="C654" s="805"/>
      <c r="D654" s="814"/>
      <c r="E654" s="807"/>
      <c r="F654" s="682"/>
      <c r="G654" s="808"/>
      <c r="H654" s="809"/>
      <c r="I654" s="810"/>
      <c r="J654" s="811"/>
      <c r="K654" s="810"/>
      <c r="L654" s="647"/>
    </row>
    <row r="655">
      <c r="A655" s="804"/>
      <c r="B655" s="799"/>
      <c r="C655" s="805"/>
      <c r="D655" s="814"/>
      <c r="E655" s="807"/>
      <c r="F655" s="682"/>
      <c r="G655" s="808"/>
      <c r="H655" s="809"/>
      <c r="I655" s="810"/>
      <c r="J655" s="811"/>
      <c r="K655" s="810"/>
      <c r="L655" s="647"/>
    </row>
    <row r="656">
      <c r="A656" s="804"/>
      <c r="B656" s="799"/>
      <c r="C656" s="805"/>
      <c r="D656" s="814"/>
      <c r="E656" s="807"/>
      <c r="F656" s="682"/>
      <c r="G656" s="808"/>
      <c r="H656" s="809"/>
      <c r="I656" s="810"/>
      <c r="J656" s="811"/>
      <c r="K656" s="810"/>
      <c r="L656" s="647"/>
    </row>
    <row r="657">
      <c r="A657" s="804"/>
      <c r="B657" s="799"/>
      <c r="C657" s="805"/>
      <c r="D657" s="814"/>
      <c r="E657" s="807"/>
      <c r="F657" s="682"/>
      <c r="G657" s="808"/>
      <c r="H657" s="809"/>
      <c r="I657" s="810"/>
      <c r="J657" s="811"/>
      <c r="K657" s="810"/>
      <c r="L657" s="647"/>
    </row>
    <row r="658">
      <c r="A658" s="804"/>
      <c r="B658" s="799"/>
      <c r="C658" s="805"/>
      <c r="D658" s="814"/>
      <c r="E658" s="807"/>
      <c r="F658" s="682"/>
      <c r="G658" s="808"/>
      <c r="H658" s="809"/>
      <c r="I658" s="810"/>
      <c r="J658" s="811"/>
      <c r="K658" s="810"/>
      <c r="L658" s="647"/>
    </row>
    <row r="659">
      <c r="A659" s="804"/>
      <c r="B659" s="799"/>
      <c r="C659" s="805"/>
      <c r="D659" s="814"/>
      <c r="E659" s="807"/>
      <c r="F659" s="682"/>
      <c r="G659" s="808"/>
      <c r="H659" s="809"/>
      <c r="I659" s="810"/>
      <c r="J659" s="811"/>
      <c r="K659" s="810"/>
      <c r="L659" s="647"/>
    </row>
    <row r="660">
      <c r="A660" s="804"/>
      <c r="B660" s="799"/>
      <c r="C660" s="805"/>
      <c r="D660" s="814"/>
      <c r="E660" s="807"/>
      <c r="F660" s="682"/>
      <c r="G660" s="808"/>
      <c r="H660" s="809"/>
      <c r="I660" s="810"/>
      <c r="J660" s="811"/>
      <c r="K660" s="810"/>
      <c r="L660" s="647"/>
    </row>
    <row r="661">
      <c r="A661" s="804"/>
      <c r="B661" s="799"/>
      <c r="C661" s="805"/>
      <c r="D661" s="814"/>
      <c r="E661" s="807"/>
      <c r="F661" s="682"/>
      <c r="G661" s="808"/>
      <c r="H661" s="809"/>
      <c r="I661" s="810"/>
      <c r="J661" s="811"/>
      <c r="K661" s="810"/>
      <c r="L661" s="647"/>
    </row>
    <row r="662">
      <c r="A662" s="804"/>
      <c r="B662" s="799"/>
      <c r="C662" s="805"/>
      <c r="D662" s="814"/>
      <c r="E662" s="807"/>
      <c r="F662" s="682"/>
      <c r="G662" s="808"/>
      <c r="H662" s="809"/>
      <c r="I662" s="810"/>
      <c r="J662" s="811"/>
      <c r="K662" s="810"/>
      <c r="L662" s="647"/>
    </row>
    <row r="663">
      <c r="A663" s="804"/>
      <c r="B663" s="799"/>
      <c r="C663" s="805"/>
      <c r="D663" s="814"/>
      <c r="E663" s="807"/>
      <c r="F663" s="682"/>
      <c r="G663" s="808"/>
      <c r="H663" s="809"/>
      <c r="I663" s="810"/>
      <c r="J663" s="811"/>
      <c r="K663" s="810"/>
      <c r="L663" s="647"/>
    </row>
    <row r="664">
      <c r="A664" s="804"/>
      <c r="B664" s="799"/>
      <c r="C664" s="805"/>
      <c r="D664" s="814"/>
      <c r="E664" s="807"/>
      <c r="F664" s="682"/>
      <c r="G664" s="808"/>
      <c r="H664" s="809"/>
      <c r="I664" s="810"/>
      <c r="J664" s="811"/>
      <c r="K664" s="810"/>
      <c r="L664" s="647"/>
    </row>
    <row r="665">
      <c r="A665" s="804"/>
      <c r="B665" s="799"/>
      <c r="C665" s="805"/>
      <c r="D665" s="814"/>
      <c r="E665" s="807"/>
      <c r="F665" s="682"/>
      <c r="G665" s="808"/>
      <c r="H665" s="809"/>
      <c r="I665" s="810"/>
      <c r="J665" s="811"/>
      <c r="K665" s="810"/>
      <c r="L665" s="647"/>
    </row>
    <row r="666">
      <c r="A666" s="804"/>
      <c r="B666" s="799"/>
      <c r="C666" s="805"/>
      <c r="D666" s="814"/>
      <c r="E666" s="807"/>
      <c r="F666" s="682"/>
      <c r="G666" s="808"/>
      <c r="H666" s="809"/>
      <c r="I666" s="810"/>
      <c r="J666" s="811"/>
      <c r="K666" s="810"/>
      <c r="L666" s="647"/>
    </row>
    <row r="667">
      <c r="A667" s="804"/>
      <c r="B667" s="799"/>
      <c r="C667" s="805"/>
      <c r="D667" s="814"/>
      <c r="E667" s="807"/>
      <c r="F667" s="682"/>
      <c r="G667" s="808"/>
      <c r="H667" s="809"/>
      <c r="I667" s="810"/>
      <c r="J667" s="811"/>
      <c r="K667" s="810"/>
      <c r="L667" s="647"/>
    </row>
    <row r="668">
      <c r="A668" s="804"/>
      <c r="B668" s="799"/>
      <c r="C668" s="805"/>
      <c r="D668" s="814"/>
      <c r="E668" s="807"/>
      <c r="F668" s="682"/>
      <c r="G668" s="808"/>
      <c r="H668" s="809"/>
      <c r="I668" s="810"/>
      <c r="J668" s="811"/>
      <c r="K668" s="810"/>
      <c r="L668" s="647"/>
    </row>
    <row r="669">
      <c r="A669" s="804"/>
      <c r="B669" s="799"/>
      <c r="C669" s="805"/>
      <c r="D669" s="814"/>
      <c r="E669" s="807"/>
      <c r="F669" s="682"/>
      <c r="G669" s="808"/>
      <c r="H669" s="809"/>
      <c r="I669" s="810"/>
      <c r="J669" s="811"/>
      <c r="K669" s="810"/>
      <c r="L669" s="647"/>
    </row>
    <row r="670">
      <c r="A670" s="804"/>
      <c r="B670" s="799"/>
      <c r="C670" s="805"/>
      <c r="D670" s="814"/>
      <c r="E670" s="807"/>
      <c r="F670" s="682"/>
      <c r="G670" s="808"/>
      <c r="H670" s="809"/>
      <c r="I670" s="810"/>
      <c r="J670" s="811"/>
      <c r="K670" s="810"/>
      <c r="L670" s="647"/>
    </row>
    <row r="671">
      <c r="A671" s="804"/>
      <c r="B671" s="799"/>
      <c r="C671" s="805"/>
      <c r="D671" s="814"/>
      <c r="E671" s="807"/>
      <c r="F671" s="682"/>
      <c r="G671" s="808"/>
      <c r="H671" s="809"/>
      <c r="I671" s="810"/>
      <c r="J671" s="811"/>
      <c r="K671" s="810"/>
      <c r="L671" s="647"/>
    </row>
    <row r="672">
      <c r="A672" s="804"/>
      <c r="B672" s="799"/>
      <c r="C672" s="805"/>
      <c r="D672" s="814"/>
      <c r="E672" s="807"/>
      <c r="F672" s="682"/>
      <c r="G672" s="808"/>
      <c r="H672" s="809"/>
      <c r="I672" s="810"/>
      <c r="J672" s="811"/>
      <c r="K672" s="810"/>
      <c r="L672" s="647"/>
    </row>
    <row r="673">
      <c r="A673" s="804"/>
      <c r="B673" s="799"/>
      <c r="C673" s="805"/>
      <c r="D673" s="814"/>
      <c r="E673" s="807"/>
      <c r="F673" s="682"/>
      <c r="G673" s="808"/>
      <c r="H673" s="809"/>
      <c r="I673" s="810"/>
      <c r="J673" s="811"/>
      <c r="K673" s="810"/>
      <c r="L673" s="647"/>
    </row>
    <row r="674">
      <c r="A674" s="804"/>
      <c r="B674" s="799"/>
      <c r="C674" s="805"/>
      <c r="D674" s="814"/>
      <c r="E674" s="807"/>
      <c r="F674" s="682"/>
      <c r="G674" s="808"/>
      <c r="H674" s="809"/>
      <c r="I674" s="810"/>
      <c r="J674" s="811"/>
      <c r="K674" s="810"/>
      <c r="L674" s="647"/>
    </row>
    <row r="675">
      <c r="A675" s="804"/>
      <c r="B675" s="799"/>
      <c r="C675" s="805"/>
      <c r="D675" s="814"/>
      <c r="E675" s="807"/>
      <c r="F675" s="682"/>
      <c r="G675" s="808"/>
      <c r="H675" s="809"/>
      <c r="I675" s="810"/>
      <c r="J675" s="811"/>
      <c r="K675" s="810"/>
      <c r="L675" s="647"/>
    </row>
    <row r="676">
      <c r="A676" s="804"/>
      <c r="B676" s="799"/>
      <c r="C676" s="805"/>
      <c r="D676" s="814"/>
      <c r="E676" s="807"/>
      <c r="F676" s="682"/>
      <c r="G676" s="808"/>
      <c r="H676" s="809"/>
      <c r="I676" s="810"/>
      <c r="J676" s="811"/>
      <c r="K676" s="810"/>
      <c r="L676" s="647"/>
    </row>
    <row r="677">
      <c r="A677" s="804"/>
      <c r="B677" s="799"/>
      <c r="C677" s="805"/>
      <c r="D677" s="814"/>
      <c r="E677" s="807"/>
      <c r="F677" s="682"/>
      <c r="G677" s="808"/>
      <c r="H677" s="809"/>
      <c r="I677" s="810"/>
      <c r="J677" s="811"/>
      <c r="K677" s="810"/>
      <c r="L677" s="647"/>
    </row>
    <row r="678">
      <c r="A678" s="804"/>
      <c r="B678" s="799"/>
      <c r="C678" s="805"/>
      <c r="D678" s="814"/>
      <c r="E678" s="807"/>
      <c r="F678" s="682"/>
      <c r="G678" s="808"/>
      <c r="H678" s="809"/>
      <c r="I678" s="810"/>
      <c r="J678" s="811"/>
      <c r="K678" s="810"/>
      <c r="L678" s="647"/>
    </row>
    <row r="679">
      <c r="A679" s="804"/>
      <c r="B679" s="799"/>
      <c r="C679" s="805"/>
      <c r="D679" s="814"/>
      <c r="E679" s="807"/>
      <c r="F679" s="682"/>
      <c r="G679" s="808"/>
      <c r="H679" s="809"/>
      <c r="I679" s="810"/>
      <c r="J679" s="811"/>
      <c r="K679" s="810"/>
      <c r="L679" s="647"/>
    </row>
    <row r="680">
      <c r="A680" s="804"/>
      <c r="B680" s="799"/>
      <c r="C680" s="805"/>
      <c r="D680" s="814"/>
      <c r="E680" s="807"/>
      <c r="F680" s="682"/>
      <c r="G680" s="808"/>
      <c r="H680" s="809"/>
      <c r="I680" s="810"/>
      <c r="J680" s="811"/>
      <c r="K680" s="810"/>
      <c r="L680" s="647"/>
    </row>
    <row r="681">
      <c r="A681" s="804"/>
      <c r="B681" s="799"/>
      <c r="C681" s="805"/>
      <c r="D681" s="814"/>
      <c r="E681" s="807"/>
      <c r="F681" s="682"/>
      <c r="G681" s="808"/>
      <c r="H681" s="809"/>
      <c r="I681" s="810"/>
      <c r="J681" s="811"/>
      <c r="K681" s="810"/>
      <c r="L681" s="647"/>
    </row>
    <row r="682">
      <c r="A682" s="804"/>
      <c r="B682" s="799"/>
      <c r="C682" s="805"/>
      <c r="D682" s="814"/>
      <c r="E682" s="807"/>
      <c r="F682" s="682"/>
      <c r="G682" s="808"/>
      <c r="H682" s="809"/>
      <c r="I682" s="810"/>
      <c r="J682" s="811"/>
      <c r="K682" s="810"/>
      <c r="L682" s="647"/>
    </row>
    <row r="683">
      <c r="A683" s="804"/>
      <c r="B683" s="799"/>
      <c r="C683" s="805"/>
      <c r="D683" s="814"/>
      <c r="E683" s="807"/>
      <c r="F683" s="682"/>
      <c r="G683" s="808"/>
      <c r="H683" s="809"/>
      <c r="I683" s="810"/>
      <c r="J683" s="811"/>
      <c r="K683" s="810"/>
      <c r="L683" s="647"/>
    </row>
    <row r="684">
      <c r="A684" s="804"/>
      <c r="B684" s="799"/>
      <c r="C684" s="805"/>
      <c r="D684" s="814"/>
      <c r="E684" s="807"/>
      <c r="F684" s="682"/>
      <c r="G684" s="808"/>
      <c r="H684" s="809"/>
      <c r="I684" s="810"/>
      <c r="J684" s="811"/>
      <c r="K684" s="810"/>
      <c r="L684" s="647"/>
    </row>
    <row r="685">
      <c r="A685" s="804"/>
      <c r="B685" s="799"/>
      <c r="C685" s="805"/>
      <c r="D685" s="814"/>
      <c r="E685" s="807"/>
      <c r="F685" s="682"/>
      <c r="G685" s="808"/>
      <c r="H685" s="809"/>
      <c r="I685" s="810"/>
      <c r="J685" s="811"/>
      <c r="K685" s="810"/>
      <c r="L685" s="647"/>
    </row>
    <row r="686">
      <c r="A686" s="804"/>
      <c r="B686" s="799"/>
      <c r="C686" s="805"/>
      <c r="D686" s="814"/>
      <c r="E686" s="807"/>
      <c r="F686" s="682"/>
      <c r="G686" s="808"/>
      <c r="H686" s="809"/>
      <c r="I686" s="810"/>
      <c r="J686" s="811"/>
      <c r="K686" s="810"/>
      <c r="L686" s="647"/>
    </row>
    <row r="687">
      <c r="A687" s="804"/>
      <c r="B687" s="799"/>
      <c r="C687" s="805"/>
      <c r="D687" s="814"/>
      <c r="E687" s="807"/>
      <c r="F687" s="682"/>
      <c r="G687" s="808"/>
      <c r="H687" s="809"/>
      <c r="I687" s="810"/>
      <c r="J687" s="811"/>
      <c r="K687" s="810"/>
      <c r="L687" s="647"/>
    </row>
    <row r="688">
      <c r="A688" s="804"/>
      <c r="B688" s="799"/>
      <c r="C688" s="805"/>
      <c r="D688" s="814"/>
      <c r="E688" s="807"/>
      <c r="F688" s="682"/>
      <c r="G688" s="808"/>
      <c r="H688" s="809"/>
      <c r="I688" s="810"/>
      <c r="J688" s="811"/>
      <c r="K688" s="810"/>
      <c r="L688" s="647"/>
    </row>
    <row r="689">
      <c r="A689" s="804"/>
      <c r="B689" s="799"/>
      <c r="C689" s="805"/>
      <c r="D689" s="814"/>
      <c r="E689" s="807"/>
      <c r="F689" s="682"/>
      <c r="G689" s="808"/>
      <c r="H689" s="809"/>
      <c r="I689" s="810"/>
      <c r="J689" s="811"/>
      <c r="K689" s="810"/>
      <c r="L689" s="647"/>
    </row>
    <row r="690">
      <c r="A690" s="804"/>
      <c r="B690" s="799"/>
      <c r="C690" s="805"/>
      <c r="D690" s="814"/>
      <c r="E690" s="807"/>
      <c r="F690" s="682"/>
      <c r="G690" s="808"/>
      <c r="H690" s="809"/>
      <c r="I690" s="810"/>
      <c r="J690" s="811"/>
      <c r="K690" s="810"/>
      <c r="L690" s="647"/>
    </row>
    <row r="691">
      <c r="A691" s="804"/>
      <c r="B691" s="799"/>
      <c r="C691" s="805"/>
      <c r="D691" s="814"/>
      <c r="E691" s="807"/>
      <c r="F691" s="682"/>
      <c r="G691" s="808"/>
      <c r="H691" s="809"/>
      <c r="I691" s="810"/>
      <c r="J691" s="811"/>
      <c r="K691" s="810"/>
      <c r="L691" s="647"/>
    </row>
    <row r="692">
      <c r="A692" s="804"/>
      <c r="B692" s="799"/>
      <c r="C692" s="805"/>
      <c r="D692" s="814"/>
      <c r="E692" s="807"/>
      <c r="F692" s="682"/>
      <c r="G692" s="808"/>
      <c r="H692" s="809"/>
      <c r="I692" s="810"/>
      <c r="J692" s="811"/>
      <c r="K692" s="810"/>
      <c r="L692" s="647"/>
    </row>
    <row r="693">
      <c r="A693" s="804"/>
      <c r="B693" s="799"/>
      <c r="C693" s="805"/>
      <c r="D693" s="814"/>
      <c r="E693" s="807"/>
      <c r="F693" s="682"/>
      <c r="G693" s="808"/>
      <c r="H693" s="809"/>
      <c r="I693" s="810"/>
      <c r="J693" s="811"/>
      <c r="K693" s="810"/>
      <c r="L693" s="647"/>
    </row>
    <row r="694">
      <c r="A694" s="804"/>
      <c r="B694" s="799"/>
      <c r="C694" s="805"/>
      <c r="D694" s="814"/>
      <c r="E694" s="807"/>
      <c r="F694" s="682"/>
      <c r="G694" s="808"/>
      <c r="H694" s="809"/>
      <c r="I694" s="810"/>
      <c r="J694" s="811"/>
      <c r="K694" s="810"/>
      <c r="L694" s="647"/>
    </row>
    <row r="695">
      <c r="A695" s="804"/>
      <c r="B695" s="799"/>
      <c r="C695" s="805"/>
      <c r="D695" s="814"/>
      <c r="E695" s="807"/>
      <c r="F695" s="682"/>
      <c r="G695" s="808"/>
      <c r="H695" s="809"/>
      <c r="I695" s="810"/>
      <c r="J695" s="811"/>
      <c r="K695" s="810"/>
      <c r="L695" s="647"/>
    </row>
    <row r="696">
      <c r="A696" s="804"/>
      <c r="B696" s="799"/>
      <c r="C696" s="805"/>
      <c r="D696" s="814"/>
      <c r="E696" s="807"/>
      <c r="F696" s="682"/>
      <c r="G696" s="808"/>
      <c r="H696" s="809"/>
      <c r="I696" s="810"/>
      <c r="J696" s="811"/>
      <c r="K696" s="810"/>
      <c r="L696" s="647"/>
    </row>
    <row r="697">
      <c r="A697" s="804"/>
      <c r="B697" s="799"/>
      <c r="C697" s="805"/>
      <c r="D697" s="814"/>
      <c r="E697" s="807"/>
      <c r="F697" s="682"/>
      <c r="G697" s="808"/>
      <c r="H697" s="809"/>
      <c r="I697" s="810"/>
      <c r="J697" s="811"/>
      <c r="K697" s="810"/>
      <c r="L697" s="647"/>
    </row>
    <row r="698">
      <c r="A698" s="804"/>
      <c r="B698" s="799"/>
      <c r="C698" s="805"/>
      <c r="D698" s="814"/>
      <c r="E698" s="807"/>
      <c r="F698" s="682"/>
      <c r="G698" s="808"/>
      <c r="H698" s="809"/>
      <c r="I698" s="810"/>
      <c r="J698" s="811"/>
      <c r="K698" s="810"/>
      <c r="L698" s="647"/>
    </row>
    <row r="699">
      <c r="A699" s="804"/>
      <c r="B699" s="799"/>
      <c r="C699" s="805"/>
      <c r="D699" s="814"/>
      <c r="E699" s="807"/>
      <c r="F699" s="682"/>
      <c r="G699" s="808"/>
      <c r="H699" s="809"/>
      <c r="I699" s="810"/>
      <c r="J699" s="811"/>
      <c r="K699" s="810"/>
      <c r="L699" s="647"/>
    </row>
    <row r="700">
      <c r="A700" s="804"/>
      <c r="B700" s="799"/>
      <c r="C700" s="805"/>
      <c r="D700" s="814"/>
      <c r="E700" s="807"/>
      <c r="F700" s="682"/>
      <c r="G700" s="808"/>
      <c r="H700" s="809"/>
      <c r="I700" s="810"/>
      <c r="J700" s="811"/>
      <c r="K700" s="810"/>
      <c r="L700" s="647"/>
    </row>
    <row r="701">
      <c r="A701" s="804"/>
      <c r="B701" s="799"/>
      <c r="C701" s="805"/>
      <c r="D701" s="814"/>
      <c r="E701" s="807"/>
      <c r="F701" s="682"/>
      <c r="G701" s="808"/>
      <c r="H701" s="809"/>
      <c r="I701" s="810"/>
      <c r="J701" s="811"/>
      <c r="K701" s="810"/>
      <c r="L701" s="647"/>
    </row>
    <row r="702">
      <c r="A702" s="804"/>
      <c r="B702" s="799"/>
      <c r="C702" s="805"/>
      <c r="D702" s="814"/>
      <c r="E702" s="807"/>
      <c r="F702" s="682"/>
      <c r="G702" s="808"/>
      <c r="H702" s="809"/>
      <c r="I702" s="810"/>
      <c r="J702" s="811"/>
      <c r="K702" s="810"/>
      <c r="L702" s="647"/>
    </row>
    <row r="703">
      <c r="A703" s="804"/>
      <c r="B703" s="799"/>
      <c r="C703" s="805"/>
      <c r="D703" s="814"/>
      <c r="E703" s="807"/>
      <c r="F703" s="682"/>
      <c r="G703" s="808"/>
      <c r="H703" s="809"/>
      <c r="I703" s="810"/>
      <c r="J703" s="811"/>
      <c r="K703" s="810"/>
      <c r="L703" s="647"/>
    </row>
    <row r="704">
      <c r="A704" s="804"/>
      <c r="B704" s="799"/>
      <c r="C704" s="805"/>
      <c r="D704" s="814"/>
      <c r="E704" s="807"/>
      <c r="F704" s="682"/>
      <c r="G704" s="808"/>
      <c r="H704" s="809"/>
      <c r="I704" s="810"/>
      <c r="J704" s="811"/>
      <c r="K704" s="810"/>
      <c r="L704" s="647"/>
    </row>
    <row r="705">
      <c r="A705" s="804"/>
      <c r="B705" s="799"/>
      <c r="C705" s="805"/>
      <c r="D705" s="814"/>
      <c r="E705" s="807"/>
      <c r="F705" s="682"/>
      <c r="G705" s="808"/>
      <c r="H705" s="809"/>
      <c r="I705" s="810"/>
      <c r="J705" s="811"/>
      <c r="K705" s="810"/>
      <c r="L705" s="647"/>
    </row>
    <row r="706">
      <c r="A706" s="804"/>
      <c r="B706" s="799"/>
      <c r="C706" s="805"/>
      <c r="D706" s="814"/>
      <c r="E706" s="807"/>
      <c r="F706" s="682"/>
      <c r="G706" s="808"/>
      <c r="H706" s="809"/>
      <c r="I706" s="810"/>
      <c r="J706" s="811"/>
      <c r="K706" s="810"/>
      <c r="L706" s="647"/>
    </row>
    <row r="707">
      <c r="A707" s="804"/>
      <c r="B707" s="799"/>
      <c r="C707" s="805"/>
      <c r="D707" s="814"/>
      <c r="E707" s="807"/>
      <c r="F707" s="682"/>
      <c r="G707" s="808"/>
      <c r="H707" s="809"/>
      <c r="I707" s="810"/>
      <c r="J707" s="811"/>
      <c r="K707" s="810"/>
      <c r="L707" s="647"/>
    </row>
    <row r="708">
      <c r="A708" s="804"/>
      <c r="B708" s="799"/>
      <c r="C708" s="805"/>
      <c r="D708" s="814"/>
      <c r="E708" s="807"/>
      <c r="F708" s="682"/>
      <c r="G708" s="808"/>
      <c r="H708" s="809"/>
      <c r="I708" s="810"/>
      <c r="J708" s="811"/>
      <c r="K708" s="810"/>
      <c r="L708" s="647"/>
    </row>
    <row r="709">
      <c r="A709" s="804"/>
      <c r="B709" s="799"/>
      <c r="C709" s="805"/>
      <c r="D709" s="814"/>
      <c r="E709" s="807"/>
      <c r="F709" s="682"/>
      <c r="G709" s="808"/>
      <c r="H709" s="809"/>
      <c r="I709" s="810"/>
      <c r="J709" s="811"/>
      <c r="K709" s="810"/>
      <c r="L709" s="647"/>
    </row>
    <row r="710">
      <c r="A710" s="804"/>
      <c r="B710" s="799"/>
      <c r="C710" s="805"/>
      <c r="D710" s="814"/>
      <c r="E710" s="807"/>
      <c r="F710" s="682"/>
      <c r="G710" s="808"/>
      <c r="H710" s="809"/>
      <c r="I710" s="810"/>
      <c r="J710" s="811"/>
      <c r="K710" s="810"/>
      <c r="L710" s="647"/>
    </row>
    <row r="711">
      <c r="A711" s="804"/>
      <c r="B711" s="799"/>
      <c r="C711" s="805"/>
      <c r="D711" s="814"/>
      <c r="E711" s="807"/>
      <c r="F711" s="682"/>
      <c r="G711" s="808"/>
      <c r="H711" s="809"/>
      <c r="I711" s="810"/>
      <c r="J711" s="811"/>
      <c r="K711" s="810"/>
      <c r="L711" s="647"/>
    </row>
    <row r="712">
      <c r="A712" s="804"/>
      <c r="B712" s="799"/>
      <c r="C712" s="805"/>
      <c r="D712" s="814"/>
      <c r="E712" s="807"/>
      <c r="F712" s="682"/>
      <c r="G712" s="808"/>
      <c r="H712" s="809"/>
      <c r="I712" s="810"/>
      <c r="J712" s="811"/>
      <c r="K712" s="810"/>
      <c r="L712" s="647"/>
    </row>
    <row r="713">
      <c r="A713" s="804"/>
      <c r="B713" s="799"/>
      <c r="C713" s="805"/>
      <c r="D713" s="814"/>
      <c r="E713" s="807"/>
      <c r="F713" s="682"/>
      <c r="G713" s="808"/>
      <c r="H713" s="809"/>
      <c r="I713" s="810"/>
      <c r="J713" s="811"/>
      <c r="K713" s="810"/>
      <c r="L713" s="647"/>
    </row>
    <row r="714">
      <c r="A714" s="804"/>
      <c r="B714" s="799"/>
      <c r="C714" s="805"/>
      <c r="D714" s="814"/>
      <c r="E714" s="807"/>
      <c r="F714" s="682"/>
      <c r="G714" s="808"/>
      <c r="H714" s="809"/>
      <c r="I714" s="810"/>
      <c r="J714" s="811"/>
      <c r="K714" s="810"/>
      <c r="L714" s="647"/>
    </row>
    <row r="715">
      <c r="A715" s="804"/>
      <c r="B715" s="799"/>
      <c r="C715" s="805"/>
      <c r="D715" s="814"/>
      <c r="E715" s="807"/>
      <c r="F715" s="682"/>
      <c r="G715" s="808"/>
      <c r="H715" s="809"/>
      <c r="I715" s="810"/>
      <c r="J715" s="811"/>
      <c r="K715" s="810"/>
      <c r="L715" s="647"/>
    </row>
    <row r="716">
      <c r="A716" s="804"/>
      <c r="B716" s="799"/>
      <c r="C716" s="805"/>
      <c r="D716" s="814"/>
      <c r="E716" s="807"/>
      <c r="F716" s="682"/>
      <c r="G716" s="808"/>
      <c r="H716" s="809"/>
      <c r="I716" s="810"/>
      <c r="J716" s="811"/>
      <c r="K716" s="810"/>
      <c r="L716" s="647"/>
    </row>
    <row r="717">
      <c r="A717" s="804"/>
      <c r="B717" s="799"/>
      <c r="C717" s="805"/>
      <c r="D717" s="814"/>
      <c r="E717" s="807"/>
      <c r="F717" s="682"/>
      <c r="G717" s="808"/>
      <c r="H717" s="809"/>
      <c r="I717" s="810"/>
      <c r="J717" s="811"/>
      <c r="K717" s="810"/>
      <c r="L717" s="647"/>
    </row>
    <row r="718">
      <c r="A718" s="804"/>
      <c r="B718" s="799"/>
      <c r="C718" s="805"/>
      <c r="D718" s="814"/>
      <c r="E718" s="807"/>
      <c r="F718" s="682"/>
      <c r="G718" s="808"/>
      <c r="H718" s="809"/>
      <c r="I718" s="810"/>
      <c r="J718" s="811"/>
      <c r="K718" s="810"/>
      <c r="L718" s="647"/>
    </row>
    <row r="719">
      <c r="A719" s="804"/>
      <c r="B719" s="799"/>
      <c r="C719" s="805"/>
      <c r="D719" s="814"/>
      <c r="E719" s="807"/>
      <c r="F719" s="682"/>
      <c r="G719" s="808"/>
      <c r="H719" s="809"/>
      <c r="I719" s="810"/>
      <c r="J719" s="811"/>
      <c r="K719" s="810"/>
      <c r="L719" s="647"/>
    </row>
    <row r="720">
      <c r="A720" s="804"/>
      <c r="B720" s="799"/>
      <c r="C720" s="805"/>
      <c r="D720" s="814"/>
      <c r="E720" s="807"/>
      <c r="F720" s="682"/>
      <c r="G720" s="808"/>
      <c r="H720" s="809"/>
      <c r="I720" s="810"/>
      <c r="J720" s="811"/>
      <c r="K720" s="810"/>
      <c r="L720" s="647"/>
    </row>
    <row r="721">
      <c r="A721" s="804"/>
      <c r="B721" s="799"/>
      <c r="C721" s="805"/>
      <c r="D721" s="814"/>
      <c r="E721" s="807"/>
      <c r="F721" s="682"/>
      <c r="G721" s="808"/>
      <c r="H721" s="809"/>
      <c r="I721" s="810"/>
      <c r="J721" s="811"/>
      <c r="K721" s="810"/>
      <c r="L721" s="647"/>
    </row>
    <row r="722">
      <c r="A722" s="804"/>
      <c r="B722" s="799"/>
      <c r="C722" s="805"/>
      <c r="D722" s="814"/>
      <c r="E722" s="807"/>
      <c r="F722" s="682"/>
      <c r="G722" s="808"/>
      <c r="H722" s="809"/>
      <c r="I722" s="810"/>
      <c r="J722" s="811"/>
      <c r="K722" s="810"/>
      <c r="L722" s="647"/>
    </row>
    <row r="723">
      <c r="A723" s="804"/>
      <c r="B723" s="799"/>
      <c r="C723" s="805"/>
      <c r="D723" s="814"/>
      <c r="E723" s="807"/>
      <c r="F723" s="682"/>
      <c r="G723" s="808"/>
      <c r="H723" s="809"/>
      <c r="I723" s="810"/>
      <c r="J723" s="811"/>
      <c r="K723" s="810"/>
      <c r="L723" s="647"/>
    </row>
    <row r="724">
      <c r="A724" s="804"/>
      <c r="B724" s="799"/>
      <c r="C724" s="805"/>
      <c r="D724" s="814"/>
      <c r="E724" s="807"/>
      <c r="F724" s="682"/>
      <c r="G724" s="808"/>
      <c r="H724" s="809"/>
      <c r="I724" s="810"/>
      <c r="J724" s="811"/>
      <c r="K724" s="810"/>
      <c r="L724" s="647"/>
    </row>
    <row r="725">
      <c r="A725" s="804"/>
      <c r="B725" s="799"/>
      <c r="C725" s="805"/>
      <c r="D725" s="814"/>
      <c r="E725" s="807"/>
      <c r="F725" s="682"/>
      <c r="G725" s="808"/>
      <c r="H725" s="809"/>
      <c r="I725" s="810"/>
      <c r="J725" s="811"/>
      <c r="K725" s="810"/>
      <c r="L725" s="647"/>
    </row>
    <row r="726">
      <c r="A726" s="804"/>
      <c r="B726" s="799"/>
      <c r="C726" s="805"/>
      <c r="D726" s="814"/>
      <c r="E726" s="807"/>
      <c r="F726" s="682"/>
      <c r="G726" s="808"/>
      <c r="H726" s="809"/>
      <c r="I726" s="810"/>
      <c r="J726" s="811"/>
      <c r="K726" s="810"/>
      <c r="L726" s="647"/>
    </row>
    <row r="727">
      <c r="A727" s="804"/>
      <c r="B727" s="799"/>
      <c r="C727" s="805"/>
      <c r="D727" s="814"/>
      <c r="E727" s="807"/>
      <c r="F727" s="682"/>
      <c r="G727" s="808"/>
      <c r="H727" s="809"/>
      <c r="I727" s="810"/>
      <c r="J727" s="811"/>
      <c r="K727" s="810"/>
      <c r="L727" s="647"/>
    </row>
    <row r="728">
      <c r="A728" s="804"/>
      <c r="B728" s="799"/>
      <c r="C728" s="805"/>
      <c r="D728" s="814"/>
      <c r="E728" s="807"/>
      <c r="F728" s="682"/>
      <c r="G728" s="808"/>
      <c r="H728" s="809"/>
      <c r="I728" s="810"/>
      <c r="J728" s="811"/>
      <c r="K728" s="810"/>
      <c r="L728" s="647"/>
    </row>
    <row r="729">
      <c r="A729" s="804"/>
      <c r="B729" s="799"/>
      <c r="C729" s="805"/>
      <c r="D729" s="814"/>
      <c r="E729" s="807"/>
      <c r="F729" s="682"/>
      <c r="G729" s="808"/>
      <c r="H729" s="809"/>
      <c r="I729" s="810"/>
      <c r="J729" s="811"/>
      <c r="K729" s="810"/>
      <c r="L729" s="647"/>
    </row>
    <row r="730">
      <c r="A730" s="804"/>
      <c r="B730" s="799"/>
      <c r="C730" s="805"/>
      <c r="D730" s="814"/>
      <c r="E730" s="807"/>
      <c r="F730" s="682"/>
      <c r="G730" s="808"/>
      <c r="H730" s="809"/>
      <c r="I730" s="810"/>
      <c r="J730" s="811"/>
      <c r="K730" s="810"/>
      <c r="L730" s="647"/>
    </row>
    <row r="731">
      <c r="A731" s="804"/>
      <c r="B731" s="799"/>
      <c r="C731" s="805"/>
      <c r="D731" s="814"/>
      <c r="E731" s="807"/>
      <c r="F731" s="682"/>
      <c r="G731" s="808"/>
      <c r="H731" s="809"/>
      <c r="I731" s="810"/>
      <c r="J731" s="811"/>
      <c r="K731" s="810"/>
      <c r="L731" s="647"/>
    </row>
    <row r="732">
      <c r="A732" s="804"/>
      <c r="B732" s="799"/>
      <c r="C732" s="805"/>
      <c r="D732" s="814"/>
      <c r="E732" s="807"/>
      <c r="F732" s="682"/>
      <c r="G732" s="808"/>
      <c r="H732" s="809"/>
      <c r="I732" s="810"/>
      <c r="J732" s="811"/>
      <c r="K732" s="810"/>
      <c r="L732" s="647"/>
    </row>
    <row r="733">
      <c r="A733" s="804"/>
      <c r="B733" s="799"/>
      <c r="C733" s="805"/>
      <c r="D733" s="814"/>
      <c r="E733" s="807"/>
      <c r="F733" s="682"/>
      <c r="G733" s="808"/>
      <c r="H733" s="809"/>
      <c r="I733" s="810"/>
      <c r="J733" s="811"/>
      <c r="K733" s="810"/>
      <c r="L733" s="647"/>
    </row>
    <row r="734">
      <c r="A734" s="804"/>
      <c r="B734" s="799"/>
      <c r="C734" s="805"/>
      <c r="D734" s="814"/>
      <c r="E734" s="807"/>
      <c r="F734" s="682"/>
      <c r="G734" s="808"/>
      <c r="H734" s="809"/>
      <c r="I734" s="810"/>
      <c r="J734" s="811"/>
      <c r="K734" s="810"/>
      <c r="L734" s="647"/>
    </row>
    <row r="735">
      <c r="A735" s="804"/>
      <c r="B735" s="799"/>
      <c r="C735" s="805"/>
      <c r="D735" s="814"/>
      <c r="E735" s="807"/>
      <c r="F735" s="682"/>
      <c r="G735" s="808"/>
      <c r="H735" s="809"/>
      <c r="I735" s="810"/>
      <c r="J735" s="811"/>
      <c r="K735" s="810"/>
      <c r="L735" s="647"/>
    </row>
    <row r="736">
      <c r="A736" s="804"/>
      <c r="B736" s="799"/>
      <c r="C736" s="805"/>
      <c r="D736" s="814"/>
      <c r="E736" s="807"/>
      <c r="F736" s="682"/>
      <c r="G736" s="808"/>
      <c r="H736" s="809"/>
      <c r="I736" s="810"/>
      <c r="J736" s="811"/>
      <c r="K736" s="810"/>
      <c r="L736" s="647"/>
    </row>
    <row r="737">
      <c r="A737" s="804"/>
      <c r="B737" s="799"/>
      <c r="C737" s="805"/>
      <c r="D737" s="814"/>
      <c r="E737" s="807"/>
      <c r="F737" s="682"/>
      <c r="G737" s="808"/>
      <c r="H737" s="809"/>
      <c r="I737" s="810"/>
      <c r="J737" s="811"/>
      <c r="K737" s="810"/>
      <c r="L737" s="647"/>
    </row>
    <row r="738">
      <c r="A738" s="804"/>
      <c r="B738" s="799"/>
      <c r="C738" s="805"/>
      <c r="D738" s="814"/>
      <c r="E738" s="807"/>
      <c r="F738" s="682"/>
      <c r="G738" s="808"/>
      <c r="H738" s="809"/>
      <c r="I738" s="810"/>
      <c r="J738" s="811"/>
      <c r="K738" s="810"/>
      <c r="L738" s="647"/>
    </row>
    <row r="739">
      <c r="A739" s="804"/>
      <c r="B739" s="799"/>
      <c r="C739" s="805"/>
      <c r="D739" s="814"/>
      <c r="E739" s="807"/>
      <c r="F739" s="682"/>
      <c r="G739" s="808"/>
      <c r="H739" s="809"/>
      <c r="I739" s="810"/>
      <c r="J739" s="811"/>
      <c r="K739" s="810"/>
      <c r="L739" s="647"/>
    </row>
    <row r="740">
      <c r="A740" s="804"/>
      <c r="B740" s="799"/>
      <c r="C740" s="805"/>
      <c r="D740" s="814"/>
      <c r="E740" s="807"/>
      <c r="F740" s="682"/>
      <c r="G740" s="808"/>
      <c r="H740" s="809"/>
      <c r="I740" s="810"/>
      <c r="J740" s="811"/>
      <c r="K740" s="810"/>
      <c r="L740" s="647"/>
    </row>
    <row r="741">
      <c r="A741" s="804"/>
      <c r="B741" s="799"/>
      <c r="C741" s="805"/>
      <c r="D741" s="814"/>
      <c r="E741" s="807"/>
      <c r="F741" s="682"/>
      <c r="G741" s="808"/>
      <c r="H741" s="809"/>
      <c r="I741" s="810"/>
      <c r="J741" s="811"/>
      <c r="K741" s="810"/>
      <c r="L741" s="647"/>
    </row>
    <row r="742">
      <c r="A742" s="804"/>
      <c r="B742" s="799"/>
      <c r="C742" s="805"/>
      <c r="D742" s="814"/>
      <c r="E742" s="807"/>
      <c r="F742" s="682"/>
      <c r="G742" s="808"/>
      <c r="H742" s="809"/>
      <c r="I742" s="810"/>
      <c r="J742" s="811"/>
      <c r="K742" s="810"/>
      <c r="L742" s="647"/>
    </row>
    <row r="743">
      <c r="A743" s="804"/>
      <c r="B743" s="799"/>
      <c r="C743" s="805"/>
      <c r="D743" s="814"/>
      <c r="E743" s="807"/>
      <c r="F743" s="682"/>
      <c r="G743" s="808"/>
      <c r="H743" s="809"/>
      <c r="I743" s="810"/>
      <c r="J743" s="811"/>
      <c r="K743" s="810"/>
      <c r="L743" s="647"/>
    </row>
    <row r="744">
      <c r="A744" s="804"/>
      <c r="B744" s="799"/>
      <c r="C744" s="805"/>
      <c r="D744" s="814"/>
      <c r="E744" s="807"/>
      <c r="F744" s="682"/>
      <c r="G744" s="808"/>
      <c r="H744" s="809"/>
      <c r="I744" s="810"/>
      <c r="J744" s="811"/>
      <c r="K744" s="810"/>
      <c r="L744" s="647"/>
    </row>
    <row r="745">
      <c r="A745" s="804"/>
      <c r="B745" s="799"/>
      <c r="C745" s="805"/>
      <c r="D745" s="814"/>
      <c r="E745" s="807"/>
      <c r="F745" s="682"/>
      <c r="G745" s="808"/>
      <c r="H745" s="809"/>
      <c r="I745" s="810"/>
      <c r="J745" s="811"/>
      <c r="K745" s="810"/>
      <c r="L745" s="647"/>
    </row>
    <row r="746">
      <c r="A746" s="804"/>
      <c r="B746" s="799"/>
      <c r="C746" s="805"/>
      <c r="D746" s="814"/>
      <c r="E746" s="807"/>
      <c r="F746" s="682"/>
      <c r="G746" s="808"/>
      <c r="H746" s="809"/>
      <c r="I746" s="810"/>
      <c r="J746" s="811"/>
      <c r="K746" s="810"/>
      <c r="L746" s="647"/>
    </row>
    <row r="747">
      <c r="A747" s="804"/>
      <c r="B747" s="799"/>
      <c r="C747" s="805"/>
      <c r="D747" s="814"/>
      <c r="E747" s="807"/>
      <c r="F747" s="682"/>
      <c r="G747" s="808"/>
      <c r="H747" s="809"/>
      <c r="I747" s="810"/>
      <c r="J747" s="811"/>
      <c r="K747" s="810"/>
      <c r="L747" s="647"/>
    </row>
    <row r="748">
      <c r="A748" s="804"/>
      <c r="B748" s="799"/>
      <c r="C748" s="805"/>
      <c r="D748" s="814"/>
      <c r="E748" s="807"/>
      <c r="F748" s="682"/>
      <c r="G748" s="808"/>
      <c r="H748" s="809"/>
      <c r="I748" s="810"/>
      <c r="J748" s="811"/>
      <c r="K748" s="810"/>
      <c r="L748" s="647"/>
    </row>
    <row r="749">
      <c r="A749" s="804"/>
      <c r="B749" s="799"/>
      <c r="C749" s="805"/>
      <c r="D749" s="814"/>
      <c r="E749" s="807"/>
      <c r="F749" s="682"/>
      <c r="G749" s="808"/>
      <c r="H749" s="809"/>
      <c r="I749" s="810"/>
      <c r="J749" s="811"/>
      <c r="K749" s="810"/>
      <c r="L749" s="647"/>
    </row>
    <row r="750">
      <c r="A750" s="804"/>
      <c r="B750" s="799"/>
      <c r="C750" s="805"/>
      <c r="D750" s="814"/>
      <c r="E750" s="807"/>
      <c r="F750" s="682"/>
      <c r="G750" s="808"/>
      <c r="H750" s="809"/>
      <c r="I750" s="810"/>
      <c r="J750" s="811"/>
      <c r="K750" s="810"/>
      <c r="L750" s="647"/>
    </row>
    <row r="751">
      <c r="A751" s="804"/>
      <c r="B751" s="799"/>
      <c r="C751" s="805"/>
      <c r="D751" s="814"/>
      <c r="E751" s="807"/>
      <c r="F751" s="682"/>
      <c r="G751" s="808"/>
      <c r="H751" s="809"/>
      <c r="I751" s="810"/>
      <c r="J751" s="811"/>
      <c r="K751" s="810"/>
      <c r="L751" s="647"/>
    </row>
    <row r="752">
      <c r="A752" s="804"/>
      <c r="B752" s="799"/>
      <c r="C752" s="805"/>
      <c r="D752" s="814"/>
      <c r="E752" s="807"/>
      <c r="F752" s="682"/>
      <c r="G752" s="808"/>
      <c r="H752" s="809"/>
      <c r="I752" s="810"/>
      <c r="J752" s="811"/>
      <c r="K752" s="810"/>
      <c r="L752" s="647"/>
    </row>
    <row r="753">
      <c r="A753" s="804"/>
      <c r="B753" s="799"/>
      <c r="C753" s="805"/>
      <c r="D753" s="814"/>
      <c r="E753" s="807"/>
      <c r="F753" s="682"/>
      <c r="G753" s="808"/>
      <c r="H753" s="809"/>
      <c r="I753" s="810"/>
      <c r="J753" s="811"/>
      <c r="K753" s="810"/>
      <c r="L753" s="647"/>
    </row>
    <row r="754">
      <c r="A754" s="804"/>
      <c r="B754" s="799"/>
      <c r="C754" s="805"/>
      <c r="D754" s="814"/>
      <c r="E754" s="807"/>
      <c r="F754" s="682"/>
      <c r="G754" s="808"/>
      <c r="H754" s="809"/>
      <c r="I754" s="810"/>
      <c r="J754" s="811"/>
      <c r="K754" s="810"/>
      <c r="L754" s="647"/>
    </row>
    <row r="755">
      <c r="A755" s="804"/>
      <c r="B755" s="799"/>
      <c r="C755" s="805"/>
      <c r="D755" s="814"/>
      <c r="E755" s="807"/>
      <c r="F755" s="682"/>
      <c r="G755" s="808"/>
      <c r="H755" s="809"/>
      <c r="I755" s="810"/>
      <c r="J755" s="811"/>
      <c r="K755" s="810"/>
      <c r="L755" s="647"/>
    </row>
    <row r="756">
      <c r="A756" s="804"/>
      <c r="B756" s="799"/>
      <c r="C756" s="805"/>
      <c r="D756" s="814"/>
      <c r="E756" s="807"/>
      <c r="F756" s="682"/>
      <c r="G756" s="808"/>
      <c r="H756" s="809"/>
      <c r="I756" s="810"/>
      <c r="J756" s="811"/>
      <c r="K756" s="810"/>
      <c r="L756" s="647"/>
    </row>
    <row r="757">
      <c r="A757" s="804"/>
      <c r="B757" s="799"/>
      <c r="C757" s="805"/>
      <c r="D757" s="814"/>
      <c r="E757" s="807"/>
      <c r="F757" s="682"/>
      <c r="G757" s="808"/>
      <c r="H757" s="809"/>
      <c r="I757" s="810"/>
      <c r="J757" s="811"/>
      <c r="K757" s="810"/>
      <c r="L757" s="647"/>
    </row>
    <row r="758">
      <c r="A758" s="804"/>
      <c r="B758" s="799"/>
      <c r="C758" s="805"/>
      <c r="D758" s="814"/>
      <c r="E758" s="807"/>
      <c r="F758" s="682"/>
      <c r="G758" s="808"/>
      <c r="H758" s="809"/>
      <c r="I758" s="810"/>
      <c r="J758" s="811"/>
      <c r="K758" s="810"/>
      <c r="L758" s="647"/>
    </row>
    <row r="759">
      <c r="A759" s="804"/>
      <c r="B759" s="799"/>
      <c r="C759" s="805"/>
      <c r="D759" s="814"/>
      <c r="E759" s="807"/>
      <c r="F759" s="682"/>
      <c r="G759" s="808"/>
      <c r="H759" s="809"/>
      <c r="I759" s="810"/>
      <c r="J759" s="811"/>
      <c r="K759" s="810"/>
      <c r="L759" s="647"/>
    </row>
    <row r="760">
      <c r="A760" s="804"/>
      <c r="B760" s="799"/>
      <c r="C760" s="805"/>
      <c r="D760" s="814"/>
      <c r="E760" s="807"/>
      <c r="F760" s="682"/>
      <c r="G760" s="808"/>
      <c r="H760" s="809"/>
      <c r="I760" s="810"/>
      <c r="J760" s="811"/>
      <c r="K760" s="810"/>
      <c r="L760" s="647"/>
    </row>
    <row r="761">
      <c r="A761" s="804"/>
      <c r="B761" s="799"/>
      <c r="C761" s="805"/>
      <c r="D761" s="814"/>
      <c r="E761" s="807"/>
      <c r="F761" s="682"/>
      <c r="G761" s="808"/>
      <c r="H761" s="809"/>
      <c r="I761" s="810"/>
      <c r="J761" s="811"/>
      <c r="K761" s="810"/>
      <c r="L761" s="647"/>
    </row>
    <row r="762">
      <c r="A762" s="804"/>
      <c r="B762" s="799"/>
      <c r="C762" s="805"/>
      <c r="D762" s="814"/>
      <c r="E762" s="807"/>
      <c r="F762" s="682"/>
      <c r="G762" s="808"/>
      <c r="H762" s="809"/>
      <c r="I762" s="810"/>
      <c r="J762" s="811"/>
      <c r="K762" s="810"/>
      <c r="L762" s="647"/>
    </row>
    <row r="763">
      <c r="A763" s="804"/>
      <c r="B763" s="799"/>
      <c r="C763" s="805"/>
      <c r="D763" s="814"/>
      <c r="E763" s="807"/>
      <c r="F763" s="682"/>
      <c r="G763" s="808"/>
      <c r="H763" s="809"/>
      <c r="I763" s="810"/>
      <c r="J763" s="811"/>
      <c r="K763" s="810"/>
      <c r="L763" s="647"/>
    </row>
    <row r="764">
      <c r="A764" s="804"/>
      <c r="B764" s="799"/>
      <c r="C764" s="805"/>
      <c r="D764" s="814"/>
      <c r="E764" s="807"/>
      <c r="F764" s="682"/>
      <c r="G764" s="808"/>
      <c r="H764" s="809"/>
      <c r="I764" s="810"/>
      <c r="J764" s="811"/>
      <c r="K764" s="810"/>
      <c r="L764" s="647"/>
    </row>
    <row r="765">
      <c r="A765" s="804"/>
      <c r="B765" s="799"/>
      <c r="C765" s="805"/>
      <c r="D765" s="814"/>
      <c r="E765" s="807"/>
      <c r="F765" s="682"/>
      <c r="G765" s="808"/>
      <c r="H765" s="809"/>
      <c r="I765" s="810"/>
      <c r="J765" s="811"/>
      <c r="K765" s="810"/>
      <c r="L765" s="647"/>
    </row>
    <row r="766">
      <c r="A766" s="804"/>
      <c r="B766" s="799"/>
      <c r="C766" s="805"/>
      <c r="D766" s="814"/>
      <c r="E766" s="807"/>
      <c r="F766" s="682"/>
      <c r="G766" s="808"/>
      <c r="H766" s="809"/>
      <c r="I766" s="810"/>
      <c r="J766" s="811"/>
      <c r="K766" s="810"/>
      <c r="L766" s="647"/>
    </row>
    <row r="767">
      <c r="A767" s="804"/>
      <c r="B767" s="799"/>
      <c r="C767" s="805"/>
      <c r="D767" s="814"/>
      <c r="E767" s="807"/>
      <c r="F767" s="682"/>
      <c r="G767" s="808"/>
      <c r="H767" s="809"/>
      <c r="I767" s="810"/>
      <c r="J767" s="811"/>
      <c r="K767" s="810"/>
      <c r="L767" s="647"/>
    </row>
    <row r="768">
      <c r="A768" s="804"/>
      <c r="B768" s="799"/>
      <c r="C768" s="805"/>
      <c r="D768" s="814"/>
      <c r="E768" s="807"/>
      <c r="F768" s="682"/>
      <c r="G768" s="808"/>
      <c r="H768" s="809"/>
      <c r="I768" s="810"/>
      <c r="J768" s="811"/>
      <c r="K768" s="810"/>
      <c r="L768" s="647"/>
    </row>
    <row r="769">
      <c r="A769" s="804"/>
      <c r="B769" s="799"/>
      <c r="C769" s="805"/>
      <c r="D769" s="814"/>
      <c r="E769" s="807"/>
      <c r="F769" s="682"/>
      <c r="G769" s="808"/>
      <c r="H769" s="809"/>
      <c r="I769" s="810"/>
      <c r="J769" s="811"/>
      <c r="K769" s="810"/>
      <c r="L769" s="647"/>
    </row>
    <row r="770">
      <c r="A770" s="804"/>
      <c r="B770" s="799"/>
      <c r="C770" s="805"/>
      <c r="D770" s="814"/>
      <c r="E770" s="807"/>
      <c r="F770" s="682"/>
      <c r="G770" s="808"/>
      <c r="H770" s="809"/>
      <c r="I770" s="810"/>
      <c r="J770" s="811"/>
      <c r="K770" s="810"/>
      <c r="L770" s="647"/>
    </row>
    <row r="771">
      <c r="A771" s="804"/>
      <c r="B771" s="799"/>
      <c r="C771" s="805"/>
      <c r="D771" s="814"/>
      <c r="E771" s="807"/>
      <c r="F771" s="682"/>
      <c r="G771" s="808"/>
      <c r="H771" s="809"/>
      <c r="I771" s="810"/>
      <c r="J771" s="811"/>
      <c r="K771" s="810"/>
      <c r="L771" s="647"/>
    </row>
    <row r="772">
      <c r="A772" s="804"/>
      <c r="B772" s="799"/>
      <c r="C772" s="805"/>
      <c r="D772" s="814"/>
      <c r="E772" s="807"/>
      <c r="F772" s="682"/>
      <c r="G772" s="808"/>
      <c r="H772" s="809"/>
      <c r="I772" s="810"/>
      <c r="J772" s="811"/>
      <c r="K772" s="810"/>
      <c r="L772" s="647"/>
    </row>
    <row r="773">
      <c r="A773" s="804"/>
      <c r="B773" s="799"/>
      <c r="C773" s="805"/>
      <c r="D773" s="814"/>
      <c r="E773" s="807"/>
      <c r="F773" s="682"/>
      <c r="G773" s="808"/>
      <c r="H773" s="809"/>
      <c r="I773" s="810"/>
      <c r="J773" s="811"/>
      <c r="K773" s="810"/>
      <c r="L773" s="647"/>
    </row>
    <row r="774">
      <c r="A774" s="804"/>
      <c r="B774" s="799"/>
      <c r="C774" s="805"/>
      <c r="D774" s="814"/>
      <c r="E774" s="807"/>
      <c r="F774" s="682"/>
      <c r="G774" s="808"/>
      <c r="H774" s="809"/>
      <c r="I774" s="810"/>
      <c r="J774" s="811"/>
      <c r="K774" s="810"/>
      <c r="L774" s="647"/>
    </row>
    <row r="775">
      <c r="A775" s="804"/>
      <c r="B775" s="799"/>
      <c r="C775" s="805"/>
      <c r="D775" s="814"/>
      <c r="E775" s="807"/>
      <c r="F775" s="682"/>
      <c r="G775" s="808"/>
      <c r="H775" s="809"/>
      <c r="I775" s="810"/>
      <c r="J775" s="811"/>
      <c r="K775" s="810"/>
      <c r="L775" s="647"/>
    </row>
    <row r="776">
      <c r="A776" s="804"/>
      <c r="B776" s="799"/>
      <c r="C776" s="805"/>
      <c r="D776" s="814"/>
      <c r="E776" s="807"/>
      <c r="F776" s="682"/>
      <c r="G776" s="808"/>
      <c r="H776" s="809"/>
      <c r="I776" s="810"/>
      <c r="J776" s="811"/>
      <c r="K776" s="810"/>
      <c r="L776" s="647"/>
    </row>
    <row r="777">
      <c r="A777" s="804"/>
      <c r="B777" s="799"/>
      <c r="C777" s="805"/>
      <c r="D777" s="814"/>
      <c r="E777" s="807"/>
      <c r="F777" s="682"/>
      <c r="G777" s="808"/>
      <c r="H777" s="809"/>
      <c r="I777" s="810"/>
      <c r="J777" s="811"/>
      <c r="K777" s="810"/>
      <c r="L777" s="647"/>
    </row>
    <row r="778">
      <c r="A778" s="804"/>
      <c r="B778" s="799"/>
      <c r="C778" s="805"/>
      <c r="D778" s="814"/>
      <c r="E778" s="807"/>
      <c r="F778" s="682"/>
      <c r="G778" s="808"/>
      <c r="H778" s="809"/>
      <c r="I778" s="810"/>
      <c r="J778" s="811"/>
      <c r="K778" s="810"/>
      <c r="L778" s="647"/>
    </row>
    <row r="779">
      <c r="A779" s="804"/>
      <c r="B779" s="799"/>
      <c r="C779" s="805"/>
      <c r="D779" s="814"/>
      <c r="E779" s="807"/>
      <c r="F779" s="682"/>
      <c r="G779" s="808"/>
      <c r="H779" s="809"/>
      <c r="I779" s="810"/>
      <c r="J779" s="811"/>
      <c r="K779" s="810"/>
      <c r="L779" s="647"/>
    </row>
    <row r="780">
      <c r="A780" s="804"/>
      <c r="B780" s="799"/>
      <c r="C780" s="805"/>
      <c r="D780" s="814"/>
      <c r="E780" s="807"/>
      <c r="F780" s="682"/>
      <c r="G780" s="808"/>
      <c r="H780" s="809"/>
      <c r="I780" s="810"/>
      <c r="J780" s="811"/>
      <c r="K780" s="810"/>
      <c r="L780" s="647"/>
    </row>
    <row r="781">
      <c r="A781" s="804"/>
      <c r="B781" s="799"/>
      <c r="C781" s="805"/>
      <c r="D781" s="814"/>
      <c r="E781" s="807"/>
      <c r="F781" s="682"/>
      <c r="G781" s="808"/>
      <c r="H781" s="809"/>
      <c r="I781" s="810"/>
      <c r="J781" s="811"/>
      <c r="K781" s="810"/>
      <c r="L781" s="647"/>
    </row>
    <row r="782">
      <c r="A782" s="804"/>
      <c r="B782" s="799"/>
      <c r="C782" s="805"/>
      <c r="D782" s="814"/>
      <c r="E782" s="807"/>
      <c r="F782" s="682"/>
      <c r="G782" s="808"/>
      <c r="H782" s="809"/>
      <c r="I782" s="810"/>
      <c r="J782" s="811"/>
      <c r="K782" s="810"/>
      <c r="L782" s="647"/>
    </row>
    <row r="783">
      <c r="A783" s="804"/>
      <c r="B783" s="799"/>
      <c r="C783" s="805"/>
      <c r="D783" s="814"/>
      <c r="E783" s="807"/>
      <c r="F783" s="682"/>
      <c r="G783" s="808"/>
      <c r="H783" s="809"/>
      <c r="I783" s="810"/>
      <c r="J783" s="811"/>
      <c r="K783" s="810"/>
      <c r="L783" s="647"/>
    </row>
    <row r="784">
      <c r="A784" s="804"/>
      <c r="B784" s="799"/>
      <c r="C784" s="805"/>
      <c r="D784" s="814"/>
      <c r="E784" s="807"/>
      <c r="F784" s="682"/>
      <c r="G784" s="808"/>
      <c r="H784" s="809"/>
      <c r="I784" s="810"/>
      <c r="J784" s="811"/>
      <c r="K784" s="810"/>
      <c r="L784" s="647"/>
    </row>
    <row r="785">
      <c r="A785" s="804"/>
      <c r="B785" s="799"/>
      <c r="C785" s="805"/>
      <c r="D785" s="814"/>
      <c r="E785" s="807"/>
      <c r="F785" s="682"/>
      <c r="G785" s="808"/>
      <c r="H785" s="809"/>
      <c r="I785" s="810"/>
      <c r="J785" s="811"/>
      <c r="K785" s="810"/>
      <c r="L785" s="647"/>
    </row>
    <row r="786">
      <c r="A786" s="804"/>
      <c r="B786" s="799"/>
      <c r="C786" s="805"/>
      <c r="D786" s="814"/>
      <c r="E786" s="807"/>
      <c r="F786" s="682"/>
      <c r="G786" s="808"/>
      <c r="H786" s="809"/>
      <c r="I786" s="810"/>
      <c r="J786" s="811"/>
      <c r="K786" s="810"/>
      <c r="L786" s="647"/>
    </row>
    <row r="787">
      <c r="A787" s="804"/>
      <c r="B787" s="799"/>
      <c r="C787" s="805"/>
      <c r="D787" s="814"/>
      <c r="E787" s="807"/>
      <c r="F787" s="682"/>
      <c r="G787" s="808"/>
      <c r="H787" s="809"/>
      <c r="I787" s="810"/>
      <c r="J787" s="811"/>
      <c r="K787" s="810"/>
      <c r="L787" s="647"/>
    </row>
    <row r="788">
      <c r="A788" s="804"/>
      <c r="B788" s="799"/>
      <c r="C788" s="805"/>
      <c r="D788" s="814"/>
      <c r="E788" s="807"/>
      <c r="F788" s="682"/>
      <c r="G788" s="808"/>
      <c r="H788" s="809"/>
      <c r="I788" s="810"/>
      <c r="J788" s="811"/>
      <c r="K788" s="810"/>
      <c r="L788" s="647"/>
    </row>
    <row r="789">
      <c r="A789" s="804"/>
      <c r="B789" s="799"/>
      <c r="C789" s="805"/>
      <c r="D789" s="814"/>
      <c r="E789" s="807"/>
      <c r="F789" s="682"/>
      <c r="G789" s="808"/>
      <c r="H789" s="809"/>
      <c r="I789" s="810"/>
      <c r="J789" s="811"/>
      <c r="K789" s="810"/>
      <c r="L789" s="647"/>
    </row>
    <row r="790">
      <c r="A790" s="804"/>
      <c r="B790" s="799"/>
      <c r="C790" s="805"/>
      <c r="D790" s="814"/>
      <c r="E790" s="807"/>
      <c r="F790" s="682"/>
      <c r="G790" s="808"/>
      <c r="H790" s="809"/>
      <c r="I790" s="810"/>
      <c r="J790" s="811"/>
      <c r="K790" s="810"/>
      <c r="L790" s="647"/>
    </row>
    <row r="791">
      <c r="A791" s="804"/>
      <c r="B791" s="799"/>
      <c r="C791" s="805"/>
      <c r="D791" s="814"/>
      <c r="E791" s="807"/>
      <c r="F791" s="682"/>
      <c r="G791" s="808"/>
      <c r="H791" s="809"/>
      <c r="I791" s="810"/>
      <c r="J791" s="811"/>
      <c r="K791" s="810"/>
      <c r="L791" s="647"/>
    </row>
    <row r="792">
      <c r="A792" s="804"/>
      <c r="B792" s="799"/>
      <c r="C792" s="805"/>
      <c r="D792" s="814"/>
      <c r="E792" s="807"/>
      <c r="F792" s="682"/>
      <c r="G792" s="808"/>
      <c r="H792" s="809"/>
      <c r="I792" s="810"/>
      <c r="J792" s="811"/>
      <c r="K792" s="810"/>
      <c r="L792" s="647"/>
    </row>
    <row r="793">
      <c r="A793" s="804"/>
      <c r="B793" s="799"/>
      <c r="C793" s="805"/>
      <c r="D793" s="814"/>
      <c r="E793" s="807"/>
      <c r="F793" s="682"/>
      <c r="G793" s="808"/>
      <c r="H793" s="809"/>
      <c r="I793" s="810"/>
      <c r="J793" s="811"/>
      <c r="K793" s="810"/>
      <c r="L793" s="647"/>
    </row>
    <row r="794">
      <c r="A794" s="804"/>
      <c r="B794" s="799"/>
      <c r="C794" s="805"/>
      <c r="D794" s="814"/>
      <c r="E794" s="807"/>
      <c r="F794" s="682"/>
      <c r="G794" s="808"/>
      <c r="H794" s="809"/>
      <c r="I794" s="810"/>
      <c r="J794" s="811"/>
      <c r="K794" s="810"/>
      <c r="L794" s="647"/>
    </row>
    <row r="795">
      <c r="A795" s="804"/>
      <c r="B795" s="799"/>
      <c r="C795" s="805"/>
      <c r="D795" s="814"/>
      <c r="E795" s="807"/>
      <c r="F795" s="682"/>
      <c r="G795" s="808"/>
      <c r="H795" s="809"/>
      <c r="I795" s="810"/>
      <c r="J795" s="811"/>
      <c r="K795" s="810"/>
      <c r="L795" s="647"/>
    </row>
    <row r="796">
      <c r="A796" s="804"/>
      <c r="B796" s="799"/>
      <c r="C796" s="805"/>
      <c r="D796" s="814"/>
      <c r="E796" s="807"/>
      <c r="F796" s="682"/>
      <c r="G796" s="808"/>
      <c r="H796" s="809"/>
      <c r="I796" s="810"/>
      <c r="J796" s="811"/>
      <c r="K796" s="810"/>
      <c r="L796" s="647"/>
    </row>
    <row r="797">
      <c r="A797" s="804"/>
      <c r="B797" s="799"/>
      <c r="C797" s="805"/>
      <c r="D797" s="814"/>
      <c r="E797" s="807"/>
      <c r="F797" s="682"/>
      <c r="G797" s="808"/>
      <c r="H797" s="809"/>
      <c r="I797" s="810"/>
      <c r="J797" s="811"/>
      <c r="K797" s="810"/>
      <c r="L797" s="647"/>
    </row>
    <row r="798">
      <c r="A798" s="804"/>
      <c r="B798" s="799"/>
      <c r="C798" s="805"/>
      <c r="D798" s="814"/>
      <c r="E798" s="807"/>
      <c r="F798" s="682"/>
      <c r="G798" s="808"/>
      <c r="H798" s="809"/>
      <c r="I798" s="810"/>
      <c r="J798" s="811"/>
      <c r="K798" s="810"/>
      <c r="L798" s="647"/>
    </row>
    <row r="799">
      <c r="A799" s="804"/>
      <c r="B799" s="799"/>
      <c r="C799" s="805"/>
      <c r="D799" s="814"/>
      <c r="E799" s="807"/>
      <c r="F799" s="682"/>
      <c r="G799" s="808"/>
      <c r="H799" s="809"/>
      <c r="I799" s="810"/>
      <c r="J799" s="811"/>
      <c r="K799" s="810"/>
      <c r="L799" s="647"/>
    </row>
    <row r="800">
      <c r="A800" s="804"/>
      <c r="B800" s="799"/>
      <c r="C800" s="805"/>
      <c r="D800" s="814"/>
      <c r="E800" s="807"/>
      <c r="F800" s="682"/>
      <c r="G800" s="808"/>
      <c r="H800" s="809"/>
      <c r="I800" s="810"/>
      <c r="J800" s="811"/>
      <c r="K800" s="810"/>
      <c r="L800" s="647"/>
    </row>
    <row r="801">
      <c r="A801" s="804"/>
      <c r="B801" s="799"/>
      <c r="C801" s="805"/>
      <c r="D801" s="814"/>
      <c r="E801" s="807"/>
      <c r="F801" s="682"/>
      <c r="G801" s="808"/>
      <c r="H801" s="809"/>
      <c r="I801" s="810"/>
      <c r="J801" s="811"/>
      <c r="K801" s="810"/>
      <c r="L801" s="647"/>
    </row>
    <row r="802">
      <c r="A802" s="804"/>
      <c r="B802" s="799"/>
      <c r="C802" s="805"/>
      <c r="D802" s="814"/>
      <c r="E802" s="807"/>
      <c r="F802" s="682"/>
      <c r="G802" s="808"/>
      <c r="H802" s="809"/>
      <c r="I802" s="810"/>
      <c r="J802" s="811"/>
      <c r="K802" s="810"/>
      <c r="L802" s="647"/>
    </row>
    <row r="803">
      <c r="A803" s="804"/>
      <c r="B803" s="799"/>
      <c r="C803" s="805"/>
      <c r="D803" s="814"/>
      <c r="E803" s="807"/>
      <c r="F803" s="682"/>
      <c r="G803" s="808"/>
      <c r="H803" s="809"/>
      <c r="I803" s="810"/>
      <c r="J803" s="811"/>
      <c r="K803" s="810"/>
      <c r="L803" s="647"/>
    </row>
    <row r="804">
      <c r="A804" s="804"/>
      <c r="B804" s="799"/>
      <c r="C804" s="805"/>
      <c r="D804" s="814"/>
      <c r="E804" s="807"/>
      <c r="F804" s="682"/>
      <c r="G804" s="808"/>
      <c r="H804" s="809"/>
      <c r="I804" s="810"/>
      <c r="J804" s="811"/>
      <c r="K804" s="810"/>
      <c r="L804" s="647"/>
    </row>
    <row r="805">
      <c r="A805" s="804"/>
      <c r="B805" s="799"/>
      <c r="C805" s="805"/>
      <c r="D805" s="814"/>
      <c r="E805" s="807"/>
      <c r="F805" s="682"/>
      <c r="G805" s="808"/>
      <c r="H805" s="809"/>
      <c r="I805" s="810"/>
      <c r="J805" s="811"/>
      <c r="K805" s="810"/>
      <c r="L805" s="647"/>
    </row>
    <row r="806">
      <c r="A806" s="804"/>
      <c r="B806" s="799"/>
      <c r="C806" s="805"/>
      <c r="D806" s="814"/>
      <c r="E806" s="807"/>
      <c r="F806" s="682"/>
      <c r="G806" s="808"/>
      <c r="H806" s="809"/>
      <c r="I806" s="810"/>
      <c r="J806" s="811"/>
      <c r="K806" s="810"/>
      <c r="L806" s="647"/>
    </row>
    <row r="807">
      <c r="A807" s="804"/>
      <c r="B807" s="799"/>
      <c r="C807" s="805"/>
      <c r="D807" s="814"/>
      <c r="E807" s="807"/>
      <c r="F807" s="682"/>
      <c r="G807" s="808"/>
      <c r="H807" s="809"/>
      <c r="I807" s="810"/>
      <c r="J807" s="811"/>
      <c r="K807" s="810"/>
      <c r="L807" s="647"/>
    </row>
    <row r="808">
      <c r="A808" s="804"/>
      <c r="B808" s="799"/>
      <c r="C808" s="805"/>
      <c r="D808" s="814"/>
      <c r="E808" s="807"/>
      <c r="F808" s="682"/>
      <c r="G808" s="808"/>
      <c r="H808" s="809"/>
      <c r="I808" s="810"/>
      <c r="J808" s="811"/>
      <c r="K808" s="810"/>
      <c r="L808" s="647"/>
    </row>
    <row r="809">
      <c r="A809" s="804"/>
      <c r="B809" s="799"/>
      <c r="C809" s="805"/>
      <c r="D809" s="814"/>
      <c r="E809" s="807"/>
      <c r="F809" s="682"/>
      <c r="G809" s="808"/>
      <c r="H809" s="809"/>
      <c r="I809" s="810"/>
      <c r="J809" s="811"/>
      <c r="K809" s="810"/>
      <c r="L809" s="647"/>
    </row>
    <row r="810">
      <c r="A810" s="804"/>
      <c r="B810" s="799"/>
      <c r="C810" s="805"/>
      <c r="D810" s="814"/>
      <c r="E810" s="807"/>
      <c r="F810" s="682"/>
      <c r="G810" s="808"/>
      <c r="H810" s="809"/>
      <c r="I810" s="810"/>
      <c r="J810" s="811"/>
      <c r="K810" s="810"/>
      <c r="L810" s="647"/>
    </row>
    <row r="811">
      <c r="A811" s="804"/>
      <c r="B811" s="799"/>
      <c r="C811" s="805"/>
      <c r="D811" s="814"/>
      <c r="E811" s="807"/>
      <c r="F811" s="682"/>
      <c r="G811" s="808"/>
      <c r="H811" s="809"/>
      <c r="I811" s="810"/>
      <c r="J811" s="811"/>
      <c r="K811" s="810"/>
      <c r="L811" s="647"/>
    </row>
    <row r="812">
      <c r="A812" s="804"/>
      <c r="B812" s="799"/>
      <c r="C812" s="805"/>
      <c r="D812" s="814"/>
      <c r="E812" s="807"/>
      <c r="F812" s="682"/>
      <c r="G812" s="808"/>
      <c r="H812" s="809"/>
      <c r="I812" s="810"/>
      <c r="J812" s="811"/>
      <c r="K812" s="810"/>
      <c r="L812" s="647"/>
    </row>
    <row r="813">
      <c r="A813" s="804"/>
      <c r="B813" s="799"/>
      <c r="C813" s="805"/>
      <c r="D813" s="814"/>
      <c r="E813" s="807"/>
      <c r="F813" s="682"/>
      <c r="G813" s="808"/>
      <c r="H813" s="809"/>
      <c r="I813" s="810"/>
      <c r="J813" s="811"/>
      <c r="K813" s="810"/>
      <c r="L813" s="647"/>
    </row>
    <row r="814">
      <c r="A814" s="804"/>
      <c r="B814" s="799"/>
      <c r="C814" s="805"/>
      <c r="D814" s="814"/>
      <c r="E814" s="807"/>
      <c r="F814" s="682"/>
      <c r="G814" s="808"/>
      <c r="H814" s="809"/>
      <c r="I814" s="810"/>
      <c r="J814" s="811"/>
      <c r="K814" s="810"/>
      <c r="L814" s="647"/>
    </row>
    <row r="815">
      <c r="A815" s="804"/>
      <c r="B815" s="799"/>
      <c r="C815" s="805"/>
      <c r="D815" s="814"/>
      <c r="E815" s="807"/>
      <c r="F815" s="682"/>
      <c r="G815" s="808"/>
      <c r="H815" s="809"/>
      <c r="I815" s="810"/>
      <c r="J815" s="811"/>
      <c r="K815" s="810"/>
      <c r="L815" s="647"/>
    </row>
    <row r="816">
      <c r="A816" s="804"/>
      <c r="B816" s="799"/>
      <c r="C816" s="805"/>
      <c r="D816" s="814"/>
      <c r="E816" s="807"/>
      <c r="F816" s="682"/>
      <c r="G816" s="808"/>
      <c r="H816" s="809"/>
      <c r="I816" s="810"/>
      <c r="J816" s="811"/>
      <c r="K816" s="810"/>
      <c r="L816" s="647"/>
    </row>
    <row r="817">
      <c r="A817" s="804"/>
      <c r="B817" s="799"/>
      <c r="C817" s="805"/>
      <c r="D817" s="814"/>
      <c r="E817" s="807"/>
      <c r="F817" s="682"/>
      <c r="G817" s="808"/>
      <c r="H817" s="809"/>
      <c r="I817" s="810"/>
      <c r="J817" s="811"/>
      <c r="K817" s="810"/>
      <c r="L817" s="647"/>
    </row>
    <row r="818">
      <c r="A818" s="804"/>
      <c r="B818" s="799"/>
      <c r="C818" s="805"/>
      <c r="D818" s="814"/>
      <c r="E818" s="807"/>
      <c r="F818" s="682"/>
      <c r="G818" s="808"/>
      <c r="H818" s="809"/>
      <c r="I818" s="810"/>
      <c r="J818" s="811"/>
      <c r="K818" s="810"/>
      <c r="L818" s="647"/>
    </row>
    <row r="819">
      <c r="A819" s="804"/>
      <c r="B819" s="799"/>
      <c r="C819" s="805"/>
      <c r="D819" s="814"/>
      <c r="E819" s="807"/>
      <c r="F819" s="682"/>
      <c r="G819" s="808"/>
      <c r="H819" s="809"/>
      <c r="I819" s="810"/>
      <c r="J819" s="811"/>
      <c r="K819" s="810"/>
      <c r="L819" s="647"/>
    </row>
    <row r="820">
      <c r="A820" s="804"/>
      <c r="B820" s="799"/>
      <c r="C820" s="805"/>
      <c r="D820" s="814"/>
      <c r="E820" s="807"/>
      <c r="F820" s="682"/>
      <c r="G820" s="808"/>
      <c r="H820" s="809"/>
      <c r="I820" s="810"/>
      <c r="J820" s="811"/>
      <c r="K820" s="810"/>
      <c r="L820" s="647"/>
    </row>
    <row r="821">
      <c r="A821" s="804"/>
      <c r="B821" s="799"/>
      <c r="C821" s="805"/>
      <c r="D821" s="814"/>
      <c r="E821" s="807"/>
      <c r="F821" s="682"/>
      <c r="G821" s="808"/>
      <c r="H821" s="809"/>
      <c r="I821" s="810"/>
      <c r="J821" s="811"/>
      <c r="K821" s="810"/>
      <c r="L821" s="647"/>
    </row>
    <row r="822">
      <c r="A822" s="804"/>
      <c r="B822" s="799"/>
      <c r="C822" s="805"/>
      <c r="D822" s="814"/>
      <c r="E822" s="807"/>
      <c r="F822" s="682"/>
      <c r="G822" s="808"/>
      <c r="H822" s="809"/>
      <c r="I822" s="810"/>
      <c r="J822" s="811"/>
      <c r="K822" s="810"/>
      <c r="L822" s="647"/>
    </row>
    <row r="823">
      <c r="A823" s="804"/>
      <c r="B823" s="799"/>
      <c r="C823" s="805"/>
      <c r="D823" s="814"/>
      <c r="E823" s="807"/>
      <c r="F823" s="682"/>
      <c r="G823" s="808"/>
      <c r="H823" s="809"/>
      <c r="I823" s="810"/>
      <c r="J823" s="811"/>
      <c r="K823" s="810"/>
      <c r="L823" s="647"/>
    </row>
    <row r="824">
      <c r="A824" s="804"/>
      <c r="B824" s="799"/>
      <c r="C824" s="805"/>
      <c r="D824" s="814"/>
      <c r="E824" s="807"/>
      <c r="F824" s="682"/>
      <c r="G824" s="808"/>
      <c r="H824" s="809"/>
      <c r="I824" s="810"/>
      <c r="J824" s="811"/>
      <c r="K824" s="810"/>
      <c r="L824" s="647"/>
    </row>
    <row r="825">
      <c r="A825" s="804"/>
      <c r="B825" s="799"/>
      <c r="C825" s="805"/>
      <c r="D825" s="814"/>
      <c r="E825" s="807"/>
      <c r="F825" s="682"/>
      <c r="G825" s="808"/>
      <c r="H825" s="809"/>
      <c r="I825" s="810"/>
      <c r="J825" s="811"/>
      <c r="K825" s="810"/>
      <c r="L825" s="647"/>
    </row>
    <row r="826">
      <c r="A826" s="804"/>
      <c r="B826" s="799"/>
      <c r="C826" s="805"/>
      <c r="D826" s="814"/>
      <c r="E826" s="807"/>
      <c r="F826" s="682"/>
      <c r="G826" s="808"/>
      <c r="H826" s="809"/>
      <c r="I826" s="810"/>
      <c r="J826" s="811"/>
      <c r="K826" s="810"/>
      <c r="L826" s="647"/>
    </row>
    <row r="827">
      <c r="A827" s="804"/>
      <c r="B827" s="799"/>
      <c r="C827" s="805"/>
      <c r="D827" s="814"/>
      <c r="E827" s="807"/>
      <c r="F827" s="682"/>
      <c r="G827" s="808"/>
      <c r="H827" s="809"/>
      <c r="I827" s="810"/>
      <c r="J827" s="811"/>
      <c r="K827" s="810"/>
      <c r="L827" s="647"/>
    </row>
    <row r="828">
      <c r="A828" s="804"/>
      <c r="B828" s="799"/>
      <c r="C828" s="805"/>
      <c r="D828" s="814"/>
      <c r="E828" s="807"/>
      <c r="F828" s="682"/>
      <c r="G828" s="808"/>
      <c r="H828" s="809"/>
      <c r="I828" s="810"/>
      <c r="J828" s="811"/>
      <c r="K828" s="810"/>
      <c r="L828" s="647"/>
    </row>
    <row r="829">
      <c r="A829" s="804"/>
      <c r="B829" s="799"/>
      <c r="C829" s="805"/>
      <c r="D829" s="814"/>
      <c r="E829" s="807"/>
      <c r="F829" s="682"/>
      <c r="G829" s="808"/>
      <c r="H829" s="809"/>
      <c r="I829" s="810"/>
      <c r="J829" s="811"/>
      <c r="K829" s="810"/>
      <c r="L829" s="647"/>
    </row>
    <row r="830">
      <c r="A830" s="804"/>
      <c r="B830" s="799"/>
      <c r="C830" s="805"/>
      <c r="D830" s="814"/>
      <c r="E830" s="807"/>
      <c r="F830" s="682"/>
      <c r="G830" s="808"/>
      <c r="H830" s="809"/>
      <c r="I830" s="810"/>
      <c r="J830" s="811"/>
      <c r="K830" s="810"/>
      <c r="L830" s="647"/>
    </row>
    <row r="831">
      <c r="A831" s="804"/>
      <c r="B831" s="799"/>
      <c r="C831" s="805"/>
      <c r="D831" s="814"/>
      <c r="E831" s="807"/>
      <c r="F831" s="682"/>
      <c r="G831" s="808"/>
      <c r="H831" s="809"/>
      <c r="I831" s="810"/>
      <c r="J831" s="811"/>
      <c r="K831" s="810"/>
      <c r="L831" s="647"/>
    </row>
    <row r="832">
      <c r="A832" s="804"/>
      <c r="B832" s="799"/>
      <c r="C832" s="805"/>
      <c r="D832" s="814"/>
      <c r="E832" s="807"/>
      <c r="F832" s="682"/>
      <c r="G832" s="808"/>
      <c r="H832" s="809"/>
      <c r="I832" s="810"/>
      <c r="J832" s="811"/>
      <c r="K832" s="810"/>
      <c r="L832" s="647"/>
    </row>
    <row r="833">
      <c r="A833" s="804"/>
      <c r="B833" s="799"/>
      <c r="C833" s="805"/>
      <c r="D833" s="814"/>
      <c r="E833" s="807"/>
      <c r="F833" s="682"/>
      <c r="G833" s="808"/>
      <c r="H833" s="809"/>
      <c r="I833" s="810"/>
      <c r="J833" s="811"/>
      <c r="K833" s="810"/>
      <c r="L833" s="647"/>
    </row>
    <row r="834">
      <c r="A834" s="804"/>
      <c r="B834" s="799"/>
      <c r="C834" s="805"/>
      <c r="D834" s="814"/>
      <c r="E834" s="807"/>
      <c r="F834" s="682"/>
      <c r="G834" s="808"/>
      <c r="H834" s="809"/>
      <c r="I834" s="810"/>
      <c r="J834" s="811"/>
      <c r="K834" s="810"/>
      <c r="L834" s="647"/>
    </row>
    <row r="835">
      <c r="A835" s="804"/>
      <c r="B835" s="799"/>
      <c r="C835" s="805"/>
      <c r="D835" s="814"/>
      <c r="E835" s="807"/>
      <c r="F835" s="682"/>
      <c r="G835" s="808"/>
      <c r="H835" s="809"/>
      <c r="I835" s="810"/>
      <c r="J835" s="811"/>
      <c r="K835" s="810"/>
      <c r="L835" s="647"/>
    </row>
    <row r="836">
      <c r="A836" s="804"/>
      <c r="B836" s="799"/>
      <c r="C836" s="805"/>
      <c r="D836" s="814"/>
      <c r="E836" s="807"/>
      <c r="F836" s="682"/>
      <c r="G836" s="808"/>
      <c r="H836" s="809"/>
      <c r="I836" s="810"/>
      <c r="J836" s="811"/>
      <c r="K836" s="810"/>
      <c r="L836" s="647"/>
    </row>
    <row r="837">
      <c r="A837" s="804"/>
      <c r="B837" s="799"/>
      <c r="C837" s="805"/>
      <c r="D837" s="814"/>
      <c r="E837" s="807"/>
      <c r="F837" s="682"/>
      <c r="G837" s="808"/>
      <c r="H837" s="809"/>
      <c r="I837" s="810"/>
      <c r="J837" s="811"/>
      <c r="K837" s="810"/>
      <c r="L837" s="647"/>
    </row>
    <row r="838">
      <c r="A838" s="804"/>
      <c r="B838" s="799"/>
      <c r="C838" s="805"/>
      <c r="D838" s="814"/>
      <c r="E838" s="807"/>
      <c r="F838" s="682"/>
      <c r="G838" s="808"/>
      <c r="H838" s="809"/>
      <c r="I838" s="810"/>
      <c r="J838" s="811"/>
      <c r="K838" s="810"/>
      <c r="L838" s="647"/>
    </row>
    <row r="839">
      <c r="A839" s="804"/>
      <c r="B839" s="799"/>
      <c r="C839" s="805"/>
      <c r="D839" s="814"/>
      <c r="E839" s="807"/>
      <c r="F839" s="682"/>
      <c r="G839" s="808"/>
      <c r="H839" s="809"/>
      <c r="I839" s="810"/>
      <c r="J839" s="811"/>
      <c r="K839" s="810"/>
      <c r="L839" s="647"/>
    </row>
    <row r="840">
      <c r="A840" s="804"/>
      <c r="B840" s="799"/>
      <c r="C840" s="805"/>
      <c r="D840" s="814"/>
      <c r="E840" s="807"/>
      <c r="F840" s="682"/>
      <c r="G840" s="808"/>
      <c r="H840" s="809"/>
      <c r="I840" s="810"/>
      <c r="J840" s="811"/>
      <c r="K840" s="810"/>
      <c r="L840" s="647"/>
    </row>
    <row r="841">
      <c r="A841" s="804"/>
      <c r="B841" s="799"/>
      <c r="C841" s="805"/>
      <c r="D841" s="814"/>
      <c r="E841" s="807"/>
      <c r="F841" s="682"/>
      <c r="G841" s="808"/>
      <c r="H841" s="809"/>
      <c r="I841" s="810"/>
      <c r="J841" s="811"/>
      <c r="K841" s="810"/>
      <c r="L841" s="647"/>
    </row>
    <row r="842">
      <c r="A842" s="804"/>
      <c r="B842" s="799"/>
      <c r="C842" s="805"/>
      <c r="D842" s="814"/>
      <c r="E842" s="807"/>
      <c r="F842" s="682"/>
      <c r="G842" s="808"/>
      <c r="H842" s="809"/>
      <c r="I842" s="810"/>
      <c r="J842" s="811"/>
      <c r="K842" s="810"/>
      <c r="L842" s="647"/>
    </row>
    <row r="843">
      <c r="A843" s="804"/>
      <c r="B843" s="799"/>
      <c r="C843" s="805"/>
      <c r="D843" s="814"/>
      <c r="E843" s="807"/>
      <c r="F843" s="682"/>
      <c r="G843" s="808"/>
      <c r="H843" s="809"/>
      <c r="I843" s="810"/>
      <c r="J843" s="811"/>
      <c r="K843" s="810"/>
      <c r="L843" s="647"/>
    </row>
    <row r="844">
      <c r="A844" s="804"/>
      <c r="B844" s="799"/>
      <c r="C844" s="805"/>
      <c r="D844" s="814"/>
      <c r="E844" s="807"/>
      <c r="F844" s="682"/>
      <c r="G844" s="808"/>
      <c r="H844" s="809"/>
      <c r="I844" s="810"/>
      <c r="J844" s="811"/>
      <c r="K844" s="810"/>
      <c r="L844" s="647"/>
    </row>
    <row r="845">
      <c r="A845" s="804"/>
      <c r="B845" s="799"/>
      <c r="C845" s="805"/>
      <c r="D845" s="814"/>
      <c r="E845" s="807"/>
      <c r="F845" s="682"/>
      <c r="G845" s="808"/>
      <c r="H845" s="809"/>
      <c r="I845" s="810"/>
      <c r="J845" s="811"/>
      <c r="K845" s="810"/>
      <c r="L845" s="647"/>
    </row>
    <row r="846">
      <c r="A846" s="804"/>
      <c r="B846" s="799"/>
      <c r="C846" s="805"/>
      <c r="D846" s="814"/>
      <c r="E846" s="807"/>
      <c r="F846" s="682"/>
      <c r="G846" s="808"/>
      <c r="H846" s="809"/>
      <c r="I846" s="810"/>
      <c r="J846" s="811"/>
      <c r="K846" s="810"/>
      <c r="L846" s="647"/>
    </row>
    <row r="847">
      <c r="A847" s="804"/>
      <c r="B847" s="799"/>
      <c r="C847" s="805"/>
      <c r="D847" s="814"/>
      <c r="E847" s="807"/>
      <c r="F847" s="682"/>
      <c r="G847" s="808"/>
      <c r="H847" s="809"/>
      <c r="I847" s="810"/>
      <c r="J847" s="811"/>
      <c r="K847" s="810"/>
      <c r="L847" s="647"/>
    </row>
    <row r="848">
      <c r="A848" s="804"/>
      <c r="B848" s="799"/>
      <c r="C848" s="805"/>
      <c r="D848" s="814"/>
      <c r="E848" s="807"/>
      <c r="F848" s="682"/>
      <c r="G848" s="808"/>
      <c r="H848" s="809"/>
      <c r="I848" s="810"/>
      <c r="J848" s="811"/>
      <c r="K848" s="810"/>
      <c r="L848" s="647"/>
    </row>
    <row r="849">
      <c r="A849" s="804"/>
      <c r="B849" s="799"/>
      <c r="C849" s="805"/>
      <c r="D849" s="814"/>
      <c r="E849" s="807"/>
      <c r="F849" s="682"/>
      <c r="G849" s="808"/>
      <c r="H849" s="809"/>
      <c r="I849" s="810"/>
      <c r="J849" s="811"/>
      <c r="K849" s="810"/>
      <c r="L849" s="647"/>
    </row>
    <row r="850">
      <c r="A850" s="804"/>
      <c r="B850" s="799"/>
      <c r="C850" s="805"/>
      <c r="D850" s="814"/>
      <c r="E850" s="807"/>
      <c r="F850" s="682"/>
      <c r="G850" s="808"/>
      <c r="H850" s="809"/>
      <c r="I850" s="810"/>
      <c r="J850" s="811"/>
      <c r="K850" s="810"/>
      <c r="L850" s="647"/>
    </row>
    <row r="851">
      <c r="A851" s="804"/>
      <c r="B851" s="799"/>
      <c r="C851" s="805"/>
      <c r="D851" s="814"/>
      <c r="E851" s="807"/>
      <c r="F851" s="682"/>
      <c r="G851" s="808"/>
      <c r="H851" s="809"/>
      <c r="I851" s="810"/>
      <c r="J851" s="811"/>
      <c r="K851" s="810"/>
      <c r="L851" s="647"/>
    </row>
    <row r="852">
      <c r="A852" s="804"/>
      <c r="B852" s="799"/>
      <c r="C852" s="805"/>
      <c r="D852" s="814"/>
      <c r="E852" s="807"/>
      <c r="F852" s="682"/>
      <c r="G852" s="808"/>
      <c r="H852" s="809"/>
      <c r="I852" s="810"/>
      <c r="J852" s="811"/>
      <c r="K852" s="810"/>
      <c r="L852" s="647"/>
    </row>
    <row r="853">
      <c r="A853" s="804"/>
      <c r="B853" s="799"/>
      <c r="C853" s="805"/>
      <c r="D853" s="814"/>
      <c r="E853" s="807"/>
      <c r="F853" s="682"/>
      <c r="G853" s="808"/>
      <c r="H853" s="809"/>
      <c r="I853" s="810"/>
      <c r="J853" s="811"/>
      <c r="K853" s="810"/>
      <c r="L853" s="647"/>
    </row>
    <row r="854">
      <c r="A854" s="804"/>
      <c r="B854" s="799"/>
      <c r="C854" s="805"/>
      <c r="D854" s="814"/>
      <c r="E854" s="807"/>
      <c r="F854" s="682"/>
      <c r="G854" s="808"/>
      <c r="H854" s="809"/>
      <c r="I854" s="810"/>
      <c r="J854" s="811"/>
      <c r="K854" s="810"/>
      <c r="L854" s="647"/>
    </row>
    <row r="855">
      <c r="A855" s="804"/>
      <c r="B855" s="799"/>
      <c r="C855" s="805"/>
      <c r="D855" s="814"/>
      <c r="E855" s="807"/>
      <c r="F855" s="682"/>
      <c r="G855" s="808"/>
      <c r="H855" s="809"/>
      <c r="I855" s="810"/>
      <c r="J855" s="811"/>
      <c r="K855" s="810"/>
      <c r="L855" s="647"/>
    </row>
    <row r="856">
      <c r="A856" s="804"/>
      <c r="B856" s="799"/>
      <c r="C856" s="805"/>
      <c r="D856" s="814"/>
      <c r="E856" s="807"/>
      <c r="F856" s="682"/>
      <c r="G856" s="808"/>
      <c r="H856" s="809"/>
      <c r="I856" s="810"/>
      <c r="J856" s="811"/>
      <c r="K856" s="810"/>
      <c r="L856" s="647"/>
    </row>
    <row r="857">
      <c r="A857" s="804"/>
      <c r="B857" s="799"/>
      <c r="C857" s="805"/>
      <c r="D857" s="814"/>
      <c r="E857" s="807"/>
      <c r="F857" s="682"/>
      <c r="G857" s="808"/>
      <c r="H857" s="809"/>
      <c r="I857" s="810"/>
      <c r="J857" s="811"/>
      <c r="K857" s="810"/>
      <c r="L857" s="647"/>
    </row>
    <row r="858">
      <c r="A858" s="804"/>
      <c r="B858" s="799"/>
      <c r="C858" s="805"/>
      <c r="D858" s="814"/>
      <c r="E858" s="807"/>
      <c r="F858" s="682"/>
      <c r="G858" s="808"/>
      <c r="H858" s="809"/>
      <c r="I858" s="810"/>
      <c r="J858" s="811"/>
      <c r="K858" s="810"/>
      <c r="L858" s="647"/>
    </row>
    <row r="859">
      <c r="A859" s="804"/>
      <c r="B859" s="799"/>
      <c r="C859" s="805"/>
      <c r="D859" s="814"/>
      <c r="E859" s="807"/>
      <c r="F859" s="682"/>
      <c r="G859" s="808"/>
      <c r="H859" s="809"/>
      <c r="I859" s="810"/>
      <c r="J859" s="811"/>
      <c r="K859" s="810"/>
      <c r="L859" s="647"/>
    </row>
    <row r="860">
      <c r="A860" s="804"/>
      <c r="B860" s="799"/>
      <c r="C860" s="805"/>
      <c r="D860" s="814"/>
      <c r="E860" s="807"/>
      <c r="F860" s="682"/>
      <c r="G860" s="808"/>
      <c r="H860" s="809"/>
      <c r="I860" s="810"/>
      <c r="J860" s="811"/>
      <c r="K860" s="810"/>
      <c r="L860" s="647"/>
    </row>
    <row r="861">
      <c r="A861" s="804"/>
      <c r="B861" s="799"/>
      <c r="C861" s="805"/>
      <c r="D861" s="814"/>
      <c r="E861" s="807"/>
      <c r="F861" s="682"/>
      <c r="G861" s="808"/>
      <c r="H861" s="809"/>
      <c r="I861" s="810"/>
      <c r="J861" s="811"/>
      <c r="K861" s="810"/>
      <c r="L861" s="647"/>
    </row>
    <row r="862">
      <c r="A862" s="804"/>
      <c r="B862" s="799"/>
      <c r="C862" s="805"/>
      <c r="D862" s="814"/>
      <c r="E862" s="807"/>
      <c r="F862" s="682"/>
      <c r="G862" s="808"/>
      <c r="H862" s="809"/>
      <c r="I862" s="810"/>
      <c r="J862" s="811"/>
      <c r="K862" s="810"/>
      <c r="L862" s="647"/>
    </row>
    <row r="863">
      <c r="A863" s="804"/>
      <c r="B863" s="799"/>
      <c r="C863" s="805"/>
      <c r="D863" s="814"/>
      <c r="E863" s="807"/>
      <c r="F863" s="682"/>
      <c r="G863" s="808"/>
      <c r="H863" s="809"/>
      <c r="I863" s="810"/>
      <c r="J863" s="811"/>
      <c r="K863" s="810"/>
      <c r="L863" s="647"/>
    </row>
    <row r="864">
      <c r="A864" s="804"/>
      <c r="B864" s="799"/>
      <c r="C864" s="805"/>
      <c r="D864" s="814"/>
      <c r="E864" s="807"/>
      <c r="F864" s="682"/>
      <c r="G864" s="808"/>
      <c r="H864" s="809"/>
      <c r="I864" s="810"/>
      <c r="J864" s="811"/>
      <c r="K864" s="810"/>
      <c r="L864" s="647"/>
    </row>
    <row r="865">
      <c r="A865" s="804"/>
      <c r="B865" s="799"/>
      <c r="C865" s="805"/>
      <c r="D865" s="814"/>
      <c r="E865" s="807"/>
      <c r="F865" s="682"/>
      <c r="G865" s="808"/>
      <c r="H865" s="809"/>
      <c r="I865" s="810"/>
      <c r="J865" s="811"/>
      <c r="K865" s="810"/>
      <c r="L865" s="647"/>
    </row>
    <row r="866">
      <c r="A866" s="804"/>
      <c r="B866" s="799"/>
      <c r="C866" s="805"/>
      <c r="D866" s="814"/>
      <c r="E866" s="807"/>
      <c r="F866" s="682"/>
      <c r="G866" s="808"/>
      <c r="H866" s="809"/>
      <c r="I866" s="810"/>
      <c r="J866" s="811"/>
      <c r="K866" s="810"/>
      <c r="L866" s="647"/>
    </row>
    <row r="867">
      <c r="A867" s="804"/>
      <c r="B867" s="799"/>
      <c r="C867" s="805"/>
      <c r="D867" s="814"/>
      <c r="E867" s="807"/>
      <c r="F867" s="682"/>
      <c r="G867" s="808"/>
      <c r="H867" s="809"/>
      <c r="I867" s="810"/>
      <c r="J867" s="811"/>
      <c r="K867" s="810"/>
      <c r="L867" s="647"/>
    </row>
    <row r="868">
      <c r="A868" s="804"/>
      <c r="B868" s="799"/>
      <c r="C868" s="805"/>
      <c r="D868" s="814"/>
      <c r="E868" s="807"/>
      <c r="F868" s="682"/>
      <c r="G868" s="808"/>
      <c r="H868" s="809"/>
      <c r="I868" s="810"/>
      <c r="J868" s="811"/>
      <c r="K868" s="810"/>
      <c r="L868" s="647"/>
    </row>
    <row r="869">
      <c r="A869" s="804"/>
      <c r="B869" s="799"/>
      <c r="C869" s="805"/>
      <c r="D869" s="814"/>
      <c r="E869" s="807"/>
      <c r="F869" s="682"/>
      <c r="G869" s="808"/>
      <c r="H869" s="809"/>
      <c r="I869" s="810"/>
      <c r="J869" s="811"/>
      <c r="K869" s="810"/>
      <c r="L869" s="647"/>
    </row>
    <row r="870">
      <c r="A870" s="804"/>
      <c r="B870" s="799"/>
      <c r="C870" s="805"/>
      <c r="D870" s="814"/>
      <c r="E870" s="807"/>
      <c r="F870" s="682"/>
      <c r="G870" s="808"/>
      <c r="H870" s="809"/>
      <c r="I870" s="810"/>
      <c r="J870" s="811"/>
      <c r="K870" s="810"/>
      <c r="L870" s="647"/>
    </row>
    <row r="871">
      <c r="A871" s="804"/>
      <c r="B871" s="799"/>
      <c r="C871" s="805"/>
      <c r="D871" s="814"/>
      <c r="E871" s="807"/>
      <c r="F871" s="682"/>
      <c r="G871" s="808"/>
      <c r="H871" s="809"/>
      <c r="I871" s="810"/>
      <c r="J871" s="811"/>
      <c r="K871" s="810"/>
      <c r="L871" s="647"/>
    </row>
    <row r="872">
      <c r="A872" s="804"/>
      <c r="B872" s="799"/>
      <c r="C872" s="805"/>
      <c r="D872" s="814"/>
      <c r="E872" s="807"/>
      <c r="F872" s="682"/>
      <c r="G872" s="808"/>
      <c r="H872" s="809"/>
      <c r="I872" s="810"/>
      <c r="J872" s="811"/>
      <c r="K872" s="810"/>
      <c r="L872" s="647"/>
    </row>
    <row r="873">
      <c r="A873" s="804"/>
      <c r="B873" s="799"/>
      <c r="C873" s="805"/>
      <c r="D873" s="814"/>
      <c r="E873" s="807"/>
      <c r="F873" s="682"/>
      <c r="G873" s="808"/>
      <c r="H873" s="809"/>
      <c r="I873" s="810"/>
      <c r="J873" s="811"/>
      <c r="K873" s="810"/>
      <c r="L873" s="647"/>
    </row>
    <row r="874">
      <c r="A874" s="804"/>
      <c r="B874" s="799"/>
      <c r="C874" s="805"/>
      <c r="D874" s="814"/>
      <c r="E874" s="807"/>
      <c r="F874" s="682"/>
      <c r="G874" s="808"/>
      <c r="H874" s="809"/>
      <c r="I874" s="810"/>
      <c r="J874" s="811"/>
      <c r="K874" s="810"/>
      <c r="L874" s="647"/>
    </row>
    <row r="875">
      <c r="A875" s="804"/>
      <c r="B875" s="799"/>
      <c r="C875" s="805"/>
      <c r="D875" s="814"/>
      <c r="E875" s="807"/>
      <c r="F875" s="682"/>
      <c r="G875" s="808"/>
      <c r="H875" s="809"/>
      <c r="I875" s="810"/>
      <c r="J875" s="811"/>
      <c r="K875" s="810"/>
      <c r="L875" s="647"/>
    </row>
    <row r="876">
      <c r="A876" s="804"/>
      <c r="B876" s="799"/>
      <c r="C876" s="805"/>
      <c r="D876" s="814"/>
      <c r="E876" s="807"/>
      <c r="F876" s="682"/>
      <c r="G876" s="808"/>
      <c r="H876" s="809"/>
      <c r="I876" s="810"/>
      <c r="J876" s="811"/>
      <c r="K876" s="810"/>
      <c r="L876" s="647"/>
    </row>
    <row r="877">
      <c r="A877" s="804"/>
      <c r="B877" s="799"/>
      <c r="C877" s="805"/>
      <c r="D877" s="814"/>
      <c r="E877" s="807"/>
      <c r="F877" s="682"/>
      <c r="G877" s="808"/>
      <c r="H877" s="809"/>
      <c r="I877" s="810"/>
      <c r="J877" s="811"/>
      <c r="K877" s="810"/>
      <c r="L877" s="647"/>
    </row>
    <row r="878">
      <c r="A878" s="804"/>
      <c r="B878" s="799"/>
      <c r="C878" s="805"/>
      <c r="D878" s="814"/>
      <c r="E878" s="807"/>
      <c r="F878" s="682"/>
      <c r="G878" s="808"/>
      <c r="H878" s="809"/>
      <c r="I878" s="810"/>
      <c r="J878" s="811"/>
      <c r="K878" s="810"/>
      <c r="L878" s="647"/>
    </row>
    <row r="879">
      <c r="A879" s="804"/>
      <c r="B879" s="799"/>
      <c r="C879" s="805"/>
      <c r="D879" s="814"/>
      <c r="E879" s="807"/>
      <c r="F879" s="682"/>
      <c r="G879" s="808"/>
      <c r="H879" s="809"/>
      <c r="I879" s="810"/>
      <c r="J879" s="811"/>
      <c r="K879" s="810"/>
      <c r="L879" s="647"/>
    </row>
    <row r="880">
      <c r="A880" s="804"/>
      <c r="B880" s="799"/>
      <c r="C880" s="805"/>
      <c r="D880" s="814"/>
      <c r="E880" s="807"/>
      <c r="F880" s="682"/>
      <c r="G880" s="808"/>
      <c r="H880" s="809"/>
      <c r="I880" s="810"/>
      <c r="J880" s="811"/>
      <c r="K880" s="810"/>
      <c r="L880" s="647"/>
    </row>
    <row r="881">
      <c r="A881" s="804"/>
      <c r="B881" s="799"/>
      <c r="C881" s="805"/>
      <c r="D881" s="814"/>
      <c r="E881" s="807"/>
      <c r="F881" s="682"/>
      <c r="G881" s="808"/>
      <c r="H881" s="809"/>
      <c r="I881" s="810"/>
      <c r="J881" s="811"/>
      <c r="K881" s="810"/>
      <c r="L881" s="647"/>
    </row>
    <row r="882">
      <c r="A882" s="804"/>
      <c r="B882" s="799"/>
      <c r="C882" s="805"/>
      <c r="D882" s="814"/>
      <c r="E882" s="807"/>
      <c r="F882" s="682"/>
      <c r="G882" s="808"/>
      <c r="H882" s="809"/>
      <c r="I882" s="810"/>
      <c r="J882" s="811"/>
      <c r="K882" s="810"/>
      <c r="L882" s="647"/>
    </row>
    <row r="883">
      <c r="A883" s="804"/>
      <c r="B883" s="799"/>
      <c r="C883" s="805"/>
      <c r="D883" s="814"/>
      <c r="E883" s="807"/>
      <c r="F883" s="682"/>
      <c r="G883" s="808"/>
      <c r="H883" s="809"/>
      <c r="I883" s="810"/>
      <c r="J883" s="811"/>
      <c r="K883" s="810"/>
      <c r="L883" s="647"/>
    </row>
    <row r="884">
      <c r="A884" s="804"/>
      <c r="B884" s="799"/>
      <c r="C884" s="805"/>
      <c r="D884" s="814"/>
      <c r="E884" s="807"/>
      <c r="F884" s="682"/>
      <c r="G884" s="808"/>
      <c r="H884" s="809"/>
      <c r="I884" s="810"/>
      <c r="J884" s="811"/>
      <c r="K884" s="810"/>
      <c r="L884" s="647"/>
    </row>
    <row r="885">
      <c r="A885" s="804"/>
      <c r="B885" s="799"/>
      <c r="C885" s="805"/>
      <c r="D885" s="814"/>
      <c r="E885" s="807"/>
      <c r="F885" s="682"/>
      <c r="G885" s="808"/>
      <c r="H885" s="809"/>
      <c r="I885" s="810"/>
      <c r="J885" s="811"/>
      <c r="K885" s="810"/>
      <c r="L885" s="647"/>
    </row>
    <row r="886">
      <c r="A886" s="804"/>
      <c r="B886" s="799"/>
      <c r="C886" s="805"/>
      <c r="D886" s="814"/>
      <c r="E886" s="807"/>
      <c r="F886" s="682"/>
      <c r="G886" s="808"/>
      <c r="H886" s="809"/>
      <c r="I886" s="810"/>
      <c r="J886" s="811"/>
      <c r="K886" s="810"/>
      <c r="L886" s="647"/>
    </row>
    <row r="887">
      <c r="A887" s="804"/>
      <c r="B887" s="799"/>
      <c r="C887" s="805"/>
      <c r="D887" s="814"/>
      <c r="E887" s="807"/>
      <c r="F887" s="682"/>
      <c r="G887" s="808"/>
      <c r="H887" s="809"/>
      <c r="I887" s="810"/>
      <c r="J887" s="811"/>
      <c r="K887" s="810"/>
      <c r="L887" s="647"/>
    </row>
    <row r="888">
      <c r="A888" s="804"/>
      <c r="B888" s="799"/>
      <c r="C888" s="805"/>
      <c r="D888" s="814"/>
      <c r="E888" s="807"/>
      <c r="F888" s="682"/>
      <c r="G888" s="808"/>
      <c r="H888" s="809"/>
      <c r="I888" s="810"/>
      <c r="J888" s="811"/>
      <c r="K888" s="810"/>
      <c r="L888" s="647"/>
    </row>
    <row r="889">
      <c r="A889" s="804"/>
      <c r="B889" s="799"/>
      <c r="C889" s="805"/>
      <c r="D889" s="814"/>
      <c r="E889" s="807"/>
      <c r="F889" s="682"/>
      <c r="G889" s="808"/>
      <c r="H889" s="809"/>
      <c r="I889" s="810"/>
      <c r="J889" s="811"/>
      <c r="K889" s="810"/>
      <c r="L889" s="647"/>
    </row>
    <row r="890">
      <c r="A890" s="804"/>
      <c r="B890" s="799"/>
      <c r="C890" s="805"/>
      <c r="D890" s="814"/>
      <c r="E890" s="807"/>
      <c r="F890" s="682"/>
      <c r="G890" s="808"/>
      <c r="H890" s="809"/>
      <c r="I890" s="810"/>
      <c r="J890" s="811"/>
      <c r="K890" s="810"/>
      <c r="L890" s="647"/>
    </row>
    <row r="891">
      <c r="A891" s="804"/>
      <c r="B891" s="799"/>
      <c r="C891" s="805"/>
      <c r="D891" s="814"/>
      <c r="E891" s="807"/>
      <c r="F891" s="682"/>
      <c r="G891" s="808"/>
      <c r="H891" s="809"/>
      <c r="I891" s="810"/>
      <c r="J891" s="811"/>
      <c r="K891" s="810"/>
      <c r="L891" s="647"/>
    </row>
    <row r="892">
      <c r="A892" s="804"/>
      <c r="B892" s="799"/>
      <c r="C892" s="805"/>
      <c r="D892" s="814"/>
      <c r="E892" s="807"/>
      <c r="F892" s="682"/>
      <c r="G892" s="808"/>
      <c r="H892" s="809"/>
      <c r="I892" s="810"/>
      <c r="J892" s="811"/>
      <c r="K892" s="810"/>
      <c r="L892" s="647"/>
    </row>
    <row r="893">
      <c r="A893" s="804"/>
      <c r="B893" s="799"/>
      <c r="C893" s="805"/>
      <c r="D893" s="814"/>
      <c r="E893" s="807"/>
      <c r="F893" s="682"/>
      <c r="G893" s="808"/>
      <c r="H893" s="809"/>
      <c r="I893" s="810"/>
      <c r="J893" s="811"/>
      <c r="K893" s="810"/>
      <c r="L893" s="647"/>
    </row>
    <row r="894">
      <c r="A894" s="804"/>
      <c r="B894" s="799"/>
      <c r="C894" s="805"/>
      <c r="D894" s="814"/>
      <c r="E894" s="807"/>
      <c r="F894" s="682"/>
      <c r="G894" s="808"/>
      <c r="H894" s="809"/>
      <c r="I894" s="810"/>
      <c r="J894" s="811"/>
      <c r="K894" s="810"/>
      <c r="L894" s="647"/>
    </row>
    <row r="895">
      <c r="A895" s="804"/>
      <c r="B895" s="799"/>
      <c r="C895" s="805"/>
      <c r="D895" s="814"/>
      <c r="E895" s="807"/>
      <c r="F895" s="682"/>
      <c r="G895" s="808"/>
      <c r="H895" s="809"/>
      <c r="I895" s="810"/>
      <c r="J895" s="811"/>
      <c r="K895" s="810"/>
      <c r="L895" s="647"/>
    </row>
    <row r="896">
      <c r="A896" s="804"/>
      <c r="B896" s="799"/>
      <c r="C896" s="805"/>
      <c r="D896" s="814"/>
      <c r="E896" s="807"/>
      <c r="F896" s="682"/>
      <c r="G896" s="808"/>
      <c r="H896" s="809"/>
      <c r="I896" s="810"/>
      <c r="J896" s="811"/>
      <c r="K896" s="810"/>
      <c r="L896" s="647"/>
    </row>
    <row r="897">
      <c r="A897" s="804"/>
      <c r="B897" s="799"/>
      <c r="C897" s="805"/>
      <c r="D897" s="814"/>
      <c r="E897" s="807"/>
      <c r="F897" s="682"/>
      <c r="G897" s="808"/>
      <c r="H897" s="809"/>
      <c r="I897" s="810"/>
      <c r="J897" s="811"/>
      <c r="K897" s="810"/>
      <c r="L897" s="647"/>
    </row>
    <row r="898">
      <c r="A898" s="804"/>
      <c r="B898" s="799"/>
      <c r="C898" s="805"/>
      <c r="D898" s="814"/>
      <c r="E898" s="807"/>
      <c r="F898" s="682"/>
      <c r="G898" s="808"/>
      <c r="H898" s="809"/>
      <c r="I898" s="810"/>
      <c r="J898" s="811"/>
      <c r="K898" s="810"/>
      <c r="L898" s="647"/>
    </row>
    <row r="899">
      <c r="A899" s="804"/>
      <c r="B899" s="799"/>
      <c r="C899" s="805"/>
      <c r="D899" s="814"/>
      <c r="E899" s="807"/>
      <c r="F899" s="682"/>
      <c r="G899" s="808"/>
      <c r="H899" s="809"/>
      <c r="I899" s="810"/>
      <c r="J899" s="811"/>
      <c r="K899" s="810"/>
      <c r="L899" s="647"/>
    </row>
    <row r="900">
      <c r="A900" s="804"/>
      <c r="B900" s="799"/>
      <c r="C900" s="805"/>
      <c r="D900" s="814"/>
      <c r="E900" s="807"/>
      <c r="F900" s="682"/>
      <c r="G900" s="808"/>
      <c r="H900" s="809"/>
      <c r="I900" s="810"/>
      <c r="J900" s="811"/>
      <c r="K900" s="810"/>
      <c r="L900" s="647"/>
    </row>
    <row r="901">
      <c r="A901" s="804"/>
      <c r="B901" s="799"/>
      <c r="C901" s="805"/>
      <c r="D901" s="814"/>
      <c r="E901" s="807"/>
      <c r="F901" s="682"/>
      <c r="G901" s="808"/>
      <c r="H901" s="809"/>
      <c r="I901" s="810"/>
      <c r="J901" s="811"/>
      <c r="K901" s="810"/>
      <c r="L901" s="647"/>
    </row>
    <row r="902">
      <c r="A902" s="804"/>
      <c r="B902" s="799"/>
      <c r="C902" s="805"/>
      <c r="D902" s="814"/>
      <c r="E902" s="807"/>
      <c r="F902" s="682"/>
      <c r="G902" s="808"/>
      <c r="H902" s="809"/>
      <c r="I902" s="810"/>
      <c r="J902" s="811"/>
      <c r="K902" s="810"/>
      <c r="L902" s="647"/>
    </row>
    <row r="903">
      <c r="A903" s="804"/>
      <c r="B903" s="799"/>
      <c r="C903" s="805"/>
      <c r="D903" s="814"/>
      <c r="E903" s="807"/>
      <c r="F903" s="682"/>
      <c r="G903" s="808"/>
      <c r="H903" s="809"/>
      <c r="I903" s="810"/>
      <c r="J903" s="811"/>
      <c r="K903" s="810"/>
      <c r="L903" s="647"/>
    </row>
    <row r="904">
      <c r="A904" s="804"/>
      <c r="B904" s="799"/>
      <c r="C904" s="805"/>
      <c r="D904" s="814"/>
      <c r="E904" s="807"/>
      <c r="F904" s="682"/>
      <c r="G904" s="808"/>
      <c r="H904" s="809"/>
      <c r="I904" s="810"/>
      <c r="J904" s="811"/>
      <c r="K904" s="810"/>
      <c r="L904" s="647"/>
    </row>
    <row r="905">
      <c r="A905" s="804"/>
      <c r="B905" s="799"/>
      <c r="C905" s="805"/>
      <c r="D905" s="814"/>
      <c r="E905" s="807"/>
      <c r="F905" s="682"/>
      <c r="G905" s="808"/>
      <c r="H905" s="809"/>
      <c r="I905" s="810"/>
      <c r="J905" s="811"/>
      <c r="K905" s="810"/>
      <c r="L905" s="647"/>
    </row>
    <row r="906">
      <c r="A906" s="804"/>
      <c r="B906" s="799"/>
      <c r="C906" s="805"/>
      <c r="D906" s="814"/>
      <c r="E906" s="807"/>
      <c r="F906" s="682"/>
      <c r="G906" s="808"/>
      <c r="H906" s="809"/>
      <c r="I906" s="810"/>
      <c r="J906" s="811"/>
      <c r="K906" s="810"/>
      <c r="L906" s="647"/>
    </row>
    <row r="907">
      <c r="A907" s="804"/>
      <c r="B907" s="799"/>
      <c r="C907" s="805"/>
      <c r="D907" s="814"/>
      <c r="E907" s="807"/>
      <c r="F907" s="682"/>
      <c r="G907" s="808"/>
      <c r="H907" s="809"/>
      <c r="I907" s="810"/>
      <c r="J907" s="811"/>
      <c r="K907" s="810"/>
      <c r="L907" s="647"/>
    </row>
    <row r="908">
      <c r="A908" s="804"/>
      <c r="B908" s="799"/>
      <c r="C908" s="805"/>
      <c r="D908" s="814"/>
      <c r="E908" s="807"/>
      <c r="F908" s="682"/>
      <c r="G908" s="808"/>
      <c r="H908" s="809"/>
      <c r="I908" s="810"/>
      <c r="J908" s="811"/>
      <c r="K908" s="810"/>
      <c r="L908" s="647"/>
    </row>
    <row r="909">
      <c r="A909" s="804"/>
      <c r="B909" s="799"/>
      <c r="C909" s="805"/>
      <c r="D909" s="814"/>
      <c r="E909" s="807"/>
      <c r="F909" s="682"/>
      <c r="G909" s="808"/>
      <c r="H909" s="809"/>
      <c r="I909" s="810"/>
      <c r="J909" s="811"/>
      <c r="K909" s="810"/>
      <c r="L909" s="647"/>
    </row>
    <row r="910">
      <c r="A910" s="804"/>
      <c r="B910" s="799"/>
      <c r="C910" s="805"/>
      <c r="D910" s="814"/>
      <c r="E910" s="807"/>
      <c r="F910" s="682"/>
      <c r="G910" s="808"/>
      <c r="H910" s="809"/>
      <c r="I910" s="810"/>
      <c r="J910" s="811"/>
      <c r="K910" s="810"/>
      <c r="L910" s="647"/>
    </row>
    <row r="911">
      <c r="A911" s="804"/>
      <c r="B911" s="799"/>
      <c r="C911" s="805"/>
      <c r="D911" s="814"/>
      <c r="E911" s="807"/>
      <c r="F911" s="682"/>
      <c r="G911" s="808"/>
      <c r="H911" s="809"/>
      <c r="I911" s="810"/>
      <c r="J911" s="811"/>
      <c r="K911" s="810"/>
      <c r="L911" s="647"/>
    </row>
    <row r="912">
      <c r="A912" s="804"/>
      <c r="B912" s="799"/>
      <c r="C912" s="805"/>
      <c r="D912" s="814"/>
      <c r="E912" s="807"/>
      <c r="F912" s="682"/>
      <c r="G912" s="808"/>
      <c r="H912" s="809"/>
      <c r="I912" s="810"/>
      <c r="J912" s="811"/>
      <c r="K912" s="810"/>
      <c r="L912" s="647"/>
    </row>
    <row r="913">
      <c r="A913" s="804"/>
      <c r="B913" s="799"/>
      <c r="C913" s="805"/>
      <c r="D913" s="814"/>
      <c r="E913" s="807"/>
      <c r="F913" s="682"/>
      <c r="G913" s="808"/>
      <c r="H913" s="809"/>
      <c r="I913" s="810"/>
      <c r="J913" s="811"/>
      <c r="K913" s="810"/>
      <c r="L913" s="647"/>
    </row>
    <row r="914">
      <c r="A914" s="804"/>
      <c r="B914" s="799"/>
      <c r="C914" s="805"/>
      <c r="D914" s="814"/>
      <c r="E914" s="807"/>
      <c r="F914" s="682"/>
      <c r="G914" s="808"/>
      <c r="H914" s="809"/>
      <c r="I914" s="810"/>
      <c r="J914" s="811"/>
      <c r="K914" s="810"/>
      <c r="L914" s="647"/>
    </row>
    <row r="915">
      <c r="A915" s="804"/>
      <c r="B915" s="799"/>
      <c r="C915" s="805"/>
      <c r="D915" s="814"/>
      <c r="E915" s="807"/>
      <c r="F915" s="682"/>
      <c r="G915" s="808"/>
      <c r="H915" s="809"/>
      <c r="I915" s="810"/>
      <c r="J915" s="811"/>
      <c r="K915" s="810"/>
      <c r="L915" s="647"/>
    </row>
    <row r="916">
      <c r="A916" s="804"/>
      <c r="B916" s="799"/>
      <c r="C916" s="805"/>
      <c r="D916" s="814"/>
      <c r="E916" s="807"/>
      <c r="F916" s="682"/>
      <c r="G916" s="808"/>
      <c r="H916" s="809"/>
      <c r="I916" s="810"/>
      <c r="J916" s="811"/>
      <c r="K916" s="810"/>
      <c r="L916" s="647"/>
    </row>
    <row r="917">
      <c r="A917" s="804"/>
      <c r="B917" s="799"/>
      <c r="C917" s="805"/>
      <c r="D917" s="814"/>
      <c r="E917" s="807"/>
      <c r="F917" s="682"/>
      <c r="G917" s="808"/>
      <c r="H917" s="809"/>
      <c r="I917" s="810"/>
      <c r="J917" s="811"/>
      <c r="K917" s="810"/>
      <c r="L917" s="647"/>
    </row>
    <row r="918">
      <c r="A918" s="804"/>
      <c r="B918" s="799"/>
      <c r="C918" s="805"/>
      <c r="D918" s="814"/>
      <c r="E918" s="807"/>
      <c r="F918" s="682"/>
      <c r="G918" s="808"/>
      <c r="H918" s="809"/>
      <c r="I918" s="810"/>
      <c r="J918" s="811"/>
      <c r="K918" s="810"/>
      <c r="L918" s="647"/>
    </row>
    <row r="919">
      <c r="A919" s="804"/>
      <c r="B919" s="799"/>
      <c r="C919" s="805"/>
      <c r="D919" s="814"/>
      <c r="E919" s="807"/>
      <c r="F919" s="682"/>
      <c r="G919" s="808"/>
      <c r="H919" s="809"/>
      <c r="I919" s="810"/>
      <c r="J919" s="811"/>
      <c r="K919" s="810"/>
      <c r="L919" s="647"/>
    </row>
    <row r="920">
      <c r="A920" s="804"/>
      <c r="B920" s="799"/>
      <c r="C920" s="805"/>
      <c r="D920" s="814"/>
      <c r="E920" s="807"/>
      <c r="F920" s="682"/>
      <c r="G920" s="808"/>
      <c r="H920" s="809"/>
      <c r="I920" s="810"/>
      <c r="J920" s="811"/>
      <c r="K920" s="810"/>
      <c r="L920" s="647"/>
    </row>
    <row r="921">
      <c r="A921" s="804"/>
      <c r="B921" s="799"/>
      <c r="C921" s="805"/>
      <c r="D921" s="814"/>
      <c r="E921" s="807"/>
      <c r="F921" s="682"/>
      <c r="G921" s="808"/>
      <c r="H921" s="809"/>
      <c r="I921" s="810"/>
      <c r="J921" s="811"/>
      <c r="K921" s="810"/>
      <c r="L921" s="647"/>
    </row>
    <row r="922">
      <c r="A922" s="804"/>
      <c r="B922" s="799"/>
      <c r="C922" s="805"/>
      <c r="D922" s="814"/>
      <c r="E922" s="807"/>
      <c r="F922" s="682"/>
      <c r="G922" s="808"/>
      <c r="H922" s="809"/>
      <c r="I922" s="810"/>
      <c r="J922" s="811"/>
      <c r="K922" s="810"/>
      <c r="L922" s="647"/>
    </row>
    <row r="923">
      <c r="A923" s="804"/>
      <c r="B923" s="799"/>
      <c r="C923" s="805"/>
      <c r="D923" s="814"/>
      <c r="E923" s="807"/>
      <c r="F923" s="682"/>
      <c r="G923" s="808"/>
      <c r="H923" s="809"/>
      <c r="I923" s="810"/>
      <c r="J923" s="811"/>
      <c r="K923" s="810"/>
      <c r="L923" s="647"/>
    </row>
    <row r="924">
      <c r="A924" s="804"/>
      <c r="B924" s="799"/>
      <c r="C924" s="805"/>
      <c r="D924" s="814"/>
      <c r="E924" s="807"/>
      <c r="F924" s="682"/>
      <c r="G924" s="808"/>
      <c r="H924" s="809"/>
      <c r="I924" s="810"/>
      <c r="J924" s="811"/>
      <c r="K924" s="810"/>
      <c r="L924" s="647"/>
    </row>
    <row r="925">
      <c r="A925" s="804"/>
      <c r="B925" s="799"/>
      <c r="C925" s="805"/>
      <c r="D925" s="814"/>
      <c r="E925" s="807"/>
      <c r="F925" s="682"/>
      <c r="G925" s="808"/>
      <c r="H925" s="809"/>
      <c r="I925" s="810"/>
      <c r="J925" s="811"/>
      <c r="K925" s="810"/>
      <c r="L925" s="647"/>
    </row>
    <row r="926">
      <c r="A926" s="804"/>
      <c r="B926" s="799"/>
      <c r="C926" s="805"/>
      <c r="D926" s="814"/>
      <c r="E926" s="807"/>
      <c r="F926" s="682"/>
      <c r="G926" s="808"/>
      <c r="H926" s="809"/>
      <c r="I926" s="810"/>
      <c r="J926" s="811"/>
      <c r="K926" s="810"/>
      <c r="L926" s="647"/>
    </row>
    <row r="927">
      <c r="A927" s="804"/>
      <c r="B927" s="799"/>
      <c r="C927" s="805"/>
      <c r="D927" s="814"/>
      <c r="E927" s="807"/>
      <c r="F927" s="682"/>
      <c r="G927" s="808"/>
      <c r="H927" s="809"/>
      <c r="I927" s="810"/>
      <c r="J927" s="811"/>
      <c r="K927" s="810"/>
      <c r="L927" s="647"/>
    </row>
    <row r="928">
      <c r="A928" s="804"/>
      <c r="B928" s="799"/>
      <c r="C928" s="805"/>
      <c r="D928" s="814"/>
      <c r="E928" s="807"/>
      <c r="F928" s="682"/>
      <c r="G928" s="808"/>
      <c r="H928" s="809"/>
      <c r="I928" s="810"/>
      <c r="J928" s="811"/>
      <c r="K928" s="810"/>
      <c r="L928" s="647"/>
    </row>
    <row r="929">
      <c r="A929" s="804"/>
      <c r="B929" s="799"/>
      <c r="C929" s="805"/>
      <c r="D929" s="814"/>
      <c r="E929" s="807"/>
      <c r="F929" s="682"/>
      <c r="G929" s="808"/>
      <c r="H929" s="809"/>
      <c r="I929" s="810"/>
      <c r="J929" s="811"/>
      <c r="K929" s="810"/>
      <c r="L929" s="647"/>
    </row>
    <row r="930">
      <c r="A930" s="804"/>
      <c r="B930" s="799"/>
      <c r="C930" s="805"/>
      <c r="D930" s="814"/>
      <c r="E930" s="807"/>
      <c r="F930" s="682"/>
      <c r="G930" s="808"/>
      <c r="H930" s="809"/>
      <c r="I930" s="810"/>
      <c r="J930" s="811"/>
      <c r="K930" s="810"/>
      <c r="L930" s="647"/>
    </row>
    <row r="931">
      <c r="A931" s="804"/>
      <c r="B931" s="799"/>
      <c r="C931" s="805"/>
      <c r="D931" s="814"/>
      <c r="E931" s="807"/>
      <c r="F931" s="682"/>
      <c r="G931" s="808"/>
      <c r="H931" s="809"/>
      <c r="I931" s="810"/>
      <c r="J931" s="811"/>
      <c r="K931" s="810"/>
      <c r="L931" s="647"/>
    </row>
    <row r="932">
      <c r="A932" s="804"/>
      <c r="B932" s="799"/>
      <c r="C932" s="805"/>
      <c r="D932" s="814"/>
      <c r="E932" s="807"/>
      <c r="F932" s="682"/>
      <c r="G932" s="808"/>
      <c r="H932" s="809"/>
      <c r="I932" s="810"/>
      <c r="J932" s="811"/>
      <c r="K932" s="810"/>
      <c r="L932" s="647"/>
    </row>
    <row r="933">
      <c r="A933" s="804"/>
      <c r="B933" s="799"/>
      <c r="C933" s="805"/>
      <c r="D933" s="814"/>
      <c r="E933" s="807"/>
      <c r="F933" s="682"/>
      <c r="G933" s="808"/>
      <c r="H933" s="809"/>
      <c r="I933" s="810"/>
      <c r="J933" s="811"/>
      <c r="K933" s="810"/>
      <c r="L933" s="647"/>
    </row>
    <row r="934">
      <c r="A934" s="804"/>
      <c r="B934" s="799"/>
      <c r="C934" s="805"/>
      <c r="D934" s="814"/>
      <c r="E934" s="807"/>
      <c r="F934" s="682"/>
      <c r="G934" s="808"/>
      <c r="H934" s="809"/>
      <c r="I934" s="810"/>
      <c r="J934" s="811"/>
      <c r="K934" s="810"/>
      <c r="L934" s="647"/>
    </row>
    <row r="935">
      <c r="A935" s="804"/>
      <c r="B935" s="799"/>
      <c r="C935" s="805"/>
      <c r="D935" s="814"/>
      <c r="E935" s="807"/>
      <c r="F935" s="682"/>
      <c r="G935" s="808"/>
      <c r="H935" s="809"/>
      <c r="I935" s="810"/>
      <c r="J935" s="811"/>
      <c r="K935" s="810"/>
      <c r="L935" s="647"/>
    </row>
    <row r="936">
      <c r="A936" s="804"/>
      <c r="B936" s="799"/>
      <c r="C936" s="805"/>
      <c r="D936" s="814"/>
      <c r="E936" s="807"/>
      <c r="F936" s="682"/>
      <c r="G936" s="808"/>
      <c r="H936" s="809"/>
      <c r="I936" s="810"/>
      <c r="J936" s="811"/>
      <c r="K936" s="810"/>
      <c r="L936" s="647"/>
    </row>
    <row r="937">
      <c r="A937" s="804"/>
      <c r="B937" s="799"/>
      <c r="C937" s="805"/>
      <c r="D937" s="814"/>
      <c r="E937" s="807"/>
      <c r="F937" s="682"/>
      <c r="G937" s="808"/>
      <c r="H937" s="809"/>
      <c r="I937" s="810"/>
      <c r="J937" s="811"/>
      <c r="K937" s="810"/>
      <c r="L937" s="647"/>
    </row>
    <row r="938">
      <c r="A938" s="804"/>
      <c r="B938" s="799"/>
      <c r="C938" s="805"/>
      <c r="D938" s="814"/>
      <c r="E938" s="807"/>
      <c r="F938" s="682"/>
      <c r="G938" s="808"/>
      <c r="H938" s="809"/>
      <c r="I938" s="810"/>
      <c r="J938" s="811"/>
      <c r="K938" s="810"/>
      <c r="L938" s="647"/>
    </row>
    <row r="939">
      <c r="A939" s="804"/>
      <c r="B939" s="799"/>
      <c r="C939" s="805"/>
      <c r="D939" s="814"/>
      <c r="E939" s="807"/>
      <c r="F939" s="682"/>
      <c r="G939" s="808"/>
      <c r="H939" s="809"/>
      <c r="I939" s="810"/>
      <c r="J939" s="811"/>
      <c r="K939" s="810"/>
      <c r="L939" s="647"/>
    </row>
    <row r="940">
      <c r="A940" s="804"/>
      <c r="B940" s="799"/>
      <c r="C940" s="805"/>
      <c r="D940" s="814"/>
      <c r="E940" s="807"/>
      <c r="F940" s="682"/>
      <c r="G940" s="808"/>
      <c r="H940" s="809"/>
      <c r="I940" s="810"/>
      <c r="J940" s="811"/>
      <c r="K940" s="810"/>
      <c r="L940" s="647"/>
    </row>
    <row r="941">
      <c r="A941" s="804"/>
      <c r="B941" s="799"/>
      <c r="C941" s="805"/>
      <c r="D941" s="814"/>
      <c r="E941" s="807"/>
      <c r="F941" s="682"/>
      <c r="G941" s="808"/>
      <c r="H941" s="809"/>
      <c r="I941" s="810"/>
      <c r="J941" s="811"/>
      <c r="K941" s="810"/>
      <c r="L941" s="647"/>
    </row>
    <row r="942">
      <c r="A942" s="804"/>
      <c r="B942" s="799"/>
      <c r="C942" s="805"/>
      <c r="D942" s="814"/>
      <c r="E942" s="807"/>
      <c r="F942" s="682"/>
      <c r="G942" s="808"/>
      <c r="H942" s="809"/>
      <c r="I942" s="810"/>
      <c r="J942" s="811"/>
      <c r="K942" s="810"/>
      <c r="L942" s="647"/>
    </row>
    <row r="943">
      <c r="A943" s="804"/>
      <c r="B943" s="799"/>
      <c r="C943" s="805"/>
      <c r="D943" s="814"/>
      <c r="E943" s="807"/>
      <c r="F943" s="682"/>
      <c r="G943" s="808"/>
      <c r="H943" s="809"/>
      <c r="I943" s="810"/>
      <c r="J943" s="811"/>
      <c r="K943" s="810"/>
      <c r="L943" s="647"/>
    </row>
    <row r="944">
      <c r="A944" s="804"/>
      <c r="B944" s="799"/>
      <c r="C944" s="805"/>
      <c r="D944" s="814"/>
      <c r="E944" s="807"/>
      <c r="F944" s="682"/>
      <c r="G944" s="808"/>
      <c r="H944" s="809"/>
      <c r="I944" s="810"/>
      <c r="J944" s="811"/>
      <c r="K944" s="810"/>
      <c r="L944" s="647"/>
    </row>
    <row r="945">
      <c r="A945" s="804"/>
      <c r="B945" s="799"/>
      <c r="C945" s="805"/>
      <c r="D945" s="814"/>
      <c r="E945" s="807"/>
      <c r="F945" s="682"/>
      <c r="G945" s="808"/>
      <c r="H945" s="809"/>
      <c r="I945" s="810"/>
      <c r="J945" s="811"/>
      <c r="K945" s="810"/>
      <c r="L945" s="647"/>
    </row>
    <row r="946">
      <c r="A946" s="804"/>
      <c r="B946" s="799"/>
      <c r="C946" s="805"/>
      <c r="D946" s="814"/>
      <c r="E946" s="807"/>
      <c r="F946" s="682"/>
      <c r="G946" s="808"/>
      <c r="H946" s="809"/>
      <c r="I946" s="810"/>
      <c r="J946" s="811"/>
      <c r="K946" s="810"/>
      <c r="L946" s="647"/>
    </row>
    <row r="947">
      <c r="A947" s="804"/>
      <c r="B947" s="799"/>
      <c r="C947" s="805"/>
      <c r="D947" s="814"/>
      <c r="E947" s="807"/>
      <c r="F947" s="682"/>
      <c r="G947" s="808"/>
      <c r="H947" s="809"/>
      <c r="I947" s="810"/>
      <c r="J947" s="811"/>
      <c r="K947" s="810"/>
      <c r="L947" s="647"/>
    </row>
    <row r="948">
      <c r="A948" s="804"/>
      <c r="B948" s="799"/>
      <c r="C948" s="805"/>
      <c r="D948" s="814"/>
      <c r="E948" s="807"/>
      <c r="F948" s="682"/>
      <c r="G948" s="808"/>
      <c r="H948" s="809"/>
      <c r="I948" s="810"/>
      <c r="J948" s="811"/>
      <c r="K948" s="810"/>
      <c r="L948" s="647"/>
    </row>
    <row r="949">
      <c r="A949" s="804"/>
      <c r="B949" s="799"/>
      <c r="C949" s="805"/>
      <c r="D949" s="814"/>
      <c r="E949" s="807"/>
      <c r="F949" s="682"/>
      <c r="G949" s="808"/>
      <c r="H949" s="809"/>
      <c r="I949" s="810"/>
      <c r="J949" s="811"/>
      <c r="K949" s="810"/>
      <c r="L949" s="647"/>
    </row>
    <row r="950">
      <c r="A950" s="804"/>
      <c r="B950" s="799"/>
      <c r="C950" s="805"/>
      <c r="D950" s="814"/>
      <c r="E950" s="807"/>
      <c r="F950" s="682"/>
      <c r="G950" s="808"/>
      <c r="H950" s="809"/>
      <c r="I950" s="810"/>
      <c r="J950" s="811"/>
      <c r="K950" s="810"/>
      <c r="L950" s="647"/>
    </row>
    <row r="951">
      <c r="A951" s="804"/>
      <c r="B951" s="799"/>
      <c r="C951" s="805"/>
      <c r="D951" s="814"/>
      <c r="E951" s="807"/>
      <c r="F951" s="682"/>
      <c r="G951" s="808"/>
      <c r="H951" s="809"/>
      <c r="I951" s="810"/>
      <c r="J951" s="811"/>
      <c r="K951" s="810"/>
      <c r="L951" s="647"/>
    </row>
    <row r="952">
      <c r="A952" s="804"/>
      <c r="B952" s="799"/>
      <c r="C952" s="805"/>
      <c r="D952" s="814"/>
      <c r="E952" s="807"/>
      <c r="F952" s="682"/>
      <c r="G952" s="808"/>
      <c r="H952" s="809"/>
      <c r="I952" s="810"/>
      <c r="J952" s="811"/>
      <c r="K952" s="810"/>
      <c r="L952" s="647"/>
    </row>
    <row r="953">
      <c r="A953" s="804"/>
      <c r="B953" s="799"/>
      <c r="C953" s="805"/>
      <c r="D953" s="814"/>
      <c r="E953" s="807"/>
      <c r="F953" s="682"/>
      <c r="G953" s="808"/>
      <c r="H953" s="809"/>
      <c r="I953" s="810"/>
      <c r="J953" s="811"/>
      <c r="K953" s="810"/>
      <c r="L953" s="647"/>
    </row>
    <row r="954">
      <c r="A954" s="804"/>
      <c r="B954" s="799"/>
      <c r="C954" s="805"/>
      <c r="D954" s="814"/>
      <c r="E954" s="807"/>
      <c r="F954" s="682"/>
      <c r="G954" s="808"/>
      <c r="H954" s="809"/>
      <c r="I954" s="810"/>
      <c r="J954" s="811"/>
      <c r="K954" s="810"/>
      <c r="L954" s="647"/>
    </row>
    <row r="955">
      <c r="A955" s="804"/>
      <c r="B955" s="799"/>
      <c r="C955" s="805"/>
      <c r="D955" s="814"/>
      <c r="E955" s="807"/>
      <c r="F955" s="682"/>
      <c r="G955" s="808"/>
      <c r="H955" s="809"/>
      <c r="I955" s="810"/>
      <c r="J955" s="811"/>
      <c r="K955" s="810"/>
      <c r="L955" s="647"/>
    </row>
    <row r="956">
      <c r="A956" s="804"/>
      <c r="B956" s="799"/>
      <c r="C956" s="805"/>
      <c r="D956" s="814"/>
      <c r="E956" s="807"/>
      <c r="F956" s="682"/>
      <c r="G956" s="808"/>
      <c r="H956" s="809"/>
      <c r="I956" s="810"/>
      <c r="J956" s="811"/>
      <c r="K956" s="810"/>
      <c r="L956" s="647"/>
    </row>
    <row r="957">
      <c r="A957" s="804"/>
      <c r="B957" s="799"/>
      <c r="C957" s="805"/>
      <c r="D957" s="814"/>
      <c r="E957" s="807"/>
      <c r="F957" s="682"/>
      <c r="G957" s="808"/>
      <c r="H957" s="809"/>
      <c r="I957" s="810"/>
      <c r="J957" s="811"/>
      <c r="K957" s="810"/>
      <c r="L957" s="647"/>
    </row>
    <row r="958">
      <c r="A958" s="804"/>
      <c r="B958" s="799"/>
      <c r="C958" s="805"/>
      <c r="D958" s="814"/>
      <c r="E958" s="807"/>
      <c r="F958" s="682"/>
      <c r="G958" s="808"/>
      <c r="H958" s="809"/>
      <c r="I958" s="810"/>
      <c r="J958" s="811"/>
      <c r="K958" s="810"/>
      <c r="L958" s="647"/>
    </row>
    <row r="959">
      <c r="A959" s="804"/>
      <c r="B959" s="799"/>
      <c r="C959" s="805"/>
      <c r="D959" s="814"/>
      <c r="E959" s="807"/>
      <c r="F959" s="682"/>
      <c r="G959" s="808"/>
      <c r="H959" s="809"/>
      <c r="I959" s="810"/>
      <c r="J959" s="811"/>
      <c r="K959" s="810"/>
      <c r="L959" s="647"/>
    </row>
    <row r="960">
      <c r="A960" s="804"/>
      <c r="B960" s="799"/>
      <c r="C960" s="805"/>
      <c r="D960" s="814"/>
      <c r="E960" s="807"/>
      <c r="F960" s="682"/>
      <c r="G960" s="808"/>
      <c r="H960" s="809"/>
      <c r="I960" s="810"/>
      <c r="J960" s="811"/>
      <c r="K960" s="810"/>
      <c r="L960" s="647"/>
    </row>
    <row r="961">
      <c r="A961" s="804"/>
      <c r="B961" s="799"/>
      <c r="C961" s="805"/>
      <c r="D961" s="814"/>
      <c r="E961" s="807"/>
      <c r="F961" s="682"/>
      <c r="G961" s="808"/>
      <c r="H961" s="809"/>
      <c r="I961" s="810"/>
      <c r="J961" s="811"/>
      <c r="K961" s="810"/>
      <c r="L961" s="647"/>
    </row>
    <row r="962">
      <c r="A962" s="804"/>
      <c r="B962" s="799"/>
      <c r="C962" s="805"/>
      <c r="D962" s="814"/>
      <c r="E962" s="807"/>
      <c r="F962" s="682"/>
      <c r="G962" s="808"/>
      <c r="H962" s="809"/>
      <c r="I962" s="810"/>
      <c r="J962" s="811"/>
      <c r="K962" s="810"/>
      <c r="L962" s="647"/>
    </row>
    <row r="963">
      <c r="A963" s="804"/>
      <c r="B963" s="799"/>
      <c r="C963" s="805"/>
      <c r="D963" s="814"/>
      <c r="E963" s="807"/>
      <c r="F963" s="682"/>
      <c r="G963" s="808"/>
      <c r="H963" s="809"/>
      <c r="I963" s="810"/>
      <c r="J963" s="811"/>
      <c r="K963" s="810"/>
      <c r="L963" s="647"/>
    </row>
    <row r="964">
      <c r="A964" s="804"/>
      <c r="B964" s="799"/>
      <c r="C964" s="805"/>
      <c r="D964" s="814"/>
      <c r="E964" s="807"/>
      <c r="F964" s="682"/>
      <c r="G964" s="808"/>
      <c r="H964" s="809"/>
      <c r="I964" s="810"/>
      <c r="J964" s="811"/>
      <c r="K964" s="810"/>
      <c r="L964" s="647"/>
    </row>
    <row r="965">
      <c r="A965" s="804"/>
      <c r="B965" s="799"/>
      <c r="C965" s="805"/>
      <c r="D965" s="814"/>
      <c r="E965" s="807"/>
      <c r="F965" s="682"/>
      <c r="G965" s="808"/>
      <c r="H965" s="809"/>
      <c r="I965" s="810"/>
      <c r="J965" s="811"/>
      <c r="K965" s="810"/>
      <c r="L965" s="647"/>
    </row>
    <row r="966">
      <c r="A966" s="804"/>
      <c r="B966" s="799"/>
      <c r="C966" s="805"/>
      <c r="D966" s="814"/>
      <c r="E966" s="807"/>
      <c r="F966" s="682"/>
      <c r="G966" s="808"/>
      <c r="H966" s="809"/>
      <c r="I966" s="810"/>
      <c r="J966" s="811"/>
      <c r="K966" s="810"/>
      <c r="L966" s="647"/>
    </row>
    <row r="967">
      <c r="A967" s="804"/>
      <c r="B967" s="799"/>
      <c r="C967" s="805"/>
      <c r="D967" s="814"/>
      <c r="E967" s="807"/>
      <c r="F967" s="682"/>
      <c r="G967" s="808"/>
      <c r="H967" s="809"/>
      <c r="I967" s="810"/>
      <c r="J967" s="811"/>
      <c r="K967" s="810"/>
      <c r="L967" s="647"/>
    </row>
    <row r="968">
      <c r="A968" s="804"/>
      <c r="B968" s="799"/>
      <c r="C968" s="805"/>
      <c r="D968" s="814"/>
      <c r="E968" s="807"/>
      <c r="F968" s="682"/>
      <c r="G968" s="808"/>
      <c r="H968" s="809"/>
      <c r="I968" s="810"/>
      <c r="J968" s="811"/>
      <c r="K968" s="810"/>
      <c r="L968" s="647"/>
    </row>
    <row r="969">
      <c r="A969" s="804"/>
      <c r="B969" s="799"/>
      <c r="C969" s="805"/>
      <c r="D969" s="814"/>
      <c r="E969" s="807"/>
      <c r="F969" s="682"/>
      <c r="G969" s="808"/>
      <c r="H969" s="809"/>
      <c r="I969" s="810"/>
      <c r="J969" s="811"/>
      <c r="K969" s="810"/>
      <c r="L969" s="647"/>
    </row>
    <row r="970">
      <c r="A970" s="804"/>
      <c r="B970" s="799"/>
      <c r="C970" s="805"/>
      <c r="D970" s="814"/>
      <c r="E970" s="807"/>
      <c r="F970" s="682"/>
      <c r="G970" s="808"/>
      <c r="H970" s="809"/>
      <c r="I970" s="810"/>
      <c r="J970" s="811"/>
      <c r="K970" s="810"/>
      <c r="L970" s="647"/>
    </row>
    <row r="971">
      <c r="A971" s="804"/>
      <c r="B971" s="799"/>
      <c r="C971" s="805"/>
      <c r="D971" s="814"/>
      <c r="E971" s="807"/>
      <c r="F971" s="682"/>
      <c r="G971" s="808"/>
      <c r="H971" s="809"/>
      <c r="I971" s="810"/>
      <c r="J971" s="811"/>
      <c r="K971" s="810"/>
      <c r="L971" s="647"/>
    </row>
    <row r="972">
      <c r="A972" s="804"/>
      <c r="B972" s="799"/>
      <c r="C972" s="805"/>
      <c r="D972" s="814"/>
      <c r="E972" s="807"/>
      <c r="F972" s="682"/>
      <c r="G972" s="808"/>
      <c r="H972" s="809"/>
      <c r="I972" s="810"/>
      <c r="J972" s="811"/>
      <c r="K972" s="810"/>
      <c r="L972" s="647"/>
    </row>
    <row r="973">
      <c r="A973" s="804"/>
      <c r="B973" s="799"/>
      <c r="C973" s="805"/>
      <c r="D973" s="814"/>
      <c r="E973" s="807"/>
      <c r="F973" s="682"/>
      <c r="G973" s="808"/>
      <c r="H973" s="809"/>
      <c r="I973" s="810"/>
      <c r="J973" s="811"/>
      <c r="K973" s="810"/>
      <c r="L973" s="647"/>
    </row>
    <row r="974">
      <c r="A974" s="804"/>
      <c r="B974" s="799"/>
      <c r="C974" s="805"/>
      <c r="D974" s="814"/>
      <c r="E974" s="807"/>
      <c r="F974" s="682"/>
      <c r="G974" s="808"/>
      <c r="H974" s="809"/>
      <c r="I974" s="810"/>
      <c r="J974" s="811"/>
      <c r="K974" s="810"/>
      <c r="L974" s="647"/>
    </row>
    <row r="975">
      <c r="A975" s="804"/>
      <c r="B975" s="799"/>
      <c r="C975" s="805"/>
      <c r="D975" s="814"/>
      <c r="E975" s="807"/>
      <c r="F975" s="682"/>
      <c r="G975" s="808"/>
      <c r="H975" s="809"/>
      <c r="I975" s="810"/>
      <c r="J975" s="811"/>
      <c r="K975" s="810"/>
      <c r="L975" s="647"/>
    </row>
    <row r="976">
      <c r="A976" s="804"/>
      <c r="B976" s="799"/>
      <c r="C976" s="805"/>
      <c r="D976" s="814"/>
      <c r="E976" s="807"/>
      <c r="F976" s="682"/>
      <c r="G976" s="808"/>
      <c r="H976" s="809"/>
      <c r="I976" s="810"/>
      <c r="J976" s="811"/>
      <c r="K976" s="810"/>
      <c r="L976" s="647"/>
    </row>
    <row r="977">
      <c r="A977" s="804"/>
      <c r="B977" s="799"/>
      <c r="C977" s="805"/>
      <c r="D977" s="814"/>
      <c r="E977" s="807"/>
      <c r="F977" s="682"/>
      <c r="G977" s="808"/>
      <c r="H977" s="809"/>
      <c r="I977" s="810"/>
      <c r="J977" s="811"/>
      <c r="K977" s="810"/>
      <c r="L977" s="647"/>
    </row>
    <row r="978">
      <c r="A978" s="804"/>
      <c r="B978" s="799"/>
      <c r="C978" s="805"/>
      <c r="D978" s="814"/>
      <c r="E978" s="807"/>
      <c r="F978" s="682"/>
      <c r="G978" s="808"/>
      <c r="H978" s="809"/>
      <c r="I978" s="810"/>
      <c r="J978" s="811"/>
      <c r="K978" s="810"/>
      <c r="L978" s="647"/>
    </row>
    <row r="979">
      <c r="A979" s="804"/>
      <c r="B979" s="799"/>
      <c r="C979" s="805"/>
      <c r="D979" s="814"/>
      <c r="E979" s="807"/>
      <c r="F979" s="682"/>
      <c r="G979" s="808"/>
      <c r="H979" s="809"/>
      <c r="I979" s="810"/>
      <c r="J979" s="811"/>
      <c r="K979" s="810"/>
      <c r="L979" s="647"/>
    </row>
    <row r="980">
      <c r="A980" s="804"/>
      <c r="B980" s="799"/>
      <c r="C980" s="805"/>
      <c r="D980" s="814"/>
      <c r="E980" s="807"/>
      <c r="F980" s="682"/>
      <c r="G980" s="808"/>
      <c r="H980" s="809"/>
      <c r="I980" s="810"/>
      <c r="J980" s="811"/>
      <c r="K980" s="810"/>
      <c r="L980" s="647"/>
    </row>
    <row r="981">
      <c r="A981" s="804"/>
      <c r="B981" s="799"/>
      <c r="C981" s="805"/>
      <c r="D981" s="814"/>
      <c r="E981" s="807"/>
      <c r="F981" s="682"/>
      <c r="G981" s="808"/>
      <c r="H981" s="809"/>
      <c r="I981" s="810"/>
      <c r="J981" s="811"/>
      <c r="K981" s="810"/>
      <c r="L981" s="647"/>
    </row>
    <row r="982">
      <c r="A982" s="804"/>
      <c r="B982" s="799"/>
      <c r="C982" s="805"/>
      <c r="D982" s="814"/>
      <c r="E982" s="807"/>
      <c r="F982" s="682"/>
      <c r="G982" s="808"/>
      <c r="H982" s="809"/>
      <c r="I982" s="810"/>
      <c r="J982" s="811"/>
      <c r="K982" s="810"/>
      <c r="L982" s="647"/>
    </row>
    <row r="983">
      <c r="A983" s="804"/>
      <c r="B983" s="799"/>
      <c r="C983" s="805"/>
      <c r="D983" s="814"/>
      <c r="E983" s="807"/>
      <c r="F983" s="682"/>
      <c r="G983" s="808"/>
      <c r="H983" s="809"/>
      <c r="I983" s="810"/>
      <c r="J983" s="811"/>
      <c r="K983" s="810"/>
      <c r="L983" s="647"/>
    </row>
    <row r="984">
      <c r="A984" s="804"/>
      <c r="B984" s="799"/>
      <c r="C984" s="805"/>
      <c r="D984" s="814"/>
      <c r="E984" s="807"/>
      <c r="F984" s="682"/>
      <c r="G984" s="808"/>
      <c r="H984" s="809"/>
      <c r="I984" s="810"/>
      <c r="J984" s="811"/>
      <c r="K984" s="810"/>
      <c r="L984" s="647"/>
    </row>
    <row r="985">
      <c r="A985" s="804"/>
      <c r="B985" s="799"/>
      <c r="C985" s="805"/>
      <c r="D985" s="814"/>
      <c r="E985" s="807"/>
      <c r="F985" s="682"/>
      <c r="G985" s="808"/>
      <c r="H985" s="809"/>
      <c r="I985" s="810"/>
      <c r="J985" s="811"/>
      <c r="K985" s="810"/>
      <c r="L985" s="647"/>
    </row>
    <row r="986">
      <c r="A986" s="804"/>
      <c r="B986" s="799"/>
      <c r="C986" s="805"/>
      <c r="D986" s="814"/>
      <c r="E986" s="807"/>
      <c r="F986" s="682"/>
      <c r="G986" s="808"/>
      <c r="H986" s="809"/>
      <c r="I986" s="810"/>
      <c r="J986" s="811"/>
      <c r="K986" s="810"/>
      <c r="L986" s="647"/>
    </row>
    <row r="987">
      <c r="A987" s="804"/>
      <c r="B987" s="799"/>
      <c r="C987" s="805"/>
      <c r="D987" s="814"/>
      <c r="E987" s="807"/>
      <c r="F987" s="682"/>
      <c r="G987" s="808"/>
      <c r="H987" s="809"/>
      <c r="I987" s="810"/>
      <c r="J987" s="811"/>
      <c r="K987" s="810"/>
      <c r="L987" s="647"/>
    </row>
    <row r="988">
      <c r="A988" s="804"/>
      <c r="B988" s="799"/>
      <c r="C988" s="805"/>
      <c r="D988" s="814"/>
      <c r="E988" s="807"/>
      <c r="F988" s="682"/>
      <c r="G988" s="808"/>
      <c r="H988" s="809"/>
      <c r="I988" s="810"/>
      <c r="J988" s="811"/>
      <c r="K988" s="810"/>
      <c r="L988" s="647"/>
    </row>
    <row r="989">
      <c r="A989" s="804"/>
      <c r="B989" s="799"/>
      <c r="C989" s="805"/>
      <c r="D989" s="814"/>
      <c r="E989" s="807"/>
      <c r="F989" s="682"/>
      <c r="G989" s="808"/>
      <c r="H989" s="809"/>
      <c r="I989" s="810"/>
      <c r="J989" s="811"/>
      <c r="K989" s="810"/>
      <c r="L989" s="647"/>
    </row>
    <row r="990">
      <c r="A990" s="804"/>
      <c r="B990" s="799"/>
      <c r="C990" s="805"/>
      <c r="D990" s="814"/>
      <c r="E990" s="807"/>
      <c r="F990" s="682"/>
      <c r="G990" s="808"/>
      <c r="H990" s="809"/>
      <c r="I990" s="810"/>
      <c r="J990" s="811"/>
      <c r="K990" s="810"/>
      <c r="L990" s="647"/>
    </row>
    <row r="991">
      <c r="A991" s="804"/>
      <c r="B991" s="799"/>
      <c r="C991" s="805"/>
      <c r="D991" s="814"/>
      <c r="E991" s="807"/>
      <c r="F991" s="682"/>
      <c r="G991" s="808"/>
      <c r="H991" s="809"/>
      <c r="I991" s="810"/>
      <c r="J991" s="811"/>
      <c r="K991" s="810"/>
      <c r="L991" s="647"/>
    </row>
    <row r="992">
      <c r="A992" s="804"/>
      <c r="B992" s="799"/>
      <c r="C992" s="805"/>
      <c r="D992" s="814"/>
      <c r="E992" s="807"/>
      <c r="F992" s="682"/>
      <c r="G992" s="808"/>
      <c r="H992" s="809"/>
      <c r="I992" s="810"/>
      <c r="J992" s="811"/>
      <c r="K992" s="810"/>
      <c r="L992" s="647"/>
    </row>
    <row r="993">
      <c r="A993" s="804"/>
      <c r="B993" s="799"/>
      <c r="C993" s="805"/>
      <c r="D993" s="814"/>
      <c r="E993" s="807"/>
      <c r="F993" s="682"/>
      <c r="G993" s="808"/>
      <c r="H993" s="809"/>
      <c r="I993" s="810"/>
      <c r="J993" s="811"/>
      <c r="K993" s="810"/>
      <c r="L993" s="647"/>
    </row>
    <row r="994">
      <c r="A994" s="804"/>
      <c r="B994" s="799"/>
      <c r="C994" s="805"/>
      <c r="D994" s="814"/>
      <c r="E994" s="807"/>
      <c r="F994" s="682"/>
      <c r="G994" s="808"/>
      <c r="H994" s="809"/>
      <c r="I994" s="810"/>
      <c r="J994" s="811"/>
      <c r="K994" s="810"/>
      <c r="L994" s="647"/>
    </row>
    <row r="995">
      <c r="A995" s="804"/>
      <c r="B995" s="799"/>
      <c r="C995" s="805"/>
      <c r="D995" s="814"/>
      <c r="E995" s="807"/>
      <c r="F995" s="682"/>
      <c r="G995" s="808"/>
      <c r="H995" s="809"/>
      <c r="I995" s="810"/>
      <c r="J995" s="811"/>
      <c r="K995" s="810"/>
      <c r="L995" s="647"/>
    </row>
    <row r="996">
      <c r="A996" s="804"/>
      <c r="B996" s="799"/>
      <c r="C996" s="805"/>
      <c r="D996" s="814"/>
      <c r="E996" s="807"/>
      <c r="F996" s="682"/>
      <c r="G996" s="808"/>
      <c r="H996" s="809"/>
      <c r="I996" s="810"/>
      <c r="J996" s="811"/>
      <c r="K996" s="810"/>
      <c r="L996" s="647"/>
    </row>
    <row r="997">
      <c r="A997" s="804"/>
      <c r="B997" s="799"/>
      <c r="C997" s="805"/>
      <c r="D997" s="814"/>
      <c r="E997" s="807"/>
      <c r="F997" s="682"/>
      <c r="G997" s="808"/>
      <c r="H997" s="809"/>
      <c r="I997" s="810"/>
      <c r="J997" s="811"/>
      <c r="K997" s="810"/>
      <c r="L997" s="647"/>
    </row>
    <row r="998">
      <c r="A998" s="804"/>
      <c r="B998" s="799"/>
      <c r="C998" s="805"/>
      <c r="D998" s="814"/>
      <c r="E998" s="807"/>
      <c r="F998" s="682"/>
      <c r="G998" s="808"/>
      <c r="H998" s="809"/>
      <c r="I998" s="810"/>
      <c r="J998" s="811"/>
      <c r="K998" s="810"/>
      <c r="L998" s="647"/>
    </row>
    <row r="999">
      <c r="A999" s="804"/>
      <c r="B999" s="799"/>
      <c r="C999" s="805"/>
      <c r="D999" s="814"/>
      <c r="E999" s="807"/>
      <c r="F999" s="682"/>
      <c r="G999" s="808"/>
      <c r="H999" s="809"/>
      <c r="I999" s="810"/>
      <c r="J999" s="811"/>
      <c r="K999" s="810"/>
      <c r="L999" s="647"/>
    </row>
    <row r="1000">
      <c r="A1000" s="804"/>
      <c r="B1000" s="799"/>
      <c r="C1000" s="805"/>
      <c r="D1000" s="814"/>
      <c r="E1000" s="807"/>
      <c r="F1000" s="682"/>
      <c r="G1000" s="808"/>
      <c r="H1000" s="809"/>
      <c r="I1000" s="810"/>
      <c r="J1000" s="811"/>
      <c r="K1000" s="810"/>
      <c r="L1000" s="647"/>
    </row>
    <row r="1001">
      <c r="A1001" s="804"/>
      <c r="B1001" s="799"/>
      <c r="C1001" s="805"/>
      <c r="D1001" s="814"/>
      <c r="E1001" s="807"/>
      <c r="F1001" s="682"/>
      <c r="G1001" s="808"/>
      <c r="H1001" s="809"/>
      <c r="I1001" s="810"/>
      <c r="J1001" s="811"/>
      <c r="K1001" s="810"/>
      <c r="L1001" s="647"/>
    </row>
    <row r="1002">
      <c r="A1002" s="804"/>
      <c r="B1002" s="799"/>
      <c r="C1002" s="805"/>
      <c r="D1002" s="814"/>
      <c r="E1002" s="807"/>
      <c r="F1002" s="682"/>
      <c r="G1002" s="808"/>
      <c r="H1002" s="809"/>
      <c r="I1002" s="810"/>
      <c r="J1002" s="811"/>
      <c r="K1002" s="810"/>
      <c r="L1002" s="647"/>
    </row>
    <row r="1003">
      <c r="A1003" s="804"/>
      <c r="B1003" s="799"/>
      <c r="C1003" s="805"/>
      <c r="D1003" s="814"/>
      <c r="E1003" s="807"/>
      <c r="F1003" s="682"/>
      <c r="G1003" s="808"/>
      <c r="H1003" s="809"/>
      <c r="I1003" s="810"/>
      <c r="J1003" s="811"/>
      <c r="K1003" s="810"/>
      <c r="L1003" s="647"/>
    </row>
    <row r="1004">
      <c r="A1004" s="804"/>
      <c r="B1004" s="799"/>
      <c r="C1004" s="805"/>
      <c r="D1004" s="814"/>
      <c r="E1004" s="807"/>
      <c r="F1004" s="682"/>
      <c r="G1004" s="808"/>
      <c r="H1004" s="809"/>
      <c r="I1004" s="810"/>
      <c r="J1004" s="811"/>
      <c r="K1004" s="810"/>
      <c r="L1004" s="647"/>
    </row>
    <row r="1005">
      <c r="A1005" s="804"/>
      <c r="B1005" s="799"/>
      <c r="C1005" s="805"/>
      <c r="D1005" s="814"/>
      <c r="E1005" s="807"/>
      <c r="F1005" s="682"/>
      <c r="G1005" s="808"/>
      <c r="H1005" s="809"/>
      <c r="I1005" s="810"/>
      <c r="J1005" s="811"/>
      <c r="K1005" s="810"/>
      <c r="L1005" s="647"/>
    </row>
    <row r="1006">
      <c r="A1006" s="804"/>
      <c r="B1006" s="799"/>
      <c r="C1006" s="805"/>
      <c r="D1006" s="814"/>
      <c r="E1006" s="807"/>
      <c r="F1006" s="682"/>
      <c r="G1006" s="808"/>
      <c r="H1006" s="809"/>
      <c r="I1006" s="810"/>
      <c r="J1006" s="811"/>
      <c r="K1006" s="810"/>
      <c r="L1006" s="647"/>
    </row>
    <row r="1007">
      <c r="A1007" s="804"/>
      <c r="B1007" s="799"/>
      <c r="C1007" s="805"/>
      <c r="D1007" s="814"/>
      <c r="E1007" s="807"/>
      <c r="F1007" s="682"/>
      <c r="G1007" s="808"/>
      <c r="H1007" s="809"/>
      <c r="I1007" s="810"/>
      <c r="J1007" s="811"/>
      <c r="K1007" s="810"/>
      <c r="L1007" s="647"/>
    </row>
    <row r="1008">
      <c r="A1008" s="804"/>
      <c r="B1008" s="799"/>
      <c r="C1008" s="805"/>
      <c r="D1008" s="814"/>
      <c r="E1008" s="807"/>
      <c r="F1008" s="682"/>
      <c r="G1008" s="808"/>
      <c r="H1008" s="809"/>
      <c r="I1008" s="810"/>
      <c r="J1008" s="811"/>
      <c r="K1008" s="810"/>
      <c r="L1008" s="647"/>
    </row>
    <row r="1009">
      <c r="A1009" s="804"/>
      <c r="B1009" s="799"/>
      <c r="C1009" s="805"/>
      <c r="D1009" s="814"/>
      <c r="E1009" s="807"/>
      <c r="F1009" s="682"/>
      <c r="G1009" s="808"/>
      <c r="H1009" s="809"/>
      <c r="I1009" s="810"/>
      <c r="J1009" s="811"/>
      <c r="K1009" s="810"/>
      <c r="L1009" s="647"/>
    </row>
    <row r="1010">
      <c r="A1010" s="804"/>
      <c r="B1010" s="799"/>
      <c r="C1010" s="805"/>
      <c r="D1010" s="814"/>
      <c r="E1010" s="807"/>
      <c r="F1010" s="682"/>
      <c r="G1010" s="808"/>
      <c r="H1010" s="809"/>
      <c r="I1010" s="810"/>
      <c r="J1010" s="811"/>
      <c r="K1010" s="810"/>
      <c r="L1010" s="647"/>
    </row>
    <row r="1011">
      <c r="A1011" s="804"/>
      <c r="B1011" s="799"/>
      <c r="C1011" s="805"/>
      <c r="D1011" s="814"/>
      <c r="E1011" s="807"/>
      <c r="F1011" s="682"/>
      <c r="G1011" s="808"/>
      <c r="H1011" s="809"/>
      <c r="I1011" s="810"/>
      <c r="J1011" s="811"/>
      <c r="K1011" s="810"/>
      <c r="L1011" s="647"/>
    </row>
    <row r="1012">
      <c r="A1012" s="804"/>
      <c r="B1012" s="799"/>
      <c r="C1012" s="805"/>
      <c r="D1012" s="814"/>
      <c r="E1012" s="807"/>
      <c r="F1012" s="682"/>
      <c r="G1012" s="808"/>
      <c r="H1012" s="809"/>
      <c r="I1012" s="810"/>
      <c r="J1012" s="811"/>
      <c r="K1012" s="810"/>
      <c r="L1012" s="647"/>
    </row>
    <row r="1013">
      <c r="A1013" s="804"/>
      <c r="B1013" s="799"/>
      <c r="C1013" s="805"/>
      <c r="D1013" s="814"/>
      <c r="E1013" s="807"/>
      <c r="F1013" s="682"/>
      <c r="G1013" s="808"/>
      <c r="H1013" s="809"/>
      <c r="I1013" s="810"/>
      <c r="J1013" s="811"/>
      <c r="K1013" s="810"/>
      <c r="L1013" s="647"/>
    </row>
    <row r="1014">
      <c r="A1014" s="804"/>
      <c r="B1014" s="799"/>
      <c r="C1014" s="805"/>
      <c r="D1014" s="814"/>
      <c r="E1014" s="807"/>
      <c r="F1014" s="682"/>
      <c r="G1014" s="808"/>
      <c r="H1014" s="809"/>
      <c r="I1014" s="810"/>
      <c r="J1014" s="811"/>
      <c r="K1014" s="810"/>
      <c r="L1014" s="647"/>
    </row>
    <row r="1015">
      <c r="A1015" s="804"/>
      <c r="B1015" s="799"/>
      <c r="C1015" s="805"/>
      <c r="D1015" s="814"/>
      <c r="E1015" s="807"/>
      <c r="F1015" s="682"/>
      <c r="G1015" s="808"/>
      <c r="H1015" s="809"/>
      <c r="I1015" s="810"/>
      <c r="J1015" s="811"/>
      <c r="K1015" s="810"/>
      <c r="L1015" s="647"/>
    </row>
    <row r="1016">
      <c r="A1016" s="804"/>
      <c r="B1016" s="799"/>
      <c r="C1016" s="805"/>
      <c r="D1016" s="814"/>
      <c r="E1016" s="807"/>
      <c r="F1016" s="682"/>
      <c r="G1016" s="808"/>
      <c r="H1016" s="809"/>
      <c r="I1016" s="810"/>
      <c r="J1016" s="811"/>
      <c r="K1016" s="810"/>
      <c r="L1016" s="647"/>
    </row>
    <row r="1017">
      <c r="A1017" s="804"/>
      <c r="B1017" s="799"/>
      <c r="C1017" s="805"/>
      <c r="D1017" s="814"/>
      <c r="E1017" s="807"/>
      <c r="F1017" s="682"/>
      <c r="G1017" s="808"/>
      <c r="H1017" s="809"/>
      <c r="I1017" s="810"/>
      <c r="J1017" s="811"/>
      <c r="K1017" s="810"/>
      <c r="L1017" s="647"/>
    </row>
    <row r="1018">
      <c r="A1018" s="804"/>
      <c r="B1018" s="799"/>
      <c r="C1018" s="805"/>
      <c r="D1018" s="814"/>
      <c r="E1018" s="807"/>
      <c r="F1018" s="682"/>
      <c r="G1018" s="808"/>
      <c r="H1018" s="809"/>
      <c r="I1018" s="810"/>
      <c r="J1018" s="811"/>
      <c r="K1018" s="810"/>
      <c r="L1018" s="647"/>
    </row>
    <row r="1019">
      <c r="A1019" s="804"/>
      <c r="B1019" s="799"/>
      <c r="C1019" s="805"/>
      <c r="D1019" s="814"/>
      <c r="E1019" s="807"/>
      <c r="F1019" s="682"/>
      <c r="G1019" s="808"/>
      <c r="H1019" s="809"/>
      <c r="I1019" s="810"/>
      <c r="J1019" s="811"/>
      <c r="K1019" s="810"/>
      <c r="L1019" s="647"/>
    </row>
    <row r="1020">
      <c r="A1020" s="804"/>
      <c r="B1020" s="799"/>
      <c r="C1020" s="805"/>
      <c r="D1020" s="814"/>
      <c r="E1020" s="807"/>
      <c r="F1020" s="682"/>
      <c r="G1020" s="808"/>
      <c r="H1020" s="809"/>
      <c r="I1020" s="810"/>
      <c r="J1020" s="811"/>
      <c r="K1020" s="810"/>
      <c r="L1020" s="647"/>
    </row>
    <row r="1021">
      <c r="A1021" s="804"/>
      <c r="B1021" s="799"/>
      <c r="C1021" s="805"/>
      <c r="D1021" s="814"/>
      <c r="E1021" s="807"/>
      <c r="F1021" s="682"/>
      <c r="G1021" s="808"/>
      <c r="H1021" s="809"/>
      <c r="I1021" s="810"/>
      <c r="J1021" s="811"/>
      <c r="K1021" s="810"/>
      <c r="L1021" s="647"/>
    </row>
    <row r="1022">
      <c r="A1022" s="804"/>
      <c r="B1022" s="799"/>
      <c r="C1022" s="805"/>
      <c r="D1022" s="814"/>
      <c r="E1022" s="807"/>
      <c r="F1022" s="682"/>
      <c r="G1022" s="808"/>
      <c r="H1022" s="809"/>
      <c r="I1022" s="810"/>
      <c r="J1022" s="811"/>
      <c r="K1022" s="810"/>
      <c r="L1022" s="647"/>
    </row>
    <row r="1023">
      <c r="A1023" s="804"/>
      <c r="B1023" s="799"/>
      <c r="C1023" s="805"/>
      <c r="D1023" s="814"/>
      <c r="E1023" s="807"/>
      <c r="F1023" s="682"/>
      <c r="G1023" s="808"/>
      <c r="H1023" s="809"/>
      <c r="I1023" s="810"/>
      <c r="J1023" s="811"/>
      <c r="K1023" s="810"/>
      <c r="L1023" s="647"/>
    </row>
    <row r="1024">
      <c r="A1024" s="804"/>
      <c r="B1024" s="799"/>
      <c r="C1024" s="805"/>
      <c r="D1024" s="814"/>
      <c r="E1024" s="807"/>
      <c r="F1024" s="682"/>
      <c r="G1024" s="808"/>
      <c r="H1024" s="809"/>
      <c r="I1024" s="810"/>
      <c r="J1024" s="811"/>
      <c r="K1024" s="810"/>
      <c r="L1024" s="647"/>
    </row>
    <row r="1025">
      <c r="A1025" s="804"/>
      <c r="B1025" s="799"/>
      <c r="C1025" s="805"/>
      <c r="D1025" s="814"/>
      <c r="E1025" s="807"/>
      <c r="F1025" s="682"/>
      <c r="G1025" s="808"/>
      <c r="H1025" s="809"/>
      <c r="I1025" s="810"/>
      <c r="J1025" s="811"/>
      <c r="K1025" s="810"/>
      <c r="L1025" s="647"/>
    </row>
    <row r="1026">
      <c r="A1026" s="804"/>
      <c r="B1026" s="799"/>
      <c r="C1026" s="805"/>
      <c r="D1026" s="814"/>
      <c r="E1026" s="807"/>
      <c r="F1026" s="682"/>
      <c r="G1026" s="808"/>
      <c r="H1026" s="809"/>
      <c r="I1026" s="810"/>
      <c r="J1026" s="811"/>
      <c r="K1026" s="810"/>
      <c r="L1026" s="647"/>
    </row>
    <row r="1027">
      <c r="A1027" s="804"/>
      <c r="B1027" s="799"/>
      <c r="C1027" s="805"/>
      <c r="D1027" s="814"/>
      <c r="E1027" s="807"/>
      <c r="F1027" s="682"/>
      <c r="G1027" s="808"/>
      <c r="H1027" s="809"/>
      <c r="I1027" s="810"/>
      <c r="J1027" s="811"/>
      <c r="K1027" s="810"/>
      <c r="L1027" s="647"/>
    </row>
    <row r="1028">
      <c r="A1028" s="804"/>
      <c r="B1028" s="799"/>
      <c r="C1028" s="805"/>
      <c r="D1028" s="814"/>
      <c r="E1028" s="807"/>
      <c r="F1028" s="682"/>
      <c r="G1028" s="808"/>
      <c r="H1028" s="809"/>
      <c r="I1028" s="810"/>
      <c r="J1028" s="811"/>
      <c r="K1028" s="810"/>
      <c r="L1028" s="647"/>
    </row>
    <row r="1029">
      <c r="A1029" s="804"/>
      <c r="B1029" s="799"/>
      <c r="C1029" s="805"/>
      <c r="D1029" s="814"/>
      <c r="E1029" s="807"/>
      <c r="F1029" s="682"/>
      <c r="G1029" s="808"/>
      <c r="H1029" s="809"/>
      <c r="I1029" s="810"/>
      <c r="J1029" s="811"/>
      <c r="K1029" s="810"/>
      <c r="L1029" s="647"/>
    </row>
    <row r="1030">
      <c r="A1030" s="804"/>
      <c r="B1030" s="799"/>
      <c r="C1030" s="805"/>
      <c r="D1030" s="814"/>
      <c r="E1030" s="807"/>
      <c r="F1030" s="682"/>
      <c r="G1030" s="808"/>
      <c r="H1030" s="809"/>
      <c r="I1030" s="810"/>
      <c r="J1030" s="811"/>
      <c r="K1030" s="810"/>
      <c r="L1030" s="647"/>
    </row>
    <row r="1031">
      <c r="A1031" s="804"/>
      <c r="B1031" s="799"/>
      <c r="C1031" s="805"/>
      <c r="D1031" s="814"/>
      <c r="E1031" s="807"/>
      <c r="F1031" s="682"/>
      <c r="G1031" s="808"/>
      <c r="H1031" s="809"/>
      <c r="I1031" s="810"/>
      <c r="J1031" s="811"/>
      <c r="K1031" s="810"/>
      <c r="L1031" s="647"/>
    </row>
    <row r="1032">
      <c r="A1032" s="804"/>
      <c r="B1032" s="799"/>
      <c r="C1032" s="805"/>
      <c r="D1032" s="814"/>
      <c r="E1032" s="807"/>
      <c r="F1032" s="682"/>
      <c r="G1032" s="808"/>
      <c r="H1032" s="809"/>
      <c r="I1032" s="810"/>
      <c r="J1032" s="811"/>
      <c r="K1032" s="810"/>
      <c r="L1032" s="647"/>
    </row>
    <row r="1033">
      <c r="A1033" s="804"/>
      <c r="B1033" s="799"/>
      <c r="C1033" s="805"/>
      <c r="D1033" s="814"/>
      <c r="E1033" s="807"/>
      <c r="F1033" s="682"/>
      <c r="G1033" s="808"/>
      <c r="H1033" s="809"/>
      <c r="I1033" s="810"/>
      <c r="J1033" s="811"/>
      <c r="K1033" s="810"/>
      <c r="L1033" s="647"/>
    </row>
    <row r="1034">
      <c r="A1034" s="804"/>
      <c r="B1034" s="799"/>
      <c r="C1034" s="805"/>
      <c r="D1034" s="814"/>
      <c r="E1034" s="807"/>
      <c r="F1034" s="682"/>
      <c r="G1034" s="808"/>
      <c r="H1034" s="809"/>
      <c r="I1034" s="810"/>
      <c r="J1034" s="811"/>
      <c r="K1034" s="810"/>
      <c r="L1034" s="647"/>
    </row>
    <row r="1035">
      <c r="A1035" s="804"/>
      <c r="B1035" s="799"/>
      <c r="C1035" s="805"/>
      <c r="D1035" s="814"/>
      <c r="E1035" s="807"/>
      <c r="F1035" s="682"/>
      <c r="G1035" s="808"/>
      <c r="H1035" s="809"/>
      <c r="I1035" s="810"/>
      <c r="J1035" s="811"/>
      <c r="K1035" s="810"/>
      <c r="L1035" s="647"/>
    </row>
    <row r="1036">
      <c r="A1036" s="804"/>
      <c r="B1036" s="799"/>
      <c r="C1036" s="805"/>
      <c r="D1036" s="814"/>
      <c r="E1036" s="807"/>
      <c r="F1036" s="682"/>
      <c r="G1036" s="808"/>
      <c r="H1036" s="809"/>
      <c r="I1036" s="810"/>
      <c r="J1036" s="811"/>
      <c r="K1036" s="810"/>
      <c r="L1036" s="647"/>
    </row>
    <row r="1037">
      <c r="A1037" s="804"/>
      <c r="B1037" s="799"/>
      <c r="C1037" s="805"/>
      <c r="D1037" s="814"/>
      <c r="E1037" s="807"/>
      <c r="F1037" s="682"/>
      <c r="G1037" s="808"/>
      <c r="H1037" s="809"/>
      <c r="I1037" s="810"/>
      <c r="J1037" s="811"/>
      <c r="K1037" s="810"/>
      <c r="L1037" s="647"/>
    </row>
    <row r="1038">
      <c r="A1038" s="804"/>
      <c r="B1038" s="799"/>
      <c r="C1038" s="805"/>
      <c r="D1038" s="814"/>
      <c r="E1038" s="807"/>
      <c r="F1038" s="682"/>
      <c r="G1038" s="808"/>
      <c r="H1038" s="809"/>
      <c r="I1038" s="810"/>
      <c r="J1038" s="811"/>
      <c r="K1038" s="810"/>
      <c r="L1038" s="647"/>
    </row>
    <row r="1039">
      <c r="A1039" s="804"/>
      <c r="B1039" s="799"/>
      <c r="C1039" s="805"/>
      <c r="D1039" s="814"/>
      <c r="E1039" s="807"/>
      <c r="F1039" s="682"/>
      <c r="G1039" s="808"/>
      <c r="H1039" s="809"/>
      <c r="I1039" s="810"/>
      <c r="J1039" s="811"/>
      <c r="K1039" s="810"/>
      <c r="L1039" s="647"/>
    </row>
    <row r="1040">
      <c r="A1040" s="804"/>
      <c r="B1040" s="799"/>
      <c r="C1040" s="805"/>
      <c r="D1040" s="814"/>
      <c r="E1040" s="807"/>
      <c r="F1040" s="682"/>
      <c r="G1040" s="808"/>
      <c r="H1040" s="809"/>
      <c r="I1040" s="810"/>
      <c r="J1040" s="811"/>
      <c r="K1040" s="810"/>
      <c r="L1040" s="647"/>
    </row>
    <row r="1041">
      <c r="A1041" s="804"/>
      <c r="B1041" s="799"/>
      <c r="C1041" s="805"/>
      <c r="D1041" s="814"/>
      <c r="E1041" s="807"/>
      <c r="F1041" s="682"/>
      <c r="G1041" s="808"/>
      <c r="H1041" s="809"/>
      <c r="I1041" s="810"/>
      <c r="J1041" s="811"/>
      <c r="K1041" s="810"/>
      <c r="L1041" s="647"/>
    </row>
    <row r="1042">
      <c r="A1042" s="804"/>
      <c r="B1042" s="799"/>
      <c r="C1042" s="805"/>
      <c r="D1042" s="814"/>
      <c r="E1042" s="807"/>
      <c r="F1042" s="682"/>
      <c r="G1042" s="808"/>
      <c r="H1042" s="809"/>
      <c r="I1042" s="810"/>
      <c r="J1042" s="811"/>
      <c r="K1042" s="810"/>
      <c r="L1042" s="647"/>
    </row>
    <row r="1043">
      <c r="A1043" s="804"/>
      <c r="B1043" s="799"/>
      <c r="C1043" s="805"/>
      <c r="D1043" s="814"/>
      <c r="E1043" s="807"/>
      <c r="F1043" s="682"/>
      <c r="G1043" s="808"/>
      <c r="H1043" s="809"/>
      <c r="I1043" s="810"/>
      <c r="J1043" s="811"/>
      <c r="K1043" s="810"/>
      <c r="L1043" s="647"/>
    </row>
    <row r="1044">
      <c r="A1044" s="804"/>
      <c r="B1044" s="799"/>
      <c r="C1044" s="805"/>
      <c r="D1044" s="814"/>
      <c r="E1044" s="807"/>
      <c r="F1044" s="682"/>
      <c r="G1044" s="808"/>
      <c r="H1044" s="809"/>
      <c r="I1044" s="810"/>
      <c r="J1044" s="811"/>
      <c r="K1044" s="810"/>
      <c r="L1044" s="647"/>
    </row>
    <row r="1045">
      <c r="A1045" s="804"/>
      <c r="B1045" s="799"/>
      <c r="C1045" s="805"/>
      <c r="D1045" s="814"/>
      <c r="E1045" s="807"/>
      <c r="F1045" s="682"/>
      <c r="G1045" s="808"/>
      <c r="H1045" s="809"/>
      <c r="I1045" s="810"/>
      <c r="J1045" s="811"/>
      <c r="K1045" s="810"/>
      <c r="L1045" s="647"/>
    </row>
    <row r="1046">
      <c r="A1046" s="804"/>
      <c r="B1046" s="799"/>
      <c r="C1046" s="805"/>
      <c r="D1046" s="814"/>
      <c r="E1046" s="807"/>
      <c r="F1046" s="682"/>
      <c r="G1046" s="808"/>
      <c r="H1046" s="809"/>
      <c r="I1046" s="810"/>
      <c r="J1046" s="811"/>
      <c r="K1046" s="810"/>
      <c r="L1046" s="647"/>
    </row>
    <row r="1047">
      <c r="A1047" s="804"/>
      <c r="B1047" s="799"/>
      <c r="C1047" s="805"/>
      <c r="D1047" s="814"/>
      <c r="E1047" s="807"/>
      <c r="F1047" s="682"/>
      <c r="G1047" s="808"/>
      <c r="H1047" s="809"/>
      <c r="I1047" s="810"/>
      <c r="J1047" s="811"/>
      <c r="K1047" s="810"/>
      <c r="L1047" s="647"/>
    </row>
    <row r="1048">
      <c r="A1048" s="804"/>
      <c r="B1048" s="799"/>
      <c r="C1048" s="805"/>
      <c r="D1048" s="814"/>
      <c r="E1048" s="807"/>
      <c r="F1048" s="682"/>
      <c r="G1048" s="808"/>
      <c r="H1048" s="809"/>
      <c r="I1048" s="810"/>
      <c r="J1048" s="811"/>
      <c r="K1048" s="810"/>
      <c r="L1048" s="647"/>
    </row>
    <row r="1049">
      <c r="A1049" s="804"/>
      <c r="B1049" s="799"/>
      <c r="C1049" s="805"/>
      <c r="D1049" s="814"/>
      <c r="E1049" s="807"/>
      <c r="F1049" s="682"/>
      <c r="G1049" s="808"/>
      <c r="H1049" s="809"/>
      <c r="I1049" s="810"/>
      <c r="J1049" s="811"/>
      <c r="K1049" s="810"/>
      <c r="L1049" s="647"/>
    </row>
    <row r="1050">
      <c r="A1050" s="804"/>
      <c r="B1050" s="799"/>
      <c r="C1050" s="805"/>
      <c r="D1050" s="814"/>
      <c r="E1050" s="807"/>
      <c r="F1050" s="682"/>
      <c r="G1050" s="808"/>
      <c r="H1050" s="809"/>
      <c r="I1050" s="810"/>
      <c r="J1050" s="811"/>
      <c r="K1050" s="810"/>
      <c r="L1050" s="647"/>
    </row>
    <row r="1051">
      <c r="A1051" s="804"/>
      <c r="B1051" s="799"/>
      <c r="C1051" s="805"/>
      <c r="D1051" s="814"/>
      <c r="E1051" s="807"/>
      <c r="F1051" s="682"/>
      <c r="G1051" s="808"/>
      <c r="H1051" s="809"/>
      <c r="I1051" s="810"/>
      <c r="J1051" s="811"/>
      <c r="K1051" s="810"/>
      <c r="L1051" s="647"/>
    </row>
    <row r="1052">
      <c r="A1052" s="804"/>
      <c r="B1052" s="799"/>
      <c r="C1052" s="805"/>
      <c r="D1052" s="814"/>
      <c r="E1052" s="807"/>
      <c r="F1052" s="682"/>
      <c r="G1052" s="808"/>
      <c r="H1052" s="809"/>
      <c r="I1052" s="810"/>
      <c r="J1052" s="811"/>
      <c r="K1052" s="810"/>
      <c r="L1052" s="647"/>
    </row>
    <row r="1053">
      <c r="A1053" s="804"/>
      <c r="B1053" s="799"/>
      <c r="C1053" s="805"/>
      <c r="D1053" s="814"/>
      <c r="E1053" s="807"/>
      <c r="F1053" s="682"/>
      <c r="G1053" s="808"/>
      <c r="H1053" s="809"/>
      <c r="I1053" s="810"/>
      <c r="J1053" s="811"/>
      <c r="K1053" s="810"/>
      <c r="L1053" s="647"/>
    </row>
    <row r="1054">
      <c r="A1054" s="804"/>
      <c r="B1054" s="799"/>
      <c r="C1054" s="805"/>
      <c r="D1054" s="814"/>
      <c r="E1054" s="807"/>
      <c r="F1054" s="682"/>
      <c r="G1054" s="808"/>
      <c r="H1054" s="809"/>
      <c r="I1054" s="810"/>
      <c r="J1054" s="811"/>
      <c r="K1054" s="810"/>
      <c r="L1054" s="647"/>
    </row>
    <row r="1055">
      <c r="A1055" s="804"/>
      <c r="B1055" s="799"/>
      <c r="C1055" s="805"/>
      <c r="D1055" s="814"/>
      <c r="E1055" s="807"/>
      <c r="F1055" s="682"/>
      <c r="G1055" s="808"/>
      <c r="H1055" s="809"/>
      <c r="I1055" s="810"/>
      <c r="J1055" s="811"/>
      <c r="K1055" s="810"/>
      <c r="L1055" s="647"/>
    </row>
    <row r="1056">
      <c r="A1056" s="804"/>
      <c r="B1056" s="799"/>
      <c r="C1056" s="805"/>
      <c r="D1056" s="814"/>
      <c r="E1056" s="807"/>
      <c r="F1056" s="682"/>
      <c r="G1056" s="808"/>
      <c r="H1056" s="809"/>
      <c r="I1056" s="810"/>
      <c r="J1056" s="811"/>
      <c r="K1056" s="810"/>
      <c r="L1056" s="647"/>
    </row>
    <row r="1057">
      <c r="A1057" s="804"/>
      <c r="B1057" s="799"/>
      <c r="C1057" s="805"/>
      <c r="D1057" s="814"/>
      <c r="E1057" s="807"/>
      <c r="F1057" s="682"/>
      <c r="G1057" s="808"/>
      <c r="H1057" s="809"/>
      <c r="I1057" s="810"/>
      <c r="J1057" s="811"/>
      <c r="K1057" s="810"/>
      <c r="L1057" s="647"/>
    </row>
    <row r="1058">
      <c r="A1058" s="804"/>
      <c r="B1058" s="799"/>
      <c r="C1058" s="805"/>
      <c r="D1058" s="814"/>
      <c r="E1058" s="807"/>
      <c r="F1058" s="682"/>
      <c r="G1058" s="808"/>
      <c r="H1058" s="809"/>
      <c r="I1058" s="810"/>
      <c r="J1058" s="811"/>
      <c r="K1058" s="810"/>
      <c r="L1058" s="647"/>
    </row>
    <row r="1059">
      <c r="A1059" s="804"/>
      <c r="B1059" s="799"/>
      <c r="C1059" s="805"/>
      <c r="D1059" s="814"/>
      <c r="E1059" s="807"/>
      <c r="F1059" s="682"/>
      <c r="G1059" s="808"/>
      <c r="H1059" s="809"/>
      <c r="I1059" s="810"/>
      <c r="J1059" s="811"/>
      <c r="K1059" s="810"/>
      <c r="L1059" s="647"/>
    </row>
    <row r="1060">
      <c r="A1060" s="804"/>
      <c r="B1060" s="799"/>
      <c r="C1060" s="805"/>
      <c r="D1060" s="814"/>
      <c r="E1060" s="807"/>
      <c r="F1060" s="682"/>
      <c r="G1060" s="808"/>
      <c r="H1060" s="809"/>
      <c r="I1060" s="810"/>
      <c r="J1060" s="811"/>
      <c r="K1060" s="810"/>
      <c r="L1060" s="647"/>
    </row>
    <row r="1061">
      <c r="A1061" s="804"/>
      <c r="B1061" s="799"/>
      <c r="C1061" s="805"/>
      <c r="D1061" s="814"/>
      <c r="E1061" s="807"/>
      <c r="F1061" s="682"/>
      <c r="G1061" s="808"/>
      <c r="H1061" s="809"/>
      <c r="I1061" s="810"/>
      <c r="J1061" s="811"/>
      <c r="K1061" s="810"/>
      <c r="L1061" s="647"/>
    </row>
    <row r="1062">
      <c r="A1062" s="804"/>
      <c r="B1062" s="799"/>
      <c r="C1062" s="805"/>
      <c r="D1062" s="814"/>
      <c r="E1062" s="807"/>
      <c r="F1062" s="682"/>
      <c r="G1062" s="808"/>
      <c r="H1062" s="809"/>
      <c r="I1062" s="810"/>
      <c r="J1062" s="811"/>
      <c r="K1062" s="810"/>
      <c r="L1062" s="647"/>
    </row>
    <row r="1063">
      <c r="A1063" s="804"/>
      <c r="B1063" s="799"/>
      <c r="C1063" s="805"/>
      <c r="D1063" s="814"/>
      <c r="E1063" s="807"/>
      <c r="F1063" s="682"/>
      <c r="G1063" s="808"/>
      <c r="H1063" s="809"/>
      <c r="I1063" s="810"/>
      <c r="J1063" s="811"/>
      <c r="K1063" s="810"/>
      <c r="L1063" s="647"/>
    </row>
    <row r="1064">
      <c r="A1064" s="804"/>
      <c r="B1064" s="799"/>
      <c r="C1064" s="805"/>
      <c r="D1064" s="814"/>
      <c r="E1064" s="807"/>
      <c r="F1064" s="682"/>
      <c r="G1064" s="808"/>
      <c r="H1064" s="809"/>
      <c r="I1064" s="810"/>
      <c r="J1064" s="811"/>
      <c r="K1064" s="810"/>
      <c r="L1064" s="647"/>
    </row>
    <row r="1065">
      <c r="A1065" s="804"/>
      <c r="B1065" s="799"/>
      <c r="C1065" s="805"/>
      <c r="D1065" s="814"/>
      <c r="E1065" s="807"/>
      <c r="F1065" s="682"/>
      <c r="G1065" s="808"/>
      <c r="H1065" s="809"/>
      <c r="I1065" s="810"/>
      <c r="J1065" s="811"/>
      <c r="K1065" s="810"/>
      <c r="L1065" s="647"/>
    </row>
    <row r="1066">
      <c r="A1066" s="804"/>
      <c r="B1066" s="799"/>
      <c r="C1066" s="805"/>
      <c r="D1066" s="814"/>
      <c r="E1066" s="807"/>
      <c r="F1066" s="682"/>
      <c r="G1066" s="808"/>
      <c r="H1066" s="809"/>
      <c r="I1066" s="810"/>
      <c r="J1066" s="811"/>
      <c r="K1066" s="810"/>
      <c r="L1066" s="647"/>
    </row>
    <row r="1067">
      <c r="A1067" s="804"/>
      <c r="B1067" s="799"/>
      <c r="C1067" s="805"/>
      <c r="D1067" s="814"/>
      <c r="E1067" s="807"/>
      <c r="F1067" s="682"/>
      <c r="G1067" s="808"/>
      <c r="H1067" s="809"/>
      <c r="I1067" s="810"/>
      <c r="J1067" s="811"/>
      <c r="K1067" s="810"/>
      <c r="L1067" s="647"/>
    </row>
    <row r="1068">
      <c r="A1068" s="804"/>
      <c r="B1068" s="799"/>
      <c r="C1068" s="805"/>
      <c r="D1068" s="814"/>
      <c r="E1068" s="807"/>
      <c r="F1068" s="682"/>
      <c r="G1068" s="808"/>
      <c r="H1068" s="809"/>
      <c r="I1068" s="810"/>
      <c r="J1068" s="811"/>
      <c r="K1068" s="810"/>
      <c r="L1068" s="647"/>
    </row>
    <row r="1069">
      <c r="A1069" s="804"/>
      <c r="B1069" s="799"/>
      <c r="C1069" s="805"/>
      <c r="D1069" s="814"/>
      <c r="E1069" s="807"/>
      <c r="F1069" s="682"/>
      <c r="G1069" s="808"/>
      <c r="H1069" s="809"/>
      <c r="I1069" s="810"/>
      <c r="J1069" s="811"/>
      <c r="K1069" s="810"/>
      <c r="L1069" s="647"/>
    </row>
    <row r="1070">
      <c r="A1070" s="804"/>
      <c r="B1070" s="799"/>
      <c r="C1070" s="805"/>
      <c r="D1070" s="814"/>
      <c r="E1070" s="807"/>
      <c r="F1070" s="682"/>
      <c r="G1070" s="808"/>
      <c r="H1070" s="809"/>
      <c r="I1070" s="810"/>
      <c r="J1070" s="811"/>
      <c r="K1070" s="810"/>
      <c r="L1070" s="647"/>
    </row>
    <row r="1071">
      <c r="A1071" s="804"/>
      <c r="B1071" s="799"/>
      <c r="C1071" s="805"/>
      <c r="D1071" s="814"/>
      <c r="E1071" s="807"/>
      <c r="F1071" s="682"/>
      <c r="G1071" s="808"/>
      <c r="H1071" s="809"/>
      <c r="I1071" s="810"/>
      <c r="J1071" s="811"/>
      <c r="K1071" s="810"/>
      <c r="L1071" s="647"/>
    </row>
    <row r="1072">
      <c r="A1072" s="804"/>
      <c r="B1072" s="799"/>
      <c r="C1072" s="805"/>
      <c r="D1072" s="814"/>
      <c r="E1072" s="807"/>
      <c r="F1072" s="682"/>
      <c r="G1072" s="808"/>
      <c r="H1072" s="809"/>
      <c r="I1072" s="810"/>
      <c r="J1072" s="811"/>
      <c r="K1072" s="810"/>
      <c r="L1072" s="647"/>
    </row>
    <row r="1073">
      <c r="A1073" s="804"/>
      <c r="B1073" s="799"/>
      <c r="C1073" s="805"/>
      <c r="D1073" s="814"/>
      <c r="E1073" s="807"/>
      <c r="F1073" s="682"/>
      <c r="G1073" s="808"/>
      <c r="H1073" s="809"/>
      <c r="I1073" s="810"/>
      <c r="J1073" s="811"/>
      <c r="K1073" s="810"/>
      <c r="L1073" s="647"/>
    </row>
    <row r="1074">
      <c r="A1074" s="804"/>
      <c r="B1074" s="799"/>
      <c r="C1074" s="805"/>
      <c r="D1074" s="814"/>
      <c r="E1074" s="807"/>
      <c r="F1074" s="682"/>
      <c r="G1074" s="808"/>
      <c r="H1074" s="809"/>
      <c r="I1074" s="810"/>
      <c r="J1074" s="811"/>
      <c r="K1074" s="810"/>
      <c r="L1074" s="647"/>
    </row>
    <row r="1075">
      <c r="A1075" s="804"/>
      <c r="B1075" s="799"/>
      <c r="C1075" s="805"/>
      <c r="D1075" s="814"/>
      <c r="E1075" s="807"/>
      <c r="F1075" s="682"/>
      <c r="G1075" s="808"/>
      <c r="H1075" s="809"/>
      <c r="I1075" s="810"/>
      <c r="J1075" s="811"/>
      <c r="K1075" s="810"/>
      <c r="L1075" s="647"/>
    </row>
    <row r="1076">
      <c r="A1076" s="804"/>
      <c r="B1076" s="799"/>
      <c r="C1076" s="805"/>
      <c r="D1076" s="814"/>
      <c r="E1076" s="807"/>
      <c r="F1076" s="682"/>
      <c r="G1076" s="808"/>
      <c r="H1076" s="809"/>
      <c r="I1076" s="810"/>
      <c r="J1076" s="811"/>
      <c r="K1076" s="810"/>
      <c r="L1076" s="647"/>
    </row>
    <row r="1077">
      <c r="A1077" s="804"/>
      <c r="B1077" s="799"/>
      <c r="C1077" s="805"/>
      <c r="D1077" s="814"/>
      <c r="E1077" s="807"/>
      <c r="F1077" s="682"/>
      <c r="G1077" s="808"/>
      <c r="H1077" s="809"/>
      <c r="I1077" s="810"/>
      <c r="J1077" s="811"/>
      <c r="K1077" s="810"/>
      <c r="L1077" s="647"/>
    </row>
    <row r="1078">
      <c r="A1078" s="804"/>
      <c r="B1078" s="799"/>
      <c r="C1078" s="805"/>
      <c r="D1078" s="814"/>
      <c r="E1078" s="807"/>
      <c r="F1078" s="682"/>
      <c r="G1078" s="808"/>
      <c r="H1078" s="809"/>
      <c r="I1078" s="810"/>
      <c r="J1078" s="811"/>
      <c r="K1078" s="810"/>
      <c r="L1078" s="647"/>
    </row>
    <row r="1079">
      <c r="A1079" s="804"/>
      <c r="B1079" s="799"/>
      <c r="C1079" s="805"/>
      <c r="D1079" s="814"/>
      <c r="E1079" s="807"/>
      <c r="F1079" s="682"/>
      <c r="G1079" s="808"/>
      <c r="H1079" s="809"/>
      <c r="I1079" s="810"/>
      <c r="J1079" s="811"/>
      <c r="K1079" s="810"/>
      <c r="L1079" s="647"/>
    </row>
    <row r="1080">
      <c r="A1080" s="804"/>
      <c r="B1080" s="799"/>
      <c r="C1080" s="805"/>
      <c r="D1080" s="814"/>
      <c r="E1080" s="807"/>
      <c r="F1080" s="682"/>
      <c r="G1080" s="808"/>
      <c r="H1080" s="809"/>
      <c r="I1080" s="810"/>
      <c r="J1080" s="811"/>
      <c r="K1080" s="810"/>
      <c r="L1080" s="647"/>
    </row>
    <row r="1081">
      <c r="A1081" s="804"/>
      <c r="B1081" s="799"/>
      <c r="C1081" s="805"/>
      <c r="D1081" s="814"/>
      <c r="E1081" s="807"/>
      <c r="F1081" s="682"/>
      <c r="G1081" s="808"/>
      <c r="H1081" s="809"/>
      <c r="I1081" s="810"/>
      <c r="J1081" s="811"/>
      <c r="K1081" s="810"/>
      <c r="L1081" s="647"/>
    </row>
    <row r="1082">
      <c r="A1082" s="804"/>
      <c r="B1082" s="799"/>
      <c r="C1082" s="805"/>
      <c r="D1082" s="814"/>
      <c r="E1082" s="807"/>
      <c r="F1082" s="682"/>
      <c r="G1082" s="808"/>
      <c r="H1082" s="809"/>
      <c r="I1082" s="810"/>
      <c r="J1082" s="811"/>
      <c r="K1082" s="810"/>
      <c r="L1082" s="647"/>
    </row>
    <row r="1083">
      <c r="A1083" s="804"/>
      <c r="B1083" s="799"/>
      <c r="C1083" s="805"/>
      <c r="D1083" s="814"/>
      <c r="E1083" s="807"/>
      <c r="F1083" s="682"/>
      <c r="G1083" s="808"/>
      <c r="H1083" s="809"/>
      <c r="I1083" s="810"/>
      <c r="J1083" s="811"/>
      <c r="K1083" s="810"/>
      <c r="L1083" s="647"/>
    </row>
    <row r="1084">
      <c r="A1084" s="804"/>
      <c r="B1084" s="799"/>
      <c r="C1084" s="805"/>
      <c r="D1084" s="814"/>
      <c r="E1084" s="807"/>
      <c r="F1084" s="682"/>
      <c r="G1084" s="808"/>
      <c r="H1084" s="809"/>
      <c r="I1084" s="810"/>
      <c r="J1084" s="811"/>
      <c r="K1084" s="810"/>
      <c r="L1084" s="647"/>
    </row>
    <row r="1085">
      <c r="A1085" s="804"/>
      <c r="B1085" s="799"/>
      <c r="C1085" s="805"/>
      <c r="D1085" s="814"/>
      <c r="E1085" s="807"/>
      <c r="F1085" s="682"/>
      <c r="G1085" s="808"/>
      <c r="H1085" s="809"/>
      <c r="I1085" s="810"/>
      <c r="J1085" s="811"/>
      <c r="K1085" s="810"/>
      <c r="L1085" s="647"/>
    </row>
    <row r="1086">
      <c r="A1086" s="804"/>
      <c r="B1086" s="799"/>
      <c r="C1086" s="805"/>
      <c r="D1086" s="814"/>
      <c r="E1086" s="807"/>
      <c r="F1086" s="682"/>
      <c r="G1086" s="808"/>
      <c r="H1086" s="809"/>
      <c r="I1086" s="810"/>
      <c r="J1086" s="811"/>
      <c r="K1086" s="810"/>
      <c r="L1086" s="647"/>
    </row>
    <row r="1087">
      <c r="A1087" s="804"/>
      <c r="B1087" s="799"/>
      <c r="C1087" s="805"/>
      <c r="D1087" s="814"/>
      <c r="E1087" s="807"/>
      <c r="F1087" s="682"/>
      <c r="G1087" s="808"/>
      <c r="H1087" s="809"/>
      <c r="I1087" s="810"/>
      <c r="J1087" s="811"/>
      <c r="K1087" s="810"/>
      <c r="L1087" s="647"/>
    </row>
    <row r="1088">
      <c r="A1088" s="804"/>
      <c r="B1088" s="799"/>
      <c r="C1088" s="805"/>
      <c r="D1088" s="814"/>
      <c r="E1088" s="807"/>
      <c r="F1088" s="682"/>
      <c r="G1088" s="808"/>
      <c r="H1088" s="809"/>
      <c r="I1088" s="810"/>
      <c r="J1088" s="811"/>
      <c r="K1088" s="810"/>
      <c r="L1088" s="647"/>
    </row>
    <row r="1089">
      <c r="A1089" s="804"/>
      <c r="B1089" s="799"/>
      <c r="C1089" s="805"/>
      <c r="D1089" s="814"/>
      <c r="E1089" s="807"/>
      <c r="F1089" s="682"/>
      <c r="G1089" s="808"/>
      <c r="H1089" s="809"/>
      <c r="I1089" s="810"/>
      <c r="J1089" s="811"/>
      <c r="K1089" s="810"/>
      <c r="L1089" s="647"/>
    </row>
    <row r="1090">
      <c r="A1090" s="804"/>
      <c r="B1090" s="799"/>
      <c r="C1090" s="805"/>
      <c r="D1090" s="814"/>
      <c r="E1090" s="807"/>
      <c r="F1090" s="682"/>
      <c r="G1090" s="808"/>
      <c r="H1090" s="809"/>
      <c r="I1090" s="810"/>
      <c r="J1090" s="811"/>
      <c r="K1090" s="810"/>
      <c r="L1090" s="647"/>
    </row>
    <row r="1091">
      <c r="A1091" s="804"/>
      <c r="B1091" s="799"/>
      <c r="C1091" s="805"/>
      <c r="D1091" s="814"/>
      <c r="E1091" s="807"/>
      <c r="F1091" s="682"/>
      <c r="G1091" s="808"/>
      <c r="H1091" s="809"/>
      <c r="I1091" s="810"/>
      <c r="J1091" s="811"/>
      <c r="K1091" s="810"/>
      <c r="L1091" s="647"/>
    </row>
    <row r="1092">
      <c r="A1092" s="804"/>
      <c r="B1092" s="799"/>
      <c r="C1092" s="805"/>
      <c r="D1092" s="814"/>
      <c r="E1092" s="807"/>
      <c r="F1092" s="682"/>
      <c r="G1092" s="808"/>
      <c r="H1092" s="809"/>
      <c r="I1092" s="810"/>
      <c r="J1092" s="811"/>
      <c r="K1092" s="810"/>
      <c r="L1092" s="647"/>
    </row>
    <row r="1093">
      <c r="A1093" s="804"/>
      <c r="B1093" s="799"/>
      <c r="C1093" s="805"/>
      <c r="D1093" s="814"/>
      <c r="E1093" s="807"/>
      <c r="F1093" s="682"/>
      <c r="G1093" s="808"/>
      <c r="H1093" s="809"/>
      <c r="I1093" s="810"/>
      <c r="J1093" s="811"/>
      <c r="K1093" s="810"/>
      <c r="L1093" s="647"/>
    </row>
    <row r="1094">
      <c r="A1094" s="804"/>
      <c r="B1094" s="799"/>
      <c r="C1094" s="805"/>
      <c r="D1094" s="814"/>
      <c r="E1094" s="807"/>
      <c r="F1094" s="682"/>
      <c r="G1094" s="808"/>
      <c r="H1094" s="809"/>
      <c r="I1094" s="810"/>
      <c r="J1094" s="811"/>
      <c r="K1094" s="810"/>
      <c r="L1094" s="647"/>
    </row>
    <row r="1095">
      <c r="A1095" s="804"/>
      <c r="B1095" s="799"/>
      <c r="C1095" s="805"/>
      <c r="D1095" s="814"/>
      <c r="E1095" s="807"/>
      <c r="F1095" s="682"/>
      <c r="G1095" s="808"/>
      <c r="H1095" s="809"/>
      <c r="I1095" s="810"/>
      <c r="J1095" s="811"/>
      <c r="K1095" s="810"/>
      <c r="L1095" s="647"/>
    </row>
    <row r="1096">
      <c r="A1096" s="804"/>
      <c r="B1096" s="799"/>
      <c r="C1096" s="805"/>
      <c r="D1096" s="814"/>
      <c r="E1096" s="807"/>
      <c r="F1096" s="682"/>
      <c r="G1096" s="808"/>
      <c r="H1096" s="809"/>
      <c r="I1096" s="810"/>
      <c r="J1096" s="811"/>
      <c r="K1096" s="810"/>
      <c r="L1096" s="647"/>
    </row>
    <row r="1097">
      <c r="A1097" s="804"/>
      <c r="B1097" s="799"/>
      <c r="C1097" s="805"/>
      <c r="D1097" s="814"/>
      <c r="E1097" s="807"/>
      <c r="F1097" s="682"/>
      <c r="G1097" s="808"/>
      <c r="H1097" s="809"/>
      <c r="I1097" s="810"/>
      <c r="J1097" s="811"/>
      <c r="K1097" s="810"/>
      <c r="L1097" s="647"/>
    </row>
    <row r="1098">
      <c r="A1098" s="804"/>
      <c r="B1098" s="799"/>
      <c r="C1098" s="805"/>
      <c r="D1098" s="814"/>
      <c r="E1098" s="807"/>
      <c r="F1098" s="682"/>
      <c r="G1098" s="808"/>
      <c r="H1098" s="809"/>
      <c r="I1098" s="810"/>
      <c r="J1098" s="811"/>
      <c r="K1098" s="810"/>
      <c r="L1098" s="647"/>
    </row>
    <row r="1099">
      <c r="A1099" s="804"/>
      <c r="B1099" s="799"/>
      <c r="C1099" s="805"/>
      <c r="D1099" s="814"/>
      <c r="E1099" s="807"/>
      <c r="F1099" s="682"/>
      <c r="G1099" s="808"/>
      <c r="H1099" s="809"/>
      <c r="I1099" s="810"/>
      <c r="J1099" s="811"/>
      <c r="K1099" s="810"/>
      <c r="L1099" s="647"/>
    </row>
    <row r="1100">
      <c r="A1100" s="804"/>
      <c r="B1100" s="799"/>
      <c r="C1100" s="805"/>
      <c r="D1100" s="814"/>
      <c r="E1100" s="807"/>
      <c r="F1100" s="682"/>
      <c r="G1100" s="808"/>
      <c r="H1100" s="809"/>
      <c r="I1100" s="810"/>
      <c r="J1100" s="811"/>
      <c r="K1100" s="810"/>
      <c r="L1100" s="647"/>
    </row>
    <row r="1101">
      <c r="A1101" s="804"/>
      <c r="B1101" s="799"/>
      <c r="C1101" s="805"/>
      <c r="D1101" s="814"/>
      <c r="E1101" s="807"/>
      <c r="F1101" s="682"/>
      <c r="G1101" s="808"/>
      <c r="H1101" s="809"/>
      <c r="I1101" s="810"/>
      <c r="J1101" s="811"/>
      <c r="K1101" s="810"/>
      <c r="L1101" s="647"/>
    </row>
    <row r="1102">
      <c r="A1102" s="804"/>
      <c r="B1102" s="799"/>
      <c r="C1102" s="805"/>
      <c r="D1102" s="814"/>
      <c r="E1102" s="807"/>
      <c r="F1102" s="682"/>
      <c r="G1102" s="808"/>
      <c r="H1102" s="809"/>
      <c r="I1102" s="810"/>
      <c r="J1102" s="811"/>
      <c r="K1102" s="810"/>
      <c r="L1102" s="647"/>
    </row>
    <row r="1103">
      <c r="A1103" s="804"/>
      <c r="B1103" s="799"/>
      <c r="C1103" s="805"/>
      <c r="D1103" s="814"/>
      <c r="E1103" s="807"/>
      <c r="F1103" s="682"/>
      <c r="G1103" s="808"/>
      <c r="H1103" s="809"/>
      <c r="I1103" s="810"/>
      <c r="J1103" s="811"/>
      <c r="K1103" s="810"/>
      <c r="L1103" s="647"/>
    </row>
    <row r="1104">
      <c r="A1104" s="804"/>
      <c r="B1104" s="799"/>
      <c r="C1104" s="805"/>
      <c r="D1104" s="814"/>
      <c r="E1104" s="807"/>
      <c r="F1104" s="682"/>
      <c r="G1104" s="808"/>
      <c r="H1104" s="809"/>
      <c r="I1104" s="810"/>
      <c r="J1104" s="811"/>
      <c r="K1104" s="810"/>
      <c r="L1104" s="647"/>
    </row>
    <row r="1105">
      <c r="A1105" s="804"/>
      <c r="B1105" s="799"/>
      <c r="C1105" s="805"/>
      <c r="D1105" s="814"/>
      <c r="E1105" s="807"/>
      <c r="F1105" s="682"/>
      <c r="G1105" s="808"/>
      <c r="H1105" s="809"/>
      <c r="I1105" s="810"/>
      <c r="J1105" s="811"/>
      <c r="K1105" s="810"/>
      <c r="L1105" s="647"/>
    </row>
    <row r="1106">
      <c r="A1106" s="804"/>
      <c r="B1106" s="799"/>
      <c r="C1106" s="805"/>
      <c r="D1106" s="814"/>
      <c r="E1106" s="807"/>
      <c r="F1106" s="682"/>
      <c r="G1106" s="808"/>
      <c r="H1106" s="809"/>
      <c r="I1106" s="810"/>
      <c r="J1106" s="811"/>
      <c r="K1106" s="810"/>
      <c r="L1106" s="647"/>
    </row>
    <row r="1107">
      <c r="A1107" s="804"/>
      <c r="B1107" s="799"/>
      <c r="C1107" s="805"/>
      <c r="D1107" s="814"/>
      <c r="E1107" s="807"/>
      <c r="F1107" s="682"/>
      <c r="G1107" s="808"/>
      <c r="H1107" s="809"/>
      <c r="I1107" s="810"/>
      <c r="J1107" s="811"/>
      <c r="K1107" s="810"/>
      <c r="L1107" s="647"/>
    </row>
    <row r="1108">
      <c r="A1108" s="804"/>
      <c r="B1108" s="799"/>
      <c r="C1108" s="805"/>
      <c r="D1108" s="814"/>
      <c r="E1108" s="807"/>
      <c r="F1108" s="682"/>
      <c r="G1108" s="808"/>
      <c r="H1108" s="809"/>
      <c r="I1108" s="810"/>
      <c r="J1108" s="811"/>
      <c r="K1108" s="810"/>
      <c r="L1108" s="647"/>
    </row>
    <row r="1109">
      <c r="A1109" s="804"/>
      <c r="B1109" s="799"/>
      <c r="C1109" s="805"/>
      <c r="D1109" s="814"/>
      <c r="E1109" s="807"/>
      <c r="F1109" s="682"/>
      <c r="G1109" s="808"/>
      <c r="H1109" s="809"/>
      <c r="I1109" s="810"/>
      <c r="J1109" s="811"/>
      <c r="K1109" s="810"/>
      <c r="L1109" s="647"/>
    </row>
    <row r="1110">
      <c r="A1110" s="804"/>
      <c r="B1110" s="799"/>
      <c r="C1110" s="805"/>
      <c r="D1110" s="814"/>
      <c r="E1110" s="807"/>
      <c r="F1110" s="682"/>
      <c r="G1110" s="808"/>
      <c r="H1110" s="809"/>
      <c r="I1110" s="810"/>
      <c r="J1110" s="811"/>
      <c r="K1110" s="810"/>
      <c r="L1110" s="647"/>
    </row>
    <row r="1111">
      <c r="A1111" s="804"/>
      <c r="B1111" s="799"/>
      <c r="C1111" s="805"/>
      <c r="D1111" s="814"/>
      <c r="E1111" s="807"/>
      <c r="F1111" s="682"/>
      <c r="G1111" s="808"/>
      <c r="H1111" s="809"/>
      <c r="I1111" s="810"/>
      <c r="J1111" s="811"/>
      <c r="K1111" s="810"/>
      <c r="L1111" s="647"/>
    </row>
    <row r="1112">
      <c r="A1112" s="804"/>
      <c r="B1112" s="799"/>
      <c r="C1112" s="805"/>
      <c r="D1112" s="814"/>
      <c r="E1112" s="807"/>
      <c r="F1112" s="682"/>
      <c r="G1112" s="808"/>
      <c r="H1112" s="809"/>
      <c r="I1112" s="810"/>
      <c r="J1112" s="811"/>
      <c r="K1112" s="810"/>
      <c r="L1112" s="647"/>
    </row>
    <row r="1113">
      <c r="A1113" s="804"/>
      <c r="B1113" s="799"/>
      <c r="C1113" s="805"/>
      <c r="D1113" s="814"/>
      <c r="E1113" s="807"/>
      <c r="F1113" s="682"/>
      <c r="G1113" s="808"/>
      <c r="H1113" s="809"/>
      <c r="I1113" s="810"/>
      <c r="J1113" s="811"/>
      <c r="K1113" s="810"/>
      <c r="L1113" s="647"/>
    </row>
    <row r="1114">
      <c r="A1114" s="804"/>
      <c r="B1114" s="799"/>
      <c r="C1114" s="805"/>
      <c r="D1114" s="814"/>
      <c r="E1114" s="807"/>
      <c r="F1114" s="682"/>
      <c r="G1114" s="808"/>
      <c r="H1114" s="809"/>
      <c r="I1114" s="810"/>
      <c r="J1114" s="811"/>
      <c r="K1114" s="810"/>
      <c r="L1114" s="647"/>
    </row>
    <row r="1115">
      <c r="A1115" s="804"/>
      <c r="B1115" s="799"/>
      <c r="C1115" s="805"/>
      <c r="D1115" s="814"/>
      <c r="E1115" s="807"/>
      <c r="F1115" s="682"/>
      <c r="G1115" s="808"/>
      <c r="H1115" s="809"/>
      <c r="I1115" s="810"/>
      <c r="J1115" s="811"/>
      <c r="K1115" s="810"/>
      <c r="L1115" s="647"/>
    </row>
    <row r="1116">
      <c r="A1116" s="804"/>
      <c r="B1116" s="799"/>
      <c r="C1116" s="805"/>
      <c r="D1116" s="814"/>
      <c r="E1116" s="807"/>
      <c r="F1116" s="682"/>
      <c r="G1116" s="808"/>
      <c r="H1116" s="809"/>
      <c r="I1116" s="810"/>
      <c r="J1116" s="811"/>
      <c r="K1116" s="810"/>
      <c r="L1116" s="647"/>
    </row>
    <row r="1117">
      <c r="A1117" s="804"/>
      <c r="B1117" s="799"/>
      <c r="C1117" s="805"/>
      <c r="D1117" s="814"/>
      <c r="E1117" s="807"/>
      <c r="F1117" s="682"/>
      <c r="G1117" s="808"/>
      <c r="H1117" s="809"/>
      <c r="I1117" s="810"/>
      <c r="J1117" s="811"/>
      <c r="K1117" s="810"/>
      <c r="L1117" s="647"/>
    </row>
    <row r="1118">
      <c r="A1118" s="804"/>
      <c r="B1118" s="799"/>
      <c r="C1118" s="805"/>
      <c r="D1118" s="814"/>
      <c r="E1118" s="807"/>
      <c r="F1118" s="682"/>
      <c r="G1118" s="808"/>
      <c r="H1118" s="809"/>
      <c r="I1118" s="810"/>
      <c r="J1118" s="811"/>
      <c r="K1118" s="810"/>
      <c r="L1118" s="647"/>
    </row>
    <row r="1119">
      <c r="A1119" s="804"/>
      <c r="B1119" s="799"/>
      <c r="C1119" s="805"/>
      <c r="D1119" s="814"/>
      <c r="E1119" s="807"/>
      <c r="F1119" s="682"/>
      <c r="G1119" s="808"/>
      <c r="H1119" s="809"/>
      <c r="I1119" s="810"/>
      <c r="J1119" s="811"/>
      <c r="K1119" s="810"/>
      <c r="L1119" s="647"/>
    </row>
    <row r="1120">
      <c r="A1120" s="804"/>
      <c r="B1120" s="799"/>
      <c r="C1120" s="805"/>
      <c r="D1120" s="814"/>
      <c r="E1120" s="807"/>
      <c r="F1120" s="682"/>
      <c r="G1120" s="808"/>
      <c r="H1120" s="809"/>
      <c r="I1120" s="810"/>
      <c r="J1120" s="811"/>
      <c r="K1120" s="810"/>
      <c r="L1120" s="647"/>
    </row>
    <row r="1121">
      <c r="A1121" s="804"/>
      <c r="B1121" s="799"/>
      <c r="C1121" s="805"/>
      <c r="D1121" s="814"/>
      <c r="E1121" s="807"/>
      <c r="F1121" s="682"/>
      <c r="G1121" s="808"/>
      <c r="H1121" s="809"/>
      <c r="I1121" s="810"/>
      <c r="J1121" s="811"/>
      <c r="K1121" s="810"/>
      <c r="L1121" s="647"/>
    </row>
    <row r="1122">
      <c r="A1122" s="804"/>
      <c r="B1122" s="799"/>
      <c r="C1122" s="805"/>
      <c r="D1122" s="814"/>
      <c r="E1122" s="807"/>
      <c r="F1122" s="682"/>
      <c r="G1122" s="808"/>
      <c r="H1122" s="809"/>
      <c r="I1122" s="810"/>
      <c r="J1122" s="811"/>
      <c r="K1122" s="810"/>
      <c r="L1122" s="647"/>
    </row>
    <row r="1123">
      <c r="A1123" s="804"/>
      <c r="B1123" s="799"/>
      <c r="C1123" s="805"/>
      <c r="D1123" s="814"/>
      <c r="E1123" s="807"/>
      <c r="F1123" s="682"/>
      <c r="G1123" s="808"/>
      <c r="H1123" s="809"/>
      <c r="I1123" s="810"/>
      <c r="J1123" s="811"/>
      <c r="K1123" s="810"/>
      <c r="L1123" s="647"/>
    </row>
    <row r="1124">
      <c r="A1124" s="804"/>
      <c r="B1124" s="799"/>
      <c r="C1124" s="805"/>
      <c r="D1124" s="814"/>
      <c r="E1124" s="807"/>
      <c r="F1124" s="682"/>
      <c r="G1124" s="808"/>
      <c r="H1124" s="809"/>
      <c r="I1124" s="810"/>
      <c r="J1124" s="811"/>
      <c r="K1124" s="810"/>
      <c r="L1124" s="647"/>
    </row>
    <row r="1125">
      <c r="A1125" s="804"/>
      <c r="B1125" s="799"/>
      <c r="C1125" s="805"/>
      <c r="D1125" s="814"/>
      <c r="E1125" s="807"/>
      <c r="F1125" s="682"/>
      <c r="G1125" s="808"/>
      <c r="H1125" s="809"/>
      <c r="I1125" s="810"/>
      <c r="J1125" s="811"/>
      <c r="K1125" s="810"/>
      <c r="L1125" s="647"/>
    </row>
    <row r="1126">
      <c r="A1126" s="804"/>
      <c r="B1126" s="799"/>
      <c r="C1126" s="805"/>
      <c r="D1126" s="814"/>
      <c r="E1126" s="807"/>
      <c r="F1126" s="682"/>
      <c r="G1126" s="808"/>
      <c r="H1126" s="809"/>
      <c r="I1126" s="810"/>
      <c r="J1126" s="811"/>
      <c r="K1126" s="810"/>
      <c r="L1126" s="647"/>
    </row>
    <row r="1127">
      <c r="A1127" s="804"/>
      <c r="B1127" s="799"/>
      <c r="C1127" s="805"/>
      <c r="D1127" s="814"/>
      <c r="E1127" s="807"/>
      <c r="F1127" s="682"/>
      <c r="G1127" s="808"/>
      <c r="H1127" s="809"/>
      <c r="I1127" s="810"/>
      <c r="J1127" s="811"/>
      <c r="K1127" s="810"/>
      <c r="L1127" s="647"/>
    </row>
    <row r="1128">
      <c r="A1128" s="804"/>
      <c r="B1128" s="799"/>
      <c r="C1128" s="805"/>
      <c r="D1128" s="814"/>
      <c r="E1128" s="807"/>
      <c r="F1128" s="682"/>
      <c r="G1128" s="808"/>
      <c r="H1128" s="809"/>
      <c r="I1128" s="810"/>
      <c r="J1128" s="811"/>
      <c r="K1128" s="810"/>
      <c r="L1128" s="647"/>
    </row>
    <row r="1129">
      <c r="A1129" s="804"/>
      <c r="B1129" s="799"/>
      <c r="C1129" s="805"/>
      <c r="D1129" s="814"/>
      <c r="E1129" s="807"/>
      <c r="F1129" s="682"/>
      <c r="G1129" s="808"/>
      <c r="H1129" s="809"/>
      <c r="I1129" s="810"/>
      <c r="J1129" s="811"/>
      <c r="K1129" s="810"/>
      <c r="L1129" s="647"/>
    </row>
    <row r="1130">
      <c r="A1130" s="804"/>
      <c r="B1130" s="799"/>
      <c r="C1130" s="805"/>
      <c r="D1130" s="814"/>
      <c r="E1130" s="807"/>
      <c r="F1130" s="682"/>
      <c r="G1130" s="808"/>
      <c r="H1130" s="809"/>
      <c r="I1130" s="810"/>
      <c r="J1130" s="811"/>
      <c r="K1130" s="810"/>
      <c r="L1130" s="647"/>
    </row>
    <row r="1131">
      <c r="A1131" s="804"/>
      <c r="B1131" s="799"/>
      <c r="C1131" s="805"/>
      <c r="D1131" s="814"/>
      <c r="E1131" s="807"/>
      <c r="F1131" s="682"/>
      <c r="G1131" s="808"/>
      <c r="H1131" s="809"/>
      <c r="I1131" s="810"/>
      <c r="J1131" s="811"/>
      <c r="K1131" s="810"/>
      <c r="L1131" s="647"/>
    </row>
    <row r="1132">
      <c r="A1132" s="804"/>
      <c r="B1132" s="799"/>
      <c r="C1132" s="805"/>
      <c r="D1132" s="814"/>
      <c r="E1132" s="807"/>
      <c r="F1132" s="682"/>
      <c r="G1132" s="808"/>
      <c r="H1132" s="809"/>
      <c r="I1132" s="810"/>
      <c r="J1132" s="811"/>
      <c r="K1132" s="810"/>
      <c r="L1132" s="647"/>
    </row>
    <row r="1133">
      <c r="A1133" s="804"/>
      <c r="B1133" s="799"/>
      <c r="C1133" s="805"/>
      <c r="D1133" s="814"/>
      <c r="E1133" s="807"/>
      <c r="F1133" s="682"/>
      <c r="G1133" s="808"/>
      <c r="H1133" s="809"/>
      <c r="I1133" s="810"/>
      <c r="J1133" s="811"/>
      <c r="K1133" s="810"/>
      <c r="L1133" s="647"/>
    </row>
    <row r="1134">
      <c r="A1134" s="804"/>
      <c r="B1134" s="799"/>
      <c r="C1134" s="805"/>
      <c r="D1134" s="814"/>
      <c r="E1134" s="807"/>
      <c r="F1134" s="682"/>
      <c r="G1134" s="808"/>
      <c r="H1134" s="809"/>
      <c r="I1134" s="810"/>
      <c r="J1134" s="811"/>
      <c r="K1134" s="810"/>
      <c r="L1134" s="647"/>
    </row>
    <row r="1135">
      <c r="A1135" s="804"/>
      <c r="B1135" s="799"/>
      <c r="C1135" s="805"/>
      <c r="D1135" s="814"/>
      <c r="E1135" s="807"/>
      <c r="F1135" s="682"/>
      <c r="G1135" s="808"/>
      <c r="H1135" s="809"/>
      <c r="I1135" s="810"/>
      <c r="J1135" s="811"/>
      <c r="K1135" s="810"/>
      <c r="L1135" s="647"/>
    </row>
    <row r="1136">
      <c r="A1136" s="804"/>
      <c r="B1136" s="799"/>
      <c r="C1136" s="805"/>
      <c r="D1136" s="814"/>
      <c r="E1136" s="807"/>
      <c r="F1136" s="682"/>
      <c r="G1136" s="808"/>
      <c r="H1136" s="809"/>
      <c r="I1136" s="810"/>
      <c r="J1136" s="811"/>
      <c r="K1136" s="810"/>
      <c r="L1136" s="647"/>
    </row>
    <row r="1137">
      <c r="A1137" s="804"/>
      <c r="B1137" s="799"/>
      <c r="C1137" s="805"/>
      <c r="D1137" s="814"/>
      <c r="E1137" s="807"/>
      <c r="F1137" s="682"/>
      <c r="G1137" s="808"/>
      <c r="H1137" s="809"/>
      <c r="I1137" s="810"/>
      <c r="J1137" s="811"/>
      <c r="K1137" s="810"/>
      <c r="L1137" s="647"/>
    </row>
    <row r="1138">
      <c r="A1138" s="804"/>
      <c r="B1138" s="799"/>
      <c r="C1138" s="805"/>
      <c r="D1138" s="814"/>
      <c r="E1138" s="807"/>
      <c r="F1138" s="682"/>
      <c r="G1138" s="808"/>
      <c r="H1138" s="809"/>
      <c r="I1138" s="810"/>
      <c r="J1138" s="811"/>
      <c r="K1138" s="810"/>
      <c r="L1138" s="647"/>
    </row>
    <row r="1139">
      <c r="A1139" s="804"/>
      <c r="B1139" s="799"/>
      <c r="C1139" s="805"/>
      <c r="D1139" s="814"/>
      <c r="E1139" s="807"/>
      <c r="F1139" s="682"/>
      <c r="G1139" s="808"/>
      <c r="H1139" s="809"/>
      <c r="I1139" s="810"/>
      <c r="J1139" s="811"/>
      <c r="K1139" s="810"/>
      <c r="L1139" s="647"/>
    </row>
    <row r="1140">
      <c r="A1140" s="804"/>
      <c r="B1140" s="799"/>
      <c r="C1140" s="805"/>
      <c r="D1140" s="814"/>
      <c r="E1140" s="807"/>
      <c r="F1140" s="682"/>
      <c r="G1140" s="808"/>
      <c r="H1140" s="809"/>
      <c r="I1140" s="810"/>
      <c r="J1140" s="811"/>
      <c r="K1140" s="810"/>
      <c r="L1140" s="647"/>
    </row>
    <row r="1141">
      <c r="A1141" s="804"/>
      <c r="B1141" s="799"/>
      <c r="C1141" s="805"/>
      <c r="D1141" s="814"/>
      <c r="E1141" s="807"/>
      <c r="F1141" s="682"/>
      <c r="G1141" s="808"/>
      <c r="H1141" s="809"/>
      <c r="I1141" s="810"/>
      <c r="J1141" s="811"/>
      <c r="K1141" s="810"/>
      <c r="L1141" s="647"/>
    </row>
    <row r="1142">
      <c r="A1142" s="804"/>
      <c r="B1142" s="799"/>
      <c r="C1142" s="805"/>
      <c r="D1142" s="814"/>
      <c r="E1142" s="807"/>
      <c r="F1142" s="682"/>
      <c r="G1142" s="808"/>
      <c r="H1142" s="809"/>
      <c r="I1142" s="810"/>
      <c r="J1142" s="811"/>
      <c r="K1142" s="810"/>
      <c r="L1142" s="647"/>
    </row>
    <row r="1143">
      <c r="A1143" s="804"/>
      <c r="B1143" s="799"/>
      <c r="C1143" s="805"/>
      <c r="D1143" s="814"/>
      <c r="E1143" s="807"/>
      <c r="F1143" s="682"/>
      <c r="G1143" s="808"/>
      <c r="H1143" s="809"/>
      <c r="I1143" s="810"/>
      <c r="J1143" s="811"/>
      <c r="K1143" s="810"/>
      <c r="L1143" s="647"/>
    </row>
    <row r="1144">
      <c r="A1144" s="804"/>
      <c r="B1144" s="799"/>
      <c r="C1144" s="805"/>
      <c r="D1144" s="814"/>
      <c r="E1144" s="807"/>
      <c r="F1144" s="682"/>
      <c r="G1144" s="808"/>
      <c r="H1144" s="809"/>
      <c r="I1144" s="810"/>
      <c r="J1144" s="811"/>
      <c r="K1144" s="810"/>
      <c r="L1144" s="647"/>
    </row>
    <row r="1145">
      <c r="A1145" s="804"/>
      <c r="B1145" s="799"/>
      <c r="C1145" s="805"/>
      <c r="D1145" s="814"/>
      <c r="E1145" s="807"/>
      <c r="F1145" s="682"/>
      <c r="G1145" s="808"/>
      <c r="H1145" s="809"/>
      <c r="I1145" s="810"/>
      <c r="J1145" s="811"/>
      <c r="K1145" s="810"/>
      <c r="L1145" s="647"/>
    </row>
    <row r="1146">
      <c r="A1146" s="804"/>
      <c r="B1146" s="799"/>
      <c r="C1146" s="805"/>
      <c r="D1146" s="814"/>
      <c r="E1146" s="807"/>
      <c r="F1146" s="682"/>
      <c r="G1146" s="808"/>
      <c r="H1146" s="809"/>
      <c r="I1146" s="810"/>
      <c r="J1146" s="811"/>
      <c r="K1146" s="810"/>
      <c r="L1146" s="647"/>
    </row>
    <row r="1147">
      <c r="A1147" s="804"/>
      <c r="B1147" s="799"/>
      <c r="C1147" s="805"/>
      <c r="D1147" s="814"/>
      <c r="E1147" s="807"/>
      <c r="F1147" s="682"/>
      <c r="G1147" s="808"/>
      <c r="H1147" s="809"/>
      <c r="I1147" s="810"/>
      <c r="J1147" s="811"/>
      <c r="K1147" s="810"/>
      <c r="L1147" s="647"/>
    </row>
    <row r="1148">
      <c r="A1148" s="804"/>
      <c r="B1148" s="799"/>
      <c r="C1148" s="805"/>
      <c r="D1148" s="814"/>
      <c r="E1148" s="807"/>
      <c r="F1148" s="682"/>
      <c r="G1148" s="808"/>
      <c r="H1148" s="809"/>
      <c r="I1148" s="810"/>
      <c r="J1148" s="811"/>
      <c r="K1148" s="810"/>
      <c r="L1148" s="647"/>
    </row>
    <row r="1149">
      <c r="A1149" s="804"/>
      <c r="B1149" s="799"/>
      <c r="C1149" s="805"/>
      <c r="D1149" s="814"/>
      <c r="E1149" s="807"/>
      <c r="F1149" s="682"/>
      <c r="G1149" s="808"/>
      <c r="H1149" s="809"/>
      <c r="I1149" s="810"/>
      <c r="J1149" s="811"/>
      <c r="K1149" s="810"/>
      <c r="L1149" s="647"/>
    </row>
    <row r="1150">
      <c r="A1150" s="804"/>
      <c r="B1150" s="799"/>
      <c r="C1150" s="805"/>
      <c r="D1150" s="814"/>
      <c r="E1150" s="807"/>
      <c r="F1150" s="682"/>
      <c r="G1150" s="808"/>
      <c r="H1150" s="809"/>
      <c r="I1150" s="810"/>
      <c r="J1150" s="811"/>
      <c r="K1150" s="810"/>
      <c r="L1150" s="647"/>
    </row>
    <row r="1151">
      <c r="A1151" s="804"/>
      <c r="B1151" s="799"/>
      <c r="C1151" s="805"/>
      <c r="D1151" s="814"/>
      <c r="E1151" s="807"/>
      <c r="F1151" s="682"/>
      <c r="G1151" s="808"/>
      <c r="H1151" s="809"/>
      <c r="I1151" s="810"/>
      <c r="J1151" s="811"/>
      <c r="K1151" s="810"/>
      <c r="L1151" s="647"/>
    </row>
    <row r="1152">
      <c r="A1152" s="804"/>
      <c r="B1152" s="799"/>
      <c r="C1152" s="805"/>
      <c r="D1152" s="814"/>
      <c r="E1152" s="807"/>
      <c r="F1152" s="682"/>
      <c r="G1152" s="808"/>
      <c r="H1152" s="809"/>
      <c r="I1152" s="810"/>
      <c r="J1152" s="811"/>
      <c r="K1152" s="810"/>
      <c r="L1152" s="647"/>
    </row>
    <row r="1153">
      <c r="A1153" s="804"/>
      <c r="B1153" s="799"/>
      <c r="C1153" s="805"/>
      <c r="D1153" s="814"/>
      <c r="E1153" s="807"/>
      <c r="F1153" s="682"/>
      <c r="G1153" s="808"/>
      <c r="H1153" s="809"/>
      <c r="I1153" s="810"/>
      <c r="J1153" s="811"/>
      <c r="K1153" s="810"/>
      <c r="L1153" s="647"/>
    </row>
    <row r="1154">
      <c r="A1154" s="804"/>
      <c r="B1154" s="799"/>
      <c r="C1154" s="805"/>
      <c r="D1154" s="814"/>
      <c r="E1154" s="807"/>
      <c r="F1154" s="682"/>
      <c r="G1154" s="808"/>
      <c r="H1154" s="809"/>
      <c r="I1154" s="810"/>
      <c r="J1154" s="811"/>
      <c r="K1154" s="810"/>
      <c r="L1154" s="647"/>
    </row>
    <row r="1155">
      <c r="A1155" s="804"/>
      <c r="B1155" s="799"/>
      <c r="C1155" s="805"/>
      <c r="D1155" s="814"/>
      <c r="E1155" s="807"/>
      <c r="F1155" s="682"/>
      <c r="G1155" s="808"/>
      <c r="H1155" s="809"/>
      <c r="I1155" s="810"/>
      <c r="J1155" s="811"/>
      <c r="K1155" s="810"/>
      <c r="L1155" s="647"/>
    </row>
    <row r="1156">
      <c r="A1156" s="804"/>
      <c r="B1156" s="799"/>
      <c r="C1156" s="805"/>
      <c r="D1156" s="814"/>
      <c r="E1156" s="807"/>
      <c r="F1156" s="682"/>
      <c r="G1156" s="808"/>
      <c r="H1156" s="809"/>
      <c r="I1156" s="810"/>
      <c r="J1156" s="811"/>
      <c r="K1156" s="810"/>
      <c r="L1156" s="647"/>
    </row>
    <row r="1157">
      <c r="A1157" s="804"/>
      <c r="B1157" s="799"/>
      <c r="C1157" s="805"/>
      <c r="D1157" s="814"/>
      <c r="E1157" s="807"/>
      <c r="F1157" s="682"/>
      <c r="G1157" s="808"/>
      <c r="H1157" s="809"/>
      <c r="I1157" s="810"/>
      <c r="J1157" s="811"/>
      <c r="K1157" s="810"/>
      <c r="L1157" s="647"/>
    </row>
    <row r="1158">
      <c r="A1158" s="804"/>
      <c r="B1158" s="799"/>
      <c r="C1158" s="805"/>
      <c r="D1158" s="814"/>
      <c r="E1158" s="807"/>
      <c r="F1158" s="682"/>
      <c r="G1158" s="808"/>
      <c r="H1158" s="809"/>
      <c r="I1158" s="810"/>
      <c r="J1158" s="811"/>
      <c r="K1158" s="810"/>
      <c r="L1158" s="647"/>
    </row>
    <row r="1159">
      <c r="A1159" s="804"/>
      <c r="B1159" s="799"/>
      <c r="C1159" s="805"/>
      <c r="D1159" s="814"/>
      <c r="E1159" s="807"/>
      <c r="F1159" s="682"/>
      <c r="G1159" s="808"/>
      <c r="H1159" s="809"/>
      <c r="I1159" s="810"/>
      <c r="J1159" s="811"/>
      <c r="K1159" s="810"/>
      <c r="L1159" s="647"/>
    </row>
    <row r="1160">
      <c r="A1160" s="804"/>
      <c r="B1160" s="799"/>
      <c r="C1160" s="805"/>
      <c r="D1160" s="814"/>
      <c r="E1160" s="807"/>
      <c r="F1160" s="682"/>
      <c r="G1160" s="808"/>
      <c r="H1160" s="809"/>
      <c r="I1160" s="810"/>
      <c r="J1160" s="811"/>
      <c r="K1160" s="810"/>
      <c r="L1160" s="647"/>
    </row>
    <row r="1161">
      <c r="A1161" s="804"/>
      <c r="B1161" s="799"/>
      <c r="C1161" s="805"/>
      <c r="D1161" s="814"/>
      <c r="E1161" s="807"/>
      <c r="F1161" s="682"/>
      <c r="G1161" s="808"/>
      <c r="H1161" s="809"/>
      <c r="I1161" s="810"/>
      <c r="J1161" s="811"/>
      <c r="K1161" s="810"/>
      <c r="L1161" s="647"/>
    </row>
    <row r="1162">
      <c r="A1162" s="804"/>
      <c r="B1162" s="799"/>
      <c r="C1162" s="805"/>
      <c r="D1162" s="814"/>
      <c r="E1162" s="807"/>
      <c r="F1162" s="682"/>
      <c r="G1162" s="808"/>
      <c r="H1162" s="809"/>
      <c r="I1162" s="810"/>
      <c r="J1162" s="811"/>
      <c r="K1162" s="810"/>
      <c r="L1162" s="647"/>
    </row>
    <row r="1163">
      <c r="A1163" s="804"/>
      <c r="B1163" s="799"/>
      <c r="C1163" s="805"/>
      <c r="D1163" s="814"/>
      <c r="E1163" s="807"/>
      <c r="F1163" s="682"/>
      <c r="G1163" s="808"/>
      <c r="H1163" s="809"/>
      <c r="I1163" s="810"/>
      <c r="J1163" s="811"/>
      <c r="K1163" s="810"/>
      <c r="L1163" s="647"/>
    </row>
    <row r="1164">
      <c r="A1164" s="804"/>
      <c r="B1164" s="799"/>
      <c r="C1164" s="805"/>
      <c r="D1164" s="814"/>
      <c r="E1164" s="807"/>
      <c r="F1164" s="682"/>
      <c r="G1164" s="808"/>
      <c r="H1164" s="809"/>
      <c r="I1164" s="810"/>
      <c r="J1164" s="811"/>
      <c r="K1164" s="810"/>
      <c r="L1164" s="647"/>
    </row>
    <row r="1165">
      <c r="A1165" s="804"/>
      <c r="B1165" s="799"/>
      <c r="C1165" s="805"/>
      <c r="D1165" s="814"/>
      <c r="E1165" s="807"/>
      <c r="F1165" s="682"/>
      <c r="G1165" s="808"/>
      <c r="H1165" s="809"/>
      <c r="I1165" s="810"/>
      <c r="J1165" s="811"/>
      <c r="K1165" s="810"/>
      <c r="L1165" s="647"/>
    </row>
    <row r="1166">
      <c r="A1166" s="804"/>
      <c r="B1166" s="799"/>
      <c r="C1166" s="805"/>
      <c r="D1166" s="814"/>
      <c r="E1166" s="807"/>
      <c r="F1166" s="682"/>
      <c r="G1166" s="808"/>
      <c r="H1166" s="809"/>
      <c r="I1166" s="810"/>
      <c r="J1166" s="811"/>
      <c r="K1166" s="810"/>
      <c r="L1166" s="647"/>
    </row>
    <row r="1167">
      <c r="A1167" s="804"/>
      <c r="B1167" s="799"/>
      <c r="C1167" s="805"/>
      <c r="D1167" s="814"/>
      <c r="E1167" s="807"/>
      <c r="F1167" s="682"/>
      <c r="G1167" s="808"/>
      <c r="H1167" s="809"/>
      <c r="I1167" s="810"/>
      <c r="J1167" s="811"/>
      <c r="K1167" s="810"/>
      <c r="L1167" s="647"/>
    </row>
    <row r="1168">
      <c r="A1168" s="804"/>
      <c r="B1168" s="799"/>
      <c r="C1168" s="805"/>
      <c r="D1168" s="814"/>
      <c r="E1168" s="807"/>
      <c r="F1168" s="682"/>
      <c r="G1168" s="808"/>
      <c r="H1168" s="809"/>
      <c r="I1168" s="810"/>
      <c r="J1168" s="811"/>
      <c r="K1168" s="810"/>
      <c r="L1168" s="647"/>
    </row>
    <row r="1169">
      <c r="A1169" s="804"/>
      <c r="B1169" s="799"/>
      <c r="C1169" s="805"/>
      <c r="D1169" s="814"/>
      <c r="E1169" s="807"/>
      <c r="F1169" s="682"/>
      <c r="G1169" s="808"/>
      <c r="H1169" s="809"/>
      <c r="I1169" s="810"/>
      <c r="J1169" s="811"/>
      <c r="K1169" s="810"/>
      <c r="L1169" s="647"/>
    </row>
    <row r="1170">
      <c r="A1170" s="804"/>
      <c r="B1170" s="799"/>
      <c r="C1170" s="805"/>
      <c r="D1170" s="814"/>
      <c r="E1170" s="807"/>
      <c r="F1170" s="682"/>
      <c r="G1170" s="808"/>
      <c r="H1170" s="809"/>
      <c r="I1170" s="810"/>
      <c r="J1170" s="811"/>
      <c r="K1170" s="810"/>
      <c r="L1170" s="647"/>
    </row>
    <row r="1171">
      <c r="A1171" s="804"/>
      <c r="B1171" s="799"/>
      <c r="C1171" s="805"/>
      <c r="D1171" s="814"/>
      <c r="E1171" s="807"/>
      <c r="F1171" s="682"/>
      <c r="G1171" s="808"/>
      <c r="H1171" s="809"/>
      <c r="I1171" s="810"/>
      <c r="J1171" s="811"/>
      <c r="K1171" s="810"/>
      <c r="L1171" s="647"/>
    </row>
    <row r="1172">
      <c r="A1172" s="804"/>
      <c r="B1172" s="799"/>
      <c r="C1172" s="805"/>
      <c r="D1172" s="814"/>
      <c r="E1172" s="807"/>
      <c r="F1172" s="682"/>
      <c r="G1172" s="808"/>
      <c r="H1172" s="809"/>
      <c r="I1172" s="810"/>
      <c r="J1172" s="811"/>
      <c r="K1172" s="810"/>
      <c r="L1172" s="647"/>
    </row>
    <row r="1173">
      <c r="A1173" s="804"/>
      <c r="B1173" s="799"/>
      <c r="C1173" s="805"/>
      <c r="D1173" s="814"/>
      <c r="E1173" s="807"/>
      <c r="F1173" s="682"/>
      <c r="G1173" s="808"/>
      <c r="H1173" s="809"/>
      <c r="I1173" s="810"/>
      <c r="J1173" s="811"/>
      <c r="K1173" s="810"/>
      <c r="L1173" s="647"/>
    </row>
    <row r="1174">
      <c r="A1174" s="804"/>
      <c r="B1174" s="799"/>
      <c r="C1174" s="805"/>
      <c r="D1174" s="814"/>
      <c r="E1174" s="807"/>
      <c r="F1174" s="682"/>
      <c r="G1174" s="808"/>
      <c r="H1174" s="809"/>
      <c r="I1174" s="810"/>
      <c r="J1174" s="811"/>
      <c r="K1174" s="810"/>
      <c r="L1174" s="647"/>
    </row>
    <row r="1175">
      <c r="A1175" s="804"/>
      <c r="B1175" s="799"/>
      <c r="C1175" s="805"/>
      <c r="D1175" s="814"/>
      <c r="E1175" s="807"/>
      <c r="F1175" s="682"/>
      <c r="G1175" s="808"/>
      <c r="H1175" s="809"/>
      <c r="I1175" s="810"/>
      <c r="J1175" s="811"/>
      <c r="K1175" s="810"/>
      <c r="L1175" s="647"/>
    </row>
    <row r="1176">
      <c r="A1176" s="804"/>
      <c r="B1176" s="799"/>
      <c r="C1176" s="805"/>
      <c r="D1176" s="814"/>
      <c r="E1176" s="807"/>
      <c r="F1176" s="682"/>
      <c r="G1176" s="808"/>
      <c r="H1176" s="809"/>
      <c r="I1176" s="810"/>
      <c r="J1176" s="811"/>
      <c r="K1176" s="810"/>
      <c r="L1176" s="647"/>
    </row>
    <row r="1177">
      <c r="A1177" s="804"/>
      <c r="B1177" s="799"/>
      <c r="C1177" s="805"/>
      <c r="D1177" s="814"/>
      <c r="E1177" s="807"/>
      <c r="F1177" s="682"/>
      <c r="G1177" s="808"/>
      <c r="H1177" s="809"/>
      <c r="I1177" s="810"/>
      <c r="J1177" s="811"/>
      <c r="K1177" s="810"/>
      <c r="L1177" s="647"/>
    </row>
    <row r="1178">
      <c r="A1178" s="804"/>
      <c r="B1178" s="799"/>
      <c r="C1178" s="805"/>
      <c r="D1178" s="814"/>
      <c r="E1178" s="807"/>
      <c r="F1178" s="682"/>
      <c r="G1178" s="808"/>
      <c r="H1178" s="809"/>
      <c r="I1178" s="810"/>
      <c r="J1178" s="811"/>
      <c r="K1178" s="810"/>
      <c r="L1178" s="647"/>
    </row>
    <row r="1179">
      <c r="A1179" s="804"/>
      <c r="B1179" s="799"/>
      <c r="C1179" s="805"/>
      <c r="D1179" s="814"/>
      <c r="E1179" s="807"/>
      <c r="F1179" s="682"/>
      <c r="G1179" s="808"/>
      <c r="H1179" s="809"/>
      <c r="I1179" s="810"/>
      <c r="J1179" s="811"/>
      <c r="K1179" s="810"/>
      <c r="L1179" s="647"/>
    </row>
    <row r="1180">
      <c r="A1180" s="804"/>
      <c r="B1180" s="799"/>
      <c r="C1180" s="805"/>
      <c r="D1180" s="814"/>
      <c r="E1180" s="807"/>
      <c r="F1180" s="682"/>
      <c r="G1180" s="808"/>
      <c r="H1180" s="809"/>
      <c r="I1180" s="810"/>
      <c r="J1180" s="811"/>
      <c r="K1180" s="810"/>
      <c r="L1180" s="647"/>
    </row>
    <row r="1181">
      <c r="A1181" s="804"/>
      <c r="B1181" s="799"/>
      <c r="C1181" s="805"/>
      <c r="D1181" s="814"/>
      <c r="E1181" s="807"/>
      <c r="F1181" s="682"/>
      <c r="G1181" s="808"/>
      <c r="H1181" s="809"/>
      <c r="I1181" s="810"/>
      <c r="J1181" s="811"/>
      <c r="K1181" s="810"/>
      <c r="L1181" s="647"/>
    </row>
    <row r="1182">
      <c r="A1182" s="804"/>
      <c r="B1182" s="799"/>
      <c r="C1182" s="805"/>
      <c r="D1182" s="814"/>
      <c r="E1182" s="807"/>
      <c r="F1182" s="682"/>
      <c r="G1182" s="808"/>
      <c r="H1182" s="809"/>
      <c r="I1182" s="810"/>
      <c r="J1182" s="811"/>
      <c r="K1182" s="810"/>
      <c r="L1182" s="647"/>
    </row>
    <row r="1183">
      <c r="A1183" s="804"/>
      <c r="B1183" s="799"/>
      <c r="C1183" s="805"/>
      <c r="D1183" s="814"/>
      <c r="E1183" s="807"/>
      <c r="F1183" s="682"/>
      <c r="G1183" s="808"/>
      <c r="H1183" s="809"/>
      <c r="I1183" s="810"/>
      <c r="J1183" s="811"/>
      <c r="K1183" s="810"/>
      <c r="L1183" s="647"/>
    </row>
    <row r="1184">
      <c r="A1184" s="804"/>
      <c r="B1184" s="799"/>
      <c r="C1184" s="805"/>
      <c r="D1184" s="814"/>
      <c r="E1184" s="807"/>
      <c r="F1184" s="682"/>
      <c r="G1184" s="808"/>
      <c r="H1184" s="809"/>
      <c r="I1184" s="810"/>
      <c r="J1184" s="811"/>
      <c r="K1184" s="810"/>
      <c r="L1184" s="647"/>
    </row>
    <row r="1185">
      <c r="A1185" s="804"/>
      <c r="B1185" s="799"/>
      <c r="C1185" s="805"/>
      <c r="D1185" s="814"/>
      <c r="E1185" s="807"/>
      <c r="F1185" s="682"/>
      <c r="G1185" s="808"/>
      <c r="H1185" s="809"/>
      <c r="I1185" s="810"/>
      <c r="J1185" s="811"/>
      <c r="K1185" s="810"/>
      <c r="L1185" s="647"/>
    </row>
    <row r="1186">
      <c r="A1186" s="804"/>
      <c r="B1186" s="799"/>
      <c r="C1186" s="805"/>
      <c r="D1186" s="814"/>
      <c r="E1186" s="807"/>
      <c r="F1186" s="682"/>
      <c r="G1186" s="808"/>
      <c r="H1186" s="809"/>
      <c r="I1186" s="810"/>
      <c r="J1186" s="811"/>
      <c r="K1186" s="810"/>
      <c r="L1186" s="647"/>
    </row>
    <row r="1187">
      <c r="A1187" s="804"/>
      <c r="B1187" s="799"/>
      <c r="C1187" s="805"/>
      <c r="D1187" s="814"/>
      <c r="E1187" s="807"/>
      <c r="F1187" s="682"/>
      <c r="G1187" s="808"/>
      <c r="H1187" s="809"/>
      <c r="I1187" s="810"/>
      <c r="J1187" s="811"/>
      <c r="K1187" s="810"/>
      <c r="L1187" s="647"/>
    </row>
    <row r="1188">
      <c r="A1188" s="804"/>
      <c r="B1188" s="799"/>
      <c r="C1188" s="805"/>
      <c r="D1188" s="814"/>
      <c r="E1188" s="807"/>
      <c r="F1188" s="682"/>
      <c r="G1188" s="808"/>
      <c r="H1188" s="809"/>
      <c r="I1188" s="810"/>
      <c r="J1188" s="811"/>
      <c r="K1188" s="810"/>
      <c r="L1188" s="647"/>
    </row>
    <row r="1189">
      <c r="A1189" s="804"/>
      <c r="B1189" s="799"/>
      <c r="C1189" s="805"/>
      <c r="D1189" s="814"/>
      <c r="E1189" s="807"/>
      <c r="F1189" s="682"/>
      <c r="G1189" s="808"/>
      <c r="H1189" s="809"/>
      <c r="I1189" s="810"/>
      <c r="J1189" s="811"/>
      <c r="K1189" s="810"/>
      <c r="L1189" s="647"/>
    </row>
    <row r="1190">
      <c r="A1190" s="804"/>
      <c r="B1190" s="799"/>
      <c r="C1190" s="805"/>
      <c r="D1190" s="814"/>
      <c r="E1190" s="807"/>
      <c r="F1190" s="682"/>
      <c r="G1190" s="808"/>
      <c r="H1190" s="809"/>
      <c r="I1190" s="810"/>
      <c r="J1190" s="811"/>
      <c r="K1190" s="810"/>
      <c r="L1190" s="647"/>
    </row>
    <row r="1191">
      <c r="A1191" s="804"/>
      <c r="B1191" s="799"/>
      <c r="C1191" s="805"/>
      <c r="D1191" s="814"/>
      <c r="E1191" s="807"/>
      <c r="F1191" s="682"/>
      <c r="G1191" s="808"/>
      <c r="H1191" s="809"/>
      <c r="I1191" s="810"/>
      <c r="J1191" s="811"/>
      <c r="K1191" s="810"/>
      <c r="L1191" s="647"/>
    </row>
    <row r="1192">
      <c r="A1192" s="804"/>
      <c r="B1192" s="799"/>
      <c r="C1192" s="805"/>
      <c r="D1192" s="814"/>
      <c r="E1192" s="807"/>
      <c r="F1192" s="682"/>
      <c r="G1192" s="808"/>
      <c r="H1192" s="809"/>
      <c r="I1192" s="810"/>
      <c r="J1192" s="811"/>
      <c r="K1192" s="810"/>
      <c r="L1192" s="647"/>
    </row>
    <row r="1193">
      <c r="A1193" s="804"/>
      <c r="B1193" s="799"/>
      <c r="C1193" s="805"/>
      <c r="D1193" s="814"/>
      <c r="E1193" s="807"/>
      <c r="F1193" s="682"/>
      <c r="G1193" s="808"/>
      <c r="H1193" s="809"/>
      <c r="I1193" s="810"/>
      <c r="J1193" s="811"/>
      <c r="K1193" s="810"/>
      <c r="L1193" s="647"/>
    </row>
    <row r="1194">
      <c r="A1194" s="804"/>
      <c r="B1194" s="799"/>
      <c r="C1194" s="805"/>
      <c r="D1194" s="814"/>
      <c r="E1194" s="807"/>
      <c r="F1194" s="682"/>
      <c r="G1194" s="808"/>
      <c r="H1194" s="809"/>
      <c r="I1194" s="810"/>
      <c r="J1194" s="811"/>
      <c r="K1194" s="810"/>
      <c r="L1194" s="647"/>
    </row>
    <row r="1195">
      <c r="A1195" s="804"/>
      <c r="B1195" s="799"/>
      <c r="C1195" s="805"/>
      <c r="D1195" s="814"/>
      <c r="E1195" s="807"/>
      <c r="F1195" s="682"/>
      <c r="G1195" s="808"/>
      <c r="H1195" s="809"/>
      <c r="I1195" s="810"/>
      <c r="J1195" s="811"/>
      <c r="K1195" s="810"/>
      <c r="L1195" s="647"/>
    </row>
    <row r="1196">
      <c r="A1196" s="804"/>
      <c r="B1196" s="799"/>
      <c r="C1196" s="805"/>
      <c r="D1196" s="814"/>
      <c r="E1196" s="807"/>
      <c r="F1196" s="682"/>
      <c r="G1196" s="808"/>
      <c r="H1196" s="809"/>
      <c r="I1196" s="810"/>
      <c r="J1196" s="811"/>
      <c r="K1196" s="810"/>
      <c r="L1196" s="647"/>
    </row>
    <row r="1197">
      <c r="A1197" s="804"/>
      <c r="B1197" s="799"/>
      <c r="C1197" s="805"/>
      <c r="D1197" s="814"/>
      <c r="E1197" s="807"/>
      <c r="F1197" s="682"/>
      <c r="G1197" s="808"/>
      <c r="H1197" s="809"/>
      <c r="I1197" s="810"/>
      <c r="J1197" s="811"/>
      <c r="K1197" s="810"/>
      <c r="L1197" s="647"/>
    </row>
    <row r="1198">
      <c r="A1198" s="804"/>
      <c r="B1198" s="799"/>
      <c r="C1198" s="805"/>
      <c r="D1198" s="814"/>
      <c r="E1198" s="807"/>
      <c r="F1198" s="682"/>
      <c r="G1198" s="808"/>
      <c r="H1198" s="809"/>
      <c r="I1198" s="810"/>
      <c r="J1198" s="811"/>
      <c r="K1198" s="810"/>
      <c r="L1198" s="647"/>
    </row>
    <row r="1199">
      <c r="A1199" s="804"/>
      <c r="B1199" s="799"/>
      <c r="C1199" s="805"/>
      <c r="D1199" s="814"/>
      <c r="E1199" s="807"/>
      <c r="F1199" s="682"/>
      <c r="G1199" s="808"/>
      <c r="H1199" s="809"/>
      <c r="I1199" s="810"/>
      <c r="J1199" s="811"/>
      <c r="K1199" s="810"/>
      <c r="L1199" s="647"/>
    </row>
    <row r="1200">
      <c r="A1200" s="804"/>
      <c r="B1200" s="799"/>
      <c r="C1200" s="805"/>
      <c r="D1200" s="814"/>
      <c r="E1200" s="807"/>
      <c r="F1200" s="682"/>
      <c r="G1200" s="808"/>
      <c r="H1200" s="809"/>
      <c r="I1200" s="810"/>
      <c r="J1200" s="811"/>
      <c r="K1200" s="810"/>
      <c r="L1200" s="647"/>
    </row>
    <row r="1201">
      <c r="A1201" s="804"/>
      <c r="B1201" s="799"/>
      <c r="C1201" s="805"/>
      <c r="D1201" s="814"/>
      <c r="E1201" s="807"/>
      <c r="F1201" s="682"/>
      <c r="G1201" s="808"/>
      <c r="H1201" s="809"/>
      <c r="I1201" s="810"/>
      <c r="J1201" s="811"/>
      <c r="K1201" s="810"/>
      <c r="L1201" s="647"/>
    </row>
    <row r="1202">
      <c r="A1202" s="804"/>
      <c r="B1202" s="799"/>
      <c r="C1202" s="805"/>
      <c r="D1202" s="814"/>
      <c r="E1202" s="807"/>
      <c r="F1202" s="682"/>
      <c r="G1202" s="808"/>
      <c r="H1202" s="809"/>
      <c r="I1202" s="810"/>
      <c r="J1202" s="811"/>
      <c r="K1202" s="810"/>
      <c r="L1202" s="647"/>
    </row>
    <row r="1203">
      <c r="A1203" s="804"/>
      <c r="B1203" s="799"/>
      <c r="C1203" s="805"/>
      <c r="D1203" s="814"/>
      <c r="E1203" s="807"/>
      <c r="F1203" s="682"/>
      <c r="G1203" s="808"/>
      <c r="H1203" s="809"/>
      <c r="I1203" s="810"/>
      <c r="J1203" s="811"/>
      <c r="K1203" s="810"/>
      <c r="L1203" s="647"/>
    </row>
    <row r="1204">
      <c r="A1204" s="804"/>
      <c r="B1204" s="799"/>
      <c r="C1204" s="805"/>
      <c r="D1204" s="814"/>
      <c r="E1204" s="807"/>
      <c r="F1204" s="682"/>
      <c r="G1204" s="808"/>
      <c r="H1204" s="809"/>
      <c r="I1204" s="810"/>
      <c r="J1204" s="811"/>
      <c r="K1204" s="810"/>
      <c r="L1204" s="647"/>
    </row>
    <row r="1205">
      <c r="A1205" s="804"/>
      <c r="B1205" s="799"/>
      <c r="C1205" s="805"/>
      <c r="D1205" s="814"/>
      <c r="E1205" s="807"/>
      <c r="F1205" s="682"/>
      <c r="G1205" s="808"/>
      <c r="H1205" s="809"/>
      <c r="I1205" s="810"/>
      <c r="J1205" s="811"/>
      <c r="K1205" s="810"/>
      <c r="L1205" s="647"/>
    </row>
    <row r="1206">
      <c r="A1206" s="804"/>
      <c r="B1206" s="799"/>
      <c r="C1206" s="805"/>
      <c r="D1206" s="814"/>
      <c r="E1206" s="807"/>
      <c r="F1206" s="682"/>
      <c r="G1206" s="808"/>
      <c r="H1206" s="809"/>
      <c r="I1206" s="810"/>
      <c r="J1206" s="811"/>
      <c r="K1206" s="810"/>
      <c r="L1206" s="647"/>
    </row>
    <row r="1207">
      <c r="A1207" s="804"/>
      <c r="B1207" s="799"/>
      <c r="C1207" s="805"/>
      <c r="D1207" s="814"/>
      <c r="E1207" s="807"/>
      <c r="F1207" s="682"/>
      <c r="G1207" s="808"/>
      <c r="H1207" s="809"/>
      <c r="I1207" s="810"/>
      <c r="J1207" s="811"/>
      <c r="K1207" s="810"/>
      <c r="L1207" s="647"/>
    </row>
    <row r="1208">
      <c r="A1208" s="804"/>
      <c r="B1208" s="799"/>
      <c r="C1208" s="805"/>
      <c r="D1208" s="814"/>
      <c r="E1208" s="807"/>
      <c r="F1208" s="682"/>
      <c r="G1208" s="808"/>
      <c r="H1208" s="809"/>
      <c r="I1208" s="810"/>
      <c r="J1208" s="811"/>
      <c r="K1208" s="810"/>
      <c r="L1208" s="647"/>
    </row>
    <row r="1209">
      <c r="A1209" s="804"/>
      <c r="B1209" s="799"/>
      <c r="C1209" s="805"/>
      <c r="D1209" s="814"/>
      <c r="E1209" s="807"/>
      <c r="F1209" s="682"/>
      <c r="G1209" s="808"/>
      <c r="H1209" s="809"/>
      <c r="I1209" s="810"/>
      <c r="J1209" s="811"/>
      <c r="K1209" s="810"/>
      <c r="L1209" s="647"/>
    </row>
    <row r="1210">
      <c r="A1210" s="804"/>
      <c r="B1210" s="799"/>
      <c r="C1210" s="805"/>
      <c r="D1210" s="814"/>
      <c r="E1210" s="807"/>
      <c r="F1210" s="682"/>
      <c r="G1210" s="808"/>
      <c r="H1210" s="809"/>
      <c r="I1210" s="810"/>
      <c r="J1210" s="811"/>
      <c r="K1210" s="810"/>
      <c r="L1210" s="647"/>
    </row>
    <row r="1211">
      <c r="A1211" s="804"/>
      <c r="B1211" s="799"/>
      <c r="C1211" s="805"/>
      <c r="D1211" s="814"/>
      <c r="E1211" s="807"/>
      <c r="F1211" s="682"/>
      <c r="G1211" s="808"/>
      <c r="H1211" s="809"/>
      <c r="I1211" s="810"/>
      <c r="J1211" s="811"/>
      <c r="K1211" s="810"/>
      <c r="L1211" s="647"/>
    </row>
    <row r="1212">
      <c r="A1212" s="804"/>
      <c r="B1212" s="799"/>
      <c r="C1212" s="805"/>
      <c r="D1212" s="814"/>
      <c r="E1212" s="807"/>
      <c r="F1212" s="682"/>
      <c r="G1212" s="808"/>
      <c r="H1212" s="809"/>
      <c r="I1212" s="810"/>
      <c r="J1212" s="811"/>
      <c r="K1212" s="810"/>
      <c r="L1212" s="647"/>
    </row>
    <row r="1213">
      <c r="A1213" s="804"/>
      <c r="B1213" s="799"/>
      <c r="C1213" s="805"/>
      <c r="D1213" s="814"/>
      <c r="E1213" s="807"/>
      <c r="F1213" s="682"/>
      <c r="G1213" s="808"/>
      <c r="H1213" s="809"/>
      <c r="I1213" s="810"/>
      <c r="J1213" s="811"/>
      <c r="K1213" s="810"/>
      <c r="L1213" s="647"/>
    </row>
    <row r="1214">
      <c r="A1214" s="804"/>
      <c r="B1214" s="799"/>
      <c r="C1214" s="805"/>
      <c r="D1214" s="814"/>
      <c r="E1214" s="807"/>
      <c r="F1214" s="682"/>
      <c r="G1214" s="808"/>
      <c r="H1214" s="809"/>
      <c r="I1214" s="810"/>
      <c r="J1214" s="811"/>
      <c r="K1214" s="810"/>
      <c r="L1214" s="647"/>
    </row>
    <row r="1215">
      <c r="A1215" s="804"/>
      <c r="B1215" s="799"/>
      <c r="C1215" s="805"/>
      <c r="D1215" s="814"/>
      <c r="E1215" s="807"/>
      <c r="F1215" s="682"/>
      <c r="G1215" s="808"/>
      <c r="H1215" s="809"/>
      <c r="I1215" s="810"/>
      <c r="J1215" s="811"/>
      <c r="K1215" s="810"/>
      <c r="L1215" s="647"/>
    </row>
    <row r="1216">
      <c r="A1216" s="804"/>
      <c r="B1216" s="799"/>
      <c r="C1216" s="805"/>
      <c r="D1216" s="814"/>
      <c r="E1216" s="807"/>
      <c r="F1216" s="682"/>
      <c r="G1216" s="808"/>
      <c r="H1216" s="809"/>
      <c r="I1216" s="810"/>
      <c r="J1216" s="811"/>
      <c r="K1216" s="810"/>
      <c r="L1216" s="647"/>
    </row>
    <row r="1217">
      <c r="A1217" s="804"/>
      <c r="B1217" s="799"/>
      <c r="C1217" s="805"/>
      <c r="D1217" s="814"/>
      <c r="E1217" s="807"/>
      <c r="F1217" s="682"/>
      <c r="G1217" s="808"/>
      <c r="H1217" s="809"/>
      <c r="I1217" s="810"/>
      <c r="J1217" s="811"/>
      <c r="K1217" s="810"/>
      <c r="L1217" s="647"/>
    </row>
    <row r="1218">
      <c r="A1218" s="804"/>
      <c r="B1218" s="799"/>
      <c r="C1218" s="805"/>
      <c r="D1218" s="814"/>
      <c r="E1218" s="807"/>
      <c r="F1218" s="682"/>
      <c r="G1218" s="808"/>
      <c r="H1218" s="809"/>
      <c r="I1218" s="810"/>
      <c r="J1218" s="811"/>
      <c r="K1218" s="810"/>
      <c r="L1218" s="647"/>
    </row>
    <row r="1219">
      <c r="A1219" s="804"/>
      <c r="B1219" s="799"/>
      <c r="C1219" s="805"/>
      <c r="D1219" s="814"/>
      <c r="E1219" s="807"/>
      <c r="F1219" s="682"/>
      <c r="G1219" s="808"/>
      <c r="H1219" s="809"/>
      <c r="I1219" s="810"/>
      <c r="J1219" s="811"/>
      <c r="K1219" s="810"/>
      <c r="L1219" s="647"/>
    </row>
    <row r="1220">
      <c r="A1220" s="804"/>
      <c r="B1220" s="799"/>
      <c r="C1220" s="805"/>
      <c r="D1220" s="814"/>
      <c r="E1220" s="807"/>
      <c r="F1220" s="682"/>
      <c r="G1220" s="808"/>
      <c r="H1220" s="809"/>
      <c r="I1220" s="810"/>
      <c r="J1220" s="811"/>
      <c r="K1220" s="810"/>
      <c r="L1220" s="647"/>
    </row>
    <row r="1221">
      <c r="A1221" s="804"/>
      <c r="B1221" s="799"/>
      <c r="C1221" s="805"/>
      <c r="D1221" s="814"/>
      <c r="E1221" s="807"/>
      <c r="F1221" s="682"/>
      <c r="G1221" s="808"/>
      <c r="H1221" s="809"/>
      <c r="I1221" s="810"/>
      <c r="J1221" s="811"/>
      <c r="K1221" s="810"/>
      <c r="L1221" s="647"/>
    </row>
    <row r="1222">
      <c r="A1222" s="804"/>
      <c r="B1222" s="799"/>
      <c r="C1222" s="805"/>
      <c r="D1222" s="814"/>
      <c r="E1222" s="807"/>
      <c r="F1222" s="682"/>
      <c r="G1222" s="808"/>
      <c r="H1222" s="809"/>
      <c r="I1222" s="810"/>
      <c r="J1222" s="811"/>
      <c r="K1222" s="810"/>
      <c r="L1222" s="647"/>
    </row>
    <row r="1223">
      <c r="A1223" s="804"/>
      <c r="B1223" s="799"/>
      <c r="C1223" s="805"/>
      <c r="D1223" s="814"/>
      <c r="E1223" s="807"/>
      <c r="F1223" s="682"/>
      <c r="G1223" s="808"/>
      <c r="H1223" s="809"/>
      <c r="I1223" s="810"/>
      <c r="J1223" s="811"/>
      <c r="K1223" s="810"/>
      <c r="L1223" s="647"/>
    </row>
    <row r="1224">
      <c r="A1224" s="804"/>
      <c r="B1224" s="799"/>
      <c r="C1224" s="805"/>
      <c r="D1224" s="814"/>
      <c r="E1224" s="807"/>
      <c r="F1224" s="682"/>
      <c r="G1224" s="808"/>
      <c r="H1224" s="809"/>
      <c r="I1224" s="810"/>
      <c r="J1224" s="811"/>
      <c r="K1224" s="810"/>
      <c r="L1224" s="647"/>
    </row>
    <row r="1225">
      <c r="A1225" s="804"/>
      <c r="B1225" s="799"/>
      <c r="C1225" s="805"/>
      <c r="D1225" s="814"/>
      <c r="E1225" s="807"/>
      <c r="F1225" s="682"/>
      <c r="G1225" s="808"/>
      <c r="H1225" s="809"/>
      <c r="I1225" s="810"/>
      <c r="J1225" s="811"/>
      <c r="K1225" s="810"/>
      <c r="L1225" s="647"/>
    </row>
    <row r="1226">
      <c r="A1226" s="804"/>
      <c r="B1226" s="799"/>
      <c r="C1226" s="805"/>
      <c r="D1226" s="814"/>
      <c r="E1226" s="807"/>
      <c r="F1226" s="682"/>
      <c r="G1226" s="808"/>
      <c r="H1226" s="809"/>
      <c r="I1226" s="810"/>
      <c r="J1226" s="811"/>
      <c r="K1226" s="810"/>
      <c r="L1226" s="647"/>
    </row>
    <row r="1227">
      <c r="A1227" s="804"/>
      <c r="B1227" s="799"/>
      <c r="C1227" s="805"/>
      <c r="D1227" s="814"/>
      <c r="E1227" s="807"/>
      <c r="F1227" s="682"/>
      <c r="G1227" s="808"/>
      <c r="H1227" s="809"/>
      <c r="I1227" s="810"/>
      <c r="J1227" s="811"/>
      <c r="K1227" s="810"/>
      <c r="L1227" s="647"/>
    </row>
    <row r="1228">
      <c r="A1228" s="804"/>
      <c r="B1228" s="799"/>
      <c r="C1228" s="805"/>
      <c r="D1228" s="814"/>
      <c r="E1228" s="807"/>
      <c r="F1228" s="682"/>
      <c r="G1228" s="808"/>
      <c r="H1228" s="809"/>
      <c r="I1228" s="810"/>
      <c r="J1228" s="811"/>
      <c r="K1228" s="810"/>
      <c r="L1228" s="647"/>
    </row>
    <row r="1229">
      <c r="A1229" s="804"/>
      <c r="B1229" s="799"/>
      <c r="C1229" s="805"/>
      <c r="D1229" s="814"/>
      <c r="E1229" s="807"/>
      <c r="F1229" s="682"/>
      <c r="G1229" s="808"/>
      <c r="H1229" s="809"/>
      <c r="I1229" s="810"/>
      <c r="J1229" s="811"/>
      <c r="K1229" s="810"/>
      <c r="L1229" s="647"/>
    </row>
    <row r="1230">
      <c r="A1230" s="804"/>
      <c r="B1230" s="799"/>
      <c r="C1230" s="805"/>
      <c r="D1230" s="814"/>
      <c r="E1230" s="807"/>
      <c r="F1230" s="682"/>
      <c r="G1230" s="808"/>
      <c r="H1230" s="809"/>
      <c r="I1230" s="810"/>
      <c r="J1230" s="811"/>
      <c r="K1230" s="810"/>
      <c r="L1230" s="647"/>
    </row>
    <row r="1231">
      <c r="A1231" s="804"/>
      <c r="B1231" s="799"/>
      <c r="C1231" s="805"/>
      <c r="D1231" s="814"/>
      <c r="E1231" s="807"/>
      <c r="F1231" s="682"/>
      <c r="G1231" s="808"/>
      <c r="H1231" s="809"/>
      <c r="I1231" s="810"/>
      <c r="J1231" s="811"/>
      <c r="K1231" s="810"/>
      <c r="L1231" s="647"/>
    </row>
    <row r="1232">
      <c r="A1232" s="804"/>
      <c r="B1232" s="799"/>
      <c r="C1232" s="805"/>
      <c r="D1232" s="814"/>
      <c r="E1232" s="807"/>
      <c r="F1232" s="682"/>
      <c r="G1232" s="808"/>
      <c r="H1232" s="809"/>
      <c r="I1232" s="810"/>
      <c r="J1232" s="811"/>
      <c r="K1232" s="810"/>
      <c r="L1232" s="647"/>
    </row>
    <row r="1233">
      <c r="A1233" s="804"/>
      <c r="B1233" s="799"/>
      <c r="C1233" s="805"/>
      <c r="D1233" s="814"/>
      <c r="E1233" s="807"/>
      <c r="F1233" s="682"/>
      <c r="G1233" s="808"/>
      <c r="H1233" s="809"/>
      <c r="I1233" s="810"/>
      <c r="J1233" s="811"/>
      <c r="K1233" s="810"/>
      <c r="L1233" s="647"/>
    </row>
    <row r="1234">
      <c r="A1234" s="804"/>
      <c r="B1234" s="799"/>
      <c r="C1234" s="805"/>
      <c r="D1234" s="814"/>
      <c r="E1234" s="807"/>
      <c r="F1234" s="682"/>
      <c r="G1234" s="808"/>
      <c r="H1234" s="809"/>
      <c r="I1234" s="810"/>
      <c r="J1234" s="811"/>
      <c r="K1234" s="810"/>
      <c r="L1234" s="647"/>
    </row>
    <row r="1235">
      <c r="A1235" s="804"/>
      <c r="B1235" s="799"/>
      <c r="C1235" s="805"/>
      <c r="D1235" s="814"/>
      <c r="E1235" s="807"/>
      <c r="F1235" s="682"/>
      <c r="G1235" s="808"/>
      <c r="H1235" s="809"/>
      <c r="I1235" s="810"/>
      <c r="J1235" s="811"/>
      <c r="K1235" s="810"/>
      <c r="L1235" s="647"/>
    </row>
    <row r="1236">
      <c r="A1236" s="804"/>
      <c r="B1236" s="799"/>
      <c r="C1236" s="805"/>
      <c r="D1236" s="814"/>
      <c r="E1236" s="807"/>
      <c r="F1236" s="682"/>
      <c r="G1236" s="808"/>
      <c r="H1236" s="809"/>
      <c r="I1236" s="810"/>
      <c r="J1236" s="811"/>
      <c r="K1236" s="810"/>
      <c r="L1236" s="647"/>
    </row>
    <row r="1237">
      <c r="A1237" s="804"/>
      <c r="B1237" s="799"/>
      <c r="C1237" s="805"/>
      <c r="D1237" s="814"/>
      <c r="E1237" s="807"/>
      <c r="F1237" s="682"/>
      <c r="G1237" s="808"/>
      <c r="H1237" s="809"/>
      <c r="I1237" s="810"/>
      <c r="J1237" s="811"/>
      <c r="K1237" s="810"/>
      <c r="L1237" s="647"/>
    </row>
    <row r="1238">
      <c r="A1238" s="804"/>
      <c r="B1238" s="799"/>
      <c r="C1238" s="805"/>
      <c r="D1238" s="814"/>
      <c r="E1238" s="807"/>
      <c r="F1238" s="682"/>
      <c r="G1238" s="808"/>
      <c r="H1238" s="809"/>
      <c r="I1238" s="810"/>
      <c r="J1238" s="811"/>
      <c r="K1238" s="810"/>
      <c r="L1238" s="647"/>
    </row>
    <row r="1239">
      <c r="A1239" s="804"/>
      <c r="B1239" s="799"/>
      <c r="C1239" s="805"/>
      <c r="D1239" s="814"/>
      <c r="E1239" s="807"/>
      <c r="F1239" s="682"/>
      <c r="G1239" s="808"/>
      <c r="H1239" s="809"/>
      <c r="I1239" s="810"/>
      <c r="J1239" s="811"/>
      <c r="K1239" s="810"/>
      <c r="L1239" s="647"/>
    </row>
    <row r="1240">
      <c r="A1240" s="804"/>
      <c r="B1240" s="799"/>
      <c r="C1240" s="805"/>
      <c r="D1240" s="814"/>
      <c r="E1240" s="807"/>
      <c r="F1240" s="682"/>
      <c r="G1240" s="808"/>
      <c r="H1240" s="809"/>
      <c r="I1240" s="810"/>
      <c r="J1240" s="811"/>
      <c r="K1240" s="810"/>
      <c r="L1240" s="647"/>
    </row>
    <row r="1241">
      <c r="A1241" s="804"/>
      <c r="B1241" s="799"/>
      <c r="C1241" s="805"/>
      <c r="D1241" s="814"/>
      <c r="E1241" s="807"/>
      <c r="F1241" s="682"/>
      <c r="G1241" s="808"/>
      <c r="H1241" s="809"/>
      <c r="I1241" s="810"/>
      <c r="J1241" s="811"/>
      <c r="K1241" s="810"/>
      <c r="L1241" s="647"/>
    </row>
    <row r="1242">
      <c r="A1242" s="804"/>
      <c r="B1242" s="799"/>
      <c r="C1242" s="805"/>
      <c r="D1242" s="814"/>
      <c r="E1242" s="807"/>
      <c r="F1242" s="682"/>
      <c r="G1242" s="808"/>
      <c r="H1242" s="809"/>
      <c r="I1242" s="810"/>
      <c r="J1242" s="811"/>
      <c r="K1242" s="810"/>
      <c r="L1242" s="647"/>
    </row>
    <row r="1243">
      <c r="A1243" s="804"/>
      <c r="B1243" s="799"/>
      <c r="C1243" s="805"/>
      <c r="D1243" s="814"/>
      <c r="E1243" s="807"/>
      <c r="F1243" s="682"/>
      <c r="G1243" s="808"/>
      <c r="H1243" s="809"/>
      <c r="I1243" s="810"/>
      <c r="J1243" s="811"/>
      <c r="K1243" s="810"/>
      <c r="L1243" s="647"/>
    </row>
    <row r="1244">
      <c r="A1244" s="804"/>
      <c r="B1244" s="799"/>
      <c r="C1244" s="805"/>
      <c r="D1244" s="814"/>
      <c r="E1244" s="807"/>
      <c r="F1244" s="682"/>
      <c r="G1244" s="808"/>
      <c r="H1244" s="809"/>
      <c r="I1244" s="810"/>
      <c r="J1244" s="811"/>
      <c r="K1244" s="810"/>
      <c r="L1244" s="647"/>
    </row>
    <row r="1245">
      <c r="A1245" s="804"/>
      <c r="B1245" s="799"/>
      <c r="C1245" s="805"/>
      <c r="D1245" s="814"/>
      <c r="E1245" s="807"/>
      <c r="F1245" s="682"/>
      <c r="G1245" s="808"/>
      <c r="H1245" s="809"/>
      <c r="I1245" s="810"/>
      <c r="J1245" s="811"/>
      <c r="K1245" s="810"/>
      <c r="L1245" s="647"/>
    </row>
    <row r="1246">
      <c r="A1246" s="804"/>
      <c r="B1246" s="799"/>
      <c r="C1246" s="805"/>
      <c r="D1246" s="814"/>
      <c r="E1246" s="807"/>
      <c r="F1246" s="682"/>
      <c r="G1246" s="808"/>
      <c r="H1246" s="809"/>
      <c r="I1246" s="810"/>
      <c r="J1246" s="811"/>
      <c r="K1246" s="810"/>
      <c r="L1246" s="647"/>
    </row>
    <row r="1247">
      <c r="A1247" s="804"/>
      <c r="B1247" s="799"/>
      <c r="C1247" s="805"/>
      <c r="D1247" s="814"/>
      <c r="E1247" s="807"/>
      <c r="F1247" s="682"/>
      <c r="G1247" s="808"/>
      <c r="H1247" s="809"/>
      <c r="I1247" s="810"/>
      <c r="J1247" s="811"/>
      <c r="K1247" s="810"/>
      <c r="L1247" s="647"/>
    </row>
    <row r="1248">
      <c r="A1248" s="804"/>
      <c r="B1248" s="799"/>
      <c r="C1248" s="805"/>
      <c r="D1248" s="814"/>
      <c r="E1248" s="807"/>
      <c r="F1248" s="682"/>
      <c r="G1248" s="808"/>
      <c r="H1248" s="809"/>
      <c r="I1248" s="810"/>
      <c r="J1248" s="811"/>
      <c r="K1248" s="810"/>
      <c r="L1248" s="647"/>
    </row>
    <row r="1249">
      <c r="A1249" s="804"/>
      <c r="B1249" s="799"/>
      <c r="C1249" s="805"/>
      <c r="D1249" s="814"/>
      <c r="E1249" s="807"/>
      <c r="F1249" s="682"/>
      <c r="G1249" s="808"/>
      <c r="H1249" s="809"/>
      <c r="I1249" s="810"/>
      <c r="J1249" s="811"/>
      <c r="K1249" s="810"/>
      <c r="L1249" s="647"/>
    </row>
    <row r="1250">
      <c r="A1250" s="804"/>
      <c r="B1250" s="799"/>
      <c r="C1250" s="805"/>
      <c r="D1250" s="814"/>
      <c r="E1250" s="807"/>
      <c r="F1250" s="682"/>
      <c r="G1250" s="808"/>
      <c r="H1250" s="809"/>
      <c r="I1250" s="810"/>
      <c r="J1250" s="811"/>
      <c r="K1250" s="810"/>
      <c r="L1250" s="647"/>
    </row>
    <row r="1251">
      <c r="A1251" s="804"/>
      <c r="B1251" s="799"/>
      <c r="C1251" s="805"/>
      <c r="D1251" s="814"/>
      <c r="E1251" s="807"/>
      <c r="F1251" s="682"/>
      <c r="G1251" s="808"/>
      <c r="H1251" s="809"/>
      <c r="I1251" s="810"/>
      <c r="J1251" s="811"/>
      <c r="K1251" s="810"/>
      <c r="L1251" s="647"/>
    </row>
    <row r="1252">
      <c r="A1252" s="804"/>
      <c r="B1252" s="799"/>
      <c r="C1252" s="805"/>
      <c r="D1252" s="814"/>
      <c r="E1252" s="807"/>
      <c r="F1252" s="682"/>
      <c r="G1252" s="808"/>
      <c r="H1252" s="809"/>
      <c r="I1252" s="810"/>
      <c r="J1252" s="811"/>
      <c r="K1252" s="810"/>
      <c r="L1252" s="647"/>
    </row>
    <row r="1253">
      <c r="A1253" s="804"/>
      <c r="B1253" s="799"/>
      <c r="C1253" s="805"/>
      <c r="D1253" s="814"/>
      <c r="E1253" s="807"/>
      <c r="F1253" s="682"/>
      <c r="G1253" s="808"/>
      <c r="H1253" s="809"/>
      <c r="I1253" s="810"/>
      <c r="J1253" s="811"/>
      <c r="K1253" s="810"/>
      <c r="L1253" s="647"/>
    </row>
    <row r="1254">
      <c r="A1254" s="804"/>
      <c r="B1254" s="799"/>
      <c r="C1254" s="805"/>
      <c r="D1254" s="814"/>
      <c r="E1254" s="807"/>
      <c r="F1254" s="682"/>
      <c r="G1254" s="808"/>
      <c r="H1254" s="809"/>
      <c r="I1254" s="810"/>
      <c r="J1254" s="811"/>
      <c r="K1254" s="810"/>
      <c r="L1254" s="647"/>
    </row>
    <row r="1255">
      <c r="A1255" s="804"/>
      <c r="B1255" s="799"/>
      <c r="C1255" s="805"/>
      <c r="D1255" s="814"/>
      <c r="E1255" s="807"/>
      <c r="F1255" s="682"/>
      <c r="G1255" s="808"/>
      <c r="H1255" s="809"/>
      <c r="I1255" s="810"/>
      <c r="J1255" s="811"/>
      <c r="K1255" s="810"/>
      <c r="L1255" s="647"/>
    </row>
    <row r="1256">
      <c r="A1256" s="804"/>
      <c r="B1256" s="799"/>
      <c r="C1256" s="805"/>
      <c r="D1256" s="814"/>
      <c r="E1256" s="807"/>
      <c r="F1256" s="682"/>
      <c r="G1256" s="808"/>
      <c r="H1256" s="809"/>
      <c r="I1256" s="810"/>
      <c r="J1256" s="811"/>
      <c r="K1256" s="810"/>
      <c r="L1256" s="647"/>
    </row>
    <row r="1257">
      <c r="A1257" s="804"/>
      <c r="B1257" s="799"/>
      <c r="C1257" s="805"/>
      <c r="D1257" s="814"/>
      <c r="E1257" s="807"/>
      <c r="F1257" s="682"/>
      <c r="G1257" s="808"/>
      <c r="H1257" s="809"/>
      <c r="I1257" s="810"/>
      <c r="J1257" s="811"/>
      <c r="K1257" s="810"/>
      <c r="L1257" s="647"/>
    </row>
    <row r="1258">
      <c r="A1258" s="804"/>
      <c r="B1258" s="799"/>
      <c r="C1258" s="805"/>
      <c r="D1258" s="814"/>
      <c r="E1258" s="807"/>
      <c r="F1258" s="682"/>
      <c r="G1258" s="808"/>
      <c r="H1258" s="809"/>
      <c r="I1258" s="810"/>
      <c r="J1258" s="811"/>
      <c r="K1258" s="810"/>
      <c r="L1258" s="647"/>
    </row>
    <row r="1259">
      <c r="A1259" s="804"/>
      <c r="B1259" s="799"/>
      <c r="C1259" s="805"/>
      <c r="D1259" s="814"/>
      <c r="E1259" s="807"/>
      <c r="F1259" s="682"/>
      <c r="G1259" s="808"/>
      <c r="H1259" s="809"/>
      <c r="I1259" s="810"/>
      <c r="J1259" s="811"/>
      <c r="K1259" s="810"/>
      <c r="L1259" s="647"/>
    </row>
    <row r="1260">
      <c r="A1260" s="804"/>
      <c r="B1260" s="799"/>
      <c r="C1260" s="805"/>
      <c r="D1260" s="814"/>
      <c r="E1260" s="807"/>
      <c r="F1260" s="682"/>
      <c r="G1260" s="808"/>
      <c r="H1260" s="809"/>
      <c r="I1260" s="810"/>
      <c r="J1260" s="811"/>
      <c r="K1260" s="810"/>
      <c r="L1260" s="647"/>
    </row>
    <row r="1261">
      <c r="A1261" s="804"/>
      <c r="B1261" s="799"/>
      <c r="C1261" s="805"/>
      <c r="D1261" s="814"/>
      <c r="E1261" s="807"/>
      <c r="F1261" s="682"/>
      <c r="G1261" s="808"/>
      <c r="H1261" s="809"/>
      <c r="I1261" s="810"/>
      <c r="J1261" s="811"/>
      <c r="K1261" s="810"/>
      <c r="L1261" s="647"/>
    </row>
    <row r="1262">
      <c r="A1262" s="804"/>
      <c r="B1262" s="799"/>
      <c r="C1262" s="805"/>
      <c r="D1262" s="814"/>
      <c r="E1262" s="807"/>
      <c r="F1262" s="682"/>
      <c r="G1262" s="808"/>
      <c r="H1262" s="809"/>
      <c r="I1262" s="810"/>
      <c r="J1262" s="811"/>
      <c r="K1262" s="810"/>
      <c r="L1262" s="647"/>
    </row>
    <row r="1263">
      <c r="A1263" s="804"/>
      <c r="B1263" s="799"/>
      <c r="C1263" s="805"/>
      <c r="D1263" s="814"/>
      <c r="E1263" s="807"/>
      <c r="F1263" s="682"/>
      <c r="G1263" s="808"/>
      <c r="H1263" s="809"/>
      <c r="I1263" s="810"/>
      <c r="J1263" s="811"/>
      <c r="K1263" s="810"/>
      <c r="L1263" s="647"/>
    </row>
    <row r="1264">
      <c r="A1264" s="804"/>
      <c r="B1264" s="799"/>
      <c r="C1264" s="805"/>
      <c r="D1264" s="814"/>
      <c r="E1264" s="807"/>
      <c r="F1264" s="682"/>
      <c r="G1264" s="808"/>
      <c r="H1264" s="809"/>
      <c r="I1264" s="810"/>
      <c r="J1264" s="811"/>
      <c r="K1264" s="810"/>
      <c r="L1264" s="647"/>
    </row>
    <row r="1265">
      <c r="A1265" s="804"/>
      <c r="B1265" s="799"/>
      <c r="C1265" s="805"/>
      <c r="D1265" s="814"/>
      <c r="E1265" s="807"/>
      <c r="F1265" s="682"/>
      <c r="G1265" s="808"/>
      <c r="H1265" s="809"/>
      <c r="I1265" s="810"/>
      <c r="J1265" s="811"/>
      <c r="K1265" s="810"/>
      <c r="L1265" s="647"/>
    </row>
    <row r="1266">
      <c r="A1266" s="804"/>
      <c r="B1266" s="799"/>
      <c r="C1266" s="805"/>
      <c r="D1266" s="814"/>
      <c r="E1266" s="807"/>
      <c r="F1266" s="682"/>
      <c r="G1266" s="808"/>
      <c r="H1266" s="809"/>
      <c r="I1266" s="810"/>
      <c r="J1266" s="811"/>
      <c r="K1266" s="810"/>
      <c r="L1266" s="647"/>
    </row>
    <row r="1267">
      <c r="A1267" s="804"/>
      <c r="B1267" s="799"/>
      <c r="C1267" s="805"/>
      <c r="D1267" s="814"/>
      <c r="E1267" s="807"/>
      <c r="F1267" s="682"/>
      <c r="G1267" s="808"/>
      <c r="H1267" s="809"/>
      <c r="I1267" s="810"/>
      <c r="J1267" s="811"/>
      <c r="K1267" s="810"/>
      <c r="L1267" s="647"/>
    </row>
    <row r="1268">
      <c r="A1268" s="804"/>
      <c r="B1268" s="799"/>
      <c r="C1268" s="805"/>
      <c r="D1268" s="814"/>
      <c r="E1268" s="807"/>
      <c r="F1268" s="682"/>
      <c r="G1268" s="808"/>
      <c r="H1268" s="809"/>
      <c r="I1268" s="810"/>
      <c r="J1268" s="811"/>
      <c r="K1268" s="810"/>
      <c r="L1268" s="647"/>
    </row>
    <row r="1269">
      <c r="A1269" s="804"/>
      <c r="B1269" s="799"/>
      <c r="C1269" s="805"/>
      <c r="D1269" s="814"/>
      <c r="E1269" s="807"/>
      <c r="F1269" s="682"/>
      <c r="G1269" s="808"/>
      <c r="H1269" s="809"/>
      <c r="I1269" s="810"/>
      <c r="J1269" s="811"/>
      <c r="K1269" s="810"/>
      <c r="L1269" s="647"/>
    </row>
    <row r="1270">
      <c r="A1270" s="804"/>
      <c r="B1270" s="799"/>
      <c r="C1270" s="805"/>
      <c r="D1270" s="814"/>
      <c r="E1270" s="807"/>
      <c r="F1270" s="682"/>
      <c r="G1270" s="808"/>
      <c r="H1270" s="809"/>
      <c r="I1270" s="810"/>
      <c r="J1270" s="811"/>
      <c r="K1270" s="810"/>
      <c r="L1270" s="647"/>
    </row>
    <row r="1271">
      <c r="A1271" s="804"/>
      <c r="B1271" s="799"/>
      <c r="C1271" s="805"/>
      <c r="D1271" s="814"/>
      <c r="E1271" s="807"/>
      <c r="F1271" s="682"/>
      <c r="G1271" s="808"/>
      <c r="H1271" s="809"/>
      <c r="I1271" s="810"/>
      <c r="J1271" s="811"/>
      <c r="K1271" s="810"/>
      <c r="L1271" s="647"/>
    </row>
    <row r="1272">
      <c r="A1272" s="804"/>
      <c r="B1272" s="799"/>
      <c r="C1272" s="805"/>
      <c r="D1272" s="814"/>
      <c r="E1272" s="807"/>
      <c r="F1272" s="682"/>
      <c r="G1272" s="808"/>
      <c r="H1272" s="809"/>
      <c r="I1272" s="810"/>
      <c r="J1272" s="811"/>
      <c r="K1272" s="810"/>
      <c r="L1272" s="647"/>
    </row>
    <row r="1273">
      <c r="A1273" s="804"/>
      <c r="B1273" s="799"/>
      <c r="C1273" s="805"/>
      <c r="D1273" s="814"/>
      <c r="E1273" s="807"/>
      <c r="F1273" s="682"/>
      <c r="G1273" s="808"/>
      <c r="H1273" s="809"/>
      <c r="I1273" s="810"/>
      <c r="J1273" s="811"/>
      <c r="K1273" s="810"/>
      <c r="L1273" s="647"/>
    </row>
    <row r="1274">
      <c r="A1274" s="804"/>
      <c r="B1274" s="799"/>
      <c r="C1274" s="805"/>
      <c r="D1274" s="814"/>
      <c r="E1274" s="807"/>
      <c r="F1274" s="682"/>
      <c r="G1274" s="808"/>
      <c r="H1274" s="809"/>
      <c r="I1274" s="810"/>
      <c r="J1274" s="811"/>
      <c r="K1274" s="810"/>
      <c r="L1274" s="647"/>
    </row>
    <row r="1275">
      <c r="A1275" s="804"/>
      <c r="B1275" s="799"/>
      <c r="C1275" s="805"/>
      <c r="D1275" s="814"/>
      <c r="E1275" s="807"/>
      <c r="F1275" s="682"/>
      <c r="G1275" s="808"/>
      <c r="H1275" s="809"/>
      <c r="I1275" s="810"/>
      <c r="J1275" s="811"/>
      <c r="K1275" s="810"/>
      <c r="L1275" s="647"/>
    </row>
    <row r="1276">
      <c r="A1276" s="804"/>
      <c r="B1276" s="799"/>
      <c r="C1276" s="805"/>
      <c r="D1276" s="814"/>
      <c r="E1276" s="807"/>
      <c r="F1276" s="682"/>
      <c r="G1276" s="808"/>
      <c r="H1276" s="809"/>
      <c r="I1276" s="810"/>
      <c r="J1276" s="811"/>
      <c r="K1276" s="810"/>
      <c r="L1276" s="647"/>
    </row>
    <row r="1277">
      <c r="A1277" s="804"/>
      <c r="B1277" s="799"/>
      <c r="C1277" s="805"/>
      <c r="D1277" s="814"/>
      <c r="E1277" s="807"/>
      <c r="F1277" s="682"/>
      <c r="G1277" s="808"/>
      <c r="H1277" s="809"/>
      <c r="I1277" s="810"/>
      <c r="J1277" s="811"/>
      <c r="K1277" s="810"/>
      <c r="L1277" s="647"/>
    </row>
    <row r="1278">
      <c r="A1278" s="804"/>
      <c r="B1278" s="799"/>
      <c r="C1278" s="805"/>
      <c r="D1278" s="814"/>
      <c r="E1278" s="807"/>
      <c r="F1278" s="682"/>
      <c r="G1278" s="808"/>
      <c r="H1278" s="809"/>
      <c r="I1278" s="810"/>
      <c r="J1278" s="811"/>
      <c r="K1278" s="810"/>
      <c r="L1278" s="647"/>
    </row>
    <row r="1279">
      <c r="A1279" s="804"/>
      <c r="B1279" s="799"/>
      <c r="C1279" s="805"/>
      <c r="D1279" s="814"/>
      <c r="E1279" s="807"/>
      <c r="F1279" s="682"/>
      <c r="G1279" s="808"/>
      <c r="H1279" s="809"/>
      <c r="I1279" s="810"/>
      <c r="J1279" s="811"/>
      <c r="K1279" s="810"/>
      <c r="L1279" s="647"/>
    </row>
    <row r="1280">
      <c r="A1280" s="804"/>
      <c r="B1280" s="799"/>
      <c r="C1280" s="805"/>
      <c r="D1280" s="814"/>
      <c r="E1280" s="807"/>
      <c r="F1280" s="682"/>
      <c r="G1280" s="808"/>
      <c r="H1280" s="809"/>
      <c r="I1280" s="810"/>
      <c r="J1280" s="811"/>
      <c r="K1280" s="810"/>
      <c r="L1280" s="647"/>
    </row>
    <row r="1281">
      <c r="A1281" s="804"/>
      <c r="B1281" s="799"/>
      <c r="C1281" s="805"/>
      <c r="D1281" s="814"/>
      <c r="E1281" s="807"/>
      <c r="F1281" s="682"/>
      <c r="G1281" s="808"/>
      <c r="H1281" s="809"/>
      <c r="I1281" s="810"/>
      <c r="J1281" s="811"/>
      <c r="K1281" s="810"/>
      <c r="L1281" s="647"/>
    </row>
    <row r="1282">
      <c r="A1282" s="804"/>
      <c r="B1282" s="799"/>
      <c r="C1282" s="805"/>
      <c r="D1282" s="814"/>
      <c r="E1282" s="807"/>
      <c r="F1282" s="682"/>
      <c r="G1282" s="808"/>
      <c r="H1282" s="809"/>
      <c r="I1282" s="810"/>
      <c r="J1282" s="811"/>
      <c r="K1282" s="810"/>
      <c r="L1282" s="647"/>
    </row>
    <row r="1283">
      <c r="A1283" s="804"/>
      <c r="B1283" s="799"/>
      <c r="C1283" s="805"/>
      <c r="D1283" s="814"/>
      <c r="E1283" s="807"/>
      <c r="F1283" s="682"/>
      <c r="G1283" s="808"/>
      <c r="H1283" s="809"/>
      <c r="I1283" s="810"/>
      <c r="J1283" s="811"/>
      <c r="K1283" s="810"/>
      <c r="L1283" s="647"/>
    </row>
    <row r="1284">
      <c r="A1284" s="804"/>
      <c r="B1284" s="799"/>
      <c r="C1284" s="805"/>
      <c r="D1284" s="814"/>
      <c r="E1284" s="807"/>
      <c r="F1284" s="682"/>
      <c r="G1284" s="808"/>
      <c r="H1284" s="809"/>
      <c r="I1284" s="810"/>
      <c r="J1284" s="811"/>
      <c r="K1284" s="810"/>
      <c r="L1284" s="647"/>
    </row>
    <row r="1285">
      <c r="A1285" s="804"/>
      <c r="B1285" s="799"/>
      <c r="C1285" s="805"/>
      <c r="D1285" s="814"/>
      <c r="E1285" s="807"/>
      <c r="F1285" s="682"/>
      <c r="G1285" s="808"/>
      <c r="H1285" s="809"/>
      <c r="I1285" s="810"/>
      <c r="J1285" s="811"/>
      <c r="K1285" s="810"/>
      <c r="L1285" s="647"/>
    </row>
    <row r="1286">
      <c r="A1286" s="804"/>
      <c r="B1286" s="799"/>
      <c r="C1286" s="805"/>
      <c r="D1286" s="814"/>
      <c r="E1286" s="807"/>
      <c r="F1286" s="682"/>
      <c r="G1286" s="808"/>
      <c r="H1286" s="809"/>
      <c r="I1286" s="810"/>
      <c r="J1286" s="811"/>
      <c r="K1286" s="810"/>
      <c r="L1286" s="647"/>
    </row>
    <row r="1287">
      <c r="A1287" s="804"/>
      <c r="B1287" s="799"/>
      <c r="C1287" s="805"/>
      <c r="D1287" s="814"/>
      <c r="E1287" s="807"/>
      <c r="F1287" s="682"/>
      <c r="G1287" s="808"/>
      <c r="H1287" s="809"/>
      <c r="I1287" s="810"/>
      <c r="J1287" s="811"/>
      <c r="K1287" s="810"/>
      <c r="L1287" s="647"/>
    </row>
    <row r="1288">
      <c r="A1288" s="804"/>
      <c r="B1288" s="799"/>
      <c r="C1288" s="805"/>
      <c r="D1288" s="814"/>
      <c r="E1288" s="807"/>
      <c r="F1288" s="682"/>
      <c r="G1288" s="808"/>
      <c r="H1288" s="809"/>
      <c r="I1288" s="810"/>
      <c r="J1288" s="811"/>
      <c r="K1288" s="810"/>
      <c r="L1288" s="647"/>
    </row>
    <row r="1289">
      <c r="A1289" s="804"/>
      <c r="B1289" s="799"/>
      <c r="C1289" s="805"/>
      <c r="D1289" s="814"/>
      <c r="E1289" s="807"/>
      <c r="F1289" s="682"/>
      <c r="G1289" s="808"/>
      <c r="H1289" s="809"/>
      <c r="I1289" s="810"/>
      <c r="J1289" s="811"/>
      <c r="K1289" s="810"/>
      <c r="L1289" s="647"/>
    </row>
    <row r="1290">
      <c r="A1290" s="804"/>
      <c r="B1290" s="799"/>
      <c r="C1290" s="805"/>
      <c r="D1290" s="814"/>
      <c r="E1290" s="807"/>
      <c r="F1290" s="682"/>
      <c r="G1290" s="808"/>
      <c r="H1290" s="809"/>
      <c r="I1290" s="810"/>
      <c r="J1290" s="811"/>
      <c r="K1290" s="810"/>
      <c r="L1290" s="647"/>
    </row>
    <row r="1291">
      <c r="A1291" s="804"/>
      <c r="B1291" s="799"/>
      <c r="C1291" s="805"/>
      <c r="D1291" s="814"/>
      <c r="E1291" s="807"/>
      <c r="F1291" s="682"/>
      <c r="G1291" s="808"/>
      <c r="H1291" s="809"/>
      <c r="I1291" s="810"/>
      <c r="J1291" s="811"/>
      <c r="K1291" s="810"/>
      <c r="L1291" s="647"/>
    </row>
    <row r="1292">
      <c r="A1292" s="804"/>
      <c r="B1292" s="799"/>
      <c r="C1292" s="805"/>
      <c r="D1292" s="814"/>
      <c r="E1292" s="807"/>
      <c r="F1292" s="682"/>
      <c r="G1292" s="808"/>
      <c r="H1292" s="809"/>
      <c r="I1292" s="810"/>
      <c r="J1292" s="811"/>
      <c r="K1292" s="810"/>
      <c r="L1292" s="647"/>
    </row>
    <row r="1293">
      <c r="A1293" s="804"/>
      <c r="B1293" s="799"/>
      <c r="C1293" s="805"/>
      <c r="D1293" s="814"/>
      <c r="E1293" s="807"/>
      <c r="F1293" s="682"/>
      <c r="G1293" s="808"/>
      <c r="H1293" s="809"/>
      <c r="I1293" s="810"/>
      <c r="J1293" s="811"/>
      <c r="K1293" s="810"/>
      <c r="L1293" s="647"/>
    </row>
    <row r="1294">
      <c r="A1294" s="804"/>
      <c r="B1294" s="799"/>
      <c r="C1294" s="805"/>
      <c r="D1294" s="814"/>
      <c r="E1294" s="807"/>
      <c r="F1294" s="682"/>
      <c r="G1294" s="808"/>
      <c r="H1294" s="809"/>
      <c r="I1294" s="810"/>
      <c r="J1294" s="811"/>
      <c r="K1294" s="810"/>
      <c r="L1294" s="647"/>
    </row>
    <row r="1295">
      <c r="A1295" s="804"/>
      <c r="B1295" s="799"/>
      <c r="C1295" s="805"/>
      <c r="D1295" s="814"/>
      <c r="E1295" s="807"/>
      <c r="F1295" s="682"/>
      <c r="G1295" s="808"/>
      <c r="H1295" s="809"/>
      <c r="I1295" s="810"/>
      <c r="J1295" s="811"/>
      <c r="K1295" s="810"/>
      <c r="L1295" s="647"/>
    </row>
    <row r="1296">
      <c r="A1296" s="804"/>
      <c r="B1296" s="799"/>
      <c r="C1296" s="805"/>
      <c r="D1296" s="814"/>
      <c r="E1296" s="807"/>
      <c r="F1296" s="682"/>
      <c r="G1296" s="808"/>
      <c r="H1296" s="809"/>
      <c r="I1296" s="810"/>
      <c r="J1296" s="811"/>
      <c r="K1296" s="810"/>
      <c r="L1296" s="647"/>
    </row>
    <row r="1297">
      <c r="A1297" s="804"/>
      <c r="B1297" s="799"/>
      <c r="C1297" s="805"/>
      <c r="D1297" s="814"/>
      <c r="E1297" s="807"/>
      <c r="F1297" s="682"/>
      <c r="G1297" s="808"/>
      <c r="H1297" s="809"/>
      <c r="I1297" s="810"/>
      <c r="J1297" s="811"/>
      <c r="K1297" s="810"/>
      <c r="L1297" s="647"/>
    </row>
    <row r="1298">
      <c r="A1298" s="804"/>
      <c r="B1298" s="799"/>
      <c r="C1298" s="805"/>
      <c r="D1298" s="814"/>
      <c r="E1298" s="807"/>
      <c r="F1298" s="682"/>
      <c r="G1298" s="808"/>
      <c r="H1298" s="809"/>
      <c r="I1298" s="810"/>
      <c r="J1298" s="811"/>
      <c r="K1298" s="810"/>
      <c r="L1298" s="647"/>
    </row>
    <row r="1299">
      <c r="A1299" s="804"/>
      <c r="B1299" s="799"/>
      <c r="C1299" s="805"/>
      <c r="D1299" s="814"/>
      <c r="E1299" s="807"/>
      <c r="F1299" s="682"/>
      <c r="G1299" s="808"/>
      <c r="H1299" s="809"/>
      <c r="I1299" s="810"/>
      <c r="J1299" s="811"/>
      <c r="K1299" s="810"/>
      <c r="L1299" s="647"/>
    </row>
    <row r="1300">
      <c r="A1300" s="804"/>
      <c r="B1300" s="799"/>
      <c r="C1300" s="805"/>
      <c r="D1300" s="814"/>
      <c r="E1300" s="807"/>
      <c r="F1300" s="682"/>
      <c r="G1300" s="808"/>
      <c r="H1300" s="809"/>
      <c r="I1300" s="810"/>
      <c r="J1300" s="811"/>
      <c r="K1300" s="810"/>
      <c r="L1300" s="647"/>
    </row>
    <row r="1301">
      <c r="A1301" s="804"/>
      <c r="B1301" s="799"/>
      <c r="C1301" s="805"/>
      <c r="D1301" s="814"/>
      <c r="E1301" s="807"/>
      <c r="F1301" s="682"/>
      <c r="G1301" s="808"/>
      <c r="H1301" s="809"/>
      <c r="I1301" s="810"/>
      <c r="J1301" s="811"/>
      <c r="K1301" s="810"/>
      <c r="L1301" s="647"/>
    </row>
    <row r="1302">
      <c r="A1302" s="804"/>
      <c r="B1302" s="799"/>
      <c r="C1302" s="805"/>
      <c r="D1302" s="814"/>
      <c r="E1302" s="807"/>
      <c r="F1302" s="682"/>
      <c r="G1302" s="808"/>
      <c r="H1302" s="809"/>
      <c r="I1302" s="810"/>
      <c r="J1302" s="811"/>
      <c r="K1302" s="810"/>
      <c r="L1302" s="647"/>
    </row>
    <row r="1303">
      <c r="A1303" s="804"/>
      <c r="B1303" s="799"/>
      <c r="C1303" s="805"/>
      <c r="D1303" s="814"/>
      <c r="E1303" s="807"/>
      <c r="F1303" s="682"/>
      <c r="G1303" s="808"/>
      <c r="H1303" s="809"/>
      <c r="I1303" s="810"/>
      <c r="J1303" s="811"/>
      <c r="K1303" s="810"/>
      <c r="L1303" s="647"/>
    </row>
    <row r="1304">
      <c r="A1304" s="804"/>
      <c r="B1304" s="799"/>
      <c r="C1304" s="805"/>
      <c r="D1304" s="814"/>
      <c r="E1304" s="807"/>
      <c r="F1304" s="682"/>
      <c r="G1304" s="808"/>
      <c r="H1304" s="809"/>
      <c r="I1304" s="810"/>
      <c r="J1304" s="811"/>
      <c r="K1304" s="810"/>
      <c r="L1304" s="647"/>
    </row>
    <row r="1305">
      <c r="A1305" s="804"/>
      <c r="B1305" s="799"/>
      <c r="C1305" s="805"/>
      <c r="D1305" s="814"/>
      <c r="E1305" s="807"/>
      <c r="F1305" s="682"/>
      <c r="G1305" s="808"/>
      <c r="H1305" s="809"/>
      <c r="I1305" s="810"/>
      <c r="J1305" s="811"/>
      <c r="K1305" s="810"/>
      <c r="L1305" s="647"/>
    </row>
    <row r="1306">
      <c r="A1306" s="804"/>
      <c r="B1306" s="799"/>
      <c r="C1306" s="805"/>
      <c r="D1306" s="814"/>
      <c r="E1306" s="807"/>
      <c r="F1306" s="682"/>
      <c r="G1306" s="808"/>
      <c r="H1306" s="809"/>
      <c r="I1306" s="810"/>
      <c r="J1306" s="811"/>
      <c r="K1306" s="810"/>
      <c r="L1306" s="647"/>
    </row>
    <row r="1307">
      <c r="A1307" s="804"/>
      <c r="B1307" s="799"/>
      <c r="C1307" s="805"/>
      <c r="D1307" s="814"/>
      <c r="E1307" s="807"/>
      <c r="F1307" s="682"/>
      <c r="G1307" s="808"/>
      <c r="H1307" s="809"/>
      <c r="I1307" s="810"/>
      <c r="J1307" s="811"/>
      <c r="K1307" s="810"/>
      <c r="L1307" s="647"/>
    </row>
    <row r="1308">
      <c r="A1308" s="804"/>
      <c r="B1308" s="799"/>
      <c r="C1308" s="805"/>
      <c r="D1308" s="814"/>
      <c r="E1308" s="807"/>
      <c r="F1308" s="682"/>
      <c r="G1308" s="808"/>
      <c r="H1308" s="809"/>
      <c r="I1308" s="810"/>
      <c r="J1308" s="811"/>
      <c r="K1308" s="810"/>
      <c r="L1308" s="647"/>
    </row>
    <row r="1309">
      <c r="A1309" s="804"/>
      <c r="B1309" s="799"/>
      <c r="C1309" s="805"/>
      <c r="D1309" s="814"/>
      <c r="E1309" s="807"/>
      <c r="F1309" s="682"/>
      <c r="G1309" s="808"/>
      <c r="H1309" s="809"/>
      <c r="I1309" s="810"/>
      <c r="J1309" s="811"/>
      <c r="K1309" s="810"/>
      <c r="L1309" s="647"/>
    </row>
    <row r="1310">
      <c r="A1310" s="804"/>
      <c r="B1310" s="799"/>
      <c r="C1310" s="805"/>
      <c r="D1310" s="814"/>
      <c r="E1310" s="807"/>
      <c r="F1310" s="682"/>
      <c r="G1310" s="808"/>
      <c r="H1310" s="809"/>
      <c r="I1310" s="810"/>
      <c r="J1310" s="811"/>
      <c r="K1310" s="810"/>
      <c r="L1310" s="647"/>
    </row>
    <row r="1311">
      <c r="A1311" s="804"/>
      <c r="B1311" s="799"/>
      <c r="C1311" s="805"/>
      <c r="D1311" s="814"/>
      <c r="E1311" s="807"/>
      <c r="F1311" s="682"/>
      <c r="G1311" s="808"/>
      <c r="H1311" s="809"/>
      <c r="I1311" s="810"/>
      <c r="J1311" s="811"/>
      <c r="K1311" s="810"/>
      <c r="L1311" s="647"/>
    </row>
    <row r="1312">
      <c r="A1312" s="804"/>
      <c r="B1312" s="799"/>
      <c r="C1312" s="805"/>
      <c r="D1312" s="814"/>
      <c r="E1312" s="807"/>
      <c r="F1312" s="682"/>
      <c r="G1312" s="808"/>
      <c r="H1312" s="809"/>
      <c r="I1312" s="810"/>
      <c r="J1312" s="811"/>
      <c r="K1312" s="810"/>
      <c r="L1312" s="647"/>
    </row>
    <row r="1313">
      <c r="A1313" s="804"/>
      <c r="B1313" s="799"/>
      <c r="C1313" s="805"/>
      <c r="D1313" s="814"/>
      <c r="E1313" s="807"/>
      <c r="F1313" s="682"/>
      <c r="G1313" s="808"/>
      <c r="H1313" s="809"/>
      <c r="I1313" s="810"/>
      <c r="J1313" s="811"/>
      <c r="K1313" s="810"/>
      <c r="L1313" s="647"/>
    </row>
    <row r="1314">
      <c r="A1314" s="804"/>
      <c r="B1314" s="799"/>
      <c r="C1314" s="805"/>
      <c r="D1314" s="814"/>
      <c r="E1314" s="807"/>
      <c r="F1314" s="682"/>
      <c r="G1314" s="808"/>
      <c r="H1314" s="809"/>
      <c r="I1314" s="810"/>
      <c r="J1314" s="811"/>
      <c r="K1314" s="810"/>
      <c r="L1314" s="647"/>
    </row>
    <row r="1315">
      <c r="A1315" s="804"/>
      <c r="B1315" s="799"/>
      <c r="C1315" s="805"/>
      <c r="D1315" s="814"/>
      <c r="E1315" s="807"/>
      <c r="F1315" s="682"/>
      <c r="G1315" s="808"/>
      <c r="H1315" s="809"/>
      <c r="I1315" s="810"/>
      <c r="J1315" s="811"/>
      <c r="K1315" s="810"/>
      <c r="L1315" s="647"/>
    </row>
    <row r="1316">
      <c r="A1316" s="804"/>
      <c r="B1316" s="799"/>
      <c r="C1316" s="805"/>
      <c r="D1316" s="814"/>
      <c r="E1316" s="807"/>
      <c r="F1316" s="682"/>
      <c r="G1316" s="808"/>
      <c r="H1316" s="809"/>
      <c r="I1316" s="810"/>
      <c r="J1316" s="811"/>
      <c r="K1316" s="810"/>
      <c r="L1316" s="647"/>
    </row>
    <row r="1317">
      <c r="A1317" s="804"/>
      <c r="B1317" s="799"/>
      <c r="C1317" s="805"/>
      <c r="D1317" s="814"/>
      <c r="E1317" s="807"/>
      <c r="F1317" s="682"/>
      <c r="G1317" s="808"/>
      <c r="H1317" s="809"/>
      <c r="I1317" s="810"/>
      <c r="J1317" s="811"/>
      <c r="K1317" s="810"/>
      <c r="L1317" s="647"/>
    </row>
    <row r="1318">
      <c r="A1318" s="804"/>
      <c r="B1318" s="799"/>
      <c r="C1318" s="805"/>
      <c r="D1318" s="814"/>
      <c r="E1318" s="807"/>
      <c r="F1318" s="682"/>
      <c r="G1318" s="808"/>
      <c r="H1318" s="809"/>
      <c r="I1318" s="810"/>
      <c r="J1318" s="811"/>
      <c r="K1318" s="810"/>
      <c r="L1318" s="647"/>
    </row>
    <row r="1319">
      <c r="A1319" s="804"/>
      <c r="B1319" s="799"/>
      <c r="C1319" s="805"/>
      <c r="D1319" s="814"/>
      <c r="E1319" s="807"/>
      <c r="F1319" s="682"/>
      <c r="G1319" s="808"/>
      <c r="H1319" s="809"/>
      <c r="I1319" s="810"/>
      <c r="J1319" s="811"/>
      <c r="K1319" s="810"/>
      <c r="L1319" s="647"/>
    </row>
    <row r="1320">
      <c r="A1320" s="804"/>
      <c r="B1320" s="799"/>
      <c r="C1320" s="805"/>
      <c r="D1320" s="814"/>
      <c r="E1320" s="807"/>
      <c r="F1320" s="682"/>
      <c r="G1320" s="808"/>
      <c r="H1320" s="809"/>
      <c r="I1320" s="810"/>
      <c r="J1320" s="811"/>
      <c r="K1320" s="810"/>
      <c r="L1320" s="647"/>
    </row>
    <row r="1321">
      <c r="A1321" s="804"/>
      <c r="B1321" s="799"/>
      <c r="C1321" s="805"/>
      <c r="D1321" s="814"/>
      <c r="E1321" s="807"/>
      <c r="F1321" s="682"/>
      <c r="G1321" s="808"/>
      <c r="H1321" s="809"/>
      <c r="I1321" s="810"/>
      <c r="J1321" s="811"/>
      <c r="K1321" s="810"/>
      <c r="L1321" s="647"/>
    </row>
    <row r="1322">
      <c r="A1322" s="804"/>
      <c r="B1322" s="799"/>
      <c r="C1322" s="805"/>
      <c r="D1322" s="814"/>
      <c r="E1322" s="807"/>
      <c r="F1322" s="682"/>
      <c r="G1322" s="808"/>
      <c r="H1322" s="809"/>
      <c r="I1322" s="810"/>
      <c r="J1322" s="811"/>
      <c r="K1322" s="810"/>
      <c r="L1322" s="647"/>
    </row>
    <row r="1323">
      <c r="A1323" s="804"/>
      <c r="B1323" s="799"/>
      <c r="C1323" s="805"/>
      <c r="D1323" s="814"/>
      <c r="E1323" s="807"/>
      <c r="F1323" s="682"/>
      <c r="G1323" s="808"/>
      <c r="H1323" s="809"/>
      <c r="I1323" s="810"/>
      <c r="J1323" s="811"/>
      <c r="K1323" s="810"/>
      <c r="L1323" s="647"/>
    </row>
    <row r="1324">
      <c r="A1324" s="804"/>
      <c r="B1324" s="799"/>
      <c r="C1324" s="805"/>
      <c r="D1324" s="814"/>
      <c r="E1324" s="807"/>
      <c r="F1324" s="682"/>
      <c r="G1324" s="808"/>
      <c r="H1324" s="809"/>
      <c r="I1324" s="810"/>
      <c r="J1324" s="811"/>
      <c r="K1324" s="810"/>
      <c r="L1324" s="647"/>
    </row>
    <row r="1325">
      <c r="A1325" s="804"/>
      <c r="B1325" s="799"/>
      <c r="C1325" s="805"/>
      <c r="D1325" s="814"/>
      <c r="E1325" s="807"/>
      <c r="F1325" s="682"/>
      <c r="G1325" s="808"/>
      <c r="H1325" s="809"/>
      <c r="I1325" s="810"/>
      <c r="J1325" s="811"/>
      <c r="K1325" s="810"/>
      <c r="L1325" s="647"/>
    </row>
    <row r="1326">
      <c r="A1326" s="804"/>
      <c r="B1326" s="799"/>
      <c r="C1326" s="805"/>
      <c r="D1326" s="814"/>
      <c r="E1326" s="807"/>
      <c r="F1326" s="682"/>
      <c r="G1326" s="808"/>
      <c r="H1326" s="809"/>
      <c r="I1326" s="810"/>
      <c r="J1326" s="811"/>
      <c r="K1326" s="810"/>
      <c r="L1326" s="647"/>
    </row>
    <row r="1327">
      <c r="A1327" s="804"/>
      <c r="B1327" s="799"/>
      <c r="C1327" s="805"/>
      <c r="D1327" s="814"/>
      <c r="E1327" s="807"/>
      <c r="F1327" s="682"/>
      <c r="G1327" s="808"/>
      <c r="H1327" s="809"/>
      <c r="I1327" s="810"/>
      <c r="J1327" s="811"/>
      <c r="K1327" s="810"/>
      <c r="L1327" s="647"/>
    </row>
    <row r="1328">
      <c r="A1328" s="804"/>
      <c r="B1328" s="799"/>
      <c r="C1328" s="805"/>
      <c r="D1328" s="814"/>
      <c r="E1328" s="807"/>
      <c r="F1328" s="682"/>
      <c r="G1328" s="808"/>
      <c r="H1328" s="809"/>
      <c r="I1328" s="810"/>
      <c r="J1328" s="811"/>
      <c r="K1328" s="810"/>
      <c r="L1328" s="647"/>
    </row>
    <row r="1329">
      <c r="A1329" s="804"/>
      <c r="B1329" s="799"/>
      <c r="C1329" s="805"/>
      <c r="D1329" s="814"/>
      <c r="E1329" s="807"/>
      <c r="F1329" s="682"/>
      <c r="G1329" s="808"/>
      <c r="H1329" s="809"/>
      <c r="I1329" s="810"/>
      <c r="J1329" s="811"/>
      <c r="K1329" s="810"/>
      <c r="L1329" s="647"/>
    </row>
    <row r="1330">
      <c r="A1330" s="804"/>
      <c r="B1330" s="799"/>
      <c r="C1330" s="805"/>
      <c r="D1330" s="814"/>
      <c r="E1330" s="807"/>
      <c r="F1330" s="682"/>
      <c r="G1330" s="808"/>
      <c r="H1330" s="809"/>
      <c r="I1330" s="810"/>
      <c r="J1330" s="811"/>
      <c r="K1330" s="810"/>
      <c r="L1330" s="647"/>
    </row>
    <row r="1331">
      <c r="A1331" s="804"/>
      <c r="B1331" s="799"/>
      <c r="C1331" s="805"/>
      <c r="D1331" s="814"/>
      <c r="E1331" s="807"/>
      <c r="F1331" s="682"/>
      <c r="G1331" s="808"/>
      <c r="H1331" s="809"/>
      <c r="I1331" s="810"/>
      <c r="J1331" s="811"/>
      <c r="K1331" s="810"/>
      <c r="L1331" s="647"/>
    </row>
    <row r="1332">
      <c r="A1332" s="804"/>
      <c r="B1332" s="799"/>
      <c r="C1332" s="805"/>
      <c r="D1332" s="814"/>
      <c r="E1332" s="807"/>
      <c r="F1332" s="682"/>
      <c r="G1332" s="808"/>
      <c r="H1332" s="809"/>
      <c r="I1332" s="810"/>
      <c r="J1332" s="811"/>
      <c r="K1332" s="810"/>
      <c r="L1332" s="647"/>
    </row>
    <row r="1333">
      <c r="A1333" s="804"/>
      <c r="B1333" s="799"/>
      <c r="C1333" s="805"/>
      <c r="D1333" s="814"/>
      <c r="E1333" s="807"/>
      <c r="F1333" s="682"/>
      <c r="G1333" s="808"/>
      <c r="H1333" s="809"/>
      <c r="I1333" s="810"/>
      <c r="J1333" s="811"/>
      <c r="K1333" s="810"/>
      <c r="L1333" s="647"/>
    </row>
    <row r="1334">
      <c r="A1334" s="804"/>
      <c r="B1334" s="799"/>
      <c r="C1334" s="805"/>
      <c r="D1334" s="814"/>
      <c r="E1334" s="807"/>
      <c r="F1334" s="682"/>
      <c r="G1334" s="808"/>
      <c r="H1334" s="809"/>
      <c r="I1334" s="810"/>
      <c r="J1334" s="811"/>
      <c r="K1334" s="810"/>
      <c r="L1334" s="647"/>
    </row>
    <row r="1335">
      <c r="A1335" s="804"/>
      <c r="B1335" s="799"/>
      <c r="C1335" s="805"/>
      <c r="D1335" s="814"/>
      <c r="E1335" s="807"/>
      <c r="F1335" s="682"/>
      <c r="G1335" s="808"/>
      <c r="H1335" s="809"/>
      <c r="I1335" s="810"/>
      <c r="J1335" s="811"/>
      <c r="K1335" s="810"/>
      <c r="L1335" s="647"/>
    </row>
    <row r="1336">
      <c r="A1336" s="804"/>
      <c r="B1336" s="799"/>
      <c r="C1336" s="805"/>
      <c r="D1336" s="814"/>
      <c r="E1336" s="807"/>
      <c r="F1336" s="682"/>
      <c r="G1336" s="808"/>
      <c r="H1336" s="809"/>
      <c r="I1336" s="810"/>
      <c r="J1336" s="811"/>
      <c r="K1336" s="810"/>
      <c r="L1336" s="647"/>
    </row>
    <row r="1337">
      <c r="A1337" s="804"/>
      <c r="B1337" s="799"/>
      <c r="C1337" s="805"/>
      <c r="D1337" s="814"/>
      <c r="E1337" s="807"/>
      <c r="F1337" s="682"/>
      <c r="G1337" s="808"/>
      <c r="H1337" s="809"/>
      <c r="I1337" s="810"/>
      <c r="J1337" s="811"/>
      <c r="K1337" s="810"/>
      <c r="L1337" s="647"/>
    </row>
    <row r="1338">
      <c r="A1338" s="804"/>
      <c r="B1338" s="799"/>
      <c r="C1338" s="805"/>
      <c r="D1338" s="814"/>
      <c r="E1338" s="807"/>
      <c r="F1338" s="682"/>
      <c r="G1338" s="808"/>
      <c r="H1338" s="809"/>
      <c r="I1338" s="810"/>
      <c r="J1338" s="811"/>
      <c r="K1338" s="810"/>
      <c r="L1338" s="647"/>
    </row>
    <row r="1339">
      <c r="A1339" s="804"/>
      <c r="B1339" s="799"/>
      <c r="C1339" s="805"/>
      <c r="D1339" s="814"/>
      <c r="E1339" s="807"/>
      <c r="F1339" s="682"/>
      <c r="G1339" s="808"/>
      <c r="H1339" s="809"/>
      <c r="I1339" s="810"/>
      <c r="J1339" s="811"/>
      <c r="K1339" s="810"/>
      <c r="L1339" s="647"/>
    </row>
    <row r="1340">
      <c r="A1340" s="804"/>
      <c r="B1340" s="799"/>
      <c r="C1340" s="805"/>
      <c r="D1340" s="814"/>
      <c r="E1340" s="807"/>
      <c r="F1340" s="682"/>
      <c r="G1340" s="808"/>
      <c r="H1340" s="809"/>
      <c r="I1340" s="810"/>
      <c r="J1340" s="811"/>
      <c r="K1340" s="810"/>
      <c r="L1340" s="647"/>
    </row>
    <row r="1341">
      <c r="A1341" s="804"/>
      <c r="B1341" s="799"/>
      <c r="C1341" s="805"/>
      <c r="D1341" s="814"/>
      <c r="E1341" s="807"/>
      <c r="F1341" s="682"/>
      <c r="G1341" s="808"/>
      <c r="H1341" s="809"/>
      <c r="I1341" s="810"/>
      <c r="J1341" s="811"/>
      <c r="K1341" s="810"/>
      <c r="L1341" s="647"/>
    </row>
    <row r="1342">
      <c r="A1342" s="804"/>
      <c r="B1342" s="799"/>
      <c r="C1342" s="805"/>
      <c r="D1342" s="814"/>
      <c r="E1342" s="807"/>
      <c r="F1342" s="682"/>
      <c r="G1342" s="808"/>
      <c r="H1342" s="809"/>
      <c r="I1342" s="810"/>
      <c r="J1342" s="811"/>
      <c r="K1342" s="810"/>
      <c r="L1342" s="647"/>
    </row>
    <row r="1343">
      <c r="A1343" s="804"/>
      <c r="B1343" s="799"/>
      <c r="C1343" s="805"/>
      <c r="D1343" s="814"/>
      <c r="E1343" s="807"/>
      <c r="F1343" s="682"/>
      <c r="G1343" s="808"/>
      <c r="H1343" s="809"/>
      <c r="I1343" s="810"/>
      <c r="J1343" s="811"/>
      <c r="K1343" s="810"/>
      <c r="L1343" s="647"/>
    </row>
    <row r="1344">
      <c r="A1344" s="804"/>
      <c r="B1344" s="799"/>
      <c r="C1344" s="805"/>
      <c r="D1344" s="814"/>
      <c r="E1344" s="807"/>
      <c r="F1344" s="682"/>
      <c r="G1344" s="808"/>
      <c r="H1344" s="809"/>
      <c r="I1344" s="810"/>
      <c r="J1344" s="811"/>
      <c r="K1344" s="810"/>
      <c r="L1344" s="647"/>
    </row>
    <row r="1345">
      <c r="A1345" s="804"/>
      <c r="B1345" s="799"/>
      <c r="C1345" s="805"/>
      <c r="D1345" s="814"/>
      <c r="E1345" s="807"/>
      <c r="F1345" s="682"/>
      <c r="G1345" s="808"/>
      <c r="H1345" s="809"/>
      <c r="I1345" s="810"/>
      <c r="J1345" s="811"/>
      <c r="K1345" s="810"/>
      <c r="L1345" s="647"/>
    </row>
    <row r="1346">
      <c r="A1346" s="804"/>
      <c r="B1346" s="799"/>
      <c r="C1346" s="805"/>
      <c r="D1346" s="814"/>
      <c r="E1346" s="807"/>
      <c r="F1346" s="682"/>
      <c r="G1346" s="808"/>
      <c r="H1346" s="809"/>
      <c r="I1346" s="810"/>
      <c r="J1346" s="811"/>
      <c r="K1346" s="810"/>
      <c r="L1346" s="647"/>
    </row>
    <row r="1347">
      <c r="A1347" s="804"/>
      <c r="B1347" s="799"/>
      <c r="C1347" s="805"/>
      <c r="D1347" s="814"/>
      <c r="E1347" s="807"/>
      <c r="F1347" s="682"/>
      <c r="G1347" s="808"/>
      <c r="H1347" s="809"/>
      <c r="I1347" s="810"/>
      <c r="J1347" s="811"/>
      <c r="K1347" s="810"/>
      <c r="L1347" s="647"/>
    </row>
    <row r="1348">
      <c r="A1348" s="804"/>
      <c r="B1348" s="799"/>
      <c r="C1348" s="805"/>
      <c r="D1348" s="814"/>
      <c r="E1348" s="807"/>
      <c r="F1348" s="682"/>
      <c r="G1348" s="808"/>
      <c r="H1348" s="809"/>
      <c r="I1348" s="810"/>
      <c r="J1348" s="811"/>
      <c r="K1348" s="810"/>
      <c r="L1348" s="647"/>
    </row>
    <row r="1349">
      <c r="A1349" s="804"/>
      <c r="B1349" s="799"/>
      <c r="C1349" s="805"/>
      <c r="D1349" s="814"/>
      <c r="E1349" s="807"/>
      <c r="F1349" s="682"/>
      <c r="G1349" s="808"/>
      <c r="H1349" s="809"/>
      <c r="I1349" s="810"/>
      <c r="J1349" s="811"/>
      <c r="K1349" s="810"/>
      <c r="L1349" s="647"/>
    </row>
    <row r="1350">
      <c r="A1350" s="804"/>
      <c r="B1350" s="799"/>
      <c r="C1350" s="805"/>
      <c r="D1350" s="814"/>
      <c r="E1350" s="807"/>
      <c r="F1350" s="682"/>
      <c r="G1350" s="808"/>
      <c r="H1350" s="809"/>
      <c r="I1350" s="810"/>
      <c r="J1350" s="811"/>
      <c r="K1350" s="810"/>
      <c r="L1350" s="647"/>
    </row>
    <row r="1351">
      <c r="A1351" s="804"/>
      <c r="B1351" s="799"/>
      <c r="C1351" s="805"/>
      <c r="D1351" s="814"/>
      <c r="E1351" s="807"/>
      <c r="F1351" s="682"/>
      <c r="G1351" s="808"/>
      <c r="H1351" s="809"/>
      <c r="I1351" s="810"/>
      <c r="J1351" s="811"/>
      <c r="K1351" s="810"/>
      <c r="L1351" s="647"/>
    </row>
    <row r="1352">
      <c r="A1352" s="804"/>
      <c r="B1352" s="799"/>
      <c r="C1352" s="805"/>
      <c r="D1352" s="814"/>
      <c r="E1352" s="807"/>
      <c r="F1352" s="682"/>
      <c r="G1352" s="808"/>
      <c r="H1352" s="809"/>
      <c r="I1352" s="810"/>
      <c r="J1352" s="811"/>
      <c r="K1352" s="810"/>
      <c r="L1352" s="647"/>
    </row>
    <row r="1353">
      <c r="A1353" s="804"/>
      <c r="B1353" s="799"/>
      <c r="C1353" s="805"/>
      <c r="D1353" s="814"/>
      <c r="E1353" s="807"/>
      <c r="F1353" s="682"/>
      <c r="G1353" s="808"/>
      <c r="H1353" s="809"/>
      <c r="I1353" s="810"/>
      <c r="J1353" s="811"/>
      <c r="K1353" s="810"/>
      <c r="L1353" s="647"/>
    </row>
    <row r="1354">
      <c r="A1354" s="804"/>
      <c r="B1354" s="799"/>
      <c r="C1354" s="805"/>
      <c r="D1354" s="814"/>
      <c r="E1354" s="807"/>
      <c r="F1354" s="682"/>
      <c r="G1354" s="808"/>
      <c r="H1354" s="809"/>
      <c r="I1354" s="810"/>
      <c r="J1354" s="811"/>
      <c r="K1354" s="810"/>
      <c r="L1354" s="647"/>
    </row>
    <row r="1355">
      <c r="A1355" s="804"/>
      <c r="B1355" s="799"/>
      <c r="C1355" s="805"/>
      <c r="D1355" s="814"/>
      <c r="E1355" s="807"/>
      <c r="F1355" s="682"/>
      <c r="G1355" s="808"/>
      <c r="H1355" s="809"/>
      <c r="I1355" s="810"/>
      <c r="J1355" s="811"/>
      <c r="K1355" s="810"/>
      <c r="L1355" s="647"/>
    </row>
    <row r="1356">
      <c r="A1356" s="804"/>
      <c r="B1356" s="799"/>
      <c r="C1356" s="805"/>
      <c r="D1356" s="814"/>
      <c r="E1356" s="807"/>
      <c r="F1356" s="682"/>
      <c r="G1356" s="808"/>
      <c r="H1356" s="809"/>
      <c r="I1356" s="810"/>
      <c r="J1356" s="811"/>
      <c r="K1356" s="810"/>
      <c r="L1356" s="647"/>
    </row>
    <row r="1357">
      <c r="A1357" s="804"/>
      <c r="B1357" s="799"/>
      <c r="C1357" s="805"/>
      <c r="D1357" s="814"/>
      <c r="E1357" s="807"/>
      <c r="F1357" s="682"/>
      <c r="G1357" s="808"/>
      <c r="H1357" s="809"/>
      <c r="I1357" s="810"/>
      <c r="J1357" s="811"/>
      <c r="K1357" s="810"/>
      <c r="L1357" s="647"/>
    </row>
    <row r="1358">
      <c r="A1358" s="804"/>
      <c r="B1358" s="799"/>
      <c r="C1358" s="805"/>
      <c r="D1358" s="814"/>
      <c r="E1358" s="807"/>
      <c r="F1358" s="682"/>
      <c r="G1358" s="808"/>
      <c r="H1358" s="809"/>
      <c r="I1358" s="810"/>
      <c r="J1358" s="811"/>
      <c r="K1358" s="810"/>
      <c r="L1358" s="647"/>
    </row>
    <row r="1359">
      <c r="A1359" s="804"/>
      <c r="B1359" s="799"/>
      <c r="C1359" s="805"/>
      <c r="D1359" s="814"/>
      <c r="E1359" s="807"/>
      <c r="F1359" s="682"/>
      <c r="G1359" s="808"/>
      <c r="H1359" s="809"/>
      <c r="I1359" s="810"/>
      <c r="J1359" s="811"/>
      <c r="K1359" s="810"/>
      <c r="L1359" s="647"/>
    </row>
    <row r="1360">
      <c r="A1360" s="804"/>
      <c r="B1360" s="799"/>
      <c r="C1360" s="805"/>
      <c r="D1360" s="814"/>
      <c r="E1360" s="807"/>
      <c r="F1360" s="682"/>
      <c r="G1360" s="808"/>
      <c r="H1360" s="809"/>
      <c r="I1360" s="810"/>
      <c r="J1360" s="811"/>
      <c r="K1360" s="810"/>
      <c r="L1360" s="647"/>
    </row>
    <row r="1361">
      <c r="A1361" s="804"/>
      <c r="B1361" s="799"/>
      <c r="C1361" s="805"/>
      <c r="D1361" s="814"/>
      <c r="E1361" s="807"/>
      <c r="F1361" s="682"/>
      <c r="G1361" s="808"/>
      <c r="H1361" s="809"/>
      <c r="I1361" s="810"/>
      <c r="J1361" s="811"/>
      <c r="K1361" s="810"/>
      <c r="L1361" s="647"/>
    </row>
    <row r="1362">
      <c r="A1362" s="804"/>
      <c r="B1362" s="799"/>
      <c r="C1362" s="805"/>
      <c r="D1362" s="814"/>
      <c r="E1362" s="807"/>
      <c r="F1362" s="682"/>
      <c r="G1362" s="808"/>
      <c r="H1362" s="809"/>
      <c r="I1362" s="810"/>
      <c r="J1362" s="811"/>
      <c r="K1362" s="810"/>
      <c r="L1362" s="647"/>
    </row>
    <row r="1363">
      <c r="A1363" s="804"/>
      <c r="B1363" s="799"/>
      <c r="C1363" s="805"/>
      <c r="D1363" s="814"/>
      <c r="E1363" s="807"/>
      <c r="F1363" s="682"/>
      <c r="G1363" s="808"/>
      <c r="H1363" s="809"/>
      <c r="I1363" s="810"/>
      <c r="J1363" s="811"/>
      <c r="K1363" s="810"/>
      <c r="L1363" s="647"/>
    </row>
    <row r="1364">
      <c r="A1364" s="804"/>
      <c r="B1364" s="799"/>
      <c r="C1364" s="805"/>
      <c r="D1364" s="814"/>
      <c r="E1364" s="807"/>
      <c r="F1364" s="682"/>
      <c r="G1364" s="808"/>
      <c r="H1364" s="809"/>
      <c r="I1364" s="810"/>
      <c r="J1364" s="811"/>
      <c r="K1364" s="810"/>
      <c r="L1364" s="647"/>
    </row>
    <row r="1365">
      <c r="A1365" s="804"/>
      <c r="B1365" s="799"/>
      <c r="C1365" s="805"/>
      <c r="D1365" s="814"/>
      <c r="E1365" s="807"/>
      <c r="F1365" s="682"/>
      <c r="G1365" s="808"/>
      <c r="H1365" s="809"/>
      <c r="I1365" s="810"/>
      <c r="J1365" s="811"/>
      <c r="K1365" s="810"/>
      <c r="L1365" s="647"/>
    </row>
    <row r="1366">
      <c r="A1366" s="804"/>
      <c r="B1366" s="799"/>
      <c r="C1366" s="805"/>
      <c r="D1366" s="814"/>
      <c r="E1366" s="807"/>
      <c r="F1366" s="682"/>
      <c r="G1366" s="808"/>
      <c r="H1366" s="809"/>
      <c r="I1366" s="810"/>
      <c r="J1366" s="811"/>
      <c r="K1366" s="810"/>
      <c r="L1366" s="647"/>
    </row>
    <row r="1367">
      <c r="A1367" s="804"/>
      <c r="B1367" s="799"/>
      <c r="C1367" s="805"/>
      <c r="D1367" s="814"/>
      <c r="E1367" s="807"/>
      <c r="F1367" s="682"/>
      <c r="G1367" s="808"/>
      <c r="H1367" s="809"/>
      <c r="I1367" s="810"/>
      <c r="J1367" s="811"/>
      <c r="K1367" s="810"/>
      <c r="L1367" s="647"/>
    </row>
    <row r="1368">
      <c r="A1368" s="804"/>
      <c r="B1368" s="799"/>
      <c r="C1368" s="805"/>
      <c r="D1368" s="814"/>
      <c r="E1368" s="807"/>
      <c r="F1368" s="682"/>
      <c r="G1368" s="808"/>
      <c r="H1368" s="809"/>
      <c r="I1368" s="810"/>
      <c r="J1368" s="811"/>
      <c r="K1368" s="810"/>
      <c r="L1368" s="647"/>
    </row>
    <row r="1369">
      <c r="A1369" s="804"/>
      <c r="B1369" s="799"/>
      <c r="C1369" s="805"/>
      <c r="D1369" s="814"/>
      <c r="E1369" s="807"/>
      <c r="F1369" s="682"/>
      <c r="G1369" s="808"/>
      <c r="H1369" s="809"/>
      <c r="I1369" s="810"/>
      <c r="J1369" s="811"/>
      <c r="K1369" s="810"/>
      <c r="L1369" s="647"/>
    </row>
    <row r="1370">
      <c r="A1370" s="804"/>
      <c r="B1370" s="799"/>
      <c r="C1370" s="805"/>
      <c r="D1370" s="814"/>
      <c r="E1370" s="807"/>
      <c r="F1370" s="682"/>
      <c r="G1370" s="808"/>
      <c r="H1370" s="809"/>
      <c r="I1370" s="810"/>
      <c r="J1370" s="811"/>
      <c r="K1370" s="810"/>
      <c r="L1370" s="647"/>
    </row>
    <row r="1371">
      <c r="A1371" s="804"/>
      <c r="B1371" s="799"/>
      <c r="C1371" s="805"/>
      <c r="D1371" s="814"/>
      <c r="E1371" s="807"/>
      <c r="F1371" s="682"/>
      <c r="G1371" s="808"/>
      <c r="H1371" s="809"/>
      <c r="I1371" s="810"/>
      <c r="J1371" s="811"/>
      <c r="K1371" s="810"/>
      <c r="L1371" s="647"/>
    </row>
  </sheetData>
  <mergeCells count="19">
    <mergeCell ref="C32:C33"/>
    <mergeCell ref="D32:D33"/>
    <mergeCell ref="C34:C35"/>
    <mergeCell ref="D34:D35"/>
    <mergeCell ref="B36:B37"/>
    <mergeCell ref="C36:C37"/>
    <mergeCell ref="D36:D37"/>
    <mergeCell ref="C53:C54"/>
    <mergeCell ref="D53:D54"/>
    <mergeCell ref="B57:B61"/>
    <mergeCell ref="C57:C61"/>
    <mergeCell ref="D57:D61"/>
    <mergeCell ref="B38:B39"/>
    <mergeCell ref="C38:C39"/>
    <mergeCell ref="D38:D39"/>
    <mergeCell ref="B40:B41"/>
    <mergeCell ref="C40:C41"/>
    <mergeCell ref="D40:D41"/>
    <mergeCell ref="B53:B54"/>
  </mergeCells>
  <conditionalFormatting sqref="I1:I1371">
    <cfRule type="colorScale" priority="1">
      <colorScale>
        <cfvo type="min"/>
        <cfvo type="percentile" val="50"/>
        <cfvo type="max"/>
        <color rgb="FF57BB8A"/>
        <color rgb="FFFFFFFF"/>
        <color rgb="FFE67C73"/>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outlineLevelCol="1" outlineLevelRow="2"/>
  <cols>
    <col customWidth="1" min="1" max="1" width="32.14"/>
    <col customWidth="1" min="2" max="2" width="31.57"/>
    <col customWidth="1" min="3" max="3" width="30.86"/>
    <col customWidth="1" min="4" max="4" width="38.29"/>
    <col customWidth="1" min="5" max="5" width="34.86"/>
    <col customWidth="1" min="6" max="7" width="8.43"/>
    <col collapsed="1" customWidth="1" min="8" max="8" width="8.43"/>
    <col customWidth="1" hidden="1" min="9" max="9" width="12.43" outlineLevel="1"/>
    <col customWidth="1" min="10" max="10" width="11.0"/>
    <col customWidth="1" min="11" max="13" width="8.43"/>
    <col customWidth="1" min="14" max="14" width="11.86" outlineLevel="1"/>
    <col customWidth="1" min="15" max="16" width="9.86" outlineLevel="1"/>
    <col customWidth="1" min="17" max="18" width="8.43" outlineLevel="1"/>
  </cols>
  <sheetData>
    <row r="1" ht="30.0" customHeight="1">
      <c r="A1" s="817" t="s">
        <v>1057</v>
      </c>
      <c r="B1" s="627" t="s">
        <v>1058</v>
      </c>
      <c r="C1" s="626" t="s">
        <v>704</v>
      </c>
      <c r="D1" s="627" t="s">
        <v>705</v>
      </c>
      <c r="E1" s="628"/>
      <c r="F1" s="629" t="s">
        <v>299</v>
      </c>
      <c r="G1" s="630" t="s">
        <v>707</v>
      </c>
      <c r="H1" s="630" t="s">
        <v>896</v>
      </c>
      <c r="I1" s="726" t="s">
        <v>897</v>
      </c>
      <c r="J1" s="631" t="s">
        <v>526</v>
      </c>
      <c r="K1" s="632" t="s">
        <v>305</v>
      </c>
      <c r="L1" s="633" t="s">
        <v>527</v>
      </c>
      <c r="M1" s="634" t="s">
        <v>307</v>
      </c>
      <c r="N1" s="635" t="s">
        <v>708</v>
      </c>
      <c r="O1" s="633" t="s">
        <v>709</v>
      </c>
      <c r="P1" s="636" t="s">
        <v>710</v>
      </c>
      <c r="Q1" s="637"/>
      <c r="R1" s="630"/>
    </row>
    <row r="2" ht="30.0" customHeight="1">
      <c r="A2" s="525" t="s">
        <v>1059</v>
      </c>
      <c r="B2" s="638"/>
      <c r="C2" s="818"/>
      <c r="D2" s="694"/>
      <c r="E2" s="640" t="s">
        <v>318</v>
      </c>
      <c r="F2" s="641"/>
      <c r="G2" s="539"/>
      <c r="H2" s="539"/>
      <c r="I2" s="728"/>
      <c r="J2" s="642"/>
      <c r="K2" s="536"/>
      <c r="L2" s="643"/>
      <c r="M2" s="536"/>
      <c r="N2" s="645"/>
      <c r="O2" s="536"/>
      <c r="P2" s="536"/>
      <c r="Q2" s="647"/>
      <c r="R2" s="658"/>
    </row>
    <row r="3" ht="30.0" customHeight="1">
      <c r="B3" s="638"/>
      <c r="C3" s="818"/>
      <c r="D3" s="694"/>
      <c r="E3" s="640" t="s">
        <v>1060</v>
      </c>
      <c r="F3" s="641"/>
      <c r="G3" s="539"/>
      <c r="H3" s="539"/>
      <c r="I3" s="728"/>
      <c r="J3" s="642"/>
      <c r="K3" s="536"/>
      <c r="L3" s="643"/>
      <c r="M3" s="536"/>
      <c r="N3" s="645"/>
      <c r="O3" s="536"/>
      <c r="P3" s="536"/>
      <c r="Q3" s="647"/>
      <c r="R3" s="658"/>
    </row>
    <row r="4" ht="30.0" customHeight="1" outlineLevel="1">
      <c r="A4" s="544" t="s">
        <v>711</v>
      </c>
      <c r="B4" s="638"/>
      <c r="C4" s="704" t="s">
        <v>712</v>
      </c>
      <c r="D4" s="694"/>
      <c r="E4" s="640" t="s">
        <v>318</v>
      </c>
      <c r="F4" s="641"/>
      <c r="G4" s="539"/>
      <c r="H4" s="539"/>
      <c r="I4" s="729"/>
      <c r="J4" s="642"/>
      <c r="K4" s="536"/>
      <c r="L4" s="643"/>
      <c r="M4" s="644"/>
      <c r="N4" s="645"/>
      <c r="O4" s="646"/>
      <c r="P4" s="646"/>
      <c r="Q4" s="647"/>
      <c r="R4" s="539"/>
    </row>
    <row r="5" ht="30.0" customHeight="1" outlineLevel="1">
      <c r="D5" s="648"/>
      <c r="E5" s="640" t="s">
        <v>1060</v>
      </c>
      <c r="F5" s="641"/>
      <c r="G5" s="539"/>
      <c r="H5" s="539"/>
      <c r="I5" s="729"/>
      <c r="J5" s="642"/>
      <c r="K5" s="536"/>
      <c r="L5" s="643"/>
      <c r="M5" s="644"/>
      <c r="N5" s="645"/>
      <c r="O5" s="646"/>
      <c r="P5" s="646"/>
      <c r="Q5" s="647"/>
      <c r="R5" s="539"/>
    </row>
    <row r="6" ht="30.0" customHeight="1" outlineLevel="2">
      <c r="A6" s="526" t="s">
        <v>718</v>
      </c>
      <c r="B6" s="650"/>
      <c r="C6" s="526" t="s">
        <v>718</v>
      </c>
      <c r="D6" s="651"/>
      <c r="E6" s="652" t="s">
        <v>318</v>
      </c>
      <c r="F6" s="527">
        <v>500.0</v>
      </c>
      <c r="G6" s="653">
        <v>449.0</v>
      </c>
      <c r="H6" s="653">
        <v>269.0</v>
      </c>
      <c r="I6" s="730" t="str">
        <f t="shared" ref="I6:I7" si="1">G6/R6</f>
        <v>#DIV/0!</v>
      </c>
      <c r="J6" s="529">
        <v>45.0</v>
      </c>
      <c r="K6" s="530">
        <f t="shared" ref="K6:K13" si="2">J6/G6</f>
        <v>0.1002227171</v>
      </c>
      <c r="L6" s="531">
        <f t="shared" ref="L6:L13" si="3">Q6-J6</f>
        <v>-45</v>
      </c>
      <c r="M6" s="532">
        <f t="shared" ref="M6:M13" si="4">Q6/J6-1</f>
        <v>-1</v>
      </c>
      <c r="N6" s="654"/>
      <c r="O6" s="655" t="s">
        <v>313</v>
      </c>
      <c r="P6" s="655" t="s">
        <v>313</v>
      </c>
      <c r="Q6" s="656"/>
      <c r="R6" s="653"/>
    </row>
    <row r="7" ht="30.0" customHeight="1" outlineLevel="2">
      <c r="D7" s="648"/>
      <c r="E7" s="652" t="s">
        <v>1060</v>
      </c>
      <c r="F7" s="527">
        <v>500.0</v>
      </c>
      <c r="G7" s="653">
        <v>449.0</v>
      </c>
      <c r="H7" s="653">
        <v>289.0</v>
      </c>
      <c r="I7" s="730" t="str">
        <f t="shared" si="1"/>
        <v>#DIV/0!</v>
      </c>
      <c r="J7" s="529">
        <v>45.0</v>
      </c>
      <c r="K7" s="530">
        <f t="shared" si="2"/>
        <v>0.1002227171</v>
      </c>
      <c r="L7" s="531">
        <f t="shared" si="3"/>
        <v>-45</v>
      </c>
      <c r="M7" s="532">
        <f t="shared" si="4"/>
        <v>-1</v>
      </c>
      <c r="N7" s="654"/>
      <c r="O7" s="655"/>
      <c r="P7" s="655"/>
      <c r="Q7" s="656"/>
      <c r="R7" s="653"/>
    </row>
    <row r="8" ht="30.0" customHeight="1" outlineLevel="2">
      <c r="A8" s="526" t="s">
        <v>718</v>
      </c>
      <c r="B8" s="650"/>
      <c r="C8" s="526"/>
      <c r="D8" s="651"/>
      <c r="E8" s="652" t="s">
        <v>318</v>
      </c>
      <c r="F8" s="527">
        <v>800.0</v>
      </c>
      <c r="G8" s="653">
        <v>549.0</v>
      </c>
      <c r="H8" s="653"/>
      <c r="I8" s="730"/>
      <c r="J8" s="529">
        <v>55.0</v>
      </c>
      <c r="K8" s="530">
        <f t="shared" si="2"/>
        <v>0.1001821494</v>
      </c>
      <c r="L8" s="531">
        <f t="shared" si="3"/>
        <v>-55</v>
      </c>
      <c r="M8" s="532">
        <f t="shared" si="4"/>
        <v>-1</v>
      </c>
      <c r="N8" s="654"/>
      <c r="O8" s="655"/>
      <c r="P8" s="655"/>
      <c r="Q8" s="656"/>
      <c r="R8" s="653"/>
    </row>
    <row r="9" ht="30.0" customHeight="1" outlineLevel="2">
      <c r="B9" s="650"/>
      <c r="C9" s="526"/>
      <c r="D9" s="651"/>
      <c r="E9" s="652" t="s">
        <v>1060</v>
      </c>
      <c r="F9" s="527">
        <v>800.0</v>
      </c>
      <c r="G9" s="653">
        <v>549.0</v>
      </c>
      <c r="H9" s="653"/>
      <c r="I9" s="730"/>
      <c r="J9" s="529">
        <v>55.0</v>
      </c>
      <c r="K9" s="530">
        <f t="shared" si="2"/>
        <v>0.1001821494</v>
      </c>
      <c r="L9" s="531">
        <f t="shared" si="3"/>
        <v>-55</v>
      </c>
      <c r="M9" s="532">
        <f t="shared" si="4"/>
        <v>-1</v>
      </c>
      <c r="N9" s="654"/>
      <c r="O9" s="655"/>
      <c r="P9" s="655"/>
      <c r="Q9" s="656"/>
      <c r="R9" s="653"/>
    </row>
    <row r="10" ht="30.0" customHeight="1" outlineLevel="2">
      <c r="A10" s="671" t="s">
        <v>1061</v>
      </c>
      <c r="B10" s="650"/>
      <c r="C10" s="526"/>
      <c r="D10" s="651"/>
      <c r="E10" s="652" t="s">
        <v>318</v>
      </c>
      <c r="F10" s="527">
        <v>500.0</v>
      </c>
      <c r="G10" s="653">
        <v>449.0</v>
      </c>
      <c r="H10" s="653"/>
      <c r="I10" s="730"/>
      <c r="J10" s="529">
        <v>45.0</v>
      </c>
      <c r="K10" s="530">
        <f t="shared" si="2"/>
        <v>0.1002227171</v>
      </c>
      <c r="L10" s="531">
        <f t="shared" si="3"/>
        <v>-45</v>
      </c>
      <c r="M10" s="532">
        <f t="shared" si="4"/>
        <v>-1</v>
      </c>
      <c r="N10" s="654"/>
      <c r="O10" s="655"/>
      <c r="P10" s="655"/>
      <c r="Q10" s="656"/>
      <c r="R10" s="653"/>
    </row>
    <row r="11" ht="30.0" customHeight="1" outlineLevel="2">
      <c r="B11" s="650"/>
      <c r="C11" s="526"/>
      <c r="D11" s="651"/>
      <c r="E11" s="652" t="s">
        <v>1060</v>
      </c>
      <c r="F11" s="527">
        <v>500.0</v>
      </c>
      <c r="G11" s="653">
        <v>449.0</v>
      </c>
      <c r="H11" s="653"/>
      <c r="I11" s="730"/>
      <c r="J11" s="529">
        <v>45.0</v>
      </c>
      <c r="K11" s="530">
        <f t="shared" si="2"/>
        <v>0.1002227171</v>
      </c>
      <c r="L11" s="531">
        <f t="shared" si="3"/>
        <v>-45</v>
      </c>
      <c r="M11" s="532">
        <f t="shared" si="4"/>
        <v>-1</v>
      </c>
      <c r="N11" s="654"/>
      <c r="O11" s="655"/>
      <c r="P11" s="655"/>
      <c r="Q11" s="656"/>
      <c r="R11" s="653"/>
    </row>
    <row r="12" ht="30.0" customHeight="1" outlineLevel="2">
      <c r="A12" s="671" t="s">
        <v>1061</v>
      </c>
      <c r="B12" s="650"/>
      <c r="C12" s="526"/>
      <c r="D12" s="651"/>
      <c r="E12" s="652" t="s">
        <v>318</v>
      </c>
      <c r="F12" s="527">
        <v>800.0</v>
      </c>
      <c r="G12" s="653">
        <v>549.0</v>
      </c>
      <c r="H12" s="653"/>
      <c r="I12" s="730"/>
      <c r="J12" s="529">
        <v>55.0</v>
      </c>
      <c r="K12" s="530">
        <f t="shared" si="2"/>
        <v>0.1001821494</v>
      </c>
      <c r="L12" s="531">
        <f t="shared" si="3"/>
        <v>-55</v>
      </c>
      <c r="M12" s="532">
        <f t="shared" si="4"/>
        <v>-1</v>
      </c>
      <c r="N12" s="654"/>
      <c r="O12" s="655"/>
      <c r="P12" s="655"/>
      <c r="Q12" s="656"/>
      <c r="R12" s="653"/>
    </row>
    <row r="13" ht="30.0" customHeight="1" outlineLevel="2">
      <c r="B13" s="650"/>
      <c r="C13" s="526"/>
      <c r="D13" s="651"/>
      <c r="E13" s="652" t="s">
        <v>1060</v>
      </c>
      <c r="F13" s="527">
        <v>800.0</v>
      </c>
      <c r="G13" s="653">
        <v>549.0</v>
      </c>
      <c r="H13" s="653"/>
      <c r="I13" s="730"/>
      <c r="J13" s="529">
        <v>55.0</v>
      </c>
      <c r="K13" s="530">
        <f t="shared" si="2"/>
        <v>0.1001821494</v>
      </c>
      <c r="L13" s="531">
        <f t="shared" si="3"/>
        <v>-55</v>
      </c>
      <c r="M13" s="532">
        <f t="shared" si="4"/>
        <v>-1</v>
      </c>
      <c r="N13" s="654"/>
      <c r="O13" s="655"/>
      <c r="P13" s="655"/>
      <c r="Q13" s="656"/>
      <c r="R13" s="653"/>
    </row>
    <row r="14" ht="30.0" customHeight="1" outlineLevel="1">
      <c r="A14" s="544" t="s">
        <v>720</v>
      </c>
      <c r="B14" s="638"/>
      <c r="C14" s="704" t="s">
        <v>721</v>
      </c>
      <c r="D14" s="694"/>
      <c r="E14" s="657" t="s">
        <v>318</v>
      </c>
      <c r="F14" s="538"/>
      <c r="G14" s="539"/>
      <c r="H14" s="539"/>
      <c r="I14" s="731"/>
      <c r="J14" s="535"/>
      <c r="K14" s="536"/>
      <c r="L14" s="537"/>
      <c r="M14" s="536"/>
      <c r="N14" s="645"/>
      <c r="O14" s="536"/>
      <c r="P14" s="536"/>
      <c r="Q14" s="647"/>
      <c r="R14" s="658"/>
    </row>
    <row r="15" ht="30.0" customHeight="1" outlineLevel="1">
      <c r="B15" s="638"/>
      <c r="D15" s="694"/>
      <c r="E15" s="657" t="s">
        <v>1060</v>
      </c>
      <c r="F15" s="538"/>
      <c r="G15" s="539"/>
      <c r="H15" s="539"/>
      <c r="I15" s="731"/>
      <c r="J15" s="535"/>
      <c r="K15" s="536"/>
      <c r="L15" s="537"/>
      <c r="M15" s="536"/>
      <c r="N15" s="645"/>
      <c r="O15" s="536"/>
      <c r="P15" s="536"/>
      <c r="Q15" s="647"/>
      <c r="R15" s="658"/>
    </row>
    <row r="16" ht="30.0" customHeight="1" outlineLevel="2">
      <c r="A16" s="526" t="s">
        <v>722</v>
      </c>
      <c r="B16" s="551"/>
      <c r="C16" s="526" t="s">
        <v>722</v>
      </c>
      <c r="D16" s="651"/>
      <c r="E16" s="652" t="s">
        <v>318</v>
      </c>
      <c r="F16" s="527">
        <v>500.0</v>
      </c>
      <c r="G16" s="653">
        <v>449.0</v>
      </c>
      <c r="H16" s="653">
        <v>269.0</v>
      </c>
      <c r="I16" s="730" t="str">
        <f>G16/R16</f>
        <v>#DIV/0!</v>
      </c>
      <c r="J16" s="529">
        <v>45.0</v>
      </c>
      <c r="K16" s="530">
        <f t="shared" ref="K16:K27" si="5">J16/G16</f>
        <v>0.1002227171</v>
      </c>
      <c r="L16" s="531">
        <f t="shared" ref="L16:L17" si="6">Q16-J16</f>
        <v>-45</v>
      </c>
      <c r="M16" s="532">
        <f t="shared" ref="M16:M17" si="7">Q16/J16-1</f>
        <v>-1</v>
      </c>
      <c r="N16" s="654"/>
      <c r="O16" s="655" t="s">
        <v>313</v>
      </c>
      <c r="P16" s="655" t="s">
        <v>313</v>
      </c>
      <c r="Q16" s="656"/>
      <c r="R16" s="653"/>
    </row>
    <row r="17" ht="30.0" customHeight="1" outlineLevel="2">
      <c r="B17" s="551"/>
      <c r="D17" s="651"/>
      <c r="E17" s="652" t="s">
        <v>1060</v>
      </c>
      <c r="F17" s="527">
        <v>500.0</v>
      </c>
      <c r="G17" s="653">
        <v>449.0</v>
      </c>
      <c r="H17" s="653">
        <v>259.0</v>
      </c>
      <c r="I17" s="730"/>
      <c r="J17" s="529">
        <v>45.0</v>
      </c>
      <c r="K17" s="530">
        <f t="shared" si="5"/>
        <v>0.1002227171</v>
      </c>
      <c r="L17" s="531">
        <f t="shared" si="6"/>
        <v>-45</v>
      </c>
      <c r="M17" s="532">
        <f t="shared" si="7"/>
        <v>-1</v>
      </c>
      <c r="N17" s="654"/>
      <c r="O17" s="655"/>
      <c r="P17" s="655"/>
      <c r="Q17" s="656"/>
      <c r="R17" s="653"/>
    </row>
    <row r="18" ht="30.0" customHeight="1" outlineLevel="2">
      <c r="A18" s="526" t="s">
        <v>722</v>
      </c>
      <c r="B18" s="551"/>
      <c r="C18" s="526"/>
      <c r="D18" s="651"/>
      <c r="E18" s="652" t="s">
        <v>318</v>
      </c>
      <c r="F18" s="527">
        <v>800.0</v>
      </c>
      <c r="G18" s="653">
        <v>549.0</v>
      </c>
      <c r="H18" s="653"/>
      <c r="I18" s="730"/>
      <c r="J18" s="529">
        <v>50.0</v>
      </c>
      <c r="K18" s="530">
        <f t="shared" si="5"/>
        <v>0.09107468124</v>
      </c>
      <c r="L18" s="531"/>
      <c r="M18" s="532"/>
      <c r="N18" s="654"/>
      <c r="O18" s="655"/>
      <c r="P18" s="655"/>
      <c r="Q18" s="656"/>
      <c r="R18" s="653"/>
    </row>
    <row r="19" ht="30.0" customHeight="1" outlineLevel="2">
      <c r="B19" s="551"/>
      <c r="C19" s="526"/>
      <c r="D19" s="651"/>
      <c r="E19" s="652" t="s">
        <v>1060</v>
      </c>
      <c r="F19" s="527">
        <v>800.0</v>
      </c>
      <c r="G19" s="653">
        <v>549.0</v>
      </c>
      <c r="H19" s="653"/>
      <c r="I19" s="730"/>
      <c r="J19" s="529">
        <v>50.0</v>
      </c>
      <c r="K19" s="530">
        <f t="shared" si="5"/>
        <v>0.09107468124</v>
      </c>
      <c r="L19" s="531"/>
      <c r="M19" s="532"/>
      <c r="N19" s="654"/>
      <c r="O19" s="655"/>
      <c r="P19" s="655"/>
      <c r="Q19" s="656"/>
      <c r="R19" s="653"/>
    </row>
    <row r="20" ht="30.0" customHeight="1" outlineLevel="2">
      <c r="A20" s="526" t="s">
        <v>553</v>
      </c>
      <c r="B20" s="650"/>
      <c r="C20" s="526" t="s">
        <v>553</v>
      </c>
      <c r="D20" s="651"/>
      <c r="E20" s="652" t="s">
        <v>318</v>
      </c>
      <c r="F20" s="527">
        <v>500.0</v>
      </c>
      <c r="G20" s="653">
        <v>449.0</v>
      </c>
      <c r="H20" s="653">
        <v>269.0</v>
      </c>
      <c r="I20" s="730" t="str">
        <f>G20/R20</f>
        <v>#DIV/0!</v>
      </c>
      <c r="J20" s="529">
        <v>45.0</v>
      </c>
      <c r="K20" s="530">
        <f t="shared" si="5"/>
        <v>0.1002227171</v>
      </c>
      <c r="L20" s="531">
        <f t="shared" ref="L20:L21" si="8">Q20-J20</f>
        <v>-45</v>
      </c>
      <c r="M20" s="532">
        <f t="shared" ref="M20:M21" si="9">Q20/J20-1</f>
        <v>-1</v>
      </c>
      <c r="N20" s="654"/>
      <c r="O20" s="655" t="s">
        <v>313</v>
      </c>
      <c r="P20" s="655" t="s">
        <v>313</v>
      </c>
      <c r="Q20" s="656"/>
      <c r="R20" s="653"/>
    </row>
    <row r="21" ht="30.0" customHeight="1" outlineLevel="2">
      <c r="B21" s="650"/>
      <c r="D21" s="651"/>
      <c r="E21" s="652" t="s">
        <v>1060</v>
      </c>
      <c r="F21" s="527">
        <v>500.0</v>
      </c>
      <c r="G21" s="653">
        <v>449.0</v>
      </c>
      <c r="H21" s="653">
        <v>259.0</v>
      </c>
      <c r="I21" s="730"/>
      <c r="J21" s="529">
        <v>45.0</v>
      </c>
      <c r="K21" s="530">
        <f t="shared" si="5"/>
        <v>0.1002227171</v>
      </c>
      <c r="L21" s="531">
        <f t="shared" si="8"/>
        <v>-45</v>
      </c>
      <c r="M21" s="532">
        <f t="shared" si="9"/>
        <v>-1</v>
      </c>
      <c r="N21" s="654"/>
      <c r="O21" s="655"/>
      <c r="P21" s="655"/>
      <c r="Q21" s="656"/>
      <c r="R21" s="653"/>
    </row>
    <row r="22" ht="30.0" customHeight="1" outlineLevel="2">
      <c r="A22" s="526" t="s">
        <v>553</v>
      </c>
      <c r="B22" s="650"/>
      <c r="C22" s="526"/>
      <c r="D22" s="651"/>
      <c r="E22" s="652" t="s">
        <v>318</v>
      </c>
      <c r="F22" s="527">
        <v>800.0</v>
      </c>
      <c r="G22" s="653">
        <v>549.0</v>
      </c>
      <c r="H22" s="653"/>
      <c r="I22" s="730"/>
      <c r="J22" s="529">
        <v>50.0</v>
      </c>
      <c r="K22" s="530">
        <f t="shared" si="5"/>
        <v>0.09107468124</v>
      </c>
      <c r="L22" s="531"/>
      <c r="M22" s="532"/>
      <c r="N22" s="654"/>
      <c r="O22" s="655"/>
      <c r="P22" s="655"/>
      <c r="Q22" s="656"/>
      <c r="R22" s="653"/>
    </row>
    <row r="23" ht="30.0" customHeight="1" outlineLevel="2">
      <c r="B23" s="650"/>
      <c r="C23" s="526"/>
      <c r="D23" s="651"/>
      <c r="E23" s="652" t="s">
        <v>1060</v>
      </c>
      <c r="F23" s="527">
        <v>800.0</v>
      </c>
      <c r="G23" s="653">
        <v>549.0</v>
      </c>
      <c r="H23" s="653"/>
      <c r="I23" s="730"/>
      <c r="J23" s="529">
        <v>50.0</v>
      </c>
      <c r="K23" s="530">
        <f t="shared" si="5"/>
        <v>0.09107468124</v>
      </c>
      <c r="L23" s="531"/>
      <c r="M23" s="532"/>
      <c r="N23" s="654"/>
      <c r="O23" s="655"/>
      <c r="P23" s="655"/>
      <c r="Q23" s="656"/>
      <c r="R23" s="653"/>
    </row>
    <row r="24" ht="30.0" customHeight="1" outlineLevel="2">
      <c r="A24" s="526" t="s">
        <v>554</v>
      </c>
      <c r="B24" s="650"/>
      <c r="C24" s="526" t="s">
        <v>898</v>
      </c>
      <c r="D24" s="651"/>
      <c r="E24" s="652" t="s">
        <v>318</v>
      </c>
      <c r="F24" s="527">
        <v>500.0</v>
      </c>
      <c r="G24" s="653">
        <v>449.0</v>
      </c>
      <c r="H24" s="653">
        <v>269.0</v>
      </c>
      <c r="I24" s="730" t="str">
        <f>G24/R24</f>
        <v>#DIV/0!</v>
      </c>
      <c r="J24" s="529">
        <v>45.0</v>
      </c>
      <c r="K24" s="530">
        <f t="shared" si="5"/>
        <v>0.1002227171</v>
      </c>
      <c r="L24" s="531">
        <f t="shared" ref="L24:L25" si="10">Q24-J24</f>
        <v>-45</v>
      </c>
      <c r="M24" s="532">
        <f t="shared" ref="M24:M25" si="11">Q24/J24-1</f>
        <v>-1</v>
      </c>
      <c r="N24" s="654"/>
      <c r="O24" s="655" t="s">
        <v>313</v>
      </c>
      <c r="P24" s="655" t="s">
        <v>313</v>
      </c>
      <c r="Q24" s="656"/>
      <c r="R24" s="653"/>
    </row>
    <row r="25" ht="30.0" customHeight="1" outlineLevel="2">
      <c r="B25" s="650"/>
      <c r="D25" s="651"/>
      <c r="E25" s="652" t="s">
        <v>1060</v>
      </c>
      <c r="F25" s="527">
        <v>500.0</v>
      </c>
      <c r="G25" s="653">
        <v>449.0</v>
      </c>
      <c r="H25" s="653">
        <v>259.0</v>
      </c>
      <c r="I25" s="730"/>
      <c r="J25" s="529">
        <v>45.0</v>
      </c>
      <c r="K25" s="530">
        <f t="shared" si="5"/>
        <v>0.1002227171</v>
      </c>
      <c r="L25" s="531">
        <f t="shared" si="10"/>
        <v>-45</v>
      </c>
      <c r="M25" s="532">
        <f t="shared" si="11"/>
        <v>-1</v>
      </c>
      <c r="N25" s="654"/>
      <c r="O25" s="655"/>
      <c r="P25" s="655"/>
      <c r="Q25" s="656"/>
      <c r="R25" s="653"/>
    </row>
    <row r="26" ht="30.0" customHeight="1" outlineLevel="2">
      <c r="A26" s="526" t="s">
        <v>554</v>
      </c>
      <c r="B26" s="650"/>
      <c r="C26" s="526"/>
      <c r="D26" s="651"/>
      <c r="E26" s="652" t="s">
        <v>318</v>
      </c>
      <c r="F26" s="527">
        <v>800.0</v>
      </c>
      <c r="G26" s="653">
        <v>549.0</v>
      </c>
      <c r="H26" s="653"/>
      <c r="I26" s="730"/>
      <c r="J26" s="529">
        <v>50.0</v>
      </c>
      <c r="K26" s="530">
        <f t="shared" si="5"/>
        <v>0.09107468124</v>
      </c>
      <c r="L26" s="531"/>
      <c r="M26" s="532"/>
      <c r="N26" s="654"/>
      <c r="O26" s="655"/>
      <c r="P26" s="655"/>
      <c r="Q26" s="656"/>
      <c r="R26" s="653"/>
    </row>
    <row r="27" ht="30.0" customHeight="1" outlineLevel="2">
      <c r="B27" s="650"/>
      <c r="C27" s="526"/>
      <c r="D27" s="651"/>
      <c r="E27" s="652" t="s">
        <v>1060</v>
      </c>
      <c r="F27" s="527">
        <v>800.0</v>
      </c>
      <c r="G27" s="653">
        <v>549.0</v>
      </c>
      <c r="H27" s="653"/>
      <c r="I27" s="730"/>
      <c r="J27" s="529">
        <v>50.0</v>
      </c>
      <c r="K27" s="530">
        <f t="shared" si="5"/>
        <v>0.09107468124</v>
      </c>
      <c r="L27" s="531"/>
      <c r="M27" s="532"/>
      <c r="N27" s="654"/>
      <c r="O27" s="655"/>
      <c r="P27" s="655"/>
      <c r="Q27" s="656"/>
      <c r="R27" s="653"/>
    </row>
    <row r="28" ht="30.0" customHeight="1" outlineLevel="1">
      <c r="A28" s="544" t="s">
        <v>899</v>
      </c>
      <c r="B28" s="638"/>
      <c r="C28" s="704" t="s">
        <v>900</v>
      </c>
      <c r="D28" s="694"/>
      <c r="E28" s="657" t="s">
        <v>318</v>
      </c>
      <c r="F28" s="538"/>
      <c r="G28" s="539"/>
      <c r="H28" s="539"/>
      <c r="I28" s="731"/>
      <c r="J28" s="535"/>
      <c r="K28" s="536"/>
      <c r="L28" s="537"/>
      <c r="M28" s="536"/>
      <c r="N28" s="645"/>
      <c r="O28" s="670"/>
      <c r="P28" s="670"/>
      <c r="Q28" s="647"/>
      <c r="R28" s="658"/>
    </row>
    <row r="29" ht="30.0" customHeight="1" outlineLevel="1">
      <c r="B29" s="638"/>
      <c r="D29" s="694"/>
      <c r="E29" s="657" t="s">
        <v>1060</v>
      </c>
      <c r="F29" s="538"/>
      <c r="G29" s="539"/>
      <c r="H29" s="539"/>
      <c r="I29" s="731"/>
      <c r="J29" s="535"/>
      <c r="K29" s="536"/>
      <c r="L29" s="537"/>
      <c r="M29" s="536"/>
      <c r="N29" s="645"/>
      <c r="O29" s="670"/>
      <c r="P29" s="670"/>
      <c r="Q29" s="647"/>
      <c r="R29" s="658"/>
    </row>
    <row r="30" ht="30.0" customHeight="1" outlineLevel="2">
      <c r="A30" s="526" t="s">
        <v>556</v>
      </c>
      <c r="B30" s="650"/>
      <c r="C30" s="526" t="s">
        <v>556</v>
      </c>
      <c r="D30" s="732"/>
      <c r="E30" s="652" t="s">
        <v>318</v>
      </c>
      <c r="F30" s="527">
        <v>500.0</v>
      </c>
      <c r="G30" s="653">
        <v>449.0</v>
      </c>
      <c r="H30" s="653">
        <v>269.0</v>
      </c>
      <c r="I30" s="730" t="str">
        <f>G30/R30</f>
        <v>#DIV/0!</v>
      </c>
      <c r="J30" s="529">
        <v>37.31</v>
      </c>
      <c r="K30" s="530">
        <f t="shared" ref="K30:K31" si="12">J30/G30</f>
        <v>0.08309576837</v>
      </c>
      <c r="L30" s="531">
        <f t="shared" ref="L30:L31" si="13">Q30-J30</f>
        <v>-37.31</v>
      </c>
      <c r="M30" s="532">
        <f t="shared" ref="M30:M31" si="14">Q30/J30-1</f>
        <v>-1</v>
      </c>
      <c r="N30" s="654"/>
      <c r="O30" s="655" t="s">
        <v>313</v>
      </c>
      <c r="P30" s="655" t="s">
        <v>313</v>
      </c>
      <c r="Q30" s="656"/>
      <c r="R30" s="653"/>
    </row>
    <row r="31" ht="30.0" customHeight="1" outlineLevel="2">
      <c r="B31" s="650"/>
      <c r="D31" s="648"/>
      <c r="E31" s="652" t="s">
        <v>1060</v>
      </c>
      <c r="F31" s="527">
        <v>500.0</v>
      </c>
      <c r="G31" s="653">
        <v>449.0</v>
      </c>
      <c r="H31" s="653">
        <v>259.0</v>
      </c>
      <c r="I31" s="730"/>
      <c r="J31" s="529">
        <v>37.31</v>
      </c>
      <c r="K31" s="530">
        <f t="shared" si="12"/>
        <v>0.08309576837</v>
      </c>
      <c r="L31" s="531">
        <f t="shared" si="13"/>
        <v>-37.31</v>
      </c>
      <c r="M31" s="532">
        <f t="shared" si="14"/>
        <v>-1</v>
      </c>
      <c r="N31" s="654"/>
      <c r="O31" s="655"/>
      <c r="P31" s="655"/>
      <c r="Q31" s="656"/>
      <c r="R31" s="653"/>
    </row>
    <row r="32" ht="30.0" customHeight="1" outlineLevel="2">
      <c r="A32" s="526" t="s">
        <v>556</v>
      </c>
      <c r="B32" s="650"/>
      <c r="C32" s="526"/>
      <c r="D32" s="732"/>
      <c r="E32" s="652" t="s">
        <v>318</v>
      </c>
      <c r="F32" s="527">
        <v>800.0</v>
      </c>
      <c r="G32" s="653">
        <v>549.0</v>
      </c>
      <c r="H32" s="653"/>
      <c r="I32" s="730"/>
      <c r="J32" s="529"/>
      <c r="K32" s="530"/>
      <c r="L32" s="531"/>
      <c r="M32" s="532"/>
      <c r="N32" s="654"/>
      <c r="O32" s="655"/>
      <c r="P32" s="655"/>
      <c r="Q32" s="656"/>
      <c r="R32" s="653"/>
    </row>
    <row r="33" ht="30.0" customHeight="1" outlineLevel="2">
      <c r="B33" s="650"/>
      <c r="C33" s="526"/>
      <c r="D33" s="732"/>
      <c r="E33" s="652" t="s">
        <v>1060</v>
      </c>
      <c r="F33" s="527">
        <v>800.0</v>
      </c>
      <c r="G33" s="653">
        <v>549.0</v>
      </c>
      <c r="H33" s="653"/>
      <c r="I33" s="730"/>
      <c r="J33" s="529"/>
      <c r="K33" s="530"/>
      <c r="L33" s="531"/>
      <c r="M33" s="532"/>
      <c r="N33" s="654"/>
      <c r="O33" s="655"/>
      <c r="P33" s="655"/>
      <c r="Q33" s="656"/>
      <c r="R33" s="653"/>
    </row>
    <row r="34" ht="30.0" customHeight="1" outlineLevel="2">
      <c r="A34" s="526" t="s">
        <v>557</v>
      </c>
      <c r="B34" s="650"/>
      <c r="C34" s="526" t="s">
        <v>902</v>
      </c>
      <c r="D34" s="651"/>
      <c r="E34" s="652" t="s">
        <v>318</v>
      </c>
      <c r="F34" s="527">
        <v>500.0</v>
      </c>
      <c r="G34" s="653">
        <v>449.0</v>
      </c>
      <c r="H34" s="653">
        <v>269.0</v>
      </c>
      <c r="I34" s="730" t="str">
        <f>G34/R34</f>
        <v>#DIV/0!</v>
      </c>
      <c r="J34" s="529">
        <v>40.51</v>
      </c>
      <c r="K34" s="530">
        <f t="shared" ref="K34:K35" si="15">J34/G34</f>
        <v>0.09022271715</v>
      </c>
      <c r="L34" s="531">
        <f t="shared" ref="L34:L35" si="16">Q34-J34</f>
        <v>-40.51</v>
      </c>
      <c r="M34" s="532">
        <f t="shared" ref="M34:M35" si="17">Q34/J34-1</f>
        <v>-1</v>
      </c>
      <c r="N34" s="654"/>
      <c r="O34" s="655" t="s">
        <v>313</v>
      </c>
      <c r="P34" s="655" t="s">
        <v>313</v>
      </c>
      <c r="Q34" s="656"/>
      <c r="R34" s="653"/>
    </row>
    <row r="35" ht="30.0" customHeight="1" outlineLevel="2">
      <c r="B35" s="650"/>
      <c r="D35" s="648"/>
      <c r="E35" s="652" t="s">
        <v>1060</v>
      </c>
      <c r="F35" s="527">
        <v>500.0</v>
      </c>
      <c r="G35" s="653">
        <v>449.0</v>
      </c>
      <c r="H35" s="653">
        <v>259.0</v>
      </c>
      <c r="I35" s="730"/>
      <c r="J35" s="529">
        <v>40.51</v>
      </c>
      <c r="K35" s="530">
        <f t="shared" si="15"/>
        <v>0.09022271715</v>
      </c>
      <c r="L35" s="531">
        <f t="shared" si="16"/>
        <v>-40.51</v>
      </c>
      <c r="M35" s="532">
        <f t="shared" si="17"/>
        <v>-1</v>
      </c>
      <c r="N35" s="654"/>
      <c r="O35" s="655"/>
      <c r="P35" s="655"/>
      <c r="Q35" s="656"/>
      <c r="R35" s="653"/>
    </row>
    <row r="36" ht="30.0" customHeight="1" outlineLevel="2">
      <c r="A36" s="526" t="s">
        <v>557</v>
      </c>
      <c r="B36" s="650"/>
      <c r="C36" s="526"/>
      <c r="D36" s="651"/>
      <c r="E36" s="652" t="s">
        <v>318</v>
      </c>
      <c r="F36" s="527">
        <v>800.0</v>
      </c>
      <c r="G36" s="653">
        <v>549.0</v>
      </c>
      <c r="H36" s="653"/>
      <c r="I36" s="730"/>
      <c r="J36" s="529"/>
      <c r="K36" s="530"/>
      <c r="L36" s="531"/>
      <c r="M36" s="532"/>
      <c r="N36" s="654"/>
      <c r="O36" s="655"/>
      <c r="P36" s="655"/>
      <c r="Q36" s="656"/>
      <c r="R36" s="653"/>
    </row>
    <row r="37" ht="30.0" customHeight="1" outlineLevel="2">
      <c r="B37" s="650"/>
      <c r="C37" s="526"/>
      <c r="D37" s="651"/>
      <c r="E37" s="652" t="s">
        <v>1060</v>
      </c>
      <c r="F37" s="527">
        <v>800.0</v>
      </c>
      <c r="G37" s="653">
        <v>549.0</v>
      </c>
      <c r="H37" s="653"/>
      <c r="I37" s="730"/>
      <c r="J37" s="529"/>
      <c r="K37" s="530"/>
      <c r="L37" s="531"/>
      <c r="M37" s="532"/>
      <c r="N37" s="654"/>
      <c r="O37" s="655"/>
      <c r="P37" s="655"/>
      <c r="Q37" s="656"/>
      <c r="R37" s="653"/>
    </row>
    <row r="38" ht="30.0" customHeight="1" outlineLevel="1">
      <c r="A38" s="544" t="s">
        <v>723</v>
      </c>
      <c r="B38" s="638"/>
      <c r="C38" s="704" t="s">
        <v>724</v>
      </c>
      <c r="D38" s="721"/>
      <c r="E38" s="657" t="s">
        <v>318</v>
      </c>
      <c r="F38" s="538"/>
      <c r="G38" s="539"/>
      <c r="H38" s="539"/>
      <c r="I38" s="731"/>
      <c r="J38" s="535"/>
      <c r="K38" s="536"/>
      <c r="L38" s="537"/>
      <c r="M38" s="536"/>
      <c r="N38" s="645"/>
      <c r="O38" s="536"/>
      <c r="P38" s="536"/>
      <c r="Q38" s="647"/>
      <c r="R38" s="658"/>
    </row>
    <row r="39" ht="30.0" customHeight="1" outlineLevel="1">
      <c r="B39" s="638"/>
      <c r="D39" s="721"/>
      <c r="E39" s="657" t="s">
        <v>1060</v>
      </c>
      <c r="F39" s="538"/>
      <c r="G39" s="539"/>
      <c r="H39" s="539"/>
      <c r="I39" s="731"/>
      <c r="J39" s="535"/>
      <c r="K39" s="536"/>
      <c r="L39" s="537"/>
      <c r="M39" s="536"/>
      <c r="N39" s="645"/>
      <c r="O39" s="536"/>
      <c r="P39" s="536"/>
      <c r="Q39" s="647"/>
      <c r="R39" s="658"/>
    </row>
    <row r="40" ht="30.0" customHeight="1" outlineLevel="2">
      <c r="A40" s="543" t="s">
        <v>1062</v>
      </c>
      <c r="B40" s="543"/>
      <c r="C40" s="543" t="s">
        <v>1063</v>
      </c>
      <c r="D40" s="543"/>
      <c r="E40" s="652" t="s">
        <v>318</v>
      </c>
      <c r="F40" s="527">
        <v>500.0</v>
      </c>
      <c r="G40" s="653">
        <v>649.0</v>
      </c>
      <c r="H40" s="653">
        <v>329.0</v>
      </c>
      <c r="I40" s="730" t="str">
        <f>G40/R40</f>
        <v>#DIV/0!</v>
      </c>
      <c r="J40" s="529">
        <v>65.0</v>
      </c>
      <c r="K40" s="530">
        <f t="shared" ref="K40:K59" si="18">J40/G40</f>
        <v>0.1001540832</v>
      </c>
      <c r="L40" s="531">
        <f t="shared" ref="L40:L59" si="19">Q40-J40</f>
        <v>-65</v>
      </c>
      <c r="M40" s="532">
        <f t="shared" ref="M40:M59" si="20">Q40/J40-1</f>
        <v>-1</v>
      </c>
      <c r="N40" s="654"/>
      <c r="O40" s="655" t="s">
        <v>313</v>
      </c>
      <c r="P40" s="655" t="s">
        <v>313</v>
      </c>
      <c r="Q40" s="656"/>
      <c r="R40" s="653"/>
    </row>
    <row r="41" ht="30.0" customHeight="1" outlineLevel="2">
      <c r="E41" s="652" t="s">
        <v>1060</v>
      </c>
      <c r="F41" s="527">
        <v>500.0</v>
      </c>
      <c r="G41" s="653">
        <v>649.0</v>
      </c>
      <c r="H41" s="653">
        <v>299.0</v>
      </c>
      <c r="I41" s="730"/>
      <c r="J41" s="529">
        <v>65.0</v>
      </c>
      <c r="K41" s="530">
        <f t="shared" si="18"/>
        <v>0.1001540832</v>
      </c>
      <c r="L41" s="531">
        <f t="shared" si="19"/>
        <v>-65</v>
      </c>
      <c r="M41" s="532">
        <f t="shared" si="20"/>
        <v>-1</v>
      </c>
      <c r="N41" s="654"/>
      <c r="O41" s="655"/>
      <c r="P41" s="655"/>
      <c r="Q41" s="656"/>
      <c r="R41" s="653"/>
    </row>
    <row r="42" ht="30.0" customHeight="1" outlineLevel="2">
      <c r="A42" s="543" t="s">
        <v>1062</v>
      </c>
      <c r="B42" s="543"/>
      <c r="C42" s="543"/>
      <c r="D42" s="543"/>
      <c r="E42" s="652" t="s">
        <v>318</v>
      </c>
      <c r="F42" s="527">
        <v>800.0</v>
      </c>
      <c r="G42" s="653">
        <v>749.0</v>
      </c>
      <c r="H42" s="653"/>
      <c r="I42" s="730"/>
      <c r="J42" s="529">
        <v>80.0</v>
      </c>
      <c r="K42" s="530">
        <f t="shared" si="18"/>
        <v>0.1068090788</v>
      </c>
      <c r="L42" s="531">
        <f t="shared" si="19"/>
        <v>-80</v>
      </c>
      <c r="M42" s="532">
        <f t="shared" si="20"/>
        <v>-1</v>
      </c>
      <c r="N42" s="654"/>
      <c r="O42" s="655"/>
      <c r="P42" s="655"/>
      <c r="Q42" s="656"/>
      <c r="R42" s="653"/>
    </row>
    <row r="43" ht="30.0" customHeight="1" outlineLevel="2">
      <c r="B43" s="543"/>
      <c r="C43" s="543"/>
      <c r="D43" s="543"/>
      <c r="E43" s="652" t="s">
        <v>1060</v>
      </c>
      <c r="F43" s="527">
        <v>800.0</v>
      </c>
      <c r="G43" s="653">
        <v>749.0</v>
      </c>
      <c r="H43" s="653"/>
      <c r="I43" s="730"/>
      <c r="J43" s="529">
        <v>80.0</v>
      </c>
      <c r="K43" s="530">
        <f t="shared" si="18"/>
        <v>0.1068090788</v>
      </c>
      <c r="L43" s="531">
        <f t="shared" si="19"/>
        <v>-80</v>
      </c>
      <c r="M43" s="532">
        <f t="shared" si="20"/>
        <v>-1</v>
      </c>
      <c r="N43" s="654"/>
      <c r="O43" s="655"/>
      <c r="P43" s="655"/>
      <c r="Q43" s="656"/>
      <c r="R43" s="653"/>
    </row>
    <row r="44" ht="30.0" customHeight="1" outlineLevel="2">
      <c r="A44" s="543" t="s">
        <v>1064</v>
      </c>
      <c r="B44" s="734"/>
      <c r="C44" s="543" t="s">
        <v>942</v>
      </c>
      <c r="D44" s="734"/>
      <c r="E44" s="652" t="s">
        <v>318</v>
      </c>
      <c r="F44" s="527">
        <v>500.0</v>
      </c>
      <c r="G44" s="653">
        <v>649.0</v>
      </c>
      <c r="H44" s="653">
        <v>329.0</v>
      </c>
      <c r="I44" s="730" t="str">
        <f>G44/R44</f>
        <v>#DIV/0!</v>
      </c>
      <c r="J44" s="529">
        <v>65.0</v>
      </c>
      <c r="K44" s="530">
        <f t="shared" si="18"/>
        <v>0.1001540832</v>
      </c>
      <c r="L44" s="531">
        <f t="shared" si="19"/>
        <v>-65</v>
      </c>
      <c r="M44" s="532">
        <f t="shared" si="20"/>
        <v>-1</v>
      </c>
      <c r="N44" s="661"/>
      <c r="O44" s="542" t="s">
        <v>313</v>
      </c>
      <c r="P44" s="542" t="s">
        <v>313</v>
      </c>
      <c r="Q44" s="672"/>
      <c r="R44" s="665"/>
    </row>
    <row r="45" ht="30.0" customHeight="1" outlineLevel="2">
      <c r="E45" s="652" t="s">
        <v>1060</v>
      </c>
      <c r="F45" s="527">
        <v>500.0</v>
      </c>
      <c r="G45" s="653">
        <v>649.0</v>
      </c>
      <c r="H45" s="653">
        <v>299.0</v>
      </c>
      <c r="I45" s="730"/>
      <c r="J45" s="529">
        <v>65.0</v>
      </c>
      <c r="K45" s="530">
        <f t="shared" si="18"/>
        <v>0.1001540832</v>
      </c>
      <c r="L45" s="531">
        <f t="shared" si="19"/>
        <v>-65</v>
      </c>
      <c r="M45" s="532">
        <f t="shared" si="20"/>
        <v>-1</v>
      </c>
      <c r="N45" s="661"/>
      <c r="O45" s="542"/>
      <c r="P45" s="542"/>
      <c r="Q45" s="672"/>
      <c r="R45" s="665"/>
    </row>
    <row r="46" ht="30.0" customHeight="1" outlineLevel="2">
      <c r="A46" s="543" t="s">
        <v>1064</v>
      </c>
      <c r="B46" s="734"/>
      <c r="C46" s="543"/>
      <c r="D46" s="734"/>
      <c r="E46" s="652" t="s">
        <v>318</v>
      </c>
      <c r="F46" s="527">
        <v>800.0</v>
      </c>
      <c r="G46" s="653">
        <v>749.0</v>
      </c>
      <c r="H46" s="653"/>
      <c r="I46" s="730"/>
      <c r="J46" s="529">
        <v>80.0</v>
      </c>
      <c r="K46" s="530">
        <f t="shared" si="18"/>
        <v>0.1068090788</v>
      </c>
      <c r="L46" s="531">
        <f t="shared" si="19"/>
        <v>-80</v>
      </c>
      <c r="M46" s="532">
        <f t="shared" si="20"/>
        <v>-1</v>
      </c>
      <c r="N46" s="661"/>
      <c r="O46" s="542"/>
      <c r="P46" s="542"/>
      <c r="Q46" s="672"/>
      <c r="R46" s="665"/>
    </row>
    <row r="47" ht="30.0" customHeight="1" outlineLevel="2">
      <c r="B47" s="734"/>
      <c r="C47" s="543"/>
      <c r="D47" s="734"/>
      <c r="E47" s="652" t="s">
        <v>1060</v>
      </c>
      <c r="F47" s="527">
        <v>800.0</v>
      </c>
      <c r="G47" s="653">
        <v>749.0</v>
      </c>
      <c r="H47" s="653"/>
      <c r="I47" s="730"/>
      <c r="J47" s="529">
        <v>80.0</v>
      </c>
      <c r="K47" s="530">
        <f t="shared" si="18"/>
        <v>0.1068090788</v>
      </c>
      <c r="L47" s="531">
        <f t="shared" si="19"/>
        <v>-80</v>
      </c>
      <c r="M47" s="532">
        <f t="shared" si="20"/>
        <v>-1</v>
      </c>
      <c r="N47" s="661"/>
      <c r="O47" s="542"/>
      <c r="P47" s="542"/>
      <c r="Q47" s="672"/>
      <c r="R47" s="665"/>
    </row>
    <row r="48" ht="30.0" customHeight="1" outlineLevel="2">
      <c r="A48" s="671" t="s">
        <v>1065</v>
      </c>
      <c r="B48" s="543"/>
      <c r="C48" s="543" t="s">
        <v>726</v>
      </c>
      <c r="D48" s="543"/>
      <c r="E48" s="652" t="s">
        <v>318</v>
      </c>
      <c r="F48" s="527">
        <v>500.0</v>
      </c>
      <c r="G48" s="653">
        <v>649.0</v>
      </c>
      <c r="H48" s="653">
        <v>329.0</v>
      </c>
      <c r="I48" s="730" t="str">
        <f>G48/R48</f>
        <v>#DIV/0!</v>
      </c>
      <c r="J48" s="529">
        <v>65.0</v>
      </c>
      <c r="K48" s="530">
        <f t="shared" si="18"/>
        <v>0.1001540832</v>
      </c>
      <c r="L48" s="531">
        <f t="shared" si="19"/>
        <v>-65</v>
      </c>
      <c r="M48" s="532">
        <f t="shared" si="20"/>
        <v>-1</v>
      </c>
      <c r="N48" s="654"/>
      <c r="O48" s="655" t="s">
        <v>313</v>
      </c>
      <c r="P48" s="655" t="s">
        <v>313</v>
      </c>
      <c r="Q48" s="656"/>
      <c r="R48" s="653"/>
    </row>
    <row r="49" ht="30.0" customHeight="1" outlineLevel="2">
      <c r="E49" s="652" t="s">
        <v>1060</v>
      </c>
      <c r="F49" s="527">
        <v>500.0</v>
      </c>
      <c r="G49" s="653">
        <v>649.0</v>
      </c>
      <c r="H49" s="653">
        <v>299.0</v>
      </c>
      <c r="I49" s="730"/>
      <c r="J49" s="529">
        <v>65.0</v>
      </c>
      <c r="K49" s="530">
        <f t="shared" si="18"/>
        <v>0.1001540832</v>
      </c>
      <c r="L49" s="531">
        <f t="shared" si="19"/>
        <v>-65</v>
      </c>
      <c r="M49" s="532">
        <f t="shared" si="20"/>
        <v>-1</v>
      </c>
      <c r="N49" s="654"/>
      <c r="O49" s="655"/>
      <c r="P49" s="655"/>
      <c r="Q49" s="656"/>
      <c r="R49" s="653"/>
    </row>
    <row r="50" ht="30.0" customHeight="1" outlineLevel="2">
      <c r="A50" s="671" t="s">
        <v>1065</v>
      </c>
      <c r="B50" s="543"/>
      <c r="C50" s="543"/>
      <c r="D50" s="543"/>
      <c r="E50" s="652" t="s">
        <v>318</v>
      </c>
      <c r="F50" s="527">
        <v>800.0</v>
      </c>
      <c r="G50" s="653">
        <v>749.0</v>
      </c>
      <c r="H50" s="653"/>
      <c r="I50" s="730"/>
      <c r="J50" s="529">
        <v>80.0</v>
      </c>
      <c r="K50" s="530">
        <f t="shared" si="18"/>
        <v>0.1068090788</v>
      </c>
      <c r="L50" s="531">
        <f t="shared" si="19"/>
        <v>-80</v>
      </c>
      <c r="M50" s="532">
        <f t="shared" si="20"/>
        <v>-1</v>
      </c>
      <c r="N50" s="654"/>
      <c r="O50" s="655"/>
      <c r="P50" s="655"/>
      <c r="Q50" s="656"/>
      <c r="R50" s="653"/>
    </row>
    <row r="51" ht="30.0" customHeight="1" outlineLevel="2">
      <c r="B51" s="543"/>
      <c r="C51" s="543"/>
      <c r="D51" s="543"/>
      <c r="E51" s="652" t="s">
        <v>1060</v>
      </c>
      <c r="F51" s="527">
        <v>800.0</v>
      </c>
      <c r="G51" s="653">
        <v>749.0</v>
      </c>
      <c r="H51" s="653"/>
      <c r="I51" s="730"/>
      <c r="J51" s="529">
        <v>80.0</v>
      </c>
      <c r="K51" s="530">
        <f t="shared" si="18"/>
        <v>0.1068090788</v>
      </c>
      <c r="L51" s="531">
        <f t="shared" si="19"/>
        <v>-80</v>
      </c>
      <c r="M51" s="532">
        <f t="shared" si="20"/>
        <v>-1</v>
      </c>
      <c r="N51" s="654"/>
      <c r="O51" s="655"/>
      <c r="P51" s="655"/>
      <c r="Q51" s="656"/>
      <c r="R51" s="653"/>
    </row>
    <row r="52" ht="30.0" customHeight="1" outlineLevel="2">
      <c r="A52" s="543" t="s">
        <v>563</v>
      </c>
      <c r="B52" s="543"/>
      <c r="C52" s="543" t="s">
        <v>729</v>
      </c>
      <c r="D52" s="543"/>
      <c r="E52" s="652" t="s">
        <v>318</v>
      </c>
      <c r="F52" s="527">
        <v>500.0</v>
      </c>
      <c r="G52" s="653">
        <v>649.0</v>
      </c>
      <c r="H52" s="528"/>
      <c r="I52" s="735"/>
      <c r="J52" s="529">
        <v>65.0</v>
      </c>
      <c r="K52" s="530">
        <f t="shared" si="18"/>
        <v>0.1001540832</v>
      </c>
      <c r="L52" s="531">
        <f t="shared" si="19"/>
        <v>-65</v>
      </c>
      <c r="M52" s="532">
        <f t="shared" si="20"/>
        <v>-1</v>
      </c>
      <c r="N52" s="661"/>
      <c r="O52" s="633"/>
      <c r="P52" s="633"/>
      <c r="Q52" s="656"/>
      <c r="R52" s="528"/>
    </row>
    <row r="53" ht="30.0" customHeight="1" outlineLevel="2">
      <c r="E53" s="652" t="s">
        <v>1060</v>
      </c>
      <c r="F53" s="527">
        <v>500.0</v>
      </c>
      <c r="G53" s="653">
        <v>649.0</v>
      </c>
      <c r="H53" s="528"/>
      <c r="I53" s="735"/>
      <c r="J53" s="529">
        <v>65.0</v>
      </c>
      <c r="K53" s="530">
        <f t="shared" si="18"/>
        <v>0.1001540832</v>
      </c>
      <c r="L53" s="531">
        <f t="shared" si="19"/>
        <v>-65</v>
      </c>
      <c r="M53" s="532">
        <f t="shared" si="20"/>
        <v>-1</v>
      </c>
      <c r="N53" s="661"/>
      <c r="O53" s="633"/>
      <c r="P53" s="633"/>
      <c r="Q53" s="656"/>
      <c r="R53" s="528"/>
    </row>
    <row r="54" ht="30.0" customHeight="1" outlineLevel="2">
      <c r="A54" s="543" t="s">
        <v>563</v>
      </c>
      <c r="B54" s="543"/>
      <c r="C54" s="543"/>
      <c r="D54" s="543"/>
      <c r="E54" s="652" t="s">
        <v>318</v>
      </c>
      <c r="F54" s="527">
        <v>800.0</v>
      </c>
      <c r="G54" s="653">
        <v>749.0</v>
      </c>
      <c r="H54" s="528"/>
      <c r="I54" s="735"/>
      <c r="J54" s="529">
        <v>113.0</v>
      </c>
      <c r="K54" s="530">
        <f t="shared" si="18"/>
        <v>0.1508678238</v>
      </c>
      <c r="L54" s="531">
        <f t="shared" si="19"/>
        <v>-113</v>
      </c>
      <c r="M54" s="532">
        <f t="shared" si="20"/>
        <v>-1</v>
      </c>
      <c r="N54" s="661"/>
      <c r="O54" s="633"/>
      <c r="P54" s="633"/>
      <c r="Q54" s="656"/>
      <c r="R54" s="528"/>
    </row>
    <row r="55" ht="30.0" customHeight="1" outlineLevel="2">
      <c r="B55" s="543"/>
      <c r="C55" s="543"/>
      <c r="D55" s="543"/>
      <c r="E55" s="652" t="s">
        <v>1060</v>
      </c>
      <c r="F55" s="527">
        <v>800.0</v>
      </c>
      <c r="G55" s="653">
        <v>749.0</v>
      </c>
      <c r="H55" s="528"/>
      <c r="I55" s="735"/>
      <c r="J55" s="529">
        <v>80.0</v>
      </c>
      <c r="K55" s="530">
        <f t="shared" si="18"/>
        <v>0.1068090788</v>
      </c>
      <c r="L55" s="531">
        <f t="shared" si="19"/>
        <v>-80</v>
      </c>
      <c r="M55" s="532">
        <f t="shared" si="20"/>
        <v>-1</v>
      </c>
      <c r="N55" s="661"/>
      <c r="O55" s="633"/>
      <c r="P55" s="633"/>
      <c r="Q55" s="656"/>
      <c r="R55" s="528"/>
    </row>
    <row r="56" ht="30.0" customHeight="1" outlineLevel="2">
      <c r="A56" s="671" t="s">
        <v>1066</v>
      </c>
      <c r="B56" s="543"/>
      <c r="C56" s="543" t="s">
        <v>1066</v>
      </c>
      <c r="D56" s="543"/>
      <c r="E56" s="652" t="s">
        <v>318</v>
      </c>
      <c r="F56" s="527">
        <v>500.0</v>
      </c>
      <c r="G56" s="653">
        <v>649.0</v>
      </c>
      <c r="H56" s="528"/>
      <c r="I56" s="735"/>
      <c r="J56" s="529">
        <v>65.0</v>
      </c>
      <c r="K56" s="530">
        <f t="shared" si="18"/>
        <v>0.1001540832</v>
      </c>
      <c r="L56" s="531">
        <f t="shared" si="19"/>
        <v>-65</v>
      </c>
      <c r="M56" s="532">
        <f t="shared" si="20"/>
        <v>-1</v>
      </c>
      <c r="N56" s="661"/>
      <c r="O56" s="633"/>
      <c r="P56" s="633"/>
      <c r="Q56" s="656"/>
      <c r="R56" s="528"/>
    </row>
    <row r="57" ht="30.0" customHeight="1" outlineLevel="2">
      <c r="E57" s="652" t="s">
        <v>1060</v>
      </c>
      <c r="F57" s="527">
        <v>500.0</v>
      </c>
      <c r="G57" s="653">
        <v>649.0</v>
      </c>
      <c r="H57" s="528"/>
      <c r="I57" s="735"/>
      <c r="J57" s="529">
        <v>65.0</v>
      </c>
      <c r="K57" s="530">
        <f t="shared" si="18"/>
        <v>0.1001540832</v>
      </c>
      <c r="L57" s="531">
        <f t="shared" si="19"/>
        <v>-65</v>
      </c>
      <c r="M57" s="532">
        <f t="shared" si="20"/>
        <v>-1</v>
      </c>
      <c r="N57" s="661"/>
      <c r="O57" s="633"/>
      <c r="P57" s="633"/>
      <c r="Q57" s="656"/>
      <c r="R57" s="528"/>
    </row>
    <row r="58" ht="30.0" customHeight="1" outlineLevel="2">
      <c r="A58" s="671" t="s">
        <v>1066</v>
      </c>
      <c r="B58" s="543"/>
      <c r="C58" s="543"/>
      <c r="D58" s="543"/>
      <c r="E58" s="652" t="s">
        <v>318</v>
      </c>
      <c r="F58" s="527">
        <v>800.0</v>
      </c>
      <c r="G58" s="653">
        <v>749.0</v>
      </c>
      <c r="H58" s="528"/>
      <c r="I58" s="735"/>
      <c r="J58" s="529">
        <v>80.0</v>
      </c>
      <c r="K58" s="530">
        <f t="shared" si="18"/>
        <v>0.1068090788</v>
      </c>
      <c r="L58" s="531">
        <f t="shared" si="19"/>
        <v>-80</v>
      </c>
      <c r="M58" s="532">
        <f t="shared" si="20"/>
        <v>-1</v>
      </c>
      <c r="N58" s="661"/>
      <c r="O58" s="633"/>
      <c r="P58" s="633"/>
      <c r="Q58" s="656"/>
      <c r="R58" s="528"/>
    </row>
    <row r="59" ht="30.0" customHeight="1" outlineLevel="2">
      <c r="B59" s="543"/>
      <c r="C59" s="543"/>
      <c r="D59" s="543"/>
      <c r="E59" s="652" t="s">
        <v>1060</v>
      </c>
      <c r="F59" s="527">
        <v>800.0</v>
      </c>
      <c r="G59" s="653">
        <v>749.0</v>
      </c>
      <c r="H59" s="528"/>
      <c r="I59" s="735"/>
      <c r="J59" s="529">
        <v>80.0</v>
      </c>
      <c r="K59" s="530">
        <f t="shared" si="18"/>
        <v>0.1068090788</v>
      </c>
      <c r="L59" s="531">
        <f t="shared" si="19"/>
        <v>-80</v>
      </c>
      <c r="M59" s="532">
        <f t="shared" si="20"/>
        <v>-1</v>
      </c>
      <c r="N59" s="661"/>
      <c r="O59" s="633"/>
      <c r="P59" s="633"/>
      <c r="Q59" s="656"/>
      <c r="R59" s="528"/>
    </row>
    <row r="60" ht="30.0" customHeight="1" outlineLevel="1">
      <c r="A60" s="525" t="s">
        <v>908</v>
      </c>
      <c r="B60" s="638"/>
      <c r="C60" s="704" t="s">
        <v>909</v>
      </c>
      <c r="D60" s="721"/>
      <c r="E60" s="652" t="s">
        <v>318</v>
      </c>
      <c r="F60" s="538"/>
      <c r="G60" s="539"/>
      <c r="H60" s="539"/>
      <c r="I60" s="731"/>
      <c r="J60" s="535"/>
      <c r="K60" s="536"/>
      <c r="L60" s="537"/>
      <c r="M60" s="536"/>
      <c r="N60" s="645"/>
      <c r="O60" s="670"/>
      <c r="P60" s="670"/>
      <c r="Q60" s="647"/>
      <c r="R60" s="658"/>
    </row>
    <row r="61" ht="30.0" customHeight="1" outlineLevel="1">
      <c r="B61" s="638"/>
      <c r="D61" s="721"/>
      <c r="E61" s="652" t="s">
        <v>1060</v>
      </c>
      <c r="F61" s="538"/>
      <c r="G61" s="539"/>
      <c r="H61" s="539"/>
      <c r="I61" s="731"/>
      <c r="J61" s="535"/>
      <c r="K61" s="536"/>
      <c r="L61" s="537"/>
      <c r="M61" s="536"/>
      <c r="N61" s="645"/>
      <c r="O61" s="670"/>
      <c r="P61" s="670"/>
      <c r="Q61" s="647"/>
      <c r="R61" s="658"/>
    </row>
    <row r="62" ht="30.0" customHeight="1" outlineLevel="2">
      <c r="A62" s="551" t="s">
        <v>910</v>
      </c>
      <c r="B62" s="551"/>
      <c r="C62" s="551" t="s">
        <v>910</v>
      </c>
      <c r="D62" s="712"/>
      <c r="E62" s="652" t="s">
        <v>318</v>
      </c>
      <c r="F62" s="549" t="s">
        <v>1067</v>
      </c>
      <c r="G62" s="665">
        <v>39.0</v>
      </c>
      <c r="H62" s="665">
        <v>15.0</v>
      </c>
      <c r="I62" s="730" t="str">
        <f>G62/R62</f>
        <v>#DIV/0!</v>
      </c>
      <c r="J62" s="529">
        <v>3.43</v>
      </c>
      <c r="K62" s="530">
        <f t="shared" ref="K62:K71" si="21">J62/G62</f>
        <v>0.08794871795</v>
      </c>
      <c r="L62" s="531">
        <f t="shared" ref="L62:L71" si="22">Q62-J62</f>
        <v>-3.43</v>
      </c>
      <c r="M62" s="532">
        <f t="shared" ref="M62:M71" si="23">Q62/J62-1</f>
        <v>-1</v>
      </c>
      <c r="N62" s="661"/>
      <c r="O62" s="655" t="s">
        <v>313</v>
      </c>
      <c r="P62" s="655" t="s">
        <v>313</v>
      </c>
      <c r="Q62" s="672"/>
      <c r="R62" s="665"/>
    </row>
    <row r="63" ht="30.0" customHeight="1" outlineLevel="2">
      <c r="B63" s="551"/>
      <c r="D63" s="712"/>
      <c r="E63" s="652" t="s">
        <v>1060</v>
      </c>
      <c r="F63" s="549" t="s">
        <v>1068</v>
      </c>
      <c r="G63" s="665">
        <v>39.0</v>
      </c>
      <c r="H63" s="665">
        <v>15.0</v>
      </c>
      <c r="I63" s="730"/>
      <c r="J63" s="529">
        <v>3.43</v>
      </c>
      <c r="K63" s="530">
        <f t="shared" si="21"/>
        <v>0.08794871795</v>
      </c>
      <c r="L63" s="531">
        <f t="shared" si="22"/>
        <v>-3.43</v>
      </c>
      <c r="M63" s="532">
        <f t="shared" si="23"/>
        <v>-1</v>
      </c>
      <c r="N63" s="661"/>
      <c r="O63" s="655"/>
      <c r="P63" s="655"/>
      <c r="Q63" s="672"/>
      <c r="R63" s="665"/>
    </row>
    <row r="64" ht="30.0" customHeight="1" outlineLevel="2">
      <c r="A64" s="551" t="s">
        <v>911</v>
      </c>
      <c r="B64" s="551"/>
      <c r="C64" s="551" t="s">
        <v>911</v>
      </c>
      <c r="D64" s="712"/>
      <c r="E64" s="652" t="s">
        <v>318</v>
      </c>
      <c r="F64" s="549" t="s">
        <v>1069</v>
      </c>
      <c r="G64" s="665">
        <v>59.0</v>
      </c>
      <c r="H64" s="665">
        <v>39.0</v>
      </c>
      <c r="I64" s="730" t="str">
        <f>G64/R64</f>
        <v>#DIV/0!</v>
      </c>
      <c r="J64" s="529">
        <v>2.09</v>
      </c>
      <c r="K64" s="530">
        <f t="shared" si="21"/>
        <v>0.03542372881</v>
      </c>
      <c r="L64" s="531">
        <f t="shared" si="22"/>
        <v>-2.09</v>
      </c>
      <c r="M64" s="532">
        <f t="shared" si="23"/>
        <v>-1</v>
      </c>
      <c r="N64" s="661"/>
      <c r="O64" s="655" t="s">
        <v>313</v>
      </c>
      <c r="P64" s="655" t="s">
        <v>313</v>
      </c>
      <c r="Q64" s="672"/>
      <c r="R64" s="665"/>
    </row>
    <row r="65" ht="30.0" customHeight="1" outlineLevel="2">
      <c r="B65" s="551"/>
      <c r="D65" s="712"/>
      <c r="E65" s="652" t="s">
        <v>1060</v>
      </c>
      <c r="F65" s="549" t="s">
        <v>1069</v>
      </c>
      <c r="G65" s="665">
        <v>59.0</v>
      </c>
      <c r="H65" s="665">
        <v>39.0</v>
      </c>
      <c r="I65" s="730"/>
      <c r="J65" s="529">
        <v>2.09</v>
      </c>
      <c r="K65" s="530">
        <f t="shared" si="21"/>
        <v>0.03542372881</v>
      </c>
      <c r="L65" s="531">
        <f t="shared" si="22"/>
        <v>-2.09</v>
      </c>
      <c r="M65" s="532">
        <f t="shared" si="23"/>
        <v>-1</v>
      </c>
      <c r="N65" s="661"/>
      <c r="O65" s="655"/>
      <c r="P65" s="655"/>
      <c r="Q65" s="672"/>
      <c r="R65" s="665"/>
    </row>
    <row r="66" ht="30.0" customHeight="1" outlineLevel="2">
      <c r="A66" s="551" t="s">
        <v>912</v>
      </c>
      <c r="B66" s="551"/>
      <c r="C66" s="551" t="s">
        <v>912</v>
      </c>
      <c r="D66" s="712"/>
      <c r="E66" s="652" t="s">
        <v>318</v>
      </c>
      <c r="F66" s="549" t="s">
        <v>1069</v>
      </c>
      <c r="G66" s="665">
        <v>59.0</v>
      </c>
      <c r="H66" s="665">
        <v>39.0</v>
      </c>
      <c r="I66" s="730" t="str">
        <f>G66/R66</f>
        <v>#DIV/0!</v>
      </c>
      <c r="J66" s="529">
        <v>6.07</v>
      </c>
      <c r="K66" s="530">
        <f t="shared" si="21"/>
        <v>0.1028813559</v>
      </c>
      <c r="L66" s="531">
        <f t="shared" si="22"/>
        <v>-6.07</v>
      </c>
      <c r="M66" s="532">
        <f t="shared" si="23"/>
        <v>-1</v>
      </c>
      <c r="N66" s="661"/>
      <c r="O66" s="655" t="s">
        <v>313</v>
      </c>
      <c r="P66" s="655" t="s">
        <v>313</v>
      </c>
      <c r="Q66" s="672"/>
      <c r="R66" s="665"/>
    </row>
    <row r="67" ht="30.0" customHeight="1" outlineLevel="2">
      <c r="B67" s="551"/>
      <c r="D67" s="712"/>
      <c r="E67" s="652" t="s">
        <v>1060</v>
      </c>
      <c r="F67" s="549" t="s">
        <v>1069</v>
      </c>
      <c r="G67" s="665">
        <v>59.0</v>
      </c>
      <c r="H67" s="665">
        <v>39.0</v>
      </c>
      <c r="I67" s="730"/>
      <c r="J67" s="529">
        <v>6.07</v>
      </c>
      <c r="K67" s="530">
        <f t="shared" si="21"/>
        <v>0.1028813559</v>
      </c>
      <c r="L67" s="531">
        <f t="shared" si="22"/>
        <v>-6.07</v>
      </c>
      <c r="M67" s="532">
        <f t="shared" si="23"/>
        <v>-1</v>
      </c>
      <c r="N67" s="661"/>
      <c r="O67" s="655"/>
      <c r="P67" s="655"/>
      <c r="Q67" s="672"/>
      <c r="R67" s="665"/>
    </row>
    <row r="68" ht="30.0" customHeight="1" outlineLevel="2">
      <c r="A68" s="551" t="s">
        <v>913</v>
      </c>
      <c r="B68" s="551"/>
      <c r="C68" s="551" t="s">
        <v>913</v>
      </c>
      <c r="D68" s="712"/>
      <c r="E68" s="652" t="s">
        <v>318</v>
      </c>
      <c r="F68" s="549" t="s">
        <v>1070</v>
      </c>
      <c r="G68" s="665">
        <v>79.0</v>
      </c>
      <c r="H68" s="665">
        <v>59.0</v>
      </c>
      <c r="I68" s="730" t="str">
        <f>G68/R68</f>
        <v>#DIV/0!</v>
      </c>
      <c r="J68" s="529">
        <v>6.95</v>
      </c>
      <c r="K68" s="530">
        <f t="shared" si="21"/>
        <v>0.08797468354</v>
      </c>
      <c r="L68" s="531">
        <f t="shared" si="22"/>
        <v>-6.95</v>
      </c>
      <c r="M68" s="532">
        <f t="shared" si="23"/>
        <v>-1</v>
      </c>
      <c r="N68" s="661"/>
      <c r="O68" s="655" t="s">
        <v>313</v>
      </c>
      <c r="P68" s="655" t="s">
        <v>313</v>
      </c>
      <c r="Q68" s="672"/>
      <c r="R68" s="665"/>
    </row>
    <row r="69" ht="30.0" customHeight="1" outlineLevel="2">
      <c r="B69" s="551"/>
      <c r="D69" s="712"/>
      <c r="E69" s="652" t="s">
        <v>1060</v>
      </c>
      <c r="F69" s="549" t="s">
        <v>1070</v>
      </c>
      <c r="G69" s="665">
        <v>79.0</v>
      </c>
      <c r="H69" s="665">
        <v>59.0</v>
      </c>
      <c r="I69" s="730"/>
      <c r="J69" s="529">
        <v>6.95</v>
      </c>
      <c r="K69" s="530">
        <f t="shared" si="21"/>
        <v>0.08797468354</v>
      </c>
      <c r="L69" s="531">
        <f t="shared" si="22"/>
        <v>-6.95</v>
      </c>
      <c r="M69" s="532">
        <f t="shared" si="23"/>
        <v>-1</v>
      </c>
      <c r="N69" s="661"/>
      <c r="O69" s="655"/>
      <c r="P69" s="655"/>
      <c r="Q69" s="672"/>
      <c r="R69" s="665"/>
    </row>
    <row r="70" ht="30.0" customHeight="1" outlineLevel="2">
      <c r="A70" s="551" t="s">
        <v>1071</v>
      </c>
      <c r="B70" s="551"/>
      <c r="C70" s="551" t="s">
        <v>1071</v>
      </c>
      <c r="D70" s="712"/>
      <c r="E70" s="652" t="s">
        <v>318</v>
      </c>
      <c r="F70" s="549" t="s">
        <v>233</v>
      </c>
      <c r="G70" s="665">
        <v>69.0</v>
      </c>
      <c r="H70" s="665">
        <v>49.0</v>
      </c>
      <c r="I70" s="730" t="str">
        <f>G70/R70</f>
        <v>#DIV/0!</v>
      </c>
      <c r="J70" s="529">
        <v>10.21</v>
      </c>
      <c r="K70" s="530">
        <f t="shared" si="21"/>
        <v>0.1479710145</v>
      </c>
      <c r="L70" s="531">
        <f t="shared" si="22"/>
        <v>-10.21</v>
      </c>
      <c r="M70" s="532">
        <f t="shared" si="23"/>
        <v>-1</v>
      </c>
      <c r="N70" s="661"/>
      <c r="O70" s="655" t="s">
        <v>313</v>
      </c>
      <c r="P70" s="655" t="s">
        <v>313</v>
      </c>
      <c r="Q70" s="672"/>
      <c r="R70" s="665"/>
    </row>
    <row r="71" ht="30.0" customHeight="1" outlineLevel="2">
      <c r="B71" s="551"/>
      <c r="D71" s="712"/>
      <c r="E71" s="652" t="s">
        <v>1060</v>
      </c>
      <c r="F71" s="549" t="s">
        <v>1072</v>
      </c>
      <c r="G71" s="665">
        <v>69.0</v>
      </c>
      <c r="H71" s="665">
        <v>39.0</v>
      </c>
      <c r="I71" s="730"/>
      <c r="J71" s="529">
        <v>10.21</v>
      </c>
      <c r="K71" s="530">
        <f t="shared" si="21"/>
        <v>0.1479710145</v>
      </c>
      <c r="L71" s="531">
        <f t="shared" si="22"/>
        <v>-10.21</v>
      </c>
      <c r="M71" s="532">
        <f t="shared" si="23"/>
        <v>-1</v>
      </c>
      <c r="N71" s="661"/>
      <c r="O71" s="655"/>
      <c r="P71" s="655"/>
      <c r="Q71" s="672"/>
      <c r="R71" s="665"/>
    </row>
    <row r="72" ht="30.0" customHeight="1">
      <c r="A72" s="525" t="s">
        <v>1073</v>
      </c>
      <c r="B72" s="638"/>
      <c r="C72" s="704" t="s">
        <v>1073</v>
      </c>
      <c r="D72" s="694"/>
      <c r="E72" s="652" t="s">
        <v>318</v>
      </c>
      <c r="F72" s="538"/>
      <c r="G72" s="539"/>
      <c r="H72" s="539"/>
      <c r="I72" s="731"/>
      <c r="J72" s="535"/>
      <c r="K72" s="536"/>
      <c r="L72" s="537"/>
      <c r="M72" s="536"/>
      <c r="N72" s="645"/>
      <c r="O72" s="670"/>
      <c r="P72" s="670"/>
      <c r="Q72" s="647"/>
      <c r="R72" s="658"/>
    </row>
    <row r="73" ht="30.0" customHeight="1">
      <c r="B73" s="638"/>
      <c r="D73" s="662"/>
      <c r="E73" s="652" t="s">
        <v>1060</v>
      </c>
      <c r="F73" s="538"/>
      <c r="G73" s="539"/>
      <c r="H73" s="539"/>
      <c r="I73" s="731"/>
      <c r="J73" s="535"/>
      <c r="K73" s="536"/>
      <c r="L73" s="537"/>
      <c r="M73" s="536"/>
      <c r="N73" s="645"/>
      <c r="O73" s="670"/>
      <c r="P73" s="670"/>
      <c r="Q73" s="647"/>
      <c r="R73" s="658"/>
    </row>
    <row r="74" ht="30.0" customHeight="1" outlineLevel="1">
      <c r="A74" s="551" t="s">
        <v>915</v>
      </c>
      <c r="B74" s="551"/>
      <c r="C74" s="551" t="s">
        <v>915</v>
      </c>
      <c r="D74" s="664"/>
      <c r="E74" s="652" t="s">
        <v>318</v>
      </c>
      <c r="F74" s="545">
        <v>20.0</v>
      </c>
      <c r="G74" s="665">
        <v>69.0</v>
      </c>
      <c r="H74" s="665">
        <v>39.0</v>
      </c>
      <c r="I74" s="730" t="str">
        <f>G74/R74</f>
        <v>#DIV/0!</v>
      </c>
      <c r="J74" s="529">
        <v>9.04</v>
      </c>
      <c r="K74" s="530">
        <f t="shared" ref="K74:K79" si="24">J74/G74</f>
        <v>0.1310144928</v>
      </c>
      <c r="L74" s="531">
        <f t="shared" ref="L74:L79" si="25">Q74-J74</f>
        <v>-9.04</v>
      </c>
      <c r="M74" s="532">
        <f t="shared" ref="M74:M79" si="26">Q74/J74-1</f>
        <v>-1</v>
      </c>
      <c r="N74" s="678" t="s">
        <v>1074</v>
      </c>
      <c r="O74" s="655" t="s">
        <v>313</v>
      </c>
      <c r="P74" s="667" t="s">
        <v>315</v>
      </c>
      <c r="Q74" s="672"/>
      <c r="R74" s="665"/>
    </row>
    <row r="75" ht="30.0" customHeight="1" outlineLevel="1">
      <c r="B75" s="551"/>
      <c r="D75" s="664"/>
      <c r="E75" s="652" t="s">
        <v>1060</v>
      </c>
      <c r="F75" s="545">
        <v>20.0</v>
      </c>
      <c r="G75" s="665">
        <v>69.0</v>
      </c>
      <c r="H75" s="665"/>
      <c r="I75" s="730"/>
      <c r="J75" s="529">
        <v>9.04</v>
      </c>
      <c r="K75" s="530">
        <f t="shared" si="24"/>
        <v>0.1310144928</v>
      </c>
      <c r="L75" s="531">
        <f t="shared" si="25"/>
        <v>-9.04</v>
      </c>
      <c r="M75" s="532">
        <f t="shared" si="26"/>
        <v>-1</v>
      </c>
      <c r="N75" s="661"/>
      <c r="O75" s="655"/>
      <c r="P75" s="655"/>
      <c r="Q75" s="672"/>
      <c r="R75" s="665"/>
    </row>
    <row r="76" ht="30.0" customHeight="1" outlineLevel="1">
      <c r="A76" s="543" t="s">
        <v>916</v>
      </c>
      <c r="B76" s="551"/>
      <c r="C76" s="543" t="s">
        <v>916</v>
      </c>
      <c r="D76" s="664"/>
      <c r="E76" s="652" t="s">
        <v>318</v>
      </c>
      <c r="F76" s="549">
        <v>50.0</v>
      </c>
      <c r="G76" s="665">
        <v>79.0</v>
      </c>
      <c r="H76" s="665">
        <v>49.0</v>
      </c>
      <c r="I76" s="730" t="str">
        <f>G76/R76</f>
        <v>#DIV/0!</v>
      </c>
      <c r="J76" s="529">
        <v>11.42</v>
      </c>
      <c r="K76" s="530">
        <f t="shared" si="24"/>
        <v>0.144556962</v>
      </c>
      <c r="L76" s="531">
        <f t="shared" si="25"/>
        <v>-11.42</v>
      </c>
      <c r="M76" s="532">
        <f t="shared" si="26"/>
        <v>-1</v>
      </c>
      <c r="N76" s="661"/>
      <c r="O76" s="655"/>
      <c r="P76" s="655"/>
      <c r="Q76" s="672"/>
      <c r="R76" s="665"/>
    </row>
    <row r="77" ht="30.0" customHeight="1" outlineLevel="1">
      <c r="B77" s="551"/>
      <c r="D77" s="664"/>
      <c r="E77" s="652" t="s">
        <v>1060</v>
      </c>
      <c r="F77" s="549">
        <v>50.0</v>
      </c>
      <c r="G77" s="665">
        <v>79.0</v>
      </c>
      <c r="H77" s="665"/>
      <c r="I77" s="730"/>
      <c r="J77" s="529">
        <v>11.42</v>
      </c>
      <c r="K77" s="530">
        <f t="shared" si="24"/>
        <v>0.144556962</v>
      </c>
      <c r="L77" s="531">
        <f t="shared" si="25"/>
        <v>-11.42</v>
      </c>
      <c r="M77" s="532">
        <f t="shared" si="26"/>
        <v>-1</v>
      </c>
      <c r="N77" s="661"/>
      <c r="O77" s="655"/>
      <c r="P77" s="655"/>
      <c r="Q77" s="672"/>
      <c r="R77" s="665"/>
    </row>
    <row r="78" ht="30.0" customHeight="1" outlineLevel="1">
      <c r="A78" s="543" t="s">
        <v>917</v>
      </c>
      <c r="B78" s="551"/>
      <c r="C78" s="543" t="s">
        <v>917</v>
      </c>
      <c r="D78" s="664"/>
      <c r="E78" s="652" t="s">
        <v>318</v>
      </c>
      <c r="F78" s="549">
        <v>50.0</v>
      </c>
      <c r="G78" s="665">
        <v>59.0</v>
      </c>
      <c r="H78" s="665">
        <v>39.0</v>
      </c>
      <c r="I78" s="730" t="str">
        <f>G78/R78</f>
        <v>#DIV/0!</v>
      </c>
      <c r="J78" s="529">
        <v>5.87</v>
      </c>
      <c r="K78" s="530">
        <f t="shared" si="24"/>
        <v>0.09949152542</v>
      </c>
      <c r="L78" s="531">
        <f t="shared" si="25"/>
        <v>-5.87</v>
      </c>
      <c r="M78" s="532">
        <f t="shared" si="26"/>
        <v>-1</v>
      </c>
      <c r="N78" s="661"/>
      <c r="O78" s="655"/>
      <c r="P78" s="655"/>
      <c r="Q78" s="672"/>
      <c r="R78" s="665"/>
    </row>
    <row r="79" ht="30.0" customHeight="1" outlineLevel="1">
      <c r="B79" s="551"/>
      <c r="D79" s="664"/>
      <c r="E79" s="652" t="s">
        <v>1060</v>
      </c>
      <c r="F79" s="549">
        <v>50.0</v>
      </c>
      <c r="G79" s="665">
        <v>59.0</v>
      </c>
      <c r="H79" s="665"/>
      <c r="I79" s="730"/>
      <c r="J79" s="529">
        <v>5.87</v>
      </c>
      <c r="K79" s="530">
        <f t="shared" si="24"/>
        <v>0.09949152542</v>
      </c>
      <c r="L79" s="531">
        <f t="shared" si="25"/>
        <v>-5.87</v>
      </c>
      <c r="M79" s="532">
        <f t="shared" si="26"/>
        <v>-1</v>
      </c>
      <c r="N79" s="661"/>
      <c r="O79" s="655"/>
      <c r="P79" s="655"/>
      <c r="Q79" s="672"/>
      <c r="R79" s="665"/>
    </row>
    <row r="80" ht="30.0" customHeight="1">
      <c r="A80" s="544" t="s">
        <v>564</v>
      </c>
      <c r="B80" s="638"/>
      <c r="C80" s="638" t="s">
        <v>564</v>
      </c>
      <c r="D80" s="694"/>
      <c r="E80" s="652" t="s">
        <v>318</v>
      </c>
      <c r="F80" s="538"/>
      <c r="G80" s="539"/>
      <c r="H80" s="539"/>
      <c r="I80" s="731"/>
      <c r="J80" s="535"/>
      <c r="K80" s="536"/>
      <c r="L80" s="537"/>
      <c r="M80" s="536"/>
      <c r="N80" s="645"/>
      <c r="O80" s="536"/>
      <c r="P80" s="536"/>
      <c r="Q80" s="647"/>
      <c r="R80" s="539"/>
    </row>
    <row r="81" ht="30.0" customHeight="1">
      <c r="B81" s="638"/>
      <c r="D81" s="662"/>
      <c r="E81" s="652" t="s">
        <v>1060</v>
      </c>
      <c r="F81" s="538"/>
      <c r="G81" s="539"/>
      <c r="H81" s="539"/>
      <c r="I81" s="731"/>
      <c r="J81" s="535"/>
      <c r="K81" s="536"/>
      <c r="L81" s="537"/>
      <c r="M81" s="536"/>
      <c r="N81" s="645"/>
      <c r="O81" s="536"/>
      <c r="P81" s="536"/>
      <c r="Q81" s="647"/>
      <c r="R81" s="539"/>
    </row>
    <row r="82" ht="30.0" customHeight="1" outlineLevel="1">
      <c r="A82" s="543" t="s">
        <v>565</v>
      </c>
      <c r="B82" s="551"/>
      <c r="C82" s="543" t="s">
        <v>918</v>
      </c>
      <c r="D82" s="664"/>
      <c r="E82" s="652" t="s">
        <v>318</v>
      </c>
      <c r="F82" s="545">
        <v>60.0</v>
      </c>
      <c r="G82" s="665">
        <v>229.0</v>
      </c>
      <c r="H82" s="665">
        <v>219.0</v>
      </c>
      <c r="I82" s="730" t="str">
        <f>G82/R82</f>
        <v>#DIV/0!</v>
      </c>
      <c r="J82" s="529">
        <v>41.75</v>
      </c>
      <c r="K82" s="530">
        <f t="shared" ref="K82:K91" si="27">J82/G82</f>
        <v>0.1823144105</v>
      </c>
      <c r="L82" s="531">
        <f t="shared" ref="L82:L91" si="28">Q82-J82</f>
        <v>-41.75</v>
      </c>
      <c r="M82" s="532">
        <f t="shared" ref="M82:M91" si="29">Q82/J82-1</f>
        <v>-1</v>
      </c>
      <c r="N82" s="678">
        <v>239.0</v>
      </c>
      <c r="O82" s="655" t="s">
        <v>313</v>
      </c>
      <c r="P82" s="667" t="s">
        <v>315</v>
      </c>
      <c r="Q82" s="647"/>
      <c r="R82" s="665"/>
    </row>
    <row r="83" ht="30.0" customHeight="1" outlineLevel="1">
      <c r="B83" s="551"/>
      <c r="D83" s="664"/>
      <c r="E83" s="652" t="s">
        <v>1060</v>
      </c>
      <c r="F83" s="545">
        <v>60.0</v>
      </c>
      <c r="G83" s="665">
        <v>229.0</v>
      </c>
      <c r="H83" s="665">
        <v>199.0</v>
      </c>
      <c r="I83" s="730"/>
      <c r="J83" s="529">
        <v>41.75</v>
      </c>
      <c r="K83" s="530">
        <f t="shared" si="27"/>
        <v>0.1823144105</v>
      </c>
      <c r="L83" s="531">
        <f t="shared" si="28"/>
        <v>-41.75</v>
      </c>
      <c r="M83" s="532">
        <f t="shared" si="29"/>
        <v>-1</v>
      </c>
      <c r="N83" s="661"/>
      <c r="O83" s="655"/>
      <c r="P83" s="655"/>
      <c r="Q83" s="647"/>
      <c r="R83" s="665"/>
    </row>
    <row r="84" ht="30.0" customHeight="1" outlineLevel="1">
      <c r="A84" s="543" t="s">
        <v>566</v>
      </c>
      <c r="B84" s="551"/>
      <c r="C84" s="543" t="s">
        <v>731</v>
      </c>
      <c r="D84" s="664"/>
      <c r="E84" s="652" t="s">
        <v>318</v>
      </c>
      <c r="F84" s="547">
        <v>340.0</v>
      </c>
      <c r="G84" s="665">
        <v>299.0</v>
      </c>
      <c r="H84" s="665">
        <v>249.0</v>
      </c>
      <c r="I84" s="730" t="str">
        <f>G84/R84</f>
        <v>#DIV/0!</v>
      </c>
      <c r="J84" s="529">
        <v>41.75</v>
      </c>
      <c r="K84" s="530">
        <f t="shared" si="27"/>
        <v>0.139632107</v>
      </c>
      <c r="L84" s="531">
        <f t="shared" si="28"/>
        <v>-41.75</v>
      </c>
      <c r="M84" s="532">
        <f t="shared" si="29"/>
        <v>-1</v>
      </c>
      <c r="N84" s="668">
        <v>299.0</v>
      </c>
      <c r="O84" s="655" t="s">
        <v>313</v>
      </c>
      <c r="P84" s="667" t="s">
        <v>315</v>
      </c>
      <c r="Q84" s="647"/>
      <c r="R84" s="665"/>
    </row>
    <row r="85" ht="30.0" customHeight="1" outlineLevel="1">
      <c r="B85" s="551"/>
      <c r="D85" s="664"/>
      <c r="E85" s="652" t="s">
        <v>1060</v>
      </c>
      <c r="F85" s="547">
        <v>340.0</v>
      </c>
      <c r="G85" s="665">
        <v>299.0</v>
      </c>
      <c r="H85" s="665">
        <v>239.0</v>
      </c>
      <c r="I85" s="730"/>
      <c r="J85" s="529">
        <v>41.75</v>
      </c>
      <c r="K85" s="530">
        <f t="shared" si="27"/>
        <v>0.139632107</v>
      </c>
      <c r="L85" s="531">
        <f t="shared" si="28"/>
        <v>-41.75</v>
      </c>
      <c r="M85" s="532">
        <f t="shared" si="29"/>
        <v>-1</v>
      </c>
      <c r="N85" s="654"/>
      <c r="O85" s="655"/>
      <c r="P85" s="655"/>
      <c r="Q85" s="647"/>
      <c r="R85" s="665"/>
    </row>
    <row r="86" ht="30.0" customHeight="1" outlineLevel="1">
      <c r="A86" s="543" t="s">
        <v>567</v>
      </c>
      <c r="B86" s="551" t="s">
        <v>1075</v>
      </c>
      <c r="C86" s="543" t="s">
        <v>919</v>
      </c>
      <c r="D86" s="551"/>
      <c r="E86" s="652" t="s">
        <v>318</v>
      </c>
      <c r="F86" s="547">
        <v>340.0</v>
      </c>
      <c r="G86" s="665">
        <v>399.0</v>
      </c>
      <c r="H86" s="665">
        <v>299.0</v>
      </c>
      <c r="I86" s="730" t="str">
        <f>G86/R86</f>
        <v>#DIV/0!</v>
      </c>
      <c r="J86" s="529">
        <v>65.25</v>
      </c>
      <c r="K86" s="530">
        <f t="shared" si="27"/>
        <v>0.1635338346</v>
      </c>
      <c r="L86" s="531">
        <f t="shared" si="28"/>
        <v>-65.25</v>
      </c>
      <c r="M86" s="532">
        <f t="shared" si="29"/>
        <v>-1</v>
      </c>
      <c r="N86" s="668">
        <v>269.0</v>
      </c>
      <c r="O86" s="655" t="s">
        <v>313</v>
      </c>
      <c r="P86" s="667" t="s">
        <v>315</v>
      </c>
      <c r="Q86" s="647"/>
      <c r="R86" s="665"/>
    </row>
    <row r="87" ht="30.0" customHeight="1" outlineLevel="1">
      <c r="E87" s="652" t="s">
        <v>1060</v>
      </c>
      <c r="F87" s="547">
        <v>340.0</v>
      </c>
      <c r="G87" s="665">
        <v>399.0</v>
      </c>
      <c r="H87" s="665">
        <v>289.0</v>
      </c>
      <c r="I87" s="730"/>
      <c r="J87" s="529">
        <v>65.25</v>
      </c>
      <c r="K87" s="530">
        <f t="shared" si="27"/>
        <v>0.1635338346</v>
      </c>
      <c r="L87" s="531">
        <f t="shared" si="28"/>
        <v>-65.25</v>
      </c>
      <c r="M87" s="532">
        <f t="shared" si="29"/>
        <v>-1</v>
      </c>
      <c r="N87" s="654"/>
      <c r="O87" s="655"/>
      <c r="P87" s="655"/>
      <c r="Q87" s="647"/>
      <c r="R87" s="665"/>
    </row>
    <row r="88" ht="30.0" customHeight="1" outlineLevel="1">
      <c r="A88" s="543" t="s">
        <v>568</v>
      </c>
      <c r="B88" s="551"/>
      <c r="C88" s="543" t="s">
        <v>732</v>
      </c>
      <c r="D88" s="664"/>
      <c r="E88" s="652" t="s">
        <v>318</v>
      </c>
      <c r="F88" s="547">
        <v>400.0</v>
      </c>
      <c r="G88" s="665">
        <v>399.0</v>
      </c>
      <c r="H88" s="665">
        <v>299.0</v>
      </c>
      <c r="I88" s="730" t="str">
        <f>G88/R88</f>
        <v>#DIV/0!</v>
      </c>
      <c r="J88" s="529">
        <v>65.25</v>
      </c>
      <c r="K88" s="530">
        <f t="shared" si="27"/>
        <v>0.1635338346</v>
      </c>
      <c r="L88" s="531">
        <f t="shared" si="28"/>
        <v>-65.25</v>
      </c>
      <c r="M88" s="532">
        <f t="shared" si="29"/>
        <v>-1</v>
      </c>
      <c r="N88" s="668">
        <v>379.0</v>
      </c>
      <c r="O88" s="655" t="s">
        <v>313</v>
      </c>
      <c r="P88" s="667" t="s">
        <v>315</v>
      </c>
      <c r="Q88" s="647"/>
      <c r="R88" s="665"/>
    </row>
    <row r="89" ht="30.0" customHeight="1" outlineLevel="1">
      <c r="B89" s="551"/>
      <c r="D89" s="664"/>
      <c r="E89" s="652" t="s">
        <v>1060</v>
      </c>
      <c r="F89" s="547">
        <v>400.0</v>
      </c>
      <c r="G89" s="665">
        <v>399.0</v>
      </c>
      <c r="H89" s="665">
        <v>289.0</v>
      </c>
      <c r="I89" s="730"/>
      <c r="J89" s="529">
        <v>65.25</v>
      </c>
      <c r="K89" s="530">
        <f t="shared" si="27"/>
        <v>0.1635338346</v>
      </c>
      <c r="L89" s="531">
        <f t="shared" si="28"/>
        <v>-65.25</v>
      </c>
      <c r="M89" s="532">
        <f t="shared" si="29"/>
        <v>-1</v>
      </c>
      <c r="N89" s="654"/>
      <c r="O89" s="655"/>
      <c r="P89" s="655"/>
      <c r="Q89" s="647"/>
      <c r="R89" s="665"/>
    </row>
    <row r="90" ht="30.0" customHeight="1" outlineLevel="1">
      <c r="A90" s="543" t="s">
        <v>569</v>
      </c>
      <c r="B90" s="551"/>
      <c r="C90" s="543" t="s">
        <v>733</v>
      </c>
      <c r="D90" s="664"/>
      <c r="E90" s="652" t="s">
        <v>318</v>
      </c>
      <c r="F90" s="547">
        <v>400.0</v>
      </c>
      <c r="G90" s="653">
        <v>499.0</v>
      </c>
      <c r="H90" s="653">
        <v>439.0</v>
      </c>
      <c r="I90" s="730" t="str">
        <f>G90/R90</f>
        <v>#DIV/0!</v>
      </c>
      <c r="J90" s="529">
        <v>89.99</v>
      </c>
      <c r="K90" s="530">
        <f t="shared" si="27"/>
        <v>0.1803406814</v>
      </c>
      <c r="L90" s="531">
        <f t="shared" si="28"/>
        <v>-89.99</v>
      </c>
      <c r="M90" s="532">
        <f t="shared" si="29"/>
        <v>-1</v>
      </c>
      <c r="N90" s="668">
        <v>489.0</v>
      </c>
      <c r="O90" s="655" t="s">
        <v>313</v>
      </c>
      <c r="P90" s="667" t="s">
        <v>315</v>
      </c>
      <c r="Q90" s="656"/>
      <c r="R90" s="653"/>
    </row>
    <row r="91" ht="30.0" customHeight="1" outlineLevel="1">
      <c r="B91" s="551"/>
      <c r="D91" s="664"/>
      <c r="E91" s="652" t="s">
        <v>1060</v>
      </c>
      <c r="F91" s="547">
        <v>400.0</v>
      </c>
      <c r="G91" s="653">
        <v>499.0</v>
      </c>
      <c r="H91" s="653">
        <v>429.0</v>
      </c>
      <c r="I91" s="730"/>
      <c r="J91" s="529">
        <v>89.99</v>
      </c>
      <c r="K91" s="530">
        <f t="shared" si="27"/>
        <v>0.1803406814</v>
      </c>
      <c r="L91" s="531">
        <f t="shared" si="28"/>
        <v>-89.99</v>
      </c>
      <c r="M91" s="532">
        <f t="shared" si="29"/>
        <v>-1</v>
      </c>
      <c r="N91" s="654"/>
      <c r="O91" s="655"/>
      <c r="P91" s="655"/>
      <c r="Q91" s="656"/>
      <c r="R91" s="653"/>
    </row>
    <row r="92" ht="30.0" customHeight="1">
      <c r="A92" s="819" t="s">
        <v>920</v>
      </c>
      <c r="B92" s="638" t="s">
        <v>921</v>
      </c>
      <c r="C92" s="704" t="s">
        <v>922</v>
      </c>
      <c r="D92" s="669" t="s">
        <v>923</v>
      </c>
      <c r="E92" s="652" t="s">
        <v>318</v>
      </c>
      <c r="F92" s="538"/>
      <c r="G92" s="539"/>
      <c r="H92" s="539"/>
      <c r="I92" s="731"/>
      <c r="J92" s="535"/>
      <c r="K92" s="536"/>
      <c r="L92" s="537"/>
      <c r="M92" s="536"/>
      <c r="N92" s="645"/>
      <c r="O92" s="670"/>
      <c r="P92" s="670"/>
      <c r="Q92" s="647"/>
      <c r="R92" s="658"/>
    </row>
    <row r="93" ht="30.0" customHeight="1">
      <c r="D93" s="694"/>
      <c r="E93" s="652" t="s">
        <v>1060</v>
      </c>
      <c r="F93" s="538"/>
      <c r="G93" s="539"/>
      <c r="H93" s="539"/>
      <c r="I93" s="731"/>
      <c r="J93" s="535"/>
      <c r="K93" s="536"/>
      <c r="L93" s="537"/>
      <c r="M93" s="536"/>
      <c r="N93" s="645"/>
      <c r="O93" s="670"/>
      <c r="P93" s="670"/>
      <c r="Q93" s="647"/>
      <c r="R93" s="658"/>
    </row>
    <row r="94" ht="30.0" customHeight="1" outlineLevel="1">
      <c r="A94" s="543" t="s">
        <v>924</v>
      </c>
      <c r="B94" s="551" t="s">
        <v>1075</v>
      </c>
      <c r="C94" s="551" t="s">
        <v>1076</v>
      </c>
      <c r="D94" s="664"/>
      <c r="E94" s="652" t="s">
        <v>318</v>
      </c>
      <c r="F94" s="545">
        <v>340.0</v>
      </c>
      <c r="G94" s="665">
        <v>549.0</v>
      </c>
      <c r="H94" s="665">
        <v>399.0</v>
      </c>
      <c r="I94" s="730" t="str">
        <f>G94/R94</f>
        <v>#DIV/0!</v>
      </c>
      <c r="J94" s="529">
        <v>116.8</v>
      </c>
      <c r="K94" s="530">
        <f t="shared" ref="K94:K97" si="30">J94/G94</f>
        <v>0.2127504554</v>
      </c>
      <c r="L94" s="531">
        <f t="shared" ref="L94:L97" si="31">Q94-J94</f>
        <v>-116.8</v>
      </c>
      <c r="M94" s="532">
        <f t="shared" ref="M94:M97" si="32">Q94/J94-1</f>
        <v>-1</v>
      </c>
      <c r="N94" s="678">
        <v>469.0</v>
      </c>
      <c r="O94" s="655" t="s">
        <v>313</v>
      </c>
      <c r="P94" s="667" t="s">
        <v>315</v>
      </c>
      <c r="Q94" s="647"/>
      <c r="R94" s="665"/>
    </row>
    <row r="95" ht="30.0" customHeight="1" outlineLevel="1">
      <c r="D95" s="664"/>
      <c r="E95" s="652" t="s">
        <v>1060</v>
      </c>
      <c r="F95" s="545">
        <v>340.0</v>
      </c>
      <c r="G95" s="665">
        <v>549.0</v>
      </c>
      <c r="H95" s="665"/>
      <c r="I95" s="730"/>
      <c r="J95" s="529">
        <v>116.8</v>
      </c>
      <c r="K95" s="530">
        <f t="shared" si="30"/>
        <v>0.2127504554</v>
      </c>
      <c r="L95" s="531">
        <f t="shared" si="31"/>
        <v>-116.8</v>
      </c>
      <c r="M95" s="532">
        <f t="shared" si="32"/>
        <v>-1</v>
      </c>
      <c r="N95" s="661"/>
      <c r="O95" s="655"/>
      <c r="P95" s="655"/>
      <c r="Q95" s="647"/>
      <c r="R95" s="665"/>
    </row>
    <row r="96" ht="30.0" customHeight="1" outlineLevel="1">
      <c r="A96" s="543" t="s">
        <v>925</v>
      </c>
      <c r="B96" s="551"/>
      <c r="C96" s="551" t="s">
        <v>1077</v>
      </c>
      <c r="D96" s="664"/>
      <c r="E96" s="652" t="s">
        <v>318</v>
      </c>
      <c r="F96" s="545">
        <v>400.0</v>
      </c>
      <c r="G96" s="665">
        <v>549.0</v>
      </c>
      <c r="H96" s="665">
        <v>399.0</v>
      </c>
      <c r="I96" s="730" t="str">
        <f>G96/R96</f>
        <v>#DIV/0!</v>
      </c>
      <c r="J96" s="529">
        <v>116.8</v>
      </c>
      <c r="K96" s="530">
        <f t="shared" si="30"/>
        <v>0.2127504554</v>
      </c>
      <c r="L96" s="531">
        <f t="shared" si="31"/>
        <v>-116.8</v>
      </c>
      <c r="M96" s="532">
        <f t="shared" si="32"/>
        <v>-1</v>
      </c>
      <c r="N96" s="678">
        <v>479.0</v>
      </c>
      <c r="O96" s="655" t="s">
        <v>313</v>
      </c>
      <c r="P96" s="667" t="s">
        <v>315</v>
      </c>
      <c r="Q96" s="647"/>
      <c r="R96" s="665"/>
    </row>
    <row r="97" ht="30.0" customHeight="1" outlineLevel="1">
      <c r="B97" s="551"/>
      <c r="D97" s="664"/>
      <c r="E97" s="652" t="s">
        <v>1060</v>
      </c>
      <c r="F97" s="545">
        <v>400.0</v>
      </c>
      <c r="G97" s="665">
        <v>549.0</v>
      </c>
      <c r="H97" s="665"/>
      <c r="I97" s="730"/>
      <c r="J97" s="529">
        <v>116.8</v>
      </c>
      <c r="K97" s="530">
        <f t="shared" si="30"/>
        <v>0.2127504554</v>
      </c>
      <c r="L97" s="531">
        <f t="shared" si="31"/>
        <v>-116.8</v>
      </c>
      <c r="M97" s="532">
        <f t="shared" si="32"/>
        <v>-1</v>
      </c>
      <c r="N97" s="661"/>
      <c r="O97" s="655"/>
      <c r="P97" s="655"/>
      <c r="Q97" s="647"/>
      <c r="R97" s="665"/>
    </row>
    <row r="98" ht="30.0" customHeight="1">
      <c r="A98" s="525" t="s">
        <v>573</v>
      </c>
      <c r="B98" s="638"/>
      <c r="C98" s="704" t="s">
        <v>573</v>
      </c>
      <c r="D98" s="669" t="s">
        <v>734</v>
      </c>
      <c r="E98" s="652" t="s">
        <v>318</v>
      </c>
      <c r="F98" s="538"/>
      <c r="G98" s="539"/>
      <c r="H98" s="539"/>
      <c r="I98" s="731"/>
      <c r="J98" s="535"/>
      <c r="K98" s="536"/>
      <c r="L98" s="537"/>
      <c r="M98" s="536"/>
      <c r="N98" s="645"/>
      <c r="O98" s="670"/>
      <c r="P98" s="670"/>
      <c r="Q98" s="647"/>
      <c r="R98" s="539"/>
    </row>
    <row r="99" ht="30.0" customHeight="1">
      <c r="B99" s="638"/>
      <c r="D99" s="648"/>
      <c r="E99" s="652" t="s">
        <v>1060</v>
      </c>
      <c r="F99" s="538"/>
      <c r="G99" s="539"/>
      <c r="H99" s="539"/>
      <c r="I99" s="731"/>
      <c r="J99" s="535"/>
      <c r="K99" s="536"/>
      <c r="L99" s="537"/>
      <c r="M99" s="536"/>
      <c r="N99" s="645"/>
      <c r="O99" s="670"/>
      <c r="P99" s="670"/>
      <c r="Q99" s="647"/>
      <c r="R99" s="539"/>
    </row>
    <row r="100" ht="30.0" customHeight="1" outlineLevel="1">
      <c r="A100" s="671" t="s">
        <v>1078</v>
      </c>
      <c r="B100" s="543"/>
      <c r="C100" s="543" t="s">
        <v>1078</v>
      </c>
      <c r="D100" s="543"/>
      <c r="E100" s="652" t="s">
        <v>318</v>
      </c>
      <c r="F100" s="549">
        <v>700.0</v>
      </c>
      <c r="G100" s="546">
        <v>899.0</v>
      </c>
      <c r="H100" s="546">
        <v>399.0</v>
      </c>
      <c r="I100" s="735" t="str">
        <f>G100/R100</f>
        <v>#DIV/0!</v>
      </c>
      <c r="J100" s="550">
        <v>88.63</v>
      </c>
      <c r="K100" s="542">
        <f t="shared" ref="K100:K123" si="33">J100/G100</f>
        <v>0.09858731924</v>
      </c>
      <c r="L100" s="541">
        <f t="shared" ref="L100:L123" si="34">Q100-J100</f>
        <v>-88.63</v>
      </c>
      <c r="M100" s="542">
        <f t="shared" ref="M100:M123" si="35">Q100/J100-1</f>
        <v>-1</v>
      </c>
      <c r="N100" s="678"/>
      <c r="O100" s="636" t="s">
        <v>313</v>
      </c>
      <c r="P100" s="636" t="s">
        <v>313</v>
      </c>
      <c r="Q100" s="672"/>
      <c r="R100" s="546"/>
    </row>
    <row r="101" ht="30.0" customHeight="1" outlineLevel="1">
      <c r="E101" s="652" t="s">
        <v>1060</v>
      </c>
      <c r="F101" s="549">
        <v>700.0</v>
      </c>
      <c r="G101" s="546">
        <v>899.0</v>
      </c>
      <c r="H101" s="546"/>
      <c r="I101" s="735"/>
      <c r="J101" s="550">
        <v>88.63</v>
      </c>
      <c r="K101" s="542">
        <f t="shared" si="33"/>
        <v>0.09858731924</v>
      </c>
      <c r="L101" s="541">
        <f t="shared" si="34"/>
        <v>-88.63</v>
      </c>
      <c r="M101" s="542">
        <f t="shared" si="35"/>
        <v>-1</v>
      </c>
      <c r="N101" s="678"/>
      <c r="O101" s="633"/>
      <c r="P101" s="636"/>
      <c r="Q101" s="672"/>
      <c r="R101" s="546"/>
    </row>
    <row r="102" ht="30.0" customHeight="1" outlineLevel="1">
      <c r="A102" s="671" t="s">
        <v>1078</v>
      </c>
      <c r="B102" s="543"/>
      <c r="C102" s="543" t="s">
        <v>1078</v>
      </c>
      <c r="D102" s="543"/>
      <c r="E102" s="652" t="s">
        <v>318</v>
      </c>
      <c r="F102" s="548">
        <v>300.0</v>
      </c>
      <c r="G102" s="528">
        <v>459.0</v>
      </c>
      <c r="H102" s="528">
        <v>229.0</v>
      </c>
      <c r="I102" s="735" t="str">
        <f>G102/R102</f>
        <v>#DIV/0!</v>
      </c>
      <c r="J102" s="550">
        <v>42.81</v>
      </c>
      <c r="K102" s="542">
        <f t="shared" si="33"/>
        <v>0.09326797386</v>
      </c>
      <c r="L102" s="541">
        <f t="shared" si="34"/>
        <v>-42.81</v>
      </c>
      <c r="M102" s="542">
        <f t="shared" si="35"/>
        <v>-1</v>
      </c>
      <c r="N102" s="678">
        <v>319.0</v>
      </c>
      <c r="O102" s="636" t="s">
        <v>313</v>
      </c>
      <c r="P102" s="636" t="s">
        <v>315</v>
      </c>
      <c r="Q102" s="656"/>
      <c r="R102" s="528"/>
    </row>
    <row r="103" ht="30.0" customHeight="1" outlineLevel="1">
      <c r="E103" s="652" t="s">
        <v>1060</v>
      </c>
      <c r="F103" s="548">
        <v>300.0</v>
      </c>
      <c r="G103" s="528">
        <v>459.0</v>
      </c>
      <c r="H103" s="528"/>
      <c r="I103" s="735"/>
      <c r="J103" s="550">
        <v>42.81</v>
      </c>
      <c r="K103" s="542">
        <f t="shared" si="33"/>
        <v>0.09326797386</v>
      </c>
      <c r="L103" s="541">
        <f t="shared" si="34"/>
        <v>-42.81</v>
      </c>
      <c r="M103" s="542">
        <f t="shared" si="35"/>
        <v>-1</v>
      </c>
      <c r="N103" s="661"/>
      <c r="O103" s="633"/>
      <c r="P103" s="636"/>
      <c r="Q103" s="656"/>
      <c r="R103" s="528"/>
    </row>
    <row r="104" ht="30.0" customHeight="1" outlineLevel="1">
      <c r="A104" s="671" t="s">
        <v>1079</v>
      </c>
      <c r="B104" s="543"/>
      <c r="C104" s="543" t="s">
        <v>1079</v>
      </c>
      <c r="D104" s="543"/>
      <c r="E104" s="652" t="s">
        <v>318</v>
      </c>
      <c r="F104" s="549">
        <v>700.0</v>
      </c>
      <c r="G104" s="546">
        <v>899.0</v>
      </c>
      <c r="H104" s="546">
        <v>229.0</v>
      </c>
      <c r="I104" s="735" t="str">
        <f>G104/R104</f>
        <v>#DIV/0!</v>
      </c>
      <c r="J104" s="550">
        <v>97.61</v>
      </c>
      <c r="K104" s="542">
        <f t="shared" si="33"/>
        <v>0.1085761958</v>
      </c>
      <c r="L104" s="541">
        <f t="shared" si="34"/>
        <v>-97.61</v>
      </c>
      <c r="M104" s="542">
        <f t="shared" si="35"/>
        <v>-1</v>
      </c>
      <c r="N104" s="678"/>
      <c r="O104" s="636" t="s">
        <v>313</v>
      </c>
      <c r="P104" s="636" t="s">
        <v>313</v>
      </c>
      <c r="Q104" s="672"/>
      <c r="R104" s="546"/>
    </row>
    <row r="105" ht="30.0" customHeight="1" outlineLevel="1">
      <c r="E105" s="652" t="s">
        <v>1060</v>
      </c>
      <c r="F105" s="549">
        <v>700.0</v>
      </c>
      <c r="G105" s="546">
        <v>899.0</v>
      </c>
      <c r="H105" s="546"/>
      <c r="I105" s="735"/>
      <c r="J105" s="550">
        <v>97.61</v>
      </c>
      <c r="K105" s="542">
        <f t="shared" si="33"/>
        <v>0.1085761958</v>
      </c>
      <c r="L105" s="541">
        <f t="shared" si="34"/>
        <v>-97.61</v>
      </c>
      <c r="M105" s="542">
        <f t="shared" si="35"/>
        <v>-1</v>
      </c>
      <c r="N105" s="678"/>
      <c r="O105" s="633"/>
      <c r="P105" s="636"/>
      <c r="Q105" s="672"/>
      <c r="R105" s="546"/>
    </row>
    <row r="106" ht="30.0" customHeight="1" outlineLevel="1">
      <c r="A106" s="671" t="s">
        <v>1079</v>
      </c>
      <c r="B106" s="543"/>
      <c r="C106" s="543" t="s">
        <v>1079</v>
      </c>
      <c r="D106" s="543"/>
      <c r="E106" s="652" t="s">
        <v>318</v>
      </c>
      <c r="F106" s="547">
        <v>300.0</v>
      </c>
      <c r="G106" s="528">
        <v>459.0</v>
      </c>
      <c r="H106" s="546">
        <v>279.0</v>
      </c>
      <c r="I106" s="735" t="str">
        <f>G106/R106</f>
        <v>#DIV/0!</v>
      </c>
      <c r="J106" s="550">
        <v>51.75</v>
      </c>
      <c r="K106" s="542">
        <f t="shared" si="33"/>
        <v>0.112745098</v>
      </c>
      <c r="L106" s="541">
        <f t="shared" si="34"/>
        <v>-51.75</v>
      </c>
      <c r="M106" s="542">
        <f t="shared" si="35"/>
        <v>-1</v>
      </c>
      <c r="N106" s="678">
        <v>319.0</v>
      </c>
      <c r="O106" s="633" t="s">
        <v>313</v>
      </c>
      <c r="P106" s="636" t="s">
        <v>315</v>
      </c>
      <c r="Q106" s="672"/>
      <c r="R106" s="546"/>
    </row>
    <row r="107" ht="30.0" customHeight="1" outlineLevel="1">
      <c r="E107" s="652" t="s">
        <v>1060</v>
      </c>
      <c r="F107" s="547">
        <v>300.0</v>
      </c>
      <c r="G107" s="528">
        <v>459.0</v>
      </c>
      <c r="H107" s="546"/>
      <c r="I107" s="735"/>
      <c r="J107" s="550">
        <v>51.75</v>
      </c>
      <c r="K107" s="542">
        <f t="shared" si="33"/>
        <v>0.112745098</v>
      </c>
      <c r="L107" s="541">
        <f t="shared" si="34"/>
        <v>-51.75</v>
      </c>
      <c r="M107" s="542">
        <f t="shared" si="35"/>
        <v>-1</v>
      </c>
      <c r="N107" s="678"/>
      <c r="O107" s="633"/>
      <c r="P107" s="636"/>
      <c r="Q107" s="672"/>
      <c r="R107" s="546"/>
    </row>
    <row r="108" ht="30.0" customHeight="1" outlineLevel="1">
      <c r="A108" s="543" t="s">
        <v>577</v>
      </c>
      <c r="B108" s="543"/>
      <c r="C108" s="543" t="s">
        <v>738</v>
      </c>
      <c r="D108" s="543"/>
      <c r="E108" s="652" t="s">
        <v>318</v>
      </c>
      <c r="F108" s="549">
        <v>700.0</v>
      </c>
      <c r="G108" s="546">
        <v>899.0</v>
      </c>
      <c r="H108" s="546">
        <v>399.0</v>
      </c>
      <c r="I108" s="735" t="str">
        <f>G108/R108</f>
        <v>#DIV/0!</v>
      </c>
      <c r="J108" s="550">
        <v>87.98</v>
      </c>
      <c r="K108" s="542">
        <f t="shared" si="33"/>
        <v>0.09786429366</v>
      </c>
      <c r="L108" s="541">
        <f t="shared" si="34"/>
        <v>-87.98</v>
      </c>
      <c r="M108" s="542">
        <f t="shared" si="35"/>
        <v>-1</v>
      </c>
      <c r="N108" s="661"/>
      <c r="O108" s="636" t="s">
        <v>313</v>
      </c>
      <c r="P108" s="633" t="s">
        <v>313</v>
      </c>
      <c r="Q108" s="672"/>
      <c r="R108" s="546"/>
    </row>
    <row r="109" ht="30.0" customHeight="1" outlineLevel="1">
      <c r="E109" s="652" t="s">
        <v>1060</v>
      </c>
      <c r="F109" s="549">
        <v>700.0</v>
      </c>
      <c r="G109" s="546">
        <v>899.0</v>
      </c>
      <c r="H109" s="546"/>
      <c r="I109" s="735"/>
      <c r="J109" s="550">
        <v>87.98</v>
      </c>
      <c r="K109" s="542">
        <f t="shared" si="33"/>
        <v>0.09786429366</v>
      </c>
      <c r="L109" s="541">
        <f t="shared" si="34"/>
        <v>-87.98</v>
      </c>
      <c r="M109" s="542">
        <f t="shared" si="35"/>
        <v>-1</v>
      </c>
      <c r="N109" s="661"/>
      <c r="O109" s="636"/>
      <c r="P109" s="633"/>
      <c r="Q109" s="672"/>
      <c r="R109" s="546"/>
    </row>
    <row r="110" ht="30.0" customHeight="1">
      <c r="A110" s="543" t="s">
        <v>577</v>
      </c>
      <c r="B110" s="543"/>
      <c r="C110" s="543" t="s">
        <v>738</v>
      </c>
      <c r="D110" s="543"/>
      <c r="E110" s="652" t="s">
        <v>318</v>
      </c>
      <c r="F110" s="549">
        <v>300.0</v>
      </c>
      <c r="G110" s="546">
        <v>399.0</v>
      </c>
      <c r="H110" s="546">
        <v>279.0</v>
      </c>
      <c r="I110" s="735" t="str">
        <f>G110/R110</f>
        <v>#DIV/0!</v>
      </c>
      <c r="J110" s="550">
        <v>42.85</v>
      </c>
      <c r="K110" s="542">
        <f t="shared" si="33"/>
        <v>0.1073934837</v>
      </c>
      <c r="L110" s="541">
        <f t="shared" si="34"/>
        <v>-42.85</v>
      </c>
      <c r="M110" s="542">
        <f t="shared" si="35"/>
        <v>-1</v>
      </c>
      <c r="N110" s="678">
        <v>319.0</v>
      </c>
      <c r="O110" s="542" t="s">
        <v>313</v>
      </c>
      <c r="P110" s="636" t="s">
        <v>315</v>
      </c>
      <c r="Q110" s="647"/>
      <c r="R110" s="546"/>
    </row>
    <row r="111" ht="30.0" customHeight="1">
      <c r="E111" s="652" t="s">
        <v>1060</v>
      </c>
      <c r="F111" s="549">
        <v>300.0</v>
      </c>
      <c r="G111" s="546">
        <v>399.0</v>
      </c>
      <c r="H111" s="546"/>
      <c r="I111" s="735"/>
      <c r="J111" s="550">
        <v>42.85</v>
      </c>
      <c r="K111" s="542">
        <f t="shared" si="33"/>
        <v>0.1073934837</v>
      </c>
      <c r="L111" s="541">
        <f t="shared" si="34"/>
        <v>-42.85</v>
      </c>
      <c r="M111" s="542">
        <f t="shared" si="35"/>
        <v>-1</v>
      </c>
      <c r="N111" s="678"/>
      <c r="O111" s="542"/>
      <c r="P111" s="542"/>
      <c r="Q111" s="647"/>
      <c r="R111" s="546"/>
    </row>
    <row r="112" ht="30.0" customHeight="1" outlineLevel="1">
      <c r="A112" s="543" t="s">
        <v>1080</v>
      </c>
      <c r="B112" s="543"/>
      <c r="C112" s="543" t="s">
        <v>1081</v>
      </c>
      <c r="D112" s="543"/>
      <c r="E112" s="652" t="s">
        <v>318</v>
      </c>
      <c r="F112" s="549">
        <v>700.0</v>
      </c>
      <c r="G112" s="546">
        <v>899.0</v>
      </c>
      <c r="H112" s="546">
        <v>229.0</v>
      </c>
      <c r="I112" s="735" t="str">
        <f>G112/R112</f>
        <v>#DIV/0!</v>
      </c>
      <c r="J112" s="550">
        <v>87.98</v>
      </c>
      <c r="K112" s="542">
        <f t="shared" si="33"/>
        <v>0.09786429366</v>
      </c>
      <c r="L112" s="541">
        <f t="shared" si="34"/>
        <v>-87.98</v>
      </c>
      <c r="M112" s="542">
        <f t="shared" si="35"/>
        <v>-1</v>
      </c>
      <c r="N112" s="678"/>
      <c r="O112" s="633" t="s">
        <v>313</v>
      </c>
      <c r="P112" s="636" t="s">
        <v>313</v>
      </c>
      <c r="Q112" s="672"/>
      <c r="R112" s="546"/>
    </row>
    <row r="113" ht="30.0" customHeight="1" outlineLevel="1">
      <c r="E113" s="652" t="s">
        <v>1060</v>
      </c>
      <c r="F113" s="549">
        <v>700.0</v>
      </c>
      <c r="G113" s="546">
        <v>899.0</v>
      </c>
      <c r="H113" s="546"/>
      <c r="I113" s="735"/>
      <c r="J113" s="550">
        <v>87.98</v>
      </c>
      <c r="K113" s="542">
        <f t="shared" si="33"/>
        <v>0.09786429366</v>
      </c>
      <c r="L113" s="541">
        <f t="shared" si="34"/>
        <v>-87.98</v>
      </c>
      <c r="M113" s="542">
        <f t="shared" si="35"/>
        <v>-1</v>
      </c>
      <c r="N113" s="678"/>
      <c r="O113" s="633"/>
      <c r="P113" s="636"/>
      <c r="Q113" s="672"/>
      <c r="R113" s="546"/>
    </row>
    <row r="114" ht="30.0" customHeight="1">
      <c r="A114" s="543" t="s">
        <v>1080</v>
      </c>
      <c r="B114" s="543"/>
      <c r="C114" s="543" t="s">
        <v>1081</v>
      </c>
      <c r="D114" s="543"/>
      <c r="E114" s="652" t="s">
        <v>318</v>
      </c>
      <c r="F114" s="549">
        <v>300.0</v>
      </c>
      <c r="G114" s="528">
        <v>459.0</v>
      </c>
      <c r="H114" s="546">
        <v>279.0</v>
      </c>
      <c r="I114" s="735" t="str">
        <f>G114/R114</f>
        <v>#DIV/0!</v>
      </c>
      <c r="J114" s="550">
        <v>43.99</v>
      </c>
      <c r="K114" s="542">
        <f t="shared" si="33"/>
        <v>0.09583877996</v>
      </c>
      <c r="L114" s="541">
        <f t="shared" si="34"/>
        <v>-43.99</v>
      </c>
      <c r="M114" s="542">
        <f t="shared" si="35"/>
        <v>-1</v>
      </c>
      <c r="N114" s="678">
        <v>319.0</v>
      </c>
      <c r="O114" s="542" t="s">
        <v>313</v>
      </c>
      <c r="P114" s="636" t="s">
        <v>315</v>
      </c>
      <c r="Q114" s="647"/>
      <c r="R114" s="546"/>
    </row>
    <row r="115" ht="30.0" customHeight="1">
      <c r="E115" s="652" t="s">
        <v>1060</v>
      </c>
      <c r="F115" s="549">
        <v>300.0</v>
      </c>
      <c r="G115" s="528">
        <v>459.0</v>
      </c>
      <c r="H115" s="546"/>
      <c r="I115" s="735"/>
      <c r="J115" s="550">
        <v>43.99</v>
      </c>
      <c r="K115" s="542">
        <f t="shared" si="33"/>
        <v>0.09583877996</v>
      </c>
      <c r="L115" s="541">
        <f t="shared" si="34"/>
        <v>-43.99</v>
      </c>
      <c r="M115" s="542">
        <f t="shared" si="35"/>
        <v>-1</v>
      </c>
      <c r="N115" s="678"/>
      <c r="O115" s="542"/>
      <c r="P115" s="542"/>
      <c r="Q115" s="647"/>
      <c r="R115" s="546"/>
    </row>
    <row r="116" ht="30.0" customHeight="1">
      <c r="A116" s="671" t="s">
        <v>830</v>
      </c>
      <c r="B116" s="543"/>
      <c r="C116" s="543" t="s">
        <v>830</v>
      </c>
      <c r="D116" s="543"/>
      <c r="E116" s="652" t="s">
        <v>318</v>
      </c>
      <c r="F116" s="549">
        <v>700.0</v>
      </c>
      <c r="G116" s="546">
        <v>899.0</v>
      </c>
      <c r="H116" s="546"/>
      <c r="I116" s="735"/>
      <c r="J116" s="550">
        <v>80.0</v>
      </c>
      <c r="K116" s="542">
        <f t="shared" si="33"/>
        <v>0.08898776418</v>
      </c>
      <c r="L116" s="541">
        <f t="shared" si="34"/>
        <v>-80</v>
      </c>
      <c r="M116" s="542">
        <f t="shared" si="35"/>
        <v>-1</v>
      </c>
      <c r="N116" s="678"/>
      <c r="O116" s="542"/>
      <c r="P116" s="542"/>
      <c r="Q116" s="647"/>
      <c r="R116" s="546"/>
    </row>
    <row r="117" ht="30.0" customHeight="1">
      <c r="B117" s="543"/>
      <c r="D117" s="543"/>
      <c r="E117" s="652" t="s">
        <v>1060</v>
      </c>
      <c r="F117" s="549">
        <v>700.0</v>
      </c>
      <c r="G117" s="546">
        <v>899.0</v>
      </c>
      <c r="H117" s="546"/>
      <c r="I117" s="735"/>
      <c r="J117" s="550">
        <v>80.0</v>
      </c>
      <c r="K117" s="542">
        <f t="shared" si="33"/>
        <v>0.08898776418</v>
      </c>
      <c r="L117" s="541">
        <f t="shared" si="34"/>
        <v>-80</v>
      </c>
      <c r="M117" s="542">
        <f t="shared" si="35"/>
        <v>-1</v>
      </c>
      <c r="N117" s="678"/>
      <c r="O117" s="542"/>
      <c r="P117" s="542"/>
      <c r="Q117" s="647"/>
      <c r="R117" s="546"/>
    </row>
    <row r="118" ht="30.0" customHeight="1">
      <c r="A118" s="671" t="s">
        <v>830</v>
      </c>
      <c r="B118" s="543"/>
      <c r="C118" s="543" t="s">
        <v>1082</v>
      </c>
      <c r="D118" s="543"/>
      <c r="E118" s="652" t="s">
        <v>318</v>
      </c>
      <c r="F118" s="549">
        <v>300.0</v>
      </c>
      <c r="G118" s="528">
        <v>459.0</v>
      </c>
      <c r="H118" s="546"/>
      <c r="I118" s="735"/>
      <c r="J118" s="550">
        <v>40.0</v>
      </c>
      <c r="K118" s="542">
        <f t="shared" si="33"/>
        <v>0.0871459695</v>
      </c>
      <c r="L118" s="541">
        <f t="shared" si="34"/>
        <v>-40</v>
      </c>
      <c r="M118" s="542">
        <f t="shared" si="35"/>
        <v>-1</v>
      </c>
      <c r="N118" s="678"/>
      <c r="O118" s="542"/>
      <c r="P118" s="542"/>
      <c r="Q118" s="647"/>
      <c r="R118" s="546"/>
    </row>
    <row r="119" ht="30.0" customHeight="1">
      <c r="B119" s="543"/>
      <c r="D119" s="543"/>
      <c r="E119" s="652" t="s">
        <v>1060</v>
      </c>
      <c r="F119" s="549">
        <v>300.0</v>
      </c>
      <c r="G119" s="528">
        <v>459.0</v>
      </c>
      <c r="H119" s="546"/>
      <c r="I119" s="735"/>
      <c r="J119" s="550">
        <v>40.0</v>
      </c>
      <c r="K119" s="542">
        <f t="shared" si="33"/>
        <v>0.0871459695</v>
      </c>
      <c r="L119" s="541">
        <f t="shared" si="34"/>
        <v>-40</v>
      </c>
      <c r="M119" s="542">
        <f t="shared" si="35"/>
        <v>-1</v>
      </c>
      <c r="N119" s="678"/>
      <c r="O119" s="542"/>
      <c r="P119" s="542"/>
      <c r="Q119" s="647"/>
      <c r="R119" s="546"/>
    </row>
    <row r="120" ht="30.0" customHeight="1" outlineLevel="1">
      <c r="A120" s="543" t="s">
        <v>578</v>
      </c>
      <c r="B120" s="543"/>
      <c r="C120" s="543" t="s">
        <v>578</v>
      </c>
      <c r="D120" s="543"/>
      <c r="E120" s="652" t="s">
        <v>318</v>
      </c>
      <c r="F120" s="548">
        <v>700.0</v>
      </c>
      <c r="G120" s="528">
        <v>899.0</v>
      </c>
      <c r="H120" s="528">
        <v>399.0</v>
      </c>
      <c r="I120" s="735" t="str">
        <f>G120/R120</f>
        <v>#DIV/0!</v>
      </c>
      <c r="J120" s="550">
        <v>55.0</v>
      </c>
      <c r="K120" s="542">
        <f t="shared" si="33"/>
        <v>0.06117908788</v>
      </c>
      <c r="L120" s="541">
        <f t="shared" si="34"/>
        <v>-55</v>
      </c>
      <c r="M120" s="542">
        <f t="shared" si="35"/>
        <v>-1</v>
      </c>
      <c r="N120" s="661"/>
      <c r="O120" s="636" t="s">
        <v>313</v>
      </c>
      <c r="P120" s="636" t="s">
        <v>313</v>
      </c>
      <c r="Q120" s="656"/>
      <c r="R120" s="528"/>
    </row>
    <row r="121" ht="30.0" customHeight="1" outlineLevel="1">
      <c r="E121" s="652" t="s">
        <v>1060</v>
      </c>
      <c r="F121" s="548">
        <v>700.0</v>
      </c>
      <c r="G121" s="528">
        <v>899.0</v>
      </c>
      <c r="H121" s="528"/>
      <c r="I121" s="735"/>
      <c r="J121" s="550">
        <v>55.0</v>
      </c>
      <c r="K121" s="542">
        <f t="shared" si="33"/>
        <v>0.06117908788</v>
      </c>
      <c r="L121" s="541">
        <f t="shared" si="34"/>
        <v>-55</v>
      </c>
      <c r="M121" s="542">
        <f t="shared" si="35"/>
        <v>-1</v>
      </c>
      <c r="N121" s="661"/>
      <c r="O121" s="633"/>
      <c r="P121" s="636"/>
      <c r="Q121" s="656"/>
      <c r="R121" s="528"/>
    </row>
    <row r="122" ht="30.0" customHeight="1" outlineLevel="1">
      <c r="A122" s="543" t="s">
        <v>578</v>
      </c>
      <c r="B122" s="543"/>
      <c r="C122" s="543" t="s">
        <v>578</v>
      </c>
      <c r="D122" s="543"/>
      <c r="E122" s="652" t="s">
        <v>318</v>
      </c>
      <c r="F122" s="548">
        <v>300.0</v>
      </c>
      <c r="G122" s="528">
        <v>459.0</v>
      </c>
      <c r="H122" s="546">
        <v>279.0</v>
      </c>
      <c r="I122" s="735" t="str">
        <f>G122/R122</f>
        <v>#DIV/0!</v>
      </c>
      <c r="J122" s="550">
        <v>20.0</v>
      </c>
      <c r="K122" s="542">
        <f t="shared" si="33"/>
        <v>0.04357298475</v>
      </c>
      <c r="L122" s="541">
        <f t="shared" si="34"/>
        <v>-20</v>
      </c>
      <c r="M122" s="542">
        <f t="shared" si="35"/>
        <v>-1</v>
      </c>
      <c r="N122" s="678">
        <v>319.0</v>
      </c>
      <c r="O122" s="636" t="s">
        <v>313</v>
      </c>
      <c r="P122" s="636" t="s">
        <v>315</v>
      </c>
      <c r="Q122" s="656"/>
      <c r="R122" s="546"/>
    </row>
    <row r="123" ht="30.0" customHeight="1" outlineLevel="1">
      <c r="B123" s="543"/>
      <c r="D123" s="543"/>
      <c r="E123" s="652" t="s">
        <v>1060</v>
      </c>
      <c r="F123" s="548">
        <v>300.0</v>
      </c>
      <c r="G123" s="528">
        <v>459.0</v>
      </c>
      <c r="H123" s="546"/>
      <c r="I123" s="735"/>
      <c r="J123" s="550">
        <v>20.0</v>
      </c>
      <c r="K123" s="542">
        <f t="shared" si="33"/>
        <v>0.04357298475</v>
      </c>
      <c r="L123" s="541">
        <f t="shared" si="34"/>
        <v>-20</v>
      </c>
      <c r="M123" s="542">
        <f t="shared" si="35"/>
        <v>-1</v>
      </c>
      <c r="N123" s="678"/>
      <c r="O123" s="633"/>
      <c r="P123" s="636"/>
      <c r="Q123" s="656"/>
      <c r="R123" s="546"/>
    </row>
    <row r="124" ht="30.0" customHeight="1">
      <c r="A124" s="544" t="s">
        <v>930</v>
      </c>
      <c r="B124" s="673"/>
      <c r="C124" s="704" t="s">
        <v>931</v>
      </c>
      <c r="D124" s="694"/>
      <c r="E124" s="652" t="s">
        <v>318</v>
      </c>
      <c r="F124" s="538"/>
      <c r="G124" s="539"/>
      <c r="H124" s="539"/>
      <c r="I124" s="731"/>
      <c r="J124" s="535"/>
      <c r="K124" s="536"/>
      <c r="L124" s="537"/>
      <c r="M124" s="536"/>
      <c r="N124" s="645"/>
      <c r="O124" s="536"/>
      <c r="P124" s="536"/>
      <c r="Q124" s="647"/>
      <c r="R124" s="658"/>
    </row>
    <row r="125" ht="30.0" customHeight="1">
      <c r="B125" s="673"/>
      <c r="D125" s="662"/>
      <c r="E125" s="652" t="s">
        <v>1060</v>
      </c>
      <c r="F125" s="538"/>
      <c r="G125" s="539"/>
      <c r="H125" s="539"/>
      <c r="I125" s="731"/>
      <c r="J125" s="535"/>
      <c r="K125" s="536"/>
      <c r="L125" s="537"/>
      <c r="M125" s="536"/>
      <c r="N125" s="645"/>
      <c r="O125" s="536"/>
      <c r="P125" s="536"/>
      <c r="Q125" s="647"/>
      <c r="R125" s="658"/>
    </row>
    <row r="126" ht="30.0" customHeight="1" outlineLevel="1">
      <c r="A126" s="543" t="s">
        <v>935</v>
      </c>
      <c r="B126" s="543" t="s">
        <v>933</v>
      </c>
      <c r="C126" s="543" t="s">
        <v>935</v>
      </c>
      <c r="D126" s="543" t="s">
        <v>934</v>
      </c>
      <c r="E126" s="652" t="s">
        <v>318</v>
      </c>
      <c r="F126" s="549">
        <v>500.0</v>
      </c>
      <c r="G126" s="665">
        <v>599.0</v>
      </c>
      <c r="H126" s="665">
        <v>459.0</v>
      </c>
      <c r="I126" s="730" t="str">
        <f>G126/R126</f>
        <v>#DIV/0!</v>
      </c>
      <c r="J126" s="529">
        <v>89.27</v>
      </c>
      <c r="K126" s="530">
        <f t="shared" ref="K126:K129" si="36">J126/G126</f>
        <v>0.1490317195</v>
      </c>
      <c r="L126" s="531">
        <f t="shared" ref="L126:L129" si="37">Q126-J126</f>
        <v>-89.27</v>
      </c>
      <c r="M126" s="532">
        <f t="shared" ref="M126:M129" si="38">Q126/J126-1</f>
        <v>-1</v>
      </c>
      <c r="N126" s="654"/>
      <c r="O126" s="667" t="s">
        <v>313</v>
      </c>
      <c r="P126" s="667" t="s">
        <v>313</v>
      </c>
      <c r="Q126" s="672"/>
      <c r="R126" s="665"/>
    </row>
    <row r="127" ht="30.0" customHeight="1" outlineLevel="1">
      <c r="E127" s="652" t="s">
        <v>1060</v>
      </c>
      <c r="F127" s="549">
        <v>500.0</v>
      </c>
      <c r="G127" s="665">
        <v>599.0</v>
      </c>
      <c r="H127" s="665"/>
      <c r="I127" s="730"/>
      <c r="J127" s="529">
        <v>89.27</v>
      </c>
      <c r="K127" s="530">
        <f t="shared" si="36"/>
        <v>0.1490317195</v>
      </c>
      <c r="L127" s="531">
        <f t="shared" si="37"/>
        <v>-89.27</v>
      </c>
      <c r="M127" s="532">
        <f t="shared" si="38"/>
        <v>-1</v>
      </c>
      <c r="N127" s="654"/>
      <c r="O127" s="655"/>
      <c r="P127" s="655"/>
      <c r="Q127" s="672"/>
      <c r="R127" s="665"/>
    </row>
    <row r="128" ht="30.0" customHeight="1" outlineLevel="1">
      <c r="A128" s="543" t="s">
        <v>932</v>
      </c>
      <c r="B128" s="543"/>
      <c r="C128" s="543"/>
      <c r="D128" s="543" t="s">
        <v>934</v>
      </c>
      <c r="E128" s="652" t="s">
        <v>318</v>
      </c>
      <c r="F128" s="549">
        <v>300.0</v>
      </c>
      <c r="G128" s="665">
        <v>399.0</v>
      </c>
      <c r="H128" s="665"/>
      <c r="I128" s="730"/>
      <c r="J128" s="529">
        <v>55.0</v>
      </c>
      <c r="K128" s="530">
        <f t="shared" si="36"/>
        <v>0.1378446115</v>
      </c>
      <c r="L128" s="531">
        <f t="shared" si="37"/>
        <v>-55</v>
      </c>
      <c r="M128" s="532">
        <f t="shared" si="38"/>
        <v>-1</v>
      </c>
      <c r="N128" s="654"/>
      <c r="O128" s="655"/>
      <c r="P128" s="655"/>
      <c r="Q128" s="672"/>
      <c r="R128" s="665"/>
    </row>
    <row r="129" ht="30.0" customHeight="1" outlineLevel="1">
      <c r="B129" s="543"/>
      <c r="C129" s="543"/>
      <c r="E129" s="652" t="s">
        <v>1060</v>
      </c>
      <c r="F129" s="549">
        <v>300.0</v>
      </c>
      <c r="G129" s="665">
        <v>399.0</v>
      </c>
      <c r="H129" s="665"/>
      <c r="I129" s="730"/>
      <c r="J129" s="529">
        <v>55.0</v>
      </c>
      <c r="K129" s="530">
        <f t="shared" si="36"/>
        <v>0.1378446115</v>
      </c>
      <c r="L129" s="531">
        <f t="shared" si="37"/>
        <v>-55</v>
      </c>
      <c r="M129" s="532">
        <f t="shared" si="38"/>
        <v>-1</v>
      </c>
      <c r="N129" s="654"/>
      <c r="O129" s="655"/>
      <c r="P129" s="655"/>
      <c r="Q129" s="672"/>
      <c r="R129" s="665"/>
    </row>
    <row r="130" ht="30.0" customHeight="1">
      <c r="A130" s="544" t="s">
        <v>936</v>
      </c>
      <c r="B130" s="638"/>
      <c r="C130" s="638" t="s">
        <v>936</v>
      </c>
      <c r="D130" s="694"/>
      <c r="E130" s="652" t="s">
        <v>318</v>
      </c>
      <c r="F130" s="538"/>
      <c r="G130" s="539"/>
      <c r="H130" s="539"/>
      <c r="I130" s="731"/>
      <c r="J130" s="535"/>
      <c r="K130" s="536"/>
      <c r="L130" s="537"/>
      <c r="M130" s="536"/>
      <c r="N130" s="645"/>
      <c r="O130" s="536"/>
      <c r="P130" s="536"/>
      <c r="Q130" s="647"/>
      <c r="R130" s="658"/>
    </row>
    <row r="131" ht="30.0" customHeight="1">
      <c r="B131" s="638"/>
      <c r="D131" s="694"/>
      <c r="E131" s="652" t="s">
        <v>1060</v>
      </c>
      <c r="F131" s="538"/>
      <c r="G131" s="539"/>
      <c r="H131" s="539"/>
      <c r="I131" s="731"/>
      <c r="J131" s="535"/>
      <c r="K131" s="536"/>
      <c r="L131" s="537"/>
      <c r="M131" s="536"/>
      <c r="N131" s="645"/>
      <c r="O131" s="536"/>
      <c r="P131" s="536"/>
      <c r="Q131" s="647"/>
      <c r="R131" s="658"/>
    </row>
    <row r="132" ht="30.0" customHeight="1" outlineLevel="1">
      <c r="A132" s="650" t="s">
        <v>937</v>
      </c>
      <c r="B132" s="650"/>
      <c r="C132" s="526" t="s">
        <v>938</v>
      </c>
      <c r="D132" s="740"/>
      <c r="E132" s="652" t="s">
        <v>318</v>
      </c>
      <c r="F132" s="741">
        <v>200.0</v>
      </c>
      <c r="G132" s="653">
        <v>459.0</v>
      </c>
      <c r="H132" s="665">
        <v>249.0</v>
      </c>
      <c r="I132" s="730" t="str">
        <f>G132/R132</f>
        <v>#DIV/0!</v>
      </c>
      <c r="J132" s="529">
        <v>74.0</v>
      </c>
      <c r="K132" s="530">
        <f t="shared" ref="K132:K137" si="39">J132/G132</f>
        <v>0.1612200436</v>
      </c>
      <c r="L132" s="531">
        <f t="shared" ref="L132:L137" si="40">Q132-J132</f>
        <v>-74</v>
      </c>
      <c r="M132" s="532">
        <f t="shared" ref="M132:M137" si="41">Q132/J132-1</f>
        <v>-1</v>
      </c>
      <c r="N132" s="668">
        <v>319.0</v>
      </c>
      <c r="O132" s="655" t="s">
        <v>313</v>
      </c>
      <c r="P132" s="667" t="s">
        <v>315</v>
      </c>
      <c r="Q132" s="647"/>
      <c r="R132" s="665"/>
    </row>
    <row r="133" ht="30.0" customHeight="1" outlineLevel="1">
      <c r="B133" s="650"/>
      <c r="D133" s="740"/>
      <c r="E133" s="652" t="s">
        <v>1060</v>
      </c>
      <c r="F133" s="741">
        <v>200.0</v>
      </c>
      <c r="G133" s="653">
        <v>459.0</v>
      </c>
      <c r="H133" s="665"/>
      <c r="I133" s="730"/>
      <c r="J133" s="529">
        <v>94.0</v>
      </c>
      <c r="K133" s="530">
        <f t="shared" si="39"/>
        <v>0.2047930283</v>
      </c>
      <c r="L133" s="531">
        <f t="shared" si="40"/>
        <v>-94</v>
      </c>
      <c r="M133" s="532">
        <f t="shared" si="41"/>
        <v>-1</v>
      </c>
      <c r="N133" s="668"/>
      <c r="O133" s="655"/>
      <c r="P133" s="667"/>
      <c r="Q133" s="647"/>
      <c r="R133" s="665"/>
    </row>
    <row r="134" ht="30.0" customHeight="1" outlineLevel="1">
      <c r="A134" s="551" t="s">
        <v>939</v>
      </c>
      <c r="B134" s="551"/>
      <c r="C134" s="543" t="s">
        <v>940</v>
      </c>
      <c r="D134" s="664"/>
      <c r="E134" s="652" t="s">
        <v>318</v>
      </c>
      <c r="F134" s="545">
        <v>200.0</v>
      </c>
      <c r="G134" s="665">
        <v>399.0</v>
      </c>
      <c r="H134" s="665">
        <v>229.0</v>
      </c>
      <c r="I134" s="730" t="str">
        <f>G134/R134</f>
        <v>#DIV/0!</v>
      </c>
      <c r="J134" s="529">
        <v>56.06</v>
      </c>
      <c r="K134" s="530">
        <f t="shared" si="39"/>
        <v>0.1405012531</v>
      </c>
      <c r="L134" s="531">
        <f t="shared" si="40"/>
        <v>-56.06</v>
      </c>
      <c r="M134" s="532">
        <f t="shared" si="41"/>
        <v>-1</v>
      </c>
      <c r="N134" s="678">
        <v>249.0</v>
      </c>
      <c r="O134" s="655" t="s">
        <v>313</v>
      </c>
      <c r="P134" s="667" t="s">
        <v>315</v>
      </c>
      <c r="Q134" s="672"/>
      <c r="R134" s="665"/>
    </row>
    <row r="135" ht="30.0" customHeight="1" outlineLevel="1">
      <c r="B135" s="551"/>
      <c r="D135" s="664"/>
      <c r="E135" s="652" t="s">
        <v>1060</v>
      </c>
      <c r="F135" s="545">
        <v>200.0</v>
      </c>
      <c r="G135" s="665">
        <v>399.0</v>
      </c>
      <c r="H135" s="665"/>
      <c r="I135" s="730"/>
      <c r="J135" s="529">
        <v>56.06</v>
      </c>
      <c r="K135" s="530">
        <f t="shared" si="39"/>
        <v>0.1405012531</v>
      </c>
      <c r="L135" s="531">
        <f t="shared" si="40"/>
        <v>-56.06</v>
      </c>
      <c r="M135" s="532">
        <f t="shared" si="41"/>
        <v>-1</v>
      </c>
      <c r="N135" s="678"/>
      <c r="O135" s="655"/>
      <c r="P135" s="667"/>
      <c r="Q135" s="672"/>
      <c r="R135" s="665"/>
    </row>
    <row r="136" ht="30.0" customHeight="1" outlineLevel="1">
      <c r="A136" s="551" t="s">
        <v>941</v>
      </c>
      <c r="B136" s="551"/>
      <c r="C136" s="543" t="s">
        <v>942</v>
      </c>
      <c r="D136" s="664"/>
      <c r="E136" s="652" t="s">
        <v>318</v>
      </c>
      <c r="F136" s="545">
        <v>200.0</v>
      </c>
      <c r="G136" s="653">
        <v>459.0</v>
      </c>
      <c r="H136" s="665">
        <v>269.0</v>
      </c>
      <c r="I136" s="730" t="str">
        <f>G136/R136</f>
        <v>#DIV/0!</v>
      </c>
      <c r="J136" s="529">
        <v>114.7</v>
      </c>
      <c r="K136" s="530">
        <f t="shared" si="39"/>
        <v>0.2498910675</v>
      </c>
      <c r="L136" s="531">
        <f t="shared" si="40"/>
        <v>-114.7</v>
      </c>
      <c r="M136" s="532">
        <f t="shared" si="41"/>
        <v>-1</v>
      </c>
      <c r="N136" s="678">
        <v>289.0</v>
      </c>
      <c r="O136" s="655" t="s">
        <v>313</v>
      </c>
      <c r="P136" s="667" t="s">
        <v>315</v>
      </c>
      <c r="Q136" s="647"/>
      <c r="R136" s="665"/>
    </row>
    <row r="137" ht="30.0" customHeight="1" outlineLevel="1">
      <c r="B137" s="551"/>
      <c r="D137" s="664"/>
      <c r="E137" s="652" t="s">
        <v>1060</v>
      </c>
      <c r="F137" s="545">
        <v>200.0</v>
      </c>
      <c r="G137" s="653">
        <v>459.0</v>
      </c>
      <c r="H137" s="665"/>
      <c r="I137" s="730"/>
      <c r="J137" s="529">
        <v>114.7</v>
      </c>
      <c r="K137" s="530">
        <f t="shared" si="39"/>
        <v>0.2498910675</v>
      </c>
      <c r="L137" s="531">
        <f t="shared" si="40"/>
        <v>-114.7</v>
      </c>
      <c r="M137" s="532">
        <f t="shared" si="41"/>
        <v>-1</v>
      </c>
      <c r="N137" s="678"/>
      <c r="O137" s="655"/>
      <c r="P137" s="667"/>
      <c r="Q137" s="647"/>
      <c r="R137" s="665"/>
    </row>
    <row r="138" ht="30.0" customHeight="1">
      <c r="A138" s="544" t="s">
        <v>741</v>
      </c>
      <c r="B138" s="673"/>
      <c r="C138" s="544" t="s">
        <v>741</v>
      </c>
      <c r="D138" s="721"/>
      <c r="E138" s="657" t="s">
        <v>318</v>
      </c>
      <c r="F138" s="538"/>
      <c r="G138" s="539"/>
      <c r="H138" s="539"/>
      <c r="I138" s="731"/>
      <c r="J138" s="535"/>
      <c r="K138" s="536"/>
      <c r="L138" s="537"/>
      <c r="M138" s="536"/>
      <c r="N138" s="663"/>
      <c r="O138" s="675"/>
      <c r="P138" s="675"/>
      <c r="Q138" s="647"/>
      <c r="R138" s="539"/>
    </row>
    <row r="139" ht="30.0" customHeight="1">
      <c r="B139" s="673"/>
      <c r="C139" s="544"/>
      <c r="D139" s="721"/>
      <c r="E139" s="657" t="s">
        <v>1060</v>
      </c>
      <c r="F139" s="538"/>
      <c r="G139" s="539"/>
      <c r="H139" s="539"/>
      <c r="I139" s="731"/>
      <c r="J139" s="535"/>
      <c r="K139" s="536"/>
      <c r="L139" s="537"/>
      <c r="M139" s="536"/>
      <c r="N139" s="663"/>
      <c r="O139" s="675"/>
      <c r="P139" s="675"/>
      <c r="Q139" s="647"/>
      <c r="R139" s="539"/>
    </row>
    <row r="140" ht="30.0" customHeight="1" outlineLevel="1">
      <c r="A140" s="543" t="s">
        <v>742</v>
      </c>
      <c r="B140" s="551"/>
      <c r="C140" s="543" t="s">
        <v>742</v>
      </c>
      <c r="D140" s="679" t="s">
        <v>743</v>
      </c>
      <c r="E140" s="660" t="s">
        <v>318</v>
      </c>
      <c r="F140" s="547">
        <v>250.0</v>
      </c>
      <c r="G140" s="546">
        <v>289.0</v>
      </c>
      <c r="H140" s="546">
        <v>239.0</v>
      </c>
      <c r="I140" s="735" t="str">
        <f>G140/R140</f>
        <v>#DIV/0!</v>
      </c>
      <c r="J140" s="550">
        <v>60.0</v>
      </c>
      <c r="K140" s="542">
        <f t="shared" ref="K140:K165" si="42">J140/G140</f>
        <v>0.2076124567</v>
      </c>
      <c r="L140" s="541">
        <f t="shared" ref="L140:L165" si="43">Q140-J140</f>
        <v>-60</v>
      </c>
      <c r="M140" s="542">
        <f t="shared" ref="M140:M165" si="44">Q140/J140-1</f>
        <v>-1</v>
      </c>
      <c r="N140" s="666">
        <v>279.0</v>
      </c>
      <c r="O140" s="636" t="s">
        <v>313</v>
      </c>
      <c r="P140" s="636" t="s">
        <v>315</v>
      </c>
      <c r="Q140" s="672"/>
      <c r="R140" s="546"/>
    </row>
    <row r="141" ht="30.0" customHeight="1" outlineLevel="1">
      <c r="B141" s="551"/>
      <c r="C141" s="820"/>
      <c r="D141" s="820"/>
      <c r="E141" s="660" t="s">
        <v>1060</v>
      </c>
      <c r="F141" s="547">
        <v>250.0</v>
      </c>
      <c r="G141" s="546">
        <v>289.0</v>
      </c>
      <c r="H141" s="546"/>
      <c r="I141" s="735"/>
      <c r="J141" s="550">
        <v>60.0</v>
      </c>
      <c r="K141" s="542">
        <f t="shared" si="42"/>
        <v>0.2076124567</v>
      </c>
      <c r="L141" s="541">
        <f t="shared" si="43"/>
        <v>-60</v>
      </c>
      <c r="M141" s="542">
        <f t="shared" si="44"/>
        <v>-1</v>
      </c>
      <c r="N141" s="678"/>
      <c r="O141" s="633"/>
      <c r="P141" s="636"/>
      <c r="Q141" s="672"/>
      <c r="R141" s="546"/>
    </row>
    <row r="142" ht="30.0" customHeight="1" outlineLevel="1">
      <c r="A142" s="543" t="s">
        <v>742</v>
      </c>
      <c r="B142" s="551"/>
      <c r="C142" s="543" t="s">
        <v>742</v>
      </c>
      <c r="D142" s="679" t="s">
        <v>745</v>
      </c>
      <c r="E142" s="660" t="s">
        <v>318</v>
      </c>
      <c r="F142" s="548">
        <v>400.0</v>
      </c>
      <c r="G142" s="528">
        <v>299.0</v>
      </c>
      <c r="H142" s="528">
        <v>259.0</v>
      </c>
      <c r="I142" s="735" t="str">
        <f>G142/R142</f>
        <v>#DIV/0!</v>
      </c>
      <c r="J142" s="550">
        <v>48.0</v>
      </c>
      <c r="K142" s="542">
        <f t="shared" si="42"/>
        <v>0.1605351171</v>
      </c>
      <c r="L142" s="541">
        <f t="shared" si="43"/>
        <v>-48</v>
      </c>
      <c r="M142" s="542">
        <f t="shared" si="44"/>
        <v>-1</v>
      </c>
      <c r="N142" s="666">
        <v>299.0</v>
      </c>
      <c r="O142" s="636" t="s">
        <v>313</v>
      </c>
      <c r="P142" s="636" t="s">
        <v>315</v>
      </c>
      <c r="Q142" s="656"/>
      <c r="R142" s="528"/>
    </row>
    <row r="143" ht="30.0" customHeight="1" outlineLevel="1">
      <c r="B143" s="551"/>
      <c r="C143" s="820"/>
      <c r="D143" s="820"/>
      <c r="E143" s="660" t="s">
        <v>1060</v>
      </c>
      <c r="F143" s="548">
        <v>400.0</v>
      </c>
      <c r="G143" s="528">
        <v>299.0</v>
      </c>
      <c r="H143" s="528"/>
      <c r="I143" s="735"/>
      <c r="J143" s="550">
        <v>52.0</v>
      </c>
      <c r="K143" s="542">
        <f t="shared" si="42"/>
        <v>0.1739130435</v>
      </c>
      <c r="L143" s="541">
        <f t="shared" si="43"/>
        <v>-52</v>
      </c>
      <c r="M143" s="542">
        <f t="shared" si="44"/>
        <v>-1</v>
      </c>
      <c r="N143" s="678"/>
      <c r="O143" s="636"/>
      <c r="P143" s="636"/>
      <c r="Q143" s="656"/>
      <c r="R143" s="528"/>
    </row>
    <row r="144" ht="30.0" customHeight="1" outlineLevel="1">
      <c r="A144" s="543" t="s">
        <v>742</v>
      </c>
      <c r="B144" s="543" t="s">
        <v>746</v>
      </c>
      <c r="C144" s="543"/>
      <c r="D144" s="679" t="s">
        <v>747</v>
      </c>
      <c r="E144" s="660" t="s">
        <v>318</v>
      </c>
      <c r="F144" s="821">
        <v>1000.0</v>
      </c>
      <c r="G144" s="822">
        <v>599.0</v>
      </c>
      <c r="H144" s="528"/>
      <c r="I144" s="735"/>
      <c r="J144" s="550">
        <v>97.0</v>
      </c>
      <c r="K144" s="542">
        <f t="shared" si="42"/>
        <v>0.1619365609</v>
      </c>
      <c r="L144" s="541">
        <f t="shared" si="43"/>
        <v>-97</v>
      </c>
      <c r="M144" s="542">
        <f t="shared" si="44"/>
        <v>-1</v>
      </c>
      <c r="N144" s="666"/>
      <c r="O144" s="636"/>
      <c r="P144" s="636"/>
      <c r="Q144" s="656"/>
      <c r="R144" s="528"/>
    </row>
    <row r="145" ht="30.0" customHeight="1" outlineLevel="1">
      <c r="B145" s="820"/>
      <c r="C145" s="543"/>
      <c r="D145" s="820"/>
      <c r="E145" s="660" t="s">
        <v>1060</v>
      </c>
      <c r="F145" s="821">
        <v>1000.0</v>
      </c>
      <c r="G145" s="822">
        <v>599.0</v>
      </c>
      <c r="H145" s="528"/>
      <c r="I145" s="735"/>
      <c r="J145" s="550">
        <v>97.0</v>
      </c>
      <c r="K145" s="542">
        <f t="shared" si="42"/>
        <v>0.1619365609</v>
      </c>
      <c r="L145" s="541">
        <f t="shared" si="43"/>
        <v>-97</v>
      </c>
      <c r="M145" s="542">
        <f t="shared" si="44"/>
        <v>-1</v>
      </c>
      <c r="N145" s="678"/>
      <c r="O145" s="636"/>
      <c r="P145" s="636"/>
      <c r="Q145" s="656"/>
      <c r="R145" s="528"/>
    </row>
    <row r="146" ht="30.0" customHeight="1" outlineLevel="1">
      <c r="A146" s="543" t="s">
        <v>1083</v>
      </c>
      <c r="B146" s="551"/>
      <c r="C146" s="543" t="s">
        <v>1083</v>
      </c>
      <c r="D146" s="679" t="s">
        <v>743</v>
      </c>
      <c r="E146" s="660" t="s">
        <v>318</v>
      </c>
      <c r="F146" s="547">
        <v>250.0</v>
      </c>
      <c r="G146" s="546">
        <v>289.0</v>
      </c>
      <c r="H146" s="546">
        <v>239.0</v>
      </c>
      <c r="I146" s="735" t="str">
        <f>G146/R146</f>
        <v>#DIV/0!</v>
      </c>
      <c r="J146" s="550">
        <v>60.0</v>
      </c>
      <c r="K146" s="542">
        <f t="shared" si="42"/>
        <v>0.2076124567</v>
      </c>
      <c r="L146" s="541">
        <f t="shared" si="43"/>
        <v>-60</v>
      </c>
      <c r="M146" s="542">
        <f t="shared" si="44"/>
        <v>-1</v>
      </c>
      <c r="N146" s="666">
        <v>279.0</v>
      </c>
      <c r="O146" s="636" t="s">
        <v>313</v>
      </c>
      <c r="P146" s="636" t="s">
        <v>315</v>
      </c>
      <c r="Q146" s="672"/>
      <c r="R146" s="546"/>
    </row>
    <row r="147" ht="30.0" customHeight="1" outlineLevel="1">
      <c r="B147" s="551"/>
      <c r="C147" s="820"/>
      <c r="D147" s="820"/>
      <c r="E147" s="660" t="s">
        <v>1060</v>
      </c>
      <c r="F147" s="547">
        <v>250.0</v>
      </c>
      <c r="G147" s="546">
        <v>289.0</v>
      </c>
      <c r="H147" s="546"/>
      <c r="I147" s="735"/>
      <c r="J147" s="550">
        <v>60.0</v>
      </c>
      <c r="K147" s="542">
        <f t="shared" si="42"/>
        <v>0.2076124567</v>
      </c>
      <c r="L147" s="541">
        <f t="shared" si="43"/>
        <v>-60</v>
      </c>
      <c r="M147" s="542">
        <f t="shared" si="44"/>
        <v>-1</v>
      </c>
      <c r="N147" s="678"/>
      <c r="O147" s="633"/>
      <c r="P147" s="636"/>
      <c r="Q147" s="672"/>
      <c r="R147" s="546"/>
    </row>
    <row r="148" ht="30.0" customHeight="1" outlineLevel="1">
      <c r="A148" s="543" t="s">
        <v>1083</v>
      </c>
      <c r="B148" s="551"/>
      <c r="C148" s="543" t="s">
        <v>1083</v>
      </c>
      <c r="D148" s="679" t="s">
        <v>745</v>
      </c>
      <c r="E148" s="660" t="s">
        <v>318</v>
      </c>
      <c r="F148" s="548">
        <v>400.0</v>
      </c>
      <c r="G148" s="528">
        <v>299.0</v>
      </c>
      <c r="H148" s="528">
        <v>259.0</v>
      </c>
      <c r="I148" s="735" t="str">
        <f>G148/R148</f>
        <v>#DIV/0!</v>
      </c>
      <c r="J148" s="550">
        <v>48.0</v>
      </c>
      <c r="K148" s="542">
        <f t="shared" si="42"/>
        <v>0.1605351171</v>
      </c>
      <c r="L148" s="541">
        <f t="shared" si="43"/>
        <v>-48</v>
      </c>
      <c r="M148" s="542">
        <f t="shared" si="44"/>
        <v>-1</v>
      </c>
      <c r="N148" s="666">
        <v>299.0</v>
      </c>
      <c r="O148" s="636" t="s">
        <v>313</v>
      </c>
      <c r="P148" s="636" t="s">
        <v>315</v>
      </c>
      <c r="Q148" s="656"/>
      <c r="R148" s="528"/>
    </row>
    <row r="149" ht="30.0" customHeight="1" outlineLevel="1">
      <c r="B149" s="551"/>
      <c r="C149" s="820"/>
      <c r="D149" s="820"/>
      <c r="E149" s="660" t="s">
        <v>1060</v>
      </c>
      <c r="F149" s="548">
        <v>400.0</v>
      </c>
      <c r="G149" s="528">
        <v>299.0</v>
      </c>
      <c r="H149" s="528"/>
      <c r="I149" s="735"/>
      <c r="J149" s="550">
        <v>52.0</v>
      </c>
      <c r="K149" s="542">
        <f t="shared" si="42"/>
        <v>0.1739130435</v>
      </c>
      <c r="L149" s="541">
        <f t="shared" si="43"/>
        <v>-52</v>
      </c>
      <c r="M149" s="542">
        <f t="shared" si="44"/>
        <v>-1</v>
      </c>
      <c r="N149" s="678"/>
      <c r="O149" s="636"/>
      <c r="P149" s="636"/>
      <c r="Q149" s="656"/>
      <c r="R149" s="528"/>
    </row>
    <row r="150" ht="30.0" customHeight="1" outlineLevel="1">
      <c r="A150" s="543" t="s">
        <v>1083</v>
      </c>
      <c r="B150" s="543" t="s">
        <v>746</v>
      </c>
      <c r="C150" s="543"/>
      <c r="D150" s="679" t="s">
        <v>747</v>
      </c>
      <c r="E150" s="660" t="s">
        <v>318</v>
      </c>
      <c r="F150" s="821">
        <v>1000.0</v>
      </c>
      <c r="G150" s="822">
        <v>599.0</v>
      </c>
      <c r="H150" s="528"/>
      <c r="I150" s="735"/>
      <c r="J150" s="550">
        <v>97.0</v>
      </c>
      <c r="K150" s="542">
        <f t="shared" si="42"/>
        <v>0.1619365609</v>
      </c>
      <c r="L150" s="541">
        <f t="shared" si="43"/>
        <v>-97</v>
      </c>
      <c r="M150" s="542">
        <f t="shared" si="44"/>
        <v>-1</v>
      </c>
      <c r="N150" s="666"/>
      <c r="O150" s="636"/>
      <c r="P150" s="636"/>
      <c r="Q150" s="656"/>
      <c r="R150" s="528"/>
    </row>
    <row r="151" ht="30.0" customHeight="1" outlineLevel="1">
      <c r="B151" s="820"/>
      <c r="C151" s="543"/>
      <c r="D151" s="820"/>
      <c r="E151" s="660" t="s">
        <v>1060</v>
      </c>
      <c r="F151" s="821">
        <v>1000.0</v>
      </c>
      <c r="G151" s="822">
        <v>599.0</v>
      </c>
      <c r="H151" s="528"/>
      <c r="I151" s="735"/>
      <c r="J151" s="550">
        <v>97.0</v>
      </c>
      <c r="K151" s="542">
        <f t="shared" si="42"/>
        <v>0.1619365609</v>
      </c>
      <c r="L151" s="541">
        <f t="shared" si="43"/>
        <v>-97</v>
      </c>
      <c r="M151" s="542">
        <f t="shared" si="44"/>
        <v>-1</v>
      </c>
      <c r="N151" s="678"/>
      <c r="O151" s="636"/>
      <c r="P151" s="636"/>
      <c r="Q151" s="656"/>
      <c r="R151" s="528"/>
    </row>
    <row r="152" ht="30.0" customHeight="1" outlineLevel="1">
      <c r="A152" s="543" t="s">
        <v>750</v>
      </c>
      <c r="B152" s="551"/>
      <c r="C152" s="543" t="s">
        <v>750</v>
      </c>
      <c r="D152" s="679" t="s">
        <v>743</v>
      </c>
      <c r="E152" s="660" t="s">
        <v>318</v>
      </c>
      <c r="F152" s="547">
        <v>250.0</v>
      </c>
      <c r="G152" s="546">
        <v>289.0</v>
      </c>
      <c r="H152" s="546">
        <v>239.0</v>
      </c>
      <c r="I152" s="735" t="str">
        <f>G152/R152</f>
        <v>#DIV/0!</v>
      </c>
      <c r="J152" s="550">
        <v>60.0</v>
      </c>
      <c r="K152" s="542">
        <f t="shared" si="42"/>
        <v>0.2076124567</v>
      </c>
      <c r="L152" s="541">
        <f t="shared" si="43"/>
        <v>-60</v>
      </c>
      <c r="M152" s="542">
        <f t="shared" si="44"/>
        <v>-1</v>
      </c>
      <c r="N152" s="666">
        <v>279.0</v>
      </c>
      <c r="O152" s="633" t="s">
        <v>315</v>
      </c>
      <c r="P152" s="636" t="s">
        <v>315</v>
      </c>
      <c r="Q152" s="672"/>
      <c r="R152" s="546"/>
    </row>
    <row r="153" ht="30.0" customHeight="1" outlineLevel="1">
      <c r="B153" s="551"/>
      <c r="C153" s="820"/>
      <c r="D153" s="820"/>
      <c r="E153" s="660" t="s">
        <v>1060</v>
      </c>
      <c r="F153" s="547">
        <v>250.0</v>
      </c>
      <c r="G153" s="546">
        <v>289.0</v>
      </c>
      <c r="H153" s="546"/>
      <c r="I153" s="735"/>
      <c r="J153" s="550">
        <v>60.0</v>
      </c>
      <c r="K153" s="542">
        <f t="shared" si="42"/>
        <v>0.2076124567</v>
      </c>
      <c r="L153" s="541">
        <f t="shared" si="43"/>
        <v>-60</v>
      </c>
      <c r="M153" s="542">
        <f t="shared" si="44"/>
        <v>-1</v>
      </c>
      <c r="N153" s="678">
        <v>279.0</v>
      </c>
      <c r="O153" s="633"/>
      <c r="P153" s="636"/>
      <c r="Q153" s="672"/>
      <c r="R153" s="546"/>
    </row>
    <row r="154" ht="30.0" customHeight="1" outlineLevel="1">
      <c r="A154" s="543" t="s">
        <v>751</v>
      </c>
      <c r="B154" s="543" t="s">
        <v>752</v>
      </c>
      <c r="C154" s="543" t="s">
        <v>753</v>
      </c>
      <c r="D154" s="679" t="s">
        <v>754</v>
      </c>
      <c r="E154" s="652" t="s">
        <v>318</v>
      </c>
      <c r="F154" s="547">
        <v>200.0</v>
      </c>
      <c r="G154" s="665">
        <v>139.0</v>
      </c>
      <c r="H154" s="658">
        <v>99.0</v>
      </c>
      <c r="I154" s="730" t="str">
        <f>G154/R154</f>
        <v>#DIV/0!</v>
      </c>
      <c r="J154" s="529">
        <v>29.0</v>
      </c>
      <c r="K154" s="530">
        <f t="shared" si="42"/>
        <v>0.2086330935</v>
      </c>
      <c r="L154" s="531">
        <f t="shared" si="43"/>
        <v>-29</v>
      </c>
      <c r="M154" s="532">
        <f t="shared" si="44"/>
        <v>-1</v>
      </c>
      <c r="N154" s="666">
        <v>139.0</v>
      </c>
      <c r="O154" s="681" t="s">
        <v>313</v>
      </c>
      <c r="P154" s="667" t="s">
        <v>315</v>
      </c>
      <c r="Q154" s="647"/>
      <c r="R154" s="658"/>
    </row>
    <row r="155" ht="30.0" customHeight="1" outlineLevel="1">
      <c r="B155" s="820"/>
      <c r="C155" s="820"/>
      <c r="D155" s="820"/>
      <c r="E155" s="652" t="s">
        <v>1060</v>
      </c>
      <c r="F155" s="547">
        <v>200.0</v>
      </c>
      <c r="G155" s="665">
        <v>139.0</v>
      </c>
      <c r="H155" s="658"/>
      <c r="I155" s="730"/>
      <c r="J155" s="529">
        <v>28.0</v>
      </c>
      <c r="K155" s="530">
        <f t="shared" si="42"/>
        <v>0.2014388489</v>
      </c>
      <c r="L155" s="531">
        <f t="shared" si="43"/>
        <v>-28</v>
      </c>
      <c r="M155" s="532">
        <f t="shared" si="44"/>
        <v>-1</v>
      </c>
      <c r="N155" s="678"/>
      <c r="O155" s="681" t="s">
        <v>313</v>
      </c>
      <c r="P155" s="667"/>
      <c r="Q155" s="647"/>
      <c r="R155" s="658"/>
    </row>
    <row r="156" ht="30.0" customHeight="1" outlineLevel="1">
      <c r="A156" s="543" t="s">
        <v>751</v>
      </c>
      <c r="B156" s="820"/>
      <c r="C156" s="543" t="s">
        <v>753</v>
      </c>
      <c r="D156" s="820"/>
      <c r="E156" s="652" t="s">
        <v>318</v>
      </c>
      <c r="F156" s="547">
        <v>1000.0</v>
      </c>
      <c r="G156" s="665">
        <v>599.0</v>
      </c>
      <c r="H156" s="665">
        <v>469.0</v>
      </c>
      <c r="I156" s="730" t="str">
        <f>G156/R156</f>
        <v>#DIV/0!</v>
      </c>
      <c r="J156" s="529">
        <v>144.0</v>
      </c>
      <c r="K156" s="530">
        <f t="shared" si="42"/>
        <v>0.2404006678</v>
      </c>
      <c r="L156" s="531">
        <f t="shared" si="43"/>
        <v>-144</v>
      </c>
      <c r="M156" s="532">
        <f t="shared" si="44"/>
        <v>-1</v>
      </c>
      <c r="N156" s="666">
        <v>549.0</v>
      </c>
      <c r="O156" s="680" t="s">
        <v>315</v>
      </c>
      <c r="P156" s="667" t="s">
        <v>315</v>
      </c>
      <c r="Q156" s="647"/>
      <c r="R156" s="658"/>
    </row>
    <row r="157" ht="30.0" customHeight="1" outlineLevel="1">
      <c r="B157" s="820"/>
      <c r="C157" s="820"/>
      <c r="D157" s="820"/>
      <c r="E157" s="652" t="s">
        <v>1060</v>
      </c>
      <c r="F157" s="547">
        <v>1000.0</v>
      </c>
      <c r="G157" s="665">
        <v>599.0</v>
      </c>
      <c r="H157" s="665"/>
      <c r="I157" s="730"/>
      <c r="J157" s="529">
        <v>143.0</v>
      </c>
      <c r="K157" s="530">
        <f t="shared" si="42"/>
        <v>0.2387312187</v>
      </c>
      <c r="L157" s="531">
        <f t="shared" si="43"/>
        <v>-143</v>
      </c>
      <c r="M157" s="532">
        <f t="shared" si="44"/>
        <v>-1</v>
      </c>
      <c r="N157" s="678">
        <v>549.0</v>
      </c>
      <c r="O157" s="681" t="s">
        <v>315</v>
      </c>
      <c r="P157" s="667"/>
      <c r="Q157" s="647"/>
      <c r="R157" s="658"/>
    </row>
    <row r="158" ht="30.0" customHeight="1" outlineLevel="1">
      <c r="A158" s="543" t="s">
        <v>755</v>
      </c>
      <c r="B158" s="551"/>
      <c r="C158" s="543" t="s">
        <v>756</v>
      </c>
      <c r="D158" s="664"/>
      <c r="E158" s="652" t="s">
        <v>318</v>
      </c>
      <c r="F158" s="547">
        <v>200.0</v>
      </c>
      <c r="G158" s="665">
        <v>119.0</v>
      </c>
      <c r="H158" s="658">
        <v>79.0</v>
      </c>
      <c r="I158" s="730" t="str">
        <f>G158/R158</f>
        <v>#DIV/0!</v>
      </c>
      <c r="J158" s="529">
        <v>16.0</v>
      </c>
      <c r="K158" s="530">
        <f t="shared" si="42"/>
        <v>0.1344537815</v>
      </c>
      <c r="L158" s="531">
        <f t="shared" si="43"/>
        <v>-16</v>
      </c>
      <c r="M158" s="532">
        <f t="shared" si="44"/>
        <v>-1</v>
      </c>
      <c r="N158" s="666">
        <v>109.0</v>
      </c>
      <c r="O158" s="667" t="s">
        <v>313</v>
      </c>
      <c r="P158" s="667" t="s">
        <v>315</v>
      </c>
      <c r="Q158" s="647"/>
      <c r="R158" s="658"/>
    </row>
    <row r="159" ht="30.0" customHeight="1" outlineLevel="1">
      <c r="B159" s="551"/>
      <c r="C159" s="820"/>
      <c r="D159" s="664"/>
      <c r="E159" s="652" t="s">
        <v>1060</v>
      </c>
      <c r="F159" s="547">
        <v>200.0</v>
      </c>
      <c r="G159" s="665">
        <v>119.0</v>
      </c>
      <c r="H159" s="658"/>
      <c r="I159" s="730"/>
      <c r="J159" s="529">
        <v>15.0</v>
      </c>
      <c r="K159" s="530">
        <f t="shared" si="42"/>
        <v>0.1260504202</v>
      </c>
      <c r="L159" s="531">
        <f t="shared" si="43"/>
        <v>-15</v>
      </c>
      <c r="M159" s="532">
        <f t="shared" si="44"/>
        <v>-1</v>
      </c>
      <c r="N159" s="678"/>
      <c r="O159" s="667"/>
      <c r="P159" s="667"/>
      <c r="Q159" s="647"/>
      <c r="R159" s="658"/>
    </row>
    <row r="160" ht="30.0" customHeight="1" outlineLevel="1">
      <c r="A160" s="543" t="s">
        <v>755</v>
      </c>
      <c r="B160" s="551"/>
      <c r="C160" s="543" t="s">
        <v>756</v>
      </c>
      <c r="D160" s="664"/>
      <c r="E160" s="652" t="s">
        <v>318</v>
      </c>
      <c r="F160" s="547">
        <v>1000.0</v>
      </c>
      <c r="G160" s="665">
        <v>549.0</v>
      </c>
      <c r="H160" s="658">
        <v>369.0</v>
      </c>
      <c r="I160" s="730" t="str">
        <f>G160/R160</f>
        <v>#DIV/0!</v>
      </c>
      <c r="J160" s="529">
        <v>63.0</v>
      </c>
      <c r="K160" s="530">
        <f t="shared" si="42"/>
        <v>0.1147540984</v>
      </c>
      <c r="L160" s="531">
        <f t="shared" si="43"/>
        <v>-63</v>
      </c>
      <c r="M160" s="532">
        <f t="shared" si="44"/>
        <v>-1</v>
      </c>
      <c r="N160" s="666">
        <v>399.0</v>
      </c>
      <c r="O160" s="680" t="s">
        <v>315</v>
      </c>
      <c r="P160" s="667" t="s">
        <v>315</v>
      </c>
      <c r="Q160" s="647"/>
      <c r="R160" s="658"/>
    </row>
    <row r="161" ht="30.0" customHeight="1" outlineLevel="1">
      <c r="B161" s="551"/>
      <c r="C161" s="820"/>
      <c r="D161" s="664"/>
      <c r="E161" s="660" t="s">
        <v>1060</v>
      </c>
      <c r="F161" s="547">
        <v>1000.0</v>
      </c>
      <c r="G161" s="546">
        <v>549.0</v>
      </c>
      <c r="H161" s="682"/>
      <c r="I161" s="735"/>
      <c r="J161" s="550">
        <v>62.0</v>
      </c>
      <c r="K161" s="542">
        <f t="shared" si="42"/>
        <v>0.1129326047</v>
      </c>
      <c r="L161" s="541">
        <f t="shared" si="43"/>
        <v>-62</v>
      </c>
      <c r="M161" s="542">
        <f t="shared" si="44"/>
        <v>-1</v>
      </c>
      <c r="N161" s="678">
        <v>399.0</v>
      </c>
      <c r="O161" s="680" t="s">
        <v>315</v>
      </c>
      <c r="P161" s="636"/>
      <c r="Q161" s="647"/>
      <c r="R161" s="682"/>
    </row>
    <row r="162" ht="30.0" customHeight="1" outlineLevel="1">
      <c r="A162" s="543" t="s">
        <v>757</v>
      </c>
      <c r="B162" s="683"/>
      <c r="C162" s="543" t="s">
        <v>758</v>
      </c>
      <c r="D162" s="679" t="s">
        <v>1084</v>
      </c>
      <c r="E162" s="660" t="s">
        <v>318</v>
      </c>
      <c r="F162" s="548">
        <v>250.0</v>
      </c>
      <c r="G162" s="546">
        <v>299.0</v>
      </c>
      <c r="H162" s="546">
        <v>229.0</v>
      </c>
      <c r="I162" s="742"/>
      <c r="J162" s="684">
        <v>55.0</v>
      </c>
      <c r="K162" s="542">
        <f t="shared" si="42"/>
        <v>0.1839464883</v>
      </c>
      <c r="L162" s="541">
        <f t="shared" si="43"/>
        <v>-55</v>
      </c>
      <c r="M162" s="542">
        <f t="shared" si="44"/>
        <v>-1</v>
      </c>
      <c r="N162" s="666"/>
      <c r="O162" s="636" t="s">
        <v>313</v>
      </c>
      <c r="P162" s="636" t="s">
        <v>313</v>
      </c>
      <c r="Q162" s="672"/>
      <c r="R162" s="546"/>
    </row>
    <row r="163" ht="30.0" customHeight="1" outlineLevel="1">
      <c r="B163" s="543"/>
      <c r="C163" s="820"/>
      <c r="D163" s="679"/>
      <c r="E163" s="660" t="s">
        <v>1060</v>
      </c>
      <c r="F163" s="548">
        <v>250.0</v>
      </c>
      <c r="G163" s="546">
        <v>299.0</v>
      </c>
      <c r="H163" s="546"/>
      <c r="I163" s="742"/>
      <c r="J163" s="684">
        <v>55.0</v>
      </c>
      <c r="K163" s="542">
        <f t="shared" si="42"/>
        <v>0.1839464883</v>
      </c>
      <c r="L163" s="541">
        <f t="shared" si="43"/>
        <v>-55</v>
      </c>
      <c r="M163" s="542">
        <f t="shared" si="44"/>
        <v>-1</v>
      </c>
      <c r="N163" s="678"/>
      <c r="O163" s="633"/>
      <c r="P163" s="636"/>
      <c r="Q163" s="672"/>
      <c r="R163" s="546"/>
    </row>
    <row r="164" ht="30.0" customHeight="1" outlineLevel="1">
      <c r="A164" s="543" t="s">
        <v>760</v>
      </c>
      <c r="B164" s="683"/>
      <c r="C164" s="543" t="s">
        <v>761</v>
      </c>
      <c r="D164" s="679" t="s">
        <v>1085</v>
      </c>
      <c r="E164" s="660" t="s">
        <v>318</v>
      </c>
      <c r="F164" s="548">
        <v>250.0</v>
      </c>
      <c r="G164" s="546">
        <v>299.0</v>
      </c>
      <c r="H164" s="546">
        <v>229.0</v>
      </c>
      <c r="I164" s="742"/>
      <c r="J164" s="684">
        <v>55.0</v>
      </c>
      <c r="K164" s="542">
        <f t="shared" si="42"/>
        <v>0.1839464883</v>
      </c>
      <c r="L164" s="541">
        <f t="shared" si="43"/>
        <v>-55</v>
      </c>
      <c r="M164" s="542">
        <f t="shared" si="44"/>
        <v>-1</v>
      </c>
      <c r="N164" s="666"/>
      <c r="O164" s="636" t="s">
        <v>313</v>
      </c>
      <c r="P164" s="636" t="s">
        <v>313</v>
      </c>
      <c r="Q164" s="672"/>
      <c r="R164" s="546"/>
    </row>
    <row r="165" ht="30.0" customHeight="1" outlineLevel="1">
      <c r="B165" s="543"/>
      <c r="C165" s="820"/>
      <c r="D165" s="679"/>
      <c r="E165" s="660" t="s">
        <v>1060</v>
      </c>
      <c r="F165" s="548">
        <v>250.0</v>
      </c>
      <c r="G165" s="546">
        <v>299.0</v>
      </c>
      <c r="H165" s="546"/>
      <c r="I165" s="742"/>
      <c r="J165" s="684">
        <v>55.0</v>
      </c>
      <c r="K165" s="542">
        <f t="shared" si="42"/>
        <v>0.1839464883</v>
      </c>
      <c r="L165" s="541">
        <f t="shared" si="43"/>
        <v>-55</v>
      </c>
      <c r="M165" s="542">
        <f t="shared" si="44"/>
        <v>-1</v>
      </c>
      <c r="N165" s="678"/>
      <c r="O165" s="633"/>
      <c r="P165" s="636"/>
      <c r="Q165" s="672"/>
      <c r="R165" s="546"/>
    </row>
    <row r="166" ht="30.0" customHeight="1" outlineLevel="1">
      <c r="A166" s="525" t="s">
        <v>579</v>
      </c>
      <c r="B166" s="685"/>
      <c r="C166" s="525" t="s">
        <v>579</v>
      </c>
      <c r="D166" s="823"/>
      <c r="E166" s="657" t="s">
        <v>318</v>
      </c>
      <c r="F166" s="687"/>
      <c r="G166" s="687"/>
      <c r="H166" s="687"/>
      <c r="I166" s="743"/>
      <c r="J166" s="688"/>
      <c r="K166" s="536"/>
      <c r="L166" s="689"/>
      <c r="M166" s="690"/>
      <c r="N166" s="691"/>
      <c r="O166" s="690"/>
      <c r="P166" s="692"/>
      <c r="Q166" s="656"/>
      <c r="R166" s="653"/>
    </row>
    <row r="167" ht="30.0" customHeight="1" outlineLevel="1">
      <c r="B167" s="685"/>
      <c r="C167" s="525"/>
      <c r="D167" s="685"/>
      <c r="E167" s="657" t="s">
        <v>1060</v>
      </c>
      <c r="F167" s="687"/>
      <c r="G167" s="687"/>
      <c r="H167" s="687"/>
      <c r="I167" s="743"/>
      <c r="J167" s="688"/>
      <c r="K167" s="536"/>
      <c r="L167" s="689"/>
      <c r="M167" s="690"/>
      <c r="N167" s="691"/>
      <c r="O167" s="690"/>
      <c r="P167" s="692"/>
      <c r="Q167" s="656"/>
      <c r="R167" s="653"/>
    </row>
    <row r="168" ht="30.0" customHeight="1" outlineLevel="1">
      <c r="A168" s="543" t="s">
        <v>763</v>
      </c>
      <c r="B168" s="543" t="s">
        <v>764</v>
      </c>
      <c r="C168" s="543" t="s">
        <v>763</v>
      </c>
      <c r="D168" s="543" t="s">
        <v>765</v>
      </c>
      <c r="E168" s="652" t="s">
        <v>318</v>
      </c>
      <c r="F168" s="548">
        <v>330.0</v>
      </c>
      <c r="G168" s="653">
        <v>379.0</v>
      </c>
      <c r="H168" s="653">
        <v>299.0</v>
      </c>
      <c r="I168" s="730" t="str">
        <f>G168/R168</f>
        <v>#DIV/0!</v>
      </c>
      <c r="J168" s="529">
        <v>80.0</v>
      </c>
      <c r="K168" s="530">
        <f t="shared" ref="K168:K171" si="45">J168/G168</f>
        <v>0.2110817942</v>
      </c>
      <c r="L168" s="531">
        <f t="shared" ref="L168:L171" si="46">Q168-J168</f>
        <v>-80</v>
      </c>
      <c r="M168" s="532">
        <f t="shared" ref="M168:M171" si="47">Q168/J168-1</f>
        <v>-1</v>
      </c>
      <c r="N168" s="666">
        <v>339.0</v>
      </c>
      <c r="O168" s="681" t="s">
        <v>315</v>
      </c>
      <c r="P168" s="667" t="s">
        <v>315</v>
      </c>
      <c r="Q168" s="656"/>
      <c r="R168" s="653"/>
    </row>
    <row r="169" ht="30.0" customHeight="1" outlineLevel="1">
      <c r="B169" s="820"/>
      <c r="C169" s="820"/>
      <c r="D169" s="820"/>
      <c r="E169" s="652" t="s">
        <v>1060</v>
      </c>
      <c r="F169" s="548">
        <v>330.0</v>
      </c>
      <c r="G169" s="653">
        <v>379.0</v>
      </c>
      <c r="H169" s="653">
        <v>299.0</v>
      </c>
      <c r="I169" s="730"/>
      <c r="J169" s="529">
        <v>80.0</v>
      </c>
      <c r="K169" s="530">
        <f t="shared" si="45"/>
        <v>0.2110817942</v>
      </c>
      <c r="L169" s="531">
        <f t="shared" si="46"/>
        <v>-80</v>
      </c>
      <c r="M169" s="532">
        <f t="shared" si="47"/>
        <v>-1</v>
      </c>
      <c r="N169" s="678">
        <v>339.0</v>
      </c>
      <c r="O169" s="681" t="s">
        <v>315</v>
      </c>
      <c r="P169" s="667"/>
      <c r="Q169" s="656"/>
      <c r="R169" s="653"/>
    </row>
    <row r="170" ht="30.0" customHeight="1" outlineLevel="1">
      <c r="A170" s="551" t="s">
        <v>766</v>
      </c>
      <c r="B170" s="820"/>
      <c r="C170" s="820"/>
      <c r="D170" s="820"/>
      <c r="E170" s="652" t="s">
        <v>318</v>
      </c>
      <c r="F170" s="548">
        <v>500.0</v>
      </c>
      <c r="G170" s="653">
        <v>179.0</v>
      </c>
      <c r="H170" s="653">
        <v>299.0</v>
      </c>
      <c r="I170" s="730"/>
      <c r="J170" s="529">
        <v>32.0</v>
      </c>
      <c r="K170" s="530">
        <f t="shared" si="45"/>
        <v>0.1787709497</v>
      </c>
      <c r="L170" s="531">
        <f t="shared" si="46"/>
        <v>-32</v>
      </c>
      <c r="M170" s="532">
        <f t="shared" si="47"/>
        <v>-1</v>
      </c>
      <c r="N170" s="678">
        <v>339.0</v>
      </c>
      <c r="O170" s="681" t="s">
        <v>315</v>
      </c>
      <c r="P170" s="667"/>
      <c r="Q170" s="656"/>
      <c r="R170" s="653"/>
    </row>
    <row r="171" ht="30.0" customHeight="1" outlineLevel="1">
      <c r="B171" s="543" t="s">
        <v>764</v>
      </c>
      <c r="C171" s="551" t="s">
        <v>766</v>
      </c>
      <c r="D171" s="543" t="s">
        <v>765</v>
      </c>
      <c r="E171" s="652" t="s">
        <v>1060</v>
      </c>
      <c r="F171" s="547">
        <v>500.0</v>
      </c>
      <c r="G171" s="665">
        <v>179.0</v>
      </c>
      <c r="H171" s="665">
        <v>149.0</v>
      </c>
      <c r="I171" s="730" t="str">
        <f>G171/R171</f>
        <v>#DIV/0!</v>
      </c>
      <c r="J171" s="529">
        <v>32.0</v>
      </c>
      <c r="K171" s="530">
        <f t="shared" si="45"/>
        <v>0.1787709497</v>
      </c>
      <c r="L171" s="531">
        <f t="shared" si="46"/>
        <v>-32</v>
      </c>
      <c r="M171" s="532">
        <f t="shared" si="47"/>
        <v>-1</v>
      </c>
      <c r="N171" s="666">
        <v>179.0</v>
      </c>
      <c r="O171" s="680" t="s">
        <v>315</v>
      </c>
      <c r="P171" s="667" t="s">
        <v>315</v>
      </c>
      <c r="Q171" s="672"/>
      <c r="R171" s="665"/>
    </row>
    <row r="172" ht="30.0" customHeight="1">
      <c r="A172" s="544" t="s">
        <v>768</v>
      </c>
      <c r="B172" s="638"/>
      <c r="C172" s="704" t="s">
        <v>769</v>
      </c>
      <c r="D172" s="694"/>
      <c r="E172" s="652" t="s">
        <v>318</v>
      </c>
      <c r="F172" s="538"/>
      <c r="G172" s="539"/>
      <c r="H172" s="539"/>
      <c r="I172" s="731"/>
      <c r="J172" s="535"/>
      <c r="K172" s="536"/>
      <c r="L172" s="537"/>
      <c r="M172" s="536"/>
      <c r="N172" s="645"/>
      <c r="O172" s="670"/>
      <c r="P172" s="670"/>
      <c r="Q172" s="647"/>
      <c r="R172" s="539"/>
    </row>
    <row r="173" ht="30.0" customHeight="1">
      <c r="B173" s="638"/>
      <c r="D173" s="662"/>
      <c r="E173" s="652" t="s">
        <v>1060</v>
      </c>
      <c r="F173" s="538"/>
      <c r="G173" s="539"/>
      <c r="H173" s="539"/>
      <c r="I173" s="731"/>
      <c r="J173" s="535"/>
      <c r="K173" s="536"/>
      <c r="L173" s="537"/>
      <c r="M173" s="536"/>
      <c r="N173" s="645"/>
      <c r="O173" s="670"/>
      <c r="P173" s="670"/>
      <c r="Q173" s="647"/>
      <c r="R173" s="539"/>
    </row>
    <row r="174" ht="30.0" customHeight="1" outlineLevel="1">
      <c r="A174" s="543" t="s">
        <v>947</v>
      </c>
      <c r="B174" s="543" t="s">
        <v>1086</v>
      </c>
      <c r="C174" s="543" t="s">
        <v>1087</v>
      </c>
      <c r="D174" s="543" t="s">
        <v>1088</v>
      </c>
      <c r="E174" s="652" t="s">
        <v>318</v>
      </c>
      <c r="F174" s="548">
        <v>400.0</v>
      </c>
      <c r="G174" s="528">
        <v>599.0</v>
      </c>
      <c r="H174" s="528">
        <v>419.0</v>
      </c>
      <c r="I174" s="735" t="str">
        <f>G174/R174</f>
        <v>#DIV/0!</v>
      </c>
      <c r="J174" s="550">
        <v>96.0</v>
      </c>
      <c r="K174" s="542">
        <f t="shared" ref="K174:K192" si="48">J174/G174</f>
        <v>0.1602671119</v>
      </c>
      <c r="L174" s="541">
        <f t="shared" ref="L174:L192" si="49">Q174-J174</f>
        <v>-96</v>
      </c>
      <c r="M174" s="542">
        <f t="shared" ref="M174:M192" si="50">Q174/J174-1</f>
        <v>-1</v>
      </c>
      <c r="N174" s="661"/>
      <c r="O174" s="633" t="s">
        <v>313</v>
      </c>
      <c r="P174" s="633" t="s">
        <v>313</v>
      </c>
      <c r="Q174" s="656"/>
      <c r="R174" s="528"/>
    </row>
    <row r="175" ht="30.0" customHeight="1" outlineLevel="1">
      <c r="A175" s="543" t="s">
        <v>1089</v>
      </c>
      <c r="B175" s="543" t="s">
        <v>1090</v>
      </c>
      <c r="C175" s="543" t="s">
        <v>1089</v>
      </c>
      <c r="D175" s="543" t="s">
        <v>1091</v>
      </c>
      <c r="E175" s="652" t="s">
        <v>318</v>
      </c>
      <c r="F175" s="548">
        <v>400.0</v>
      </c>
      <c r="G175" s="528">
        <v>599.0</v>
      </c>
      <c r="H175" s="528"/>
      <c r="I175" s="735"/>
      <c r="J175" s="550">
        <v>100.0</v>
      </c>
      <c r="K175" s="542">
        <f t="shared" si="48"/>
        <v>0.1669449082</v>
      </c>
      <c r="L175" s="541">
        <f t="shared" si="49"/>
        <v>-100</v>
      </c>
      <c r="M175" s="542">
        <f t="shared" si="50"/>
        <v>-1</v>
      </c>
      <c r="N175" s="661"/>
      <c r="O175" s="633"/>
      <c r="P175" s="633"/>
      <c r="Q175" s="656"/>
      <c r="R175" s="528"/>
    </row>
    <row r="176" ht="30.0" customHeight="1" outlineLevel="1">
      <c r="A176" s="543" t="s">
        <v>944</v>
      </c>
      <c r="B176" s="543" t="s">
        <v>1092</v>
      </c>
      <c r="C176" s="543" t="s">
        <v>944</v>
      </c>
      <c r="D176" s="543" t="s">
        <v>945</v>
      </c>
      <c r="E176" s="652" t="s">
        <v>318</v>
      </c>
      <c r="F176" s="548">
        <v>400.0</v>
      </c>
      <c r="G176" s="528">
        <v>499.0</v>
      </c>
      <c r="H176" s="528"/>
      <c r="I176" s="735"/>
      <c r="J176" s="550">
        <v>84.0</v>
      </c>
      <c r="K176" s="542">
        <f t="shared" si="48"/>
        <v>0.1683366733</v>
      </c>
      <c r="L176" s="541">
        <f t="shared" si="49"/>
        <v>-84</v>
      </c>
      <c r="M176" s="542">
        <f t="shared" si="50"/>
        <v>-1</v>
      </c>
      <c r="N176" s="661"/>
      <c r="O176" s="633"/>
      <c r="P176" s="633"/>
      <c r="Q176" s="656"/>
      <c r="R176" s="528"/>
    </row>
    <row r="177" ht="30.0" customHeight="1" outlineLevel="1">
      <c r="A177" s="543" t="s">
        <v>1093</v>
      </c>
      <c r="B177" s="679" t="s">
        <v>1094</v>
      </c>
      <c r="C177" s="543" t="s">
        <v>1093</v>
      </c>
      <c r="D177" s="679" t="s">
        <v>1095</v>
      </c>
      <c r="E177" s="652" t="s">
        <v>318</v>
      </c>
      <c r="F177" s="548">
        <v>400.0</v>
      </c>
      <c r="G177" s="528">
        <v>499.0</v>
      </c>
      <c r="H177" s="528"/>
      <c r="I177" s="735"/>
      <c r="J177" s="550">
        <v>76.0</v>
      </c>
      <c r="K177" s="542">
        <f t="shared" si="48"/>
        <v>0.1523046092</v>
      </c>
      <c r="L177" s="541">
        <f t="shared" si="49"/>
        <v>-76</v>
      </c>
      <c r="M177" s="542">
        <f t="shared" si="50"/>
        <v>-1</v>
      </c>
      <c r="N177" s="661"/>
      <c r="O177" s="633"/>
      <c r="P177" s="633"/>
      <c r="Q177" s="656"/>
      <c r="R177" s="528"/>
    </row>
    <row r="178" ht="30.0" customHeight="1" outlineLevel="1">
      <c r="A178" s="543" t="s">
        <v>1096</v>
      </c>
      <c r="B178" s="543" t="s">
        <v>1097</v>
      </c>
      <c r="C178" s="543" t="s">
        <v>1096</v>
      </c>
      <c r="D178" s="543" t="s">
        <v>1098</v>
      </c>
      <c r="E178" s="652" t="s">
        <v>318</v>
      </c>
      <c r="F178" s="548">
        <v>400.0</v>
      </c>
      <c r="G178" s="528">
        <v>599.0</v>
      </c>
      <c r="H178" s="528"/>
      <c r="I178" s="735"/>
      <c r="J178" s="550">
        <v>88.0</v>
      </c>
      <c r="K178" s="542">
        <f t="shared" si="48"/>
        <v>0.1469115192</v>
      </c>
      <c r="L178" s="541">
        <f t="shared" si="49"/>
        <v>-88</v>
      </c>
      <c r="M178" s="542">
        <f t="shared" si="50"/>
        <v>-1</v>
      </c>
      <c r="N178" s="661"/>
      <c r="O178" s="633"/>
      <c r="P178" s="633"/>
      <c r="Q178" s="656"/>
      <c r="R178" s="528"/>
    </row>
    <row r="179" ht="30.0" customHeight="1" outlineLevel="1">
      <c r="A179" s="824" t="s">
        <v>1099</v>
      </c>
      <c r="B179" s="543" t="s">
        <v>1100</v>
      </c>
      <c r="C179" s="543" t="s">
        <v>1101</v>
      </c>
      <c r="D179" s="679" t="s">
        <v>1102</v>
      </c>
      <c r="E179" s="652" t="s">
        <v>1060</v>
      </c>
      <c r="F179" s="548">
        <v>400.0</v>
      </c>
      <c r="G179" s="528">
        <v>549.0</v>
      </c>
      <c r="H179" s="528"/>
      <c r="I179" s="735"/>
      <c r="J179" s="550">
        <v>80.0</v>
      </c>
      <c r="K179" s="542">
        <f t="shared" si="48"/>
        <v>0.14571949</v>
      </c>
      <c r="L179" s="541">
        <f t="shared" si="49"/>
        <v>-80</v>
      </c>
      <c r="M179" s="542">
        <f t="shared" si="50"/>
        <v>-1</v>
      </c>
      <c r="N179" s="661"/>
      <c r="O179" s="633"/>
      <c r="P179" s="633"/>
      <c r="Q179" s="656"/>
      <c r="R179" s="528"/>
    </row>
    <row r="180" ht="30.0" customHeight="1" outlineLevel="1">
      <c r="B180" s="543"/>
      <c r="C180" s="543"/>
      <c r="D180" s="679"/>
      <c r="E180" s="652" t="s">
        <v>1103</v>
      </c>
      <c r="F180" s="548">
        <v>400.0</v>
      </c>
      <c r="G180" s="528">
        <v>549.0</v>
      </c>
      <c r="H180" s="528"/>
      <c r="I180" s="735"/>
      <c r="J180" s="550">
        <v>80.0</v>
      </c>
      <c r="K180" s="542">
        <f t="shared" si="48"/>
        <v>0.14571949</v>
      </c>
      <c r="L180" s="541">
        <f t="shared" si="49"/>
        <v>-80</v>
      </c>
      <c r="M180" s="542">
        <f t="shared" si="50"/>
        <v>-1</v>
      </c>
      <c r="N180" s="661"/>
      <c r="O180" s="633"/>
      <c r="P180" s="633"/>
      <c r="Q180" s="656"/>
      <c r="R180" s="528"/>
    </row>
    <row r="181" ht="30.0" customHeight="1" outlineLevel="1">
      <c r="A181" s="824" t="s">
        <v>1104</v>
      </c>
      <c r="B181" s="543" t="s">
        <v>1105</v>
      </c>
      <c r="C181" s="543" t="s">
        <v>1106</v>
      </c>
      <c r="D181" s="679" t="s">
        <v>1107</v>
      </c>
      <c r="E181" s="652" t="s">
        <v>1060</v>
      </c>
      <c r="F181" s="548">
        <v>400.0</v>
      </c>
      <c r="G181" s="528">
        <v>549.0</v>
      </c>
      <c r="H181" s="528"/>
      <c r="I181" s="735"/>
      <c r="J181" s="550">
        <v>80.0</v>
      </c>
      <c r="K181" s="542">
        <f t="shared" si="48"/>
        <v>0.14571949</v>
      </c>
      <c r="L181" s="541">
        <f t="shared" si="49"/>
        <v>-80</v>
      </c>
      <c r="M181" s="542">
        <f t="shared" si="50"/>
        <v>-1</v>
      </c>
      <c r="N181" s="661"/>
      <c r="O181" s="633"/>
      <c r="P181" s="633"/>
      <c r="Q181" s="656"/>
      <c r="R181" s="528"/>
    </row>
    <row r="182" ht="30.0" customHeight="1" outlineLevel="1">
      <c r="B182" s="543"/>
      <c r="C182" s="543"/>
      <c r="D182" s="679"/>
      <c r="E182" s="652" t="s">
        <v>1103</v>
      </c>
      <c r="F182" s="548">
        <v>400.0</v>
      </c>
      <c r="G182" s="528">
        <v>549.0</v>
      </c>
      <c r="H182" s="528"/>
      <c r="I182" s="735"/>
      <c r="J182" s="550">
        <v>80.0</v>
      </c>
      <c r="K182" s="542">
        <f t="shared" si="48"/>
        <v>0.14571949</v>
      </c>
      <c r="L182" s="541">
        <f t="shared" si="49"/>
        <v>-80</v>
      </c>
      <c r="M182" s="542">
        <f t="shared" si="50"/>
        <v>-1</v>
      </c>
      <c r="N182" s="661"/>
      <c r="O182" s="633"/>
      <c r="P182" s="633"/>
      <c r="Q182" s="656"/>
      <c r="R182" s="528"/>
    </row>
    <row r="183" ht="30.0" customHeight="1" outlineLevel="1">
      <c r="A183" s="824" t="s">
        <v>1108</v>
      </c>
      <c r="B183" s="543" t="s">
        <v>1109</v>
      </c>
      <c r="C183" s="543" t="s">
        <v>1110</v>
      </c>
      <c r="D183" s="679" t="s">
        <v>1111</v>
      </c>
      <c r="E183" s="652" t="s">
        <v>1060</v>
      </c>
      <c r="F183" s="548">
        <v>400.0</v>
      </c>
      <c r="G183" s="528">
        <v>549.0</v>
      </c>
      <c r="H183" s="528"/>
      <c r="I183" s="735"/>
      <c r="J183" s="550">
        <v>78.0</v>
      </c>
      <c r="K183" s="542">
        <f t="shared" si="48"/>
        <v>0.1420765027</v>
      </c>
      <c r="L183" s="541">
        <f t="shared" si="49"/>
        <v>-78</v>
      </c>
      <c r="M183" s="542">
        <f t="shared" si="50"/>
        <v>-1</v>
      </c>
      <c r="N183" s="661"/>
      <c r="O183" s="633"/>
      <c r="P183" s="633"/>
      <c r="Q183" s="656"/>
      <c r="R183" s="528"/>
    </row>
    <row r="184" ht="30.0" customHeight="1" outlineLevel="1">
      <c r="B184" s="543"/>
      <c r="C184" s="543"/>
      <c r="D184" s="679"/>
      <c r="E184" s="652" t="s">
        <v>1103</v>
      </c>
      <c r="F184" s="548">
        <v>400.0</v>
      </c>
      <c r="G184" s="528">
        <v>549.0</v>
      </c>
      <c r="H184" s="528"/>
      <c r="I184" s="735"/>
      <c r="J184" s="550">
        <v>78.0</v>
      </c>
      <c r="K184" s="542">
        <f t="shared" si="48"/>
        <v>0.1420765027</v>
      </c>
      <c r="L184" s="541">
        <f t="shared" si="49"/>
        <v>-78</v>
      </c>
      <c r="M184" s="542">
        <f t="shared" si="50"/>
        <v>-1</v>
      </c>
      <c r="N184" s="661"/>
      <c r="O184" s="633"/>
      <c r="P184" s="633"/>
      <c r="Q184" s="656"/>
      <c r="R184" s="528"/>
    </row>
    <row r="185" ht="30.0" customHeight="1" outlineLevel="1">
      <c r="A185" s="824" t="s">
        <v>1112</v>
      </c>
      <c r="B185" s="543" t="s">
        <v>1113</v>
      </c>
      <c r="C185" s="543" t="s">
        <v>1114</v>
      </c>
      <c r="D185" s="679" t="s">
        <v>1115</v>
      </c>
      <c r="E185" s="652" t="s">
        <v>1060</v>
      </c>
      <c r="F185" s="548">
        <v>400.0</v>
      </c>
      <c r="G185" s="528">
        <v>549.0</v>
      </c>
      <c r="H185" s="528"/>
      <c r="I185" s="735"/>
      <c r="J185" s="550">
        <v>78.0</v>
      </c>
      <c r="K185" s="542">
        <f t="shared" si="48"/>
        <v>0.1420765027</v>
      </c>
      <c r="L185" s="541">
        <f t="shared" si="49"/>
        <v>-78</v>
      </c>
      <c r="M185" s="542">
        <f t="shared" si="50"/>
        <v>-1</v>
      </c>
      <c r="N185" s="661"/>
      <c r="O185" s="633"/>
      <c r="P185" s="633"/>
      <c r="Q185" s="656"/>
      <c r="R185" s="528"/>
    </row>
    <row r="186" ht="30.0" customHeight="1" outlineLevel="1">
      <c r="B186" s="543"/>
      <c r="C186" s="543"/>
      <c r="D186" s="679"/>
      <c r="E186" s="652" t="s">
        <v>1103</v>
      </c>
      <c r="F186" s="548">
        <v>400.0</v>
      </c>
      <c r="G186" s="528">
        <v>549.0</v>
      </c>
      <c r="H186" s="528"/>
      <c r="I186" s="735"/>
      <c r="J186" s="550">
        <v>78.0</v>
      </c>
      <c r="K186" s="542">
        <f t="shared" si="48"/>
        <v>0.1420765027</v>
      </c>
      <c r="L186" s="541">
        <f t="shared" si="49"/>
        <v>-78</v>
      </c>
      <c r="M186" s="542">
        <f t="shared" si="50"/>
        <v>-1</v>
      </c>
      <c r="N186" s="661"/>
      <c r="O186" s="633"/>
      <c r="P186" s="633"/>
      <c r="Q186" s="656"/>
      <c r="R186" s="528"/>
    </row>
    <row r="187" ht="30.0" customHeight="1" outlineLevel="1">
      <c r="A187" s="824" t="s">
        <v>1116</v>
      </c>
      <c r="B187" s="543" t="s">
        <v>1117</v>
      </c>
      <c r="C187" s="543" t="s">
        <v>1118</v>
      </c>
      <c r="D187" s="679" t="s">
        <v>1119</v>
      </c>
      <c r="E187" s="652" t="s">
        <v>1060</v>
      </c>
      <c r="F187" s="548">
        <v>400.0</v>
      </c>
      <c r="G187" s="528">
        <v>549.0</v>
      </c>
      <c r="H187" s="528"/>
      <c r="I187" s="735"/>
      <c r="J187" s="550">
        <v>78.0</v>
      </c>
      <c r="K187" s="542">
        <f t="shared" si="48"/>
        <v>0.1420765027</v>
      </c>
      <c r="L187" s="541">
        <f t="shared" si="49"/>
        <v>-78</v>
      </c>
      <c r="M187" s="542">
        <f t="shared" si="50"/>
        <v>-1</v>
      </c>
      <c r="N187" s="661"/>
      <c r="O187" s="633"/>
      <c r="P187" s="633"/>
      <c r="Q187" s="656"/>
      <c r="R187" s="528"/>
    </row>
    <row r="188" ht="30.0" customHeight="1" outlineLevel="1">
      <c r="B188" s="543"/>
      <c r="C188" s="543"/>
      <c r="D188" s="679"/>
      <c r="E188" s="652" t="s">
        <v>1103</v>
      </c>
      <c r="F188" s="548">
        <v>400.0</v>
      </c>
      <c r="G188" s="528">
        <v>549.0</v>
      </c>
      <c r="H188" s="528"/>
      <c r="I188" s="735"/>
      <c r="J188" s="550">
        <v>78.0</v>
      </c>
      <c r="K188" s="542">
        <f t="shared" si="48"/>
        <v>0.1420765027</v>
      </c>
      <c r="L188" s="541">
        <f t="shared" si="49"/>
        <v>-78</v>
      </c>
      <c r="M188" s="542">
        <f t="shared" si="50"/>
        <v>-1</v>
      </c>
      <c r="N188" s="661"/>
      <c r="O188" s="633"/>
      <c r="P188" s="633"/>
      <c r="Q188" s="656"/>
      <c r="R188" s="528"/>
    </row>
    <row r="189" ht="30.0" customHeight="1" outlineLevel="1">
      <c r="A189" s="824" t="s">
        <v>1120</v>
      </c>
      <c r="B189" s="543" t="s">
        <v>1121</v>
      </c>
      <c r="C189" s="543" t="s">
        <v>1122</v>
      </c>
      <c r="D189" s="679" t="s">
        <v>1123</v>
      </c>
      <c r="E189" s="652" t="s">
        <v>1060</v>
      </c>
      <c r="F189" s="548">
        <v>400.0</v>
      </c>
      <c r="G189" s="528">
        <v>499.0</v>
      </c>
      <c r="H189" s="528"/>
      <c r="I189" s="735"/>
      <c r="J189" s="550">
        <v>66.0</v>
      </c>
      <c r="K189" s="542">
        <f t="shared" si="48"/>
        <v>0.1322645291</v>
      </c>
      <c r="L189" s="541">
        <f t="shared" si="49"/>
        <v>-66</v>
      </c>
      <c r="M189" s="542">
        <f t="shared" si="50"/>
        <v>-1</v>
      </c>
      <c r="N189" s="661"/>
      <c r="O189" s="633"/>
      <c r="P189" s="633"/>
      <c r="Q189" s="656"/>
      <c r="R189" s="528"/>
    </row>
    <row r="190" ht="30.0" customHeight="1" outlineLevel="1">
      <c r="B190" s="543"/>
      <c r="C190" s="543"/>
      <c r="D190" s="679"/>
      <c r="E190" s="652" t="s">
        <v>1103</v>
      </c>
      <c r="F190" s="548">
        <v>400.0</v>
      </c>
      <c r="G190" s="528">
        <v>499.0</v>
      </c>
      <c r="H190" s="528"/>
      <c r="I190" s="735"/>
      <c r="J190" s="550">
        <v>66.0</v>
      </c>
      <c r="K190" s="542">
        <f t="shared" si="48"/>
        <v>0.1322645291</v>
      </c>
      <c r="L190" s="541">
        <f t="shared" si="49"/>
        <v>-66</v>
      </c>
      <c r="M190" s="542">
        <f t="shared" si="50"/>
        <v>-1</v>
      </c>
      <c r="N190" s="661"/>
      <c r="O190" s="633"/>
      <c r="P190" s="633"/>
      <c r="Q190" s="656"/>
      <c r="R190" s="528"/>
    </row>
    <row r="191" ht="30.0" customHeight="1" outlineLevel="1">
      <c r="A191" s="824" t="s">
        <v>1124</v>
      </c>
      <c r="B191" s="543" t="s">
        <v>1125</v>
      </c>
      <c r="C191" s="543" t="s">
        <v>1126</v>
      </c>
      <c r="D191" s="679" t="s">
        <v>1127</v>
      </c>
      <c r="E191" s="652" t="s">
        <v>1060</v>
      </c>
      <c r="F191" s="548">
        <v>400.0</v>
      </c>
      <c r="G191" s="528">
        <v>499.0</v>
      </c>
      <c r="H191" s="528"/>
      <c r="I191" s="735"/>
      <c r="J191" s="550">
        <v>70.0</v>
      </c>
      <c r="K191" s="542">
        <f t="shared" si="48"/>
        <v>0.1402805611</v>
      </c>
      <c r="L191" s="541">
        <f t="shared" si="49"/>
        <v>-70</v>
      </c>
      <c r="M191" s="542">
        <f t="shared" si="50"/>
        <v>-1</v>
      </c>
      <c r="N191" s="661"/>
      <c r="O191" s="633"/>
      <c r="P191" s="633"/>
      <c r="Q191" s="656"/>
      <c r="R191" s="528"/>
    </row>
    <row r="192" ht="30.0" customHeight="1" outlineLevel="1">
      <c r="B192" s="543"/>
      <c r="C192" s="543"/>
      <c r="D192" s="543"/>
      <c r="E192" s="652" t="s">
        <v>1103</v>
      </c>
      <c r="F192" s="548">
        <v>400.0</v>
      </c>
      <c r="G192" s="528">
        <v>499.0</v>
      </c>
      <c r="H192" s="528"/>
      <c r="I192" s="735"/>
      <c r="J192" s="550">
        <v>70.0</v>
      </c>
      <c r="K192" s="542">
        <f t="shared" si="48"/>
        <v>0.1402805611</v>
      </c>
      <c r="L192" s="541">
        <f t="shared" si="49"/>
        <v>-70</v>
      </c>
      <c r="M192" s="542">
        <f t="shared" si="50"/>
        <v>-1</v>
      </c>
      <c r="N192" s="661"/>
      <c r="O192" s="633"/>
      <c r="P192" s="633"/>
      <c r="Q192" s="656"/>
      <c r="R192" s="528"/>
    </row>
    <row r="193" ht="30.0" customHeight="1" outlineLevel="1">
      <c r="A193" s="525" t="s">
        <v>773</v>
      </c>
      <c r="B193" s="638"/>
      <c r="C193" s="704" t="s">
        <v>774</v>
      </c>
      <c r="D193" s="694"/>
      <c r="E193" s="652" t="s">
        <v>318</v>
      </c>
      <c r="F193" s="695"/>
      <c r="G193" s="534"/>
      <c r="H193" s="534"/>
      <c r="I193" s="731"/>
      <c r="J193" s="535"/>
      <c r="K193" s="536"/>
      <c r="L193" s="537"/>
      <c r="M193" s="536"/>
      <c r="N193" s="645"/>
      <c r="O193" s="646"/>
      <c r="P193" s="646"/>
      <c r="Q193" s="656"/>
      <c r="R193" s="534"/>
    </row>
    <row r="194" ht="30.0" customHeight="1" outlineLevel="1">
      <c r="B194" s="638"/>
      <c r="D194" s="694"/>
      <c r="E194" s="652" t="s">
        <v>1060</v>
      </c>
      <c r="F194" s="695"/>
      <c r="G194" s="534"/>
      <c r="H194" s="534"/>
      <c r="I194" s="731"/>
      <c r="J194" s="535"/>
      <c r="K194" s="536"/>
      <c r="L194" s="537"/>
      <c r="M194" s="536"/>
      <c r="N194" s="645"/>
      <c r="O194" s="646"/>
      <c r="P194" s="646"/>
      <c r="Q194" s="656"/>
      <c r="R194" s="534"/>
    </row>
    <row r="195" ht="30.0" customHeight="1" outlineLevel="1">
      <c r="A195" s="543" t="s">
        <v>779</v>
      </c>
      <c r="B195" s="543"/>
      <c r="C195" s="543" t="s">
        <v>779</v>
      </c>
      <c r="D195" s="679"/>
      <c r="E195" s="652" t="s">
        <v>318</v>
      </c>
      <c r="F195" s="549">
        <v>450.0</v>
      </c>
      <c r="G195" s="653">
        <v>399.0</v>
      </c>
      <c r="H195" s="653"/>
      <c r="I195" s="730"/>
      <c r="J195" s="529">
        <v>65.0</v>
      </c>
      <c r="K195" s="530">
        <f t="shared" ref="K195:K207" si="51">J195/G195</f>
        <v>0.1629072682</v>
      </c>
      <c r="L195" s="531">
        <f t="shared" ref="L195:L207" si="52">Q195-J195</f>
        <v>-65</v>
      </c>
      <c r="M195" s="532">
        <f t="shared" ref="M195:M207" si="53">Q195/J195-1</f>
        <v>-1</v>
      </c>
      <c r="N195" s="661"/>
      <c r="O195" s="655"/>
      <c r="P195" s="655"/>
      <c r="Q195" s="656"/>
      <c r="R195" s="653"/>
    </row>
    <row r="196" ht="30.0" customHeight="1" outlineLevel="1">
      <c r="B196" s="543"/>
      <c r="D196" s="679"/>
      <c r="E196" s="652" t="s">
        <v>1060</v>
      </c>
      <c r="F196" s="549">
        <v>450.0</v>
      </c>
      <c r="G196" s="653">
        <v>399.0</v>
      </c>
      <c r="H196" s="653"/>
      <c r="I196" s="730"/>
      <c r="J196" s="529">
        <v>65.0</v>
      </c>
      <c r="K196" s="530">
        <f t="shared" si="51"/>
        <v>0.1629072682</v>
      </c>
      <c r="L196" s="531">
        <f t="shared" si="52"/>
        <v>-65</v>
      </c>
      <c r="M196" s="532">
        <f t="shared" si="53"/>
        <v>-1</v>
      </c>
      <c r="N196" s="661"/>
      <c r="O196" s="655"/>
      <c r="P196" s="655"/>
      <c r="Q196" s="656"/>
      <c r="R196" s="653"/>
    </row>
    <row r="197" ht="30.0" customHeight="1" outlineLevel="1">
      <c r="A197" s="543" t="s">
        <v>782</v>
      </c>
      <c r="B197" s="543"/>
      <c r="C197" s="543" t="s">
        <v>782</v>
      </c>
      <c r="D197" s="679"/>
      <c r="E197" s="652" t="s">
        <v>318</v>
      </c>
      <c r="F197" s="549">
        <v>330.0</v>
      </c>
      <c r="G197" s="653">
        <v>329.0</v>
      </c>
      <c r="H197" s="653"/>
      <c r="I197" s="730"/>
      <c r="J197" s="529">
        <v>60.0</v>
      </c>
      <c r="K197" s="530">
        <f t="shared" si="51"/>
        <v>0.1823708207</v>
      </c>
      <c r="L197" s="531">
        <f t="shared" si="52"/>
        <v>-60</v>
      </c>
      <c r="M197" s="532">
        <f t="shared" si="53"/>
        <v>-1</v>
      </c>
      <c r="N197" s="661"/>
      <c r="O197" s="655"/>
      <c r="P197" s="655"/>
      <c r="Q197" s="656"/>
      <c r="R197" s="653"/>
    </row>
    <row r="198" ht="30.0" customHeight="1" outlineLevel="1">
      <c r="B198" s="543"/>
      <c r="D198" s="679"/>
      <c r="E198" s="652" t="s">
        <v>1060</v>
      </c>
      <c r="F198" s="549">
        <v>330.0</v>
      </c>
      <c r="G198" s="653">
        <v>329.0</v>
      </c>
      <c r="H198" s="653"/>
      <c r="I198" s="730"/>
      <c r="J198" s="529">
        <v>60.0</v>
      </c>
      <c r="K198" s="530">
        <f t="shared" si="51"/>
        <v>0.1823708207</v>
      </c>
      <c r="L198" s="531">
        <f t="shared" si="52"/>
        <v>-60</v>
      </c>
      <c r="M198" s="532">
        <f t="shared" si="53"/>
        <v>-1</v>
      </c>
      <c r="N198" s="661"/>
      <c r="O198" s="655"/>
      <c r="P198" s="655"/>
      <c r="Q198" s="656"/>
      <c r="R198" s="653"/>
    </row>
    <row r="199" ht="30.0" customHeight="1" outlineLevel="1">
      <c r="A199" s="543" t="s">
        <v>1128</v>
      </c>
      <c r="B199" s="543" t="s">
        <v>1129</v>
      </c>
      <c r="C199" s="543"/>
      <c r="D199" s="679" t="s">
        <v>1130</v>
      </c>
      <c r="E199" s="652" t="s">
        <v>318</v>
      </c>
      <c r="F199" s="549">
        <v>330.0</v>
      </c>
      <c r="G199" s="653">
        <v>599.0</v>
      </c>
      <c r="H199" s="653"/>
      <c r="I199" s="825"/>
      <c r="J199" s="803">
        <v>130.0</v>
      </c>
      <c r="K199" s="530">
        <f t="shared" si="51"/>
        <v>0.2170283806</v>
      </c>
      <c r="L199" s="531">
        <f t="shared" si="52"/>
        <v>-130</v>
      </c>
      <c r="M199" s="532">
        <f t="shared" si="53"/>
        <v>-1</v>
      </c>
      <c r="N199" s="661"/>
      <c r="O199" s="655"/>
      <c r="P199" s="655"/>
      <c r="Q199" s="672"/>
      <c r="R199" s="665"/>
    </row>
    <row r="200" ht="30.0" customHeight="1" outlineLevel="1">
      <c r="A200" s="543" t="s">
        <v>1131</v>
      </c>
      <c r="B200" s="543" t="s">
        <v>1132</v>
      </c>
      <c r="C200" s="543" t="s">
        <v>1132</v>
      </c>
      <c r="D200" s="543" t="s">
        <v>1133</v>
      </c>
      <c r="E200" s="652" t="s">
        <v>318</v>
      </c>
      <c r="F200" s="548">
        <v>450.0</v>
      </c>
      <c r="G200" s="696">
        <v>1000.0</v>
      </c>
      <c r="H200" s="696">
        <v>599.0</v>
      </c>
      <c r="I200" s="730" t="str">
        <f>G200/R200</f>
        <v>#DIV/0!</v>
      </c>
      <c r="J200" s="529">
        <v>510.0</v>
      </c>
      <c r="K200" s="530">
        <f t="shared" si="51"/>
        <v>0.51</v>
      </c>
      <c r="L200" s="531">
        <f t="shared" si="52"/>
        <v>-510</v>
      </c>
      <c r="M200" s="532">
        <f t="shared" si="53"/>
        <v>-1</v>
      </c>
      <c r="N200" s="654"/>
      <c r="O200" s="655" t="s">
        <v>313</v>
      </c>
      <c r="P200" s="655" t="s">
        <v>313</v>
      </c>
      <c r="Q200" s="697"/>
      <c r="R200" s="696"/>
    </row>
    <row r="201" ht="30.0" customHeight="1" outlineLevel="1">
      <c r="E201" s="652" t="s">
        <v>1060</v>
      </c>
      <c r="F201" s="548">
        <v>450.0</v>
      </c>
      <c r="G201" s="696">
        <v>699.0</v>
      </c>
      <c r="H201" s="696">
        <v>599.0</v>
      </c>
      <c r="I201" s="730"/>
      <c r="J201" s="529">
        <v>170.0</v>
      </c>
      <c r="K201" s="530">
        <f t="shared" si="51"/>
        <v>0.243204578</v>
      </c>
      <c r="L201" s="531">
        <f t="shared" si="52"/>
        <v>-170</v>
      </c>
      <c r="M201" s="532">
        <f t="shared" si="53"/>
        <v>-1</v>
      </c>
      <c r="N201" s="654"/>
      <c r="O201" s="655"/>
      <c r="P201" s="655"/>
      <c r="Q201" s="697"/>
      <c r="R201" s="696"/>
    </row>
    <row r="202" ht="30.0" customHeight="1" outlineLevel="1">
      <c r="A202" s="543" t="s">
        <v>1134</v>
      </c>
      <c r="B202" s="543" t="s">
        <v>1135</v>
      </c>
      <c r="C202" s="543" t="s">
        <v>1136</v>
      </c>
      <c r="D202" s="543" t="s">
        <v>1137</v>
      </c>
      <c r="E202" s="652" t="s">
        <v>318</v>
      </c>
      <c r="F202" s="549">
        <v>330.0</v>
      </c>
      <c r="G202" s="653">
        <v>699.0</v>
      </c>
      <c r="H202" s="653">
        <v>369.0</v>
      </c>
      <c r="I202" s="730" t="str">
        <f t="shared" ref="I202:I203" si="54">G202/R202</f>
        <v>#DIV/0!</v>
      </c>
      <c r="J202" s="529">
        <v>182.0</v>
      </c>
      <c r="K202" s="530">
        <f t="shared" si="51"/>
        <v>0.2603719599</v>
      </c>
      <c r="L202" s="531">
        <f t="shared" si="52"/>
        <v>-182</v>
      </c>
      <c r="M202" s="532">
        <f t="shared" si="53"/>
        <v>-1</v>
      </c>
      <c r="N202" s="661"/>
      <c r="O202" s="655" t="s">
        <v>313</v>
      </c>
      <c r="P202" s="655" t="s">
        <v>313</v>
      </c>
      <c r="Q202" s="656"/>
      <c r="R202" s="653"/>
    </row>
    <row r="203" ht="30.0" customHeight="1" outlineLevel="1">
      <c r="A203" s="543" t="s">
        <v>1138</v>
      </c>
      <c r="B203" s="543" t="s">
        <v>1139</v>
      </c>
      <c r="C203" s="826" t="s">
        <v>1140</v>
      </c>
      <c r="D203" s="679" t="s">
        <v>1141</v>
      </c>
      <c r="E203" s="652" t="s">
        <v>318</v>
      </c>
      <c r="F203" s="549">
        <v>330.0</v>
      </c>
      <c r="G203" s="653">
        <v>699.0</v>
      </c>
      <c r="H203" s="653">
        <v>239.0</v>
      </c>
      <c r="I203" s="730" t="str">
        <f t="shared" si="54"/>
        <v>#DIV/0!</v>
      </c>
      <c r="J203" s="529">
        <v>171.0</v>
      </c>
      <c r="K203" s="530">
        <f t="shared" si="51"/>
        <v>0.2446351931</v>
      </c>
      <c r="L203" s="531">
        <f t="shared" si="52"/>
        <v>-171</v>
      </c>
      <c r="M203" s="532">
        <f t="shared" si="53"/>
        <v>-1</v>
      </c>
      <c r="N203" s="661"/>
      <c r="O203" s="655"/>
      <c r="P203" s="655"/>
      <c r="Q203" s="656"/>
      <c r="R203" s="653"/>
    </row>
    <row r="204" ht="30.0" customHeight="1" outlineLevel="1">
      <c r="A204" s="543" t="s">
        <v>1142</v>
      </c>
      <c r="B204" s="543"/>
      <c r="C204" s="543" t="s">
        <v>1142</v>
      </c>
      <c r="D204" s="679" t="s">
        <v>1130</v>
      </c>
      <c r="E204" s="652" t="s">
        <v>1060</v>
      </c>
      <c r="F204" s="549">
        <v>440.0</v>
      </c>
      <c r="G204" s="653">
        <v>499.0</v>
      </c>
      <c r="H204" s="653"/>
      <c r="I204" s="825"/>
      <c r="J204" s="803">
        <v>76.0</v>
      </c>
      <c r="K204" s="530">
        <f t="shared" si="51"/>
        <v>0.1523046092</v>
      </c>
      <c r="L204" s="531">
        <f t="shared" si="52"/>
        <v>-76</v>
      </c>
      <c r="M204" s="532">
        <f t="shared" si="53"/>
        <v>-1</v>
      </c>
      <c r="N204" s="661"/>
      <c r="O204" s="655"/>
      <c r="P204" s="655"/>
      <c r="Q204" s="672"/>
      <c r="R204" s="665"/>
    </row>
    <row r="205" ht="30.0" customHeight="1" outlineLevel="1">
      <c r="B205" s="543"/>
      <c r="C205" s="543"/>
      <c r="D205" s="679"/>
      <c r="E205" s="652" t="s">
        <v>1103</v>
      </c>
      <c r="F205" s="549">
        <v>440.0</v>
      </c>
      <c r="G205" s="653">
        <v>499.0</v>
      </c>
      <c r="H205" s="653"/>
      <c r="I205" s="825"/>
      <c r="J205" s="803">
        <v>76.0</v>
      </c>
      <c r="K205" s="530">
        <f t="shared" si="51"/>
        <v>0.1523046092</v>
      </c>
      <c r="L205" s="531">
        <f t="shared" si="52"/>
        <v>-76</v>
      </c>
      <c r="M205" s="532">
        <f t="shared" si="53"/>
        <v>-1</v>
      </c>
      <c r="N205" s="661"/>
      <c r="O205" s="655"/>
      <c r="P205" s="655"/>
      <c r="Q205" s="672"/>
      <c r="R205" s="665"/>
    </row>
    <row r="206" ht="30.0" customHeight="1" outlineLevel="1">
      <c r="A206" s="543" t="s">
        <v>1143</v>
      </c>
      <c r="B206" s="543" t="s">
        <v>1144</v>
      </c>
      <c r="C206" s="543" t="s">
        <v>1143</v>
      </c>
      <c r="D206" s="679" t="s">
        <v>1145</v>
      </c>
      <c r="E206" s="652" t="s">
        <v>1060</v>
      </c>
      <c r="F206" s="549">
        <v>330.0</v>
      </c>
      <c r="G206" s="653">
        <v>599.0</v>
      </c>
      <c r="H206" s="653"/>
      <c r="I206" s="825"/>
      <c r="J206" s="803">
        <v>145.0</v>
      </c>
      <c r="K206" s="530">
        <f t="shared" si="51"/>
        <v>0.2420701169</v>
      </c>
      <c r="L206" s="531">
        <f t="shared" si="52"/>
        <v>-145</v>
      </c>
      <c r="M206" s="532">
        <f t="shared" si="53"/>
        <v>-1</v>
      </c>
      <c r="N206" s="661"/>
      <c r="O206" s="655"/>
      <c r="P206" s="655"/>
      <c r="Q206" s="672"/>
      <c r="R206" s="665"/>
    </row>
    <row r="207" ht="30.0" customHeight="1" outlineLevel="1">
      <c r="B207" s="543"/>
      <c r="C207" s="543"/>
      <c r="D207" s="679"/>
      <c r="E207" s="652" t="s">
        <v>1103</v>
      </c>
      <c r="F207" s="549">
        <v>330.0</v>
      </c>
      <c r="G207" s="653">
        <v>599.0</v>
      </c>
      <c r="H207" s="653"/>
      <c r="I207" s="825"/>
      <c r="J207" s="803">
        <v>145.0</v>
      </c>
      <c r="K207" s="530">
        <f t="shared" si="51"/>
        <v>0.2420701169</v>
      </c>
      <c r="L207" s="531">
        <f t="shared" si="52"/>
        <v>-145</v>
      </c>
      <c r="M207" s="532">
        <f t="shared" si="53"/>
        <v>-1</v>
      </c>
      <c r="N207" s="661"/>
      <c r="O207" s="655"/>
      <c r="P207" s="655"/>
      <c r="Q207" s="672"/>
      <c r="R207" s="665"/>
    </row>
    <row r="208" ht="30.0" customHeight="1" outlineLevel="1">
      <c r="A208" s="525" t="s">
        <v>953</v>
      </c>
      <c r="B208" s="704"/>
      <c r="C208" s="704" t="s">
        <v>953</v>
      </c>
      <c r="D208" s="694"/>
      <c r="E208" s="652" t="s">
        <v>318</v>
      </c>
      <c r="F208" s="538"/>
      <c r="G208" s="744"/>
      <c r="H208" s="744"/>
      <c r="I208" s="731"/>
      <c r="J208" s="535"/>
      <c r="K208" s="536"/>
      <c r="L208" s="537"/>
      <c r="M208" s="536"/>
      <c r="N208" s="645"/>
      <c r="O208" s="646"/>
      <c r="P208" s="646"/>
      <c r="Q208" s="672"/>
      <c r="R208" s="744"/>
    </row>
    <row r="209" ht="30.0" customHeight="1" outlineLevel="1">
      <c r="B209" s="704"/>
      <c r="D209" s="694"/>
      <c r="E209" s="652" t="s">
        <v>1060</v>
      </c>
      <c r="F209" s="538"/>
      <c r="G209" s="744"/>
      <c r="H209" s="744"/>
      <c r="I209" s="731"/>
      <c r="J209" s="535"/>
      <c r="K209" s="536"/>
      <c r="L209" s="537"/>
      <c r="M209" s="536"/>
      <c r="N209" s="645"/>
      <c r="O209" s="646"/>
      <c r="P209" s="646"/>
      <c r="Q209" s="672"/>
      <c r="R209" s="744"/>
    </row>
    <row r="210" ht="30.0" customHeight="1" outlineLevel="1">
      <c r="A210" s="543" t="s">
        <v>1146</v>
      </c>
      <c r="B210" s="551"/>
      <c r="C210" s="543" t="s">
        <v>1147</v>
      </c>
      <c r="D210" s="679"/>
      <c r="E210" s="652" t="s">
        <v>318</v>
      </c>
      <c r="F210" s="549">
        <v>3000.0</v>
      </c>
      <c r="G210" s="528">
        <v>4399.0</v>
      </c>
      <c r="H210" s="653">
        <v>3349.0</v>
      </c>
      <c r="I210" s="730" t="str">
        <f t="shared" ref="I210:I212" si="55">G210/R210</f>
        <v>#DIV/0!</v>
      </c>
      <c r="J210" s="529">
        <v>720.0</v>
      </c>
      <c r="K210" s="530">
        <f t="shared" ref="K210:K225" si="56">J210/G210</f>
        <v>0.1636735622</v>
      </c>
      <c r="L210" s="531">
        <f t="shared" ref="L210:L225" si="57">Q210-J210</f>
        <v>-720</v>
      </c>
      <c r="M210" s="532">
        <f t="shared" ref="M210:M225" si="58">Q210/J210-1</f>
        <v>-1</v>
      </c>
      <c r="N210" s="661"/>
      <c r="O210" s="633" t="s">
        <v>313</v>
      </c>
      <c r="P210" s="633" t="s">
        <v>313</v>
      </c>
      <c r="Q210" s="656"/>
      <c r="R210" s="528"/>
    </row>
    <row r="211" ht="30.0" customHeight="1" outlineLevel="1">
      <c r="A211" s="543" t="s">
        <v>1148</v>
      </c>
      <c r="B211" s="551"/>
      <c r="C211" s="543" t="s">
        <v>1089</v>
      </c>
      <c r="D211" s="664"/>
      <c r="E211" s="652" t="s">
        <v>318</v>
      </c>
      <c r="F211" s="549">
        <v>3000.0</v>
      </c>
      <c r="G211" s="528">
        <v>4399.0</v>
      </c>
      <c r="H211" s="653">
        <v>3349.0</v>
      </c>
      <c r="I211" s="730" t="str">
        <f t="shared" si="55"/>
        <v>#DIV/0!</v>
      </c>
      <c r="J211" s="529">
        <v>750.0</v>
      </c>
      <c r="K211" s="530">
        <f t="shared" si="56"/>
        <v>0.1704932939</v>
      </c>
      <c r="L211" s="531">
        <f t="shared" si="57"/>
        <v>-750</v>
      </c>
      <c r="M211" s="532">
        <f t="shared" si="58"/>
        <v>-1</v>
      </c>
      <c r="N211" s="661"/>
      <c r="O211" s="633" t="s">
        <v>313</v>
      </c>
      <c r="P211" s="633" t="s">
        <v>313</v>
      </c>
      <c r="Q211" s="656"/>
      <c r="R211" s="528"/>
    </row>
    <row r="212" ht="30.0" customHeight="1" outlineLevel="1">
      <c r="A212" s="543" t="s">
        <v>1149</v>
      </c>
      <c r="B212" s="551"/>
      <c r="C212" s="543" t="s">
        <v>1093</v>
      </c>
      <c r="D212" s="664"/>
      <c r="E212" s="652" t="s">
        <v>318</v>
      </c>
      <c r="F212" s="549">
        <v>3000.0</v>
      </c>
      <c r="G212" s="528">
        <v>4399.0</v>
      </c>
      <c r="H212" s="653">
        <v>3349.0</v>
      </c>
      <c r="I212" s="735" t="str">
        <f t="shared" si="55"/>
        <v>#DIV/0!</v>
      </c>
      <c r="J212" s="550">
        <v>570.0</v>
      </c>
      <c r="K212" s="542">
        <f t="shared" si="56"/>
        <v>0.1295749034</v>
      </c>
      <c r="L212" s="541">
        <f t="shared" si="57"/>
        <v>-570</v>
      </c>
      <c r="M212" s="542">
        <f t="shared" si="58"/>
        <v>-1</v>
      </c>
      <c r="N212" s="661"/>
      <c r="O212" s="633" t="s">
        <v>313</v>
      </c>
      <c r="P212" s="633" t="s">
        <v>313</v>
      </c>
      <c r="Q212" s="656"/>
      <c r="R212" s="528"/>
    </row>
    <row r="213" ht="30.0" customHeight="1" outlineLevel="1">
      <c r="A213" s="543" t="s">
        <v>1150</v>
      </c>
      <c r="B213" s="551"/>
      <c r="C213" s="543" t="s">
        <v>944</v>
      </c>
      <c r="D213" s="664"/>
      <c r="E213" s="652" t="s">
        <v>318</v>
      </c>
      <c r="F213" s="549">
        <v>3000.0</v>
      </c>
      <c r="G213" s="528">
        <v>4399.0</v>
      </c>
      <c r="H213" s="653">
        <v>3349.0</v>
      </c>
      <c r="I213" s="735"/>
      <c r="J213" s="550">
        <v>630.0</v>
      </c>
      <c r="K213" s="542">
        <f t="shared" si="56"/>
        <v>0.1432143669</v>
      </c>
      <c r="L213" s="541">
        <f t="shared" si="57"/>
        <v>-630</v>
      </c>
      <c r="M213" s="542">
        <f t="shared" si="58"/>
        <v>-1</v>
      </c>
      <c r="N213" s="661"/>
      <c r="O213" s="633"/>
      <c r="P213" s="633"/>
      <c r="Q213" s="656"/>
      <c r="R213" s="528"/>
    </row>
    <row r="214" ht="30.0" customHeight="1" outlineLevel="1">
      <c r="A214" s="824" t="s">
        <v>1151</v>
      </c>
      <c r="B214" s="548"/>
      <c r="C214" s="824" t="s">
        <v>1151</v>
      </c>
      <c r="D214" s="664"/>
      <c r="E214" s="652" t="s">
        <v>1060</v>
      </c>
      <c r="F214" s="549">
        <v>3000.0</v>
      </c>
      <c r="G214" s="528">
        <v>3999.0</v>
      </c>
      <c r="H214" s="653"/>
      <c r="I214" s="735"/>
      <c r="J214" s="550">
        <v>600.0</v>
      </c>
      <c r="K214" s="542">
        <f t="shared" si="56"/>
        <v>0.1500375094</v>
      </c>
      <c r="L214" s="541">
        <f t="shared" si="57"/>
        <v>-600</v>
      </c>
      <c r="M214" s="542">
        <f t="shared" si="58"/>
        <v>-1</v>
      </c>
      <c r="N214" s="661"/>
      <c r="O214" s="633"/>
      <c r="P214" s="633"/>
      <c r="Q214" s="656"/>
      <c r="R214" s="528"/>
    </row>
    <row r="215" ht="30.0" customHeight="1" outlineLevel="1">
      <c r="B215" s="548"/>
      <c r="C215" s="824"/>
      <c r="D215" s="664"/>
      <c r="E215" s="652" t="s">
        <v>1103</v>
      </c>
      <c r="F215" s="549">
        <v>3000.0</v>
      </c>
      <c r="G215" s="528">
        <v>3999.0</v>
      </c>
      <c r="H215" s="653"/>
      <c r="I215" s="735"/>
      <c r="J215" s="550">
        <v>600.0</v>
      </c>
      <c r="K215" s="542">
        <f t="shared" si="56"/>
        <v>0.1500375094</v>
      </c>
      <c r="L215" s="541">
        <f t="shared" si="57"/>
        <v>-600</v>
      </c>
      <c r="M215" s="542">
        <f t="shared" si="58"/>
        <v>-1</v>
      </c>
      <c r="N215" s="661"/>
      <c r="O215" s="633"/>
      <c r="P215" s="633"/>
      <c r="Q215" s="656"/>
      <c r="R215" s="528"/>
    </row>
    <row r="216" ht="30.0" customHeight="1" outlineLevel="1">
      <c r="A216" s="824" t="s">
        <v>1152</v>
      </c>
      <c r="B216" s="551"/>
      <c r="C216" s="824" t="s">
        <v>1152</v>
      </c>
      <c r="D216" s="664"/>
      <c r="E216" s="652" t="s">
        <v>1060</v>
      </c>
      <c r="F216" s="549">
        <v>3000.0</v>
      </c>
      <c r="G216" s="528">
        <v>3999.0</v>
      </c>
      <c r="H216" s="653"/>
      <c r="I216" s="735"/>
      <c r="J216" s="550">
        <v>600.0</v>
      </c>
      <c r="K216" s="542">
        <f t="shared" si="56"/>
        <v>0.1500375094</v>
      </c>
      <c r="L216" s="541">
        <f t="shared" si="57"/>
        <v>-600</v>
      </c>
      <c r="M216" s="542">
        <f t="shared" si="58"/>
        <v>-1</v>
      </c>
      <c r="N216" s="661"/>
      <c r="O216" s="633"/>
      <c r="P216" s="633"/>
      <c r="Q216" s="656"/>
      <c r="R216" s="528"/>
    </row>
    <row r="217" ht="30.0" customHeight="1" outlineLevel="1">
      <c r="B217" s="551"/>
      <c r="C217" s="824"/>
      <c r="D217" s="664"/>
      <c r="E217" s="652" t="s">
        <v>1103</v>
      </c>
      <c r="F217" s="549">
        <v>3000.0</v>
      </c>
      <c r="G217" s="528">
        <v>3999.0</v>
      </c>
      <c r="H217" s="653"/>
      <c r="I217" s="735"/>
      <c r="J217" s="550">
        <v>600.0</v>
      </c>
      <c r="K217" s="542">
        <f t="shared" si="56"/>
        <v>0.1500375094</v>
      </c>
      <c r="L217" s="541">
        <f t="shared" si="57"/>
        <v>-600</v>
      </c>
      <c r="M217" s="542">
        <f t="shared" si="58"/>
        <v>-1</v>
      </c>
      <c r="N217" s="661"/>
      <c r="O217" s="633"/>
      <c r="P217" s="633"/>
      <c r="Q217" s="656"/>
      <c r="R217" s="528"/>
    </row>
    <row r="218" ht="30.0" customHeight="1" outlineLevel="1">
      <c r="A218" s="824" t="s">
        <v>1153</v>
      </c>
      <c r="B218" s="551"/>
      <c r="C218" s="824" t="s">
        <v>1153</v>
      </c>
      <c r="D218" s="664"/>
      <c r="E218" s="652" t="s">
        <v>1060</v>
      </c>
      <c r="F218" s="549">
        <v>3000.0</v>
      </c>
      <c r="G218" s="528">
        <v>3999.0</v>
      </c>
      <c r="H218" s="653"/>
      <c r="I218" s="735"/>
      <c r="J218" s="550">
        <v>585.0</v>
      </c>
      <c r="K218" s="542">
        <f t="shared" si="56"/>
        <v>0.1462865716</v>
      </c>
      <c r="L218" s="541">
        <f t="shared" si="57"/>
        <v>-585</v>
      </c>
      <c r="M218" s="542">
        <f t="shared" si="58"/>
        <v>-1</v>
      </c>
      <c r="N218" s="661"/>
      <c r="O218" s="633"/>
      <c r="P218" s="633"/>
      <c r="Q218" s="656"/>
      <c r="R218" s="528"/>
    </row>
    <row r="219" ht="30.0" customHeight="1" outlineLevel="1">
      <c r="B219" s="551"/>
      <c r="C219" s="824"/>
      <c r="D219" s="664"/>
      <c r="E219" s="652" t="s">
        <v>1103</v>
      </c>
      <c r="F219" s="549">
        <v>3000.0</v>
      </c>
      <c r="G219" s="528">
        <v>3999.0</v>
      </c>
      <c r="H219" s="653"/>
      <c r="I219" s="735"/>
      <c r="J219" s="550">
        <v>585.0</v>
      </c>
      <c r="K219" s="542">
        <f t="shared" si="56"/>
        <v>0.1462865716</v>
      </c>
      <c r="L219" s="541">
        <f t="shared" si="57"/>
        <v>-585</v>
      </c>
      <c r="M219" s="542">
        <f t="shared" si="58"/>
        <v>-1</v>
      </c>
      <c r="N219" s="661"/>
      <c r="O219" s="633"/>
      <c r="P219" s="633"/>
      <c r="Q219" s="656"/>
      <c r="R219" s="528"/>
    </row>
    <row r="220" ht="30.0" customHeight="1" outlineLevel="1">
      <c r="A220" s="824" t="s">
        <v>1154</v>
      </c>
      <c r="B220" s="551"/>
      <c r="C220" s="824" t="s">
        <v>1154</v>
      </c>
      <c r="D220" s="664"/>
      <c r="E220" s="652" t="s">
        <v>1060</v>
      </c>
      <c r="F220" s="549">
        <v>3000.0</v>
      </c>
      <c r="G220" s="528">
        <v>3999.0</v>
      </c>
      <c r="H220" s="653"/>
      <c r="I220" s="735"/>
      <c r="J220" s="550">
        <v>585.0</v>
      </c>
      <c r="K220" s="542">
        <f t="shared" si="56"/>
        <v>0.1462865716</v>
      </c>
      <c r="L220" s="541">
        <f t="shared" si="57"/>
        <v>-585</v>
      </c>
      <c r="M220" s="542">
        <f t="shared" si="58"/>
        <v>-1</v>
      </c>
      <c r="N220" s="661"/>
      <c r="O220" s="633"/>
      <c r="P220" s="633"/>
      <c r="Q220" s="656"/>
      <c r="R220" s="528"/>
    </row>
    <row r="221" ht="30.0" customHeight="1" outlineLevel="1">
      <c r="B221" s="551"/>
      <c r="C221" s="824"/>
      <c r="D221" s="664"/>
      <c r="E221" s="652" t="s">
        <v>1103</v>
      </c>
      <c r="F221" s="549">
        <v>3000.0</v>
      </c>
      <c r="G221" s="528">
        <v>3999.0</v>
      </c>
      <c r="H221" s="653"/>
      <c r="I221" s="735"/>
      <c r="J221" s="550">
        <v>585.0</v>
      </c>
      <c r="K221" s="542">
        <f t="shared" si="56"/>
        <v>0.1462865716</v>
      </c>
      <c r="L221" s="541">
        <f t="shared" si="57"/>
        <v>-585</v>
      </c>
      <c r="M221" s="542">
        <f t="shared" si="58"/>
        <v>-1</v>
      </c>
      <c r="N221" s="661"/>
      <c r="O221" s="633"/>
      <c r="P221" s="633"/>
      <c r="Q221" s="656"/>
      <c r="R221" s="528"/>
    </row>
    <row r="222" ht="30.0" customHeight="1" outlineLevel="1">
      <c r="A222" s="824" t="s">
        <v>1155</v>
      </c>
      <c r="B222" s="551"/>
      <c r="C222" s="824" t="s">
        <v>1155</v>
      </c>
      <c r="D222" s="664"/>
      <c r="E222" s="652" t="s">
        <v>1060</v>
      </c>
      <c r="F222" s="549">
        <v>3000.0</v>
      </c>
      <c r="G222" s="528">
        <v>3699.0</v>
      </c>
      <c r="H222" s="653"/>
      <c r="I222" s="735"/>
      <c r="J222" s="550">
        <v>495.0</v>
      </c>
      <c r="K222" s="542">
        <f t="shared" si="56"/>
        <v>0.1338199513</v>
      </c>
      <c r="L222" s="541">
        <f t="shared" si="57"/>
        <v>-495</v>
      </c>
      <c r="M222" s="542">
        <f t="shared" si="58"/>
        <v>-1</v>
      </c>
      <c r="N222" s="661"/>
      <c r="O222" s="633"/>
      <c r="P222" s="633"/>
      <c r="Q222" s="656"/>
      <c r="R222" s="528"/>
    </row>
    <row r="223" ht="30.0" customHeight="1" outlineLevel="1">
      <c r="B223" s="551"/>
      <c r="C223" s="824"/>
      <c r="D223" s="664"/>
      <c r="E223" s="652" t="s">
        <v>1103</v>
      </c>
      <c r="F223" s="549">
        <v>3000.0</v>
      </c>
      <c r="G223" s="528">
        <v>3699.0</v>
      </c>
      <c r="H223" s="653"/>
      <c r="I223" s="735"/>
      <c r="J223" s="550">
        <v>495.0</v>
      </c>
      <c r="K223" s="542">
        <f t="shared" si="56"/>
        <v>0.1338199513</v>
      </c>
      <c r="L223" s="541">
        <f t="shared" si="57"/>
        <v>-495</v>
      </c>
      <c r="M223" s="542">
        <f t="shared" si="58"/>
        <v>-1</v>
      </c>
      <c r="N223" s="661"/>
      <c r="O223" s="633"/>
      <c r="P223" s="633"/>
      <c r="Q223" s="656"/>
      <c r="R223" s="528"/>
    </row>
    <row r="224" ht="30.0" customHeight="1" outlineLevel="1">
      <c r="A224" s="824" t="s">
        <v>1156</v>
      </c>
      <c r="B224" s="551"/>
      <c r="C224" s="824" t="s">
        <v>1156</v>
      </c>
      <c r="D224" s="664"/>
      <c r="E224" s="652" t="s">
        <v>1060</v>
      </c>
      <c r="F224" s="549">
        <v>3000.0</v>
      </c>
      <c r="G224" s="528">
        <v>3699.0</v>
      </c>
      <c r="H224" s="653"/>
      <c r="I224" s="735"/>
      <c r="J224" s="550">
        <v>525.0</v>
      </c>
      <c r="K224" s="542">
        <f t="shared" si="56"/>
        <v>0.1419302514</v>
      </c>
      <c r="L224" s="541">
        <f t="shared" si="57"/>
        <v>-525</v>
      </c>
      <c r="M224" s="542">
        <f t="shared" si="58"/>
        <v>-1</v>
      </c>
      <c r="N224" s="661"/>
      <c r="O224" s="633"/>
      <c r="P224" s="633"/>
      <c r="Q224" s="656"/>
      <c r="R224" s="528"/>
    </row>
    <row r="225" ht="30.0" customHeight="1" outlineLevel="1">
      <c r="B225" s="551"/>
      <c r="C225" s="824"/>
      <c r="D225" s="664"/>
      <c r="E225" s="652" t="s">
        <v>1103</v>
      </c>
      <c r="F225" s="549">
        <v>3000.0</v>
      </c>
      <c r="G225" s="528">
        <v>3699.0</v>
      </c>
      <c r="H225" s="653"/>
      <c r="I225" s="735"/>
      <c r="J225" s="550">
        <v>525.0</v>
      </c>
      <c r="K225" s="542">
        <f t="shared" si="56"/>
        <v>0.1419302514</v>
      </c>
      <c r="L225" s="541">
        <f t="shared" si="57"/>
        <v>-525</v>
      </c>
      <c r="M225" s="542">
        <f t="shared" si="58"/>
        <v>-1</v>
      </c>
      <c r="N225" s="661"/>
      <c r="O225" s="633"/>
      <c r="P225" s="633"/>
      <c r="Q225" s="656"/>
      <c r="R225" s="528"/>
    </row>
    <row r="226" ht="30.0" customHeight="1">
      <c r="A226" s="525" t="s">
        <v>783</v>
      </c>
      <c r="B226" s="827" t="s">
        <v>1157</v>
      </c>
      <c r="C226" s="704" t="s">
        <v>783</v>
      </c>
      <c r="D226" s="669" t="s">
        <v>1158</v>
      </c>
      <c r="E226" s="652" t="s">
        <v>318</v>
      </c>
      <c r="F226" s="538"/>
      <c r="G226" s="539"/>
      <c r="H226" s="653"/>
      <c r="I226" s="731"/>
      <c r="J226" s="731"/>
      <c r="K226" s="731"/>
      <c r="L226" s="731"/>
      <c r="M226" s="731"/>
      <c r="N226" s="645"/>
      <c r="O226" s="670"/>
      <c r="P226" s="670"/>
      <c r="Q226" s="647"/>
      <c r="R226" s="539"/>
    </row>
    <row r="227" ht="30.0" customHeight="1">
      <c r="B227" s="699"/>
      <c r="D227" s="648"/>
      <c r="E227" s="652" t="s">
        <v>1060</v>
      </c>
      <c r="F227" s="538"/>
      <c r="G227" s="539"/>
      <c r="H227" s="653"/>
      <c r="I227" s="731"/>
      <c r="J227" s="731"/>
      <c r="K227" s="731"/>
      <c r="L227" s="731"/>
      <c r="M227" s="731"/>
      <c r="N227" s="645"/>
      <c r="O227" s="670"/>
      <c r="P227" s="670"/>
      <c r="Q227" s="647"/>
      <c r="R227" s="539"/>
    </row>
    <row r="228" ht="30.0" customHeight="1">
      <c r="A228" s="626" t="s">
        <v>1159</v>
      </c>
      <c r="B228" s="543"/>
      <c r="C228" s="543" t="s">
        <v>1159</v>
      </c>
      <c r="D228" s="543"/>
      <c r="E228" s="652" t="s">
        <v>318</v>
      </c>
      <c r="F228" s="549">
        <v>750.0</v>
      </c>
      <c r="G228" s="828">
        <v>2749.0</v>
      </c>
      <c r="H228" s="653"/>
      <c r="I228" s="735"/>
      <c r="J228" s="550">
        <v>402.6</v>
      </c>
      <c r="K228" s="542">
        <f t="shared" ref="K228:K235" si="59">J228/G228</f>
        <v>0.1464532557</v>
      </c>
      <c r="L228" s="541">
        <f t="shared" ref="L228:L235" si="60">Q228-J228</f>
        <v>-402.6</v>
      </c>
      <c r="M228" s="542">
        <f t="shared" ref="M228:M235" si="61">Q228/J228-1</f>
        <v>-1</v>
      </c>
      <c r="N228" s="661"/>
      <c r="O228" s="670"/>
      <c r="P228" s="670"/>
      <c r="Q228" s="647"/>
      <c r="R228" s="539"/>
    </row>
    <row r="229" ht="30.0" customHeight="1">
      <c r="E229" s="652" t="s">
        <v>1060</v>
      </c>
      <c r="F229" s="549">
        <v>750.0</v>
      </c>
      <c r="G229" s="828">
        <v>2749.0</v>
      </c>
      <c r="H229" s="653"/>
      <c r="I229" s="735"/>
      <c r="J229" s="550">
        <v>402.6</v>
      </c>
      <c r="K229" s="542">
        <f t="shared" si="59"/>
        <v>0.1464532557</v>
      </c>
      <c r="L229" s="541">
        <f t="shared" si="60"/>
        <v>-402.6</v>
      </c>
      <c r="M229" s="542">
        <f t="shared" si="61"/>
        <v>-1</v>
      </c>
      <c r="N229" s="661"/>
      <c r="O229" s="670"/>
      <c r="P229" s="670"/>
      <c r="Q229" s="647"/>
      <c r="R229" s="539"/>
    </row>
    <row r="230" ht="30.0" customHeight="1">
      <c r="A230" s="626" t="s">
        <v>1160</v>
      </c>
      <c r="B230" s="543"/>
      <c r="C230" s="543" t="s">
        <v>1160</v>
      </c>
      <c r="D230" s="543"/>
      <c r="E230" s="652" t="s">
        <v>318</v>
      </c>
      <c r="F230" s="549">
        <v>750.0</v>
      </c>
      <c r="G230" s="828">
        <v>5399.0</v>
      </c>
      <c r="H230" s="653"/>
      <c r="I230" s="735"/>
      <c r="J230" s="550">
        <v>1386.0</v>
      </c>
      <c r="K230" s="542">
        <f t="shared" si="59"/>
        <v>0.2567142063</v>
      </c>
      <c r="L230" s="541">
        <f t="shared" si="60"/>
        <v>-1386</v>
      </c>
      <c r="M230" s="542">
        <f t="shared" si="61"/>
        <v>-1</v>
      </c>
      <c r="N230" s="661"/>
      <c r="O230" s="670"/>
      <c r="P230" s="670"/>
      <c r="Q230" s="647"/>
      <c r="R230" s="539"/>
    </row>
    <row r="231" ht="30.0" customHeight="1">
      <c r="E231" s="652" t="s">
        <v>1060</v>
      </c>
      <c r="F231" s="549">
        <v>750.0</v>
      </c>
      <c r="G231" s="828">
        <v>5399.0</v>
      </c>
      <c r="H231" s="653"/>
      <c r="I231" s="735"/>
      <c r="J231" s="550">
        <v>1386.0</v>
      </c>
      <c r="K231" s="542">
        <f t="shared" si="59"/>
        <v>0.2567142063</v>
      </c>
      <c r="L231" s="541">
        <f t="shared" si="60"/>
        <v>-1386</v>
      </c>
      <c r="M231" s="542">
        <f t="shared" si="61"/>
        <v>-1</v>
      </c>
      <c r="N231" s="661"/>
      <c r="O231" s="670"/>
      <c r="P231" s="670"/>
      <c r="Q231" s="647"/>
      <c r="R231" s="539"/>
    </row>
    <row r="232" ht="30.0" customHeight="1">
      <c r="A232" s="626" t="s">
        <v>1161</v>
      </c>
      <c r="B232" s="543" t="s">
        <v>1162</v>
      </c>
      <c r="C232" s="543" t="s">
        <v>1161</v>
      </c>
      <c r="D232" s="543" t="s">
        <v>1162</v>
      </c>
      <c r="E232" s="652" t="s">
        <v>318</v>
      </c>
      <c r="F232" s="549">
        <v>750.0</v>
      </c>
      <c r="G232" s="828">
        <v>5999.0</v>
      </c>
      <c r="H232" s="653"/>
      <c r="I232" s="735"/>
      <c r="J232" s="550">
        <v>1651.9</v>
      </c>
      <c r="K232" s="542">
        <f t="shared" si="59"/>
        <v>0.2753625604</v>
      </c>
      <c r="L232" s="541">
        <f t="shared" si="60"/>
        <v>-1651.9</v>
      </c>
      <c r="M232" s="542">
        <f t="shared" si="61"/>
        <v>-1</v>
      </c>
      <c r="N232" s="661"/>
      <c r="O232" s="670"/>
      <c r="P232" s="670"/>
      <c r="Q232" s="647"/>
      <c r="R232" s="539"/>
    </row>
    <row r="233" ht="30.0" customHeight="1">
      <c r="E233" s="652" t="s">
        <v>1060</v>
      </c>
      <c r="F233" s="549">
        <v>750.0</v>
      </c>
      <c r="G233" s="828">
        <v>5999.0</v>
      </c>
      <c r="H233" s="653"/>
      <c r="I233" s="735"/>
      <c r="J233" s="550">
        <v>1651.9</v>
      </c>
      <c r="K233" s="542">
        <f t="shared" si="59"/>
        <v>0.2753625604</v>
      </c>
      <c r="L233" s="541">
        <f t="shared" si="60"/>
        <v>-1651.9</v>
      </c>
      <c r="M233" s="542">
        <f t="shared" si="61"/>
        <v>-1</v>
      </c>
      <c r="N233" s="661"/>
      <c r="O233" s="670"/>
      <c r="P233" s="670"/>
      <c r="Q233" s="647"/>
      <c r="R233" s="539"/>
    </row>
    <row r="234" ht="30.0" customHeight="1">
      <c r="A234" s="626" t="s">
        <v>1163</v>
      </c>
      <c r="B234" s="543" t="s">
        <v>1164</v>
      </c>
      <c r="C234" s="543" t="s">
        <v>1163</v>
      </c>
      <c r="D234" s="543" t="s">
        <v>1164</v>
      </c>
      <c r="E234" s="652" t="s">
        <v>318</v>
      </c>
      <c r="F234" s="549">
        <v>750.0</v>
      </c>
      <c r="G234" s="828">
        <v>6999.0</v>
      </c>
      <c r="H234" s="653"/>
      <c r="I234" s="735"/>
      <c r="J234" s="550">
        <v>1817.2</v>
      </c>
      <c r="K234" s="542">
        <f t="shared" si="59"/>
        <v>0.259637091</v>
      </c>
      <c r="L234" s="541">
        <f t="shared" si="60"/>
        <v>-1817.2</v>
      </c>
      <c r="M234" s="542">
        <f t="shared" si="61"/>
        <v>-1</v>
      </c>
      <c r="N234" s="661"/>
      <c r="O234" s="670"/>
      <c r="P234" s="670"/>
      <c r="Q234" s="647"/>
      <c r="R234" s="539"/>
    </row>
    <row r="235" ht="30.0" customHeight="1">
      <c r="E235" s="652" t="s">
        <v>1060</v>
      </c>
      <c r="F235" s="549">
        <v>750.0</v>
      </c>
      <c r="G235" s="828">
        <v>6999.0</v>
      </c>
      <c r="H235" s="653"/>
      <c r="I235" s="735"/>
      <c r="J235" s="550">
        <v>1817.2</v>
      </c>
      <c r="K235" s="542">
        <f t="shared" si="59"/>
        <v>0.259637091</v>
      </c>
      <c r="L235" s="541">
        <f t="shared" si="60"/>
        <v>-1817.2</v>
      </c>
      <c r="M235" s="542">
        <f t="shared" si="61"/>
        <v>-1</v>
      </c>
      <c r="N235" s="661"/>
      <c r="O235" s="670"/>
      <c r="P235" s="670"/>
      <c r="Q235" s="647"/>
      <c r="R235" s="539"/>
    </row>
    <row r="236" ht="30.0" customHeight="1">
      <c r="A236" s="525" t="s">
        <v>790</v>
      </c>
      <c r="B236" s="638"/>
      <c r="C236" s="704" t="s">
        <v>790</v>
      </c>
      <c r="D236" s="669" t="s">
        <v>1158</v>
      </c>
      <c r="E236" s="652" t="s">
        <v>318</v>
      </c>
      <c r="F236" s="538"/>
      <c r="G236" s="538"/>
      <c r="H236" s="653"/>
      <c r="I236" s="731"/>
      <c r="J236" s="731"/>
      <c r="K236" s="731"/>
      <c r="L236" s="731"/>
      <c r="M236" s="731"/>
      <c r="N236" s="645"/>
      <c r="O236" s="670"/>
      <c r="P236" s="670"/>
      <c r="Q236" s="701"/>
      <c r="R236" s="539"/>
    </row>
    <row r="237" ht="30.0" customHeight="1">
      <c r="B237" s="638"/>
      <c r="D237" s="648"/>
      <c r="E237" s="652" t="s">
        <v>1060</v>
      </c>
      <c r="F237" s="538"/>
      <c r="G237" s="538"/>
      <c r="H237" s="653"/>
      <c r="I237" s="731"/>
      <c r="J237" s="731"/>
      <c r="K237" s="731"/>
      <c r="L237" s="731"/>
      <c r="M237" s="731"/>
      <c r="N237" s="645"/>
      <c r="O237" s="670"/>
      <c r="P237" s="670"/>
      <c r="Q237" s="701"/>
      <c r="R237" s="539"/>
    </row>
    <row r="238" ht="30.0" customHeight="1">
      <c r="A238" s="626" t="s">
        <v>1165</v>
      </c>
      <c r="B238" s="543" t="s">
        <v>1166</v>
      </c>
      <c r="C238" s="543" t="s">
        <v>1165</v>
      </c>
      <c r="D238" s="543" t="s">
        <v>1166</v>
      </c>
      <c r="E238" s="652" t="s">
        <v>318</v>
      </c>
      <c r="F238" s="549">
        <v>125.0</v>
      </c>
      <c r="G238" s="546">
        <v>569.0</v>
      </c>
      <c r="H238" s="653"/>
      <c r="I238" s="735"/>
      <c r="J238" s="550">
        <v>96.3</v>
      </c>
      <c r="K238" s="542">
        <f t="shared" ref="K238:K263" si="62">J238/G238</f>
        <v>0.1692442882</v>
      </c>
      <c r="L238" s="541">
        <f t="shared" ref="L238:L263" si="63">Q238-J238</f>
        <v>-96.3</v>
      </c>
      <c r="M238" s="542">
        <f t="shared" ref="M238:M263" si="64">Q238/J238-1</f>
        <v>-1</v>
      </c>
      <c r="N238" s="661"/>
      <c r="O238" s="670"/>
      <c r="P238" s="670"/>
      <c r="Q238" s="701"/>
      <c r="R238" s="539"/>
    </row>
    <row r="239" ht="30.0" customHeight="1">
      <c r="E239" s="652" t="s">
        <v>1060</v>
      </c>
      <c r="F239" s="549">
        <v>125.0</v>
      </c>
      <c r="G239" s="546">
        <v>569.0</v>
      </c>
      <c r="H239" s="653"/>
      <c r="I239" s="735"/>
      <c r="J239" s="550">
        <v>96.3</v>
      </c>
      <c r="K239" s="542">
        <f t="shared" si="62"/>
        <v>0.1692442882</v>
      </c>
      <c r="L239" s="541">
        <f t="shared" si="63"/>
        <v>-96.3</v>
      </c>
      <c r="M239" s="542">
        <f t="shared" si="64"/>
        <v>-1</v>
      </c>
      <c r="N239" s="661"/>
      <c r="O239" s="670"/>
      <c r="P239" s="670"/>
      <c r="Q239" s="701"/>
      <c r="R239" s="539"/>
    </row>
    <row r="240" ht="30.0" customHeight="1">
      <c r="A240" s="626" t="s">
        <v>1165</v>
      </c>
      <c r="C240" s="543" t="s">
        <v>1165</v>
      </c>
      <c r="E240" s="652" t="s">
        <v>318</v>
      </c>
      <c r="F240" s="549">
        <v>750.0</v>
      </c>
      <c r="G240" s="546">
        <v>3399.0</v>
      </c>
      <c r="H240" s="653"/>
      <c r="I240" s="735"/>
      <c r="J240" s="550">
        <v>577.8</v>
      </c>
      <c r="K240" s="542">
        <f t="shared" si="62"/>
        <v>0.1699911739</v>
      </c>
      <c r="L240" s="541">
        <f t="shared" si="63"/>
        <v>-577.8</v>
      </c>
      <c r="M240" s="542">
        <f t="shared" si="64"/>
        <v>-1</v>
      </c>
      <c r="N240" s="661"/>
      <c r="O240" s="670"/>
      <c r="P240" s="670"/>
      <c r="Q240" s="701"/>
      <c r="R240" s="539"/>
    </row>
    <row r="241" ht="30.0" customHeight="1">
      <c r="E241" s="652" t="s">
        <v>1060</v>
      </c>
      <c r="F241" s="549">
        <v>750.0</v>
      </c>
      <c r="G241" s="546">
        <v>3399.0</v>
      </c>
      <c r="H241" s="653"/>
      <c r="I241" s="735"/>
      <c r="J241" s="550">
        <v>577.8</v>
      </c>
      <c r="K241" s="542">
        <f t="shared" si="62"/>
        <v>0.1699911739</v>
      </c>
      <c r="L241" s="541">
        <f t="shared" si="63"/>
        <v>-577.8</v>
      </c>
      <c r="M241" s="542">
        <f t="shared" si="64"/>
        <v>-1</v>
      </c>
      <c r="N241" s="661"/>
      <c r="O241" s="670"/>
      <c r="P241" s="670"/>
      <c r="Q241" s="701"/>
      <c r="R241" s="539"/>
    </row>
    <row r="242" ht="30.0" customHeight="1">
      <c r="A242" s="626" t="s">
        <v>1167</v>
      </c>
      <c r="B242" s="543" t="s">
        <v>1168</v>
      </c>
      <c r="C242" s="543" t="s">
        <v>1167</v>
      </c>
      <c r="D242" s="543" t="s">
        <v>1168</v>
      </c>
      <c r="E242" s="652" t="s">
        <v>318</v>
      </c>
      <c r="F242" s="549">
        <v>125.0</v>
      </c>
      <c r="G242" s="546">
        <v>569.0</v>
      </c>
      <c r="H242" s="653"/>
      <c r="I242" s="735"/>
      <c r="J242" s="550">
        <v>96.3</v>
      </c>
      <c r="K242" s="542">
        <f t="shared" si="62"/>
        <v>0.1692442882</v>
      </c>
      <c r="L242" s="541">
        <f t="shared" si="63"/>
        <v>-96.3</v>
      </c>
      <c r="M242" s="542">
        <f t="shared" si="64"/>
        <v>-1</v>
      </c>
      <c r="N242" s="661"/>
      <c r="O242" s="670"/>
      <c r="P242" s="670"/>
      <c r="Q242" s="701"/>
      <c r="R242" s="539"/>
    </row>
    <row r="243" ht="30.0" customHeight="1">
      <c r="E243" s="652" t="s">
        <v>1060</v>
      </c>
      <c r="F243" s="549">
        <v>125.0</v>
      </c>
      <c r="G243" s="546">
        <v>569.0</v>
      </c>
      <c r="H243" s="653"/>
      <c r="I243" s="735"/>
      <c r="J243" s="550">
        <v>96.3</v>
      </c>
      <c r="K243" s="542">
        <f t="shared" si="62"/>
        <v>0.1692442882</v>
      </c>
      <c r="L243" s="541">
        <f t="shared" si="63"/>
        <v>-96.3</v>
      </c>
      <c r="M243" s="542">
        <f t="shared" si="64"/>
        <v>-1</v>
      </c>
      <c r="N243" s="661"/>
      <c r="O243" s="670"/>
      <c r="P243" s="670"/>
      <c r="Q243" s="701"/>
      <c r="R243" s="539"/>
    </row>
    <row r="244" ht="30.0" customHeight="1">
      <c r="A244" s="626" t="s">
        <v>1167</v>
      </c>
      <c r="C244" s="543" t="s">
        <v>1167</v>
      </c>
      <c r="E244" s="652" t="s">
        <v>318</v>
      </c>
      <c r="F244" s="549">
        <v>750.0</v>
      </c>
      <c r="G244" s="546">
        <v>3399.0</v>
      </c>
      <c r="H244" s="653"/>
      <c r="I244" s="735"/>
      <c r="J244" s="550">
        <v>577.3</v>
      </c>
      <c r="K244" s="542">
        <f t="shared" si="62"/>
        <v>0.1698440718</v>
      </c>
      <c r="L244" s="541">
        <f t="shared" si="63"/>
        <v>-577.3</v>
      </c>
      <c r="M244" s="542">
        <f t="shared" si="64"/>
        <v>-1</v>
      </c>
      <c r="N244" s="661"/>
      <c r="O244" s="670"/>
      <c r="P244" s="670"/>
      <c r="Q244" s="701"/>
      <c r="R244" s="539"/>
    </row>
    <row r="245" ht="30.0" customHeight="1">
      <c r="E245" s="652" t="s">
        <v>1060</v>
      </c>
      <c r="F245" s="549">
        <v>750.0</v>
      </c>
      <c r="G245" s="546">
        <v>3399.0</v>
      </c>
      <c r="H245" s="653"/>
      <c r="I245" s="735"/>
      <c r="J245" s="550">
        <v>577.3</v>
      </c>
      <c r="K245" s="542">
        <f t="shared" si="62"/>
        <v>0.1698440718</v>
      </c>
      <c r="L245" s="541">
        <f t="shared" si="63"/>
        <v>-577.3</v>
      </c>
      <c r="M245" s="542">
        <f t="shared" si="64"/>
        <v>-1</v>
      </c>
      <c r="N245" s="661"/>
      <c r="O245" s="670"/>
      <c r="P245" s="670"/>
      <c r="Q245" s="701"/>
      <c r="R245" s="539"/>
    </row>
    <row r="246" ht="30.0" customHeight="1">
      <c r="A246" s="626" t="s">
        <v>1169</v>
      </c>
      <c r="B246" s="543" t="s">
        <v>1170</v>
      </c>
      <c r="C246" s="543" t="s">
        <v>1169</v>
      </c>
      <c r="D246" s="543" t="s">
        <v>1170</v>
      </c>
      <c r="E246" s="652" t="s">
        <v>318</v>
      </c>
      <c r="F246" s="549">
        <v>125.0</v>
      </c>
      <c r="G246" s="546">
        <v>699.0</v>
      </c>
      <c r="H246" s="653"/>
      <c r="I246" s="735"/>
      <c r="J246" s="550">
        <v>138.6</v>
      </c>
      <c r="K246" s="542">
        <f t="shared" si="62"/>
        <v>0.1982832618</v>
      </c>
      <c r="L246" s="541">
        <f t="shared" si="63"/>
        <v>-138.6</v>
      </c>
      <c r="M246" s="542">
        <f t="shared" si="64"/>
        <v>-1</v>
      </c>
      <c r="N246" s="661"/>
      <c r="O246" s="670"/>
      <c r="P246" s="670"/>
      <c r="Q246" s="701"/>
      <c r="R246" s="539"/>
    </row>
    <row r="247" ht="30.0" customHeight="1">
      <c r="E247" s="652" t="s">
        <v>1060</v>
      </c>
      <c r="F247" s="549">
        <v>125.0</v>
      </c>
      <c r="G247" s="546">
        <v>699.0</v>
      </c>
      <c r="H247" s="653"/>
      <c r="I247" s="735"/>
      <c r="J247" s="550">
        <v>138.6</v>
      </c>
      <c r="K247" s="542">
        <f t="shared" si="62"/>
        <v>0.1982832618</v>
      </c>
      <c r="L247" s="541">
        <f t="shared" si="63"/>
        <v>-138.6</v>
      </c>
      <c r="M247" s="542">
        <f t="shared" si="64"/>
        <v>-1</v>
      </c>
      <c r="N247" s="661"/>
      <c r="O247" s="670"/>
      <c r="P247" s="670"/>
      <c r="Q247" s="701"/>
      <c r="R247" s="539"/>
    </row>
    <row r="248" ht="30.0" customHeight="1">
      <c r="A248" s="626" t="s">
        <v>1169</v>
      </c>
      <c r="C248" s="543" t="s">
        <v>1169</v>
      </c>
      <c r="E248" s="652" t="s">
        <v>318</v>
      </c>
      <c r="F248" s="549">
        <v>750.0</v>
      </c>
      <c r="G248" s="546">
        <v>4199.0</v>
      </c>
      <c r="H248" s="653"/>
      <c r="I248" s="735"/>
      <c r="J248" s="550">
        <v>831.6</v>
      </c>
      <c r="K248" s="542">
        <f t="shared" si="62"/>
        <v>0.1980471541</v>
      </c>
      <c r="L248" s="541">
        <f t="shared" si="63"/>
        <v>-831.6</v>
      </c>
      <c r="M248" s="542">
        <f t="shared" si="64"/>
        <v>-1</v>
      </c>
      <c r="N248" s="661"/>
      <c r="O248" s="670"/>
      <c r="P248" s="670"/>
      <c r="Q248" s="701"/>
      <c r="R248" s="539"/>
    </row>
    <row r="249" ht="30.0" customHeight="1">
      <c r="E249" s="652" t="s">
        <v>1060</v>
      </c>
      <c r="F249" s="549">
        <v>750.0</v>
      </c>
      <c r="G249" s="546">
        <v>4199.0</v>
      </c>
      <c r="H249" s="653"/>
      <c r="I249" s="735"/>
      <c r="J249" s="550">
        <v>831.6</v>
      </c>
      <c r="K249" s="542">
        <f t="shared" si="62"/>
        <v>0.1980471541</v>
      </c>
      <c r="L249" s="541">
        <f t="shared" si="63"/>
        <v>-831.6</v>
      </c>
      <c r="M249" s="542">
        <f t="shared" si="64"/>
        <v>-1</v>
      </c>
      <c r="N249" s="661"/>
      <c r="O249" s="670"/>
      <c r="P249" s="670"/>
      <c r="Q249" s="701"/>
      <c r="R249" s="539"/>
    </row>
    <row r="250" ht="30.0" customHeight="1">
      <c r="A250" s="626" t="s">
        <v>1171</v>
      </c>
      <c r="B250" s="543" t="s">
        <v>1172</v>
      </c>
      <c r="C250" s="543" t="s">
        <v>1171</v>
      </c>
      <c r="D250" s="543" t="s">
        <v>1172</v>
      </c>
      <c r="E250" s="652" t="s">
        <v>318</v>
      </c>
      <c r="F250" s="549">
        <v>125.0</v>
      </c>
      <c r="G250" s="546">
        <v>769.0</v>
      </c>
      <c r="H250" s="653"/>
      <c r="I250" s="735"/>
      <c r="J250" s="550">
        <v>174.3</v>
      </c>
      <c r="K250" s="542">
        <f t="shared" si="62"/>
        <v>0.2266579974</v>
      </c>
      <c r="L250" s="541">
        <f t="shared" si="63"/>
        <v>-174.3</v>
      </c>
      <c r="M250" s="542">
        <f t="shared" si="64"/>
        <v>-1</v>
      </c>
      <c r="N250" s="661"/>
      <c r="O250" s="670"/>
      <c r="P250" s="670"/>
      <c r="Q250" s="701"/>
      <c r="R250" s="539"/>
    </row>
    <row r="251" ht="30.0" customHeight="1">
      <c r="E251" s="652" t="s">
        <v>1060</v>
      </c>
      <c r="F251" s="549">
        <v>125.0</v>
      </c>
      <c r="G251" s="546">
        <v>769.0</v>
      </c>
      <c r="H251" s="653"/>
      <c r="I251" s="735"/>
      <c r="J251" s="550">
        <v>174.3</v>
      </c>
      <c r="K251" s="542">
        <f t="shared" si="62"/>
        <v>0.2266579974</v>
      </c>
      <c r="L251" s="541">
        <f t="shared" si="63"/>
        <v>-174.3</v>
      </c>
      <c r="M251" s="542">
        <f t="shared" si="64"/>
        <v>-1</v>
      </c>
      <c r="N251" s="661"/>
      <c r="O251" s="670"/>
      <c r="P251" s="670"/>
      <c r="Q251" s="701"/>
      <c r="R251" s="539"/>
    </row>
    <row r="252" ht="30.0" customHeight="1">
      <c r="A252" s="626" t="s">
        <v>1171</v>
      </c>
      <c r="C252" s="543" t="s">
        <v>1171</v>
      </c>
      <c r="E252" s="652" t="s">
        <v>318</v>
      </c>
      <c r="F252" s="549">
        <v>750.0</v>
      </c>
      <c r="G252" s="546">
        <v>4599.0</v>
      </c>
      <c r="H252" s="653"/>
      <c r="I252" s="735"/>
      <c r="J252" s="550">
        <v>1045.8</v>
      </c>
      <c r="K252" s="542">
        <f t="shared" si="62"/>
        <v>0.2273972603</v>
      </c>
      <c r="L252" s="541">
        <f t="shared" si="63"/>
        <v>-1045.8</v>
      </c>
      <c r="M252" s="542">
        <f t="shared" si="64"/>
        <v>-1</v>
      </c>
      <c r="N252" s="661"/>
      <c r="O252" s="670"/>
      <c r="P252" s="670"/>
      <c r="Q252" s="701"/>
      <c r="R252" s="539"/>
    </row>
    <row r="253" ht="30.0" customHeight="1">
      <c r="E253" s="652" t="s">
        <v>1060</v>
      </c>
      <c r="F253" s="549">
        <v>750.0</v>
      </c>
      <c r="G253" s="546">
        <v>4599.0</v>
      </c>
      <c r="H253" s="653"/>
      <c r="I253" s="735"/>
      <c r="J253" s="550">
        <v>1045.8</v>
      </c>
      <c r="K253" s="542">
        <f t="shared" si="62"/>
        <v>0.2273972603</v>
      </c>
      <c r="L253" s="541">
        <f t="shared" si="63"/>
        <v>-1045.8</v>
      </c>
      <c r="M253" s="542">
        <f t="shared" si="64"/>
        <v>-1</v>
      </c>
      <c r="N253" s="661"/>
      <c r="O253" s="670"/>
      <c r="P253" s="670"/>
      <c r="Q253" s="701"/>
      <c r="R253" s="539"/>
    </row>
    <row r="254" ht="30.0" customHeight="1">
      <c r="A254" s="626" t="s">
        <v>1173</v>
      </c>
      <c r="B254" s="543" t="s">
        <v>1174</v>
      </c>
      <c r="C254" s="543" t="s">
        <v>1173</v>
      </c>
      <c r="D254" s="543" t="s">
        <v>1174</v>
      </c>
      <c r="E254" s="652" t="s">
        <v>318</v>
      </c>
      <c r="F254" s="549">
        <v>750.0</v>
      </c>
      <c r="G254" s="546">
        <v>4399.0</v>
      </c>
      <c r="H254" s="653"/>
      <c r="I254" s="735"/>
      <c r="J254" s="550">
        <v>869.42</v>
      </c>
      <c r="K254" s="542">
        <f t="shared" si="62"/>
        <v>0.1976403728</v>
      </c>
      <c r="L254" s="541">
        <f t="shared" si="63"/>
        <v>-869.42</v>
      </c>
      <c r="M254" s="542">
        <f t="shared" si="64"/>
        <v>-1</v>
      </c>
      <c r="N254" s="661"/>
      <c r="O254" s="670"/>
      <c r="P254" s="670"/>
      <c r="Q254" s="701"/>
      <c r="R254" s="539"/>
    </row>
    <row r="255" ht="30.0" customHeight="1">
      <c r="E255" s="652" t="s">
        <v>1060</v>
      </c>
      <c r="F255" s="549">
        <v>750.0</v>
      </c>
      <c r="G255" s="546">
        <v>4399.0</v>
      </c>
      <c r="H255" s="653"/>
      <c r="I255" s="735"/>
      <c r="J255" s="550">
        <v>869.42</v>
      </c>
      <c r="K255" s="542">
        <f t="shared" si="62"/>
        <v>0.1976403728</v>
      </c>
      <c r="L255" s="541">
        <f t="shared" si="63"/>
        <v>-869.42</v>
      </c>
      <c r="M255" s="542">
        <f t="shared" si="64"/>
        <v>-1</v>
      </c>
      <c r="N255" s="661"/>
      <c r="O255" s="670"/>
      <c r="P255" s="670"/>
      <c r="Q255" s="701"/>
      <c r="R255" s="539"/>
    </row>
    <row r="256" ht="30.0" customHeight="1">
      <c r="A256" s="626" t="s">
        <v>1175</v>
      </c>
      <c r="B256" s="543" t="s">
        <v>1176</v>
      </c>
      <c r="C256" s="543" t="s">
        <v>1175</v>
      </c>
      <c r="D256" s="543" t="s">
        <v>1176</v>
      </c>
      <c r="E256" s="652" t="s">
        <v>318</v>
      </c>
      <c r="F256" s="549">
        <v>750.0</v>
      </c>
      <c r="G256" s="546">
        <v>5399.0</v>
      </c>
      <c r="H256" s="653"/>
      <c r="I256" s="735"/>
      <c r="J256" s="550">
        <v>1100.9</v>
      </c>
      <c r="K256" s="542">
        <f t="shared" si="62"/>
        <v>0.2039081311</v>
      </c>
      <c r="L256" s="541">
        <f t="shared" si="63"/>
        <v>-1100.9</v>
      </c>
      <c r="M256" s="542">
        <f t="shared" si="64"/>
        <v>-1</v>
      </c>
      <c r="N256" s="661"/>
      <c r="O256" s="670"/>
      <c r="P256" s="670"/>
      <c r="Q256" s="701"/>
      <c r="R256" s="539"/>
    </row>
    <row r="257" ht="30.0" customHeight="1">
      <c r="E257" s="652" t="s">
        <v>1060</v>
      </c>
      <c r="F257" s="549">
        <v>750.0</v>
      </c>
      <c r="G257" s="546">
        <v>5399.0</v>
      </c>
      <c r="H257" s="653"/>
      <c r="I257" s="735"/>
      <c r="J257" s="550">
        <v>1100.9</v>
      </c>
      <c r="K257" s="542">
        <f t="shared" si="62"/>
        <v>0.2039081311</v>
      </c>
      <c r="L257" s="541">
        <f t="shared" si="63"/>
        <v>-1100.9</v>
      </c>
      <c r="M257" s="542">
        <f t="shared" si="64"/>
        <v>-1</v>
      </c>
      <c r="N257" s="661"/>
      <c r="O257" s="670"/>
      <c r="P257" s="670"/>
      <c r="Q257" s="701"/>
      <c r="R257" s="539"/>
    </row>
    <row r="258" ht="30.0" customHeight="1">
      <c r="A258" s="626" t="s">
        <v>1177</v>
      </c>
      <c r="B258" s="543" t="s">
        <v>1178</v>
      </c>
      <c r="C258" s="543" t="s">
        <v>1177</v>
      </c>
      <c r="D258" s="543" t="s">
        <v>1178</v>
      </c>
      <c r="E258" s="652" t="s">
        <v>318</v>
      </c>
      <c r="F258" s="549">
        <v>750.0</v>
      </c>
      <c r="G258" s="546">
        <v>5399.0</v>
      </c>
      <c r="H258" s="653"/>
      <c r="I258" s="735"/>
      <c r="J258" s="550">
        <v>1100.9</v>
      </c>
      <c r="K258" s="542">
        <f t="shared" si="62"/>
        <v>0.2039081311</v>
      </c>
      <c r="L258" s="541">
        <f t="shared" si="63"/>
        <v>-1100.9</v>
      </c>
      <c r="M258" s="542">
        <f t="shared" si="64"/>
        <v>-1</v>
      </c>
      <c r="N258" s="661"/>
      <c r="O258" s="670"/>
      <c r="P258" s="670"/>
      <c r="Q258" s="701"/>
      <c r="R258" s="539"/>
    </row>
    <row r="259" ht="30.0" customHeight="1">
      <c r="E259" s="652" t="s">
        <v>1060</v>
      </c>
      <c r="F259" s="549">
        <v>750.0</v>
      </c>
      <c r="G259" s="546">
        <v>5399.0</v>
      </c>
      <c r="H259" s="653"/>
      <c r="I259" s="735"/>
      <c r="J259" s="550">
        <v>1100.9</v>
      </c>
      <c r="K259" s="542">
        <f t="shared" si="62"/>
        <v>0.2039081311</v>
      </c>
      <c r="L259" s="541">
        <f t="shared" si="63"/>
        <v>-1100.9</v>
      </c>
      <c r="M259" s="542">
        <f t="shared" si="64"/>
        <v>-1</v>
      </c>
      <c r="N259" s="661"/>
      <c r="O259" s="670"/>
      <c r="P259" s="670"/>
      <c r="Q259" s="701"/>
      <c r="R259" s="539"/>
    </row>
    <row r="260" ht="30.0" customHeight="1">
      <c r="A260" s="626" t="s">
        <v>1179</v>
      </c>
      <c r="B260" s="543" t="s">
        <v>1180</v>
      </c>
      <c r="C260" s="543" t="s">
        <v>1179</v>
      </c>
      <c r="D260" s="543" t="s">
        <v>1180</v>
      </c>
      <c r="E260" s="652" t="s">
        <v>318</v>
      </c>
      <c r="F260" s="549">
        <v>750.0</v>
      </c>
      <c r="G260" s="546">
        <v>4399.0</v>
      </c>
      <c r="H260" s="653"/>
      <c r="I260" s="735"/>
      <c r="J260" s="550">
        <v>814.38</v>
      </c>
      <c r="K260" s="542">
        <f t="shared" si="62"/>
        <v>0.1851284383</v>
      </c>
      <c r="L260" s="541">
        <f t="shared" si="63"/>
        <v>-814.38</v>
      </c>
      <c r="M260" s="542">
        <f t="shared" si="64"/>
        <v>-1</v>
      </c>
      <c r="N260" s="661"/>
      <c r="O260" s="670"/>
      <c r="P260" s="670"/>
      <c r="Q260" s="701"/>
      <c r="R260" s="539"/>
    </row>
    <row r="261" ht="30.0" customHeight="1">
      <c r="E261" s="652" t="s">
        <v>1060</v>
      </c>
      <c r="F261" s="549">
        <v>750.0</v>
      </c>
      <c r="G261" s="546">
        <v>4399.0</v>
      </c>
      <c r="H261" s="653"/>
      <c r="I261" s="735"/>
      <c r="J261" s="550">
        <v>814.38</v>
      </c>
      <c r="K261" s="542">
        <f t="shared" si="62"/>
        <v>0.1851284383</v>
      </c>
      <c r="L261" s="541">
        <f t="shared" si="63"/>
        <v>-814.38</v>
      </c>
      <c r="M261" s="542">
        <f t="shared" si="64"/>
        <v>-1</v>
      </c>
      <c r="N261" s="661"/>
      <c r="O261" s="670"/>
      <c r="P261" s="670"/>
      <c r="Q261" s="701"/>
      <c r="R261" s="539"/>
    </row>
    <row r="262" ht="30.0" customHeight="1">
      <c r="A262" s="626" t="s">
        <v>1181</v>
      </c>
      <c r="B262" s="543" t="s">
        <v>1182</v>
      </c>
      <c r="C262" s="543" t="s">
        <v>1181</v>
      </c>
      <c r="D262" s="543" t="s">
        <v>1182</v>
      </c>
      <c r="E262" s="652" t="s">
        <v>318</v>
      </c>
      <c r="F262" s="549">
        <v>750.0</v>
      </c>
      <c r="G262" s="546">
        <v>3999.0</v>
      </c>
      <c r="H262" s="653"/>
      <c r="I262" s="735"/>
      <c r="J262" s="550">
        <v>579.42</v>
      </c>
      <c r="K262" s="542">
        <f t="shared" si="62"/>
        <v>0.1448912228</v>
      </c>
      <c r="L262" s="541">
        <f t="shared" si="63"/>
        <v>-579.42</v>
      </c>
      <c r="M262" s="542">
        <f t="shared" si="64"/>
        <v>-1</v>
      </c>
      <c r="N262" s="661"/>
      <c r="O262" s="670"/>
      <c r="P262" s="670"/>
      <c r="Q262" s="701"/>
      <c r="R262" s="539"/>
    </row>
    <row r="263" ht="30.0" customHeight="1">
      <c r="E263" s="652" t="s">
        <v>1060</v>
      </c>
      <c r="F263" s="549">
        <v>750.0</v>
      </c>
      <c r="G263" s="546">
        <v>3999.0</v>
      </c>
      <c r="H263" s="653"/>
      <c r="I263" s="735"/>
      <c r="J263" s="550">
        <v>579.42</v>
      </c>
      <c r="K263" s="542">
        <f t="shared" si="62"/>
        <v>0.1448912228</v>
      </c>
      <c r="L263" s="541">
        <f t="shared" si="63"/>
        <v>-579.42</v>
      </c>
      <c r="M263" s="542">
        <f t="shared" si="64"/>
        <v>-1</v>
      </c>
      <c r="N263" s="661"/>
      <c r="O263" s="670"/>
      <c r="P263" s="670"/>
      <c r="Q263" s="701"/>
      <c r="R263" s="539"/>
    </row>
    <row r="264" ht="30.0" customHeight="1" outlineLevel="1">
      <c r="A264" s="525" t="s">
        <v>799</v>
      </c>
      <c r="B264" s="704"/>
      <c r="C264" s="704"/>
      <c r="D264" s="669" t="s">
        <v>1158</v>
      </c>
      <c r="E264" s="652" t="s">
        <v>318</v>
      </c>
      <c r="F264" s="533"/>
      <c r="G264" s="534"/>
      <c r="H264" s="653"/>
      <c r="I264" s="731"/>
      <c r="J264" s="731"/>
      <c r="K264" s="731"/>
      <c r="L264" s="731"/>
      <c r="M264" s="731"/>
      <c r="N264" s="645"/>
      <c r="O264" s="646"/>
      <c r="P264" s="646"/>
      <c r="Q264" s="705"/>
      <c r="R264" s="534"/>
    </row>
    <row r="265" ht="30.0" customHeight="1" outlineLevel="1">
      <c r="B265" s="704"/>
      <c r="C265" s="704"/>
      <c r="D265" s="648"/>
      <c r="E265" s="652" t="s">
        <v>1060</v>
      </c>
      <c r="F265" s="533"/>
      <c r="G265" s="534"/>
      <c r="H265" s="653"/>
      <c r="I265" s="731"/>
      <c r="J265" s="731"/>
      <c r="K265" s="731"/>
      <c r="L265" s="731"/>
      <c r="M265" s="731"/>
      <c r="N265" s="645"/>
      <c r="O265" s="646"/>
      <c r="P265" s="646"/>
      <c r="Q265" s="705"/>
      <c r="R265" s="534"/>
    </row>
    <row r="266" ht="30.0" customHeight="1" outlineLevel="1">
      <c r="A266" s="626" t="s">
        <v>1183</v>
      </c>
      <c r="B266" s="543" t="s">
        <v>1184</v>
      </c>
      <c r="C266" s="543" t="s">
        <v>1183</v>
      </c>
      <c r="D266" s="543" t="s">
        <v>1184</v>
      </c>
      <c r="E266" s="652" t="s">
        <v>318</v>
      </c>
      <c r="F266" s="548">
        <v>125.0</v>
      </c>
      <c r="G266" s="528">
        <v>729.0</v>
      </c>
      <c r="H266" s="653"/>
      <c r="I266" s="735"/>
      <c r="J266" s="550">
        <v>144.9</v>
      </c>
      <c r="K266" s="542">
        <f t="shared" ref="K266:K283" si="65">J266/G266</f>
        <v>0.1987654321</v>
      </c>
      <c r="L266" s="541">
        <f t="shared" ref="L266:L283" si="66">Q266-J266</f>
        <v>-144.9</v>
      </c>
      <c r="M266" s="542">
        <f t="shared" ref="M266:M283" si="67">Q266/J266-1</f>
        <v>-1</v>
      </c>
      <c r="N266" s="661"/>
      <c r="O266" s="646"/>
      <c r="P266" s="646"/>
      <c r="Q266" s="705"/>
      <c r="R266" s="534"/>
    </row>
    <row r="267" ht="30.0" customHeight="1" outlineLevel="1">
      <c r="E267" s="652" t="s">
        <v>1060</v>
      </c>
      <c r="F267" s="548">
        <v>125.0</v>
      </c>
      <c r="G267" s="528">
        <v>729.0</v>
      </c>
      <c r="H267" s="653"/>
      <c r="I267" s="735"/>
      <c r="J267" s="550">
        <v>144.9</v>
      </c>
      <c r="K267" s="542">
        <f t="shared" si="65"/>
        <v>0.1987654321</v>
      </c>
      <c r="L267" s="541">
        <f t="shared" si="66"/>
        <v>-144.9</v>
      </c>
      <c r="M267" s="542">
        <f t="shared" si="67"/>
        <v>-1</v>
      </c>
      <c r="N267" s="661"/>
      <c r="O267" s="646"/>
      <c r="P267" s="646"/>
      <c r="Q267" s="705"/>
      <c r="R267" s="534"/>
    </row>
    <row r="268" ht="30.0" customHeight="1" outlineLevel="1">
      <c r="A268" s="626" t="s">
        <v>1183</v>
      </c>
      <c r="C268" s="543" t="s">
        <v>1183</v>
      </c>
      <c r="E268" s="652" t="s">
        <v>318</v>
      </c>
      <c r="F268" s="548">
        <v>750.0</v>
      </c>
      <c r="G268" s="528">
        <v>4399.0</v>
      </c>
      <c r="H268" s="653"/>
      <c r="I268" s="735"/>
      <c r="J268" s="550">
        <v>869.4</v>
      </c>
      <c r="K268" s="542">
        <f t="shared" si="65"/>
        <v>0.1976358263</v>
      </c>
      <c r="L268" s="541">
        <f t="shared" si="66"/>
        <v>-869.4</v>
      </c>
      <c r="M268" s="542">
        <f t="shared" si="67"/>
        <v>-1</v>
      </c>
      <c r="N268" s="661"/>
      <c r="O268" s="646"/>
      <c r="P268" s="646"/>
      <c r="Q268" s="705"/>
      <c r="R268" s="534"/>
    </row>
    <row r="269" ht="30.0" customHeight="1" outlineLevel="1">
      <c r="E269" s="652" t="s">
        <v>1060</v>
      </c>
      <c r="F269" s="548">
        <v>750.0</v>
      </c>
      <c r="G269" s="528">
        <v>4399.0</v>
      </c>
      <c r="H269" s="653"/>
      <c r="I269" s="735"/>
      <c r="J269" s="550">
        <v>869.4</v>
      </c>
      <c r="K269" s="542">
        <f t="shared" si="65"/>
        <v>0.1976358263</v>
      </c>
      <c r="L269" s="541">
        <f t="shared" si="66"/>
        <v>-869.4</v>
      </c>
      <c r="M269" s="542">
        <f t="shared" si="67"/>
        <v>-1</v>
      </c>
      <c r="N269" s="661"/>
      <c r="O269" s="646"/>
      <c r="P269" s="646"/>
      <c r="Q269" s="705"/>
      <c r="R269" s="534"/>
    </row>
    <row r="270" ht="30.0" customHeight="1" outlineLevel="1">
      <c r="A270" s="626" t="s">
        <v>1185</v>
      </c>
      <c r="B270" s="543" t="s">
        <v>1186</v>
      </c>
      <c r="C270" s="543" t="s">
        <v>1185</v>
      </c>
      <c r="D270" s="543" t="s">
        <v>1186</v>
      </c>
      <c r="E270" s="652" t="s">
        <v>318</v>
      </c>
      <c r="F270" s="548">
        <v>125.0</v>
      </c>
      <c r="G270" s="528">
        <v>599.0</v>
      </c>
      <c r="H270" s="653"/>
      <c r="I270" s="735"/>
      <c r="J270" s="550">
        <v>104.2</v>
      </c>
      <c r="K270" s="542">
        <f t="shared" si="65"/>
        <v>0.1739565943</v>
      </c>
      <c r="L270" s="541">
        <f t="shared" si="66"/>
        <v>-104.2</v>
      </c>
      <c r="M270" s="542">
        <f t="shared" si="67"/>
        <v>-1</v>
      </c>
      <c r="N270" s="661"/>
      <c r="O270" s="646"/>
      <c r="P270" s="646"/>
      <c r="Q270" s="705"/>
      <c r="R270" s="534"/>
    </row>
    <row r="271" ht="30.0" customHeight="1" outlineLevel="1">
      <c r="E271" s="652" t="s">
        <v>1060</v>
      </c>
      <c r="F271" s="548">
        <v>125.0</v>
      </c>
      <c r="G271" s="528">
        <v>599.0</v>
      </c>
      <c r="H271" s="653"/>
      <c r="I271" s="735"/>
      <c r="J271" s="550">
        <v>104.2</v>
      </c>
      <c r="K271" s="542">
        <f t="shared" si="65"/>
        <v>0.1739565943</v>
      </c>
      <c r="L271" s="541">
        <f t="shared" si="66"/>
        <v>-104.2</v>
      </c>
      <c r="M271" s="542">
        <f t="shared" si="67"/>
        <v>-1</v>
      </c>
      <c r="N271" s="661"/>
      <c r="O271" s="646"/>
      <c r="P271" s="646"/>
      <c r="Q271" s="705"/>
      <c r="R271" s="534"/>
    </row>
    <row r="272" ht="30.0" customHeight="1" outlineLevel="1">
      <c r="A272" s="626" t="s">
        <v>1185</v>
      </c>
      <c r="C272" s="543" t="s">
        <v>1185</v>
      </c>
      <c r="E272" s="652" t="s">
        <v>318</v>
      </c>
      <c r="F272" s="548">
        <v>750.0</v>
      </c>
      <c r="G272" s="528">
        <v>3599.0</v>
      </c>
      <c r="H272" s="653"/>
      <c r="I272" s="735"/>
      <c r="J272" s="550">
        <v>625.2</v>
      </c>
      <c r="K272" s="542">
        <f t="shared" si="65"/>
        <v>0.1737149208</v>
      </c>
      <c r="L272" s="541">
        <f t="shared" si="66"/>
        <v>-625.2</v>
      </c>
      <c r="M272" s="542">
        <f t="shared" si="67"/>
        <v>-1</v>
      </c>
      <c r="N272" s="661"/>
      <c r="O272" s="646"/>
      <c r="P272" s="646"/>
      <c r="Q272" s="705"/>
      <c r="R272" s="534"/>
    </row>
    <row r="273" ht="30.0" customHeight="1" outlineLevel="1">
      <c r="E273" s="652" t="s">
        <v>1060</v>
      </c>
      <c r="F273" s="548">
        <v>750.0</v>
      </c>
      <c r="G273" s="528">
        <v>3599.0</v>
      </c>
      <c r="H273" s="653"/>
      <c r="I273" s="735"/>
      <c r="J273" s="550">
        <v>625.2</v>
      </c>
      <c r="K273" s="542">
        <f t="shared" si="65"/>
        <v>0.1737149208</v>
      </c>
      <c r="L273" s="541">
        <f t="shared" si="66"/>
        <v>-625.2</v>
      </c>
      <c r="M273" s="542">
        <f t="shared" si="67"/>
        <v>-1</v>
      </c>
      <c r="N273" s="661"/>
      <c r="O273" s="646"/>
      <c r="P273" s="646"/>
      <c r="Q273" s="705"/>
      <c r="R273" s="534"/>
    </row>
    <row r="274" ht="30.0" customHeight="1" outlineLevel="1">
      <c r="A274" s="626" t="s">
        <v>1187</v>
      </c>
      <c r="B274" s="543" t="s">
        <v>1188</v>
      </c>
      <c r="C274" s="543" t="s">
        <v>1187</v>
      </c>
      <c r="D274" s="543" t="s">
        <v>1189</v>
      </c>
      <c r="E274" s="652" t="s">
        <v>318</v>
      </c>
      <c r="F274" s="548">
        <v>125.0</v>
      </c>
      <c r="G274" s="528">
        <v>669.0</v>
      </c>
      <c r="H274" s="653"/>
      <c r="I274" s="735"/>
      <c r="J274" s="550">
        <v>96.5</v>
      </c>
      <c r="K274" s="542">
        <f t="shared" si="65"/>
        <v>0.144245142</v>
      </c>
      <c r="L274" s="541">
        <f t="shared" si="66"/>
        <v>-96.5</v>
      </c>
      <c r="M274" s="542">
        <f t="shared" si="67"/>
        <v>-1</v>
      </c>
      <c r="N274" s="661"/>
      <c r="O274" s="646"/>
      <c r="P274" s="646"/>
      <c r="Q274" s="705"/>
      <c r="R274" s="534"/>
    </row>
    <row r="275" ht="30.0" customHeight="1" outlineLevel="1">
      <c r="E275" s="652" t="s">
        <v>1060</v>
      </c>
      <c r="F275" s="548">
        <v>125.0</v>
      </c>
      <c r="G275" s="528">
        <v>669.0</v>
      </c>
      <c r="H275" s="653"/>
      <c r="I275" s="735"/>
      <c r="J275" s="550">
        <v>96.5</v>
      </c>
      <c r="K275" s="542">
        <f t="shared" si="65"/>
        <v>0.144245142</v>
      </c>
      <c r="L275" s="541">
        <f t="shared" si="66"/>
        <v>-96.5</v>
      </c>
      <c r="M275" s="542">
        <f t="shared" si="67"/>
        <v>-1</v>
      </c>
      <c r="N275" s="661"/>
      <c r="O275" s="646"/>
      <c r="P275" s="646"/>
      <c r="Q275" s="705"/>
      <c r="R275" s="534"/>
    </row>
    <row r="276" ht="30.0" customHeight="1" outlineLevel="1">
      <c r="A276" s="626" t="s">
        <v>1187</v>
      </c>
      <c r="C276" s="543" t="s">
        <v>1187</v>
      </c>
      <c r="E276" s="652" t="s">
        <v>318</v>
      </c>
      <c r="F276" s="548">
        <v>750.0</v>
      </c>
      <c r="G276" s="528">
        <v>3999.0</v>
      </c>
      <c r="H276" s="653"/>
      <c r="I276" s="735"/>
      <c r="J276" s="550">
        <v>579.0</v>
      </c>
      <c r="K276" s="542">
        <f t="shared" si="65"/>
        <v>0.1447861965</v>
      </c>
      <c r="L276" s="541">
        <f t="shared" si="66"/>
        <v>-579</v>
      </c>
      <c r="M276" s="542">
        <f t="shared" si="67"/>
        <v>-1</v>
      </c>
      <c r="N276" s="661"/>
      <c r="O276" s="646"/>
      <c r="P276" s="646"/>
      <c r="Q276" s="705"/>
      <c r="R276" s="534"/>
    </row>
    <row r="277" ht="30.0" customHeight="1" outlineLevel="1">
      <c r="E277" s="652" t="s">
        <v>1060</v>
      </c>
      <c r="F277" s="548">
        <v>750.0</v>
      </c>
      <c r="G277" s="528">
        <v>3999.0</v>
      </c>
      <c r="H277" s="653"/>
      <c r="I277" s="735"/>
      <c r="J277" s="550">
        <v>579.0</v>
      </c>
      <c r="K277" s="542">
        <f t="shared" si="65"/>
        <v>0.1447861965</v>
      </c>
      <c r="L277" s="541">
        <f t="shared" si="66"/>
        <v>-579</v>
      </c>
      <c r="M277" s="542">
        <f t="shared" si="67"/>
        <v>-1</v>
      </c>
      <c r="N277" s="661"/>
      <c r="O277" s="646"/>
      <c r="P277" s="646"/>
      <c r="Q277" s="705"/>
      <c r="R277" s="534"/>
    </row>
    <row r="278" ht="30.0" customHeight="1" outlineLevel="1">
      <c r="A278" s="626" t="s">
        <v>1190</v>
      </c>
      <c r="B278" s="543" t="s">
        <v>1191</v>
      </c>
      <c r="C278" s="543" t="s">
        <v>1190</v>
      </c>
      <c r="D278" s="543" t="s">
        <v>1191</v>
      </c>
      <c r="E278" s="652" t="s">
        <v>318</v>
      </c>
      <c r="F278" s="548">
        <v>750.0</v>
      </c>
      <c r="G278" s="528">
        <v>4399.0</v>
      </c>
      <c r="H278" s="653"/>
      <c r="I278" s="735"/>
      <c r="J278" s="550">
        <v>814.38</v>
      </c>
      <c r="K278" s="542">
        <f t="shared" si="65"/>
        <v>0.1851284383</v>
      </c>
      <c r="L278" s="541">
        <f t="shared" si="66"/>
        <v>-814.38</v>
      </c>
      <c r="M278" s="542">
        <f t="shared" si="67"/>
        <v>-1</v>
      </c>
      <c r="N278" s="661"/>
      <c r="O278" s="646"/>
      <c r="P278" s="646"/>
      <c r="Q278" s="705"/>
      <c r="R278" s="534"/>
    </row>
    <row r="279" ht="30.0" customHeight="1" outlineLevel="1">
      <c r="E279" s="652" t="s">
        <v>1060</v>
      </c>
      <c r="F279" s="548">
        <v>750.0</v>
      </c>
      <c r="G279" s="528">
        <v>4399.0</v>
      </c>
      <c r="H279" s="653"/>
      <c r="I279" s="735"/>
      <c r="J279" s="550">
        <v>814.38</v>
      </c>
      <c r="K279" s="542">
        <f t="shared" si="65"/>
        <v>0.1851284383</v>
      </c>
      <c r="L279" s="541">
        <f t="shared" si="66"/>
        <v>-814.38</v>
      </c>
      <c r="M279" s="542">
        <f t="shared" si="67"/>
        <v>-1</v>
      </c>
      <c r="N279" s="661"/>
      <c r="O279" s="646"/>
      <c r="P279" s="646"/>
      <c r="Q279" s="705"/>
      <c r="R279" s="534"/>
    </row>
    <row r="280" ht="30.0" customHeight="1" outlineLevel="1">
      <c r="A280" s="626" t="s">
        <v>1192</v>
      </c>
      <c r="B280" s="543" t="s">
        <v>1193</v>
      </c>
      <c r="C280" s="543" t="s">
        <v>1192</v>
      </c>
      <c r="D280" s="543" t="s">
        <v>1193</v>
      </c>
      <c r="E280" s="652" t="s">
        <v>318</v>
      </c>
      <c r="F280" s="548">
        <v>750.0</v>
      </c>
      <c r="G280" s="528">
        <v>5999.0</v>
      </c>
      <c r="H280" s="653"/>
      <c r="I280" s="735"/>
      <c r="J280" s="550">
        <v>1266.2</v>
      </c>
      <c r="K280" s="542">
        <f t="shared" si="65"/>
        <v>0.2110685114</v>
      </c>
      <c r="L280" s="541">
        <f t="shared" si="66"/>
        <v>-1266.2</v>
      </c>
      <c r="M280" s="542">
        <f t="shared" si="67"/>
        <v>-1</v>
      </c>
      <c r="N280" s="661"/>
      <c r="O280" s="646"/>
      <c r="P280" s="646"/>
      <c r="Q280" s="705"/>
      <c r="R280" s="534"/>
    </row>
    <row r="281" ht="30.0" customHeight="1" outlineLevel="1">
      <c r="E281" s="652" t="s">
        <v>1060</v>
      </c>
      <c r="F281" s="548">
        <v>750.0</v>
      </c>
      <c r="G281" s="528">
        <v>5999.0</v>
      </c>
      <c r="H281" s="653"/>
      <c r="I281" s="735"/>
      <c r="J281" s="550">
        <v>1266.2</v>
      </c>
      <c r="K281" s="542">
        <f t="shared" si="65"/>
        <v>0.2110685114</v>
      </c>
      <c r="L281" s="541">
        <f t="shared" si="66"/>
        <v>-1266.2</v>
      </c>
      <c r="M281" s="542">
        <f t="shared" si="67"/>
        <v>-1</v>
      </c>
      <c r="N281" s="661"/>
      <c r="O281" s="646"/>
      <c r="P281" s="646"/>
      <c r="Q281" s="705"/>
      <c r="R281" s="534"/>
    </row>
    <row r="282" ht="30.0" customHeight="1" outlineLevel="1">
      <c r="A282" s="626" t="s">
        <v>1194</v>
      </c>
      <c r="B282" s="543" t="s">
        <v>1195</v>
      </c>
      <c r="C282" s="543" t="s">
        <v>1194</v>
      </c>
      <c r="D282" s="543" t="s">
        <v>1195</v>
      </c>
      <c r="E282" s="652" t="s">
        <v>318</v>
      </c>
      <c r="F282" s="548">
        <v>750.0</v>
      </c>
      <c r="G282" s="528">
        <v>5999.0</v>
      </c>
      <c r="H282" s="653"/>
      <c r="I282" s="735"/>
      <c r="J282" s="550">
        <v>1211.1</v>
      </c>
      <c r="K282" s="542">
        <f t="shared" si="65"/>
        <v>0.2018836473</v>
      </c>
      <c r="L282" s="541">
        <f t="shared" si="66"/>
        <v>-1211.1</v>
      </c>
      <c r="M282" s="542">
        <f t="shared" si="67"/>
        <v>-1</v>
      </c>
      <c r="N282" s="661"/>
      <c r="O282" s="646"/>
      <c r="P282" s="646"/>
      <c r="Q282" s="705"/>
      <c r="R282" s="534"/>
    </row>
    <row r="283" ht="30.0" customHeight="1" outlineLevel="1">
      <c r="E283" s="652" t="s">
        <v>1060</v>
      </c>
      <c r="F283" s="548">
        <v>750.0</v>
      </c>
      <c r="G283" s="528">
        <v>5999.0</v>
      </c>
      <c r="H283" s="653"/>
      <c r="I283" s="735"/>
      <c r="J283" s="550">
        <v>1211.1</v>
      </c>
      <c r="K283" s="542">
        <f t="shared" si="65"/>
        <v>0.2018836473</v>
      </c>
      <c r="L283" s="541">
        <f t="shared" si="66"/>
        <v>-1211.1</v>
      </c>
      <c r="M283" s="542">
        <f t="shared" si="67"/>
        <v>-1</v>
      </c>
      <c r="N283" s="661"/>
      <c r="O283" s="646"/>
      <c r="P283" s="646"/>
      <c r="Q283" s="705"/>
      <c r="R283" s="534"/>
    </row>
    <row r="284" ht="30.0" customHeight="1" outlineLevel="1">
      <c r="A284" s="829" t="s">
        <v>1196</v>
      </c>
      <c r="B284" s="830"/>
      <c r="C284" s="830"/>
      <c r="D284" s="830"/>
      <c r="E284" s="652" t="s">
        <v>318</v>
      </c>
      <c r="F284" s="831"/>
      <c r="G284" s="832"/>
      <c r="H284" s="832"/>
      <c r="I284" s="833"/>
      <c r="J284" s="833"/>
      <c r="K284" s="788"/>
      <c r="L284" s="834"/>
      <c r="M284" s="788"/>
      <c r="N284" s="835"/>
      <c r="O284" s="836"/>
      <c r="P284" s="836"/>
      <c r="Q284" s="837"/>
      <c r="R284" s="832"/>
    </row>
    <row r="285" ht="30.0" customHeight="1" outlineLevel="1">
      <c r="E285" s="652" t="s">
        <v>1060</v>
      </c>
      <c r="F285" s="831"/>
      <c r="G285" s="832"/>
      <c r="H285" s="832"/>
      <c r="I285" s="833"/>
      <c r="J285" s="833"/>
      <c r="K285" s="788"/>
      <c r="L285" s="834"/>
      <c r="M285" s="788"/>
      <c r="N285" s="835"/>
      <c r="O285" s="836"/>
      <c r="P285" s="836"/>
      <c r="Q285" s="837"/>
      <c r="R285" s="832"/>
    </row>
    <row r="286" ht="30.0" customHeight="1" outlineLevel="1">
      <c r="A286" s="626" t="s">
        <v>1197</v>
      </c>
      <c r="B286" s="543" t="s">
        <v>1198</v>
      </c>
      <c r="C286" s="543" t="s">
        <v>1197</v>
      </c>
      <c r="D286" s="543" t="s">
        <v>1198</v>
      </c>
      <c r="E286" s="652" t="s">
        <v>318</v>
      </c>
      <c r="F286" s="548">
        <v>125.0</v>
      </c>
      <c r="G286" s="528">
        <v>559.0</v>
      </c>
      <c r="H286" s="653"/>
      <c r="I286" s="735"/>
      <c r="J286" s="550">
        <v>108.6</v>
      </c>
      <c r="K286" s="542">
        <f t="shared" ref="K286:K293" si="68">J286/G286</f>
        <v>0.1942754919</v>
      </c>
      <c r="L286" s="541">
        <f t="shared" ref="L286:L293" si="69">Q286-J286</f>
        <v>-108.6</v>
      </c>
      <c r="M286" s="542">
        <f t="shared" ref="M286:M293" si="70">Q286/J286-1</f>
        <v>-1</v>
      </c>
      <c r="N286" s="661"/>
      <c r="O286" s="646"/>
      <c r="P286" s="646"/>
      <c r="Q286" s="705"/>
      <c r="R286" s="534"/>
    </row>
    <row r="287" ht="30.0" customHeight="1" outlineLevel="1">
      <c r="E287" s="652" t="s">
        <v>1060</v>
      </c>
      <c r="F287" s="548">
        <v>125.0</v>
      </c>
      <c r="G287" s="528">
        <v>559.0</v>
      </c>
      <c r="H287" s="653"/>
      <c r="I287" s="735"/>
      <c r="J287" s="550">
        <v>108.6</v>
      </c>
      <c r="K287" s="542">
        <f t="shared" si="68"/>
        <v>0.1942754919</v>
      </c>
      <c r="L287" s="541">
        <f t="shared" si="69"/>
        <v>-108.6</v>
      </c>
      <c r="M287" s="542">
        <f t="shared" si="70"/>
        <v>-1</v>
      </c>
      <c r="N287" s="661"/>
      <c r="O287" s="646"/>
      <c r="P287" s="646"/>
      <c r="Q287" s="705"/>
      <c r="R287" s="534"/>
    </row>
    <row r="288" ht="30.0" customHeight="1" outlineLevel="1">
      <c r="A288" s="626" t="s">
        <v>1199</v>
      </c>
      <c r="B288" s="543" t="s">
        <v>1198</v>
      </c>
      <c r="C288" s="543" t="s">
        <v>1199</v>
      </c>
      <c r="D288" s="543" t="s">
        <v>1198</v>
      </c>
      <c r="E288" s="652" t="s">
        <v>318</v>
      </c>
      <c r="F288" s="548">
        <v>125.0</v>
      </c>
      <c r="G288" s="528">
        <v>559.0</v>
      </c>
      <c r="H288" s="653"/>
      <c r="I288" s="735"/>
      <c r="J288" s="550">
        <v>108.6</v>
      </c>
      <c r="K288" s="542">
        <f t="shared" si="68"/>
        <v>0.1942754919</v>
      </c>
      <c r="L288" s="541">
        <f t="shared" si="69"/>
        <v>-108.6</v>
      </c>
      <c r="M288" s="542">
        <f t="shared" si="70"/>
        <v>-1</v>
      </c>
      <c r="N288" s="661"/>
      <c r="O288" s="646"/>
      <c r="P288" s="646"/>
      <c r="Q288" s="705"/>
      <c r="R288" s="534"/>
    </row>
    <row r="289" ht="30.0" customHeight="1" outlineLevel="1">
      <c r="E289" s="652" t="s">
        <v>1060</v>
      </c>
      <c r="F289" s="548">
        <v>125.0</v>
      </c>
      <c r="G289" s="528">
        <v>559.0</v>
      </c>
      <c r="H289" s="653"/>
      <c r="I289" s="735"/>
      <c r="J289" s="550">
        <v>108.6</v>
      </c>
      <c r="K289" s="542">
        <f t="shared" si="68"/>
        <v>0.1942754919</v>
      </c>
      <c r="L289" s="541">
        <f t="shared" si="69"/>
        <v>-108.6</v>
      </c>
      <c r="M289" s="542">
        <f t="shared" si="70"/>
        <v>-1</v>
      </c>
      <c r="N289" s="661"/>
      <c r="O289" s="646"/>
      <c r="P289" s="646"/>
      <c r="Q289" s="705"/>
      <c r="R289" s="534"/>
    </row>
    <row r="290" ht="30.0" customHeight="1" outlineLevel="1">
      <c r="A290" s="626" t="s">
        <v>1200</v>
      </c>
      <c r="B290" s="543" t="s">
        <v>1198</v>
      </c>
      <c r="C290" s="543" t="s">
        <v>1200</v>
      </c>
      <c r="D290" s="543" t="s">
        <v>1198</v>
      </c>
      <c r="E290" s="652" t="s">
        <v>318</v>
      </c>
      <c r="F290" s="548">
        <v>125.0</v>
      </c>
      <c r="G290" s="528">
        <v>559.0</v>
      </c>
      <c r="H290" s="653"/>
      <c r="I290" s="735"/>
      <c r="J290" s="550">
        <v>108.6</v>
      </c>
      <c r="K290" s="542">
        <f t="shared" si="68"/>
        <v>0.1942754919</v>
      </c>
      <c r="L290" s="541">
        <f t="shared" si="69"/>
        <v>-108.6</v>
      </c>
      <c r="M290" s="542">
        <f t="shared" si="70"/>
        <v>-1</v>
      </c>
      <c r="N290" s="661"/>
      <c r="O290" s="646"/>
      <c r="P290" s="646"/>
      <c r="Q290" s="705"/>
      <c r="R290" s="534"/>
    </row>
    <row r="291" ht="30.0" customHeight="1" outlineLevel="1">
      <c r="E291" s="652" t="s">
        <v>1060</v>
      </c>
      <c r="F291" s="548">
        <v>125.0</v>
      </c>
      <c r="G291" s="528">
        <v>559.0</v>
      </c>
      <c r="H291" s="653"/>
      <c r="I291" s="735"/>
      <c r="J291" s="550">
        <v>108.6</v>
      </c>
      <c r="K291" s="542">
        <f t="shared" si="68"/>
        <v>0.1942754919</v>
      </c>
      <c r="L291" s="541">
        <f t="shared" si="69"/>
        <v>-108.6</v>
      </c>
      <c r="M291" s="542">
        <f t="shared" si="70"/>
        <v>-1</v>
      </c>
      <c r="N291" s="661"/>
      <c r="O291" s="646"/>
      <c r="P291" s="646"/>
      <c r="Q291" s="705"/>
      <c r="R291" s="534"/>
    </row>
    <row r="292" ht="30.0" customHeight="1" outlineLevel="1">
      <c r="A292" s="626" t="s">
        <v>1201</v>
      </c>
      <c r="B292" s="543" t="s">
        <v>1198</v>
      </c>
      <c r="C292" s="543" t="s">
        <v>1201</v>
      </c>
      <c r="D292" s="543" t="s">
        <v>1198</v>
      </c>
      <c r="E292" s="652" t="s">
        <v>318</v>
      </c>
      <c r="F292" s="548">
        <v>750.0</v>
      </c>
      <c r="G292" s="528">
        <v>3599.0</v>
      </c>
      <c r="H292" s="653"/>
      <c r="I292" s="735"/>
      <c r="J292" s="550">
        <v>652.0</v>
      </c>
      <c r="K292" s="542">
        <f t="shared" si="68"/>
        <v>0.1811614337</v>
      </c>
      <c r="L292" s="541">
        <f t="shared" si="69"/>
        <v>-652</v>
      </c>
      <c r="M292" s="542">
        <f t="shared" si="70"/>
        <v>-1</v>
      </c>
      <c r="N292" s="661"/>
      <c r="O292" s="646"/>
      <c r="P292" s="646"/>
      <c r="Q292" s="705"/>
      <c r="R292" s="534"/>
    </row>
    <row r="293" ht="30.0" customHeight="1" outlineLevel="1">
      <c r="E293" s="652" t="s">
        <v>1060</v>
      </c>
      <c r="F293" s="548">
        <v>750.0</v>
      </c>
      <c r="G293" s="528">
        <v>3599.0</v>
      </c>
      <c r="H293" s="653"/>
      <c r="I293" s="735"/>
      <c r="J293" s="550">
        <v>652.0</v>
      </c>
      <c r="K293" s="542">
        <f t="shared" si="68"/>
        <v>0.1811614337</v>
      </c>
      <c r="L293" s="541">
        <f t="shared" si="69"/>
        <v>-652</v>
      </c>
      <c r="M293" s="542">
        <f t="shared" si="70"/>
        <v>-1</v>
      </c>
      <c r="N293" s="661"/>
      <c r="O293" s="646"/>
      <c r="P293" s="646"/>
      <c r="Q293" s="705"/>
      <c r="R293" s="534"/>
    </row>
    <row r="294" ht="30.0" customHeight="1">
      <c r="A294" s="525" t="s">
        <v>809</v>
      </c>
      <c r="B294" s="638"/>
      <c r="C294" s="704" t="s">
        <v>810</v>
      </c>
      <c r="D294" s="638"/>
      <c r="E294" s="652" t="s">
        <v>318</v>
      </c>
      <c r="F294" s="538"/>
      <c r="G294" s="539"/>
      <c r="H294" s="653"/>
      <c r="I294" s="731"/>
      <c r="J294" s="731"/>
      <c r="K294" s="731"/>
      <c r="L294" s="731"/>
      <c r="M294" s="731"/>
      <c r="N294" s="645"/>
      <c r="O294" s="536"/>
      <c r="P294" s="536"/>
      <c r="Q294" s="647"/>
      <c r="R294" s="539"/>
    </row>
    <row r="295" ht="30.0" customHeight="1">
      <c r="B295" s="638"/>
      <c r="D295" s="638"/>
      <c r="E295" s="652" t="s">
        <v>1060</v>
      </c>
      <c r="F295" s="538"/>
      <c r="G295" s="539"/>
      <c r="H295" s="653"/>
      <c r="I295" s="731"/>
      <c r="J295" s="731"/>
      <c r="K295" s="731"/>
      <c r="L295" s="731"/>
      <c r="M295" s="731"/>
      <c r="N295" s="645"/>
      <c r="O295" s="536"/>
      <c r="P295" s="536"/>
      <c r="Q295" s="647"/>
      <c r="R295" s="539"/>
    </row>
    <row r="296" ht="30.0" customHeight="1" outlineLevel="1">
      <c r="A296" s="543" t="s">
        <v>811</v>
      </c>
      <c r="B296" s="543" t="s">
        <v>811</v>
      </c>
      <c r="C296" s="543"/>
      <c r="D296" s="551"/>
      <c r="E296" s="660" t="s">
        <v>318</v>
      </c>
      <c r="F296" s="548">
        <v>250.0</v>
      </c>
      <c r="G296" s="745">
        <v>899.0</v>
      </c>
      <c r="H296" s="665"/>
      <c r="I296" s="730"/>
      <c r="J296" s="529">
        <v>150.0</v>
      </c>
      <c r="K296" s="530">
        <f t="shared" ref="K296:K319" si="71">J296/G296</f>
        <v>0.1668520578</v>
      </c>
      <c r="L296" s="531">
        <f t="shared" ref="L296:L319" si="72">Q296-J296</f>
        <v>-150</v>
      </c>
      <c r="M296" s="532">
        <f t="shared" ref="M296:M319" si="73">Q296/J296-1</f>
        <v>-1</v>
      </c>
      <c r="N296" s="661"/>
      <c r="O296" s="633"/>
      <c r="P296" s="633"/>
      <c r="Q296" s="656"/>
      <c r="R296" s="653"/>
    </row>
    <row r="297" ht="30.0" customHeight="1" outlineLevel="1">
      <c r="C297" s="543"/>
      <c r="D297" s="551"/>
      <c r="E297" s="660" t="s">
        <v>1060</v>
      </c>
      <c r="F297" s="548">
        <v>250.0</v>
      </c>
      <c r="G297" s="745">
        <v>899.0</v>
      </c>
      <c r="H297" s="665"/>
      <c r="I297" s="730"/>
      <c r="J297" s="529">
        <v>150.0</v>
      </c>
      <c r="K297" s="530">
        <f t="shared" si="71"/>
        <v>0.1668520578</v>
      </c>
      <c r="L297" s="531">
        <f t="shared" si="72"/>
        <v>-150</v>
      </c>
      <c r="M297" s="532">
        <f t="shared" si="73"/>
        <v>-1</v>
      </c>
      <c r="N297" s="661"/>
      <c r="O297" s="633"/>
      <c r="P297" s="633"/>
      <c r="Q297" s="656"/>
      <c r="R297" s="653"/>
    </row>
    <row r="298" ht="30.0" customHeight="1" outlineLevel="1">
      <c r="A298" s="543" t="s">
        <v>961</v>
      </c>
      <c r="B298" s="543" t="s">
        <v>961</v>
      </c>
      <c r="C298" s="543"/>
      <c r="D298" s="551"/>
      <c r="E298" s="660" t="s">
        <v>318</v>
      </c>
      <c r="F298" s="548">
        <v>90.0</v>
      </c>
      <c r="G298" s="745">
        <v>599.0</v>
      </c>
      <c r="H298" s="665"/>
      <c r="I298" s="730"/>
      <c r="J298" s="529">
        <v>100.0</v>
      </c>
      <c r="K298" s="530">
        <f t="shared" si="71"/>
        <v>0.1669449082</v>
      </c>
      <c r="L298" s="531">
        <f t="shared" si="72"/>
        <v>-100</v>
      </c>
      <c r="M298" s="532">
        <f t="shared" si="73"/>
        <v>-1</v>
      </c>
      <c r="N298" s="661"/>
      <c r="O298" s="633"/>
      <c r="P298" s="633"/>
      <c r="Q298" s="656"/>
      <c r="R298" s="653"/>
    </row>
    <row r="299" ht="30.0" customHeight="1" outlineLevel="1">
      <c r="C299" s="543"/>
      <c r="D299" s="551"/>
      <c r="E299" s="660" t="s">
        <v>1060</v>
      </c>
      <c r="F299" s="548">
        <v>90.0</v>
      </c>
      <c r="G299" s="745">
        <v>599.0</v>
      </c>
      <c r="H299" s="665"/>
      <c r="I299" s="730"/>
      <c r="J299" s="529">
        <v>100.0</v>
      </c>
      <c r="K299" s="530">
        <f t="shared" si="71"/>
        <v>0.1669449082</v>
      </c>
      <c r="L299" s="531">
        <f t="shared" si="72"/>
        <v>-100</v>
      </c>
      <c r="M299" s="532">
        <f t="shared" si="73"/>
        <v>-1</v>
      </c>
      <c r="N299" s="661"/>
      <c r="O299" s="633"/>
      <c r="P299" s="633"/>
      <c r="Q299" s="656"/>
      <c r="R299" s="653"/>
    </row>
    <row r="300" ht="30.0" customHeight="1" outlineLevel="1">
      <c r="A300" s="543" t="s">
        <v>1202</v>
      </c>
      <c r="B300" s="543" t="s">
        <v>1202</v>
      </c>
      <c r="C300" s="543"/>
      <c r="D300" s="551"/>
      <c r="E300" s="660" t="s">
        <v>318</v>
      </c>
      <c r="F300" s="548">
        <v>100.0</v>
      </c>
      <c r="G300" s="745">
        <v>499.0</v>
      </c>
      <c r="H300" s="665"/>
      <c r="I300" s="730"/>
      <c r="J300" s="529">
        <v>69.0</v>
      </c>
      <c r="K300" s="530">
        <f t="shared" si="71"/>
        <v>0.1382765531</v>
      </c>
      <c r="L300" s="531">
        <f t="shared" si="72"/>
        <v>-69</v>
      </c>
      <c r="M300" s="532">
        <f t="shared" si="73"/>
        <v>-1</v>
      </c>
      <c r="N300" s="661"/>
      <c r="O300" s="633"/>
      <c r="P300" s="633"/>
      <c r="Q300" s="656"/>
      <c r="R300" s="653"/>
    </row>
    <row r="301" ht="30.0" customHeight="1" outlineLevel="1">
      <c r="C301" s="543"/>
      <c r="D301" s="551"/>
      <c r="E301" s="660" t="s">
        <v>1060</v>
      </c>
      <c r="F301" s="548">
        <v>100.0</v>
      </c>
      <c r="G301" s="745">
        <v>499.0</v>
      </c>
      <c r="H301" s="665"/>
      <c r="I301" s="730"/>
      <c r="J301" s="529">
        <v>69.0</v>
      </c>
      <c r="K301" s="530">
        <f t="shared" si="71"/>
        <v>0.1382765531</v>
      </c>
      <c r="L301" s="531">
        <f t="shared" si="72"/>
        <v>-69</v>
      </c>
      <c r="M301" s="532">
        <f t="shared" si="73"/>
        <v>-1</v>
      </c>
      <c r="N301" s="661"/>
      <c r="O301" s="633"/>
      <c r="P301" s="633"/>
      <c r="Q301" s="656"/>
      <c r="R301" s="653"/>
    </row>
    <row r="302" ht="30.0" customHeight="1" outlineLevel="1">
      <c r="A302" s="551" t="s">
        <v>812</v>
      </c>
      <c r="B302" s="551"/>
      <c r="C302" s="543" t="s">
        <v>813</v>
      </c>
      <c r="D302" s="551"/>
      <c r="E302" s="660" t="s">
        <v>318</v>
      </c>
      <c r="F302" s="547">
        <v>200.0</v>
      </c>
      <c r="G302" s="745">
        <v>699.0</v>
      </c>
      <c r="H302" s="665">
        <v>399.0</v>
      </c>
      <c r="I302" s="730" t="str">
        <f>G302/R302</f>
        <v>#DIV/0!</v>
      </c>
      <c r="J302" s="529">
        <v>99.0</v>
      </c>
      <c r="K302" s="530">
        <f t="shared" si="71"/>
        <v>0.1416309013</v>
      </c>
      <c r="L302" s="531">
        <f t="shared" si="72"/>
        <v>-99</v>
      </c>
      <c r="M302" s="532">
        <f t="shared" si="73"/>
        <v>-1</v>
      </c>
      <c r="N302" s="661"/>
      <c r="O302" s="633" t="s">
        <v>313</v>
      </c>
      <c r="P302" s="633" t="s">
        <v>313</v>
      </c>
      <c r="Q302" s="656"/>
      <c r="R302" s="653"/>
    </row>
    <row r="303" ht="30.0" customHeight="1" outlineLevel="1">
      <c r="B303" s="551"/>
      <c r="D303" s="551"/>
      <c r="E303" s="660" t="s">
        <v>1060</v>
      </c>
      <c r="F303" s="547">
        <v>200.0</v>
      </c>
      <c r="G303" s="745">
        <v>699.0</v>
      </c>
      <c r="H303" s="665"/>
      <c r="I303" s="730"/>
      <c r="J303" s="529">
        <v>115.0</v>
      </c>
      <c r="K303" s="530">
        <f t="shared" si="71"/>
        <v>0.1645207439</v>
      </c>
      <c r="L303" s="531">
        <f t="shared" si="72"/>
        <v>-115</v>
      </c>
      <c r="M303" s="532">
        <f t="shared" si="73"/>
        <v>-1</v>
      </c>
      <c r="N303" s="661"/>
      <c r="O303" s="633"/>
      <c r="P303" s="633"/>
      <c r="Q303" s="656"/>
      <c r="R303" s="653"/>
    </row>
    <row r="304" ht="30.0" customHeight="1" outlineLevel="1">
      <c r="A304" s="551" t="s">
        <v>814</v>
      </c>
      <c r="B304" s="551"/>
      <c r="C304" s="543" t="s">
        <v>815</v>
      </c>
      <c r="D304" s="683"/>
      <c r="E304" s="707" t="s">
        <v>318</v>
      </c>
      <c r="F304" s="547">
        <v>200.0</v>
      </c>
      <c r="G304" s="745">
        <v>699.0</v>
      </c>
      <c r="H304" s="546">
        <v>399.0</v>
      </c>
      <c r="I304" s="735" t="str">
        <f>G304/R304</f>
        <v>#DIV/0!</v>
      </c>
      <c r="J304" s="529">
        <v>120.0</v>
      </c>
      <c r="K304" s="530">
        <f t="shared" si="71"/>
        <v>0.1716738197</v>
      </c>
      <c r="L304" s="531">
        <f t="shared" si="72"/>
        <v>-120</v>
      </c>
      <c r="M304" s="532">
        <f t="shared" si="73"/>
        <v>-1</v>
      </c>
      <c r="N304" s="661"/>
      <c r="O304" s="633" t="s">
        <v>313</v>
      </c>
      <c r="P304" s="633" t="s">
        <v>313</v>
      </c>
      <c r="Q304" s="708"/>
      <c r="R304" s="528"/>
    </row>
    <row r="305" ht="30.0" customHeight="1" outlineLevel="1">
      <c r="B305" s="551"/>
      <c r="D305" s="683"/>
      <c r="E305" s="707" t="s">
        <v>1060</v>
      </c>
      <c r="F305" s="547">
        <v>200.0</v>
      </c>
      <c r="G305" s="745">
        <v>699.0</v>
      </c>
      <c r="H305" s="546"/>
      <c r="I305" s="735"/>
      <c r="J305" s="529">
        <v>120.0</v>
      </c>
      <c r="K305" s="530">
        <f t="shared" si="71"/>
        <v>0.1716738197</v>
      </c>
      <c r="L305" s="531">
        <f t="shared" si="72"/>
        <v>-120</v>
      </c>
      <c r="M305" s="532">
        <f t="shared" si="73"/>
        <v>-1</v>
      </c>
      <c r="N305" s="661"/>
      <c r="O305" s="633"/>
      <c r="P305" s="633"/>
      <c r="Q305" s="708"/>
      <c r="R305" s="528"/>
    </row>
    <row r="306" ht="30.0" customHeight="1" outlineLevel="1">
      <c r="A306" s="551" t="s">
        <v>578</v>
      </c>
      <c r="B306" s="709" t="s">
        <v>816</v>
      </c>
      <c r="C306" s="551" t="s">
        <v>578</v>
      </c>
      <c r="D306" s="709" t="s">
        <v>817</v>
      </c>
      <c r="E306" s="660" t="s">
        <v>318</v>
      </c>
      <c r="F306" s="548">
        <v>250.0</v>
      </c>
      <c r="G306" s="745">
        <v>499.0</v>
      </c>
      <c r="H306" s="665">
        <v>389.0</v>
      </c>
      <c r="I306" s="730" t="str">
        <f>G306/R306</f>
        <v>#DIV/0!</v>
      </c>
      <c r="J306" s="529">
        <v>72.0</v>
      </c>
      <c r="K306" s="530">
        <f t="shared" si="71"/>
        <v>0.1442885772</v>
      </c>
      <c r="L306" s="531">
        <f t="shared" si="72"/>
        <v>-72</v>
      </c>
      <c r="M306" s="532">
        <f t="shared" si="73"/>
        <v>-1</v>
      </c>
      <c r="N306" s="661"/>
      <c r="O306" s="633" t="s">
        <v>313</v>
      </c>
      <c r="P306" s="633" t="s">
        <v>313</v>
      </c>
      <c r="Q306" s="647"/>
      <c r="R306" s="665"/>
    </row>
    <row r="307" ht="30.0" customHeight="1" outlineLevel="1">
      <c r="E307" s="660" t="s">
        <v>1060</v>
      </c>
      <c r="F307" s="548">
        <v>250.0</v>
      </c>
      <c r="G307" s="745">
        <v>499.0</v>
      </c>
      <c r="H307" s="665"/>
      <c r="I307" s="730"/>
      <c r="J307" s="529">
        <v>72.0</v>
      </c>
      <c r="K307" s="530">
        <f t="shared" si="71"/>
        <v>0.1442885772</v>
      </c>
      <c r="L307" s="531">
        <f t="shared" si="72"/>
        <v>-72</v>
      </c>
      <c r="M307" s="532">
        <f t="shared" si="73"/>
        <v>-1</v>
      </c>
      <c r="N307" s="661"/>
      <c r="O307" s="633"/>
      <c r="P307" s="633"/>
      <c r="Q307" s="647"/>
      <c r="R307" s="665"/>
    </row>
    <row r="308" ht="30.0" customHeight="1" outlineLevel="1">
      <c r="A308" s="551" t="s">
        <v>962</v>
      </c>
      <c r="B308" s="709" t="s">
        <v>963</v>
      </c>
      <c r="C308" s="551" t="s">
        <v>962</v>
      </c>
      <c r="D308" s="709" t="s">
        <v>964</v>
      </c>
      <c r="E308" s="660" t="s">
        <v>318</v>
      </c>
      <c r="F308" s="548">
        <v>200.0</v>
      </c>
      <c r="G308" s="745">
        <v>599.0</v>
      </c>
      <c r="H308" s="665">
        <v>439.0</v>
      </c>
      <c r="I308" s="730" t="str">
        <f>G308/R308</f>
        <v>#DIV/0!</v>
      </c>
      <c r="J308" s="529">
        <v>89.0</v>
      </c>
      <c r="K308" s="530">
        <f t="shared" si="71"/>
        <v>0.1485809683</v>
      </c>
      <c r="L308" s="531">
        <f t="shared" si="72"/>
        <v>-89</v>
      </c>
      <c r="M308" s="532">
        <f t="shared" si="73"/>
        <v>-1</v>
      </c>
      <c r="N308" s="654"/>
      <c r="O308" s="655" t="s">
        <v>313</v>
      </c>
      <c r="P308" s="655" t="s">
        <v>313</v>
      </c>
      <c r="Q308" s="647"/>
      <c r="R308" s="665"/>
    </row>
    <row r="309" ht="30.0" customHeight="1" outlineLevel="1">
      <c r="E309" s="660" t="s">
        <v>1060</v>
      </c>
      <c r="F309" s="548">
        <v>200.0</v>
      </c>
      <c r="G309" s="745">
        <v>599.0</v>
      </c>
      <c r="H309" s="665"/>
      <c r="I309" s="730"/>
      <c r="J309" s="529">
        <v>89.0</v>
      </c>
      <c r="K309" s="530">
        <f t="shared" si="71"/>
        <v>0.1485809683</v>
      </c>
      <c r="L309" s="531">
        <f t="shared" si="72"/>
        <v>-89</v>
      </c>
      <c r="M309" s="532">
        <f t="shared" si="73"/>
        <v>-1</v>
      </c>
      <c r="N309" s="654"/>
      <c r="O309" s="655"/>
      <c r="P309" s="655"/>
      <c r="Q309" s="647"/>
      <c r="R309" s="665"/>
    </row>
    <row r="310" ht="30.0" customHeight="1" outlineLevel="1">
      <c r="A310" s="551" t="s">
        <v>818</v>
      </c>
      <c r="B310" s="543" t="s">
        <v>819</v>
      </c>
      <c r="C310" s="543" t="s">
        <v>820</v>
      </c>
      <c r="D310" s="683" t="s">
        <v>819</v>
      </c>
      <c r="E310" s="660" t="s">
        <v>318</v>
      </c>
      <c r="F310" s="548">
        <v>200.0</v>
      </c>
      <c r="G310" s="745">
        <v>699.0</v>
      </c>
      <c r="H310" s="665">
        <v>559.0</v>
      </c>
      <c r="I310" s="730" t="str">
        <f>G310/R310</f>
        <v>#DIV/0!</v>
      </c>
      <c r="J310" s="529">
        <v>105.0</v>
      </c>
      <c r="K310" s="530">
        <f t="shared" si="71"/>
        <v>0.1502145923</v>
      </c>
      <c r="L310" s="531">
        <f t="shared" si="72"/>
        <v>-105</v>
      </c>
      <c r="M310" s="532">
        <f t="shared" si="73"/>
        <v>-1</v>
      </c>
      <c r="N310" s="654"/>
      <c r="O310" s="655" t="s">
        <v>313</v>
      </c>
      <c r="P310" s="655" t="s">
        <v>313</v>
      </c>
      <c r="Q310" s="647"/>
      <c r="R310" s="665"/>
    </row>
    <row r="311" ht="30.0" customHeight="1" outlineLevel="1">
      <c r="E311" s="660" t="s">
        <v>1060</v>
      </c>
      <c r="F311" s="548">
        <v>200.0</v>
      </c>
      <c r="G311" s="745">
        <v>699.0</v>
      </c>
      <c r="H311" s="665"/>
      <c r="I311" s="730"/>
      <c r="J311" s="529">
        <v>100.0</v>
      </c>
      <c r="K311" s="530">
        <f t="shared" si="71"/>
        <v>0.1430615165</v>
      </c>
      <c r="L311" s="531">
        <f t="shared" si="72"/>
        <v>-100</v>
      </c>
      <c r="M311" s="532">
        <f t="shared" si="73"/>
        <v>-1</v>
      </c>
      <c r="N311" s="654"/>
      <c r="O311" s="655"/>
      <c r="P311" s="655"/>
      <c r="Q311" s="647"/>
      <c r="R311" s="665"/>
    </row>
    <row r="312" ht="30.0" customHeight="1" outlineLevel="1">
      <c r="A312" s="551" t="s">
        <v>821</v>
      </c>
      <c r="B312" s="709" t="s">
        <v>822</v>
      </c>
      <c r="C312" s="551" t="s">
        <v>821</v>
      </c>
      <c r="D312" s="709" t="s">
        <v>823</v>
      </c>
      <c r="E312" s="660" t="s">
        <v>318</v>
      </c>
      <c r="F312" s="548">
        <v>200.0</v>
      </c>
      <c r="G312" s="838">
        <v>699.0</v>
      </c>
      <c r="H312" s="653">
        <v>499.0</v>
      </c>
      <c r="I312" s="730" t="str">
        <f>G312/R312</f>
        <v>#DIV/0!</v>
      </c>
      <c r="J312" s="529">
        <v>149.0</v>
      </c>
      <c r="K312" s="530">
        <f t="shared" si="71"/>
        <v>0.2131616595</v>
      </c>
      <c r="L312" s="531">
        <f t="shared" si="72"/>
        <v>-149</v>
      </c>
      <c r="M312" s="532">
        <f t="shared" si="73"/>
        <v>-1</v>
      </c>
      <c r="N312" s="661"/>
      <c r="O312" s="655" t="s">
        <v>313</v>
      </c>
      <c r="P312" s="655" t="s">
        <v>313</v>
      </c>
      <c r="Q312" s="656"/>
      <c r="R312" s="653"/>
    </row>
    <row r="313" ht="30.0" customHeight="1" outlineLevel="1">
      <c r="E313" s="660" t="s">
        <v>1060</v>
      </c>
      <c r="F313" s="548">
        <v>200.0</v>
      </c>
      <c r="G313" s="838">
        <v>699.0</v>
      </c>
      <c r="H313" s="653"/>
      <c r="I313" s="730"/>
      <c r="J313" s="529">
        <v>116.0</v>
      </c>
      <c r="K313" s="530">
        <f t="shared" si="71"/>
        <v>0.1659513591</v>
      </c>
      <c r="L313" s="531">
        <f t="shared" si="72"/>
        <v>-116</v>
      </c>
      <c r="M313" s="532">
        <f t="shared" si="73"/>
        <v>-1</v>
      </c>
      <c r="N313" s="661"/>
      <c r="O313" s="655"/>
      <c r="P313" s="655"/>
      <c r="Q313" s="656"/>
      <c r="R313" s="653"/>
    </row>
    <row r="314" ht="30.0" customHeight="1" outlineLevel="1">
      <c r="A314" s="543" t="s">
        <v>1203</v>
      </c>
      <c r="B314" s="709"/>
      <c r="C314" s="551"/>
      <c r="D314" s="709"/>
      <c r="E314" s="660" t="s">
        <v>318</v>
      </c>
      <c r="F314" s="548">
        <v>200.0</v>
      </c>
      <c r="G314" s="745">
        <v>499.0</v>
      </c>
      <c r="H314" s="653"/>
      <c r="I314" s="730"/>
      <c r="J314" s="529">
        <v>75.0</v>
      </c>
      <c r="K314" s="530">
        <f t="shared" si="71"/>
        <v>0.1503006012</v>
      </c>
      <c r="L314" s="531">
        <f t="shared" si="72"/>
        <v>-75</v>
      </c>
      <c r="M314" s="532">
        <f t="shared" si="73"/>
        <v>-1</v>
      </c>
      <c r="N314" s="661"/>
      <c r="O314" s="655"/>
      <c r="P314" s="655"/>
      <c r="Q314" s="656"/>
      <c r="R314" s="653"/>
    </row>
    <row r="315" ht="30.0" customHeight="1" outlineLevel="1">
      <c r="B315" s="709"/>
      <c r="C315" s="551"/>
      <c r="D315" s="709"/>
      <c r="E315" s="660" t="s">
        <v>1060</v>
      </c>
      <c r="F315" s="548">
        <v>200.0</v>
      </c>
      <c r="G315" s="745">
        <v>499.0</v>
      </c>
      <c r="H315" s="653"/>
      <c r="I315" s="730"/>
      <c r="J315" s="529">
        <v>75.0</v>
      </c>
      <c r="K315" s="530">
        <f t="shared" si="71"/>
        <v>0.1503006012</v>
      </c>
      <c r="L315" s="531">
        <f t="shared" si="72"/>
        <v>-75</v>
      </c>
      <c r="M315" s="532">
        <f t="shared" si="73"/>
        <v>-1</v>
      </c>
      <c r="N315" s="661"/>
      <c r="O315" s="655"/>
      <c r="P315" s="655"/>
      <c r="Q315" s="656"/>
      <c r="R315" s="653"/>
    </row>
    <row r="316" ht="30.0" customHeight="1" outlineLevel="1">
      <c r="A316" s="543" t="s">
        <v>824</v>
      </c>
      <c r="B316" s="543"/>
      <c r="C316" s="543" t="s">
        <v>825</v>
      </c>
      <c r="D316" s="543"/>
      <c r="E316" s="660" t="s">
        <v>318</v>
      </c>
      <c r="F316" s="548">
        <v>200.0</v>
      </c>
      <c r="G316" s="745">
        <v>499.0</v>
      </c>
      <c r="H316" s="665">
        <v>369.0</v>
      </c>
      <c r="I316" s="730" t="str">
        <f>G316/R316</f>
        <v>#DIV/0!</v>
      </c>
      <c r="J316" s="529">
        <v>105.0</v>
      </c>
      <c r="K316" s="530">
        <f t="shared" si="71"/>
        <v>0.2104208417</v>
      </c>
      <c r="L316" s="531">
        <f t="shared" si="72"/>
        <v>-105</v>
      </c>
      <c r="M316" s="532">
        <f t="shared" si="73"/>
        <v>-1</v>
      </c>
      <c r="N316" s="654"/>
      <c r="O316" s="655" t="s">
        <v>313</v>
      </c>
      <c r="P316" s="655" t="s">
        <v>313</v>
      </c>
      <c r="Q316" s="647"/>
      <c r="R316" s="665"/>
    </row>
    <row r="317" ht="30.0" customHeight="1" outlineLevel="1">
      <c r="B317" s="543"/>
      <c r="E317" s="660" t="s">
        <v>1060</v>
      </c>
      <c r="F317" s="548">
        <v>200.0</v>
      </c>
      <c r="G317" s="745">
        <v>499.0</v>
      </c>
      <c r="H317" s="665"/>
      <c r="I317" s="730"/>
      <c r="J317" s="529">
        <v>105.0</v>
      </c>
      <c r="K317" s="530">
        <f t="shared" si="71"/>
        <v>0.2104208417</v>
      </c>
      <c r="L317" s="531">
        <f t="shared" si="72"/>
        <v>-105</v>
      </c>
      <c r="M317" s="532">
        <f t="shared" si="73"/>
        <v>-1</v>
      </c>
      <c r="N317" s="654"/>
      <c r="O317" s="655"/>
      <c r="P317" s="655"/>
      <c r="Q317" s="647"/>
      <c r="R317" s="665"/>
    </row>
    <row r="318" ht="30.0" customHeight="1" outlineLevel="1">
      <c r="A318" s="551" t="s">
        <v>826</v>
      </c>
      <c r="B318" s="709" t="s">
        <v>827</v>
      </c>
      <c r="C318" s="551" t="s">
        <v>826</v>
      </c>
      <c r="D318" s="709" t="s">
        <v>828</v>
      </c>
      <c r="E318" s="660" t="s">
        <v>318</v>
      </c>
      <c r="F318" s="548">
        <v>200.0</v>
      </c>
      <c r="G318" s="745">
        <v>499.0</v>
      </c>
      <c r="H318" s="653">
        <v>379.0</v>
      </c>
      <c r="I318" s="730" t="str">
        <f>G318/R318</f>
        <v>#DIV/0!</v>
      </c>
      <c r="J318" s="529">
        <v>85.0</v>
      </c>
      <c r="K318" s="530">
        <f t="shared" si="71"/>
        <v>0.1703406814</v>
      </c>
      <c r="L318" s="531">
        <f t="shared" si="72"/>
        <v>-85</v>
      </c>
      <c r="M318" s="532">
        <f t="shared" si="73"/>
        <v>-1</v>
      </c>
      <c r="N318" s="661"/>
      <c r="O318" s="655" t="s">
        <v>313</v>
      </c>
      <c r="P318" s="655" t="s">
        <v>313</v>
      </c>
      <c r="Q318" s="656"/>
      <c r="R318" s="653"/>
    </row>
    <row r="319" ht="30.0" customHeight="1" outlineLevel="1">
      <c r="E319" s="660" t="s">
        <v>1060</v>
      </c>
      <c r="F319" s="548">
        <v>200.0</v>
      </c>
      <c r="G319" s="745">
        <v>499.0</v>
      </c>
      <c r="H319" s="653"/>
      <c r="I319" s="730"/>
      <c r="J319" s="529">
        <v>74.0</v>
      </c>
      <c r="K319" s="530">
        <f t="shared" si="71"/>
        <v>0.1482965932</v>
      </c>
      <c r="L319" s="531">
        <f t="shared" si="72"/>
        <v>-74</v>
      </c>
      <c r="M319" s="532">
        <f t="shared" si="73"/>
        <v>-1</v>
      </c>
      <c r="N319" s="661"/>
      <c r="O319" s="655"/>
      <c r="P319" s="655"/>
      <c r="Q319" s="656"/>
      <c r="R319" s="653"/>
    </row>
    <row r="320" ht="30.0" customHeight="1">
      <c r="A320" s="525" t="s">
        <v>965</v>
      </c>
      <c r="B320" s="673"/>
      <c r="C320" s="704" t="s">
        <v>966</v>
      </c>
      <c r="D320" s="673"/>
      <c r="E320" s="652" t="s">
        <v>318</v>
      </c>
      <c r="F320" s="538"/>
      <c r="G320" s="539"/>
      <c r="H320" s="653"/>
      <c r="I320" s="731"/>
      <c r="J320" s="731"/>
      <c r="K320" s="731"/>
      <c r="L320" s="731"/>
      <c r="M320" s="731"/>
      <c r="N320" s="731"/>
      <c r="O320" s="670"/>
      <c r="P320" s="670"/>
      <c r="Q320" s="647"/>
      <c r="R320" s="539"/>
    </row>
    <row r="321" ht="30.0" customHeight="1">
      <c r="B321" s="673"/>
      <c r="D321" s="673"/>
      <c r="E321" s="652" t="s">
        <v>1060</v>
      </c>
      <c r="F321" s="538"/>
      <c r="G321" s="539"/>
      <c r="H321" s="653"/>
      <c r="I321" s="731"/>
      <c r="J321" s="731"/>
      <c r="K321" s="731"/>
      <c r="L321" s="731"/>
      <c r="M321" s="731"/>
      <c r="N321" s="731"/>
      <c r="O321" s="670"/>
      <c r="P321" s="670"/>
      <c r="Q321" s="647"/>
      <c r="R321" s="539"/>
    </row>
    <row r="322" ht="30.0" customHeight="1" outlineLevel="1">
      <c r="A322" s="543" t="s">
        <v>967</v>
      </c>
      <c r="B322" s="543"/>
      <c r="C322" s="543" t="s">
        <v>967</v>
      </c>
      <c r="D322" s="543" t="s">
        <v>1204</v>
      </c>
      <c r="E322" s="660" t="s">
        <v>318</v>
      </c>
      <c r="F322" s="548">
        <v>200.0</v>
      </c>
      <c r="G322" s="546">
        <v>699.0</v>
      </c>
      <c r="H322" s="546"/>
      <c r="I322" s="735"/>
      <c r="J322" s="550">
        <v>98.0</v>
      </c>
      <c r="K322" s="542">
        <f t="shared" ref="K322:K339" si="74">J322/G322</f>
        <v>0.1402002861</v>
      </c>
      <c r="L322" s="541">
        <f t="shared" ref="L322:L339" si="75">Q322-J322</f>
        <v>-98</v>
      </c>
      <c r="M322" s="542">
        <f t="shared" ref="M322:M339" si="76">Q322/J322-1</f>
        <v>-1</v>
      </c>
      <c r="N322" s="661"/>
      <c r="O322" s="633"/>
      <c r="P322" s="633"/>
      <c r="Q322" s="647"/>
      <c r="R322" s="546"/>
    </row>
    <row r="323" ht="30.0" customHeight="1" outlineLevel="1">
      <c r="B323" s="543"/>
      <c r="C323" s="820"/>
      <c r="D323" s="820"/>
      <c r="E323" s="660" t="s">
        <v>1060</v>
      </c>
      <c r="F323" s="548">
        <v>200.0</v>
      </c>
      <c r="G323" s="546">
        <v>699.0</v>
      </c>
      <c r="H323" s="546"/>
      <c r="I323" s="735"/>
      <c r="J323" s="550">
        <v>98.0</v>
      </c>
      <c r="K323" s="542">
        <f t="shared" si="74"/>
        <v>0.1402002861</v>
      </c>
      <c r="L323" s="541">
        <f t="shared" si="75"/>
        <v>-98</v>
      </c>
      <c r="M323" s="542">
        <f t="shared" si="76"/>
        <v>-1</v>
      </c>
      <c r="N323" s="661"/>
      <c r="O323" s="633"/>
      <c r="P323" s="633"/>
      <c r="Q323" s="647"/>
      <c r="R323" s="546"/>
    </row>
    <row r="324" ht="30.0" customHeight="1" outlineLevel="1">
      <c r="A324" s="543" t="s">
        <v>969</v>
      </c>
      <c r="B324" s="543" t="s">
        <v>1205</v>
      </c>
      <c r="C324" s="543" t="s">
        <v>969</v>
      </c>
      <c r="D324" s="543" t="s">
        <v>1206</v>
      </c>
      <c r="E324" s="660" t="s">
        <v>318</v>
      </c>
      <c r="F324" s="549">
        <v>200.0</v>
      </c>
      <c r="G324" s="546">
        <v>699.0</v>
      </c>
      <c r="H324" s="546">
        <v>429.0</v>
      </c>
      <c r="I324" s="735" t="str">
        <f>G324/R324</f>
        <v>#DIV/0!</v>
      </c>
      <c r="J324" s="550">
        <v>94.0</v>
      </c>
      <c r="K324" s="542">
        <f t="shared" si="74"/>
        <v>0.1344778255</v>
      </c>
      <c r="L324" s="541">
        <f t="shared" si="75"/>
        <v>-94</v>
      </c>
      <c r="M324" s="542">
        <f t="shared" si="76"/>
        <v>-1</v>
      </c>
      <c r="N324" s="661"/>
      <c r="O324" s="633" t="s">
        <v>313</v>
      </c>
      <c r="P324" s="633" t="s">
        <v>313</v>
      </c>
      <c r="Q324" s="647"/>
      <c r="R324" s="546"/>
    </row>
    <row r="325" ht="30.0" customHeight="1" outlineLevel="1">
      <c r="B325" s="820"/>
      <c r="C325" s="820"/>
      <c r="D325" s="820"/>
      <c r="E325" s="660" t="s">
        <v>1060</v>
      </c>
      <c r="F325" s="549">
        <v>200.0</v>
      </c>
      <c r="G325" s="546">
        <v>699.0</v>
      </c>
      <c r="H325" s="528"/>
      <c r="I325" s="735"/>
      <c r="J325" s="550">
        <v>94.0</v>
      </c>
      <c r="K325" s="542">
        <f t="shared" si="74"/>
        <v>0.1344778255</v>
      </c>
      <c r="L325" s="541">
        <f t="shared" si="75"/>
        <v>-94</v>
      </c>
      <c r="M325" s="542">
        <f t="shared" si="76"/>
        <v>-1</v>
      </c>
      <c r="N325" s="661"/>
      <c r="O325" s="542"/>
      <c r="P325" s="542"/>
      <c r="Q325" s="656"/>
      <c r="R325" s="528"/>
    </row>
    <row r="326" ht="30.0" customHeight="1" outlineLevel="1">
      <c r="A326" s="543" t="s">
        <v>1207</v>
      </c>
      <c r="B326" s="543"/>
      <c r="C326" s="543" t="s">
        <v>1208</v>
      </c>
      <c r="D326" s="543" t="s">
        <v>1209</v>
      </c>
      <c r="E326" s="660" t="s">
        <v>318</v>
      </c>
      <c r="F326" s="549">
        <v>150.0</v>
      </c>
      <c r="G326" s="546">
        <v>699.0</v>
      </c>
      <c r="H326" s="528"/>
      <c r="I326" s="735"/>
      <c r="J326" s="550">
        <v>100.0</v>
      </c>
      <c r="K326" s="542">
        <f t="shared" si="74"/>
        <v>0.1430615165</v>
      </c>
      <c r="L326" s="541">
        <f t="shared" si="75"/>
        <v>-100</v>
      </c>
      <c r="M326" s="542">
        <f t="shared" si="76"/>
        <v>-1</v>
      </c>
      <c r="N326" s="661"/>
      <c r="O326" s="633"/>
      <c r="P326" s="633"/>
      <c r="Q326" s="656"/>
      <c r="R326" s="528"/>
    </row>
    <row r="327" ht="30.0" customHeight="1" outlineLevel="1">
      <c r="B327" s="543"/>
      <c r="C327" s="543"/>
      <c r="D327" s="820"/>
      <c r="E327" s="660" t="s">
        <v>1060</v>
      </c>
      <c r="F327" s="549">
        <v>150.0</v>
      </c>
      <c r="G327" s="546">
        <v>699.0</v>
      </c>
      <c r="H327" s="528"/>
      <c r="I327" s="735"/>
      <c r="J327" s="550">
        <v>100.0</v>
      </c>
      <c r="K327" s="542">
        <f t="shared" si="74"/>
        <v>0.1430615165</v>
      </c>
      <c r="L327" s="541">
        <f t="shared" si="75"/>
        <v>-100</v>
      </c>
      <c r="M327" s="542">
        <f t="shared" si="76"/>
        <v>-1</v>
      </c>
      <c r="N327" s="661"/>
      <c r="O327" s="633"/>
      <c r="P327" s="633"/>
      <c r="Q327" s="656"/>
      <c r="R327" s="528"/>
    </row>
    <row r="328" ht="30.0" customHeight="1" outlineLevel="1">
      <c r="A328" s="543" t="s">
        <v>1210</v>
      </c>
      <c r="B328" s="543"/>
      <c r="C328" s="543" t="s">
        <v>1210</v>
      </c>
      <c r="D328" s="543" t="s">
        <v>1211</v>
      </c>
      <c r="E328" s="660" t="s">
        <v>318</v>
      </c>
      <c r="F328" s="549">
        <v>200.0</v>
      </c>
      <c r="G328" s="546">
        <v>699.0</v>
      </c>
      <c r="H328" s="528"/>
      <c r="I328" s="735"/>
      <c r="J328" s="550">
        <v>130.0</v>
      </c>
      <c r="K328" s="542">
        <f t="shared" si="74"/>
        <v>0.1859799714</v>
      </c>
      <c r="L328" s="541">
        <f t="shared" si="75"/>
        <v>-130</v>
      </c>
      <c r="M328" s="542">
        <f t="shared" si="76"/>
        <v>-1</v>
      </c>
      <c r="N328" s="661"/>
      <c r="O328" s="633"/>
      <c r="P328" s="633"/>
      <c r="Q328" s="656"/>
      <c r="R328" s="528"/>
    </row>
    <row r="329" ht="30.0" customHeight="1" outlineLevel="1">
      <c r="B329" s="543"/>
      <c r="C329" s="543"/>
      <c r="D329" s="820"/>
      <c r="E329" s="660" t="s">
        <v>1060</v>
      </c>
      <c r="F329" s="549">
        <v>200.0</v>
      </c>
      <c r="G329" s="546">
        <v>699.0</v>
      </c>
      <c r="H329" s="528"/>
      <c r="I329" s="735"/>
      <c r="J329" s="550">
        <v>130.0</v>
      </c>
      <c r="K329" s="542">
        <f t="shared" si="74"/>
        <v>0.1859799714</v>
      </c>
      <c r="L329" s="541">
        <f t="shared" si="75"/>
        <v>-130</v>
      </c>
      <c r="M329" s="542">
        <f t="shared" si="76"/>
        <v>-1</v>
      </c>
      <c r="N329" s="661"/>
      <c r="O329" s="633"/>
      <c r="P329" s="633"/>
      <c r="Q329" s="656"/>
      <c r="R329" s="528"/>
    </row>
    <row r="330" ht="30.0" customHeight="1" outlineLevel="1">
      <c r="A330" s="543" t="s">
        <v>1212</v>
      </c>
      <c r="B330" s="543"/>
      <c r="C330" s="543" t="s">
        <v>1213</v>
      </c>
      <c r="D330" s="543" t="s">
        <v>1214</v>
      </c>
      <c r="E330" s="660" t="s">
        <v>318</v>
      </c>
      <c r="F330" s="549">
        <v>200.0</v>
      </c>
      <c r="G330" s="546">
        <v>699.0</v>
      </c>
      <c r="H330" s="528"/>
      <c r="I330" s="735"/>
      <c r="J330" s="550">
        <v>55.0</v>
      </c>
      <c r="K330" s="542">
        <f t="shared" si="74"/>
        <v>0.07868383405</v>
      </c>
      <c r="L330" s="541">
        <f t="shared" si="75"/>
        <v>-55</v>
      </c>
      <c r="M330" s="542">
        <f t="shared" si="76"/>
        <v>-1</v>
      </c>
      <c r="N330" s="661"/>
      <c r="O330" s="633"/>
      <c r="P330" s="633"/>
      <c r="Q330" s="656"/>
      <c r="R330" s="528"/>
    </row>
    <row r="331" ht="30.0" customHeight="1" outlineLevel="1">
      <c r="B331" s="543"/>
      <c r="C331" s="543"/>
      <c r="D331" s="820"/>
      <c r="E331" s="660" t="s">
        <v>1060</v>
      </c>
      <c r="F331" s="549">
        <v>200.0</v>
      </c>
      <c r="G331" s="546">
        <v>699.0</v>
      </c>
      <c r="H331" s="528"/>
      <c r="I331" s="735"/>
      <c r="J331" s="550">
        <v>55.0</v>
      </c>
      <c r="K331" s="542">
        <f t="shared" si="74"/>
        <v>0.07868383405</v>
      </c>
      <c r="L331" s="541">
        <f t="shared" si="75"/>
        <v>-55</v>
      </c>
      <c r="M331" s="542">
        <f t="shared" si="76"/>
        <v>-1</v>
      </c>
      <c r="N331" s="661"/>
      <c r="O331" s="633"/>
      <c r="P331" s="633"/>
      <c r="Q331" s="656"/>
      <c r="R331" s="528"/>
    </row>
    <row r="332" ht="30.0" customHeight="1" outlineLevel="1">
      <c r="A332" s="543" t="s">
        <v>975</v>
      </c>
      <c r="B332" s="543" t="s">
        <v>976</v>
      </c>
      <c r="C332" s="543" t="s">
        <v>975</v>
      </c>
      <c r="D332" s="543" t="s">
        <v>976</v>
      </c>
      <c r="E332" s="660" t="s">
        <v>318</v>
      </c>
      <c r="F332" s="549">
        <v>100.0</v>
      </c>
      <c r="G332" s="546">
        <v>699.0</v>
      </c>
      <c r="H332" s="528">
        <v>429.0</v>
      </c>
      <c r="I332" s="735" t="str">
        <f>G332/R332</f>
        <v>#DIV/0!</v>
      </c>
      <c r="J332" s="550">
        <v>89.0</v>
      </c>
      <c r="K332" s="542">
        <f t="shared" si="74"/>
        <v>0.1273247496</v>
      </c>
      <c r="L332" s="541">
        <f t="shared" si="75"/>
        <v>-89</v>
      </c>
      <c r="M332" s="542">
        <f t="shared" si="76"/>
        <v>-1</v>
      </c>
      <c r="N332" s="661"/>
      <c r="O332" s="633" t="s">
        <v>313</v>
      </c>
      <c r="P332" s="633" t="s">
        <v>313</v>
      </c>
      <c r="Q332" s="656"/>
      <c r="R332" s="528"/>
    </row>
    <row r="333" ht="30.0" customHeight="1" outlineLevel="1">
      <c r="B333" s="820"/>
      <c r="C333" s="820"/>
      <c r="D333" s="820"/>
      <c r="E333" s="660" t="s">
        <v>1060</v>
      </c>
      <c r="F333" s="549">
        <v>100.0</v>
      </c>
      <c r="G333" s="546">
        <v>699.0</v>
      </c>
      <c r="H333" s="528"/>
      <c r="I333" s="735"/>
      <c r="J333" s="550">
        <v>89.0</v>
      </c>
      <c r="K333" s="542">
        <f t="shared" si="74"/>
        <v>0.1273247496</v>
      </c>
      <c r="L333" s="541">
        <f t="shared" si="75"/>
        <v>-89</v>
      </c>
      <c r="M333" s="542">
        <f t="shared" si="76"/>
        <v>-1</v>
      </c>
      <c r="N333" s="661"/>
      <c r="O333" s="633"/>
      <c r="P333" s="633"/>
      <c r="Q333" s="656"/>
      <c r="R333" s="528"/>
    </row>
    <row r="334" ht="30.0" customHeight="1" outlineLevel="1">
      <c r="A334" s="543" t="s">
        <v>1215</v>
      </c>
      <c r="B334" s="543" t="s">
        <v>978</v>
      </c>
      <c r="C334" s="543" t="s">
        <v>1215</v>
      </c>
      <c r="D334" s="543" t="s">
        <v>1216</v>
      </c>
      <c r="E334" s="660" t="s">
        <v>318</v>
      </c>
      <c r="F334" s="548">
        <v>200.0</v>
      </c>
      <c r="G334" s="546">
        <v>699.0</v>
      </c>
      <c r="H334" s="546">
        <v>389.0</v>
      </c>
      <c r="I334" s="735" t="str">
        <f>G334/R334</f>
        <v>#DIV/0!</v>
      </c>
      <c r="J334" s="550">
        <v>83.0</v>
      </c>
      <c r="K334" s="542">
        <f t="shared" si="74"/>
        <v>0.1187410587</v>
      </c>
      <c r="L334" s="541">
        <f t="shared" si="75"/>
        <v>-83</v>
      </c>
      <c r="M334" s="542">
        <f t="shared" si="76"/>
        <v>-1</v>
      </c>
      <c r="N334" s="661"/>
      <c r="O334" s="633"/>
      <c r="P334" s="636" t="s">
        <v>313</v>
      </c>
      <c r="Q334" s="672"/>
      <c r="R334" s="546"/>
    </row>
    <row r="335" ht="30.0" customHeight="1" outlineLevel="1">
      <c r="B335" s="820"/>
      <c r="C335" s="820"/>
      <c r="D335" s="820"/>
      <c r="E335" s="660" t="s">
        <v>1060</v>
      </c>
      <c r="F335" s="548">
        <v>200.0</v>
      </c>
      <c r="G335" s="546">
        <v>699.0</v>
      </c>
      <c r="H335" s="546"/>
      <c r="I335" s="735"/>
      <c r="J335" s="550">
        <v>83.0</v>
      </c>
      <c r="K335" s="542">
        <f t="shared" si="74"/>
        <v>0.1187410587</v>
      </c>
      <c r="L335" s="541">
        <f t="shared" si="75"/>
        <v>-83</v>
      </c>
      <c r="M335" s="542">
        <f t="shared" si="76"/>
        <v>-1</v>
      </c>
      <c r="N335" s="661"/>
      <c r="O335" s="633"/>
      <c r="P335" s="636"/>
      <c r="Q335" s="672"/>
      <c r="R335" s="546"/>
    </row>
    <row r="336" ht="30.0" customHeight="1">
      <c r="A336" s="543" t="s">
        <v>980</v>
      </c>
      <c r="B336" s="709" t="s">
        <v>981</v>
      </c>
      <c r="C336" s="543" t="s">
        <v>982</v>
      </c>
      <c r="D336" s="709" t="s">
        <v>983</v>
      </c>
      <c r="E336" s="660" t="s">
        <v>318</v>
      </c>
      <c r="F336" s="549">
        <v>200.0</v>
      </c>
      <c r="G336" s="546">
        <v>699.0</v>
      </c>
      <c r="H336" s="665">
        <v>439.0</v>
      </c>
      <c r="I336" s="730" t="str">
        <f>G336/R336</f>
        <v>#DIV/0!</v>
      </c>
      <c r="J336" s="529">
        <v>104.0</v>
      </c>
      <c r="K336" s="530">
        <f t="shared" si="74"/>
        <v>0.1487839771</v>
      </c>
      <c r="L336" s="531">
        <f t="shared" si="75"/>
        <v>-104</v>
      </c>
      <c r="M336" s="532">
        <f t="shared" si="76"/>
        <v>-1</v>
      </c>
      <c r="N336" s="713"/>
      <c r="O336" s="710" t="s">
        <v>313</v>
      </c>
      <c r="P336" s="710" t="s">
        <v>313</v>
      </c>
      <c r="Q336" s="647"/>
      <c r="R336" s="665"/>
    </row>
    <row r="337" ht="30.0" customHeight="1">
      <c r="B337" s="820"/>
      <c r="C337" s="820"/>
      <c r="D337" s="820"/>
      <c r="E337" s="660" t="s">
        <v>1060</v>
      </c>
      <c r="F337" s="549">
        <v>200.0</v>
      </c>
      <c r="G337" s="546">
        <v>699.0</v>
      </c>
      <c r="H337" s="665"/>
      <c r="I337" s="730"/>
      <c r="J337" s="529">
        <v>88.0</v>
      </c>
      <c r="K337" s="530">
        <f t="shared" si="74"/>
        <v>0.1258941345</v>
      </c>
      <c r="L337" s="531">
        <f t="shared" si="75"/>
        <v>-88</v>
      </c>
      <c r="M337" s="532">
        <f t="shared" si="76"/>
        <v>-1</v>
      </c>
      <c r="N337" s="713"/>
      <c r="O337" s="710"/>
      <c r="P337" s="710"/>
      <c r="Q337" s="647"/>
      <c r="R337" s="665"/>
    </row>
    <row r="338" ht="30.0" customHeight="1">
      <c r="A338" s="734" t="s">
        <v>1217</v>
      </c>
      <c r="B338" s="734" t="s">
        <v>1218</v>
      </c>
      <c r="C338" s="734" t="s">
        <v>1217</v>
      </c>
      <c r="D338" s="734" t="s">
        <v>1219</v>
      </c>
      <c r="E338" s="660" t="s">
        <v>318</v>
      </c>
      <c r="F338" s="549">
        <v>200.0</v>
      </c>
      <c r="G338" s="546">
        <v>699.0</v>
      </c>
      <c r="H338" s="665">
        <v>389.0</v>
      </c>
      <c r="I338" s="730" t="str">
        <f>G338/R338</f>
        <v>#DIV/0!</v>
      </c>
      <c r="J338" s="529">
        <v>58.0</v>
      </c>
      <c r="K338" s="530">
        <f t="shared" si="74"/>
        <v>0.08297567954</v>
      </c>
      <c r="L338" s="531">
        <f t="shared" si="75"/>
        <v>-58</v>
      </c>
      <c r="M338" s="532">
        <f t="shared" si="76"/>
        <v>-1</v>
      </c>
      <c r="N338" s="713"/>
      <c r="O338" s="710" t="s">
        <v>313</v>
      </c>
      <c r="P338" s="710" t="s">
        <v>313</v>
      </c>
      <c r="Q338" s="647"/>
      <c r="R338" s="665"/>
    </row>
    <row r="339" ht="30.0" customHeight="1">
      <c r="B339" s="820"/>
      <c r="C339" s="820"/>
      <c r="D339" s="820"/>
      <c r="E339" s="660" t="s">
        <v>1060</v>
      </c>
      <c r="F339" s="549">
        <v>200.0</v>
      </c>
      <c r="G339" s="546">
        <v>699.0</v>
      </c>
      <c r="H339" s="665"/>
      <c r="I339" s="730"/>
      <c r="J339" s="529">
        <v>52.0</v>
      </c>
      <c r="K339" s="530">
        <f t="shared" si="74"/>
        <v>0.07439198856</v>
      </c>
      <c r="L339" s="531">
        <f t="shared" si="75"/>
        <v>-52</v>
      </c>
      <c r="M339" s="532">
        <f t="shared" si="76"/>
        <v>-1</v>
      </c>
      <c r="N339" s="713"/>
      <c r="O339" s="710"/>
      <c r="P339" s="710"/>
      <c r="Q339" s="647"/>
      <c r="R339" s="665"/>
    </row>
    <row r="340" ht="30.0" customHeight="1">
      <c r="A340" s="525" t="s">
        <v>984</v>
      </c>
      <c r="B340" s="638"/>
      <c r="C340" s="525" t="s">
        <v>985</v>
      </c>
      <c r="D340" s="694"/>
      <c r="E340" s="657" t="s">
        <v>318</v>
      </c>
      <c r="F340" s="538"/>
      <c r="G340" s="539"/>
      <c r="H340" s="539"/>
      <c r="I340" s="731"/>
      <c r="J340" s="535"/>
      <c r="K340" s="536"/>
      <c r="L340" s="537"/>
      <c r="M340" s="536"/>
      <c r="N340" s="645"/>
      <c r="O340" s="670"/>
      <c r="P340" s="670"/>
      <c r="Q340" s="647"/>
      <c r="R340" s="658"/>
    </row>
    <row r="341" ht="30.0" customHeight="1">
      <c r="B341" s="638"/>
      <c r="C341" s="525"/>
      <c r="D341" s="694"/>
      <c r="E341" s="657" t="s">
        <v>1060</v>
      </c>
      <c r="F341" s="538"/>
      <c r="G341" s="539"/>
      <c r="H341" s="539"/>
      <c r="I341" s="731"/>
      <c r="J341" s="535"/>
      <c r="K341" s="536"/>
      <c r="L341" s="537"/>
      <c r="M341" s="536"/>
      <c r="N341" s="645"/>
      <c r="O341" s="670"/>
      <c r="P341" s="670"/>
      <c r="Q341" s="647"/>
      <c r="R341" s="658"/>
    </row>
    <row r="342" ht="30.0" customHeight="1">
      <c r="A342" s="543" t="s">
        <v>830</v>
      </c>
      <c r="B342" s="551"/>
      <c r="C342" s="543" t="s">
        <v>830</v>
      </c>
      <c r="D342" s="664"/>
      <c r="E342" s="652" t="s">
        <v>318</v>
      </c>
      <c r="F342" s="547">
        <v>50.0</v>
      </c>
      <c r="G342" s="653">
        <v>279.0</v>
      </c>
      <c r="H342" s="653"/>
      <c r="I342" s="730"/>
      <c r="J342" s="529">
        <v>35.0</v>
      </c>
      <c r="K342" s="530">
        <f t="shared" ref="K342:K361" si="77">J342/G342</f>
        <v>0.1254480287</v>
      </c>
      <c r="L342" s="531">
        <f t="shared" ref="L342:L361" si="78">Q342-J342</f>
        <v>-35</v>
      </c>
      <c r="M342" s="532">
        <f t="shared" ref="M342:M361" si="79">Q342/J342-1</f>
        <v>-1</v>
      </c>
      <c r="N342" s="654"/>
      <c r="O342" s="655"/>
      <c r="P342" s="655"/>
      <c r="Q342" s="656"/>
      <c r="R342" s="653"/>
    </row>
    <row r="343" ht="30.0" customHeight="1" outlineLevel="1">
      <c r="B343" s="551"/>
      <c r="C343" s="820"/>
      <c r="D343" s="664"/>
      <c r="E343" s="652" t="s">
        <v>1060</v>
      </c>
      <c r="F343" s="547">
        <v>50.0</v>
      </c>
      <c r="G343" s="653">
        <v>279.0</v>
      </c>
      <c r="H343" s="653"/>
      <c r="I343" s="730"/>
      <c r="J343" s="529">
        <v>35.0</v>
      </c>
      <c r="K343" s="530">
        <f t="shared" si="77"/>
        <v>0.1254480287</v>
      </c>
      <c r="L343" s="531">
        <f t="shared" si="78"/>
        <v>-35</v>
      </c>
      <c r="M343" s="532">
        <f t="shared" si="79"/>
        <v>-1</v>
      </c>
      <c r="N343" s="654"/>
      <c r="O343" s="655"/>
      <c r="P343" s="655"/>
      <c r="Q343" s="656"/>
      <c r="R343" s="653"/>
    </row>
    <row r="344" ht="30.0" customHeight="1" outlineLevel="1">
      <c r="A344" s="543" t="s">
        <v>831</v>
      </c>
      <c r="B344" s="551"/>
      <c r="C344" s="543" t="s">
        <v>831</v>
      </c>
      <c r="D344" s="664"/>
      <c r="E344" s="652" t="s">
        <v>318</v>
      </c>
      <c r="F344" s="547">
        <v>50.0</v>
      </c>
      <c r="G344" s="653">
        <v>279.0</v>
      </c>
      <c r="H344" s="653"/>
      <c r="I344" s="730"/>
      <c r="J344" s="529">
        <v>35.0</v>
      </c>
      <c r="K344" s="530">
        <f t="shared" si="77"/>
        <v>0.1254480287</v>
      </c>
      <c r="L344" s="531">
        <f t="shared" si="78"/>
        <v>-35</v>
      </c>
      <c r="M344" s="532">
        <f t="shared" si="79"/>
        <v>-1</v>
      </c>
      <c r="N344" s="654"/>
      <c r="O344" s="655"/>
      <c r="P344" s="655"/>
      <c r="Q344" s="656"/>
      <c r="R344" s="653"/>
    </row>
    <row r="345" ht="30.0" customHeight="1" outlineLevel="1">
      <c r="B345" s="551"/>
      <c r="C345" s="820"/>
      <c r="D345" s="664"/>
      <c r="E345" s="652" t="s">
        <v>1060</v>
      </c>
      <c r="F345" s="547">
        <v>50.0</v>
      </c>
      <c r="G345" s="653">
        <v>279.0</v>
      </c>
      <c r="H345" s="653"/>
      <c r="I345" s="730"/>
      <c r="J345" s="529">
        <v>35.0</v>
      </c>
      <c r="K345" s="530">
        <f t="shared" si="77"/>
        <v>0.1254480287</v>
      </c>
      <c r="L345" s="531">
        <f t="shared" si="78"/>
        <v>-35</v>
      </c>
      <c r="M345" s="532">
        <f t="shared" si="79"/>
        <v>-1</v>
      </c>
      <c r="N345" s="654"/>
      <c r="O345" s="655"/>
      <c r="P345" s="655"/>
      <c r="Q345" s="656"/>
      <c r="R345" s="653"/>
    </row>
    <row r="346" ht="30.0" customHeight="1" outlineLevel="1">
      <c r="A346" s="543" t="s">
        <v>832</v>
      </c>
      <c r="B346" s="551"/>
      <c r="C346" s="543" t="s">
        <v>833</v>
      </c>
      <c r="D346" s="664"/>
      <c r="E346" s="652" t="s">
        <v>318</v>
      </c>
      <c r="F346" s="547">
        <v>50.0</v>
      </c>
      <c r="G346" s="653">
        <v>279.0</v>
      </c>
      <c r="H346" s="653"/>
      <c r="I346" s="730"/>
      <c r="J346" s="529">
        <v>35.0</v>
      </c>
      <c r="K346" s="530">
        <f t="shared" si="77"/>
        <v>0.1254480287</v>
      </c>
      <c r="L346" s="531">
        <f t="shared" si="78"/>
        <v>-35</v>
      </c>
      <c r="M346" s="532">
        <f t="shared" si="79"/>
        <v>-1</v>
      </c>
      <c r="N346" s="654"/>
      <c r="O346" s="655"/>
      <c r="P346" s="655"/>
      <c r="Q346" s="656"/>
      <c r="R346" s="653"/>
    </row>
    <row r="347" ht="30.0" customHeight="1" outlineLevel="1">
      <c r="B347" s="551"/>
      <c r="C347" s="820"/>
      <c r="D347" s="664"/>
      <c r="E347" s="652" t="s">
        <v>1060</v>
      </c>
      <c r="F347" s="547">
        <v>50.0</v>
      </c>
      <c r="G347" s="653">
        <v>279.0</v>
      </c>
      <c r="H347" s="653"/>
      <c r="I347" s="730"/>
      <c r="J347" s="529">
        <v>35.0</v>
      </c>
      <c r="K347" s="530">
        <f t="shared" si="77"/>
        <v>0.1254480287</v>
      </c>
      <c r="L347" s="531">
        <f t="shared" si="78"/>
        <v>-35</v>
      </c>
      <c r="M347" s="532">
        <f t="shared" si="79"/>
        <v>-1</v>
      </c>
      <c r="N347" s="654"/>
      <c r="O347" s="655"/>
      <c r="P347" s="655"/>
      <c r="Q347" s="656"/>
      <c r="R347" s="653"/>
    </row>
    <row r="348" ht="30.0" customHeight="1" outlineLevel="1">
      <c r="A348" s="543" t="s">
        <v>834</v>
      </c>
      <c r="B348" s="551"/>
      <c r="C348" s="543" t="s">
        <v>834</v>
      </c>
      <c r="D348" s="664"/>
      <c r="E348" s="652" t="s">
        <v>318</v>
      </c>
      <c r="F348" s="547">
        <v>50.0</v>
      </c>
      <c r="G348" s="653">
        <v>279.0</v>
      </c>
      <c r="H348" s="653">
        <v>209.0</v>
      </c>
      <c r="I348" s="730" t="str">
        <f>G348/R348</f>
        <v>#DIV/0!</v>
      </c>
      <c r="J348" s="529">
        <v>25.0</v>
      </c>
      <c r="K348" s="530">
        <f t="shared" si="77"/>
        <v>0.08960573477</v>
      </c>
      <c r="L348" s="531">
        <f t="shared" si="78"/>
        <v>-25</v>
      </c>
      <c r="M348" s="532">
        <f t="shared" si="79"/>
        <v>-1</v>
      </c>
      <c r="N348" s="654"/>
      <c r="O348" s="655" t="s">
        <v>313</v>
      </c>
      <c r="P348" s="655" t="s">
        <v>313</v>
      </c>
      <c r="Q348" s="656"/>
      <c r="R348" s="653"/>
    </row>
    <row r="349" ht="30.0" customHeight="1" outlineLevel="1">
      <c r="B349" s="551"/>
      <c r="C349" s="820"/>
      <c r="D349" s="679"/>
      <c r="E349" s="652" t="s">
        <v>1060</v>
      </c>
      <c r="F349" s="547">
        <v>50.0</v>
      </c>
      <c r="G349" s="653">
        <v>279.0</v>
      </c>
      <c r="H349" s="653">
        <v>199.0</v>
      </c>
      <c r="I349" s="730"/>
      <c r="J349" s="529">
        <v>25.0</v>
      </c>
      <c r="K349" s="530">
        <f t="shared" si="77"/>
        <v>0.08960573477</v>
      </c>
      <c r="L349" s="531">
        <f t="shared" si="78"/>
        <v>-25</v>
      </c>
      <c r="M349" s="532">
        <f t="shared" si="79"/>
        <v>-1</v>
      </c>
      <c r="N349" s="654"/>
      <c r="O349" s="655"/>
      <c r="P349" s="655"/>
      <c r="Q349" s="656"/>
      <c r="R349" s="653"/>
    </row>
    <row r="350" ht="30.0" customHeight="1" outlineLevel="1">
      <c r="A350" s="543" t="s">
        <v>835</v>
      </c>
      <c r="B350" s="551"/>
      <c r="C350" s="551" t="s">
        <v>836</v>
      </c>
      <c r="D350" s="664"/>
      <c r="E350" s="652" t="s">
        <v>318</v>
      </c>
      <c r="F350" s="547">
        <v>50.0</v>
      </c>
      <c r="G350" s="653">
        <v>279.0</v>
      </c>
      <c r="H350" s="653">
        <v>209.0</v>
      </c>
      <c r="I350" s="730" t="str">
        <f>G350/R350</f>
        <v>#DIV/0!</v>
      </c>
      <c r="J350" s="529">
        <v>40.0</v>
      </c>
      <c r="K350" s="530">
        <f t="shared" si="77"/>
        <v>0.1433691756</v>
      </c>
      <c r="L350" s="531">
        <f t="shared" si="78"/>
        <v>-40</v>
      </c>
      <c r="M350" s="532">
        <f t="shared" si="79"/>
        <v>-1</v>
      </c>
      <c r="N350" s="654"/>
      <c r="O350" s="710" t="s">
        <v>313</v>
      </c>
      <c r="P350" s="710" t="s">
        <v>313</v>
      </c>
      <c r="Q350" s="656"/>
      <c r="R350" s="653"/>
    </row>
    <row r="351" ht="30.0" customHeight="1" outlineLevel="1">
      <c r="B351" s="551"/>
      <c r="C351" s="820"/>
      <c r="D351" s="664"/>
      <c r="E351" s="652" t="s">
        <v>1060</v>
      </c>
      <c r="F351" s="547">
        <v>50.0</v>
      </c>
      <c r="G351" s="653">
        <v>279.0</v>
      </c>
      <c r="H351" s="653">
        <v>199.0</v>
      </c>
      <c r="I351" s="730"/>
      <c r="J351" s="529">
        <v>40.0</v>
      </c>
      <c r="K351" s="530">
        <f t="shared" si="77"/>
        <v>0.1433691756</v>
      </c>
      <c r="L351" s="531">
        <f t="shared" si="78"/>
        <v>-40</v>
      </c>
      <c r="M351" s="532">
        <f t="shared" si="79"/>
        <v>-1</v>
      </c>
      <c r="N351" s="654"/>
      <c r="O351" s="710"/>
      <c r="P351" s="710"/>
      <c r="Q351" s="656"/>
      <c r="R351" s="653"/>
    </row>
    <row r="352" ht="30.0" customHeight="1" outlineLevel="1">
      <c r="A352" s="543" t="s">
        <v>837</v>
      </c>
      <c r="B352" s="551"/>
      <c r="C352" s="543" t="s">
        <v>838</v>
      </c>
      <c r="D352" s="664"/>
      <c r="E352" s="652" t="s">
        <v>318</v>
      </c>
      <c r="F352" s="547">
        <v>50.0</v>
      </c>
      <c r="G352" s="653">
        <v>279.0</v>
      </c>
      <c r="H352" s="653">
        <v>209.0</v>
      </c>
      <c r="I352" s="730" t="str">
        <f>G352/R352</f>
        <v>#DIV/0!</v>
      </c>
      <c r="J352" s="529">
        <v>40.0</v>
      </c>
      <c r="K352" s="530">
        <f t="shared" si="77"/>
        <v>0.1433691756</v>
      </c>
      <c r="L352" s="531">
        <f t="shared" si="78"/>
        <v>-40</v>
      </c>
      <c r="M352" s="532">
        <f t="shared" si="79"/>
        <v>-1</v>
      </c>
      <c r="N352" s="654"/>
      <c r="O352" s="655" t="s">
        <v>313</v>
      </c>
      <c r="P352" s="655" t="s">
        <v>313</v>
      </c>
      <c r="Q352" s="656"/>
      <c r="R352" s="653"/>
    </row>
    <row r="353" ht="30.0" customHeight="1" outlineLevel="1">
      <c r="B353" s="551"/>
      <c r="C353" s="820"/>
      <c r="D353" s="664"/>
      <c r="E353" s="652" t="s">
        <v>1060</v>
      </c>
      <c r="F353" s="547">
        <v>50.0</v>
      </c>
      <c r="G353" s="653">
        <v>279.0</v>
      </c>
      <c r="H353" s="653">
        <v>199.0</v>
      </c>
      <c r="I353" s="730"/>
      <c r="J353" s="529">
        <v>40.0</v>
      </c>
      <c r="K353" s="530">
        <f t="shared" si="77"/>
        <v>0.1433691756</v>
      </c>
      <c r="L353" s="531">
        <f t="shared" si="78"/>
        <v>-40</v>
      </c>
      <c r="M353" s="532">
        <f t="shared" si="79"/>
        <v>-1</v>
      </c>
      <c r="N353" s="654"/>
      <c r="O353" s="655"/>
      <c r="P353" s="655"/>
      <c r="Q353" s="656"/>
      <c r="R353" s="653"/>
    </row>
    <row r="354" ht="30.0" customHeight="1" outlineLevel="1">
      <c r="A354" s="711" t="s">
        <v>839</v>
      </c>
      <c r="B354" s="551"/>
      <c r="C354" s="711" t="s">
        <v>839</v>
      </c>
      <c r="D354" s="712"/>
      <c r="E354" s="660" t="s">
        <v>318</v>
      </c>
      <c r="F354" s="547">
        <v>50.0</v>
      </c>
      <c r="G354" s="653">
        <v>279.0</v>
      </c>
      <c r="H354" s="653">
        <v>209.0</v>
      </c>
      <c r="I354" s="730" t="str">
        <f>G354/R354</f>
        <v>#DIV/0!</v>
      </c>
      <c r="J354" s="529">
        <v>40.0</v>
      </c>
      <c r="K354" s="530">
        <f t="shared" si="77"/>
        <v>0.1433691756</v>
      </c>
      <c r="L354" s="531">
        <f t="shared" si="78"/>
        <v>-40</v>
      </c>
      <c r="M354" s="532">
        <f t="shared" si="79"/>
        <v>-1</v>
      </c>
      <c r="N354" s="654"/>
      <c r="O354" s="655" t="s">
        <v>313</v>
      </c>
      <c r="P354" s="655" t="s">
        <v>313</v>
      </c>
      <c r="Q354" s="656"/>
      <c r="R354" s="653"/>
    </row>
    <row r="355" ht="30.0" customHeight="1" outlineLevel="1">
      <c r="B355" s="551"/>
      <c r="C355" s="820"/>
      <c r="D355" s="712"/>
      <c r="E355" s="660" t="s">
        <v>1060</v>
      </c>
      <c r="F355" s="547">
        <v>50.0</v>
      </c>
      <c r="G355" s="653">
        <v>279.0</v>
      </c>
      <c r="H355" s="653">
        <v>199.0</v>
      </c>
      <c r="I355" s="730"/>
      <c r="J355" s="529">
        <v>40.0</v>
      </c>
      <c r="K355" s="530">
        <f t="shared" si="77"/>
        <v>0.1433691756</v>
      </c>
      <c r="L355" s="531">
        <f t="shared" si="78"/>
        <v>-40</v>
      </c>
      <c r="M355" s="532">
        <f t="shared" si="79"/>
        <v>-1</v>
      </c>
      <c r="N355" s="654"/>
      <c r="O355" s="655"/>
      <c r="P355" s="655"/>
      <c r="Q355" s="656"/>
      <c r="R355" s="653"/>
    </row>
    <row r="356" ht="30.0" customHeight="1" outlineLevel="1">
      <c r="A356" s="543" t="s">
        <v>840</v>
      </c>
      <c r="B356" s="551"/>
      <c r="C356" s="551" t="s">
        <v>841</v>
      </c>
      <c r="D356" s="664"/>
      <c r="E356" s="660" t="s">
        <v>318</v>
      </c>
      <c r="F356" s="547">
        <v>50.0</v>
      </c>
      <c r="G356" s="653">
        <v>279.0</v>
      </c>
      <c r="H356" s="653">
        <v>209.0</v>
      </c>
      <c r="I356" s="730" t="str">
        <f>G356/R356</f>
        <v>#DIV/0!</v>
      </c>
      <c r="J356" s="529">
        <v>40.0</v>
      </c>
      <c r="K356" s="530">
        <f t="shared" si="77"/>
        <v>0.1433691756</v>
      </c>
      <c r="L356" s="531">
        <f t="shared" si="78"/>
        <v>-40</v>
      </c>
      <c r="M356" s="532">
        <f t="shared" si="79"/>
        <v>-1</v>
      </c>
      <c r="N356" s="654"/>
      <c r="O356" s="655" t="s">
        <v>313</v>
      </c>
      <c r="P356" s="655" t="s">
        <v>313</v>
      </c>
      <c r="Q356" s="656"/>
      <c r="R356" s="653"/>
    </row>
    <row r="357" ht="30.0" customHeight="1" outlineLevel="1">
      <c r="B357" s="551"/>
      <c r="C357" s="820"/>
      <c r="D357" s="664"/>
      <c r="E357" s="660" t="s">
        <v>1060</v>
      </c>
      <c r="F357" s="547">
        <v>50.0</v>
      </c>
      <c r="G357" s="653">
        <v>279.0</v>
      </c>
      <c r="H357" s="653">
        <v>199.0</v>
      </c>
      <c r="I357" s="730"/>
      <c r="J357" s="529">
        <v>40.0</v>
      </c>
      <c r="K357" s="530">
        <f t="shared" si="77"/>
        <v>0.1433691756</v>
      </c>
      <c r="L357" s="531">
        <f t="shared" si="78"/>
        <v>-40</v>
      </c>
      <c r="M357" s="532">
        <f t="shared" si="79"/>
        <v>-1</v>
      </c>
      <c r="N357" s="654"/>
      <c r="O357" s="655"/>
      <c r="P357" s="655"/>
      <c r="Q357" s="656"/>
      <c r="R357" s="653"/>
    </row>
    <row r="358" ht="30.0" customHeight="1" outlineLevel="1">
      <c r="A358" s="543" t="s">
        <v>842</v>
      </c>
      <c r="B358" s="683"/>
      <c r="C358" s="543" t="s">
        <v>843</v>
      </c>
      <c r="D358" s="712"/>
      <c r="E358" s="660" t="s">
        <v>318</v>
      </c>
      <c r="F358" s="547">
        <v>50.0</v>
      </c>
      <c r="G358" s="653">
        <v>279.0</v>
      </c>
      <c r="H358" s="653">
        <v>209.0</v>
      </c>
      <c r="I358" s="730" t="str">
        <f>G358/R358</f>
        <v>#DIV/0!</v>
      </c>
      <c r="J358" s="529">
        <v>40.0</v>
      </c>
      <c r="K358" s="530">
        <f t="shared" si="77"/>
        <v>0.1433691756</v>
      </c>
      <c r="L358" s="531">
        <f t="shared" si="78"/>
        <v>-40</v>
      </c>
      <c r="M358" s="532">
        <f t="shared" si="79"/>
        <v>-1</v>
      </c>
      <c r="N358" s="713"/>
      <c r="O358" s="542" t="s">
        <v>313</v>
      </c>
      <c r="P358" s="542" t="s">
        <v>313</v>
      </c>
      <c r="Q358" s="647"/>
      <c r="R358" s="665"/>
    </row>
    <row r="359" ht="30.0" customHeight="1">
      <c r="B359" s="683"/>
      <c r="C359" s="820"/>
      <c r="D359" s="712"/>
      <c r="E359" s="660" t="s">
        <v>1060</v>
      </c>
      <c r="F359" s="547">
        <v>50.0</v>
      </c>
      <c r="G359" s="653">
        <v>279.0</v>
      </c>
      <c r="H359" s="653">
        <v>199.0</v>
      </c>
      <c r="I359" s="730"/>
      <c r="J359" s="529">
        <v>40.0</v>
      </c>
      <c r="K359" s="530">
        <f t="shared" si="77"/>
        <v>0.1433691756</v>
      </c>
      <c r="L359" s="531">
        <f t="shared" si="78"/>
        <v>-40</v>
      </c>
      <c r="M359" s="532">
        <f t="shared" si="79"/>
        <v>-1</v>
      </c>
      <c r="N359" s="713"/>
      <c r="O359" s="542"/>
      <c r="P359" s="542"/>
      <c r="Q359" s="647"/>
      <c r="R359" s="665"/>
    </row>
    <row r="360" ht="30.0" customHeight="1">
      <c r="A360" s="543" t="s">
        <v>987</v>
      </c>
      <c r="B360" s="551"/>
      <c r="C360" s="543" t="s">
        <v>987</v>
      </c>
      <c r="D360" s="664"/>
      <c r="E360" s="660" t="s">
        <v>318</v>
      </c>
      <c r="F360" s="549">
        <v>450.0</v>
      </c>
      <c r="G360" s="665">
        <v>2399.0</v>
      </c>
      <c r="H360" s="665">
        <v>1599.0</v>
      </c>
      <c r="I360" s="730" t="str">
        <f>G360/R360</f>
        <v>#DIV/0!</v>
      </c>
      <c r="J360" s="529">
        <v>350.0</v>
      </c>
      <c r="K360" s="530">
        <f t="shared" si="77"/>
        <v>0.1458941226</v>
      </c>
      <c r="L360" s="531">
        <f t="shared" si="78"/>
        <v>-350</v>
      </c>
      <c r="M360" s="532">
        <f t="shared" si="79"/>
        <v>-1</v>
      </c>
      <c r="N360" s="661"/>
      <c r="O360" s="633" t="s">
        <v>313</v>
      </c>
      <c r="P360" s="633" t="s">
        <v>313</v>
      </c>
      <c r="Q360" s="672"/>
      <c r="R360" s="665"/>
    </row>
    <row r="361" ht="30.0" customHeight="1" outlineLevel="1">
      <c r="B361" s="551"/>
      <c r="C361" s="820"/>
      <c r="D361" s="664"/>
      <c r="E361" s="660" t="s">
        <v>1060</v>
      </c>
      <c r="F361" s="549">
        <v>450.0</v>
      </c>
      <c r="G361" s="665">
        <v>2399.0</v>
      </c>
      <c r="H361" s="665">
        <v>1399.0</v>
      </c>
      <c r="I361" s="730"/>
      <c r="J361" s="529">
        <v>350.0</v>
      </c>
      <c r="K361" s="530">
        <f t="shared" si="77"/>
        <v>0.1458941226</v>
      </c>
      <c r="L361" s="531">
        <f t="shared" si="78"/>
        <v>-350</v>
      </c>
      <c r="M361" s="532">
        <f t="shared" si="79"/>
        <v>-1</v>
      </c>
      <c r="N361" s="661"/>
      <c r="O361" s="633"/>
      <c r="P361" s="633"/>
      <c r="Q361" s="672"/>
      <c r="R361" s="665"/>
    </row>
    <row r="362" ht="30.0" customHeight="1" outlineLevel="1">
      <c r="A362" s="525" t="s">
        <v>1220</v>
      </c>
      <c r="B362" s="638"/>
      <c r="C362" s="525" t="s">
        <v>988</v>
      </c>
      <c r="D362" s="694"/>
      <c r="E362" s="657" t="s">
        <v>318</v>
      </c>
      <c r="F362" s="538"/>
      <c r="G362" s="539"/>
      <c r="H362" s="539"/>
      <c r="I362" s="731"/>
      <c r="J362" s="535"/>
      <c r="K362" s="536"/>
      <c r="L362" s="537"/>
      <c r="M362" s="536"/>
      <c r="N362" s="645"/>
      <c r="O362" s="670"/>
      <c r="P362" s="670"/>
      <c r="Q362" s="647"/>
      <c r="R362" s="658"/>
    </row>
    <row r="363" ht="30.0" customHeight="1" outlineLevel="1">
      <c r="B363" s="638"/>
      <c r="C363" s="525"/>
      <c r="D363" s="638"/>
      <c r="E363" s="657" t="s">
        <v>1060</v>
      </c>
      <c r="F363" s="538"/>
      <c r="G363" s="539"/>
      <c r="H363" s="539"/>
      <c r="I363" s="731"/>
      <c r="J363" s="535"/>
      <c r="K363" s="536"/>
      <c r="L363" s="537"/>
      <c r="M363" s="536"/>
      <c r="N363" s="645"/>
      <c r="O363" s="670"/>
      <c r="P363" s="670"/>
      <c r="Q363" s="647"/>
      <c r="R363" s="658"/>
    </row>
    <row r="364" ht="30.0" customHeight="1">
      <c r="A364" s="551" t="s">
        <v>990</v>
      </c>
      <c r="B364" s="551" t="s">
        <v>991</v>
      </c>
      <c r="C364" s="551" t="s">
        <v>990</v>
      </c>
      <c r="D364" s="551" t="s">
        <v>991</v>
      </c>
      <c r="E364" s="660" t="s">
        <v>318</v>
      </c>
      <c r="F364" s="547">
        <v>60.0</v>
      </c>
      <c r="G364" s="665">
        <v>399.0</v>
      </c>
      <c r="H364" s="665">
        <v>369.0</v>
      </c>
      <c r="I364" s="730" t="str">
        <f>G364/R364</f>
        <v>#DIV/0!</v>
      </c>
      <c r="J364" s="529">
        <v>81.0</v>
      </c>
      <c r="K364" s="530">
        <f t="shared" ref="K364:K367" si="80">J364/G364</f>
        <v>0.2030075188</v>
      </c>
      <c r="L364" s="531">
        <f t="shared" ref="L364:L367" si="81">Q364-J364</f>
        <v>-81</v>
      </c>
      <c r="M364" s="532">
        <f t="shared" ref="M364:M367" si="82">Q364/J364-1</f>
        <v>-1</v>
      </c>
      <c r="N364" s="654"/>
      <c r="O364" s="655" t="s">
        <v>313</v>
      </c>
      <c r="P364" s="655" t="s">
        <v>313</v>
      </c>
      <c r="Q364" s="672"/>
      <c r="R364" s="665"/>
    </row>
    <row r="365" ht="30.0" customHeight="1" outlineLevel="1">
      <c r="B365" s="820"/>
      <c r="C365" s="820"/>
      <c r="D365" s="820"/>
      <c r="E365" s="660" t="s">
        <v>1060</v>
      </c>
      <c r="F365" s="547">
        <v>60.0</v>
      </c>
      <c r="G365" s="665">
        <v>399.0</v>
      </c>
      <c r="H365" s="665">
        <v>359.0</v>
      </c>
      <c r="I365" s="730"/>
      <c r="J365" s="529">
        <v>81.0</v>
      </c>
      <c r="K365" s="530">
        <f t="shared" si="80"/>
        <v>0.2030075188</v>
      </c>
      <c r="L365" s="531">
        <f t="shared" si="81"/>
        <v>-81</v>
      </c>
      <c r="M365" s="532">
        <f t="shared" si="82"/>
        <v>-1</v>
      </c>
      <c r="N365" s="654"/>
      <c r="O365" s="655"/>
      <c r="P365" s="655"/>
      <c r="Q365" s="672"/>
      <c r="R365" s="665"/>
    </row>
    <row r="366" ht="30.0" customHeight="1" outlineLevel="1">
      <c r="A366" s="543" t="s">
        <v>992</v>
      </c>
      <c r="B366" s="543" t="s">
        <v>993</v>
      </c>
      <c r="C366" s="543" t="s">
        <v>992</v>
      </c>
      <c r="D366" s="543" t="s">
        <v>993</v>
      </c>
      <c r="E366" s="660" t="s">
        <v>318</v>
      </c>
      <c r="F366" s="547">
        <v>60.0</v>
      </c>
      <c r="G366" s="665">
        <v>399.0</v>
      </c>
      <c r="H366" s="665">
        <v>369.0</v>
      </c>
      <c r="I366" s="730" t="str">
        <f>G366/R366</f>
        <v>#DIV/0!</v>
      </c>
      <c r="J366" s="529">
        <v>87.0</v>
      </c>
      <c r="K366" s="530">
        <f t="shared" si="80"/>
        <v>0.2180451128</v>
      </c>
      <c r="L366" s="531">
        <f t="shared" si="81"/>
        <v>-87</v>
      </c>
      <c r="M366" s="532">
        <f t="shared" si="82"/>
        <v>-1</v>
      </c>
      <c r="N366" s="654"/>
      <c r="O366" s="655"/>
      <c r="P366" s="655"/>
      <c r="Q366" s="672"/>
      <c r="R366" s="665"/>
    </row>
    <row r="367" ht="30.0" customHeight="1" outlineLevel="1">
      <c r="B367" s="820"/>
      <c r="C367" s="820"/>
      <c r="D367" s="820"/>
      <c r="E367" s="660" t="s">
        <v>1060</v>
      </c>
      <c r="F367" s="547">
        <v>60.0</v>
      </c>
      <c r="G367" s="665">
        <v>399.0</v>
      </c>
      <c r="H367" s="665">
        <v>359.0</v>
      </c>
      <c r="I367" s="730"/>
      <c r="J367" s="529">
        <v>87.0</v>
      </c>
      <c r="K367" s="530">
        <f t="shared" si="80"/>
        <v>0.2180451128</v>
      </c>
      <c r="L367" s="531">
        <f t="shared" si="81"/>
        <v>-87</v>
      </c>
      <c r="M367" s="532">
        <f t="shared" si="82"/>
        <v>-1</v>
      </c>
      <c r="N367" s="654"/>
      <c r="O367" s="655"/>
      <c r="P367" s="655"/>
      <c r="Q367" s="672"/>
      <c r="R367" s="665"/>
    </row>
    <row r="368" ht="30.0" customHeight="1" outlineLevel="1">
      <c r="A368" s="525" t="s">
        <v>994</v>
      </c>
      <c r="B368" s="638"/>
      <c r="C368" s="525" t="s">
        <v>995</v>
      </c>
      <c r="D368" s="721"/>
      <c r="E368" s="657" t="s">
        <v>318</v>
      </c>
      <c r="F368" s="538"/>
      <c r="G368" s="539"/>
      <c r="H368" s="539"/>
      <c r="I368" s="731"/>
      <c r="J368" s="535"/>
      <c r="K368" s="536"/>
      <c r="L368" s="537"/>
      <c r="M368" s="536"/>
      <c r="N368" s="645"/>
      <c r="O368" s="536"/>
      <c r="P368" s="536"/>
      <c r="Q368" s="647"/>
      <c r="R368" s="658"/>
    </row>
    <row r="369" ht="30.0" customHeight="1" outlineLevel="1">
      <c r="B369" s="638"/>
      <c r="C369" s="525"/>
      <c r="D369" s="673"/>
      <c r="E369" s="657" t="s">
        <v>1060</v>
      </c>
      <c r="F369" s="538"/>
      <c r="G369" s="539"/>
      <c r="H369" s="539"/>
      <c r="I369" s="731"/>
      <c r="J369" s="535"/>
      <c r="K369" s="536"/>
      <c r="L369" s="537"/>
      <c r="M369" s="536"/>
      <c r="N369" s="645"/>
      <c r="O369" s="536"/>
      <c r="P369" s="536"/>
      <c r="Q369" s="647"/>
      <c r="R369" s="658"/>
    </row>
    <row r="370" ht="30.0" customHeight="1">
      <c r="A370" s="543" t="s">
        <v>1221</v>
      </c>
      <c r="B370" s="709" t="s">
        <v>1222</v>
      </c>
      <c r="C370" s="543" t="s">
        <v>1221</v>
      </c>
      <c r="D370" s="709" t="s">
        <v>1223</v>
      </c>
      <c r="E370" s="660" t="s">
        <v>318</v>
      </c>
      <c r="F370" s="545">
        <v>300.0</v>
      </c>
      <c r="G370" s="665">
        <v>999.0</v>
      </c>
      <c r="H370" s="665">
        <v>799.0</v>
      </c>
      <c r="I370" s="730" t="str">
        <f>G370/R370</f>
        <v>#DIV/0!</v>
      </c>
      <c r="J370" s="529">
        <v>122.0</v>
      </c>
      <c r="K370" s="530">
        <f t="shared" ref="K370:K385" si="83">J370/G370</f>
        <v>0.1221221221</v>
      </c>
      <c r="L370" s="531">
        <f t="shared" ref="L370:L385" si="84">Q370-J370</f>
        <v>-122</v>
      </c>
      <c r="M370" s="532">
        <f t="shared" ref="M370:M385" si="85">Q370/J370-1</f>
        <v>-1</v>
      </c>
      <c r="N370" s="661"/>
      <c r="O370" s="633" t="s">
        <v>313</v>
      </c>
      <c r="P370" s="633" t="s">
        <v>313</v>
      </c>
      <c r="Q370" s="672"/>
      <c r="R370" s="665"/>
    </row>
    <row r="371" ht="30.0" customHeight="1" outlineLevel="1">
      <c r="B371" s="820"/>
      <c r="C371" s="820"/>
      <c r="D371" s="820"/>
      <c r="E371" s="660" t="s">
        <v>1060</v>
      </c>
      <c r="F371" s="545">
        <v>300.0</v>
      </c>
      <c r="G371" s="665">
        <v>999.0</v>
      </c>
      <c r="H371" s="665">
        <v>759.0</v>
      </c>
      <c r="I371" s="730"/>
      <c r="J371" s="529">
        <v>120.0</v>
      </c>
      <c r="K371" s="530">
        <f t="shared" si="83"/>
        <v>0.1201201201</v>
      </c>
      <c r="L371" s="531">
        <f t="shared" si="84"/>
        <v>-120</v>
      </c>
      <c r="M371" s="532">
        <f t="shared" si="85"/>
        <v>-1</v>
      </c>
      <c r="N371" s="661"/>
      <c r="O371" s="633"/>
      <c r="P371" s="633"/>
      <c r="Q371" s="672"/>
      <c r="R371" s="665"/>
    </row>
    <row r="372" ht="30.0" customHeight="1" outlineLevel="1">
      <c r="A372" s="543" t="s">
        <v>1000</v>
      </c>
      <c r="B372" s="709" t="s">
        <v>1001</v>
      </c>
      <c r="C372" s="543" t="s">
        <v>1000</v>
      </c>
      <c r="D372" s="709" t="s">
        <v>1002</v>
      </c>
      <c r="E372" s="660" t="s">
        <v>318</v>
      </c>
      <c r="F372" s="545">
        <v>300.0</v>
      </c>
      <c r="G372" s="665">
        <v>999.0</v>
      </c>
      <c r="H372" s="665">
        <v>799.0</v>
      </c>
      <c r="I372" s="730" t="str">
        <f>G372/R372</f>
        <v>#DIV/0!</v>
      </c>
      <c r="J372" s="529">
        <v>151.0</v>
      </c>
      <c r="K372" s="530">
        <f t="shared" si="83"/>
        <v>0.1511511512</v>
      </c>
      <c r="L372" s="531">
        <f t="shared" si="84"/>
        <v>-151</v>
      </c>
      <c r="M372" s="532">
        <f t="shared" si="85"/>
        <v>-1</v>
      </c>
      <c r="N372" s="661"/>
      <c r="O372" s="655" t="s">
        <v>313</v>
      </c>
      <c r="P372" s="655" t="s">
        <v>313</v>
      </c>
      <c r="Q372" s="672"/>
      <c r="R372" s="665"/>
    </row>
    <row r="373" ht="30.0" customHeight="1" outlineLevel="1">
      <c r="B373" s="820"/>
      <c r="C373" s="820"/>
      <c r="D373" s="820"/>
      <c r="E373" s="660" t="s">
        <v>1060</v>
      </c>
      <c r="F373" s="545">
        <v>300.0</v>
      </c>
      <c r="G373" s="665">
        <v>999.0</v>
      </c>
      <c r="H373" s="665">
        <v>759.0</v>
      </c>
      <c r="I373" s="730"/>
      <c r="J373" s="529">
        <v>130.0</v>
      </c>
      <c r="K373" s="530">
        <f t="shared" si="83"/>
        <v>0.1301301301</v>
      </c>
      <c r="L373" s="531">
        <f t="shared" si="84"/>
        <v>-130</v>
      </c>
      <c r="M373" s="532">
        <f t="shared" si="85"/>
        <v>-1</v>
      </c>
      <c r="N373" s="661"/>
      <c r="O373" s="655"/>
      <c r="P373" s="655"/>
      <c r="Q373" s="672"/>
      <c r="R373" s="665"/>
    </row>
    <row r="374" ht="30.0" customHeight="1" outlineLevel="1">
      <c r="A374" s="543" t="s">
        <v>1224</v>
      </c>
      <c r="B374" s="543" t="s">
        <v>1225</v>
      </c>
      <c r="C374" s="543" t="s">
        <v>1224</v>
      </c>
      <c r="D374" s="543" t="s">
        <v>1226</v>
      </c>
      <c r="E374" s="660" t="s">
        <v>318</v>
      </c>
      <c r="F374" s="545">
        <v>300.0</v>
      </c>
      <c r="G374" s="665">
        <v>999.0</v>
      </c>
      <c r="H374" s="665">
        <v>799.0</v>
      </c>
      <c r="I374" s="730" t="str">
        <f>G374/R374</f>
        <v>#DIV/0!</v>
      </c>
      <c r="J374" s="529">
        <v>95.0</v>
      </c>
      <c r="K374" s="530">
        <f t="shared" si="83"/>
        <v>0.0950950951</v>
      </c>
      <c r="L374" s="531">
        <f t="shared" si="84"/>
        <v>-95</v>
      </c>
      <c r="M374" s="532">
        <f t="shared" si="85"/>
        <v>-1</v>
      </c>
      <c r="N374" s="661"/>
      <c r="O374" s="655" t="s">
        <v>313</v>
      </c>
      <c r="P374" s="655" t="s">
        <v>313</v>
      </c>
      <c r="Q374" s="672"/>
      <c r="R374" s="665"/>
    </row>
    <row r="375" ht="30.0" customHeight="1" outlineLevel="1">
      <c r="B375" s="820"/>
      <c r="C375" s="820"/>
      <c r="D375" s="820"/>
      <c r="E375" s="660" t="s">
        <v>1060</v>
      </c>
      <c r="F375" s="545">
        <v>300.0</v>
      </c>
      <c r="G375" s="665">
        <v>999.0</v>
      </c>
      <c r="H375" s="665">
        <v>759.0</v>
      </c>
      <c r="I375" s="730"/>
      <c r="J375" s="529">
        <v>91.0</v>
      </c>
      <c r="K375" s="530">
        <f t="shared" si="83"/>
        <v>0.09109109109</v>
      </c>
      <c r="L375" s="531">
        <f t="shared" si="84"/>
        <v>-91</v>
      </c>
      <c r="M375" s="532">
        <f t="shared" si="85"/>
        <v>-1</v>
      </c>
      <c r="N375" s="661"/>
      <c r="O375" s="655"/>
      <c r="P375" s="655"/>
      <c r="Q375" s="672"/>
      <c r="R375" s="665"/>
    </row>
    <row r="376" ht="30.0" customHeight="1" outlineLevel="1">
      <c r="A376" s="543" t="s">
        <v>1003</v>
      </c>
      <c r="B376" s="543" t="s">
        <v>1227</v>
      </c>
      <c r="C376" s="543" t="s">
        <v>1003</v>
      </c>
      <c r="D376" s="543" t="s">
        <v>1228</v>
      </c>
      <c r="E376" s="660" t="s">
        <v>318</v>
      </c>
      <c r="F376" s="545">
        <v>300.0</v>
      </c>
      <c r="G376" s="665">
        <v>999.0</v>
      </c>
      <c r="H376" s="665">
        <v>899.0</v>
      </c>
      <c r="I376" s="730" t="str">
        <f>G376/R376</f>
        <v>#DIV/0!</v>
      </c>
      <c r="J376" s="529">
        <v>195.0</v>
      </c>
      <c r="K376" s="530">
        <f t="shared" si="83"/>
        <v>0.1951951952</v>
      </c>
      <c r="L376" s="531">
        <f t="shared" si="84"/>
        <v>-195</v>
      </c>
      <c r="M376" s="532">
        <f t="shared" si="85"/>
        <v>-1</v>
      </c>
      <c r="N376" s="661"/>
      <c r="O376" s="655"/>
      <c r="P376" s="655"/>
      <c r="Q376" s="672"/>
      <c r="R376" s="665"/>
    </row>
    <row r="377" ht="30.0" customHeight="1" outlineLevel="1">
      <c r="B377" s="820"/>
      <c r="C377" s="820"/>
      <c r="D377" s="820"/>
      <c r="E377" s="660" t="s">
        <v>1060</v>
      </c>
      <c r="F377" s="545">
        <v>300.0</v>
      </c>
      <c r="G377" s="665">
        <v>999.0</v>
      </c>
      <c r="H377" s="665">
        <v>859.0</v>
      </c>
      <c r="I377" s="730"/>
      <c r="J377" s="529">
        <v>187.0</v>
      </c>
      <c r="K377" s="530">
        <f t="shared" si="83"/>
        <v>0.1871871872</v>
      </c>
      <c r="L377" s="531">
        <f t="shared" si="84"/>
        <v>-187</v>
      </c>
      <c r="M377" s="532">
        <f t="shared" si="85"/>
        <v>-1</v>
      </c>
      <c r="N377" s="661"/>
      <c r="O377" s="655"/>
      <c r="P377" s="655"/>
      <c r="Q377" s="672"/>
      <c r="R377" s="665"/>
    </row>
    <row r="378" ht="30.0" customHeight="1" outlineLevel="1">
      <c r="A378" s="543" t="s">
        <v>1005</v>
      </c>
      <c r="B378" s="709" t="s">
        <v>1229</v>
      </c>
      <c r="C378" s="543" t="s">
        <v>1005</v>
      </c>
      <c r="D378" s="709" t="s">
        <v>1007</v>
      </c>
      <c r="E378" s="660" t="s">
        <v>318</v>
      </c>
      <c r="F378" s="549">
        <v>2500.0</v>
      </c>
      <c r="G378" s="665">
        <v>2999.0</v>
      </c>
      <c r="H378" s="665">
        <v>2999.0</v>
      </c>
      <c r="I378" s="730" t="str">
        <f>G378/R378</f>
        <v>#DIV/0!</v>
      </c>
      <c r="J378" s="529">
        <v>589.0</v>
      </c>
      <c r="K378" s="530">
        <f t="shared" si="83"/>
        <v>0.1963987996</v>
      </c>
      <c r="L378" s="531">
        <f t="shared" si="84"/>
        <v>-589</v>
      </c>
      <c r="M378" s="532">
        <f t="shared" si="85"/>
        <v>-1</v>
      </c>
      <c r="N378" s="661"/>
      <c r="O378" s="655"/>
      <c r="P378" s="655"/>
      <c r="Q378" s="672"/>
      <c r="R378" s="665"/>
    </row>
    <row r="379" ht="30.0" customHeight="1" outlineLevel="1">
      <c r="B379" s="820"/>
      <c r="C379" s="820"/>
      <c r="D379" s="820"/>
      <c r="E379" s="660" t="s">
        <v>1060</v>
      </c>
      <c r="F379" s="549">
        <v>2500.0</v>
      </c>
      <c r="G379" s="665">
        <v>2999.0</v>
      </c>
      <c r="H379" s="665">
        <v>2799.0</v>
      </c>
      <c r="I379" s="730"/>
      <c r="J379" s="529">
        <v>600.0</v>
      </c>
      <c r="K379" s="530">
        <f t="shared" si="83"/>
        <v>0.2000666889</v>
      </c>
      <c r="L379" s="531">
        <f t="shared" si="84"/>
        <v>-600</v>
      </c>
      <c r="M379" s="532">
        <f t="shared" si="85"/>
        <v>-1</v>
      </c>
      <c r="N379" s="661"/>
      <c r="O379" s="655"/>
      <c r="P379" s="655"/>
      <c r="Q379" s="672"/>
      <c r="R379" s="665"/>
    </row>
    <row r="380" ht="30.0" customHeight="1" outlineLevel="1">
      <c r="A380" s="543" t="s">
        <v>1008</v>
      </c>
      <c r="B380" s="543" t="s">
        <v>1230</v>
      </c>
      <c r="C380" s="543" t="s">
        <v>1008</v>
      </c>
      <c r="D380" s="543"/>
      <c r="E380" s="660" t="s">
        <v>318</v>
      </c>
      <c r="F380" s="548">
        <v>1200.0</v>
      </c>
      <c r="G380" s="665">
        <v>1999.0</v>
      </c>
      <c r="H380" s="665">
        <v>1499.0</v>
      </c>
      <c r="I380" s="730" t="str">
        <f>G380/R380</f>
        <v>#DIV/0!</v>
      </c>
      <c r="J380" s="529">
        <v>463.0</v>
      </c>
      <c r="K380" s="530">
        <f t="shared" si="83"/>
        <v>0.2316158079</v>
      </c>
      <c r="L380" s="531">
        <f t="shared" si="84"/>
        <v>-463</v>
      </c>
      <c r="M380" s="532">
        <f t="shared" si="85"/>
        <v>-1</v>
      </c>
      <c r="N380" s="654"/>
      <c r="O380" s="655" t="s">
        <v>313</v>
      </c>
      <c r="P380" s="655" t="s">
        <v>313</v>
      </c>
      <c r="Q380" s="647"/>
      <c r="R380" s="665"/>
    </row>
    <row r="381" ht="30.0" customHeight="1" outlineLevel="1">
      <c r="B381" s="820"/>
      <c r="C381" s="820"/>
      <c r="D381" s="820"/>
      <c r="E381" s="660" t="s">
        <v>1060</v>
      </c>
      <c r="F381" s="548">
        <v>1200.0</v>
      </c>
      <c r="G381" s="665">
        <v>1999.0</v>
      </c>
      <c r="H381" s="665">
        <v>1449.0</v>
      </c>
      <c r="I381" s="730"/>
      <c r="J381" s="529">
        <v>387.0</v>
      </c>
      <c r="K381" s="530">
        <f t="shared" si="83"/>
        <v>0.1935967984</v>
      </c>
      <c r="L381" s="531">
        <f t="shared" si="84"/>
        <v>-387</v>
      </c>
      <c r="M381" s="532">
        <f t="shared" si="85"/>
        <v>-1</v>
      </c>
      <c r="N381" s="654"/>
      <c r="O381" s="655"/>
      <c r="P381" s="655"/>
      <c r="Q381" s="647"/>
      <c r="R381" s="665"/>
    </row>
    <row r="382" ht="30.0" customHeight="1" outlineLevel="1">
      <c r="A382" s="543" t="s">
        <v>1010</v>
      </c>
      <c r="B382" s="543" t="s">
        <v>1231</v>
      </c>
      <c r="C382" s="543" t="s">
        <v>1010</v>
      </c>
      <c r="D382" s="543"/>
      <c r="E382" s="660" t="s">
        <v>318</v>
      </c>
      <c r="F382" s="548">
        <v>1200.0</v>
      </c>
      <c r="G382" s="665">
        <v>1999.0</v>
      </c>
      <c r="H382" s="665">
        <v>1499.0</v>
      </c>
      <c r="I382" s="730" t="str">
        <f>G382/R382</f>
        <v>#DIV/0!</v>
      </c>
      <c r="J382" s="529">
        <v>520.0</v>
      </c>
      <c r="K382" s="530">
        <f t="shared" si="83"/>
        <v>0.260130065</v>
      </c>
      <c r="L382" s="531">
        <f t="shared" si="84"/>
        <v>-520</v>
      </c>
      <c r="M382" s="532">
        <f t="shared" si="85"/>
        <v>-1</v>
      </c>
      <c r="N382" s="654"/>
      <c r="O382" s="655" t="s">
        <v>313</v>
      </c>
      <c r="P382" s="655" t="s">
        <v>313</v>
      </c>
      <c r="Q382" s="647"/>
      <c r="R382" s="665"/>
    </row>
    <row r="383" ht="30.0" customHeight="1" outlineLevel="1">
      <c r="B383" s="820"/>
      <c r="C383" s="820"/>
      <c r="D383" s="820"/>
      <c r="E383" s="660" t="s">
        <v>1060</v>
      </c>
      <c r="F383" s="548">
        <v>1200.0</v>
      </c>
      <c r="G383" s="665">
        <v>1999.0</v>
      </c>
      <c r="H383" s="665">
        <v>1449.0</v>
      </c>
      <c r="I383" s="730"/>
      <c r="J383" s="529">
        <v>440.0</v>
      </c>
      <c r="K383" s="530">
        <f t="shared" si="83"/>
        <v>0.220110055</v>
      </c>
      <c r="L383" s="531">
        <f t="shared" si="84"/>
        <v>-440</v>
      </c>
      <c r="M383" s="532">
        <f t="shared" si="85"/>
        <v>-1</v>
      </c>
      <c r="N383" s="654"/>
      <c r="O383" s="655"/>
      <c r="P383" s="655"/>
      <c r="Q383" s="647"/>
      <c r="R383" s="665"/>
    </row>
    <row r="384" ht="30.0" customHeight="1" outlineLevel="1">
      <c r="A384" s="543" t="s">
        <v>1012</v>
      </c>
      <c r="B384" s="543" t="s">
        <v>1013</v>
      </c>
      <c r="C384" s="543" t="s">
        <v>1012</v>
      </c>
      <c r="D384" s="543" t="s">
        <v>1014</v>
      </c>
      <c r="E384" s="660" t="s">
        <v>318</v>
      </c>
      <c r="F384" s="548">
        <v>1200.0</v>
      </c>
      <c r="G384" s="665">
        <v>1999.0</v>
      </c>
      <c r="H384" s="546"/>
      <c r="I384" s="735"/>
      <c r="J384" s="550">
        <v>360.0</v>
      </c>
      <c r="K384" s="542">
        <f t="shared" si="83"/>
        <v>0.180090045</v>
      </c>
      <c r="L384" s="541">
        <f t="shared" si="84"/>
        <v>-360</v>
      </c>
      <c r="M384" s="542">
        <f t="shared" si="85"/>
        <v>-1</v>
      </c>
      <c r="N384" s="661"/>
      <c r="O384" s="633"/>
      <c r="P384" s="633"/>
      <c r="Q384" s="647"/>
      <c r="R384" s="546"/>
    </row>
    <row r="385" ht="30.0" customHeight="1" outlineLevel="1">
      <c r="B385" s="820"/>
      <c r="C385" s="820"/>
      <c r="D385" s="820"/>
      <c r="E385" s="660" t="s">
        <v>1060</v>
      </c>
      <c r="F385" s="548">
        <v>1200.0</v>
      </c>
      <c r="G385" s="665">
        <v>1999.0</v>
      </c>
      <c r="H385" s="546"/>
      <c r="I385" s="735"/>
      <c r="J385" s="550">
        <v>360.0</v>
      </c>
      <c r="K385" s="542">
        <f t="shared" si="83"/>
        <v>0.180090045</v>
      </c>
      <c r="L385" s="541">
        <f t="shared" si="84"/>
        <v>-360</v>
      </c>
      <c r="M385" s="542">
        <f t="shared" si="85"/>
        <v>-1</v>
      </c>
      <c r="N385" s="661"/>
      <c r="O385" s="633"/>
      <c r="P385" s="633"/>
      <c r="Q385" s="647"/>
      <c r="R385" s="546"/>
    </row>
    <row r="386" ht="30.0" customHeight="1">
      <c r="A386" s="525" t="s">
        <v>845</v>
      </c>
      <c r="B386" s="704"/>
      <c r="C386" s="704" t="s">
        <v>845</v>
      </c>
      <c r="D386" s="704"/>
      <c r="E386" s="652" t="s">
        <v>318</v>
      </c>
      <c r="F386" s="538"/>
      <c r="G386" s="539"/>
      <c r="H386" s="653"/>
      <c r="I386" s="731"/>
      <c r="J386" s="731"/>
      <c r="K386" s="731"/>
      <c r="L386" s="731"/>
      <c r="M386" s="731"/>
      <c r="N386" s="731"/>
      <c r="O386" s="670"/>
      <c r="P386" s="670"/>
      <c r="Q386" s="647"/>
      <c r="R386" s="658"/>
    </row>
    <row r="387" ht="30.0" customHeight="1">
      <c r="E387" s="652" t="s">
        <v>1060</v>
      </c>
      <c r="G387" s="539"/>
      <c r="H387" s="653"/>
      <c r="I387" s="731"/>
      <c r="J387" s="731"/>
      <c r="K387" s="731"/>
      <c r="L387" s="731"/>
      <c r="M387" s="731"/>
      <c r="N387" s="731"/>
      <c r="O387" s="670"/>
      <c r="P387" s="670"/>
      <c r="Q387" s="647"/>
      <c r="R387" s="658"/>
    </row>
    <row r="388" ht="30.0" customHeight="1">
      <c r="A388" s="626" t="s">
        <v>848</v>
      </c>
      <c r="B388" s="543"/>
      <c r="C388" s="543" t="s">
        <v>848</v>
      </c>
      <c r="D388" s="543"/>
      <c r="E388" s="652" t="s">
        <v>318</v>
      </c>
      <c r="F388" s="549">
        <v>40.0</v>
      </c>
      <c r="G388" s="546">
        <v>499.0</v>
      </c>
      <c r="H388" s="653"/>
      <c r="I388" s="735"/>
      <c r="J388" s="550">
        <v>61.36</v>
      </c>
      <c r="K388" s="542">
        <f t="shared" ref="K388:K397" si="86">J388/G388</f>
        <v>0.1229659319</v>
      </c>
      <c r="L388" s="541">
        <f t="shared" ref="L388:L397" si="87">Q388-J388</f>
        <v>-61.36</v>
      </c>
      <c r="M388" s="542">
        <f t="shared" ref="M388:M397" si="88">Q388/J388-1</f>
        <v>-1</v>
      </c>
      <c r="N388" s="645"/>
      <c r="O388" s="670"/>
      <c r="P388" s="670"/>
      <c r="Q388" s="647"/>
      <c r="R388" s="658"/>
    </row>
    <row r="389" ht="30.0" customHeight="1">
      <c r="E389" s="652" t="s">
        <v>1060</v>
      </c>
      <c r="F389" s="549">
        <v>40.0</v>
      </c>
      <c r="G389" s="546">
        <v>499.0</v>
      </c>
      <c r="H389" s="653"/>
      <c r="I389" s="735"/>
      <c r="J389" s="550">
        <v>61.36</v>
      </c>
      <c r="K389" s="542">
        <f t="shared" si="86"/>
        <v>0.1229659319</v>
      </c>
      <c r="L389" s="541">
        <f t="shared" si="87"/>
        <v>-61.36</v>
      </c>
      <c r="M389" s="542">
        <f t="shared" si="88"/>
        <v>-1</v>
      </c>
      <c r="N389" s="645"/>
      <c r="O389" s="670"/>
      <c r="P389" s="670"/>
      <c r="Q389" s="647"/>
      <c r="R389" s="658"/>
    </row>
    <row r="390" ht="30.0" customHeight="1">
      <c r="A390" s="626" t="s">
        <v>1232</v>
      </c>
      <c r="B390" s="543"/>
      <c r="C390" s="543" t="s">
        <v>1232</v>
      </c>
      <c r="D390" s="543"/>
      <c r="E390" s="652" t="s">
        <v>318</v>
      </c>
      <c r="F390" s="549">
        <v>40.0</v>
      </c>
      <c r="G390" s="546">
        <v>1299.0</v>
      </c>
      <c r="H390" s="653"/>
      <c r="I390" s="735"/>
      <c r="J390" s="550">
        <v>176.8</v>
      </c>
      <c r="K390" s="542">
        <f t="shared" si="86"/>
        <v>0.1361046959</v>
      </c>
      <c r="L390" s="541">
        <f t="shared" si="87"/>
        <v>-176.8</v>
      </c>
      <c r="M390" s="542">
        <f t="shared" si="88"/>
        <v>-1</v>
      </c>
      <c r="N390" s="645"/>
      <c r="O390" s="670"/>
      <c r="P390" s="670"/>
      <c r="Q390" s="647"/>
      <c r="R390" s="658"/>
    </row>
    <row r="391" ht="30.0" customHeight="1">
      <c r="E391" s="652" t="s">
        <v>1060</v>
      </c>
      <c r="F391" s="549">
        <v>40.0</v>
      </c>
      <c r="G391" s="546">
        <v>1299.0</v>
      </c>
      <c r="H391" s="653"/>
      <c r="I391" s="735"/>
      <c r="J391" s="550">
        <v>176.8</v>
      </c>
      <c r="K391" s="542">
        <f t="shared" si="86"/>
        <v>0.1361046959</v>
      </c>
      <c r="L391" s="541">
        <f t="shared" si="87"/>
        <v>-176.8</v>
      </c>
      <c r="M391" s="542">
        <f t="shared" si="88"/>
        <v>-1</v>
      </c>
      <c r="N391" s="645"/>
      <c r="O391" s="670"/>
      <c r="P391" s="670"/>
      <c r="Q391" s="647"/>
      <c r="R391" s="658"/>
    </row>
    <row r="392" ht="30.0" customHeight="1">
      <c r="A392" s="626" t="s">
        <v>1233</v>
      </c>
      <c r="B392" s="543"/>
      <c r="C392" s="543" t="s">
        <v>1233</v>
      </c>
      <c r="D392" s="543"/>
      <c r="E392" s="652" t="s">
        <v>318</v>
      </c>
      <c r="F392" s="549">
        <v>40.0</v>
      </c>
      <c r="G392" s="546">
        <v>349.0</v>
      </c>
      <c r="H392" s="653"/>
      <c r="I392" s="735"/>
      <c r="J392" s="550">
        <v>42.2</v>
      </c>
      <c r="K392" s="542">
        <f t="shared" si="86"/>
        <v>0.1209169054</v>
      </c>
      <c r="L392" s="541">
        <f t="shared" si="87"/>
        <v>-42.2</v>
      </c>
      <c r="M392" s="542">
        <f t="shared" si="88"/>
        <v>-1</v>
      </c>
      <c r="N392" s="645"/>
      <c r="O392" s="670"/>
      <c r="P392" s="670"/>
      <c r="Q392" s="647"/>
      <c r="R392" s="658"/>
    </row>
    <row r="393" ht="30.0" customHeight="1">
      <c r="E393" s="652" t="s">
        <v>1060</v>
      </c>
      <c r="F393" s="549">
        <v>40.0</v>
      </c>
      <c r="G393" s="546">
        <v>349.0</v>
      </c>
      <c r="H393" s="653"/>
      <c r="I393" s="735"/>
      <c r="J393" s="550">
        <v>42.2</v>
      </c>
      <c r="K393" s="542">
        <f t="shared" si="86"/>
        <v>0.1209169054</v>
      </c>
      <c r="L393" s="541">
        <f t="shared" si="87"/>
        <v>-42.2</v>
      </c>
      <c r="M393" s="542">
        <f t="shared" si="88"/>
        <v>-1</v>
      </c>
      <c r="N393" s="645"/>
      <c r="O393" s="670"/>
      <c r="P393" s="670"/>
      <c r="Q393" s="647"/>
      <c r="R393" s="658"/>
    </row>
    <row r="394" ht="30.0" customHeight="1">
      <c r="A394" s="626" t="s">
        <v>1234</v>
      </c>
      <c r="B394" s="543"/>
      <c r="C394" s="543" t="s">
        <v>1234</v>
      </c>
      <c r="D394" s="543"/>
      <c r="E394" s="652" t="s">
        <v>318</v>
      </c>
      <c r="F394" s="549">
        <v>40.0</v>
      </c>
      <c r="G394" s="546">
        <v>349.0</v>
      </c>
      <c r="H394" s="653"/>
      <c r="I394" s="735"/>
      <c r="J394" s="550">
        <v>50.7</v>
      </c>
      <c r="K394" s="542">
        <f t="shared" si="86"/>
        <v>0.1452722063</v>
      </c>
      <c r="L394" s="541">
        <f t="shared" si="87"/>
        <v>-50.7</v>
      </c>
      <c r="M394" s="542">
        <f t="shared" si="88"/>
        <v>-1</v>
      </c>
      <c r="N394" s="645"/>
      <c r="O394" s="670"/>
      <c r="P394" s="670"/>
      <c r="Q394" s="647"/>
      <c r="R394" s="658"/>
    </row>
    <row r="395" ht="30.0" customHeight="1">
      <c r="E395" s="652" t="s">
        <v>1060</v>
      </c>
      <c r="F395" s="549">
        <v>40.0</v>
      </c>
      <c r="G395" s="546">
        <v>349.0</v>
      </c>
      <c r="H395" s="653"/>
      <c r="I395" s="735"/>
      <c r="J395" s="550">
        <v>50.7</v>
      </c>
      <c r="K395" s="542">
        <f t="shared" si="86"/>
        <v>0.1452722063</v>
      </c>
      <c r="L395" s="541">
        <f t="shared" si="87"/>
        <v>-50.7</v>
      </c>
      <c r="M395" s="542">
        <f t="shared" si="88"/>
        <v>-1</v>
      </c>
      <c r="N395" s="645"/>
      <c r="O395" s="670"/>
      <c r="P395" s="670"/>
      <c r="Q395" s="647"/>
      <c r="R395" s="658"/>
    </row>
    <row r="396" ht="30.0" customHeight="1">
      <c r="A396" s="626" t="s">
        <v>1235</v>
      </c>
      <c r="B396" s="543"/>
      <c r="C396" s="543" t="s">
        <v>1235</v>
      </c>
      <c r="D396" s="543"/>
      <c r="E396" s="652" t="s">
        <v>318</v>
      </c>
      <c r="F396" s="549">
        <v>40.0</v>
      </c>
      <c r="G396" s="546">
        <v>299.0</v>
      </c>
      <c r="H396" s="653"/>
      <c r="I396" s="735"/>
      <c r="J396" s="550">
        <v>27.39</v>
      </c>
      <c r="K396" s="542">
        <f t="shared" si="86"/>
        <v>0.09160535117</v>
      </c>
      <c r="L396" s="541">
        <f t="shared" si="87"/>
        <v>-27.39</v>
      </c>
      <c r="M396" s="542">
        <f t="shared" si="88"/>
        <v>-1</v>
      </c>
      <c r="N396" s="645"/>
      <c r="O396" s="670"/>
      <c r="P396" s="670"/>
      <c r="Q396" s="647"/>
      <c r="R396" s="658"/>
    </row>
    <row r="397" ht="30.0" customHeight="1">
      <c r="E397" s="652" t="s">
        <v>1060</v>
      </c>
      <c r="F397" s="549">
        <v>40.0</v>
      </c>
      <c r="G397" s="546">
        <v>299.0</v>
      </c>
      <c r="H397" s="653"/>
      <c r="I397" s="735"/>
      <c r="J397" s="550">
        <v>27.39</v>
      </c>
      <c r="K397" s="542">
        <f t="shared" si="86"/>
        <v>0.09160535117</v>
      </c>
      <c r="L397" s="541">
        <f t="shared" si="87"/>
        <v>-27.39</v>
      </c>
      <c r="M397" s="542">
        <f t="shared" si="88"/>
        <v>-1</v>
      </c>
      <c r="N397" s="645"/>
      <c r="O397" s="670"/>
      <c r="P397" s="670"/>
      <c r="Q397" s="647"/>
      <c r="R397" s="658"/>
    </row>
    <row r="398" ht="30.0" customHeight="1">
      <c r="A398" s="525" t="s">
        <v>852</v>
      </c>
      <c r="B398" s="673"/>
      <c r="C398" s="704" t="s">
        <v>852</v>
      </c>
      <c r="D398" s="721"/>
      <c r="E398" s="652" t="s">
        <v>318</v>
      </c>
      <c r="F398" s="538"/>
      <c r="G398" s="539"/>
      <c r="H398" s="653"/>
      <c r="I398" s="731"/>
      <c r="J398" s="731"/>
      <c r="K398" s="731"/>
      <c r="L398" s="731"/>
      <c r="M398" s="731"/>
      <c r="N398" s="731"/>
      <c r="O398" s="670"/>
      <c r="P398" s="670"/>
      <c r="Q398" s="647"/>
      <c r="R398" s="658"/>
    </row>
    <row r="399" ht="30.0" customHeight="1">
      <c r="B399" s="673"/>
      <c r="D399" s="721"/>
      <c r="E399" s="652" t="s">
        <v>1060</v>
      </c>
      <c r="F399" s="538"/>
      <c r="G399" s="539"/>
      <c r="H399" s="653"/>
      <c r="I399" s="731"/>
      <c r="J399" s="731"/>
      <c r="K399" s="731"/>
      <c r="L399" s="731"/>
      <c r="M399" s="731"/>
      <c r="N399" s="731"/>
      <c r="O399" s="670"/>
      <c r="P399" s="670"/>
      <c r="Q399" s="647"/>
      <c r="R399" s="658"/>
    </row>
    <row r="400" ht="30.0" customHeight="1">
      <c r="A400" s="626" t="s">
        <v>1236</v>
      </c>
      <c r="B400" s="543"/>
      <c r="C400" s="543" t="s">
        <v>1236</v>
      </c>
      <c r="D400" s="543"/>
      <c r="E400" s="652" t="s">
        <v>318</v>
      </c>
      <c r="F400" s="549">
        <v>40.0</v>
      </c>
      <c r="G400" s="546">
        <v>799.0</v>
      </c>
      <c r="H400" s="653"/>
      <c r="I400" s="735"/>
      <c r="J400" s="550">
        <v>157.46</v>
      </c>
      <c r="K400" s="542">
        <f t="shared" ref="K400:K407" si="89">J400/G400</f>
        <v>0.1970713392</v>
      </c>
      <c r="L400" s="541">
        <f t="shared" ref="L400:L407" si="90">Q400-J400</f>
        <v>-157.46</v>
      </c>
      <c r="M400" s="542">
        <f t="shared" ref="M400:M407" si="91">Q400/J400-1</f>
        <v>-1</v>
      </c>
      <c r="N400" s="645"/>
      <c r="O400" s="670"/>
      <c r="P400" s="670"/>
      <c r="Q400" s="647"/>
      <c r="R400" s="658"/>
    </row>
    <row r="401" ht="30.0" customHeight="1">
      <c r="E401" s="652" t="s">
        <v>1060</v>
      </c>
      <c r="F401" s="549">
        <v>40.0</v>
      </c>
      <c r="G401" s="546">
        <v>799.0</v>
      </c>
      <c r="H401" s="653"/>
      <c r="I401" s="735"/>
      <c r="J401" s="550">
        <v>157.46</v>
      </c>
      <c r="K401" s="542">
        <f t="shared" si="89"/>
        <v>0.1970713392</v>
      </c>
      <c r="L401" s="541">
        <f t="shared" si="90"/>
        <v>-157.46</v>
      </c>
      <c r="M401" s="542">
        <f t="shared" si="91"/>
        <v>-1</v>
      </c>
      <c r="N401" s="645"/>
      <c r="O401" s="670"/>
      <c r="P401" s="670"/>
      <c r="Q401" s="647"/>
      <c r="R401" s="658"/>
    </row>
    <row r="402" ht="30.0" customHeight="1">
      <c r="A402" s="626" t="s">
        <v>1237</v>
      </c>
      <c r="B402" s="543"/>
      <c r="C402" s="543" t="s">
        <v>1237</v>
      </c>
      <c r="D402" s="543"/>
      <c r="E402" s="652" t="s">
        <v>318</v>
      </c>
      <c r="F402" s="549">
        <v>40.0</v>
      </c>
      <c r="G402" s="546">
        <v>799.0</v>
      </c>
      <c r="H402" s="653"/>
      <c r="I402" s="735"/>
      <c r="J402" s="550">
        <v>100.0</v>
      </c>
      <c r="K402" s="542">
        <f t="shared" si="89"/>
        <v>0.1251564456</v>
      </c>
      <c r="L402" s="541">
        <f t="shared" si="90"/>
        <v>-100</v>
      </c>
      <c r="M402" s="542">
        <f t="shared" si="91"/>
        <v>-1</v>
      </c>
      <c r="N402" s="645"/>
      <c r="O402" s="670"/>
      <c r="P402" s="670"/>
      <c r="Q402" s="647"/>
      <c r="R402" s="658"/>
    </row>
    <row r="403" ht="30.0" customHeight="1">
      <c r="E403" s="652" t="s">
        <v>1060</v>
      </c>
      <c r="F403" s="549">
        <v>40.0</v>
      </c>
      <c r="G403" s="546">
        <v>799.0</v>
      </c>
      <c r="H403" s="653"/>
      <c r="I403" s="735"/>
      <c r="J403" s="550">
        <v>100.0</v>
      </c>
      <c r="K403" s="542">
        <f t="shared" si="89"/>
        <v>0.1251564456</v>
      </c>
      <c r="L403" s="541">
        <f t="shared" si="90"/>
        <v>-100</v>
      </c>
      <c r="M403" s="542">
        <f t="shared" si="91"/>
        <v>-1</v>
      </c>
      <c r="N403" s="645"/>
      <c r="O403" s="670"/>
      <c r="P403" s="670"/>
      <c r="Q403" s="647"/>
      <c r="R403" s="658"/>
    </row>
    <row r="404" ht="30.0" customHeight="1">
      <c r="A404" s="626" t="s">
        <v>1238</v>
      </c>
      <c r="B404" s="543"/>
      <c r="C404" s="543" t="s">
        <v>1238</v>
      </c>
      <c r="D404" s="543"/>
      <c r="E404" s="652" t="s">
        <v>318</v>
      </c>
      <c r="F404" s="549">
        <v>40.0</v>
      </c>
      <c r="G404" s="546">
        <v>799.0</v>
      </c>
      <c r="H404" s="653"/>
      <c r="I404" s="735"/>
      <c r="J404" s="550">
        <v>134.1</v>
      </c>
      <c r="K404" s="542">
        <f t="shared" si="89"/>
        <v>0.1678347935</v>
      </c>
      <c r="L404" s="541">
        <f t="shared" si="90"/>
        <v>-134.1</v>
      </c>
      <c r="M404" s="542">
        <f t="shared" si="91"/>
        <v>-1</v>
      </c>
      <c r="N404" s="645"/>
      <c r="O404" s="670"/>
      <c r="P404" s="670"/>
      <c r="Q404" s="647"/>
      <c r="R404" s="658"/>
    </row>
    <row r="405" ht="30.0" customHeight="1">
      <c r="E405" s="652" t="s">
        <v>1060</v>
      </c>
      <c r="F405" s="549">
        <v>40.0</v>
      </c>
      <c r="G405" s="546">
        <v>799.0</v>
      </c>
      <c r="H405" s="653"/>
      <c r="I405" s="735"/>
      <c r="J405" s="550">
        <v>134.1</v>
      </c>
      <c r="K405" s="542">
        <f t="shared" si="89"/>
        <v>0.1678347935</v>
      </c>
      <c r="L405" s="541">
        <f t="shared" si="90"/>
        <v>-134.1</v>
      </c>
      <c r="M405" s="542">
        <f t="shared" si="91"/>
        <v>-1</v>
      </c>
      <c r="N405" s="645"/>
      <c r="O405" s="670"/>
      <c r="P405" s="670"/>
      <c r="Q405" s="647"/>
      <c r="R405" s="658"/>
    </row>
    <row r="406" ht="30.0" customHeight="1">
      <c r="A406" s="626" t="s">
        <v>854</v>
      </c>
      <c r="B406" s="543"/>
      <c r="C406" s="543" t="s">
        <v>854</v>
      </c>
      <c r="D406" s="543"/>
      <c r="E406" s="652" t="s">
        <v>318</v>
      </c>
      <c r="F406" s="549">
        <v>40.0</v>
      </c>
      <c r="G406" s="546">
        <v>799.0</v>
      </c>
      <c r="H406" s="653"/>
      <c r="I406" s="735"/>
      <c r="J406" s="550">
        <v>108.4</v>
      </c>
      <c r="K406" s="542">
        <f t="shared" si="89"/>
        <v>0.135669587</v>
      </c>
      <c r="L406" s="541">
        <f t="shared" si="90"/>
        <v>-108.4</v>
      </c>
      <c r="M406" s="542">
        <f t="shared" si="91"/>
        <v>-1</v>
      </c>
      <c r="N406" s="645"/>
      <c r="O406" s="670"/>
      <c r="P406" s="670"/>
      <c r="Q406" s="647"/>
      <c r="R406" s="658"/>
    </row>
    <row r="407" ht="30.0" customHeight="1">
      <c r="E407" s="652" t="s">
        <v>1060</v>
      </c>
      <c r="F407" s="549">
        <v>40.0</v>
      </c>
      <c r="G407" s="546">
        <v>799.0</v>
      </c>
      <c r="H407" s="653"/>
      <c r="I407" s="735"/>
      <c r="J407" s="550">
        <v>108.4</v>
      </c>
      <c r="K407" s="542">
        <f t="shared" si="89"/>
        <v>0.135669587</v>
      </c>
      <c r="L407" s="541">
        <f t="shared" si="90"/>
        <v>-108.4</v>
      </c>
      <c r="M407" s="542">
        <f t="shared" si="91"/>
        <v>-1</v>
      </c>
      <c r="N407" s="645"/>
      <c r="O407" s="670"/>
      <c r="P407" s="670"/>
      <c r="Q407" s="647"/>
      <c r="R407" s="658"/>
    </row>
    <row r="408" ht="30.0" customHeight="1">
      <c r="A408" s="525" t="s">
        <v>855</v>
      </c>
      <c r="B408" s="638"/>
      <c r="C408" s="704" t="s">
        <v>856</v>
      </c>
      <c r="D408" s="694"/>
      <c r="E408" s="652" t="s">
        <v>318</v>
      </c>
      <c r="F408" s="538"/>
      <c r="G408" s="539"/>
      <c r="H408" s="653"/>
      <c r="I408" s="731"/>
      <c r="J408" s="731"/>
      <c r="K408" s="731"/>
      <c r="L408" s="731"/>
      <c r="M408" s="731"/>
      <c r="N408" s="731"/>
      <c r="O408" s="670"/>
      <c r="P408" s="670"/>
      <c r="Q408" s="647"/>
      <c r="R408" s="658"/>
    </row>
    <row r="409" ht="30.0" customHeight="1">
      <c r="B409" s="638"/>
      <c r="D409" s="694"/>
      <c r="E409" s="652" t="s">
        <v>1060</v>
      </c>
      <c r="F409" s="538"/>
      <c r="G409" s="539"/>
      <c r="H409" s="653"/>
      <c r="I409" s="731"/>
      <c r="J409" s="731"/>
      <c r="K409" s="731"/>
      <c r="L409" s="731"/>
      <c r="M409" s="731"/>
      <c r="N409" s="731"/>
      <c r="O409" s="670"/>
      <c r="P409" s="670"/>
      <c r="Q409" s="647"/>
      <c r="R409" s="658"/>
    </row>
    <row r="410" ht="30.0" customHeight="1">
      <c r="A410" s="626" t="s">
        <v>1239</v>
      </c>
      <c r="B410" s="543"/>
      <c r="C410" s="543" t="s">
        <v>1239</v>
      </c>
      <c r="D410" s="543"/>
      <c r="E410" s="652" t="s">
        <v>318</v>
      </c>
      <c r="F410" s="549">
        <v>40.0</v>
      </c>
      <c r="G410" s="546">
        <v>499.0</v>
      </c>
      <c r="H410" s="653"/>
      <c r="I410" s="735"/>
      <c r="J410" s="550">
        <v>69.85</v>
      </c>
      <c r="K410" s="542">
        <f t="shared" ref="K410:K419" si="92">J410/G410</f>
        <v>0.1399799599</v>
      </c>
      <c r="L410" s="541">
        <f t="shared" ref="L410:L419" si="93">Q410-J410</f>
        <v>-69.85</v>
      </c>
      <c r="M410" s="542">
        <f t="shared" ref="M410:M419" si="94">Q410/J410-1</f>
        <v>-1</v>
      </c>
      <c r="N410" s="645"/>
      <c r="O410" s="536"/>
      <c r="P410" s="536"/>
      <c r="Q410" s="647"/>
      <c r="R410" s="658"/>
    </row>
    <row r="411" ht="30.0" customHeight="1">
      <c r="E411" s="652" t="s">
        <v>1060</v>
      </c>
      <c r="F411" s="549">
        <v>40.0</v>
      </c>
      <c r="G411" s="546">
        <v>499.0</v>
      </c>
      <c r="H411" s="653"/>
      <c r="I411" s="735"/>
      <c r="J411" s="550">
        <v>69.85</v>
      </c>
      <c r="K411" s="542">
        <f t="shared" si="92"/>
        <v>0.1399799599</v>
      </c>
      <c r="L411" s="541">
        <f t="shared" si="93"/>
        <v>-69.85</v>
      </c>
      <c r="M411" s="542">
        <f t="shared" si="94"/>
        <v>-1</v>
      </c>
      <c r="N411" s="645"/>
      <c r="O411" s="536"/>
      <c r="P411" s="536"/>
      <c r="Q411" s="647"/>
      <c r="R411" s="658"/>
    </row>
    <row r="412" ht="30.0" customHeight="1">
      <c r="A412" s="626" t="s">
        <v>1240</v>
      </c>
      <c r="B412" s="543"/>
      <c r="C412" s="543" t="s">
        <v>1240</v>
      </c>
      <c r="D412" s="543"/>
      <c r="E412" s="652" t="s">
        <v>318</v>
      </c>
      <c r="F412" s="549">
        <v>40.0</v>
      </c>
      <c r="G412" s="546">
        <v>749.0</v>
      </c>
      <c r="H412" s="653"/>
      <c r="I412" s="735"/>
      <c r="J412" s="550">
        <v>142.65</v>
      </c>
      <c r="K412" s="542">
        <f t="shared" si="92"/>
        <v>0.1904539386</v>
      </c>
      <c r="L412" s="541">
        <f t="shared" si="93"/>
        <v>-142.65</v>
      </c>
      <c r="M412" s="542">
        <f t="shared" si="94"/>
        <v>-1</v>
      </c>
      <c r="N412" s="645"/>
      <c r="O412" s="536"/>
      <c r="P412" s="536"/>
      <c r="Q412" s="647"/>
      <c r="R412" s="658"/>
    </row>
    <row r="413" ht="30.0" customHeight="1">
      <c r="E413" s="652" t="s">
        <v>1060</v>
      </c>
      <c r="F413" s="549">
        <v>40.0</v>
      </c>
      <c r="G413" s="546">
        <v>749.0</v>
      </c>
      <c r="H413" s="653"/>
      <c r="I413" s="735"/>
      <c r="J413" s="550">
        <v>142.65</v>
      </c>
      <c r="K413" s="542">
        <f t="shared" si="92"/>
        <v>0.1904539386</v>
      </c>
      <c r="L413" s="541">
        <f t="shared" si="93"/>
        <v>-142.65</v>
      </c>
      <c r="M413" s="542">
        <f t="shared" si="94"/>
        <v>-1</v>
      </c>
      <c r="N413" s="645"/>
      <c r="O413" s="536"/>
      <c r="P413" s="536"/>
      <c r="Q413" s="647"/>
      <c r="R413" s="658"/>
    </row>
    <row r="414" ht="30.0" customHeight="1">
      <c r="A414" s="626" t="s">
        <v>1241</v>
      </c>
      <c r="B414" s="543"/>
      <c r="C414" s="543" t="s">
        <v>1241</v>
      </c>
      <c r="D414" s="543"/>
      <c r="E414" s="652" t="s">
        <v>318</v>
      </c>
      <c r="F414" s="549">
        <v>40.0</v>
      </c>
      <c r="G414" s="546">
        <v>799.0</v>
      </c>
      <c r="H414" s="653"/>
      <c r="I414" s="735"/>
      <c r="J414" s="550">
        <v>165.15</v>
      </c>
      <c r="K414" s="542">
        <f t="shared" si="92"/>
        <v>0.2066958698</v>
      </c>
      <c r="L414" s="541">
        <f t="shared" si="93"/>
        <v>-165.15</v>
      </c>
      <c r="M414" s="542">
        <f t="shared" si="94"/>
        <v>-1</v>
      </c>
      <c r="N414" s="645"/>
      <c r="O414" s="536"/>
      <c r="P414" s="536"/>
      <c r="Q414" s="647"/>
      <c r="R414" s="658"/>
    </row>
    <row r="415" ht="30.0" customHeight="1">
      <c r="E415" s="652" t="s">
        <v>1060</v>
      </c>
      <c r="F415" s="549">
        <v>40.0</v>
      </c>
      <c r="G415" s="546">
        <v>799.0</v>
      </c>
      <c r="H415" s="653"/>
      <c r="I415" s="735"/>
      <c r="J415" s="550">
        <v>165.15</v>
      </c>
      <c r="K415" s="542">
        <f t="shared" si="92"/>
        <v>0.2066958698</v>
      </c>
      <c r="L415" s="541">
        <f t="shared" si="93"/>
        <v>-165.15</v>
      </c>
      <c r="M415" s="542">
        <f t="shared" si="94"/>
        <v>-1</v>
      </c>
      <c r="N415" s="645"/>
      <c r="O415" s="536"/>
      <c r="P415" s="536"/>
      <c r="Q415" s="647"/>
      <c r="R415" s="658"/>
    </row>
    <row r="416" ht="30.0" customHeight="1">
      <c r="A416" s="626" t="s">
        <v>1242</v>
      </c>
      <c r="B416" s="543"/>
      <c r="C416" s="543" t="s">
        <v>1242</v>
      </c>
      <c r="D416" s="543"/>
      <c r="E416" s="652" t="s">
        <v>318</v>
      </c>
      <c r="F416" s="549">
        <v>40.0</v>
      </c>
      <c r="G416" s="546">
        <v>899.0</v>
      </c>
      <c r="H416" s="653"/>
      <c r="I416" s="735"/>
      <c r="J416" s="550">
        <v>171.0</v>
      </c>
      <c r="K416" s="542">
        <f t="shared" si="92"/>
        <v>0.1902113459</v>
      </c>
      <c r="L416" s="541">
        <f t="shared" si="93"/>
        <v>-171</v>
      </c>
      <c r="M416" s="542">
        <f t="shared" si="94"/>
        <v>-1</v>
      </c>
      <c r="N416" s="645"/>
      <c r="O416" s="536"/>
      <c r="P416" s="536"/>
      <c r="Q416" s="647"/>
      <c r="R416" s="658"/>
    </row>
    <row r="417" ht="30.0" customHeight="1">
      <c r="E417" s="652" t="s">
        <v>1060</v>
      </c>
      <c r="F417" s="549">
        <v>40.0</v>
      </c>
      <c r="G417" s="546">
        <v>899.0</v>
      </c>
      <c r="H417" s="653"/>
      <c r="I417" s="735"/>
      <c r="J417" s="550">
        <v>171.0</v>
      </c>
      <c r="K417" s="542">
        <f t="shared" si="92"/>
        <v>0.1902113459</v>
      </c>
      <c r="L417" s="541">
        <f t="shared" si="93"/>
        <v>-171</v>
      </c>
      <c r="M417" s="542">
        <f t="shared" si="94"/>
        <v>-1</v>
      </c>
      <c r="N417" s="645"/>
      <c r="O417" s="536"/>
      <c r="P417" s="536"/>
      <c r="Q417" s="647"/>
      <c r="R417" s="658"/>
    </row>
    <row r="418" ht="30.0" customHeight="1">
      <c r="A418" s="626" t="s">
        <v>1243</v>
      </c>
      <c r="B418" s="543"/>
      <c r="C418" s="543" t="s">
        <v>1243</v>
      </c>
      <c r="D418" s="543"/>
      <c r="E418" s="652" t="s">
        <v>318</v>
      </c>
      <c r="F418" s="549">
        <v>40.0</v>
      </c>
      <c r="G418" s="546">
        <v>599.0</v>
      </c>
      <c r="H418" s="653"/>
      <c r="I418" s="735"/>
      <c r="J418" s="550">
        <v>81.72</v>
      </c>
      <c r="K418" s="542">
        <f t="shared" si="92"/>
        <v>0.136427379</v>
      </c>
      <c r="L418" s="541">
        <f t="shared" si="93"/>
        <v>-81.72</v>
      </c>
      <c r="M418" s="542">
        <f t="shared" si="94"/>
        <v>-1</v>
      </c>
      <c r="N418" s="645"/>
      <c r="O418" s="536"/>
      <c r="P418" s="536"/>
      <c r="Q418" s="647"/>
      <c r="R418" s="658"/>
    </row>
    <row r="419" ht="30.0" customHeight="1">
      <c r="E419" s="652" t="s">
        <v>1060</v>
      </c>
      <c r="F419" s="549">
        <v>40.0</v>
      </c>
      <c r="G419" s="546">
        <v>599.0</v>
      </c>
      <c r="H419" s="653"/>
      <c r="I419" s="735"/>
      <c r="J419" s="550">
        <v>81.72</v>
      </c>
      <c r="K419" s="542">
        <f t="shared" si="92"/>
        <v>0.136427379</v>
      </c>
      <c r="L419" s="541">
        <f t="shared" si="93"/>
        <v>-81.72</v>
      </c>
      <c r="M419" s="542">
        <f t="shared" si="94"/>
        <v>-1</v>
      </c>
      <c r="N419" s="645"/>
      <c r="O419" s="536"/>
      <c r="P419" s="536"/>
      <c r="Q419" s="647"/>
      <c r="R419" s="658"/>
    </row>
    <row r="420" ht="30.0" customHeight="1">
      <c r="A420" s="525" t="s">
        <v>1244</v>
      </c>
      <c r="B420" s="704"/>
      <c r="C420" s="704"/>
      <c r="D420" s="704"/>
      <c r="E420" s="657" t="s">
        <v>318</v>
      </c>
      <c r="F420" s="839"/>
      <c r="G420" s="744"/>
      <c r="H420" s="534"/>
      <c r="I420" s="731"/>
      <c r="J420" s="535"/>
      <c r="K420" s="536"/>
      <c r="L420" s="537"/>
      <c r="M420" s="536"/>
      <c r="N420" s="645"/>
      <c r="O420" s="536"/>
      <c r="P420" s="536"/>
      <c r="Q420" s="647"/>
      <c r="R420" s="658"/>
    </row>
    <row r="421" ht="30.0" customHeight="1">
      <c r="B421" s="704"/>
      <c r="C421" s="704"/>
      <c r="D421" s="704"/>
      <c r="E421" s="657" t="s">
        <v>1060</v>
      </c>
      <c r="F421" s="839"/>
      <c r="G421" s="744"/>
      <c r="H421" s="534"/>
      <c r="I421" s="731"/>
      <c r="J421" s="535"/>
      <c r="K421" s="536"/>
      <c r="L421" s="537"/>
      <c r="M421" s="536"/>
      <c r="N421" s="645"/>
      <c r="O421" s="536"/>
      <c r="P421" s="536"/>
      <c r="Q421" s="647"/>
      <c r="R421" s="658"/>
    </row>
    <row r="422" ht="30.0" customHeight="1">
      <c r="A422" s="626" t="s">
        <v>1245</v>
      </c>
      <c r="B422" s="543"/>
      <c r="C422" s="543" t="s">
        <v>1245</v>
      </c>
      <c r="D422" s="543"/>
      <c r="E422" s="652" t="s">
        <v>318</v>
      </c>
      <c r="F422" s="549">
        <v>40.0</v>
      </c>
      <c r="G422" s="546">
        <v>1799.0</v>
      </c>
      <c r="H422" s="653"/>
      <c r="I422" s="735"/>
      <c r="J422" s="550">
        <v>570.85</v>
      </c>
      <c r="K422" s="542">
        <f t="shared" ref="K422:K425" si="95">J422/G422</f>
        <v>0.3173151751</v>
      </c>
      <c r="L422" s="541">
        <f t="shared" ref="L422:L425" si="96">Q422-J422</f>
        <v>-570.85</v>
      </c>
      <c r="M422" s="542">
        <f t="shared" ref="M422:M425" si="97">Q422/J422-1</f>
        <v>-1</v>
      </c>
      <c r="N422" s="645"/>
      <c r="O422" s="536"/>
      <c r="P422" s="536"/>
      <c r="Q422" s="647"/>
      <c r="R422" s="658"/>
    </row>
    <row r="423" ht="30.0" customHeight="1">
      <c r="E423" s="652" t="s">
        <v>1060</v>
      </c>
      <c r="F423" s="549">
        <v>40.0</v>
      </c>
      <c r="G423" s="546">
        <v>1799.0</v>
      </c>
      <c r="H423" s="653"/>
      <c r="I423" s="735"/>
      <c r="J423" s="550">
        <v>570.85</v>
      </c>
      <c r="K423" s="542">
        <f t="shared" si="95"/>
        <v>0.3173151751</v>
      </c>
      <c r="L423" s="541">
        <f t="shared" si="96"/>
        <v>-570.85</v>
      </c>
      <c r="M423" s="542">
        <f t="shared" si="97"/>
        <v>-1</v>
      </c>
      <c r="N423" s="645"/>
      <c r="O423" s="536"/>
      <c r="P423" s="536"/>
      <c r="Q423" s="647"/>
      <c r="R423" s="658"/>
    </row>
    <row r="424" ht="30.0" customHeight="1">
      <c r="A424" s="626" t="s">
        <v>864</v>
      </c>
      <c r="B424" s="543"/>
      <c r="C424" s="543" t="s">
        <v>864</v>
      </c>
      <c r="D424" s="543"/>
      <c r="E424" s="652" t="s">
        <v>318</v>
      </c>
      <c r="F424" s="549">
        <v>40.0</v>
      </c>
      <c r="G424" s="546">
        <v>1699.0</v>
      </c>
      <c r="H424" s="653"/>
      <c r="I424" s="735"/>
      <c r="J424" s="550">
        <v>432.85</v>
      </c>
      <c r="K424" s="542">
        <f t="shared" si="95"/>
        <v>0.2547675103</v>
      </c>
      <c r="L424" s="541">
        <f t="shared" si="96"/>
        <v>-432.85</v>
      </c>
      <c r="M424" s="542">
        <f t="shared" si="97"/>
        <v>-1</v>
      </c>
      <c r="N424" s="645"/>
      <c r="O424" s="536"/>
      <c r="P424" s="536"/>
      <c r="Q424" s="647"/>
      <c r="R424" s="658"/>
    </row>
    <row r="425" ht="30.0" customHeight="1">
      <c r="E425" s="652" t="s">
        <v>1060</v>
      </c>
      <c r="F425" s="549">
        <v>40.0</v>
      </c>
      <c r="G425" s="546">
        <v>1699.0</v>
      </c>
      <c r="H425" s="653"/>
      <c r="I425" s="735"/>
      <c r="J425" s="550">
        <v>432.85</v>
      </c>
      <c r="K425" s="542">
        <f t="shared" si="95"/>
        <v>0.2547675103</v>
      </c>
      <c r="L425" s="541">
        <f t="shared" si="96"/>
        <v>-432.85</v>
      </c>
      <c r="M425" s="542">
        <f t="shared" si="97"/>
        <v>-1</v>
      </c>
      <c r="N425" s="645"/>
      <c r="O425" s="536"/>
      <c r="P425" s="536"/>
      <c r="Q425" s="647"/>
      <c r="R425" s="658"/>
    </row>
    <row r="426" ht="30.0" customHeight="1">
      <c r="A426" s="525" t="s">
        <v>1246</v>
      </c>
      <c r="B426" s="673"/>
      <c r="C426" s="525" t="s">
        <v>1247</v>
      </c>
      <c r="D426" s="721"/>
      <c r="E426" s="652" t="s">
        <v>318</v>
      </c>
      <c r="F426" s="538"/>
      <c r="G426" s="539"/>
      <c r="H426" s="653"/>
      <c r="I426" s="731"/>
      <c r="J426" s="731"/>
      <c r="K426" s="731"/>
      <c r="L426" s="731"/>
      <c r="M426" s="731"/>
      <c r="N426" s="731"/>
      <c r="O426" s="536"/>
      <c r="P426" s="536"/>
      <c r="Q426" s="647"/>
      <c r="R426" s="658"/>
    </row>
    <row r="427" ht="30.0" customHeight="1">
      <c r="D427" s="648"/>
      <c r="E427" s="652" t="s">
        <v>1060</v>
      </c>
      <c r="F427" s="538"/>
      <c r="G427" s="539"/>
      <c r="H427" s="653"/>
      <c r="I427" s="731"/>
      <c r="J427" s="731"/>
      <c r="K427" s="731"/>
      <c r="L427" s="731"/>
      <c r="M427" s="731"/>
      <c r="N427" s="731"/>
      <c r="O427" s="536"/>
      <c r="P427" s="536"/>
      <c r="Q427" s="647"/>
      <c r="R427" s="658"/>
    </row>
    <row r="428" ht="30.0" customHeight="1">
      <c r="A428" s="626" t="s">
        <v>1248</v>
      </c>
      <c r="B428" s="543"/>
      <c r="C428" s="543" t="s">
        <v>1248</v>
      </c>
      <c r="D428" s="543"/>
      <c r="E428" s="652" t="s">
        <v>318</v>
      </c>
      <c r="F428" s="549">
        <v>40.0</v>
      </c>
      <c r="G428" s="546">
        <v>459.0</v>
      </c>
      <c r="H428" s="653"/>
      <c r="I428" s="735"/>
      <c r="J428" s="550">
        <v>57.1</v>
      </c>
      <c r="K428" s="542">
        <f t="shared" ref="K428:K435" si="98">J428/G428</f>
        <v>0.1244008715</v>
      </c>
      <c r="L428" s="541">
        <f t="shared" ref="L428:L435" si="99">Q428-J428</f>
        <v>-57.1</v>
      </c>
      <c r="M428" s="542">
        <f t="shared" ref="M428:M435" si="100">Q428/J428-1</f>
        <v>-1</v>
      </c>
      <c r="N428" s="645"/>
      <c r="O428" s="536"/>
      <c r="P428" s="536"/>
      <c r="Q428" s="647"/>
      <c r="R428" s="658"/>
    </row>
    <row r="429" ht="30.0" customHeight="1">
      <c r="E429" s="652" t="s">
        <v>1060</v>
      </c>
      <c r="F429" s="549">
        <v>40.0</v>
      </c>
      <c r="G429" s="546">
        <v>459.0</v>
      </c>
      <c r="H429" s="653"/>
      <c r="I429" s="735"/>
      <c r="J429" s="550">
        <v>57.1</v>
      </c>
      <c r="K429" s="542">
        <f t="shared" si="98"/>
        <v>0.1244008715</v>
      </c>
      <c r="L429" s="541">
        <f t="shared" si="99"/>
        <v>-57.1</v>
      </c>
      <c r="M429" s="542">
        <f t="shared" si="100"/>
        <v>-1</v>
      </c>
      <c r="N429" s="645"/>
      <c r="O429" s="536"/>
      <c r="P429" s="536"/>
      <c r="Q429" s="647"/>
      <c r="R429" s="658"/>
    </row>
    <row r="430" ht="30.0" customHeight="1">
      <c r="A430" s="626" t="s">
        <v>1249</v>
      </c>
      <c r="B430" s="543"/>
      <c r="C430" s="543" t="s">
        <v>1249</v>
      </c>
      <c r="D430" s="543"/>
      <c r="E430" s="652" t="s">
        <v>318</v>
      </c>
      <c r="F430" s="549">
        <v>40.0</v>
      </c>
      <c r="G430" s="546">
        <v>499.0</v>
      </c>
      <c r="H430" s="653"/>
      <c r="I430" s="735"/>
      <c r="J430" s="550">
        <v>90.85</v>
      </c>
      <c r="K430" s="542">
        <f t="shared" si="98"/>
        <v>0.1820641283</v>
      </c>
      <c r="L430" s="541">
        <f t="shared" si="99"/>
        <v>-90.85</v>
      </c>
      <c r="M430" s="542">
        <f t="shared" si="100"/>
        <v>-1</v>
      </c>
      <c r="N430" s="645"/>
      <c r="O430" s="536"/>
      <c r="P430" s="536"/>
      <c r="Q430" s="647"/>
      <c r="R430" s="658"/>
    </row>
    <row r="431" ht="30.0" customHeight="1">
      <c r="E431" s="652" t="s">
        <v>1060</v>
      </c>
      <c r="F431" s="549">
        <v>40.0</v>
      </c>
      <c r="G431" s="546">
        <v>499.0</v>
      </c>
      <c r="H431" s="653"/>
      <c r="I431" s="735"/>
      <c r="J431" s="550">
        <v>90.85</v>
      </c>
      <c r="K431" s="542">
        <f t="shared" si="98"/>
        <v>0.1820641283</v>
      </c>
      <c r="L431" s="541">
        <f t="shared" si="99"/>
        <v>-90.85</v>
      </c>
      <c r="M431" s="542">
        <f t="shared" si="100"/>
        <v>-1</v>
      </c>
      <c r="N431" s="645"/>
      <c r="O431" s="536"/>
      <c r="P431" s="536"/>
      <c r="Q431" s="647"/>
      <c r="R431" s="658"/>
    </row>
    <row r="432" ht="30.0" customHeight="1">
      <c r="A432" s="626" t="s">
        <v>1250</v>
      </c>
      <c r="B432" s="543"/>
      <c r="C432" s="543" t="s">
        <v>1250</v>
      </c>
      <c r="D432" s="543"/>
      <c r="E432" s="652" t="s">
        <v>318</v>
      </c>
      <c r="F432" s="549">
        <v>40.0</v>
      </c>
      <c r="G432" s="546">
        <v>799.0</v>
      </c>
      <c r="H432" s="653"/>
      <c r="I432" s="735"/>
      <c r="J432" s="550">
        <v>198.0</v>
      </c>
      <c r="K432" s="542">
        <f t="shared" si="98"/>
        <v>0.2478097622</v>
      </c>
      <c r="L432" s="541">
        <f t="shared" si="99"/>
        <v>-198</v>
      </c>
      <c r="M432" s="542">
        <f t="shared" si="100"/>
        <v>-1</v>
      </c>
      <c r="N432" s="645"/>
      <c r="O432" s="536"/>
      <c r="P432" s="536"/>
      <c r="Q432" s="647"/>
      <c r="R432" s="658"/>
    </row>
    <row r="433" ht="30.0" customHeight="1">
      <c r="E433" s="652" t="s">
        <v>1060</v>
      </c>
      <c r="F433" s="549">
        <v>40.0</v>
      </c>
      <c r="G433" s="546">
        <v>799.0</v>
      </c>
      <c r="H433" s="653"/>
      <c r="I433" s="735"/>
      <c r="J433" s="550">
        <v>198.0</v>
      </c>
      <c r="K433" s="542">
        <f t="shared" si="98"/>
        <v>0.2478097622</v>
      </c>
      <c r="L433" s="541">
        <f t="shared" si="99"/>
        <v>-198</v>
      </c>
      <c r="M433" s="542">
        <f t="shared" si="100"/>
        <v>-1</v>
      </c>
      <c r="N433" s="645"/>
      <c r="O433" s="536"/>
      <c r="P433" s="536"/>
      <c r="Q433" s="647"/>
      <c r="R433" s="658"/>
    </row>
    <row r="434" ht="30.0" customHeight="1">
      <c r="A434" s="626" t="s">
        <v>1251</v>
      </c>
      <c r="B434" s="543"/>
      <c r="C434" s="543" t="s">
        <v>1251</v>
      </c>
      <c r="D434" s="543"/>
      <c r="E434" s="652" t="s">
        <v>318</v>
      </c>
      <c r="F434" s="549">
        <v>40.0</v>
      </c>
      <c r="G434" s="546">
        <v>699.0</v>
      </c>
      <c r="H434" s="653"/>
      <c r="I434" s="735"/>
      <c r="J434" s="550">
        <v>103.6</v>
      </c>
      <c r="K434" s="542">
        <f t="shared" si="98"/>
        <v>0.148211731</v>
      </c>
      <c r="L434" s="541">
        <f t="shared" si="99"/>
        <v>-103.6</v>
      </c>
      <c r="M434" s="542">
        <f t="shared" si="100"/>
        <v>-1</v>
      </c>
      <c r="N434" s="645"/>
      <c r="O434" s="536"/>
      <c r="P434" s="536"/>
      <c r="Q434" s="647"/>
      <c r="R434" s="658"/>
    </row>
    <row r="435" ht="30.0" customHeight="1">
      <c r="E435" s="652" t="s">
        <v>1060</v>
      </c>
      <c r="F435" s="549">
        <v>40.0</v>
      </c>
      <c r="G435" s="546">
        <v>699.0</v>
      </c>
      <c r="H435" s="653"/>
      <c r="I435" s="735"/>
      <c r="J435" s="550">
        <v>103.6</v>
      </c>
      <c r="K435" s="542">
        <f t="shared" si="98"/>
        <v>0.148211731</v>
      </c>
      <c r="L435" s="541">
        <f t="shared" si="99"/>
        <v>-103.6</v>
      </c>
      <c r="M435" s="542">
        <f t="shared" si="100"/>
        <v>-1</v>
      </c>
      <c r="N435" s="645"/>
      <c r="O435" s="536"/>
      <c r="P435" s="536"/>
      <c r="Q435" s="647"/>
      <c r="R435" s="658"/>
    </row>
    <row r="436" ht="30.0" customHeight="1">
      <c r="A436" s="525" t="s">
        <v>866</v>
      </c>
      <c r="B436" s="673"/>
      <c r="C436" s="704" t="s">
        <v>867</v>
      </c>
      <c r="D436" s="721"/>
      <c r="E436" s="652" t="s">
        <v>318</v>
      </c>
      <c r="F436" s="538"/>
      <c r="G436" s="539"/>
      <c r="H436" s="653"/>
      <c r="I436" s="731"/>
      <c r="J436" s="731"/>
      <c r="K436" s="731"/>
      <c r="L436" s="731"/>
      <c r="M436" s="731"/>
      <c r="N436" s="731"/>
      <c r="O436" s="720"/>
      <c r="P436" s="536"/>
      <c r="Q436" s="647"/>
      <c r="R436" s="658"/>
    </row>
    <row r="437" ht="30.0" customHeight="1">
      <c r="B437" s="673"/>
      <c r="D437" s="721"/>
      <c r="E437" s="652" t="s">
        <v>1060</v>
      </c>
      <c r="F437" s="538"/>
      <c r="G437" s="539"/>
      <c r="H437" s="653"/>
      <c r="I437" s="731"/>
      <c r="J437" s="731"/>
      <c r="K437" s="731"/>
      <c r="L437" s="731"/>
      <c r="M437" s="731"/>
      <c r="N437" s="731"/>
      <c r="O437" s="720"/>
      <c r="P437" s="536"/>
      <c r="Q437" s="701"/>
      <c r="R437" s="539"/>
    </row>
    <row r="438" ht="30.0" customHeight="1">
      <c r="A438" s="626" t="s">
        <v>1252</v>
      </c>
      <c r="B438" s="543"/>
      <c r="C438" s="543" t="s">
        <v>1252</v>
      </c>
      <c r="D438" s="543"/>
      <c r="E438" s="652" t="s">
        <v>318</v>
      </c>
      <c r="F438" s="549">
        <v>40.0</v>
      </c>
      <c r="G438" s="546">
        <v>799.0</v>
      </c>
      <c r="H438" s="653"/>
      <c r="I438" s="735"/>
      <c r="J438" s="550">
        <v>127.1</v>
      </c>
      <c r="K438" s="542">
        <f t="shared" ref="K438:K443" si="101">J438/G438</f>
        <v>0.1590738423</v>
      </c>
      <c r="L438" s="541">
        <f t="shared" ref="L438:L443" si="102">Q438-J438</f>
        <v>-127.1</v>
      </c>
      <c r="M438" s="542">
        <f t="shared" ref="M438:M443" si="103">Q438/J438-1</f>
        <v>-1</v>
      </c>
      <c r="N438" s="645"/>
      <c r="O438" s="720"/>
      <c r="P438" s="720"/>
      <c r="Q438" s="647"/>
      <c r="R438" s="658"/>
    </row>
    <row r="439" ht="30.0" customHeight="1">
      <c r="E439" s="652" t="s">
        <v>1060</v>
      </c>
      <c r="F439" s="549">
        <v>40.0</v>
      </c>
      <c r="G439" s="546">
        <v>799.0</v>
      </c>
      <c r="H439" s="653"/>
      <c r="I439" s="735"/>
      <c r="J439" s="550">
        <v>127.1</v>
      </c>
      <c r="K439" s="542">
        <f t="shared" si="101"/>
        <v>0.1590738423</v>
      </c>
      <c r="L439" s="541">
        <f t="shared" si="102"/>
        <v>-127.1</v>
      </c>
      <c r="M439" s="542">
        <f t="shared" si="103"/>
        <v>-1</v>
      </c>
      <c r="N439" s="645"/>
      <c r="O439" s="720"/>
      <c r="P439" s="720"/>
      <c r="Q439" s="647"/>
      <c r="R439" s="658"/>
    </row>
    <row r="440" ht="30.0" customHeight="1">
      <c r="A440" s="626" t="s">
        <v>1253</v>
      </c>
      <c r="B440" s="543"/>
      <c r="C440" s="543" t="s">
        <v>1253</v>
      </c>
      <c r="D440" s="543"/>
      <c r="E440" s="652" t="s">
        <v>318</v>
      </c>
      <c r="F440" s="549">
        <v>40.0</v>
      </c>
      <c r="G440" s="546">
        <v>999.0</v>
      </c>
      <c r="H440" s="653"/>
      <c r="I440" s="735"/>
      <c r="J440" s="550">
        <v>174.2</v>
      </c>
      <c r="K440" s="542">
        <f t="shared" si="101"/>
        <v>0.1743743744</v>
      </c>
      <c r="L440" s="541">
        <f t="shared" si="102"/>
        <v>-174.2</v>
      </c>
      <c r="M440" s="542">
        <f t="shared" si="103"/>
        <v>-1</v>
      </c>
      <c r="N440" s="645"/>
      <c r="O440" s="720"/>
      <c r="P440" s="720"/>
      <c r="Q440" s="647"/>
      <c r="R440" s="658"/>
    </row>
    <row r="441" ht="30.0" customHeight="1">
      <c r="E441" s="652" t="s">
        <v>1060</v>
      </c>
      <c r="F441" s="549">
        <v>40.0</v>
      </c>
      <c r="G441" s="546">
        <v>999.0</v>
      </c>
      <c r="H441" s="653"/>
      <c r="I441" s="735"/>
      <c r="J441" s="550">
        <v>174.2</v>
      </c>
      <c r="K441" s="542">
        <f t="shared" si="101"/>
        <v>0.1743743744</v>
      </c>
      <c r="L441" s="541">
        <f t="shared" si="102"/>
        <v>-174.2</v>
      </c>
      <c r="M441" s="542">
        <f t="shared" si="103"/>
        <v>-1</v>
      </c>
      <c r="N441" s="645"/>
      <c r="O441" s="720"/>
      <c r="P441" s="720"/>
      <c r="Q441" s="647"/>
      <c r="R441" s="658"/>
    </row>
    <row r="442" ht="30.0" customHeight="1">
      <c r="A442" s="626" t="s">
        <v>1254</v>
      </c>
      <c r="B442" s="543"/>
      <c r="C442" s="543" t="s">
        <v>1254</v>
      </c>
      <c r="D442" s="543"/>
      <c r="E442" s="652" t="s">
        <v>318</v>
      </c>
      <c r="F442" s="549">
        <v>40.0</v>
      </c>
      <c r="G442" s="546">
        <v>1499.0</v>
      </c>
      <c r="H442" s="653"/>
      <c r="I442" s="735"/>
      <c r="J442" s="550">
        <v>335.5</v>
      </c>
      <c r="K442" s="542">
        <f t="shared" si="101"/>
        <v>0.2238158773</v>
      </c>
      <c r="L442" s="541">
        <f t="shared" si="102"/>
        <v>-335.5</v>
      </c>
      <c r="M442" s="542">
        <f t="shared" si="103"/>
        <v>-1</v>
      </c>
      <c r="N442" s="645"/>
      <c r="O442" s="720"/>
      <c r="P442" s="720"/>
      <c r="Q442" s="647"/>
      <c r="R442" s="658"/>
    </row>
    <row r="443" ht="30.0" customHeight="1">
      <c r="E443" s="652" t="s">
        <v>1060</v>
      </c>
      <c r="F443" s="549">
        <v>40.0</v>
      </c>
      <c r="G443" s="546">
        <v>1499.0</v>
      </c>
      <c r="H443" s="653"/>
      <c r="I443" s="735"/>
      <c r="J443" s="550">
        <v>335.5</v>
      </c>
      <c r="K443" s="542">
        <f t="shared" si="101"/>
        <v>0.2238158773</v>
      </c>
      <c r="L443" s="541">
        <f t="shared" si="102"/>
        <v>-335.5</v>
      </c>
      <c r="M443" s="542">
        <f t="shared" si="103"/>
        <v>-1</v>
      </c>
      <c r="N443" s="645"/>
      <c r="O443" s="720"/>
      <c r="P443" s="720"/>
      <c r="Q443" s="647"/>
      <c r="R443" s="658"/>
    </row>
    <row r="444" ht="30.0" customHeight="1">
      <c r="A444" s="525" t="s">
        <v>871</v>
      </c>
      <c r="B444" s="673"/>
      <c r="C444" s="704" t="s">
        <v>871</v>
      </c>
      <c r="D444" s="721"/>
      <c r="E444" s="652" t="s">
        <v>318</v>
      </c>
      <c r="F444" s="538"/>
      <c r="G444" s="539"/>
      <c r="H444" s="653"/>
      <c r="I444" s="731"/>
      <c r="J444" s="731"/>
      <c r="K444" s="731"/>
      <c r="L444" s="731"/>
      <c r="M444" s="731"/>
      <c r="N444" s="731"/>
      <c r="O444" s="720"/>
      <c r="P444" s="720"/>
      <c r="Q444" s="647"/>
      <c r="R444" s="658"/>
    </row>
    <row r="445" ht="30.0" customHeight="1">
      <c r="B445" s="673"/>
      <c r="D445" s="721"/>
      <c r="E445" s="652" t="s">
        <v>1060</v>
      </c>
      <c r="F445" s="538"/>
      <c r="G445" s="539"/>
      <c r="H445" s="653"/>
      <c r="I445" s="731"/>
      <c r="J445" s="731"/>
      <c r="K445" s="731"/>
      <c r="L445" s="731"/>
      <c r="M445" s="731"/>
      <c r="N445" s="731"/>
      <c r="O445" s="720"/>
      <c r="P445" s="720"/>
      <c r="Q445" s="647"/>
      <c r="R445" s="658"/>
    </row>
    <row r="446" ht="30.0" customHeight="1">
      <c r="A446" s="626" t="s">
        <v>874</v>
      </c>
      <c r="B446" s="543"/>
      <c r="C446" s="543" t="s">
        <v>874</v>
      </c>
      <c r="D446" s="543"/>
      <c r="E446" s="652" t="s">
        <v>318</v>
      </c>
      <c r="F446" s="549">
        <v>40.0</v>
      </c>
      <c r="G446" s="546">
        <v>749.0</v>
      </c>
      <c r="H446" s="653"/>
      <c r="I446" s="735"/>
      <c r="J446" s="550">
        <v>133.9</v>
      </c>
      <c r="K446" s="542">
        <f t="shared" ref="K446:K447" si="104">J446/G446</f>
        <v>0.1787716956</v>
      </c>
      <c r="L446" s="541">
        <f t="shared" ref="L446:L447" si="105">Q446-J446</f>
        <v>-133.9</v>
      </c>
      <c r="M446" s="542">
        <f t="shared" ref="M446:M447" si="106">Q446/J446-1</f>
        <v>-1</v>
      </c>
      <c r="N446" s="645"/>
      <c r="O446" s="720"/>
      <c r="P446" s="720"/>
      <c r="Q446" s="647"/>
      <c r="R446" s="658"/>
    </row>
    <row r="447" ht="30.0" customHeight="1">
      <c r="E447" s="652" t="s">
        <v>1060</v>
      </c>
      <c r="F447" s="549">
        <v>40.0</v>
      </c>
      <c r="G447" s="546">
        <v>749.0</v>
      </c>
      <c r="H447" s="653"/>
      <c r="I447" s="735"/>
      <c r="J447" s="550">
        <v>133.9</v>
      </c>
      <c r="K447" s="542">
        <f t="shared" si="104"/>
        <v>0.1787716956</v>
      </c>
      <c r="L447" s="541">
        <f t="shared" si="105"/>
        <v>-133.9</v>
      </c>
      <c r="M447" s="542">
        <f t="shared" si="106"/>
        <v>-1</v>
      </c>
      <c r="N447" s="645"/>
      <c r="O447" s="720"/>
      <c r="P447" s="720"/>
      <c r="Q447" s="647"/>
      <c r="R447" s="658"/>
    </row>
    <row r="448" ht="30.0" customHeight="1">
      <c r="A448" s="525" t="s">
        <v>1015</v>
      </c>
      <c r="B448" s="673"/>
      <c r="C448" s="704" t="s">
        <v>1016</v>
      </c>
      <c r="D448" s="721"/>
      <c r="E448" s="652" t="s">
        <v>318</v>
      </c>
      <c r="F448" s="538"/>
      <c r="G448" s="539"/>
      <c r="H448" s="653"/>
      <c r="I448" s="731"/>
      <c r="J448" s="731"/>
      <c r="K448" s="731"/>
      <c r="L448" s="731"/>
      <c r="M448" s="731"/>
      <c r="N448" s="731"/>
      <c r="O448" s="720"/>
      <c r="P448" s="720"/>
      <c r="Q448" s="647"/>
      <c r="R448" s="658"/>
    </row>
    <row r="449" ht="30.0" customHeight="1">
      <c r="B449" s="673"/>
      <c r="D449" s="721"/>
      <c r="E449" s="652" t="s">
        <v>1060</v>
      </c>
      <c r="F449" s="538"/>
      <c r="G449" s="539"/>
      <c r="H449" s="653"/>
      <c r="I449" s="731"/>
      <c r="J449" s="731"/>
      <c r="K449" s="731"/>
      <c r="L449" s="731"/>
      <c r="M449" s="731"/>
      <c r="N449" s="731"/>
      <c r="O449" s="720"/>
      <c r="P449" s="720"/>
      <c r="Q449" s="647"/>
      <c r="R449" s="658"/>
    </row>
    <row r="450" ht="30.0" customHeight="1" outlineLevel="1">
      <c r="A450" s="626" t="s">
        <v>1255</v>
      </c>
      <c r="B450" s="543"/>
      <c r="C450" s="543" t="s">
        <v>1255</v>
      </c>
      <c r="D450" s="543"/>
      <c r="E450" s="652" t="s">
        <v>318</v>
      </c>
      <c r="F450" s="548">
        <v>40.0</v>
      </c>
      <c r="G450" s="528">
        <v>599.0</v>
      </c>
      <c r="H450" s="653"/>
      <c r="I450" s="735"/>
      <c r="J450" s="550">
        <v>74.88</v>
      </c>
      <c r="K450" s="542">
        <f t="shared" ref="K450:K459" si="107">J450/G450</f>
        <v>0.1250083472</v>
      </c>
      <c r="L450" s="541">
        <f t="shared" ref="L450:L459" si="108">Q450-J450</f>
        <v>-74.88</v>
      </c>
      <c r="M450" s="542">
        <f t="shared" ref="M450:M459" si="109">Q450/J450-1</f>
        <v>-1</v>
      </c>
      <c r="N450" s="645"/>
      <c r="O450" s="536"/>
      <c r="P450" s="536"/>
      <c r="Q450" s="705"/>
      <c r="R450" s="534"/>
    </row>
    <row r="451" ht="30.0" customHeight="1" outlineLevel="1">
      <c r="E451" s="652" t="s">
        <v>1060</v>
      </c>
      <c r="F451" s="548">
        <v>40.0</v>
      </c>
      <c r="G451" s="528">
        <v>599.0</v>
      </c>
      <c r="H451" s="653"/>
      <c r="I451" s="735"/>
      <c r="J451" s="550">
        <v>74.88</v>
      </c>
      <c r="K451" s="542">
        <f t="shared" si="107"/>
        <v>0.1250083472</v>
      </c>
      <c r="L451" s="541">
        <f t="shared" si="108"/>
        <v>-74.88</v>
      </c>
      <c r="M451" s="542">
        <f t="shared" si="109"/>
        <v>-1</v>
      </c>
      <c r="N451" s="645"/>
      <c r="O451" s="536"/>
      <c r="P451" s="536"/>
      <c r="Q451" s="705"/>
      <c r="R451" s="534"/>
    </row>
    <row r="452" ht="30.0" customHeight="1" outlineLevel="1">
      <c r="A452" s="626" t="s">
        <v>1256</v>
      </c>
      <c r="B452" s="543"/>
      <c r="C452" s="543" t="s">
        <v>1256</v>
      </c>
      <c r="D452" s="543"/>
      <c r="E452" s="652" t="s">
        <v>318</v>
      </c>
      <c r="F452" s="548">
        <v>40.0</v>
      </c>
      <c r="G452" s="528">
        <v>599.0</v>
      </c>
      <c r="H452" s="653"/>
      <c r="I452" s="735"/>
      <c r="J452" s="550">
        <v>74.88</v>
      </c>
      <c r="K452" s="542">
        <f t="shared" si="107"/>
        <v>0.1250083472</v>
      </c>
      <c r="L452" s="541">
        <f t="shared" si="108"/>
        <v>-74.88</v>
      </c>
      <c r="M452" s="542">
        <f t="shared" si="109"/>
        <v>-1</v>
      </c>
      <c r="N452" s="645"/>
      <c r="O452" s="536"/>
      <c r="P452" s="536"/>
      <c r="Q452" s="705"/>
      <c r="R452" s="534"/>
    </row>
    <row r="453" ht="30.0" customHeight="1" outlineLevel="1">
      <c r="E453" s="652" t="s">
        <v>1060</v>
      </c>
      <c r="F453" s="548">
        <v>40.0</v>
      </c>
      <c r="G453" s="528">
        <v>599.0</v>
      </c>
      <c r="H453" s="653"/>
      <c r="I453" s="735"/>
      <c r="J453" s="550">
        <v>74.88</v>
      </c>
      <c r="K453" s="542">
        <f t="shared" si="107"/>
        <v>0.1250083472</v>
      </c>
      <c r="L453" s="541">
        <f t="shared" si="108"/>
        <v>-74.88</v>
      </c>
      <c r="M453" s="542">
        <f t="shared" si="109"/>
        <v>-1</v>
      </c>
      <c r="N453" s="645"/>
      <c r="O453" s="536"/>
      <c r="P453" s="536"/>
      <c r="Q453" s="705"/>
      <c r="R453" s="534"/>
    </row>
    <row r="454" ht="30.0" customHeight="1" outlineLevel="1">
      <c r="A454" s="626" t="s">
        <v>1019</v>
      </c>
      <c r="B454" s="543"/>
      <c r="C454" s="543" t="s">
        <v>1019</v>
      </c>
      <c r="D454" s="543"/>
      <c r="E454" s="652" t="s">
        <v>318</v>
      </c>
      <c r="F454" s="548">
        <v>40.0</v>
      </c>
      <c r="G454" s="528">
        <v>599.0</v>
      </c>
      <c r="H454" s="653"/>
      <c r="I454" s="735"/>
      <c r="J454" s="550">
        <v>74.88</v>
      </c>
      <c r="K454" s="542">
        <f t="shared" si="107"/>
        <v>0.1250083472</v>
      </c>
      <c r="L454" s="541">
        <f t="shared" si="108"/>
        <v>-74.88</v>
      </c>
      <c r="M454" s="542">
        <f t="shared" si="109"/>
        <v>-1</v>
      </c>
      <c r="N454" s="645"/>
      <c r="O454" s="536"/>
      <c r="P454" s="536"/>
      <c r="Q454" s="705"/>
      <c r="R454" s="534"/>
    </row>
    <row r="455" ht="30.0" customHeight="1" outlineLevel="1">
      <c r="B455" s="543"/>
      <c r="D455" s="543"/>
      <c r="E455" s="652" t="s">
        <v>1060</v>
      </c>
      <c r="F455" s="548">
        <v>40.0</v>
      </c>
      <c r="G455" s="528">
        <v>599.0</v>
      </c>
      <c r="H455" s="653"/>
      <c r="I455" s="735"/>
      <c r="J455" s="550">
        <v>74.88</v>
      </c>
      <c r="K455" s="542">
        <f t="shared" si="107"/>
        <v>0.1250083472</v>
      </c>
      <c r="L455" s="541">
        <f t="shared" si="108"/>
        <v>-74.88</v>
      </c>
      <c r="M455" s="542">
        <f t="shared" si="109"/>
        <v>-1</v>
      </c>
      <c r="N455" s="645"/>
      <c r="O455" s="536"/>
      <c r="P455" s="536"/>
      <c r="Q455" s="705"/>
      <c r="R455" s="534"/>
    </row>
    <row r="456" ht="30.0" customHeight="1" outlineLevel="1">
      <c r="A456" s="626" t="s">
        <v>1257</v>
      </c>
      <c r="B456" s="543"/>
      <c r="C456" s="543" t="s">
        <v>1257</v>
      </c>
      <c r="D456" s="543"/>
      <c r="E456" s="652" t="s">
        <v>318</v>
      </c>
      <c r="F456" s="548">
        <v>40.0</v>
      </c>
      <c r="G456" s="528">
        <v>599.0</v>
      </c>
      <c r="H456" s="653"/>
      <c r="I456" s="735"/>
      <c r="J456" s="550">
        <v>74.88</v>
      </c>
      <c r="K456" s="542">
        <f t="shared" si="107"/>
        <v>0.1250083472</v>
      </c>
      <c r="L456" s="541">
        <f t="shared" si="108"/>
        <v>-74.88</v>
      </c>
      <c r="M456" s="542">
        <f t="shared" si="109"/>
        <v>-1</v>
      </c>
      <c r="N456" s="645"/>
      <c r="O456" s="536"/>
      <c r="P456" s="536"/>
      <c r="Q456" s="705"/>
      <c r="R456" s="534"/>
    </row>
    <row r="457" ht="30.0" customHeight="1" outlineLevel="1">
      <c r="B457" s="543"/>
      <c r="D457" s="543"/>
      <c r="E457" s="652" t="s">
        <v>1060</v>
      </c>
      <c r="F457" s="548">
        <v>40.0</v>
      </c>
      <c r="G457" s="528">
        <v>599.0</v>
      </c>
      <c r="H457" s="653"/>
      <c r="I457" s="735"/>
      <c r="J457" s="550">
        <v>74.88</v>
      </c>
      <c r="K457" s="542">
        <f t="shared" si="107"/>
        <v>0.1250083472</v>
      </c>
      <c r="L457" s="541">
        <f t="shared" si="108"/>
        <v>-74.88</v>
      </c>
      <c r="M457" s="542">
        <f t="shared" si="109"/>
        <v>-1</v>
      </c>
      <c r="N457" s="645"/>
      <c r="O457" s="536"/>
      <c r="P457" s="536"/>
      <c r="Q457" s="705"/>
      <c r="R457" s="534"/>
    </row>
    <row r="458" ht="30.0" customHeight="1" outlineLevel="1">
      <c r="A458" s="626" t="s">
        <v>1258</v>
      </c>
      <c r="B458" s="543"/>
      <c r="C458" s="543" t="s">
        <v>1258</v>
      </c>
      <c r="D458" s="543"/>
      <c r="E458" s="652" t="s">
        <v>318</v>
      </c>
      <c r="F458" s="548">
        <v>40.0</v>
      </c>
      <c r="G458" s="528">
        <v>599.0</v>
      </c>
      <c r="H458" s="653"/>
      <c r="I458" s="735"/>
      <c r="J458" s="550">
        <v>70.8</v>
      </c>
      <c r="K458" s="542">
        <f t="shared" si="107"/>
        <v>0.118196995</v>
      </c>
      <c r="L458" s="541">
        <f t="shared" si="108"/>
        <v>-70.8</v>
      </c>
      <c r="M458" s="542">
        <f t="shared" si="109"/>
        <v>-1</v>
      </c>
      <c r="N458" s="645"/>
      <c r="O458" s="536"/>
      <c r="P458" s="536"/>
      <c r="Q458" s="705"/>
      <c r="R458" s="534"/>
    </row>
    <row r="459" ht="30.0" customHeight="1" outlineLevel="1">
      <c r="E459" s="652" t="s">
        <v>1060</v>
      </c>
      <c r="F459" s="548">
        <v>40.0</v>
      </c>
      <c r="G459" s="528">
        <v>599.0</v>
      </c>
      <c r="H459" s="653"/>
      <c r="I459" s="735"/>
      <c r="J459" s="550">
        <v>70.8</v>
      </c>
      <c r="K459" s="542">
        <f t="shared" si="107"/>
        <v>0.118196995</v>
      </c>
      <c r="L459" s="541">
        <f t="shared" si="108"/>
        <v>-70.8</v>
      </c>
      <c r="M459" s="542">
        <f t="shared" si="109"/>
        <v>-1</v>
      </c>
      <c r="N459" s="645"/>
      <c r="O459" s="536"/>
      <c r="P459" s="536"/>
      <c r="Q459" s="705"/>
      <c r="R459" s="534"/>
    </row>
    <row r="460" ht="30.0" customHeight="1" outlineLevel="1">
      <c r="A460" s="525" t="s">
        <v>875</v>
      </c>
      <c r="B460" s="673"/>
      <c r="C460" s="704"/>
      <c r="D460" s="721"/>
      <c r="E460" s="652" t="s">
        <v>318</v>
      </c>
      <c r="F460" s="533"/>
      <c r="G460" s="534"/>
      <c r="H460" s="653"/>
      <c r="I460" s="731"/>
      <c r="J460" s="731"/>
      <c r="K460" s="731"/>
      <c r="L460" s="731"/>
      <c r="M460" s="731"/>
      <c r="N460" s="731"/>
      <c r="O460" s="536"/>
      <c r="P460" s="536"/>
      <c r="Q460" s="705"/>
      <c r="R460" s="534"/>
    </row>
    <row r="461" ht="30.0" customHeight="1" outlineLevel="1">
      <c r="B461" s="673"/>
      <c r="C461" s="704"/>
      <c r="D461" s="721"/>
      <c r="E461" s="652" t="s">
        <v>1060</v>
      </c>
      <c r="F461" s="533"/>
      <c r="G461" s="534"/>
      <c r="H461" s="653"/>
      <c r="I461" s="731"/>
      <c r="J461" s="731"/>
      <c r="K461" s="731"/>
      <c r="L461" s="731"/>
      <c r="M461" s="731"/>
      <c r="N461" s="731"/>
      <c r="O461" s="536"/>
      <c r="P461" s="536"/>
      <c r="Q461" s="705"/>
      <c r="R461" s="534"/>
    </row>
    <row r="462" ht="30.0" customHeight="1" outlineLevel="1">
      <c r="A462" s="626" t="s">
        <v>1259</v>
      </c>
      <c r="B462" s="543"/>
      <c r="C462" s="543" t="s">
        <v>1259</v>
      </c>
      <c r="D462" s="543"/>
      <c r="E462" s="652" t="s">
        <v>318</v>
      </c>
      <c r="F462" s="548">
        <v>40.0</v>
      </c>
      <c r="G462" s="528">
        <v>499.0</v>
      </c>
      <c r="H462" s="653"/>
      <c r="I462" s="735"/>
      <c r="J462" s="550">
        <v>66.96</v>
      </c>
      <c r="K462" s="542">
        <f t="shared" ref="K462:K469" si="110">J462/G462</f>
        <v>0.1341883768</v>
      </c>
      <c r="L462" s="541">
        <f t="shared" ref="L462:L469" si="111">Q462-J462</f>
        <v>-66.96</v>
      </c>
      <c r="M462" s="542">
        <f t="shared" ref="M462:M469" si="112">Q462/J462-1</f>
        <v>-1</v>
      </c>
      <c r="N462" s="645"/>
      <c r="O462" s="536"/>
      <c r="P462" s="536"/>
      <c r="Q462" s="705"/>
      <c r="R462" s="534"/>
    </row>
    <row r="463" ht="30.0" customHeight="1" outlineLevel="1">
      <c r="E463" s="652" t="s">
        <v>1060</v>
      </c>
      <c r="F463" s="548">
        <v>40.0</v>
      </c>
      <c r="G463" s="528">
        <v>499.0</v>
      </c>
      <c r="H463" s="653"/>
      <c r="I463" s="735"/>
      <c r="J463" s="550">
        <v>66.96</v>
      </c>
      <c r="K463" s="542">
        <f t="shared" si="110"/>
        <v>0.1341883768</v>
      </c>
      <c r="L463" s="541">
        <f t="shared" si="111"/>
        <v>-66.96</v>
      </c>
      <c r="M463" s="542">
        <f t="shared" si="112"/>
        <v>-1</v>
      </c>
      <c r="N463" s="645"/>
      <c r="O463" s="536"/>
      <c r="P463" s="536"/>
      <c r="Q463" s="705"/>
      <c r="R463" s="534"/>
    </row>
    <row r="464" ht="30.0" customHeight="1" outlineLevel="1">
      <c r="A464" s="626" t="s">
        <v>1260</v>
      </c>
      <c r="B464" s="543"/>
      <c r="C464" s="543" t="s">
        <v>1260</v>
      </c>
      <c r="D464" s="543"/>
      <c r="E464" s="652" t="s">
        <v>318</v>
      </c>
      <c r="F464" s="548">
        <v>40.0</v>
      </c>
      <c r="G464" s="528">
        <v>899.0</v>
      </c>
      <c r="H464" s="653"/>
      <c r="I464" s="735"/>
      <c r="J464" s="550">
        <v>159.9</v>
      </c>
      <c r="K464" s="542">
        <f t="shared" si="110"/>
        <v>0.1778642937</v>
      </c>
      <c r="L464" s="541">
        <f t="shared" si="111"/>
        <v>-159.9</v>
      </c>
      <c r="M464" s="542">
        <f t="shared" si="112"/>
        <v>-1</v>
      </c>
      <c r="N464" s="645"/>
      <c r="O464" s="536"/>
      <c r="P464" s="536"/>
      <c r="Q464" s="705"/>
      <c r="R464" s="534"/>
    </row>
    <row r="465" ht="30.0" customHeight="1" outlineLevel="1">
      <c r="E465" s="652" t="s">
        <v>1060</v>
      </c>
      <c r="F465" s="548">
        <v>40.0</v>
      </c>
      <c r="G465" s="528">
        <v>899.0</v>
      </c>
      <c r="H465" s="653"/>
      <c r="I465" s="735"/>
      <c r="J465" s="550">
        <v>159.9</v>
      </c>
      <c r="K465" s="542">
        <f t="shared" si="110"/>
        <v>0.1778642937</v>
      </c>
      <c r="L465" s="541">
        <f t="shared" si="111"/>
        <v>-159.9</v>
      </c>
      <c r="M465" s="542">
        <f t="shared" si="112"/>
        <v>-1</v>
      </c>
      <c r="N465" s="645"/>
      <c r="O465" s="536"/>
      <c r="P465" s="536"/>
      <c r="Q465" s="705"/>
      <c r="R465" s="534"/>
    </row>
    <row r="466" ht="30.0" customHeight="1" outlineLevel="1">
      <c r="A466" s="626" t="s">
        <v>1261</v>
      </c>
      <c r="B466" s="543"/>
      <c r="C466" s="543" t="s">
        <v>1261</v>
      </c>
      <c r="D466" s="543"/>
      <c r="E466" s="652" t="s">
        <v>318</v>
      </c>
      <c r="F466" s="548">
        <v>40.0</v>
      </c>
      <c r="G466" s="528">
        <v>1299.0</v>
      </c>
      <c r="H466" s="653"/>
      <c r="I466" s="735"/>
      <c r="J466" s="550">
        <v>251.3</v>
      </c>
      <c r="K466" s="542">
        <f t="shared" si="110"/>
        <v>0.193456505</v>
      </c>
      <c r="L466" s="541">
        <f t="shared" si="111"/>
        <v>-251.3</v>
      </c>
      <c r="M466" s="542">
        <f t="shared" si="112"/>
        <v>-1</v>
      </c>
      <c r="N466" s="645"/>
      <c r="O466" s="536"/>
      <c r="P466" s="536"/>
      <c r="Q466" s="705"/>
      <c r="R466" s="534"/>
    </row>
    <row r="467" ht="30.0" customHeight="1" outlineLevel="1">
      <c r="E467" s="652" t="s">
        <v>1060</v>
      </c>
      <c r="F467" s="548">
        <v>40.0</v>
      </c>
      <c r="G467" s="528">
        <v>1299.0</v>
      </c>
      <c r="H467" s="653"/>
      <c r="I467" s="735"/>
      <c r="J467" s="550">
        <v>251.3</v>
      </c>
      <c r="K467" s="542">
        <f t="shared" si="110"/>
        <v>0.193456505</v>
      </c>
      <c r="L467" s="541">
        <f t="shared" si="111"/>
        <v>-251.3</v>
      </c>
      <c r="M467" s="542">
        <f t="shared" si="112"/>
        <v>-1</v>
      </c>
      <c r="N467" s="645"/>
      <c r="O467" s="536"/>
      <c r="P467" s="536"/>
      <c r="Q467" s="705"/>
      <c r="R467" s="534"/>
    </row>
    <row r="468" ht="30.0" customHeight="1" outlineLevel="1">
      <c r="A468" s="626" t="s">
        <v>1262</v>
      </c>
      <c r="B468" s="543"/>
      <c r="C468" s="543" t="s">
        <v>1262</v>
      </c>
      <c r="D468" s="543"/>
      <c r="E468" s="652" t="s">
        <v>318</v>
      </c>
      <c r="F468" s="548">
        <v>40.0</v>
      </c>
      <c r="G468" s="528">
        <v>1399.0</v>
      </c>
      <c r="H468" s="653"/>
      <c r="I468" s="735"/>
      <c r="J468" s="550">
        <v>300.0</v>
      </c>
      <c r="K468" s="542">
        <f t="shared" si="110"/>
        <v>0.2144388849</v>
      </c>
      <c r="L468" s="541">
        <f t="shared" si="111"/>
        <v>-300</v>
      </c>
      <c r="M468" s="542">
        <f t="shared" si="112"/>
        <v>-1</v>
      </c>
      <c r="N468" s="645"/>
      <c r="O468" s="536"/>
      <c r="P468" s="536"/>
      <c r="Q468" s="705"/>
      <c r="R468" s="534"/>
    </row>
    <row r="469" ht="30.0" customHeight="1" outlineLevel="1">
      <c r="E469" s="652" t="s">
        <v>1060</v>
      </c>
      <c r="F469" s="548">
        <v>40.0</v>
      </c>
      <c r="G469" s="528">
        <v>1399.0</v>
      </c>
      <c r="H469" s="653"/>
      <c r="I469" s="735"/>
      <c r="J469" s="550">
        <v>300.0</v>
      </c>
      <c r="K469" s="542">
        <f t="shared" si="110"/>
        <v>0.2144388849</v>
      </c>
      <c r="L469" s="541">
        <f t="shared" si="111"/>
        <v>-300</v>
      </c>
      <c r="M469" s="542">
        <f t="shared" si="112"/>
        <v>-1</v>
      </c>
      <c r="N469" s="645"/>
      <c r="O469" s="536"/>
      <c r="P469" s="536"/>
      <c r="Q469" s="705"/>
      <c r="R469" s="534"/>
    </row>
    <row r="470" ht="30.0" customHeight="1" outlineLevel="1">
      <c r="A470" s="525" t="s">
        <v>879</v>
      </c>
      <c r="B470" s="673"/>
      <c r="C470" s="704"/>
      <c r="D470" s="721"/>
      <c r="E470" s="652" t="s">
        <v>318</v>
      </c>
      <c r="F470" s="533"/>
      <c r="G470" s="534"/>
      <c r="H470" s="653"/>
      <c r="I470" s="731"/>
      <c r="J470" s="731"/>
      <c r="K470" s="731"/>
      <c r="L470" s="731"/>
      <c r="M470" s="731"/>
      <c r="N470" s="731"/>
      <c r="O470" s="536"/>
      <c r="P470" s="536"/>
      <c r="Q470" s="705"/>
      <c r="R470" s="534"/>
    </row>
    <row r="471" ht="30.0" customHeight="1" outlineLevel="1">
      <c r="B471" s="673"/>
      <c r="C471" s="704"/>
      <c r="D471" s="721"/>
      <c r="E471" s="652" t="s">
        <v>1060</v>
      </c>
      <c r="F471" s="533"/>
      <c r="G471" s="534"/>
      <c r="H471" s="653"/>
      <c r="I471" s="731"/>
      <c r="J471" s="731"/>
      <c r="K471" s="731"/>
      <c r="L471" s="731"/>
      <c r="M471" s="731"/>
      <c r="N471" s="731"/>
      <c r="O471" s="536"/>
      <c r="P471" s="536"/>
      <c r="Q471" s="705"/>
      <c r="R471" s="534"/>
    </row>
    <row r="472" ht="30.0" customHeight="1">
      <c r="A472" s="626" t="s">
        <v>1263</v>
      </c>
      <c r="B472" s="543"/>
      <c r="C472" s="543" t="s">
        <v>1263</v>
      </c>
      <c r="D472" s="543"/>
      <c r="E472" s="652" t="s">
        <v>318</v>
      </c>
      <c r="F472" s="549">
        <v>40.0</v>
      </c>
      <c r="G472" s="546">
        <v>599.0</v>
      </c>
      <c r="H472" s="653"/>
      <c r="I472" s="735"/>
      <c r="J472" s="550">
        <v>102.8</v>
      </c>
      <c r="K472" s="542">
        <f t="shared" ref="K472:K481" si="113">J472/G472</f>
        <v>0.1716193656</v>
      </c>
      <c r="L472" s="541">
        <f t="shared" ref="L472:L481" si="114">Q472-J472</f>
        <v>-102.8</v>
      </c>
      <c r="M472" s="542">
        <f t="shared" ref="M472:M481" si="115">Q472/J472-1</f>
        <v>-1</v>
      </c>
      <c r="N472" s="645"/>
      <c r="O472" s="720"/>
      <c r="P472" s="720"/>
      <c r="Q472" s="647"/>
      <c r="R472" s="658"/>
    </row>
    <row r="473" ht="30.0" customHeight="1">
      <c r="E473" s="652" t="s">
        <v>1060</v>
      </c>
      <c r="F473" s="549">
        <v>40.0</v>
      </c>
      <c r="G473" s="546">
        <v>599.0</v>
      </c>
      <c r="H473" s="653"/>
      <c r="I473" s="735"/>
      <c r="J473" s="550">
        <v>102.8</v>
      </c>
      <c r="K473" s="542">
        <f t="shared" si="113"/>
        <v>0.1716193656</v>
      </c>
      <c r="L473" s="541">
        <f t="shared" si="114"/>
        <v>-102.8</v>
      </c>
      <c r="M473" s="542">
        <f t="shared" si="115"/>
        <v>-1</v>
      </c>
      <c r="N473" s="645"/>
      <c r="O473" s="720"/>
      <c r="P473" s="720"/>
      <c r="Q473" s="647"/>
      <c r="R473" s="658"/>
    </row>
    <row r="474" ht="30.0" customHeight="1">
      <c r="A474" s="626" t="s">
        <v>880</v>
      </c>
      <c r="B474" s="543"/>
      <c r="C474" s="543" t="s">
        <v>880</v>
      </c>
      <c r="D474" s="543"/>
      <c r="E474" s="652" t="s">
        <v>318</v>
      </c>
      <c r="F474" s="549">
        <v>40.0</v>
      </c>
      <c r="G474" s="546">
        <v>459.0</v>
      </c>
      <c r="H474" s="653"/>
      <c r="I474" s="735"/>
      <c r="J474" s="550">
        <v>34.5</v>
      </c>
      <c r="K474" s="542">
        <f t="shared" si="113"/>
        <v>0.07516339869</v>
      </c>
      <c r="L474" s="541">
        <f t="shared" si="114"/>
        <v>-34.5</v>
      </c>
      <c r="M474" s="542">
        <f t="shared" si="115"/>
        <v>-1</v>
      </c>
      <c r="N474" s="645"/>
      <c r="O474" s="720"/>
      <c r="P474" s="720"/>
      <c r="Q474" s="647"/>
      <c r="R474" s="658"/>
    </row>
    <row r="475" ht="30.0" customHeight="1">
      <c r="E475" s="652" t="s">
        <v>1060</v>
      </c>
      <c r="F475" s="549">
        <v>40.0</v>
      </c>
      <c r="G475" s="546">
        <v>459.0</v>
      </c>
      <c r="H475" s="653"/>
      <c r="I475" s="735"/>
      <c r="J475" s="550">
        <v>34.5</v>
      </c>
      <c r="K475" s="542">
        <f t="shared" si="113"/>
        <v>0.07516339869</v>
      </c>
      <c r="L475" s="541">
        <f t="shared" si="114"/>
        <v>-34.5</v>
      </c>
      <c r="M475" s="542">
        <f t="shared" si="115"/>
        <v>-1</v>
      </c>
      <c r="N475" s="645"/>
      <c r="O475" s="720"/>
      <c r="P475" s="720"/>
      <c r="Q475" s="647"/>
      <c r="R475" s="658"/>
    </row>
    <row r="476" ht="30.0" customHeight="1">
      <c r="A476" s="626" t="s">
        <v>1264</v>
      </c>
      <c r="B476" s="543"/>
      <c r="C476" s="543" t="s">
        <v>1264</v>
      </c>
      <c r="D476" s="543"/>
      <c r="E476" s="652" t="s">
        <v>318</v>
      </c>
      <c r="F476" s="549">
        <v>40.0</v>
      </c>
      <c r="G476" s="546">
        <v>459.0</v>
      </c>
      <c r="H476" s="653"/>
      <c r="I476" s="735"/>
      <c r="J476" s="550">
        <v>40.32</v>
      </c>
      <c r="K476" s="542">
        <f t="shared" si="113"/>
        <v>0.08784313725</v>
      </c>
      <c r="L476" s="541">
        <f t="shared" si="114"/>
        <v>-40.32</v>
      </c>
      <c r="M476" s="542">
        <f t="shared" si="115"/>
        <v>-1</v>
      </c>
      <c r="N476" s="645"/>
      <c r="O476" s="720"/>
      <c r="P476" s="720"/>
      <c r="Q476" s="647"/>
      <c r="R476" s="658"/>
    </row>
    <row r="477" ht="30.0" customHeight="1">
      <c r="E477" s="652" t="s">
        <v>1060</v>
      </c>
      <c r="F477" s="549">
        <v>40.0</v>
      </c>
      <c r="G477" s="546">
        <v>459.0</v>
      </c>
      <c r="H477" s="653"/>
      <c r="I477" s="735"/>
      <c r="J477" s="550">
        <v>40.32</v>
      </c>
      <c r="K477" s="542">
        <f t="shared" si="113"/>
        <v>0.08784313725</v>
      </c>
      <c r="L477" s="541">
        <f t="shared" si="114"/>
        <v>-40.32</v>
      </c>
      <c r="M477" s="542">
        <f t="shared" si="115"/>
        <v>-1</v>
      </c>
      <c r="N477" s="645"/>
      <c r="O477" s="720"/>
      <c r="P477" s="720"/>
      <c r="Q477" s="647"/>
      <c r="R477" s="658"/>
    </row>
    <row r="478" ht="30.0" customHeight="1">
      <c r="A478" s="626" t="s">
        <v>1265</v>
      </c>
      <c r="B478" s="543" t="s">
        <v>1266</v>
      </c>
      <c r="C478" s="543" t="s">
        <v>1265</v>
      </c>
      <c r="D478" s="543"/>
      <c r="E478" s="652" t="s">
        <v>318</v>
      </c>
      <c r="F478" s="549">
        <v>40.0</v>
      </c>
      <c r="G478" s="546">
        <v>459.0</v>
      </c>
      <c r="H478" s="653"/>
      <c r="I478" s="735"/>
      <c r="J478" s="550">
        <v>45.6</v>
      </c>
      <c r="K478" s="542">
        <f t="shared" si="113"/>
        <v>0.09934640523</v>
      </c>
      <c r="L478" s="541">
        <f t="shared" si="114"/>
        <v>-45.6</v>
      </c>
      <c r="M478" s="542">
        <f t="shared" si="115"/>
        <v>-1</v>
      </c>
      <c r="N478" s="645"/>
      <c r="O478" s="720"/>
      <c r="P478" s="720"/>
      <c r="Q478" s="647"/>
      <c r="R478" s="658"/>
    </row>
    <row r="479" ht="30.0" customHeight="1">
      <c r="E479" s="652" t="s">
        <v>1060</v>
      </c>
      <c r="F479" s="549">
        <v>40.0</v>
      </c>
      <c r="G479" s="546">
        <v>459.0</v>
      </c>
      <c r="H479" s="653"/>
      <c r="I479" s="735"/>
      <c r="J479" s="550">
        <v>45.6</v>
      </c>
      <c r="K479" s="542">
        <f t="shared" si="113"/>
        <v>0.09934640523</v>
      </c>
      <c r="L479" s="541">
        <f t="shared" si="114"/>
        <v>-45.6</v>
      </c>
      <c r="M479" s="542">
        <f t="shared" si="115"/>
        <v>-1</v>
      </c>
      <c r="N479" s="645"/>
      <c r="O479" s="720"/>
      <c r="P479" s="720"/>
      <c r="Q479" s="647"/>
      <c r="R479" s="658"/>
    </row>
    <row r="480" ht="30.0" customHeight="1">
      <c r="A480" s="626" t="s">
        <v>1267</v>
      </c>
      <c r="B480" s="543"/>
      <c r="C480" s="543" t="s">
        <v>1267</v>
      </c>
      <c r="D480" s="543"/>
      <c r="E480" s="652" t="s">
        <v>318</v>
      </c>
      <c r="F480" s="549">
        <v>40.0</v>
      </c>
      <c r="G480" s="546">
        <v>599.0</v>
      </c>
      <c r="H480" s="653"/>
      <c r="I480" s="735"/>
      <c r="J480" s="550">
        <v>101.6</v>
      </c>
      <c r="K480" s="542">
        <f t="shared" si="113"/>
        <v>0.1696160267</v>
      </c>
      <c r="L480" s="541">
        <f t="shared" si="114"/>
        <v>-101.6</v>
      </c>
      <c r="M480" s="542">
        <f t="shared" si="115"/>
        <v>-1</v>
      </c>
      <c r="N480" s="645"/>
      <c r="O480" s="720"/>
      <c r="P480" s="720"/>
      <c r="Q480" s="647"/>
      <c r="R480" s="658"/>
    </row>
    <row r="481" ht="30.0" customHeight="1">
      <c r="E481" s="652" t="s">
        <v>1060</v>
      </c>
      <c r="F481" s="549">
        <v>40.0</v>
      </c>
      <c r="G481" s="546">
        <v>599.0</v>
      </c>
      <c r="H481" s="653"/>
      <c r="I481" s="735"/>
      <c r="J481" s="550">
        <v>101.6</v>
      </c>
      <c r="K481" s="542">
        <f t="shared" si="113"/>
        <v>0.1696160267</v>
      </c>
      <c r="L481" s="541">
        <f t="shared" si="114"/>
        <v>-101.6</v>
      </c>
      <c r="M481" s="542">
        <f t="shared" si="115"/>
        <v>-1</v>
      </c>
      <c r="N481" s="645"/>
      <c r="O481" s="720"/>
      <c r="P481" s="720"/>
      <c r="Q481" s="647"/>
      <c r="R481" s="658"/>
    </row>
    <row r="482" ht="30.0" customHeight="1">
      <c r="A482" s="525" t="s">
        <v>1268</v>
      </c>
      <c r="B482" s="673"/>
      <c r="C482" s="704"/>
      <c r="D482" s="840"/>
      <c r="E482" s="652" t="s">
        <v>318</v>
      </c>
      <c r="F482" s="549">
        <v>40.0</v>
      </c>
      <c r="G482" s="731"/>
      <c r="H482" s="653"/>
      <c r="I482" s="731"/>
      <c r="J482" s="731"/>
      <c r="K482" s="731"/>
      <c r="L482" s="731"/>
      <c r="M482" s="731"/>
      <c r="N482" s="731"/>
      <c r="O482" s="720"/>
      <c r="P482" s="720"/>
      <c r="Q482" s="647"/>
      <c r="R482" s="658"/>
    </row>
    <row r="483" ht="30.0" customHeight="1">
      <c r="B483" s="673"/>
      <c r="C483" s="525"/>
      <c r="D483" s="841"/>
      <c r="E483" s="652" t="s">
        <v>1060</v>
      </c>
      <c r="F483" s="549">
        <v>40.0</v>
      </c>
      <c r="G483" s="731"/>
      <c r="H483" s="653"/>
      <c r="I483" s="731"/>
      <c r="J483" s="731"/>
      <c r="K483" s="731"/>
      <c r="L483" s="731"/>
      <c r="M483" s="731"/>
      <c r="N483" s="731"/>
      <c r="O483" s="720"/>
      <c r="P483" s="720"/>
      <c r="Q483" s="647"/>
      <c r="R483" s="658"/>
    </row>
    <row r="484" ht="30.0" customHeight="1">
      <c r="A484" s="626" t="s">
        <v>1269</v>
      </c>
      <c r="B484" s="543"/>
      <c r="C484" s="543" t="s">
        <v>1269</v>
      </c>
      <c r="D484" s="543"/>
      <c r="E484" s="652" t="s">
        <v>318</v>
      </c>
      <c r="F484" s="549">
        <v>40.0</v>
      </c>
      <c r="G484" s="546">
        <v>459.0</v>
      </c>
      <c r="H484" s="653"/>
      <c r="I484" s="735"/>
      <c r="J484" s="550">
        <v>74.8</v>
      </c>
      <c r="K484" s="542">
        <f t="shared" ref="K484:K495" si="116">J484/G484</f>
        <v>0.162962963</v>
      </c>
      <c r="L484" s="541">
        <f t="shared" ref="L484:L495" si="117">Q484-J484</f>
        <v>-74.8</v>
      </c>
      <c r="M484" s="542">
        <f t="shared" ref="M484:M495" si="118">Q484/J484-1</f>
        <v>-1</v>
      </c>
      <c r="N484" s="731"/>
      <c r="O484" s="720"/>
      <c r="P484" s="720"/>
      <c r="Q484" s="647"/>
      <c r="R484" s="658"/>
    </row>
    <row r="485" ht="30.0" customHeight="1">
      <c r="E485" s="652" t="s">
        <v>1060</v>
      </c>
      <c r="F485" s="549">
        <v>40.0</v>
      </c>
      <c r="G485" s="546">
        <v>459.0</v>
      </c>
      <c r="H485" s="653"/>
      <c r="I485" s="735"/>
      <c r="J485" s="550">
        <v>74.8</v>
      </c>
      <c r="K485" s="542">
        <f t="shared" si="116"/>
        <v>0.162962963</v>
      </c>
      <c r="L485" s="541">
        <f t="shared" si="117"/>
        <v>-74.8</v>
      </c>
      <c r="M485" s="542">
        <f t="shared" si="118"/>
        <v>-1</v>
      </c>
      <c r="N485" s="731"/>
      <c r="O485" s="720"/>
      <c r="P485" s="720"/>
      <c r="Q485" s="647"/>
      <c r="R485" s="658"/>
    </row>
    <row r="486" ht="30.0" customHeight="1">
      <c r="A486" s="626" t="s">
        <v>1270</v>
      </c>
      <c r="B486" s="543"/>
      <c r="C486" s="543" t="s">
        <v>1270</v>
      </c>
      <c r="D486" s="543"/>
      <c r="E486" s="652" t="s">
        <v>318</v>
      </c>
      <c r="F486" s="549">
        <v>40.0</v>
      </c>
      <c r="G486" s="546">
        <v>459.0</v>
      </c>
      <c r="H486" s="653"/>
      <c r="I486" s="735"/>
      <c r="J486" s="550">
        <v>74.8</v>
      </c>
      <c r="K486" s="542">
        <f t="shared" si="116"/>
        <v>0.162962963</v>
      </c>
      <c r="L486" s="541">
        <f t="shared" si="117"/>
        <v>-74.8</v>
      </c>
      <c r="M486" s="542">
        <f t="shared" si="118"/>
        <v>-1</v>
      </c>
      <c r="N486" s="731"/>
      <c r="O486" s="720"/>
      <c r="P486" s="720"/>
      <c r="Q486" s="647"/>
      <c r="R486" s="658"/>
    </row>
    <row r="487" ht="30.0" customHeight="1">
      <c r="E487" s="652" t="s">
        <v>1060</v>
      </c>
      <c r="F487" s="549">
        <v>40.0</v>
      </c>
      <c r="G487" s="546">
        <v>459.0</v>
      </c>
      <c r="H487" s="653"/>
      <c r="I487" s="735"/>
      <c r="J487" s="550">
        <v>74.8</v>
      </c>
      <c r="K487" s="542">
        <f t="shared" si="116"/>
        <v>0.162962963</v>
      </c>
      <c r="L487" s="541">
        <f t="shared" si="117"/>
        <v>-74.8</v>
      </c>
      <c r="M487" s="542">
        <f t="shared" si="118"/>
        <v>-1</v>
      </c>
      <c r="N487" s="731"/>
      <c r="O487" s="720"/>
      <c r="P487" s="720"/>
      <c r="Q487" s="647"/>
      <c r="R487" s="658"/>
    </row>
    <row r="488" ht="30.0" customHeight="1">
      <c r="A488" s="626" t="s">
        <v>1271</v>
      </c>
      <c r="B488" s="543"/>
      <c r="C488" s="543" t="s">
        <v>1271</v>
      </c>
      <c r="D488" s="543"/>
      <c r="E488" s="652" t="s">
        <v>318</v>
      </c>
      <c r="F488" s="549">
        <v>40.0</v>
      </c>
      <c r="G488" s="546">
        <v>459.0</v>
      </c>
      <c r="H488" s="653"/>
      <c r="I488" s="735"/>
      <c r="J488" s="550">
        <v>74.8</v>
      </c>
      <c r="K488" s="542">
        <f t="shared" si="116"/>
        <v>0.162962963</v>
      </c>
      <c r="L488" s="541">
        <f t="shared" si="117"/>
        <v>-74.8</v>
      </c>
      <c r="M488" s="542">
        <f t="shared" si="118"/>
        <v>-1</v>
      </c>
      <c r="N488" s="731"/>
      <c r="O488" s="720"/>
      <c r="P488" s="720"/>
      <c r="Q488" s="647"/>
      <c r="R488" s="658"/>
    </row>
    <row r="489" ht="30.0" customHeight="1">
      <c r="E489" s="652" t="s">
        <v>1060</v>
      </c>
      <c r="F489" s="549">
        <v>40.0</v>
      </c>
      <c r="G489" s="546">
        <v>459.0</v>
      </c>
      <c r="H489" s="653"/>
      <c r="I489" s="735"/>
      <c r="J489" s="550">
        <v>74.8</v>
      </c>
      <c r="K489" s="542">
        <f t="shared" si="116"/>
        <v>0.162962963</v>
      </c>
      <c r="L489" s="541">
        <f t="shared" si="117"/>
        <v>-74.8</v>
      </c>
      <c r="M489" s="542">
        <f t="shared" si="118"/>
        <v>-1</v>
      </c>
      <c r="N489" s="731"/>
      <c r="O489" s="720"/>
      <c r="P489" s="720"/>
      <c r="Q489" s="647"/>
      <c r="R489" s="658"/>
    </row>
    <row r="490" ht="30.0" customHeight="1">
      <c r="A490" s="626" t="s">
        <v>1272</v>
      </c>
      <c r="B490" s="543"/>
      <c r="C490" s="543" t="s">
        <v>1272</v>
      </c>
      <c r="D490" s="543"/>
      <c r="E490" s="652" t="s">
        <v>318</v>
      </c>
      <c r="F490" s="549">
        <v>40.0</v>
      </c>
      <c r="G490" s="546">
        <v>399.0</v>
      </c>
      <c r="H490" s="653"/>
      <c r="I490" s="735"/>
      <c r="J490" s="550">
        <v>50.64</v>
      </c>
      <c r="K490" s="542">
        <f t="shared" si="116"/>
        <v>0.1269172932</v>
      </c>
      <c r="L490" s="541">
        <f t="shared" si="117"/>
        <v>-50.64</v>
      </c>
      <c r="M490" s="542">
        <f t="shared" si="118"/>
        <v>-1</v>
      </c>
      <c r="N490" s="731"/>
      <c r="O490" s="720"/>
      <c r="P490" s="720"/>
      <c r="Q490" s="647"/>
      <c r="R490" s="658"/>
    </row>
    <row r="491" ht="30.0" customHeight="1">
      <c r="E491" s="652" t="s">
        <v>1060</v>
      </c>
      <c r="F491" s="549">
        <v>40.0</v>
      </c>
      <c r="G491" s="546">
        <v>399.0</v>
      </c>
      <c r="H491" s="653"/>
      <c r="I491" s="735"/>
      <c r="J491" s="550">
        <v>50.64</v>
      </c>
      <c r="K491" s="542">
        <f t="shared" si="116"/>
        <v>0.1269172932</v>
      </c>
      <c r="L491" s="541">
        <f t="shared" si="117"/>
        <v>-50.64</v>
      </c>
      <c r="M491" s="542">
        <f t="shared" si="118"/>
        <v>-1</v>
      </c>
      <c r="N491" s="731"/>
      <c r="O491" s="720"/>
      <c r="P491" s="720"/>
      <c r="Q491" s="647"/>
      <c r="R491" s="658"/>
    </row>
    <row r="492" ht="30.0" customHeight="1">
      <c r="A492" s="626" t="s">
        <v>1273</v>
      </c>
      <c r="B492" s="543"/>
      <c r="C492" s="543" t="s">
        <v>1273</v>
      </c>
      <c r="D492" s="543"/>
      <c r="E492" s="652" t="s">
        <v>318</v>
      </c>
      <c r="F492" s="549">
        <v>40.0</v>
      </c>
      <c r="G492" s="546">
        <v>399.0</v>
      </c>
      <c r="H492" s="653"/>
      <c r="I492" s="735"/>
      <c r="J492" s="550">
        <v>40.96</v>
      </c>
      <c r="K492" s="542">
        <f t="shared" si="116"/>
        <v>0.1026566416</v>
      </c>
      <c r="L492" s="541">
        <f t="shared" si="117"/>
        <v>-40.96</v>
      </c>
      <c r="M492" s="542">
        <f t="shared" si="118"/>
        <v>-1</v>
      </c>
      <c r="N492" s="731"/>
      <c r="O492" s="720"/>
      <c r="P492" s="720"/>
      <c r="Q492" s="647"/>
      <c r="R492" s="658"/>
    </row>
    <row r="493" ht="30.0" customHeight="1">
      <c r="E493" s="652" t="s">
        <v>1060</v>
      </c>
      <c r="F493" s="549">
        <v>40.0</v>
      </c>
      <c r="G493" s="546">
        <v>399.0</v>
      </c>
      <c r="H493" s="653"/>
      <c r="I493" s="735"/>
      <c r="J493" s="550">
        <v>40.96</v>
      </c>
      <c r="K493" s="542">
        <f t="shared" si="116"/>
        <v>0.1026566416</v>
      </c>
      <c r="L493" s="541">
        <f t="shared" si="117"/>
        <v>-40.96</v>
      </c>
      <c r="M493" s="542">
        <f t="shared" si="118"/>
        <v>-1</v>
      </c>
      <c r="N493" s="731"/>
      <c r="O493" s="720"/>
      <c r="P493" s="720"/>
      <c r="Q493" s="647"/>
      <c r="R493" s="658"/>
    </row>
    <row r="494" ht="30.0" customHeight="1">
      <c r="A494" s="626" t="s">
        <v>1274</v>
      </c>
      <c r="B494" s="543"/>
      <c r="C494" s="543" t="s">
        <v>1274</v>
      </c>
      <c r="D494" s="543"/>
      <c r="E494" s="652" t="s">
        <v>318</v>
      </c>
      <c r="F494" s="549">
        <v>40.0</v>
      </c>
      <c r="G494" s="546">
        <v>459.0</v>
      </c>
      <c r="H494" s="653"/>
      <c r="I494" s="735"/>
      <c r="J494" s="550">
        <v>64.8</v>
      </c>
      <c r="K494" s="542">
        <f t="shared" si="116"/>
        <v>0.1411764706</v>
      </c>
      <c r="L494" s="541">
        <f t="shared" si="117"/>
        <v>-64.8</v>
      </c>
      <c r="M494" s="542">
        <f t="shared" si="118"/>
        <v>-1</v>
      </c>
      <c r="N494" s="731"/>
      <c r="O494" s="720"/>
      <c r="P494" s="720"/>
      <c r="Q494" s="647"/>
      <c r="R494" s="658"/>
    </row>
    <row r="495" ht="30.0" customHeight="1">
      <c r="E495" s="652" t="s">
        <v>1060</v>
      </c>
      <c r="F495" s="549">
        <v>40.0</v>
      </c>
      <c r="G495" s="546">
        <v>459.0</v>
      </c>
      <c r="H495" s="653"/>
      <c r="I495" s="735"/>
      <c r="J495" s="550">
        <v>64.8</v>
      </c>
      <c r="K495" s="542">
        <f t="shared" si="116"/>
        <v>0.1411764706</v>
      </c>
      <c r="L495" s="541">
        <f t="shared" si="117"/>
        <v>-64.8</v>
      </c>
      <c r="M495" s="542">
        <f t="shared" si="118"/>
        <v>-1</v>
      </c>
      <c r="N495" s="731"/>
      <c r="O495" s="720"/>
      <c r="P495" s="720"/>
      <c r="Q495" s="647"/>
      <c r="R495" s="658"/>
    </row>
    <row r="496" ht="30.0" customHeight="1">
      <c r="A496" s="525" t="s">
        <v>884</v>
      </c>
      <c r="B496" s="673"/>
      <c r="C496" s="704" t="s">
        <v>884</v>
      </c>
      <c r="D496" s="842"/>
      <c r="E496" s="652" t="s">
        <v>318</v>
      </c>
      <c r="F496" s="538"/>
      <c r="G496" s="539"/>
      <c r="H496" s="653"/>
      <c r="I496" s="731"/>
      <c r="J496" s="731"/>
      <c r="K496" s="731"/>
      <c r="L496" s="731"/>
      <c r="M496" s="731"/>
      <c r="N496" s="731"/>
      <c r="O496" s="720"/>
      <c r="P496" s="720"/>
      <c r="Q496" s="647"/>
      <c r="R496" s="658"/>
    </row>
    <row r="497" ht="30.0" customHeight="1">
      <c r="B497" s="673"/>
      <c r="D497" s="723"/>
      <c r="E497" s="652" t="s">
        <v>1060</v>
      </c>
      <c r="F497" s="538"/>
      <c r="G497" s="539"/>
      <c r="H497" s="653"/>
      <c r="I497" s="731"/>
      <c r="J497" s="731"/>
      <c r="K497" s="731"/>
      <c r="L497" s="731"/>
      <c r="M497" s="731"/>
      <c r="N497" s="731"/>
      <c r="O497" s="720"/>
      <c r="P497" s="720"/>
      <c r="Q497" s="647"/>
      <c r="R497" s="658"/>
    </row>
    <row r="498" ht="30.0" customHeight="1">
      <c r="A498" s="626" t="s">
        <v>1275</v>
      </c>
      <c r="B498" s="543"/>
      <c r="C498" s="543" t="s">
        <v>1275</v>
      </c>
      <c r="D498" s="543" t="s">
        <v>889</v>
      </c>
      <c r="E498" s="652" t="s">
        <v>318</v>
      </c>
      <c r="F498" s="549">
        <v>40.0</v>
      </c>
      <c r="G498" s="546">
        <v>999.0</v>
      </c>
      <c r="H498" s="653"/>
      <c r="I498" s="735"/>
      <c r="J498" s="550">
        <v>157.0</v>
      </c>
      <c r="K498" s="542">
        <f t="shared" ref="K498:K505" si="119">J498/G498</f>
        <v>0.1571571572</v>
      </c>
      <c r="L498" s="541">
        <f t="shared" ref="L498:L505" si="120">Q498-J498</f>
        <v>-157</v>
      </c>
      <c r="M498" s="542">
        <f t="shared" ref="M498:M505" si="121">Q498/J498-1</f>
        <v>-1</v>
      </c>
      <c r="N498" s="645"/>
      <c r="O498" s="720"/>
      <c r="P498" s="720"/>
      <c r="Q498" s="647"/>
      <c r="R498" s="658"/>
    </row>
    <row r="499" ht="30.0" customHeight="1">
      <c r="B499" s="543"/>
      <c r="E499" s="652" t="s">
        <v>1060</v>
      </c>
      <c r="F499" s="549">
        <v>40.0</v>
      </c>
      <c r="G499" s="546">
        <v>999.0</v>
      </c>
      <c r="H499" s="653"/>
      <c r="I499" s="735"/>
      <c r="J499" s="550">
        <v>157.0</v>
      </c>
      <c r="K499" s="542">
        <f t="shared" si="119"/>
        <v>0.1571571572</v>
      </c>
      <c r="L499" s="541">
        <f t="shared" si="120"/>
        <v>-157</v>
      </c>
      <c r="M499" s="542">
        <f t="shared" si="121"/>
        <v>-1</v>
      </c>
      <c r="N499" s="645"/>
      <c r="O499" s="720"/>
      <c r="P499" s="720"/>
      <c r="Q499" s="647"/>
      <c r="R499" s="658"/>
    </row>
    <row r="500" ht="30.0" customHeight="1">
      <c r="A500" s="626" t="s">
        <v>887</v>
      </c>
      <c r="B500" s="543"/>
      <c r="C500" s="543" t="s">
        <v>887</v>
      </c>
      <c r="D500" s="543"/>
      <c r="E500" s="652" t="s">
        <v>318</v>
      </c>
      <c r="F500" s="549">
        <v>40.0</v>
      </c>
      <c r="G500" s="546">
        <v>699.0</v>
      </c>
      <c r="H500" s="653"/>
      <c r="I500" s="735"/>
      <c r="J500" s="550">
        <v>90.3</v>
      </c>
      <c r="K500" s="542">
        <f t="shared" si="119"/>
        <v>0.1291845494</v>
      </c>
      <c r="L500" s="541">
        <f t="shared" si="120"/>
        <v>-90.3</v>
      </c>
      <c r="M500" s="542">
        <f t="shared" si="121"/>
        <v>-1</v>
      </c>
      <c r="N500" s="645"/>
      <c r="O500" s="720"/>
      <c r="P500" s="720"/>
      <c r="Q500" s="647"/>
      <c r="R500" s="658"/>
    </row>
    <row r="501" ht="30.0" customHeight="1">
      <c r="E501" s="652" t="s">
        <v>1060</v>
      </c>
      <c r="F501" s="549">
        <v>40.0</v>
      </c>
      <c r="G501" s="546">
        <v>699.0</v>
      </c>
      <c r="H501" s="653"/>
      <c r="I501" s="735"/>
      <c r="J501" s="550">
        <v>90.3</v>
      </c>
      <c r="K501" s="542">
        <f t="shared" si="119"/>
        <v>0.1291845494</v>
      </c>
      <c r="L501" s="541">
        <f t="shared" si="120"/>
        <v>-90.3</v>
      </c>
      <c r="M501" s="542">
        <f t="shared" si="121"/>
        <v>-1</v>
      </c>
      <c r="N501" s="645"/>
      <c r="O501" s="720"/>
      <c r="P501" s="720"/>
      <c r="Q501" s="647"/>
      <c r="R501" s="658"/>
    </row>
    <row r="502" ht="30.0" customHeight="1">
      <c r="A502" s="626" t="s">
        <v>886</v>
      </c>
      <c r="B502" s="543"/>
      <c r="C502" s="543" t="s">
        <v>886</v>
      </c>
      <c r="D502" s="543"/>
      <c r="E502" s="652" t="s">
        <v>318</v>
      </c>
      <c r="F502" s="549">
        <v>40.0</v>
      </c>
      <c r="G502" s="546">
        <v>699.0</v>
      </c>
      <c r="H502" s="653"/>
      <c r="I502" s="735"/>
      <c r="J502" s="550">
        <v>90.3</v>
      </c>
      <c r="K502" s="542">
        <f t="shared" si="119"/>
        <v>0.1291845494</v>
      </c>
      <c r="L502" s="541">
        <f t="shared" si="120"/>
        <v>-90.3</v>
      </c>
      <c r="M502" s="542">
        <f t="shared" si="121"/>
        <v>-1</v>
      </c>
      <c r="N502" s="645"/>
      <c r="O502" s="720"/>
      <c r="P502" s="720"/>
      <c r="Q502" s="647"/>
      <c r="R502" s="658"/>
    </row>
    <row r="503" ht="30.0" customHeight="1">
      <c r="E503" s="652" t="s">
        <v>1060</v>
      </c>
      <c r="F503" s="549">
        <v>40.0</v>
      </c>
      <c r="G503" s="546">
        <v>699.0</v>
      </c>
      <c r="H503" s="653"/>
      <c r="I503" s="735"/>
      <c r="J503" s="550">
        <v>90.3</v>
      </c>
      <c r="K503" s="542">
        <f t="shared" si="119"/>
        <v>0.1291845494</v>
      </c>
      <c r="L503" s="541">
        <f t="shared" si="120"/>
        <v>-90.3</v>
      </c>
      <c r="M503" s="542">
        <f t="shared" si="121"/>
        <v>-1</v>
      </c>
      <c r="N503" s="645"/>
      <c r="O503" s="720"/>
      <c r="P503" s="720"/>
      <c r="Q503" s="647"/>
      <c r="R503" s="658"/>
    </row>
    <row r="504" ht="30.0" customHeight="1">
      <c r="A504" s="626" t="s">
        <v>885</v>
      </c>
      <c r="B504" s="543"/>
      <c r="C504" s="543" t="s">
        <v>885</v>
      </c>
      <c r="D504" s="543"/>
      <c r="E504" s="652" t="s">
        <v>318</v>
      </c>
      <c r="F504" s="549">
        <v>40.0</v>
      </c>
      <c r="G504" s="546">
        <v>499.0</v>
      </c>
      <c r="H504" s="653"/>
      <c r="I504" s="735"/>
      <c r="J504" s="550">
        <v>60.0</v>
      </c>
      <c r="K504" s="542">
        <f t="shared" si="119"/>
        <v>0.120240481</v>
      </c>
      <c r="L504" s="541">
        <f t="shared" si="120"/>
        <v>-60</v>
      </c>
      <c r="M504" s="542">
        <f t="shared" si="121"/>
        <v>-1</v>
      </c>
      <c r="N504" s="645"/>
      <c r="O504" s="720"/>
      <c r="P504" s="720"/>
      <c r="Q504" s="647"/>
      <c r="R504" s="658"/>
    </row>
    <row r="505" ht="30.0" customHeight="1">
      <c r="B505" s="543"/>
      <c r="D505" s="543"/>
      <c r="E505" s="652" t="s">
        <v>1060</v>
      </c>
      <c r="F505" s="549">
        <v>40.0</v>
      </c>
      <c r="G505" s="546">
        <v>499.0</v>
      </c>
      <c r="H505" s="653"/>
      <c r="I505" s="735"/>
      <c r="J505" s="550">
        <v>60.0</v>
      </c>
      <c r="K505" s="542">
        <f t="shared" si="119"/>
        <v>0.120240481</v>
      </c>
      <c r="L505" s="541">
        <f t="shared" si="120"/>
        <v>-60</v>
      </c>
      <c r="M505" s="542">
        <f t="shared" si="121"/>
        <v>-1</v>
      </c>
      <c r="N505" s="645"/>
      <c r="O505" s="720"/>
      <c r="P505" s="720"/>
      <c r="Q505" s="647"/>
      <c r="R505" s="658"/>
    </row>
    <row r="506" ht="30.0" customHeight="1">
      <c r="A506" s="525" t="s">
        <v>1276</v>
      </c>
      <c r="B506" s="673"/>
      <c r="C506" s="704" t="s">
        <v>1276</v>
      </c>
      <c r="D506" s="721"/>
      <c r="E506" s="652" t="s">
        <v>318</v>
      </c>
      <c r="F506" s="538"/>
      <c r="G506" s="539"/>
      <c r="H506" s="653"/>
      <c r="I506" s="731"/>
      <c r="J506" s="731"/>
      <c r="K506" s="731"/>
      <c r="L506" s="731"/>
      <c r="M506" s="731"/>
      <c r="N506" s="731"/>
      <c r="O506" s="720"/>
      <c r="P506" s="720"/>
      <c r="Q506" s="647"/>
      <c r="R506" s="658"/>
    </row>
    <row r="507" ht="30.0" customHeight="1">
      <c r="B507" s="673"/>
      <c r="D507" s="721"/>
      <c r="E507" s="652" t="s">
        <v>1060</v>
      </c>
      <c r="F507" s="538"/>
      <c r="G507" s="539"/>
      <c r="H507" s="653"/>
      <c r="I507" s="731"/>
      <c r="J507" s="731"/>
      <c r="K507" s="731"/>
      <c r="L507" s="731"/>
      <c r="M507" s="731"/>
      <c r="N507" s="731"/>
      <c r="O507" s="720"/>
      <c r="P507" s="720"/>
      <c r="Q507" s="647"/>
      <c r="R507" s="658"/>
    </row>
    <row r="508" ht="30.0" customHeight="1" outlineLevel="1">
      <c r="A508" s="843" t="s">
        <v>1277</v>
      </c>
      <c r="B508" s="725"/>
      <c r="C508" s="725" t="s">
        <v>1277</v>
      </c>
      <c r="D508" s="725"/>
      <c r="E508" s="652" t="s">
        <v>318</v>
      </c>
      <c r="F508" s="548">
        <v>40.0</v>
      </c>
      <c r="G508" s="546">
        <v>649.0</v>
      </c>
      <c r="H508" s="653"/>
      <c r="I508" s="735"/>
      <c r="J508" s="550">
        <v>90.8</v>
      </c>
      <c r="K508" s="542">
        <f t="shared" ref="K508:K519" si="122">J508/G508</f>
        <v>0.1399075501</v>
      </c>
      <c r="L508" s="541">
        <f t="shared" ref="L508:L519" si="123">Q508-J508</f>
        <v>-90.8</v>
      </c>
      <c r="M508" s="542">
        <f t="shared" ref="M508:M519" si="124">Q508/J508-1</f>
        <v>-1</v>
      </c>
      <c r="N508" s="645"/>
      <c r="O508" s="536"/>
      <c r="P508" s="536"/>
      <c r="Q508" s="844"/>
      <c r="R508" s="744"/>
    </row>
    <row r="509" ht="30.0" customHeight="1" outlineLevel="1">
      <c r="E509" s="652" t="s">
        <v>1060</v>
      </c>
      <c r="F509" s="548">
        <v>40.0</v>
      </c>
      <c r="G509" s="546">
        <v>649.0</v>
      </c>
      <c r="H509" s="653"/>
      <c r="I509" s="735"/>
      <c r="J509" s="550">
        <v>90.8</v>
      </c>
      <c r="K509" s="542">
        <f t="shared" si="122"/>
        <v>0.1399075501</v>
      </c>
      <c r="L509" s="541">
        <f t="shared" si="123"/>
        <v>-90.8</v>
      </c>
      <c r="M509" s="542">
        <f t="shared" si="124"/>
        <v>-1</v>
      </c>
      <c r="N509" s="645"/>
      <c r="O509" s="536"/>
      <c r="P509" s="536"/>
      <c r="Q509" s="844"/>
      <c r="R509" s="744"/>
    </row>
    <row r="510" ht="30.0" customHeight="1" outlineLevel="1">
      <c r="A510" s="843" t="s">
        <v>1278</v>
      </c>
      <c r="B510" s="725"/>
      <c r="C510" s="725" t="s">
        <v>1278</v>
      </c>
      <c r="D510" s="725"/>
      <c r="E510" s="652" t="s">
        <v>318</v>
      </c>
      <c r="F510" s="548">
        <v>40.0</v>
      </c>
      <c r="G510" s="546">
        <v>399.0</v>
      </c>
      <c r="H510" s="653"/>
      <c r="I510" s="735"/>
      <c r="J510" s="550">
        <v>47.6</v>
      </c>
      <c r="K510" s="542">
        <f t="shared" si="122"/>
        <v>0.1192982456</v>
      </c>
      <c r="L510" s="541">
        <f t="shared" si="123"/>
        <v>-47.6</v>
      </c>
      <c r="M510" s="542">
        <f t="shared" si="124"/>
        <v>-1</v>
      </c>
      <c r="N510" s="645"/>
      <c r="O510" s="536"/>
      <c r="P510" s="536"/>
      <c r="Q510" s="844"/>
      <c r="R510" s="744"/>
    </row>
    <row r="511" ht="30.0" customHeight="1" outlineLevel="1">
      <c r="E511" s="652" t="s">
        <v>1060</v>
      </c>
      <c r="F511" s="548">
        <v>40.0</v>
      </c>
      <c r="G511" s="546">
        <v>399.0</v>
      </c>
      <c r="H511" s="653"/>
      <c r="I511" s="735"/>
      <c r="J511" s="550">
        <v>47.6</v>
      </c>
      <c r="K511" s="542">
        <f t="shared" si="122"/>
        <v>0.1192982456</v>
      </c>
      <c r="L511" s="541">
        <f t="shared" si="123"/>
        <v>-47.6</v>
      </c>
      <c r="M511" s="542">
        <f t="shared" si="124"/>
        <v>-1</v>
      </c>
      <c r="N511" s="645"/>
      <c r="O511" s="536"/>
      <c r="P511" s="536"/>
      <c r="Q511" s="844"/>
      <c r="R511" s="744"/>
    </row>
    <row r="512" ht="30.0" customHeight="1" outlineLevel="1">
      <c r="A512" s="843" t="s">
        <v>1279</v>
      </c>
      <c r="B512" s="725"/>
      <c r="C512" s="725" t="s">
        <v>1279</v>
      </c>
      <c r="D512" s="725"/>
      <c r="E512" s="652" t="s">
        <v>318</v>
      </c>
      <c r="F512" s="548">
        <v>40.0</v>
      </c>
      <c r="G512" s="546">
        <v>429.0</v>
      </c>
      <c r="H512" s="653"/>
      <c r="I512" s="735"/>
      <c r="J512" s="550">
        <v>55.2</v>
      </c>
      <c r="K512" s="542">
        <f t="shared" si="122"/>
        <v>0.1286713287</v>
      </c>
      <c r="L512" s="541">
        <f t="shared" si="123"/>
        <v>-55.2</v>
      </c>
      <c r="M512" s="542">
        <f t="shared" si="124"/>
        <v>-1</v>
      </c>
      <c r="N512" s="645"/>
      <c r="O512" s="536"/>
      <c r="P512" s="536"/>
      <c r="Q512" s="844"/>
      <c r="R512" s="744"/>
    </row>
    <row r="513" ht="30.0" customHeight="1" outlineLevel="1">
      <c r="E513" s="652" t="s">
        <v>1060</v>
      </c>
      <c r="F513" s="548">
        <v>40.0</v>
      </c>
      <c r="G513" s="546">
        <v>429.0</v>
      </c>
      <c r="H513" s="653"/>
      <c r="I513" s="735"/>
      <c r="J513" s="550">
        <v>55.2</v>
      </c>
      <c r="K513" s="542">
        <f t="shared" si="122"/>
        <v>0.1286713287</v>
      </c>
      <c r="L513" s="541">
        <f t="shared" si="123"/>
        <v>-55.2</v>
      </c>
      <c r="M513" s="542">
        <f t="shared" si="124"/>
        <v>-1</v>
      </c>
      <c r="N513" s="645"/>
      <c r="O513" s="536"/>
      <c r="P513" s="536"/>
      <c r="Q513" s="844"/>
      <c r="R513" s="744"/>
    </row>
    <row r="514" ht="30.0" customHeight="1" outlineLevel="1">
      <c r="A514" s="843" t="s">
        <v>1280</v>
      </c>
      <c r="B514" s="725"/>
      <c r="C514" s="725" t="s">
        <v>1280</v>
      </c>
      <c r="D514" s="725"/>
      <c r="E514" s="652" t="s">
        <v>318</v>
      </c>
      <c r="F514" s="548">
        <v>40.0</v>
      </c>
      <c r="G514" s="546">
        <v>499.0</v>
      </c>
      <c r="H514" s="653"/>
      <c r="I514" s="735"/>
      <c r="J514" s="550">
        <v>90.0</v>
      </c>
      <c r="K514" s="542">
        <f t="shared" si="122"/>
        <v>0.1803607214</v>
      </c>
      <c r="L514" s="541">
        <f t="shared" si="123"/>
        <v>-90</v>
      </c>
      <c r="M514" s="542">
        <f t="shared" si="124"/>
        <v>-1</v>
      </c>
      <c r="N514" s="645"/>
      <c r="O514" s="536"/>
      <c r="P514" s="536"/>
      <c r="Q514" s="844"/>
      <c r="R514" s="744"/>
    </row>
    <row r="515" ht="30.0" customHeight="1" outlineLevel="1">
      <c r="E515" s="652" t="s">
        <v>1060</v>
      </c>
      <c r="F515" s="548">
        <v>40.0</v>
      </c>
      <c r="G515" s="546">
        <v>499.0</v>
      </c>
      <c r="H515" s="653"/>
      <c r="I515" s="735"/>
      <c r="J515" s="550">
        <v>90.0</v>
      </c>
      <c r="K515" s="542">
        <f t="shared" si="122"/>
        <v>0.1803607214</v>
      </c>
      <c r="L515" s="541">
        <f t="shared" si="123"/>
        <v>-90</v>
      </c>
      <c r="M515" s="542">
        <f t="shared" si="124"/>
        <v>-1</v>
      </c>
      <c r="N515" s="645"/>
      <c r="O515" s="536"/>
      <c r="P515" s="536"/>
      <c r="Q515" s="844"/>
      <c r="R515" s="744"/>
    </row>
    <row r="516" ht="30.0" customHeight="1" outlineLevel="1">
      <c r="A516" s="843" t="s">
        <v>1020</v>
      </c>
      <c r="B516" s="725"/>
      <c r="C516" s="725" t="s">
        <v>1020</v>
      </c>
      <c r="D516" s="725"/>
      <c r="E516" s="652" t="s">
        <v>318</v>
      </c>
      <c r="F516" s="548">
        <v>40.0</v>
      </c>
      <c r="G516" s="546">
        <v>399.0</v>
      </c>
      <c r="H516" s="653"/>
      <c r="I516" s="735"/>
      <c r="J516" s="550">
        <v>45.5</v>
      </c>
      <c r="K516" s="542">
        <f t="shared" si="122"/>
        <v>0.1140350877</v>
      </c>
      <c r="L516" s="541">
        <f t="shared" si="123"/>
        <v>-45.5</v>
      </c>
      <c r="M516" s="542">
        <f t="shared" si="124"/>
        <v>-1</v>
      </c>
      <c r="N516" s="645"/>
      <c r="O516" s="536"/>
      <c r="P516" s="536"/>
      <c r="Q516" s="844"/>
      <c r="R516" s="744"/>
    </row>
    <row r="517" ht="30.0" customHeight="1" outlineLevel="1">
      <c r="E517" s="652" t="s">
        <v>1060</v>
      </c>
      <c r="F517" s="548">
        <v>40.0</v>
      </c>
      <c r="G517" s="546">
        <v>399.0</v>
      </c>
      <c r="H517" s="653"/>
      <c r="I517" s="735"/>
      <c r="J517" s="550">
        <v>45.5</v>
      </c>
      <c r="K517" s="542">
        <f t="shared" si="122"/>
        <v>0.1140350877</v>
      </c>
      <c r="L517" s="541">
        <f t="shared" si="123"/>
        <v>-45.5</v>
      </c>
      <c r="M517" s="542">
        <f t="shared" si="124"/>
        <v>-1</v>
      </c>
      <c r="N517" s="645"/>
      <c r="O517" s="536"/>
      <c r="P517" s="536"/>
      <c r="Q517" s="844"/>
      <c r="R517" s="744"/>
    </row>
    <row r="518" ht="30.0" customHeight="1" outlineLevel="1">
      <c r="A518" s="843" t="s">
        <v>1021</v>
      </c>
      <c r="B518" s="725"/>
      <c r="C518" s="725" t="s">
        <v>1021</v>
      </c>
      <c r="D518" s="725"/>
      <c r="E518" s="652" t="s">
        <v>318</v>
      </c>
      <c r="F518" s="548">
        <v>40.0</v>
      </c>
      <c r="G518" s="546">
        <v>499.0</v>
      </c>
      <c r="H518" s="653"/>
      <c r="I518" s="735"/>
      <c r="J518" s="550">
        <v>101.0</v>
      </c>
      <c r="K518" s="542">
        <f t="shared" si="122"/>
        <v>0.2024048096</v>
      </c>
      <c r="L518" s="541">
        <f t="shared" si="123"/>
        <v>-101</v>
      </c>
      <c r="M518" s="542">
        <f t="shared" si="124"/>
        <v>-1</v>
      </c>
      <c r="N518" s="645"/>
      <c r="O518" s="536"/>
      <c r="P518" s="536"/>
      <c r="Q518" s="844"/>
      <c r="R518" s="744"/>
    </row>
    <row r="519" ht="30.0" customHeight="1" outlineLevel="1">
      <c r="B519" s="725"/>
      <c r="D519" s="725"/>
      <c r="E519" s="652" t="s">
        <v>1060</v>
      </c>
      <c r="F519" s="548">
        <v>40.0</v>
      </c>
      <c r="G519" s="546">
        <v>499.0</v>
      </c>
      <c r="H519" s="653"/>
      <c r="I519" s="735"/>
      <c r="J519" s="550">
        <v>101.0</v>
      </c>
      <c r="K519" s="542">
        <f t="shared" si="122"/>
        <v>0.2024048096</v>
      </c>
      <c r="L519" s="541">
        <f t="shared" si="123"/>
        <v>-101</v>
      </c>
      <c r="M519" s="542">
        <f t="shared" si="124"/>
        <v>-1</v>
      </c>
      <c r="N519" s="645"/>
      <c r="O519" s="536"/>
      <c r="P519" s="536"/>
      <c r="Q519" s="844"/>
      <c r="R519" s="744"/>
    </row>
    <row r="520">
      <c r="A520" s="845"/>
      <c r="B520" s="799"/>
      <c r="C520" s="800"/>
      <c r="D520" s="801"/>
      <c r="E520" s="802"/>
      <c r="F520" s="545"/>
      <c r="G520" s="546"/>
      <c r="H520" s="546"/>
      <c r="I520" s="792"/>
      <c r="J520" s="758"/>
      <c r="K520" s="542"/>
      <c r="L520" s="647"/>
      <c r="M520" s="787"/>
      <c r="N520" s="713"/>
      <c r="O520" s="542"/>
      <c r="P520" s="542"/>
      <c r="Q520" s="647"/>
      <c r="R520" s="546"/>
    </row>
    <row r="521">
      <c r="A521" s="845"/>
      <c r="B521" s="799"/>
      <c r="C521" s="800"/>
      <c r="D521" s="801"/>
      <c r="E521" s="802"/>
      <c r="F521" s="545"/>
      <c r="G521" s="546"/>
      <c r="H521" s="546"/>
      <c r="I521" s="792"/>
      <c r="J521" s="758"/>
      <c r="K521" s="542"/>
      <c r="L521" s="647"/>
      <c r="M521" s="787"/>
      <c r="N521" s="713"/>
      <c r="O521" s="542"/>
      <c r="P521" s="542"/>
      <c r="Q521" s="647"/>
      <c r="R521" s="546"/>
    </row>
    <row r="522">
      <c r="A522" s="845"/>
      <c r="B522" s="799"/>
      <c r="C522" s="800"/>
      <c r="D522" s="801"/>
      <c r="E522" s="802"/>
      <c r="F522" s="807"/>
      <c r="G522" s="682"/>
      <c r="H522" s="682"/>
      <c r="I522" s="808"/>
      <c r="J522" s="809"/>
      <c r="K522" s="810"/>
      <c r="L522" s="811"/>
      <c r="M522" s="810"/>
      <c r="N522" s="812"/>
      <c r="O522" s="813"/>
      <c r="P522" s="813"/>
      <c r="Q522" s="647"/>
      <c r="R522" s="682"/>
    </row>
    <row r="523">
      <c r="A523" s="845"/>
      <c r="B523" s="799"/>
      <c r="C523" s="800"/>
      <c r="D523" s="801"/>
      <c r="E523" s="802"/>
      <c r="F523" s="807"/>
      <c r="G523" s="682"/>
      <c r="H523" s="682"/>
      <c r="I523" s="808"/>
      <c r="J523" s="809"/>
      <c r="K523" s="810"/>
      <c r="L523" s="811"/>
      <c r="M523" s="810"/>
      <c r="N523" s="812"/>
      <c r="O523" s="813"/>
      <c r="P523" s="813"/>
      <c r="Q523" s="647"/>
      <c r="R523" s="682"/>
    </row>
    <row r="524">
      <c r="A524" s="845"/>
      <c r="B524" s="799"/>
      <c r="C524" s="800"/>
      <c r="D524" s="801"/>
      <c r="E524" s="802"/>
      <c r="F524" s="807"/>
      <c r="G524" s="682"/>
      <c r="H524" s="682"/>
      <c r="I524" s="808"/>
      <c r="J524" s="809"/>
      <c r="K524" s="810"/>
      <c r="L524" s="811"/>
      <c r="M524" s="810"/>
      <c r="N524" s="812"/>
      <c r="O524" s="813"/>
      <c r="P524" s="813"/>
      <c r="Q524" s="647"/>
      <c r="R524" s="682"/>
    </row>
    <row r="525">
      <c r="A525" s="845"/>
      <c r="B525" s="799"/>
      <c r="C525" s="800"/>
      <c r="D525" s="801"/>
      <c r="E525" s="802"/>
      <c r="F525" s="807"/>
      <c r="G525" s="682"/>
      <c r="H525" s="682"/>
      <c r="I525" s="808"/>
      <c r="J525" s="809"/>
      <c r="K525" s="810"/>
      <c r="L525" s="811"/>
      <c r="M525" s="810"/>
      <c r="N525" s="812"/>
      <c r="O525" s="813"/>
      <c r="P525" s="813"/>
      <c r="Q525" s="647"/>
      <c r="R525" s="682"/>
    </row>
    <row r="526">
      <c r="A526" s="845"/>
      <c r="B526" s="799"/>
      <c r="C526" s="800"/>
      <c r="D526" s="801"/>
      <c r="E526" s="802"/>
      <c r="F526" s="807"/>
      <c r="G526" s="682"/>
      <c r="H526" s="682"/>
      <c r="I526" s="808"/>
      <c r="J526" s="809"/>
      <c r="K526" s="810"/>
      <c r="L526" s="811"/>
      <c r="M526" s="810"/>
      <c r="N526" s="812"/>
      <c r="O526" s="813"/>
      <c r="P526" s="813"/>
      <c r="Q526" s="647"/>
      <c r="R526" s="682"/>
    </row>
    <row r="527">
      <c r="A527" s="845"/>
      <c r="B527" s="799"/>
      <c r="C527" s="800"/>
      <c r="D527" s="801"/>
      <c r="E527" s="802"/>
      <c r="F527" s="807"/>
      <c r="G527" s="682"/>
      <c r="H527" s="682"/>
      <c r="I527" s="808"/>
      <c r="J527" s="809"/>
      <c r="K527" s="810"/>
      <c r="L527" s="811"/>
      <c r="M527" s="810"/>
      <c r="N527" s="812"/>
      <c r="O527" s="813"/>
      <c r="P527" s="813"/>
      <c r="Q527" s="647"/>
      <c r="R527" s="682"/>
    </row>
    <row r="528">
      <c r="A528" s="845"/>
      <c r="B528" s="799"/>
      <c r="C528" s="800"/>
      <c r="D528" s="801"/>
      <c r="E528" s="802"/>
      <c r="F528" s="807"/>
      <c r="G528" s="682"/>
      <c r="H528" s="682"/>
      <c r="I528" s="808"/>
      <c r="J528" s="809"/>
      <c r="K528" s="810"/>
      <c r="L528" s="811"/>
      <c r="M528" s="810"/>
      <c r="N528" s="812"/>
      <c r="O528" s="813"/>
      <c r="P528" s="813"/>
      <c r="Q528" s="647"/>
      <c r="R528" s="682"/>
    </row>
    <row r="529">
      <c r="A529" s="845"/>
      <c r="B529" s="799"/>
      <c r="C529" s="800"/>
      <c r="D529" s="801"/>
      <c r="E529" s="802"/>
      <c r="F529" s="807"/>
      <c r="G529" s="682"/>
      <c r="H529" s="682"/>
      <c r="I529" s="808"/>
      <c r="J529" s="809"/>
      <c r="K529" s="810"/>
      <c r="L529" s="811"/>
      <c r="M529" s="810"/>
      <c r="N529" s="812"/>
      <c r="O529" s="813"/>
      <c r="P529" s="813"/>
      <c r="Q529" s="647"/>
      <c r="R529" s="682"/>
    </row>
    <row r="530">
      <c r="A530" s="845"/>
      <c r="B530" s="799"/>
      <c r="C530" s="800"/>
      <c r="D530" s="801"/>
      <c r="E530" s="802"/>
      <c r="F530" s="807"/>
      <c r="G530" s="682"/>
      <c r="H530" s="682"/>
      <c r="I530" s="808"/>
      <c r="J530" s="809"/>
      <c r="K530" s="810"/>
      <c r="L530" s="811"/>
      <c r="M530" s="810"/>
      <c r="N530" s="812"/>
      <c r="O530" s="813"/>
      <c r="P530" s="813"/>
      <c r="Q530" s="647"/>
      <c r="R530" s="682"/>
    </row>
    <row r="531">
      <c r="A531" s="845"/>
      <c r="B531" s="799"/>
      <c r="C531" s="800"/>
      <c r="D531" s="801"/>
      <c r="E531" s="802"/>
      <c r="F531" s="807"/>
      <c r="G531" s="682"/>
      <c r="H531" s="682"/>
      <c r="I531" s="808"/>
      <c r="J531" s="809"/>
      <c r="K531" s="810"/>
      <c r="L531" s="811"/>
      <c r="M531" s="810"/>
      <c r="N531" s="812"/>
      <c r="O531" s="813"/>
      <c r="P531" s="813"/>
      <c r="Q531" s="647"/>
      <c r="R531" s="682"/>
    </row>
    <row r="532">
      <c r="A532" s="845"/>
      <c r="B532" s="799"/>
      <c r="C532" s="800"/>
      <c r="D532" s="801"/>
      <c r="E532" s="802"/>
      <c r="F532" s="807"/>
      <c r="G532" s="682"/>
      <c r="H532" s="682"/>
      <c r="I532" s="808"/>
      <c r="J532" s="809"/>
      <c r="K532" s="810"/>
      <c r="L532" s="811"/>
      <c r="M532" s="810"/>
      <c r="N532" s="812"/>
      <c r="O532" s="813"/>
      <c r="P532" s="813"/>
      <c r="Q532" s="647"/>
      <c r="R532" s="682"/>
    </row>
    <row r="533">
      <c r="A533" s="845"/>
      <c r="B533" s="799"/>
      <c r="C533" s="800"/>
      <c r="D533" s="801"/>
      <c r="E533" s="802"/>
      <c r="F533" s="807"/>
      <c r="G533" s="682"/>
      <c r="H533" s="682"/>
      <c r="I533" s="808"/>
      <c r="J533" s="809"/>
      <c r="K533" s="810"/>
      <c r="L533" s="811"/>
      <c r="M533" s="810"/>
      <c r="N533" s="812"/>
      <c r="O533" s="813"/>
      <c r="P533" s="813"/>
      <c r="Q533" s="647"/>
      <c r="R533" s="682"/>
    </row>
    <row r="534">
      <c r="A534" s="845"/>
      <c r="B534" s="799"/>
      <c r="C534" s="800"/>
      <c r="D534" s="801"/>
      <c r="E534" s="802"/>
      <c r="F534" s="807"/>
      <c r="G534" s="682"/>
      <c r="H534" s="682"/>
      <c r="I534" s="808"/>
      <c r="J534" s="809"/>
      <c r="K534" s="810"/>
      <c r="L534" s="811"/>
      <c r="M534" s="810"/>
      <c r="N534" s="812"/>
      <c r="O534" s="813"/>
      <c r="P534" s="813"/>
      <c r="Q534" s="647"/>
      <c r="R534" s="682"/>
    </row>
    <row r="535">
      <c r="A535" s="845"/>
      <c r="B535" s="799"/>
      <c r="C535" s="800"/>
      <c r="D535" s="801"/>
      <c r="E535" s="802"/>
      <c r="F535" s="807"/>
      <c r="G535" s="682"/>
      <c r="H535" s="682"/>
      <c r="I535" s="808"/>
      <c r="J535" s="809"/>
      <c r="K535" s="810"/>
      <c r="L535" s="811"/>
      <c r="M535" s="810"/>
      <c r="N535" s="812"/>
      <c r="O535" s="813"/>
      <c r="P535" s="813"/>
      <c r="Q535" s="647"/>
      <c r="R535" s="682"/>
    </row>
    <row r="536">
      <c r="A536" s="845"/>
      <c r="B536" s="799"/>
      <c r="C536" s="800"/>
      <c r="D536" s="801"/>
      <c r="E536" s="802"/>
      <c r="F536" s="807"/>
      <c r="G536" s="682"/>
      <c r="H536" s="682"/>
      <c r="I536" s="808"/>
      <c r="J536" s="809"/>
      <c r="K536" s="810"/>
      <c r="L536" s="811"/>
      <c r="M536" s="810"/>
      <c r="N536" s="812"/>
      <c r="O536" s="813"/>
      <c r="P536" s="813"/>
      <c r="Q536" s="647"/>
      <c r="R536" s="682"/>
    </row>
    <row r="537">
      <c r="A537" s="845"/>
      <c r="B537" s="799"/>
      <c r="C537" s="800"/>
      <c r="D537" s="801"/>
      <c r="E537" s="802"/>
      <c r="F537" s="807"/>
      <c r="G537" s="682"/>
      <c r="H537" s="682"/>
      <c r="I537" s="808"/>
      <c r="J537" s="809"/>
      <c r="K537" s="810"/>
      <c r="L537" s="811"/>
      <c r="M537" s="810"/>
      <c r="N537" s="812"/>
      <c r="O537" s="813"/>
      <c r="P537" s="813"/>
      <c r="Q537" s="647"/>
      <c r="R537" s="682"/>
    </row>
    <row r="538">
      <c r="A538" s="845"/>
      <c r="B538" s="799"/>
      <c r="C538" s="800"/>
      <c r="D538" s="801"/>
      <c r="E538" s="802"/>
      <c r="F538" s="807"/>
      <c r="G538" s="682"/>
      <c r="H538" s="682"/>
      <c r="I538" s="808"/>
      <c r="J538" s="809"/>
      <c r="K538" s="810"/>
      <c r="L538" s="811"/>
      <c r="M538" s="810"/>
      <c r="N538" s="812"/>
      <c r="O538" s="813"/>
      <c r="P538" s="813"/>
      <c r="Q538" s="647"/>
      <c r="R538" s="682"/>
    </row>
    <row r="539">
      <c r="A539" s="845"/>
      <c r="B539" s="799"/>
      <c r="C539" s="800"/>
      <c r="D539" s="801"/>
      <c r="E539" s="802"/>
      <c r="F539" s="807"/>
      <c r="G539" s="682"/>
      <c r="H539" s="682"/>
      <c r="I539" s="808"/>
      <c r="J539" s="809"/>
      <c r="K539" s="810"/>
      <c r="L539" s="811"/>
      <c r="M539" s="810"/>
      <c r="N539" s="812"/>
      <c r="O539" s="813"/>
      <c r="P539" s="813"/>
      <c r="Q539" s="647"/>
      <c r="R539" s="682"/>
    </row>
    <row r="540">
      <c r="A540" s="845"/>
      <c r="B540" s="799"/>
      <c r="C540" s="800"/>
      <c r="D540" s="801"/>
      <c r="E540" s="802"/>
      <c r="F540" s="807"/>
      <c r="G540" s="682"/>
      <c r="H540" s="682"/>
      <c r="I540" s="808"/>
      <c r="J540" s="809"/>
      <c r="K540" s="810"/>
      <c r="L540" s="811"/>
      <c r="M540" s="810"/>
      <c r="N540" s="812"/>
      <c r="O540" s="813"/>
      <c r="P540" s="813"/>
      <c r="Q540" s="647"/>
      <c r="R540" s="682"/>
    </row>
    <row r="541">
      <c r="A541" s="845"/>
      <c r="B541" s="799"/>
      <c r="C541" s="800"/>
      <c r="D541" s="801"/>
      <c r="E541" s="802"/>
      <c r="F541" s="807"/>
      <c r="G541" s="682"/>
      <c r="H541" s="682"/>
      <c r="I541" s="808"/>
      <c r="J541" s="809"/>
      <c r="K541" s="810"/>
      <c r="L541" s="811"/>
      <c r="M541" s="810"/>
      <c r="N541" s="812"/>
      <c r="O541" s="813"/>
      <c r="P541" s="813"/>
      <c r="Q541" s="647"/>
      <c r="R541" s="682"/>
    </row>
    <row r="542">
      <c r="A542" s="845"/>
      <c r="B542" s="799"/>
      <c r="C542" s="800"/>
      <c r="D542" s="801"/>
      <c r="E542" s="802"/>
      <c r="F542" s="807"/>
      <c r="G542" s="682"/>
      <c r="H542" s="682"/>
      <c r="I542" s="808"/>
      <c r="J542" s="809"/>
      <c r="K542" s="810"/>
      <c r="L542" s="811"/>
      <c r="M542" s="810"/>
      <c r="N542" s="812"/>
      <c r="O542" s="813"/>
      <c r="P542" s="813"/>
      <c r="Q542" s="647"/>
      <c r="R542" s="682"/>
    </row>
    <row r="543">
      <c r="A543" s="845"/>
      <c r="B543" s="799"/>
      <c r="C543" s="800"/>
      <c r="D543" s="801"/>
      <c r="E543" s="802"/>
      <c r="F543" s="807"/>
      <c r="G543" s="682"/>
      <c r="H543" s="682"/>
      <c r="I543" s="808"/>
      <c r="J543" s="809"/>
      <c r="K543" s="810"/>
      <c r="L543" s="811"/>
      <c r="M543" s="810"/>
      <c r="N543" s="812"/>
      <c r="O543" s="813"/>
      <c r="P543" s="813"/>
      <c r="Q543" s="647"/>
      <c r="R543" s="682"/>
    </row>
    <row r="544">
      <c r="A544" s="845"/>
      <c r="B544" s="799"/>
      <c r="C544" s="800"/>
      <c r="D544" s="801"/>
      <c r="E544" s="802"/>
      <c r="F544" s="807"/>
      <c r="G544" s="682"/>
      <c r="H544" s="682"/>
      <c r="I544" s="808"/>
      <c r="J544" s="809"/>
      <c r="K544" s="810"/>
      <c r="L544" s="811"/>
      <c r="M544" s="810"/>
      <c r="N544" s="812"/>
      <c r="O544" s="813"/>
      <c r="P544" s="813"/>
      <c r="Q544" s="647"/>
      <c r="R544" s="682"/>
    </row>
    <row r="545">
      <c r="A545" s="845"/>
      <c r="B545" s="799"/>
      <c r="C545" s="800"/>
      <c r="D545" s="801"/>
      <c r="E545" s="802"/>
      <c r="F545" s="807"/>
      <c r="G545" s="682"/>
      <c r="H545" s="682"/>
      <c r="I545" s="808"/>
      <c r="J545" s="809"/>
      <c r="K545" s="810"/>
      <c r="L545" s="811"/>
      <c r="M545" s="810"/>
      <c r="N545" s="812"/>
      <c r="O545" s="813"/>
      <c r="P545" s="813"/>
      <c r="Q545" s="647"/>
      <c r="R545" s="682"/>
    </row>
    <row r="546">
      <c r="A546" s="845"/>
      <c r="B546" s="799"/>
      <c r="C546" s="800"/>
      <c r="D546" s="801"/>
      <c r="E546" s="802"/>
      <c r="F546" s="807"/>
      <c r="G546" s="682"/>
      <c r="H546" s="682"/>
      <c r="I546" s="808"/>
      <c r="J546" s="809"/>
      <c r="K546" s="810"/>
      <c r="L546" s="811"/>
      <c r="M546" s="810"/>
      <c r="N546" s="812"/>
      <c r="O546" s="813"/>
      <c r="P546" s="813"/>
      <c r="Q546" s="647"/>
      <c r="R546" s="682"/>
    </row>
    <row r="547">
      <c r="A547" s="845"/>
      <c r="B547" s="799"/>
      <c r="C547" s="800"/>
      <c r="D547" s="801"/>
      <c r="E547" s="802"/>
      <c r="F547" s="807"/>
      <c r="G547" s="682"/>
      <c r="H547" s="682"/>
      <c r="I547" s="808"/>
      <c r="J547" s="809"/>
      <c r="K547" s="810"/>
      <c r="L547" s="811"/>
      <c r="M547" s="810"/>
      <c r="N547" s="812"/>
      <c r="O547" s="813"/>
      <c r="P547" s="813"/>
      <c r="Q547" s="647"/>
      <c r="R547" s="682"/>
    </row>
    <row r="548">
      <c r="A548" s="845"/>
      <c r="B548" s="799"/>
      <c r="C548" s="800"/>
      <c r="D548" s="801"/>
      <c r="E548" s="802"/>
      <c r="F548" s="807"/>
      <c r="G548" s="682"/>
      <c r="H548" s="682"/>
      <c r="I548" s="808"/>
      <c r="J548" s="809"/>
      <c r="K548" s="810"/>
      <c r="L548" s="811"/>
      <c r="M548" s="810"/>
      <c r="N548" s="812"/>
      <c r="O548" s="813"/>
      <c r="P548" s="813"/>
      <c r="Q548" s="647"/>
      <c r="R548" s="682"/>
    </row>
    <row r="549">
      <c r="A549" s="845"/>
      <c r="B549" s="799"/>
      <c r="C549" s="800"/>
      <c r="D549" s="801"/>
      <c r="E549" s="802"/>
      <c r="F549" s="807"/>
      <c r="G549" s="682"/>
      <c r="H549" s="682"/>
      <c r="I549" s="808"/>
      <c r="J549" s="809"/>
      <c r="K549" s="810"/>
      <c r="L549" s="811"/>
      <c r="M549" s="810"/>
      <c r="N549" s="812"/>
      <c r="O549" s="813"/>
      <c r="P549" s="813"/>
      <c r="Q549" s="647"/>
      <c r="R549" s="682"/>
    </row>
    <row r="550">
      <c r="A550" s="845"/>
      <c r="B550" s="799"/>
      <c r="C550" s="800"/>
      <c r="D550" s="801"/>
      <c r="E550" s="802"/>
      <c r="F550" s="807"/>
      <c r="G550" s="682"/>
      <c r="H550" s="682"/>
      <c r="I550" s="808"/>
      <c r="J550" s="809"/>
      <c r="K550" s="810"/>
      <c r="L550" s="811"/>
      <c r="M550" s="810"/>
      <c r="N550" s="812"/>
      <c r="O550" s="813"/>
      <c r="P550" s="813"/>
      <c r="Q550" s="647"/>
      <c r="R550" s="682"/>
    </row>
    <row r="551">
      <c r="A551" s="845"/>
      <c r="B551" s="799"/>
      <c r="C551" s="800"/>
      <c r="D551" s="801"/>
      <c r="E551" s="802"/>
      <c r="F551" s="807"/>
      <c r="G551" s="682"/>
      <c r="H551" s="682"/>
      <c r="I551" s="808"/>
      <c r="J551" s="809"/>
      <c r="K551" s="810"/>
      <c r="L551" s="811"/>
      <c r="M551" s="810"/>
      <c r="N551" s="812"/>
      <c r="O551" s="813"/>
      <c r="P551" s="813"/>
      <c r="Q551" s="647"/>
      <c r="R551" s="682"/>
    </row>
    <row r="552">
      <c r="A552" s="845"/>
      <c r="B552" s="799"/>
      <c r="C552" s="800"/>
      <c r="D552" s="801"/>
      <c r="E552" s="802"/>
      <c r="F552" s="807"/>
      <c r="G552" s="682"/>
      <c r="H552" s="682"/>
      <c r="I552" s="808"/>
      <c r="J552" s="809"/>
      <c r="K552" s="810"/>
      <c r="L552" s="811"/>
      <c r="M552" s="810"/>
      <c r="N552" s="812"/>
      <c r="O552" s="813"/>
      <c r="P552" s="813"/>
      <c r="Q552" s="647"/>
      <c r="R552" s="682"/>
    </row>
    <row r="553">
      <c r="A553" s="845"/>
      <c r="B553" s="799"/>
      <c r="C553" s="800"/>
      <c r="D553" s="801"/>
      <c r="E553" s="802"/>
      <c r="F553" s="807"/>
      <c r="G553" s="682"/>
      <c r="H553" s="682"/>
      <c r="I553" s="808"/>
      <c r="J553" s="809"/>
      <c r="K553" s="810"/>
      <c r="L553" s="811"/>
      <c r="M553" s="810"/>
      <c r="N553" s="812"/>
      <c r="O553" s="813"/>
      <c r="P553" s="813"/>
      <c r="Q553" s="647"/>
      <c r="R553" s="682"/>
    </row>
    <row r="554">
      <c r="A554" s="845"/>
      <c r="B554" s="799"/>
      <c r="C554" s="800"/>
      <c r="D554" s="801"/>
      <c r="E554" s="802"/>
      <c r="F554" s="807"/>
      <c r="G554" s="682"/>
      <c r="H554" s="682"/>
      <c r="I554" s="808"/>
      <c r="J554" s="809"/>
      <c r="K554" s="810"/>
      <c r="L554" s="811"/>
      <c r="M554" s="810"/>
      <c r="N554" s="812"/>
      <c r="O554" s="813"/>
      <c r="P554" s="813"/>
      <c r="Q554" s="647"/>
      <c r="R554" s="682"/>
    </row>
    <row r="555">
      <c r="A555" s="845"/>
      <c r="B555" s="799"/>
      <c r="C555" s="800"/>
      <c r="D555" s="801"/>
      <c r="E555" s="802"/>
      <c r="F555" s="807"/>
      <c r="G555" s="682"/>
      <c r="H555" s="682"/>
      <c r="I555" s="808"/>
      <c r="J555" s="809"/>
      <c r="K555" s="810"/>
      <c r="L555" s="811"/>
      <c r="M555" s="810"/>
      <c r="N555" s="812"/>
      <c r="O555" s="813"/>
      <c r="P555" s="813"/>
      <c r="Q555" s="647"/>
      <c r="R555" s="682"/>
    </row>
    <row r="556">
      <c r="A556" s="845"/>
      <c r="B556" s="799"/>
      <c r="C556" s="800"/>
      <c r="D556" s="801"/>
      <c r="E556" s="802"/>
      <c r="F556" s="807"/>
      <c r="G556" s="682"/>
      <c r="H556" s="682"/>
      <c r="I556" s="808"/>
      <c r="J556" s="809"/>
      <c r="K556" s="810"/>
      <c r="L556" s="811"/>
      <c r="M556" s="810"/>
      <c r="N556" s="812"/>
      <c r="O556" s="813"/>
      <c r="P556" s="813"/>
      <c r="Q556" s="647"/>
      <c r="R556" s="682"/>
    </row>
    <row r="557">
      <c r="A557" s="845"/>
      <c r="B557" s="799"/>
      <c r="C557" s="800"/>
      <c r="D557" s="801"/>
      <c r="E557" s="802"/>
      <c r="F557" s="807"/>
      <c r="G557" s="682"/>
      <c r="H557" s="682"/>
      <c r="I557" s="808"/>
      <c r="J557" s="809"/>
      <c r="K557" s="810"/>
      <c r="L557" s="811"/>
      <c r="M557" s="810"/>
      <c r="N557" s="812"/>
      <c r="O557" s="813"/>
      <c r="P557" s="813"/>
      <c r="Q557" s="647"/>
      <c r="R557" s="682"/>
    </row>
    <row r="558">
      <c r="A558" s="845"/>
      <c r="B558" s="799"/>
      <c r="C558" s="800"/>
      <c r="D558" s="801"/>
      <c r="E558" s="802"/>
      <c r="F558" s="807"/>
      <c r="G558" s="682"/>
      <c r="H558" s="682"/>
      <c r="I558" s="808"/>
      <c r="J558" s="809"/>
      <c r="K558" s="810"/>
      <c r="L558" s="811"/>
      <c r="M558" s="810"/>
      <c r="N558" s="812"/>
      <c r="O558" s="813"/>
      <c r="P558" s="813"/>
      <c r="Q558" s="647"/>
      <c r="R558" s="682"/>
    </row>
    <row r="559">
      <c r="A559" s="845"/>
      <c r="B559" s="799"/>
      <c r="C559" s="800"/>
      <c r="D559" s="801"/>
      <c r="E559" s="802"/>
      <c r="F559" s="807"/>
      <c r="G559" s="682"/>
      <c r="H559" s="682"/>
      <c r="I559" s="808"/>
      <c r="J559" s="809"/>
      <c r="K559" s="810"/>
      <c r="L559" s="811"/>
      <c r="M559" s="810"/>
      <c r="N559" s="812"/>
      <c r="O559" s="813"/>
      <c r="P559" s="813"/>
      <c r="Q559" s="647"/>
      <c r="R559" s="682"/>
    </row>
    <row r="560">
      <c r="A560" s="845"/>
      <c r="B560" s="799"/>
      <c r="C560" s="800"/>
      <c r="D560" s="801"/>
      <c r="E560" s="802"/>
      <c r="F560" s="807"/>
      <c r="G560" s="682"/>
      <c r="H560" s="682"/>
      <c r="I560" s="808"/>
      <c r="J560" s="809"/>
      <c r="K560" s="810"/>
      <c r="L560" s="811"/>
      <c r="M560" s="810"/>
      <c r="N560" s="812"/>
      <c r="O560" s="813"/>
      <c r="P560" s="813"/>
      <c r="Q560" s="647"/>
      <c r="R560" s="682"/>
    </row>
    <row r="561">
      <c r="A561" s="845"/>
      <c r="B561" s="799"/>
      <c r="C561" s="800"/>
      <c r="D561" s="801"/>
      <c r="E561" s="802"/>
      <c r="F561" s="807"/>
      <c r="G561" s="682"/>
      <c r="H561" s="682"/>
      <c r="I561" s="808"/>
      <c r="J561" s="809"/>
      <c r="K561" s="810"/>
      <c r="L561" s="811"/>
      <c r="M561" s="810"/>
      <c r="N561" s="812"/>
      <c r="O561" s="813"/>
      <c r="P561" s="813"/>
      <c r="Q561" s="647"/>
      <c r="R561" s="682"/>
    </row>
    <row r="562">
      <c r="A562" s="845"/>
      <c r="B562" s="799"/>
      <c r="C562" s="800"/>
      <c r="D562" s="801"/>
      <c r="E562" s="802"/>
      <c r="F562" s="807"/>
      <c r="G562" s="682"/>
      <c r="H562" s="682"/>
      <c r="I562" s="808"/>
      <c r="J562" s="809"/>
      <c r="K562" s="810"/>
      <c r="L562" s="811"/>
      <c r="M562" s="810"/>
      <c r="N562" s="812"/>
      <c r="O562" s="813"/>
      <c r="P562" s="813"/>
      <c r="Q562" s="647"/>
      <c r="R562" s="682"/>
    </row>
    <row r="563">
      <c r="A563" s="845"/>
      <c r="B563" s="799"/>
      <c r="C563" s="800"/>
      <c r="D563" s="801"/>
      <c r="E563" s="802"/>
      <c r="F563" s="807"/>
      <c r="G563" s="682"/>
      <c r="H563" s="682"/>
      <c r="I563" s="808"/>
      <c r="J563" s="809"/>
      <c r="K563" s="810"/>
      <c r="L563" s="811"/>
      <c r="M563" s="810"/>
      <c r="N563" s="812"/>
      <c r="O563" s="813"/>
      <c r="P563" s="813"/>
      <c r="Q563" s="647"/>
      <c r="R563" s="682"/>
    </row>
    <row r="564">
      <c r="A564" s="845"/>
      <c r="B564" s="799"/>
      <c r="C564" s="800"/>
      <c r="D564" s="801"/>
      <c r="E564" s="802"/>
      <c r="F564" s="807"/>
      <c r="G564" s="682"/>
      <c r="H564" s="682"/>
      <c r="I564" s="808"/>
      <c r="J564" s="809"/>
      <c r="K564" s="810"/>
      <c r="L564" s="811"/>
      <c r="M564" s="810"/>
      <c r="N564" s="812"/>
      <c r="O564" s="813"/>
      <c r="P564" s="813"/>
      <c r="Q564" s="647"/>
      <c r="R564" s="682"/>
    </row>
    <row r="565">
      <c r="A565" s="845"/>
      <c r="B565" s="799"/>
      <c r="C565" s="800"/>
      <c r="D565" s="801"/>
      <c r="E565" s="802"/>
      <c r="F565" s="807"/>
      <c r="G565" s="682"/>
      <c r="H565" s="682"/>
      <c r="I565" s="808"/>
      <c r="J565" s="809"/>
      <c r="K565" s="810"/>
      <c r="L565" s="811"/>
      <c r="M565" s="810"/>
      <c r="N565" s="812"/>
      <c r="O565" s="813"/>
      <c r="P565" s="813"/>
      <c r="Q565" s="647"/>
      <c r="R565" s="682"/>
    </row>
    <row r="566">
      <c r="A566" s="845"/>
      <c r="B566" s="799"/>
      <c r="C566" s="800"/>
      <c r="D566" s="801"/>
      <c r="E566" s="802"/>
      <c r="F566" s="807"/>
      <c r="G566" s="682"/>
      <c r="H566" s="682"/>
      <c r="I566" s="808"/>
      <c r="J566" s="809"/>
      <c r="K566" s="810"/>
      <c r="L566" s="811"/>
      <c r="M566" s="810"/>
      <c r="N566" s="812"/>
      <c r="O566" s="813"/>
      <c r="P566" s="813"/>
      <c r="Q566" s="647"/>
      <c r="R566" s="682"/>
    </row>
    <row r="567">
      <c r="A567" s="845"/>
      <c r="B567" s="799"/>
      <c r="C567" s="800"/>
      <c r="D567" s="801"/>
      <c r="E567" s="802"/>
      <c r="F567" s="807"/>
      <c r="G567" s="682"/>
      <c r="H567" s="682"/>
      <c r="I567" s="808"/>
      <c r="J567" s="809"/>
      <c r="K567" s="810"/>
      <c r="L567" s="811"/>
      <c r="M567" s="810"/>
      <c r="N567" s="812"/>
      <c r="O567" s="813"/>
      <c r="P567" s="813"/>
      <c r="Q567" s="647"/>
      <c r="R567" s="682"/>
    </row>
    <row r="568">
      <c r="A568" s="845"/>
      <c r="B568" s="799"/>
      <c r="C568" s="800"/>
      <c r="D568" s="801"/>
      <c r="E568" s="802"/>
      <c r="F568" s="807"/>
      <c r="G568" s="682"/>
      <c r="H568" s="682"/>
      <c r="I568" s="808"/>
      <c r="J568" s="809"/>
      <c r="K568" s="810"/>
      <c r="L568" s="811"/>
      <c r="M568" s="810"/>
      <c r="N568" s="812"/>
      <c r="O568" s="813"/>
      <c r="P568" s="813"/>
      <c r="Q568" s="647"/>
      <c r="R568" s="682"/>
    </row>
    <row r="569">
      <c r="A569" s="845"/>
      <c r="B569" s="799"/>
      <c r="C569" s="800"/>
      <c r="D569" s="801"/>
      <c r="E569" s="802"/>
      <c r="F569" s="807"/>
      <c r="G569" s="682"/>
      <c r="H569" s="682"/>
      <c r="I569" s="808"/>
      <c r="J569" s="809"/>
      <c r="K569" s="810"/>
      <c r="L569" s="811"/>
      <c r="M569" s="810"/>
      <c r="N569" s="812"/>
      <c r="O569" s="813"/>
      <c r="P569" s="813"/>
      <c r="Q569" s="647"/>
      <c r="R569" s="682"/>
    </row>
    <row r="570">
      <c r="A570" s="845"/>
      <c r="B570" s="799"/>
      <c r="C570" s="800"/>
      <c r="D570" s="801"/>
      <c r="E570" s="802"/>
      <c r="F570" s="807"/>
      <c r="G570" s="682"/>
      <c r="H570" s="682"/>
      <c r="I570" s="808"/>
      <c r="J570" s="809"/>
      <c r="K570" s="810"/>
      <c r="L570" s="811"/>
      <c r="M570" s="810"/>
      <c r="N570" s="812"/>
      <c r="O570" s="813"/>
      <c r="P570" s="813"/>
      <c r="Q570" s="647"/>
      <c r="R570" s="682"/>
    </row>
    <row r="571">
      <c r="A571" s="845"/>
      <c r="B571" s="799"/>
      <c r="C571" s="800"/>
      <c r="D571" s="801"/>
      <c r="E571" s="802"/>
      <c r="F571" s="807"/>
      <c r="G571" s="682"/>
      <c r="H571" s="682"/>
      <c r="I571" s="808"/>
      <c r="J571" s="809"/>
      <c r="K571" s="810"/>
      <c r="L571" s="811"/>
      <c r="M571" s="810"/>
      <c r="N571" s="812"/>
      <c r="O571" s="813"/>
      <c r="P571" s="813"/>
      <c r="Q571" s="647"/>
      <c r="R571" s="682"/>
    </row>
    <row r="572">
      <c r="A572" s="845"/>
      <c r="B572" s="799"/>
      <c r="C572" s="800"/>
      <c r="D572" s="801"/>
      <c r="E572" s="802"/>
      <c r="F572" s="807"/>
      <c r="G572" s="682"/>
      <c r="H572" s="682"/>
      <c r="I572" s="808"/>
      <c r="J572" s="809"/>
      <c r="K572" s="810"/>
      <c r="L572" s="811"/>
      <c r="M572" s="810"/>
      <c r="N572" s="812"/>
      <c r="O572" s="813"/>
      <c r="P572" s="813"/>
      <c r="Q572" s="647"/>
      <c r="R572" s="682"/>
    </row>
    <row r="573">
      <c r="A573" s="845"/>
      <c r="B573" s="799"/>
      <c r="C573" s="800"/>
      <c r="D573" s="801"/>
      <c r="E573" s="802"/>
      <c r="F573" s="807"/>
      <c r="G573" s="682"/>
      <c r="H573" s="682"/>
      <c r="I573" s="808"/>
      <c r="J573" s="809"/>
      <c r="K573" s="810"/>
      <c r="L573" s="811"/>
      <c r="M573" s="810"/>
      <c r="N573" s="812"/>
      <c r="O573" s="813"/>
      <c r="P573" s="813"/>
      <c r="Q573" s="647"/>
      <c r="R573" s="682"/>
    </row>
    <row r="574">
      <c r="A574" s="845"/>
      <c r="B574" s="799"/>
      <c r="C574" s="800"/>
      <c r="D574" s="801"/>
      <c r="E574" s="802"/>
      <c r="F574" s="807"/>
      <c r="G574" s="682"/>
      <c r="H574" s="682"/>
      <c r="I574" s="808"/>
      <c r="J574" s="809"/>
      <c r="K574" s="810"/>
      <c r="L574" s="811"/>
      <c r="M574" s="810"/>
      <c r="N574" s="812"/>
      <c r="O574" s="813"/>
      <c r="P574" s="813"/>
      <c r="Q574" s="647"/>
      <c r="R574" s="682"/>
    </row>
    <row r="575">
      <c r="A575" s="845"/>
      <c r="B575" s="799"/>
      <c r="C575" s="800"/>
      <c r="D575" s="801"/>
      <c r="E575" s="802"/>
      <c r="F575" s="807"/>
      <c r="G575" s="682"/>
      <c r="H575" s="682"/>
      <c r="I575" s="808"/>
      <c r="J575" s="809"/>
      <c r="K575" s="810"/>
      <c r="L575" s="811"/>
      <c r="M575" s="810"/>
      <c r="N575" s="812"/>
      <c r="O575" s="813"/>
      <c r="P575" s="813"/>
      <c r="Q575" s="647"/>
      <c r="R575" s="682"/>
    </row>
    <row r="576">
      <c r="A576" s="845"/>
      <c r="B576" s="799"/>
      <c r="C576" s="800"/>
      <c r="D576" s="801"/>
      <c r="E576" s="802"/>
      <c r="F576" s="807"/>
      <c r="G576" s="682"/>
      <c r="H576" s="682"/>
      <c r="I576" s="808"/>
      <c r="J576" s="809"/>
      <c r="K576" s="810"/>
      <c r="L576" s="811"/>
      <c r="M576" s="810"/>
      <c r="N576" s="812"/>
      <c r="O576" s="813"/>
      <c r="P576" s="813"/>
      <c r="Q576" s="647"/>
      <c r="R576" s="682"/>
    </row>
    <row r="577">
      <c r="A577" s="845"/>
      <c r="B577" s="799"/>
      <c r="C577" s="800"/>
      <c r="D577" s="801"/>
      <c r="E577" s="802"/>
      <c r="F577" s="807"/>
      <c r="G577" s="682"/>
      <c r="H577" s="682"/>
      <c r="I577" s="808"/>
      <c r="J577" s="809"/>
      <c r="K577" s="810"/>
      <c r="L577" s="811"/>
      <c r="M577" s="810"/>
      <c r="N577" s="812"/>
      <c r="O577" s="813"/>
      <c r="P577" s="813"/>
      <c r="Q577" s="647"/>
      <c r="R577" s="682"/>
    </row>
    <row r="578">
      <c r="A578" s="845"/>
      <c r="B578" s="799"/>
      <c r="C578" s="800"/>
      <c r="D578" s="801"/>
      <c r="E578" s="802"/>
      <c r="F578" s="807"/>
      <c r="G578" s="682"/>
      <c r="H578" s="682"/>
      <c r="I578" s="808"/>
      <c r="J578" s="809"/>
      <c r="K578" s="810"/>
      <c r="L578" s="811"/>
      <c r="M578" s="810"/>
      <c r="N578" s="812"/>
      <c r="O578" s="813"/>
      <c r="P578" s="813"/>
      <c r="Q578" s="647"/>
      <c r="R578" s="682"/>
    </row>
    <row r="579">
      <c r="A579" s="845"/>
      <c r="B579" s="799"/>
      <c r="C579" s="800"/>
      <c r="D579" s="801"/>
      <c r="E579" s="802"/>
      <c r="F579" s="807"/>
      <c r="G579" s="682"/>
      <c r="H579" s="682"/>
      <c r="I579" s="808"/>
      <c r="J579" s="809"/>
      <c r="K579" s="810"/>
      <c r="L579" s="811"/>
      <c r="M579" s="810"/>
      <c r="N579" s="812"/>
      <c r="O579" s="813"/>
      <c r="P579" s="813"/>
      <c r="Q579" s="647"/>
      <c r="R579" s="682"/>
    </row>
    <row r="580">
      <c r="A580" s="845"/>
      <c r="B580" s="799"/>
      <c r="C580" s="800"/>
      <c r="D580" s="801"/>
      <c r="E580" s="802"/>
      <c r="F580" s="807"/>
      <c r="G580" s="682"/>
      <c r="H580" s="682"/>
      <c r="I580" s="808"/>
      <c r="J580" s="809"/>
      <c r="K580" s="810"/>
      <c r="L580" s="811"/>
      <c r="M580" s="810"/>
      <c r="N580" s="812"/>
      <c r="O580" s="813"/>
      <c r="P580" s="813"/>
      <c r="Q580" s="647"/>
      <c r="R580" s="682"/>
    </row>
    <row r="581">
      <c r="A581" s="845"/>
      <c r="B581" s="799"/>
      <c r="C581" s="800"/>
      <c r="D581" s="801"/>
      <c r="E581" s="802"/>
      <c r="F581" s="807"/>
      <c r="G581" s="682"/>
      <c r="H581" s="682"/>
      <c r="I581" s="808"/>
      <c r="J581" s="809"/>
      <c r="K581" s="810"/>
      <c r="L581" s="811"/>
      <c r="M581" s="810"/>
      <c r="N581" s="812"/>
      <c r="O581" s="813"/>
      <c r="P581" s="813"/>
      <c r="Q581" s="647"/>
      <c r="R581" s="682"/>
    </row>
    <row r="582">
      <c r="A582" s="845"/>
      <c r="B582" s="799"/>
      <c r="C582" s="800"/>
      <c r="D582" s="801"/>
      <c r="E582" s="802"/>
      <c r="F582" s="807"/>
      <c r="G582" s="682"/>
      <c r="H582" s="682"/>
      <c r="I582" s="808"/>
      <c r="J582" s="809"/>
      <c r="K582" s="810"/>
      <c r="L582" s="811"/>
      <c r="M582" s="810"/>
      <c r="N582" s="812"/>
      <c r="O582" s="813"/>
      <c r="P582" s="813"/>
      <c r="Q582" s="647"/>
      <c r="R582" s="682"/>
    </row>
    <row r="583">
      <c r="A583" s="845"/>
      <c r="B583" s="799"/>
      <c r="C583" s="800"/>
      <c r="D583" s="801"/>
      <c r="E583" s="802"/>
      <c r="F583" s="807"/>
      <c r="G583" s="682"/>
      <c r="H583" s="682"/>
      <c r="I583" s="808"/>
      <c r="J583" s="809"/>
      <c r="K583" s="810"/>
      <c r="L583" s="811"/>
      <c r="M583" s="810"/>
      <c r="N583" s="812"/>
      <c r="O583" s="813"/>
      <c r="P583" s="813"/>
      <c r="Q583" s="647"/>
      <c r="R583" s="682"/>
    </row>
    <row r="584">
      <c r="A584" s="845"/>
      <c r="B584" s="799"/>
      <c r="C584" s="800"/>
      <c r="D584" s="801"/>
      <c r="E584" s="802"/>
      <c r="F584" s="807"/>
      <c r="G584" s="682"/>
      <c r="H584" s="682"/>
      <c r="I584" s="808"/>
      <c r="J584" s="809"/>
      <c r="K584" s="810"/>
      <c r="L584" s="811"/>
      <c r="M584" s="810"/>
      <c r="N584" s="812"/>
      <c r="O584" s="813"/>
      <c r="P584" s="813"/>
      <c r="Q584" s="647"/>
      <c r="R584" s="682"/>
    </row>
    <row r="585">
      <c r="A585" s="845"/>
      <c r="B585" s="799"/>
      <c r="C585" s="800"/>
      <c r="D585" s="801"/>
      <c r="E585" s="802"/>
      <c r="F585" s="807"/>
      <c r="G585" s="682"/>
      <c r="H585" s="682"/>
      <c r="I585" s="808"/>
      <c r="J585" s="809"/>
      <c r="K585" s="810"/>
      <c r="L585" s="811"/>
      <c r="M585" s="810"/>
      <c r="N585" s="812"/>
      <c r="O585" s="813"/>
      <c r="P585" s="813"/>
      <c r="Q585" s="647"/>
      <c r="R585" s="682"/>
    </row>
    <row r="586">
      <c r="A586" s="845"/>
      <c r="B586" s="799"/>
      <c r="C586" s="800"/>
      <c r="D586" s="801"/>
      <c r="E586" s="802"/>
      <c r="F586" s="807"/>
      <c r="G586" s="682"/>
      <c r="H586" s="682"/>
      <c r="I586" s="808"/>
      <c r="J586" s="809"/>
      <c r="K586" s="810"/>
      <c r="L586" s="811"/>
      <c r="M586" s="810"/>
      <c r="N586" s="812"/>
      <c r="O586" s="813"/>
      <c r="P586" s="813"/>
      <c r="Q586" s="647"/>
      <c r="R586" s="682"/>
    </row>
    <row r="587">
      <c r="A587" s="845"/>
      <c r="B587" s="799"/>
      <c r="C587" s="800"/>
      <c r="D587" s="801"/>
      <c r="E587" s="802"/>
      <c r="F587" s="807"/>
      <c r="G587" s="682"/>
      <c r="H587" s="682"/>
      <c r="I587" s="808"/>
      <c r="J587" s="809"/>
      <c r="K587" s="810"/>
      <c r="L587" s="811"/>
      <c r="M587" s="810"/>
      <c r="N587" s="812"/>
      <c r="O587" s="813"/>
      <c r="P587" s="813"/>
      <c r="Q587" s="647"/>
      <c r="R587" s="682"/>
    </row>
    <row r="588">
      <c r="A588" s="845"/>
      <c r="B588" s="799"/>
      <c r="C588" s="800"/>
      <c r="D588" s="801"/>
      <c r="E588" s="802"/>
      <c r="F588" s="807"/>
      <c r="G588" s="682"/>
      <c r="H588" s="682"/>
      <c r="I588" s="808"/>
      <c r="J588" s="809"/>
      <c r="K588" s="810"/>
      <c r="L588" s="811"/>
      <c r="M588" s="810"/>
      <c r="N588" s="812"/>
      <c r="O588" s="813"/>
      <c r="P588" s="813"/>
      <c r="Q588" s="647"/>
      <c r="R588" s="682"/>
    </row>
    <row r="589">
      <c r="A589" s="845"/>
      <c r="B589" s="799"/>
      <c r="C589" s="800"/>
      <c r="D589" s="801"/>
      <c r="E589" s="802"/>
      <c r="F589" s="807"/>
      <c r="G589" s="682"/>
      <c r="H589" s="682"/>
      <c r="I589" s="808"/>
      <c r="J589" s="809"/>
      <c r="K589" s="810"/>
      <c r="L589" s="811"/>
      <c r="M589" s="810"/>
      <c r="N589" s="812"/>
      <c r="O589" s="813"/>
      <c r="P589" s="813"/>
      <c r="Q589" s="647"/>
      <c r="R589" s="682"/>
    </row>
    <row r="590">
      <c r="A590" s="845"/>
      <c r="B590" s="799"/>
      <c r="C590" s="800"/>
      <c r="D590" s="801"/>
      <c r="E590" s="802"/>
      <c r="F590" s="807"/>
      <c r="G590" s="682"/>
      <c r="H590" s="682"/>
      <c r="I590" s="808"/>
      <c r="J590" s="809"/>
      <c r="K590" s="810"/>
      <c r="L590" s="811"/>
      <c r="M590" s="810"/>
      <c r="N590" s="812"/>
      <c r="O590" s="813"/>
      <c r="P590" s="813"/>
      <c r="Q590" s="647"/>
      <c r="R590" s="682"/>
    </row>
    <row r="591">
      <c r="A591" s="845"/>
      <c r="B591" s="799"/>
      <c r="C591" s="800"/>
      <c r="D591" s="801"/>
      <c r="E591" s="802"/>
      <c r="F591" s="807"/>
      <c r="G591" s="682"/>
      <c r="H591" s="682"/>
      <c r="I591" s="808"/>
      <c r="J591" s="809"/>
      <c r="K591" s="810"/>
      <c r="L591" s="811"/>
      <c r="M591" s="810"/>
      <c r="N591" s="812"/>
      <c r="O591" s="813"/>
      <c r="P591" s="813"/>
      <c r="Q591" s="647"/>
      <c r="R591" s="682"/>
    </row>
    <row r="592">
      <c r="A592" s="845"/>
      <c r="B592" s="799"/>
      <c r="C592" s="800"/>
      <c r="D592" s="801"/>
      <c r="E592" s="802"/>
      <c r="F592" s="807"/>
      <c r="G592" s="682"/>
      <c r="H592" s="682"/>
      <c r="I592" s="808"/>
      <c r="J592" s="809"/>
      <c r="K592" s="810"/>
      <c r="L592" s="811"/>
      <c r="M592" s="810"/>
      <c r="N592" s="812"/>
      <c r="O592" s="813"/>
      <c r="P592" s="813"/>
      <c r="Q592" s="647"/>
      <c r="R592" s="682"/>
    </row>
    <row r="593">
      <c r="A593" s="845"/>
      <c r="B593" s="799"/>
      <c r="C593" s="800"/>
      <c r="D593" s="801"/>
      <c r="E593" s="802"/>
      <c r="F593" s="807"/>
      <c r="G593" s="682"/>
      <c r="H593" s="682"/>
      <c r="I593" s="808"/>
      <c r="J593" s="809"/>
      <c r="K593" s="810"/>
      <c r="L593" s="811"/>
      <c r="M593" s="810"/>
      <c r="N593" s="812"/>
      <c r="O593" s="813"/>
      <c r="P593" s="813"/>
      <c r="Q593" s="647"/>
      <c r="R593" s="682"/>
    </row>
    <row r="594">
      <c r="A594" s="845"/>
      <c r="B594" s="799"/>
      <c r="C594" s="800"/>
      <c r="D594" s="801"/>
      <c r="E594" s="802"/>
      <c r="F594" s="807"/>
      <c r="G594" s="682"/>
      <c r="H594" s="682"/>
      <c r="I594" s="808"/>
      <c r="J594" s="809"/>
      <c r="K594" s="810"/>
      <c r="L594" s="811"/>
      <c r="M594" s="810"/>
      <c r="N594" s="812"/>
      <c r="O594" s="813"/>
      <c r="P594" s="813"/>
      <c r="Q594" s="647"/>
      <c r="R594" s="682"/>
    </row>
    <row r="595">
      <c r="A595" s="845"/>
      <c r="B595" s="799"/>
      <c r="C595" s="800"/>
      <c r="D595" s="801"/>
      <c r="E595" s="802"/>
      <c r="F595" s="807"/>
      <c r="G595" s="682"/>
      <c r="H595" s="682"/>
      <c r="I595" s="808"/>
      <c r="J595" s="809"/>
      <c r="K595" s="810"/>
      <c r="L595" s="811"/>
      <c r="M595" s="810"/>
      <c r="N595" s="812"/>
      <c r="O595" s="813"/>
      <c r="P595" s="813"/>
      <c r="Q595" s="647"/>
      <c r="R595" s="682"/>
    </row>
    <row r="596">
      <c r="A596" s="845"/>
      <c r="B596" s="799"/>
      <c r="C596" s="800"/>
      <c r="D596" s="801"/>
      <c r="E596" s="802"/>
      <c r="F596" s="807"/>
      <c r="G596" s="682"/>
      <c r="H596" s="682"/>
      <c r="I596" s="808"/>
      <c r="J596" s="809"/>
      <c r="K596" s="810"/>
      <c r="L596" s="811"/>
      <c r="M596" s="810"/>
      <c r="N596" s="812"/>
      <c r="O596" s="813"/>
      <c r="P596" s="813"/>
      <c r="Q596" s="647"/>
      <c r="R596" s="682"/>
    </row>
    <row r="597">
      <c r="A597" s="845"/>
      <c r="B597" s="799"/>
      <c r="C597" s="800"/>
      <c r="D597" s="801"/>
      <c r="E597" s="802"/>
      <c r="F597" s="807"/>
      <c r="G597" s="682"/>
      <c r="H597" s="682"/>
      <c r="I597" s="808"/>
      <c r="J597" s="809"/>
      <c r="K597" s="810"/>
      <c r="L597" s="811"/>
      <c r="M597" s="810"/>
      <c r="N597" s="812"/>
      <c r="O597" s="813"/>
      <c r="P597" s="813"/>
      <c r="Q597" s="647"/>
      <c r="R597" s="682"/>
    </row>
    <row r="598">
      <c r="A598" s="845"/>
      <c r="B598" s="799"/>
      <c r="C598" s="800"/>
      <c r="D598" s="801"/>
      <c r="E598" s="802"/>
      <c r="F598" s="807"/>
      <c r="G598" s="682"/>
      <c r="H598" s="682"/>
      <c r="I598" s="808"/>
      <c r="J598" s="809"/>
      <c r="K598" s="810"/>
      <c r="L598" s="811"/>
      <c r="M598" s="810"/>
      <c r="N598" s="812"/>
      <c r="O598" s="813"/>
      <c r="P598" s="813"/>
      <c r="Q598" s="647"/>
      <c r="R598" s="682"/>
    </row>
    <row r="599">
      <c r="A599" s="845"/>
      <c r="B599" s="799"/>
      <c r="C599" s="800"/>
      <c r="D599" s="801"/>
      <c r="E599" s="802"/>
      <c r="F599" s="807"/>
      <c r="G599" s="682"/>
      <c r="H599" s="682"/>
      <c r="I599" s="808"/>
      <c r="J599" s="809"/>
      <c r="K599" s="810"/>
      <c r="L599" s="811"/>
      <c r="M599" s="810"/>
      <c r="N599" s="812"/>
      <c r="O599" s="813"/>
      <c r="P599" s="813"/>
      <c r="Q599" s="647"/>
      <c r="R599" s="682"/>
    </row>
    <row r="600">
      <c r="A600" s="845"/>
      <c r="B600" s="799"/>
      <c r="C600" s="800"/>
      <c r="D600" s="801"/>
      <c r="E600" s="802"/>
      <c r="F600" s="807"/>
      <c r="G600" s="682"/>
      <c r="H600" s="682"/>
      <c r="I600" s="808"/>
      <c r="J600" s="809"/>
      <c r="K600" s="810"/>
      <c r="L600" s="811"/>
      <c r="M600" s="810"/>
      <c r="N600" s="812"/>
      <c r="O600" s="813"/>
      <c r="P600" s="813"/>
      <c r="Q600" s="647"/>
      <c r="R600" s="682"/>
    </row>
    <row r="601">
      <c r="A601" s="845"/>
      <c r="B601" s="799"/>
      <c r="C601" s="800"/>
      <c r="D601" s="801"/>
      <c r="E601" s="802"/>
      <c r="F601" s="807"/>
      <c r="G601" s="682"/>
      <c r="H601" s="682"/>
      <c r="I601" s="808"/>
      <c r="J601" s="809"/>
      <c r="K601" s="810"/>
      <c r="L601" s="811"/>
      <c r="M601" s="810"/>
      <c r="N601" s="812"/>
      <c r="O601" s="813"/>
      <c r="P601" s="813"/>
      <c r="Q601" s="647"/>
      <c r="R601" s="682"/>
    </row>
    <row r="602">
      <c r="A602" s="845"/>
      <c r="B602" s="799"/>
      <c r="C602" s="800"/>
      <c r="D602" s="801"/>
      <c r="E602" s="802"/>
      <c r="F602" s="807"/>
      <c r="G602" s="682"/>
      <c r="H602" s="682"/>
      <c r="I602" s="808"/>
      <c r="J602" s="809"/>
      <c r="K602" s="810"/>
      <c r="L602" s="811"/>
      <c r="M602" s="810"/>
      <c r="N602" s="812"/>
      <c r="O602" s="813"/>
      <c r="P602" s="813"/>
      <c r="Q602" s="647"/>
      <c r="R602" s="682"/>
    </row>
    <row r="603">
      <c r="A603" s="845"/>
      <c r="B603" s="799"/>
      <c r="C603" s="800"/>
      <c r="D603" s="801"/>
      <c r="E603" s="802"/>
      <c r="F603" s="807"/>
      <c r="G603" s="682"/>
      <c r="H603" s="682"/>
      <c r="I603" s="808"/>
      <c r="J603" s="809"/>
      <c r="K603" s="810"/>
      <c r="L603" s="811"/>
      <c r="M603" s="810"/>
      <c r="N603" s="812"/>
      <c r="O603" s="813"/>
      <c r="P603" s="813"/>
      <c r="Q603" s="647"/>
      <c r="R603" s="682"/>
    </row>
    <row r="604">
      <c r="A604" s="845"/>
      <c r="B604" s="799"/>
      <c r="C604" s="800"/>
      <c r="D604" s="801"/>
      <c r="E604" s="802"/>
      <c r="F604" s="807"/>
      <c r="G604" s="682"/>
      <c r="H604" s="682"/>
      <c r="I604" s="808"/>
      <c r="J604" s="809"/>
      <c r="K604" s="810"/>
      <c r="L604" s="811"/>
      <c r="M604" s="810"/>
      <c r="N604" s="812"/>
      <c r="O604" s="813"/>
      <c r="P604" s="813"/>
      <c r="Q604" s="647"/>
      <c r="R604" s="682"/>
    </row>
    <row r="605">
      <c r="A605" s="845"/>
      <c r="B605" s="799"/>
      <c r="C605" s="800"/>
      <c r="D605" s="801"/>
      <c r="E605" s="802"/>
      <c r="F605" s="807"/>
      <c r="G605" s="682"/>
      <c r="H605" s="682"/>
      <c r="I605" s="808"/>
      <c r="J605" s="809"/>
      <c r="K605" s="810"/>
      <c r="L605" s="811"/>
      <c r="M605" s="810"/>
      <c r="N605" s="812"/>
      <c r="O605" s="813"/>
      <c r="P605" s="813"/>
      <c r="Q605" s="647"/>
      <c r="R605" s="682"/>
    </row>
    <row r="606">
      <c r="A606" s="845"/>
      <c r="B606" s="799"/>
      <c r="C606" s="800"/>
      <c r="D606" s="801"/>
      <c r="E606" s="802"/>
      <c r="F606" s="807"/>
      <c r="G606" s="682"/>
      <c r="H606" s="682"/>
      <c r="I606" s="808"/>
      <c r="J606" s="809"/>
      <c r="K606" s="810"/>
      <c r="L606" s="811"/>
      <c r="M606" s="810"/>
      <c r="N606" s="812"/>
      <c r="O606" s="813"/>
      <c r="P606" s="813"/>
      <c r="Q606" s="647"/>
      <c r="R606" s="682"/>
    </row>
    <row r="607">
      <c r="A607" s="845"/>
      <c r="B607" s="799"/>
      <c r="C607" s="800"/>
      <c r="D607" s="801"/>
      <c r="E607" s="802"/>
      <c r="F607" s="807"/>
      <c r="G607" s="682"/>
      <c r="H607" s="682"/>
      <c r="I607" s="808"/>
      <c r="J607" s="809"/>
      <c r="K607" s="810"/>
      <c r="L607" s="811"/>
      <c r="M607" s="810"/>
      <c r="N607" s="812"/>
      <c r="O607" s="813"/>
      <c r="P607" s="813"/>
      <c r="Q607" s="647"/>
      <c r="R607" s="682"/>
    </row>
    <row r="608">
      <c r="A608" s="845"/>
      <c r="B608" s="799"/>
      <c r="C608" s="800"/>
      <c r="D608" s="801"/>
      <c r="E608" s="802"/>
      <c r="F608" s="807"/>
      <c r="G608" s="682"/>
      <c r="H608" s="682"/>
      <c r="I608" s="808"/>
      <c r="J608" s="809"/>
      <c r="K608" s="810"/>
      <c r="L608" s="811"/>
      <c r="M608" s="810"/>
      <c r="N608" s="812"/>
      <c r="O608" s="813"/>
      <c r="P608" s="813"/>
      <c r="Q608" s="647"/>
      <c r="R608" s="682"/>
    </row>
    <row r="609">
      <c r="A609" s="845"/>
      <c r="B609" s="799"/>
      <c r="C609" s="800"/>
      <c r="D609" s="801"/>
      <c r="E609" s="802"/>
      <c r="F609" s="807"/>
      <c r="G609" s="682"/>
      <c r="H609" s="682"/>
      <c r="I609" s="808"/>
      <c r="J609" s="809"/>
      <c r="K609" s="810"/>
      <c r="L609" s="811"/>
      <c r="M609" s="810"/>
      <c r="N609" s="812"/>
      <c r="O609" s="813"/>
      <c r="P609" s="813"/>
      <c r="Q609" s="647"/>
      <c r="R609" s="682"/>
    </row>
    <row r="610">
      <c r="A610" s="845"/>
      <c r="B610" s="799"/>
      <c r="C610" s="800"/>
      <c r="D610" s="801"/>
      <c r="E610" s="802"/>
      <c r="F610" s="807"/>
      <c r="G610" s="682"/>
      <c r="H610" s="682"/>
      <c r="I610" s="808"/>
      <c r="J610" s="809"/>
      <c r="K610" s="810"/>
      <c r="L610" s="811"/>
      <c r="M610" s="810"/>
      <c r="N610" s="812"/>
      <c r="O610" s="813"/>
      <c r="P610" s="813"/>
      <c r="Q610" s="647"/>
      <c r="R610" s="682"/>
    </row>
    <row r="611">
      <c r="A611" s="845"/>
      <c r="B611" s="799"/>
      <c r="C611" s="800"/>
      <c r="D611" s="801"/>
      <c r="E611" s="802"/>
      <c r="F611" s="807"/>
      <c r="G611" s="682"/>
      <c r="H611" s="682"/>
      <c r="I611" s="808"/>
      <c r="J611" s="809"/>
      <c r="K611" s="810"/>
      <c r="L611" s="811"/>
      <c r="M611" s="810"/>
      <c r="N611" s="812"/>
      <c r="O611" s="813"/>
      <c r="P611" s="813"/>
      <c r="Q611" s="647"/>
      <c r="R611" s="682"/>
    </row>
    <row r="612">
      <c r="A612" s="845"/>
      <c r="B612" s="799"/>
      <c r="C612" s="800"/>
      <c r="D612" s="801"/>
      <c r="E612" s="802"/>
      <c r="F612" s="807"/>
      <c r="G612" s="682"/>
      <c r="H612" s="682"/>
      <c r="I612" s="808"/>
      <c r="J612" s="809"/>
      <c r="K612" s="810"/>
      <c r="L612" s="811"/>
      <c r="M612" s="810"/>
      <c r="N612" s="812"/>
      <c r="O612" s="813"/>
      <c r="P612" s="813"/>
      <c r="Q612" s="647"/>
      <c r="R612" s="682"/>
    </row>
    <row r="613">
      <c r="A613" s="845"/>
      <c r="B613" s="799"/>
      <c r="C613" s="800"/>
      <c r="D613" s="801"/>
      <c r="E613" s="802"/>
      <c r="F613" s="807"/>
      <c r="G613" s="682"/>
      <c r="H613" s="682"/>
      <c r="I613" s="808"/>
      <c r="J613" s="809"/>
      <c r="K613" s="810"/>
      <c r="L613" s="811"/>
      <c r="M613" s="810"/>
      <c r="N613" s="812"/>
      <c r="O613" s="813"/>
      <c r="P613" s="813"/>
      <c r="Q613" s="647"/>
      <c r="R613" s="682"/>
    </row>
    <row r="614">
      <c r="A614" s="845"/>
      <c r="B614" s="799"/>
      <c r="C614" s="800"/>
      <c r="D614" s="801"/>
      <c r="E614" s="802"/>
      <c r="F614" s="807"/>
      <c r="G614" s="682"/>
      <c r="H614" s="682"/>
      <c r="I614" s="808"/>
      <c r="J614" s="809"/>
      <c r="K614" s="810"/>
      <c r="L614" s="811"/>
      <c r="M614" s="810"/>
      <c r="N614" s="812"/>
      <c r="O614" s="813"/>
      <c r="P614" s="813"/>
      <c r="Q614" s="647"/>
      <c r="R614" s="682"/>
    </row>
    <row r="615">
      <c r="A615" s="845"/>
      <c r="B615" s="799"/>
      <c r="C615" s="800"/>
      <c r="D615" s="801"/>
      <c r="E615" s="802"/>
      <c r="F615" s="807"/>
      <c r="G615" s="682"/>
      <c r="H615" s="682"/>
      <c r="I615" s="808"/>
      <c r="J615" s="809"/>
      <c r="K615" s="810"/>
      <c r="L615" s="811"/>
      <c r="M615" s="810"/>
      <c r="N615" s="812"/>
      <c r="O615" s="813"/>
      <c r="P615" s="813"/>
      <c r="Q615" s="647"/>
      <c r="R615" s="682"/>
    </row>
    <row r="616">
      <c r="A616" s="845"/>
      <c r="B616" s="799"/>
      <c r="C616" s="800"/>
      <c r="D616" s="801"/>
      <c r="E616" s="802"/>
      <c r="F616" s="807"/>
      <c r="G616" s="682"/>
      <c r="H616" s="682"/>
      <c r="I616" s="808"/>
      <c r="J616" s="809"/>
      <c r="K616" s="810"/>
      <c r="L616" s="811"/>
      <c r="M616" s="810"/>
      <c r="N616" s="812"/>
      <c r="O616" s="813"/>
      <c r="P616" s="813"/>
      <c r="Q616" s="647"/>
      <c r="R616" s="682"/>
    </row>
    <row r="617">
      <c r="A617" s="845"/>
      <c r="B617" s="799"/>
      <c r="C617" s="800"/>
      <c r="D617" s="801"/>
      <c r="E617" s="802"/>
      <c r="F617" s="807"/>
      <c r="G617" s="682"/>
      <c r="H617" s="682"/>
      <c r="I617" s="808"/>
      <c r="J617" s="809"/>
      <c r="K617" s="810"/>
      <c r="L617" s="811"/>
      <c r="M617" s="810"/>
      <c r="N617" s="812"/>
      <c r="O617" s="813"/>
      <c r="P617" s="813"/>
      <c r="Q617" s="647"/>
      <c r="R617" s="682"/>
    </row>
    <row r="618">
      <c r="A618" s="845"/>
      <c r="B618" s="799"/>
      <c r="C618" s="800"/>
      <c r="D618" s="801"/>
      <c r="E618" s="802"/>
      <c r="F618" s="807"/>
      <c r="G618" s="682"/>
      <c r="H618" s="682"/>
      <c r="I618" s="808"/>
      <c r="J618" s="809"/>
      <c r="K618" s="810"/>
      <c r="L618" s="811"/>
      <c r="M618" s="810"/>
      <c r="N618" s="812"/>
      <c r="O618" s="813"/>
      <c r="P618" s="813"/>
      <c r="Q618" s="647"/>
      <c r="R618" s="682"/>
    </row>
    <row r="619">
      <c r="A619" s="845"/>
      <c r="B619" s="799"/>
      <c r="C619" s="800"/>
      <c r="D619" s="801"/>
      <c r="E619" s="802"/>
      <c r="F619" s="807"/>
      <c r="G619" s="682"/>
      <c r="H619" s="682"/>
      <c r="I619" s="808"/>
      <c r="J619" s="809"/>
      <c r="K619" s="810"/>
      <c r="L619" s="811"/>
      <c r="M619" s="810"/>
      <c r="N619" s="812"/>
      <c r="O619" s="813"/>
      <c r="P619" s="813"/>
      <c r="Q619" s="647"/>
      <c r="R619" s="682"/>
    </row>
    <row r="620">
      <c r="A620" s="845"/>
      <c r="B620" s="799"/>
      <c r="C620" s="800"/>
      <c r="D620" s="801"/>
      <c r="E620" s="802"/>
      <c r="F620" s="807"/>
      <c r="G620" s="682"/>
      <c r="H620" s="682"/>
      <c r="I620" s="808"/>
      <c r="J620" s="809"/>
      <c r="K620" s="810"/>
      <c r="L620" s="811"/>
      <c r="M620" s="810"/>
      <c r="N620" s="812"/>
      <c r="O620" s="813"/>
      <c r="P620" s="813"/>
      <c r="Q620" s="647"/>
      <c r="R620" s="682"/>
    </row>
    <row r="621">
      <c r="A621" s="845"/>
      <c r="B621" s="799"/>
      <c r="C621" s="800"/>
      <c r="D621" s="801"/>
      <c r="E621" s="802"/>
      <c r="F621" s="807"/>
      <c r="G621" s="682"/>
      <c r="H621" s="682"/>
      <c r="I621" s="808"/>
      <c r="J621" s="809"/>
      <c r="K621" s="810"/>
      <c r="L621" s="811"/>
      <c r="M621" s="810"/>
      <c r="N621" s="812"/>
      <c r="O621" s="813"/>
      <c r="P621" s="813"/>
      <c r="Q621" s="647"/>
      <c r="R621" s="682"/>
    </row>
    <row r="622">
      <c r="A622" s="845"/>
      <c r="B622" s="799"/>
      <c r="C622" s="800"/>
      <c r="D622" s="801"/>
      <c r="E622" s="802"/>
      <c r="F622" s="807"/>
      <c r="G622" s="682"/>
      <c r="H622" s="682"/>
      <c r="I622" s="808"/>
      <c r="J622" s="809"/>
      <c r="K622" s="810"/>
      <c r="L622" s="811"/>
      <c r="M622" s="810"/>
      <c r="N622" s="812"/>
      <c r="O622" s="813"/>
      <c r="P622" s="813"/>
      <c r="Q622" s="647"/>
      <c r="R622" s="682"/>
    </row>
    <row r="623">
      <c r="A623" s="845"/>
      <c r="B623" s="799"/>
      <c r="C623" s="800"/>
      <c r="D623" s="801"/>
      <c r="E623" s="802"/>
      <c r="F623" s="807"/>
      <c r="G623" s="682"/>
      <c r="H623" s="682"/>
      <c r="I623" s="808"/>
      <c r="J623" s="809"/>
      <c r="K623" s="810"/>
      <c r="L623" s="811"/>
      <c r="M623" s="810"/>
      <c r="N623" s="812"/>
      <c r="O623" s="813"/>
      <c r="P623" s="813"/>
      <c r="Q623" s="647"/>
      <c r="R623" s="682"/>
    </row>
    <row r="624">
      <c r="A624" s="845"/>
      <c r="B624" s="799"/>
      <c r="C624" s="800"/>
      <c r="D624" s="801"/>
      <c r="E624" s="802"/>
      <c r="F624" s="807"/>
      <c r="G624" s="682"/>
      <c r="H624" s="682"/>
      <c r="I624" s="808"/>
      <c r="J624" s="809"/>
      <c r="K624" s="810"/>
      <c r="L624" s="811"/>
      <c r="M624" s="810"/>
      <c r="N624" s="812"/>
      <c r="O624" s="813"/>
      <c r="P624" s="813"/>
      <c r="Q624" s="647"/>
      <c r="R624" s="682"/>
    </row>
    <row r="625">
      <c r="A625" s="845"/>
      <c r="B625" s="799"/>
      <c r="C625" s="800"/>
      <c r="D625" s="801"/>
      <c r="E625" s="802"/>
      <c r="F625" s="807"/>
      <c r="G625" s="682"/>
      <c r="H625" s="682"/>
      <c r="I625" s="808"/>
      <c r="J625" s="809"/>
      <c r="K625" s="810"/>
      <c r="L625" s="811"/>
      <c r="M625" s="810"/>
      <c r="N625" s="812"/>
      <c r="O625" s="813"/>
      <c r="P625" s="813"/>
      <c r="Q625" s="647"/>
      <c r="R625" s="682"/>
    </row>
    <row r="626">
      <c r="A626" s="845"/>
      <c r="B626" s="799"/>
      <c r="C626" s="800"/>
      <c r="D626" s="801"/>
      <c r="E626" s="802"/>
      <c r="F626" s="807"/>
      <c r="G626" s="682"/>
      <c r="H626" s="682"/>
      <c r="I626" s="808"/>
      <c r="J626" s="809"/>
      <c r="K626" s="810"/>
      <c r="L626" s="811"/>
      <c r="M626" s="810"/>
      <c r="N626" s="812"/>
      <c r="O626" s="813"/>
      <c r="P626" s="813"/>
      <c r="Q626" s="647"/>
      <c r="R626" s="682"/>
    </row>
    <row r="627">
      <c r="A627" s="845"/>
      <c r="B627" s="799"/>
      <c r="C627" s="800"/>
      <c r="D627" s="801"/>
      <c r="E627" s="802"/>
      <c r="F627" s="807"/>
      <c r="G627" s="682"/>
      <c r="H627" s="682"/>
      <c r="I627" s="808"/>
      <c r="J627" s="809"/>
      <c r="K627" s="810"/>
      <c r="L627" s="811"/>
      <c r="M627" s="810"/>
      <c r="N627" s="812"/>
      <c r="O627" s="813"/>
      <c r="P627" s="813"/>
      <c r="Q627" s="647"/>
      <c r="R627" s="682"/>
    </row>
    <row r="628">
      <c r="A628" s="845"/>
      <c r="B628" s="799"/>
      <c r="C628" s="800"/>
      <c r="D628" s="801"/>
      <c r="E628" s="802"/>
      <c r="F628" s="807"/>
      <c r="G628" s="682"/>
      <c r="H628" s="682"/>
      <c r="I628" s="808"/>
      <c r="J628" s="809"/>
      <c r="K628" s="810"/>
      <c r="L628" s="811"/>
      <c r="M628" s="810"/>
      <c r="N628" s="812"/>
      <c r="O628" s="813"/>
      <c r="P628" s="813"/>
      <c r="Q628" s="647"/>
      <c r="R628" s="682"/>
    </row>
    <row r="629">
      <c r="A629" s="845"/>
      <c r="B629" s="799"/>
      <c r="C629" s="800"/>
      <c r="D629" s="801"/>
      <c r="E629" s="802"/>
      <c r="F629" s="807"/>
      <c r="G629" s="682"/>
      <c r="H629" s="682"/>
      <c r="I629" s="808"/>
      <c r="J629" s="809"/>
      <c r="K629" s="810"/>
      <c r="L629" s="811"/>
      <c r="M629" s="810"/>
      <c r="N629" s="812"/>
      <c r="O629" s="813"/>
      <c r="P629" s="813"/>
      <c r="Q629" s="647"/>
      <c r="R629" s="682"/>
    </row>
    <row r="630">
      <c r="A630" s="845"/>
      <c r="B630" s="799"/>
      <c r="C630" s="800"/>
      <c r="D630" s="801"/>
      <c r="E630" s="802"/>
      <c r="F630" s="807"/>
      <c r="G630" s="682"/>
      <c r="H630" s="682"/>
      <c r="I630" s="808"/>
      <c r="J630" s="809"/>
      <c r="K630" s="810"/>
      <c r="L630" s="811"/>
      <c r="M630" s="810"/>
      <c r="N630" s="812"/>
      <c r="O630" s="813"/>
      <c r="P630" s="813"/>
      <c r="Q630" s="647"/>
      <c r="R630" s="682"/>
    </row>
    <row r="631">
      <c r="A631" s="845"/>
      <c r="B631" s="799"/>
      <c r="C631" s="800"/>
      <c r="D631" s="801"/>
      <c r="E631" s="802"/>
      <c r="F631" s="807"/>
      <c r="G631" s="682"/>
      <c r="H631" s="682"/>
      <c r="I631" s="808"/>
      <c r="J631" s="809"/>
      <c r="K631" s="810"/>
      <c r="L631" s="811"/>
      <c r="M631" s="810"/>
      <c r="N631" s="812"/>
      <c r="O631" s="813"/>
      <c r="P631" s="813"/>
      <c r="Q631" s="647"/>
      <c r="R631" s="682"/>
    </row>
    <row r="632">
      <c r="A632" s="845"/>
      <c r="B632" s="799"/>
      <c r="C632" s="800"/>
      <c r="D632" s="801"/>
      <c r="E632" s="802"/>
      <c r="F632" s="807"/>
      <c r="G632" s="682"/>
      <c r="H632" s="682"/>
      <c r="I632" s="808"/>
      <c r="J632" s="809"/>
      <c r="K632" s="810"/>
      <c r="L632" s="811"/>
      <c r="M632" s="810"/>
      <c r="N632" s="812"/>
      <c r="O632" s="813"/>
      <c r="P632" s="813"/>
      <c r="Q632" s="647"/>
      <c r="R632" s="682"/>
    </row>
    <row r="633">
      <c r="A633" s="845"/>
      <c r="B633" s="799"/>
      <c r="C633" s="800"/>
      <c r="D633" s="801"/>
      <c r="E633" s="802"/>
      <c r="F633" s="807"/>
      <c r="G633" s="682"/>
      <c r="H633" s="682"/>
      <c r="I633" s="808"/>
      <c r="J633" s="809"/>
      <c r="K633" s="810"/>
      <c r="L633" s="811"/>
      <c r="M633" s="810"/>
      <c r="N633" s="812"/>
      <c r="O633" s="813"/>
      <c r="P633" s="813"/>
      <c r="Q633" s="647"/>
      <c r="R633" s="682"/>
    </row>
    <row r="634">
      <c r="A634" s="845"/>
      <c r="B634" s="799"/>
      <c r="C634" s="800"/>
      <c r="D634" s="801"/>
      <c r="E634" s="802"/>
      <c r="F634" s="807"/>
      <c r="G634" s="682"/>
      <c r="H634" s="682"/>
      <c r="I634" s="808"/>
      <c r="J634" s="809"/>
      <c r="K634" s="810"/>
      <c r="L634" s="811"/>
      <c r="M634" s="810"/>
      <c r="N634" s="812"/>
      <c r="O634" s="813"/>
      <c r="P634" s="813"/>
      <c r="Q634" s="647"/>
      <c r="R634" s="682"/>
    </row>
    <row r="635">
      <c r="A635" s="845"/>
      <c r="B635" s="799"/>
      <c r="C635" s="800"/>
      <c r="D635" s="801"/>
      <c r="E635" s="802"/>
      <c r="F635" s="807"/>
      <c r="G635" s="682"/>
      <c r="H635" s="682"/>
      <c r="I635" s="808"/>
      <c r="J635" s="809"/>
      <c r="K635" s="810"/>
      <c r="L635" s="811"/>
      <c r="M635" s="810"/>
      <c r="N635" s="812"/>
      <c r="O635" s="813"/>
      <c r="P635" s="813"/>
      <c r="Q635" s="647"/>
      <c r="R635" s="682"/>
    </row>
    <row r="636">
      <c r="A636" s="845"/>
      <c r="B636" s="799"/>
      <c r="C636" s="800"/>
      <c r="D636" s="801"/>
      <c r="E636" s="802"/>
      <c r="F636" s="807"/>
      <c r="G636" s="682"/>
      <c r="H636" s="682"/>
      <c r="I636" s="808"/>
      <c r="J636" s="809"/>
      <c r="K636" s="810"/>
      <c r="L636" s="811"/>
      <c r="M636" s="810"/>
      <c r="N636" s="812"/>
      <c r="O636" s="813"/>
      <c r="P636" s="813"/>
      <c r="Q636" s="647"/>
      <c r="R636" s="682"/>
    </row>
    <row r="637">
      <c r="A637" s="845"/>
      <c r="B637" s="799"/>
      <c r="C637" s="800"/>
      <c r="D637" s="801"/>
      <c r="E637" s="802"/>
      <c r="F637" s="807"/>
      <c r="G637" s="682"/>
      <c r="H637" s="682"/>
      <c r="I637" s="808"/>
      <c r="J637" s="809"/>
      <c r="K637" s="810"/>
      <c r="L637" s="811"/>
      <c r="M637" s="810"/>
      <c r="N637" s="812"/>
      <c r="O637" s="813"/>
      <c r="P637" s="813"/>
      <c r="Q637" s="647"/>
      <c r="R637" s="682"/>
    </row>
    <row r="638">
      <c r="A638" s="845"/>
      <c r="B638" s="799"/>
      <c r="C638" s="800"/>
      <c r="D638" s="801"/>
      <c r="E638" s="802"/>
      <c r="F638" s="807"/>
      <c r="G638" s="682"/>
      <c r="H638" s="682"/>
      <c r="I638" s="808"/>
      <c r="J638" s="809"/>
      <c r="K638" s="810"/>
      <c r="L638" s="811"/>
      <c r="M638" s="810"/>
      <c r="N638" s="812"/>
      <c r="O638" s="813"/>
      <c r="P638" s="813"/>
      <c r="Q638" s="647"/>
      <c r="R638" s="682"/>
    </row>
    <row r="639">
      <c r="A639" s="845"/>
      <c r="B639" s="799"/>
      <c r="C639" s="800"/>
      <c r="D639" s="801"/>
      <c r="E639" s="802"/>
      <c r="F639" s="807"/>
      <c r="G639" s="682"/>
      <c r="H639" s="682"/>
      <c r="I639" s="808"/>
      <c r="J639" s="809"/>
      <c r="K639" s="810"/>
      <c r="L639" s="811"/>
      <c r="M639" s="810"/>
      <c r="N639" s="812"/>
      <c r="O639" s="813"/>
      <c r="P639" s="813"/>
      <c r="Q639" s="647"/>
      <c r="R639" s="682"/>
    </row>
    <row r="640">
      <c r="A640" s="845"/>
      <c r="B640" s="799"/>
      <c r="C640" s="800"/>
      <c r="D640" s="801"/>
      <c r="E640" s="802"/>
      <c r="F640" s="807"/>
      <c r="G640" s="682"/>
      <c r="H640" s="682"/>
      <c r="I640" s="808"/>
      <c r="J640" s="809"/>
      <c r="K640" s="810"/>
      <c r="L640" s="811"/>
      <c r="M640" s="810"/>
      <c r="N640" s="812"/>
      <c r="O640" s="813"/>
      <c r="P640" s="813"/>
      <c r="Q640" s="647"/>
      <c r="R640" s="682"/>
    </row>
    <row r="641">
      <c r="A641" s="845"/>
      <c r="B641" s="799"/>
      <c r="C641" s="800"/>
      <c r="D641" s="801"/>
      <c r="E641" s="802"/>
      <c r="F641" s="807"/>
      <c r="G641" s="682"/>
      <c r="H641" s="682"/>
      <c r="I641" s="808"/>
      <c r="J641" s="809"/>
      <c r="K641" s="810"/>
      <c r="L641" s="811"/>
      <c r="M641" s="810"/>
      <c r="N641" s="812"/>
      <c r="O641" s="813"/>
      <c r="P641" s="813"/>
      <c r="Q641" s="647"/>
      <c r="R641" s="682"/>
    </row>
    <row r="642">
      <c r="A642" s="845"/>
      <c r="B642" s="799"/>
      <c r="C642" s="800"/>
      <c r="D642" s="801"/>
      <c r="E642" s="802"/>
      <c r="F642" s="807"/>
      <c r="G642" s="682"/>
      <c r="H642" s="682"/>
      <c r="I642" s="808"/>
      <c r="J642" s="809"/>
      <c r="K642" s="810"/>
      <c r="L642" s="811"/>
      <c r="M642" s="810"/>
      <c r="N642" s="812"/>
      <c r="O642" s="813"/>
      <c r="P642" s="813"/>
      <c r="Q642" s="647"/>
      <c r="R642" s="682"/>
    </row>
    <row r="643">
      <c r="A643" s="845"/>
      <c r="B643" s="799"/>
      <c r="C643" s="800"/>
      <c r="D643" s="801"/>
      <c r="E643" s="802"/>
      <c r="F643" s="807"/>
      <c r="G643" s="682"/>
      <c r="H643" s="682"/>
      <c r="I643" s="808"/>
      <c r="J643" s="809"/>
      <c r="K643" s="810"/>
      <c r="L643" s="811"/>
      <c r="M643" s="810"/>
      <c r="N643" s="812"/>
      <c r="O643" s="813"/>
      <c r="P643" s="813"/>
      <c r="Q643" s="647"/>
      <c r="R643" s="682"/>
    </row>
    <row r="644">
      <c r="A644" s="845"/>
      <c r="B644" s="799"/>
      <c r="C644" s="800"/>
      <c r="D644" s="801"/>
      <c r="E644" s="802"/>
      <c r="F644" s="807"/>
      <c r="G644" s="682"/>
      <c r="H644" s="682"/>
      <c r="I644" s="808"/>
      <c r="J644" s="809"/>
      <c r="K644" s="810"/>
      <c r="L644" s="811"/>
      <c r="M644" s="810"/>
      <c r="N644" s="812"/>
      <c r="O644" s="813"/>
      <c r="P644" s="813"/>
      <c r="Q644" s="647"/>
      <c r="R644" s="682"/>
    </row>
    <row r="645">
      <c r="A645" s="845"/>
      <c r="B645" s="799"/>
      <c r="C645" s="800"/>
      <c r="D645" s="801"/>
      <c r="E645" s="802"/>
      <c r="F645" s="807"/>
      <c r="G645" s="682"/>
      <c r="H645" s="682"/>
      <c r="I645" s="808"/>
      <c r="J645" s="809"/>
      <c r="K645" s="810"/>
      <c r="L645" s="811"/>
      <c r="M645" s="810"/>
      <c r="N645" s="812"/>
      <c r="O645" s="813"/>
      <c r="P645" s="813"/>
      <c r="Q645" s="647"/>
      <c r="R645" s="682"/>
    </row>
    <row r="646">
      <c r="A646" s="845"/>
      <c r="B646" s="799"/>
      <c r="C646" s="800"/>
      <c r="D646" s="801"/>
      <c r="E646" s="802"/>
      <c r="F646" s="807"/>
      <c r="G646" s="682"/>
      <c r="H646" s="682"/>
      <c r="I646" s="808"/>
      <c r="J646" s="809"/>
      <c r="K646" s="810"/>
      <c r="L646" s="811"/>
      <c r="M646" s="810"/>
      <c r="N646" s="812"/>
      <c r="O646" s="813"/>
      <c r="P646" s="813"/>
      <c r="Q646" s="647"/>
      <c r="R646" s="682"/>
    </row>
    <row r="647">
      <c r="A647" s="845"/>
      <c r="B647" s="799"/>
      <c r="C647" s="800"/>
      <c r="D647" s="801"/>
      <c r="E647" s="802"/>
      <c r="F647" s="807"/>
      <c r="G647" s="682"/>
      <c r="H647" s="682"/>
      <c r="I647" s="808"/>
      <c r="J647" s="809"/>
      <c r="K647" s="810"/>
      <c r="L647" s="811"/>
      <c r="M647" s="810"/>
      <c r="N647" s="812"/>
      <c r="O647" s="813"/>
      <c r="P647" s="813"/>
      <c r="Q647" s="647"/>
      <c r="R647" s="682"/>
    </row>
    <row r="648">
      <c r="A648" s="845"/>
      <c r="B648" s="799"/>
      <c r="C648" s="800"/>
      <c r="D648" s="801"/>
      <c r="E648" s="802"/>
      <c r="F648" s="807"/>
      <c r="G648" s="682"/>
      <c r="H648" s="682"/>
      <c r="I648" s="808"/>
      <c r="J648" s="809"/>
      <c r="K648" s="810"/>
      <c r="L648" s="811"/>
      <c r="M648" s="810"/>
      <c r="N648" s="812"/>
      <c r="O648" s="813"/>
      <c r="P648" s="813"/>
      <c r="Q648" s="647"/>
      <c r="R648" s="682"/>
    </row>
    <row r="649">
      <c r="A649" s="845"/>
      <c r="B649" s="799"/>
      <c r="C649" s="800"/>
      <c r="D649" s="801"/>
      <c r="E649" s="802"/>
      <c r="F649" s="807"/>
      <c r="G649" s="682"/>
      <c r="H649" s="682"/>
      <c r="I649" s="808"/>
      <c r="J649" s="809"/>
      <c r="K649" s="810"/>
      <c r="L649" s="811"/>
      <c r="M649" s="810"/>
      <c r="N649" s="812"/>
      <c r="O649" s="813"/>
      <c r="P649" s="813"/>
      <c r="Q649" s="647"/>
      <c r="R649" s="682"/>
    </row>
    <row r="650">
      <c r="A650" s="845"/>
      <c r="B650" s="799"/>
      <c r="C650" s="800"/>
      <c r="D650" s="801"/>
      <c r="E650" s="802"/>
      <c r="F650" s="807"/>
      <c r="G650" s="682"/>
      <c r="H650" s="682"/>
      <c r="I650" s="808"/>
      <c r="J650" s="809"/>
      <c r="K650" s="810"/>
      <c r="L650" s="811"/>
      <c r="M650" s="810"/>
      <c r="N650" s="812"/>
      <c r="O650" s="813"/>
      <c r="P650" s="813"/>
      <c r="Q650" s="647"/>
      <c r="R650" s="682"/>
    </row>
    <row r="651">
      <c r="A651" s="845"/>
      <c r="B651" s="799"/>
      <c r="C651" s="800"/>
      <c r="D651" s="801"/>
      <c r="E651" s="802"/>
      <c r="F651" s="807"/>
      <c r="G651" s="682"/>
      <c r="H651" s="682"/>
      <c r="I651" s="808"/>
      <c r="J651" s="809"/>
      <c r="K651" s="810"/>
      <c r="L651" s="811"/>
      <c r="M651" s="810"/>
      <c r="N651" s="812"/>
      <c r="O651" s="813"/>
      <c r="P651" s="813"/>
      <c r="Q651" s="647"/>
      <c r="R651" s="682"/>
    </row>
    <row r="652">
      <c r="A652" s="845"/>
      <c r="B652" s="799"/>
      <c r="C652" s="800"/>
      <c r="D652" s="801"/>
      <c r="E652" s="802"/>
      <c r="F652" s="807"/>
      <c r="G652" s="682"/>
      <c r="H652" s="682"/>
      <c r="I652" s="808"/>
      <c r="J652" s="809"/>
      <c r="K652" s="810"/>
      <c r="L652" s="811"/>
      <c r="M652" s="810"/>
      <c r="N652" s="812"/>
      <c r="O652" s="813"/>
      <c r="P652" s="813"/>
      <c r="Q652" s="647"/>
      <c r="R652" s="682"/>
    </row>
    <row r="653">
      <c r="A653" s="845"/>
      <c r="B653" s="799"/>
      <c r="C653" s="800"/>
      <c r="D653" s="801"/>
      <c r="E653" s="802"/>
      <c r="F653" s="807"/>
      <c r="G653" s="682"/>
      <c r="H653" s="682"/>
      <c r="I653" s="808"/>
      <c r="J653" s="809"/>
      <c r="K653" s="810"/>
      <c r="L653" s="811"/>
      <c r="M653" s="810"/>
      <c r="N653" s="812"/>
      <c r="O653" s="813"/>
      <c r="P653" s="813"/>
      <c r="Q653" s="647"/>
      <c r="R653" s="682"/>
    </row>
    <row r="654">
      <c r="A654" s="845"/>
      <c r="B654" s="799"/>
      <c r="C654" s="800"/>
      <c r="D654" s="801"/>
      <c r="E654" s="802"/>
      <c r="F654" s="807"/>
      <c r="G654" s="682"/>
      <c r="H654" s="682"/>
      <c r="I654" s="808"/>
      <c r="J654" s="809"/>
      <c r="K654" s="810"/>
      <c r="L654" s="811"/>
      <c r="M654" s="810"/>
      <c r="N654" s="812"/>
      <c r="O654" s="813"/>
      <c r="P654" s="813"/>
      <c r="Q654" s="647"/>
      <c r="R654" s="682"/>
    </row>
    <row r="655">
      <c r="A655" s="845"/>
      <c r="B655" s="799"/>
      <c r="C655" s="800"/>
      <c r="D655" s="801"/>
      <c r="E655" s="802"/>
      <c r="F655" s="807"/>
      <c r="G655" s="682"/>
      <c r="H655" s="682"/>
      <c r="I655" s="808"/>
      <c r="J655" s="809"/>
      <c r="K655" s="810"/>
      <c r="L655" s="811"/>
      <c r="M655" s="810"/>
      <c r="N655" s="812"/>
      <c r="O655" s="813"/>
      <c r="P655" s="813"/>
      <c r="Q655" s="647"/>
      <c r="R655" s="682"/>
    </row>
    <row r="656">
      <c r="A656" s="845"/>
      <c r="B656" s="799"/>
      <c r="C656" s="800"/>
      <c r="D656" s="801"/>
      <c r="E656" s="802"/>
      <c r="F656" s="807"/>
      <c r="G656" s="682"/>
      <c r="H656" s="682"/>
      <c r="I656" s="808"/>
      <c r="J656" s="809"/>
      <c r="K656" s="810"/>
      <c r="L656" s="811"/>
      <c r="M656" s="810"/>
      <c r="N656" s="812"/>
      <c r="O656" s="813"/>
      <c r="P656" s="813"/>
      <c r="Q656" s="647"/>
      <c r="R656" s="682"/>
    </row>
    <row r="657">
      <c r="A657" s="845"/>
      <c r="B657" s="799"/>
      <c r="C657" s="800"/>
      <c r="D657" s="801"/>
      <c r="E657" s="802"/>
      <c r="F657" s="807"/>
      <c r="G657" s="682"/>
      <c r="H657" s="682"/>
      <c r="I657" s="808"/>
      <c r="J657" s="809"/>
      <c r="K657" s="810"/>
      <c r="L657" s="811"/>
      <c r="M657" s="810"/>
      <c r="N657" s="812"/>
      <c r="O657" s="813"/>
      <c r="P657" s="813"/>
      <c r="Q657" s="647"/>
      <c r="R657" s="682"/>
    </row>
    <row r="658">
      <c r="A658" s="845"/>
      <c r="B658" s="799"/>
      <c r="C658" s="800"/>
      <c r="D658" s="801"/>
      <c r="E658" s="802"/>
      <c r="F658" s="807"/>
      <c r="G658" s="682"/>
      <c r="H658" s="682"/>
      <c r="I658" s="808"/>
      <c r="J658" s="809"/>
      <c r="K658" s="810"/>
      <c r="L658" s="811"/>
      <c r="M658" s="810"/>
      <c r="N658" s="812"/>
      <c r="O658" s="813"/>
      <c r="P658" s="813"/>
      <c r="Q658" s="647"/>
      <c r="R658" s="682"/>
    </row>
    <row r="659">
      <c r="A659" s="845"/>
      <c r="B659" s="799"/>
      <c r="C659" s="800"/>
      <c r="D659" s="801"/>
      <c r="E659" s="802"/>
      <c r="F659" s="807"/>
      <c r="G659" s="682"/>
      <c r="H659" s="682"/>
      <c r="I659" s="808"/>
      <c r="J659" s="809"/>
      <c r="K659" s="810"/>
      <c r="L659" s="811"/>
      <c r="M659" s="810"/>
      <c r="N659" s="812"/>
      <c r="O659" s="813"/>
      <c r="P659" s="813"/>
      <c r="Q659" s="647"/>
      <c r="R659" s="682"/>
    </row>
    <row r="660">
      <c r="A660" s="845"/>
      <c r="B660" s="799"/>
      <c r="C660" s="800"/>
      <c r="D660" s="801"/>
      <c r="E660" s="802"/>
      <c r="F660" s="807"/>
      <c r="G660" s="682"/>
      <c r="H660" s="682"/>
      <c r="I660" s="808"/>
      <c r="J660" s="809"/>
      <c r="K660" s="810"/>
      <c r="L660" s="811"/>
      <c r="M660" s="810"/>
      <c r="N660" s="812"/>
      <c r="O660" s="813"/>
      <c r="P660" s="813"/>
      <c r="Q660" s="647"/>
      <c r="R660" s="682"/>
    </row>
    <row r="661">
      <c r="A661" s="845"/>
      <c r="B661" s="799"/>
      <c r="C661" s="800"/>
      <c r="D661" s="801"/>
      <c r="E661" s="802"/>
      <c r="F661" s="807"/>
      <c r="G661" s="682"/>
      <c r="H661" s="682"/>
      <c r="I661" s="808"/>
      <c r="J661" s="809"/>
      <c r="K661" s="810"/>
      <c r="L661" s="811"/>
      <c r="M661" s="810"/>
      <c r="N661" s="812"/>
      <c r="O661" s="813"/>
      <c r="P661" s="813"/>
      <c r="Q661" s="647"/>
      <c r="R661" s="682"/>
    </row>
    <row r="662">
      <c r="A662" s="845"/>
      <c r="B662" s="799"/>
      <c r="C662" s="800"/>
      <c r="D662" s="801"/>
      <c r="E662" s="802"/>
      <c r="F662" s="807"/>
      <c r="G662" s="682"/>
      <c r="H662" s="682"/>
      <c r="I662" s="808"/>
      <c r="J662" s="809"/>
      <c r="K662" s="810"/>
      <c r="L662" s="811"/>
      <c r="M662" s="810"/>
      <c r="N662" s="812"/>
      <c r="O662" s="813"/>
      <c r="P662" s="813"/>
      <c r="Q662" s="647"/>
      <c r="R662" s="682"/>
    </row>
    <row r="663">
      <c r="A663" s="845"/>
      <c r="B663" s="799"/>
      <c r="C663" s="800"/>
      <c r="D663" s="801"/>
      <c r="E663" s="802"/>
      <c r="F663" s="807"/>
      <c r="G663" s="682"/>
      <c r="H663" s="682"/>
      <c r="I663" s="808"/>
      <c r="J663" s="809"/>
      <c r="K663" s="810"/>
      <c r="L663" s="811"/>
      <c r="M663" s="810"/>
      <c r="N663" s="812"/>
      <c r="O663" s="813"/>
      <c r="P663" s="813"/>
      <c r="Q663" s="647"/>
      <c r="R663" s="682"/>
    </row>
    <row r="664">
      <c r="A664" s="845"/>
      <c r="B664" s="799"/>
      <c r="C664" s="800"/>
      <c r="D664" s="801"/>
      <c r="E664" s="802"/>
      <c r="F664" s="807"/>
      <c r="G664" s="682"/>
      <c r="H664" s="682"/>
      <c r="I664" s="808"/>
      <c r="J664" s="809"/>
      <c r="K664" s="810"/>
      <c r="L664" s="811"/>
      <c r="M664" s="810"/>
      <c r="N664" s="812"/>
      <c r="O664" s="813"/>
      <c r="P664" s="813"/>
      <c r="Q664" s="647"/>
      <c r="R664" s="682"/>
    </row>
    <row r="665">
      <c r="A665" s="845"/>
      <c r="B665" s="799"/>
      <c r="C665" s="800"/>
      <c r="D665" s="801"/>
      <c r="E665" s="802"/>
      <c r="F665" s="807"/>
      <c r="G665" s="682"/>
      <c r="H665" s="682"/>
      <c r="I665" s="808"/>
      <c r="J665" s="809"/>
      <c r="K665" s="810"/>
      <c r="L665" s="811"/>
      <c r="M665" s="810"/>
      <c r="N665" s="812"/>
      <c r="O665" s="813"/>
      <c r="P665" s="813"/>
      <c r="Q665" s="647"/>
      <c r="R665" s="682"/>
    </row>
    <row r="666">
      <c r="A666" s="845"/>
      <c r="B666" s="799"/>
      <c r="C666" s="800"/>
      <c r="D666" s="801"/>
      <c r="E666" s="802"/>
      <c r="F666" s="807"/>
      <c r="G666" s="682"/>
      <c r="H666" s="682"/>
      <c r="I666" s="808"/>
      <c r="J666" s="809"/>
      <c r="K666" s="810"/>
      <c r="L666" s="811"/>
      <c r="M666" s="810"/>
      <c r="N666" s="812"/>
      <c r="O666" s="813"/>
      <c r="P666" s="813"/>
      <c r="Q666" s="647"/>
      <c r="R666" s="682"/>
    </row>
    <row r="667">
      <c r="A667" s="845"/>
      <c r="B667" s="799"/>
      <c r="C667" s="800"/>
      <c r="D667" s="801"/>
      <c r="E667" s="802"/>
      <c r="F667" s="807"/>
      <c r="G667" s="682"/>
      <c r="H667" s="682"/>
      <c r="I667" s="808"/>
      <c r="J667" s="809"/>
      <c r="K667" s="810"/>
      <c r="L667" s="811"/>
      <c r="M667" s="810"/>
      <c r="N667" s="812"/>
      <c r="O667" s="813"/>
      <c r="P667" s="813"/>
      <c r="Q667" s="647"/>
      <c r="R667" s="682"/>
    </row>
    <row r="668">
      <c r="A668" s="845"/>
      <c r="B668" s="799"/>
      <c r="C668" s="800"/>
      <c r="D668" s="801"/>
      <c r="E668" s="802"/>
      <c r="F668" s="807"/>
      <c r="G668" s="682"/>
      <c r="H668" s="682"/>
      <c r="I668" s="808"/>
      <c r="J668" s="809"/>
      <c r="K668" s="810"/>
      <c r="L668" s="811"/>
      <c r="M668" s="810"/>
      <c r="N668" s="812"/>
      <c r="O668" s="813"/>
      <c r="P668" s="813"/>
      <c r="Q668" s="647"/>
      <c r="R668" s="682"/>
    </row>
    <row r="669">
      <c r="A669" s="845"/>
      <c r="B669" s="799"/>
      <c r="C669" s="800"/>
      <c r="D669" s="801"/>
      <c r="E669" s="802"/>
      <c r="F669" s="807"/>
      <c r="G669" s="682"/>
      <c r="H669" s="682"/>
      <c r="I669" s="808"/>
      <c r="J669" s="809"/>
      <c r="K669" s="810"/>
      <c r="L669" s="811"/>
      <c r="M669" s="810"/>
      <c r="N669" s="812"/>
      <c r="O669" s="813"/>
      <c r="P669" s="813"/>
      <c r="Q669" s="647"/>
      <c r="R669" s="682"/>
    </row>
    <row r="670">
      <c r="A670" s="845"/>
      <c r="B670" s="799"/>
      <c r="C670" s="800"/>
      <c r="D670" s="801"/>
      <c r="E670" s="802"/>
      <c r="F670" s="807"/>
      <c r="G670" s="682"/>
      <c r="H670" s="682"/>
      <c r="I670" s="808"/>
      <c r="J670" s="809"/>
      <c r="K670" s="810"/>
      <c r="L670" s="811"/>
      <c r="M670" s="810"/>
      <c r="N670" s="812"/>
      <c r="O670" s="813"/>
      <c r="P670" s="813"/>
      <c r="Q670" s="647"/>
      <c r="R670" s="682"/>
    </row>
    <row r="671">
      <c r="A671" s="845"/>
      <c r="B671" s="799"/>
      <c r="C671" s="800"/>
      <c r="D671" s="801"/>
      <c r="E671" s="802"/>
      <c r="F671" s="807"/>
      <c r="G671" s="682"/>
      <c r="H671" s="682"/>
      <c r="I671" s="808"/>
      <c r="J671" s="809"/>
      <c r="K671" s="810"/>
      <c r="L671" s="811"/>
      <c r="M671" s="810"/>
      <c r="N671" s="812"/>
      <c r="O671" s="813"/>
      <c r="P671" s="813"/>
      <c r="Q671" s="647"/>
      <c r="R671" s="682"/>
    </row>
    <row r="672">
      <c r="A672" s="845"/>
      <c r="B672" s="799"/>
      <c r="C672" s="800"/>
      <c r="D672" s="801"/>
      <c r="E672" s="802"/>
      <c r="F672" s="807"/>
      <c r="G672" s="682"/>
      <c r="H672" s="682"/>
      <c r="I672" s="808"/>
      <c r="J672" s="809"/>
      <c r="K672" s="810"/>
      <c r="L672" s="811"/>
      <c r="M672" s="810"/>
      <c r="N672" s="812"/>
      <c r="O672" s="813"/>
      <c r="P672" s="813"/>
      <c r="Q672" s="647"/>
      <c r="R672" s="682"/>
    </row>
    <row r="673">
      <c r="A673" s="845"/>
      <c r="B673" s="799"/>
      <c r="C673" s="800"/>
      <c r="D673" s="801"/>
      <c r="E673" s="802"/>
      <c r="F673" s="807"/>
      <c r="G673" s="682"/>
      <c r="H673" s="682"/>
      <c r="I673" s="808"/>
      <c r="J673" s="809"/>
      <c r="K673" s="810"/>
      <c r="L673" s="811"/>
      <c r="M673" s="810"/>
      <c r="N673" s="812"/>
      <c r="O673" s="813"/>
      <c r="P673" s="813"/>
      <c r="Q673" s="647"/>
      <c r="R673" s="682"/>
    </row>
    <row r="674">
      <c r="A674" s="845"/>
      <c r="B674" s="799"/>
      <c r="C674" s="800"/>
      <c r="D674" s="801"/>
      <c r="E674" s="802"/>
      <c r="F674" s="807"/>
      <c r="G674" s="682"/>
      <c r="H674" s="682"/>
      <c r="I674" s="808"/>
      <c r="J674" s="809"/>
      <c r="K674" s="810"/>
      <c r="L674" s="811"/>
      <c r="M674" s="810"/>
      <c r="N674" s="812"/>
      <c r="O674" s="813"/>
      <c r="P674" s="813"/>
      <c r="Q674" s="647"/>
      <c r="R674" s="682"/>
    </row>
    <row r="675">
      <c r="A675" s="845"/>
      <c r="B675" s="799"/>
      <c r="C675" s="800"/>
      <c r="D675" s="801"/>
      <c r="E675" s="802"/>
      <c r="F675" s="807"/>
      <c r="G675" s="682"/>
      <c r="H675" s="682"/>
      <c r="I675" s="808"/>
      <c r="J675" s="809"/>
      <c r="K675" s="810"/>
      <c r="L675" s="811"/>
      <c r="M675" s="810"/>
      <c r="N675" s="812"/>
      <c r="O675" s="813"/>
      <c r="P675" s="813"/>
      <c r="Q675" s="647"/>
      <c r="R675" s="682"/>
    </row>
    <row r="676">
      <c r="A676" s="845"/>
      <c r="B676" s="799"/>
      <c r="C676" s="800"/>
      <c r="D676" s="801"/>
      <c r="E676" s="802"/>
      <c r="F676" s="807"/>
      <c r="G676" s="682"/>
      <c r="H676" s="682"/>
      <c r="I676" s="808"/>
      <c r="J676" s="809"/>
      <c r="K676" s="810"/>
      <c r="L676" s="811"/>
      <c r="M676" s="810"/>
      <c r="N676" s="812"/>
      <c r="O676" s="813"/>
      <c r="P676" s="813"/>
      <c r="Q676" s="647"/>
      <c r="R676" s="682"/>
    </row>
    <row r="677">
      <c r="A677" s="845"/>
      <c r="B677" s="799"/>
      <c r="C677" s="800"/>
      <c r="D677" s="801"/>
      <c r="E677" s="802"/>
      <c r="F677" s="807"/>
      <c r="G677" s="682"/>
      <c r="H677" s="682"/>
      <c r="I677" s="808"/>
      <c r="J677" s="809"/>
      <c r="K677" s="810"/>
      <c r="L677" s="811"/>
      <c r="M677" s="810"/>
      <c r="N677" s="812"/>
      <c r="O677" s="813"/>
      <c r="P677" s="813"/>
      <c r="Q677" s="647"/>
      <c r="R677" s="682"/>
    </row>
    <row r="678">
      <c r="A678" s="845"/>
      <c r="B678" s="799"/>
      <c r="C678" s="800"/>
      <c r="D678" s="801"/>
      <c r="E678" s="802"/>
      <c r="F678" s="807"/>
      <c r="G678" s="682"/>
      <c r="H678" s="682"/>
      <c r="I678" s="808"/>
      <c r="J678" s="809"/>
      <c r="K678" s="810"/>
      <c r="L678" s="811"/>
      <c r="M678" s="810"/>
      <c r="N678" s="812"/>
      <c r="O678" s="813"/>
      <c r="P678" s="813"/>
      <c r="Q678" s="647"/>
      <c r="R678" s="682"/>
    </row>
    <row r="679">
      <c r="A679" s="845"/>
      <c r="B679" s="799"/>
      <c r="C679" s="800"/>
      <c r="D679" s="801"/>
      <c r="E679" s="802"/>
      <c r="F679" s="807"/>
      <c r="G679" s="682"/>
      <c r="H679" s="682"/>
      <c r="I679" s="808"/>
      <c r="J679" s="809"/>
      <c r="K679" s="810"/>
      <c r="L679" s="811"/>
      <c r="M679" s="810"/>
      <c r="N679" s="812"/>
      <c r="O679" s="813"/>
      <c r="P679" s="813"/>
      <c r="Q679" s="647"/>
      <c r="R679" s="682"/>
    </row>
    <row r="680">
      <c r="A680" s="845"/>
      <c r="B680" s="799"/>
      <c r="C680" s="800"/>
      <c r="D680" s="801"/>
      <c r="E680" s="802"/>
      <c r="F680" s="807"/>
      <c r="G680" s="682"/>
      <c r="H680" s="682"/>
      <c r="I680" s="808"/>
      <c r="J680" s="809"/>
      <c r="K680" s="810"/>
      <c r="L680" s="811"/>
      <c r="M680" s="810"/>
      <c r="N680" s="812"/>
      <c r="O680" s="813"/>
      <c r="P680" s="813"/>
      <c r="Q680" s="647"/>
      <c r="R680" s="682"/>
    </row>
    <row r="681">
      <c r="A681" s="845"/>
      <c r="B681" s="799"/>
      <c r="C681" s="800"/>
      <c r="D681" s="801"/>
      <c r="E681" s="802"/>
      <c r="F681" s="807"/>
      <c r="G681" s="682"/>
      <c r="H681" s="682"/>
      <c r="I681" s="808"/>
      <c r="J681" s="809"/>
      <c r="K681" s="810"/>
      <c r="L681" s="811"/>
      <c r="M681" s="810"/>
      <c r="N681" s="812"/>
      <c r="O681" s="813"/>
      <c r="P681" s="813"/>
      <c r="Q681" s="647"/>
      <c r="R681" s="682"/>
    </row>
    <row r="682">
      <c r="A682" s="845"/>
      <c r="B682" s="799"/>
      <c r="C682" s="800"/>
      <c r="D682" s="801"/>
      <c r="E682" s="802"/>
      <c r="F682" s="807"/>
      <c r="G682" s="682"/>
      <c r="H682" s="682"/>
      <c r="I682" s="808"/>
      <c r="J682" s="809"/>
      <c r="K682" s="810"/>
      <c r="L682" s="811"/>
      <c r="M682" s="810"/>
      <c r="N682" s="812"/>
      <c r="O682" s="813"/>
      <c r="P682" s="813"/>
      <c r="Q682" s="647"/>
      <c r="R682" s="682"/>
    </row>
    <row r="683">
      <c r="A683" s="845"/>
      <c r="B683" s="799"/>
      <c r="C683" s="800"/>
      <c r="D683" s="801"/>
      <c r="E683" s="802"/>
      <c r="F683" s="807"/>
      <c r="G683" s="682"/>
      <c r="H683" s="682"/>
      <c r="I683" s="808"/>
      <c r="J683" s="809"/>
      <c r="K683" s="810"/>
      <c r="L683" s="811"/>
      <c r="M683" s="810"/>
      <c r="N683" s="812"/>
      <c r="O683" s="813"/>
      <c r="P683" s="813"/>
      <c r="Q683" s="647"/>
      <c r="R683" s="682"/>
    </row>
    <row r="684">
      <c r="A684" s="845"/>
      <c r="B684" s="799"/>
      <c r="C684" s="800"/>
      <c r="D684" s="801"/>
      <c r="E684" s="802"/>
      <c r="F684" s="807"/>
      <c r="G684" s="682"/>
      <c r="H684" s="682"/>
      <c r="I684" s="808"/>
      <c r="J684" s="809"/>
      <c r="K684" s="810"/>
      <c r="L684" s="811"/>
      <c r="M684" s="810"/>
      <c r="N684" s="812"/>
      <c r="O684" s="813"/>
      <c r="P684" s="813"/>
      <c r="Q684" s="647"/>
      <c r="R684" s="682"/>
    </row>
    <row r="685">
      <c r="A685" s="845"/>
      <c r="B685" s="799"/>
      <c r="C685" s="800"/>
      <c r="D685" s="801"/>
      <c r="E685" s="802"/>
      <c r="F685" s="807"/>
      <c r="G685" s="682"/>
      <c r="H685" s="682"/>
      <c r="I685" s="808"/>
      <c r="J685" s="809"/>
      <c r="K685" s="810"/>
      <c r="L685" s="811"/>
      <c r="M685" s="810"/>
      <c r="N685" s="812"/>
      <c r="O685" s="813"/>
      <c r="P685" s="813"/>
      <c r="Q685" s="647"/>
      <c r="R685" s="682"/>
    </row>
    <row r="686">
      <c r="A686" s="845"/>
      <c r="B686" s="799"/>
      <c r="C686" s="800"/>
      <c r="D686" s="801"/>
      <c r="E686" s="802"/>
      <c r="F686" s="807"/>
      <c r="G686" s="682"/>
      <c r="H686" s="682"/>
      <c r="I686" s="808"/>
      <c r="J686" s="809"/>
      <c r="K686" s="810"/>
      <c r="L686" s="811"/>
      <c r="M686" s="810"/>
      <c r="N686" s="812"/>
      <c r="O686" s="813"/>
      <c r="P686" s="813"/>
      <c r="Q686" s="647"/>
      <c r="R686" s="682"/>
    </row>
    <row r="687">
      <c r="A687" s="845"/>
      <c r="B687" s="799"/>
      <c r="C687" s="800"/>
      <c r="D687" s="801"/>
      <c r="E687" s="802"/>
      <c r="F687" s="807"/>
      <c r="G687" s="682"/>
      <c r="H687" s="682"/>
      <c r="I687" s="808"/>
      <c r="J687" s="809"/>
      <c r="K687" s="810"/>
      <c r="L687" s="811"/>
      <c r="M687" s="810"/>
      <c r="N687" s="812"/>
      <c r="O687" s="813"/>
      <c r="P687" s="813"/>
      <c r="Q687" s="647"/>
      <c r="R687" s="682"/>
    </row>
    <row r="688">
      <c r="A688" s="845"/>
      <c r="B688" s="799"/>
      <c r="C688" s="800"/>
      <c r="D688" s="801"/>
      <c r="E688" s="802"/>
      <c r="F688" s="807"/>
      <c r="G688" s="682"/>
      <c r="H688" s="682"/>
      <c r="I688" s="808"/>
      <c r="J688" s="809"/>
      <c r="K688" s="810"/>
      <c r="L688" s="811"/>
      <c r="M688" s="810"/>
      <c r="N688" s="812"/>
      <c r="O688" s="813"/>
      <c r="P688" s="813"/>
      <c r="Q688" s="647"/>
      <c r="R688" s="682"/>
    </row>
    <row r="689">
      <c r="A689" s="845"/>
      <c r="B689" s="799"/>
      <c r="C689" s="800"/>
      <c r="D689" s="801"/>
      <c r="E689" s="802"/>
      <c r="F689" s="807"/>
      <c r="G689" s="682"/>
      <c r="H689" s="682"/>
      <c r="I689" s="808"/>
      <c r="J689" s="809"/>
      <c r="K689" s="810"/>
      <c r="L689" s="811"/>
      <c r="M689" s="810"/>
      <c r="N689" s="812"/>
      <c r="O689" s="813"/>
      <c r="P689" s="813"/>
      <c r="Q689" s="647"/>
      <c r="R689" s="682"/>
    </row>
    <row r="690">
      <c r="A690" s="845"/>
      <c r="B690" s="799"/>
      <c r="C690" s="800"/>
      <c r="D690" s="801"/>
      <c r="E690" s="802"/>
      <c r="F690" s="807"/>
      <c r="G690" s="682"/>
      <c r="H690" s="682"/>
      <c r="I690" s="808"/>
      <c r="J690" s="809"/>
      <c r="K690" s="810"/>
      <c r="L690" s="811"/>
      <c r="M690" s="810"/>
      <c r="N690" s="812"/>
      <c r="O690" s="813"/>
      <c r="P690" s="813"/>
      <c r="Q690" s="647"/>
      <c r="R690" s="682"/>
    </row>
    <row r="691">
      <c r="A691" s="845"/>
      <c r="B691" s="799"/>
      <c r="C691" s="800"/>
      <c r="D691" s="801"/>
      <c r="E691" s="802"/>
      <c r="F691" s="807"/>
      <c r="G691" s="682"/>
      <c r="H691" s="682"/>
      <c r="I691" s="808"/>
      <c r="J691" s="809"/>
      <c r="K691" s="810"/>
      <c r="L691" s="811"/>
      <c r="M691" s="810"/>
      <c r="N691" s="812"/>
      <c r="O691" s="813"/>
      <c r="P691" s="813"/>
      <c r="Q691" s="647"/>
      <c r="R691" s="682"/>
    </row>
    <row r="692">
      <c r="A692" s="845"/>
      <c r="B692" s="799"/>
      <c r="C692" s="800"/>
      <c r="D692" s="801"/>
      <c r="E692" s="802"/>
      <c r="F692" s="807"/>
      <c r="G692" s="682"/>
      <c r="H692" s="682"/>
      <c r="I692" s="808"/>
      <c r="J692" s="809"/>
      <c r="K692" s="810"/>
      <c r="L692" s="811"/>
      <c r="M692" s="810"/>
      <c r="N692" s="812"/>
      <c r="O692" s="813"/>
      <c r="P692" s="813"/>
      <c r="Q692" s="647"/>
      <c r="R692" s="682"/>
    </row>
    <row r="693">
      <c r="A693" s="845"/>
      <c r="B693" s="799"/>
      <c r="C693" s="800"/>
      <c r="D693" s="801"/>
      <c r="E693" s="802"/>
      <c r="F693" s="807"/>
      <c r="G693" s="682"/>
      <c r="H693" s="682"/>
      <c r="I693" s="808"/>
      <c r="J693" s="809"/>
      <c r="K693" s="810"/>
      <c r="L693" s="811"/>
      <c r="M693" s="810"/>
      <c r="N693" s="812"/>
      <c r="O693" s="813"/>
      <c r="P693" s="813"/>
      <c r="Q693" s="647"/>
      <c r="R693" s="682"/>
    </row>
    <row r="694">
      <c r="A694" s="845"/>
      <c r="B694" s="799"/>
      <c r="C694" s="800"/>
      <c r="D694" s="801"/>
      <c r="E694" s="802"/>
      <c r="F694" s="807"/>
      <c r="G694" s="682"/>
      <c r="H694" s="682"/>
      <c r="I694" s="808"/>
      <c r="J694" s="809"/>
      <c r="K694" s="810"/>
      <c r="L694" s="811"/>
      <c r="M694" s="810"/>
      <c r="N694" s="812"/>
      <c r="O694" s="813"/>
      <c r="P694" s="813"/>
      <c r="Q694" s="647"/>
      <c r="R694" s="682"/>
    </row>
    <row r="695">
      <c r="A695" s="845"/>
      <c r="B695" s="799"/>
      <c r="C695" s="800"/>
      <c r="D695" s="801"/>
      <c r="E695" s="802"/>
      <c r="F695" s="807"/>
      <c r="G695" s="682"/>
      <c r="H695" s="682"/>
      <c r="I695" s="808"/>
      <c r="J695" s="809"/>
      <c r="K695" s="810"/>
      <c r="L695" s="811"/>
      <c r="M695" s="810"/>
      <c r="N695" s="812"/>
      <c r="O695" s="813"/>
      <c r="P695" s="813"/>
      <c r="Q695" s="647"/>
      <c r="R695" s="682"/>
    </row>
    <row r="696">
      <c r="A696" s="845"/>
      <c r="B696" s="799"/>
      <c r="C696" s="800"/>
      <c r="D696" s="801"/>
      <c r="E696" s="802"/>
      <c r="F696" s="807"/>
      <c r="G696" s="682"/>
      <c r="H696" s="682"/>
      <c r="I696" s="808"/>
      <c r="J696" s="809"/>
      <c r="K696" s="810"/>
      <c r="L696" s="811"/>
      <c r="M696" s="810"/>
      <c r="N696" s="812"/>
      <c r="O696" s="813"/>
      <c r="P696" s="813"/>
      <c r="Q696" s="647"/>
      <c r="R696" s="682"/>
    </row>
    <row r="697">
      <c r="A697" s="845"/>
      <c r="B697" s="799"/>
      <c r="C697" s="800"/>
      <c r="D697" s="801"/>
      <c r="E697" s="802"/>
      <c r="F697" s="807"/>
      <c r="G697" s="682"/>
      <c r="H697" s="682"/>
      <c r="I697" s="808"/>
      <c r="J697" s="809"/>
      <c r="K697" s="810"/>
      <c r="L697" s="811"/>
      <c r="M697" s="810"/>
      <c r="N697" s="812"/>
      <c r="O697" s="813"/>
      <c r="P697" s="813"/>
      <c r="Q697" s="647"/>
      <c r="R697" s="682"/>
    </row>
    <row r="698">
      <c r="A698" s="845"/>
      <c r="B698" s="799"/>
      <c r="C698" s="800"/>
      <c r="D698" s="801"/>
      <c r="E698" s="802"/>
      <c r="F698" s="807"/>
      <c r="G698" s="682"/>
      <c r="H698" s="682"/>
      <c r="I698" s="808"/>
      <c r="J698" s="809"/>
      <c r="K698" s="810"/>
      <c r="L698" s="811"/>
      <c r="M698" s="810"/>
      <c r="N698" s="812"/>
      <c r="O698" s="813"/>
      <c r="P698" s="813"/>
      <c r="Q698" s="647"/>
      <c r="R698" s="682"/>
    </row>
    <row r="699">
      <c r="A699" s="845"/>
      <c r="B699" s="799"/>
      <c r="C699" s="800"/>
      <c r="D699" s="801"/>
      <c r="E699" s="802"/>
      <c r="F699" s="807"/>
      <c r="G699" s="682"/>
      <c r="H699" s="682"/>
      <c r="I699" s="808"/>
      <c r="J699" s="809"/>
      <c r="K699" s="810"/>
      <c r="L699" s="811"/>
      <c r="M699" s="810"/>
      <c r="N699" s="812"/>
      <c r="O699" s="813"/>
      <c r="P699" s="813"/>
      <c r="Q699" s="647"/>
      <c r="R699" s="682"/>
    </row>
    <row r="700">
      <c r="A700" s="845"/>
      <c r="B700" s="799"/>
      <c r="C700" s="800"/>
      <c r="D700" s="801"/>
      <c r="E700" s="802"/>
      <c r="F700" s="807"/>
      <c r="G700" s="682"/>
      <c r="H700" s="682"/>
      <c r="I700" s="808"/>
      <c r="J700" s="809"/>
      <c r="K700" s="810"/>
      <c r="L700" s="811"/>
      <c r="M700" s="810"/>
      <c r="N700" s="812"/>
      <c r="O700" s="813"/>
      <c r="P700" s="813"/>
      <c r="Q700" s="647"/>
      <c r="R700" s="682"/>
    </row>
    <row r="701">
      <c r="A701" s="845"/>
      <c r="B701" s="799"/>
      <c r="C701" s="800"/>
      <c r="D701" s="801"/>
      <c r="E701" s="802"/>
      <c r="F701" s="807"/>
      <c r="G701" s="682"/>
      <c r="H701" s="682"/>
      <c r="I701" s="808"/>
      <c r="J701" s="809"/>
      <c r="K701" s="810"/>
      <c r="L701" s="811"/>
      <c r="M701" s="810"/>
      <c r="N701" s="812"/>
      <c r="O701" s="813"/>
      <c r="P701" s="813"/>
      <c r="Q701" s="647"/>
      <c r="R701" s="682"/>
    </row>
    <row r="702">
      <c r="A702" s="845"/>
      <c r="B702" s="799"/>
      <c r="C702" s="800"/>
      <c r="D702" s="801"/>
      <c r="E702" s="802"/>
      <c r="F702" s="807"/>
      <c r="G702" s="682"/>
      <c r="H702" s="682"/>
      <c r="I702" s="808"/>
      <c r="J702" s="809"/>
      <c r="K702" s="810"/>
      <c r="L702" s="811"/>
      <c r="M702" s="810"/>
      <c r="N702" s="812"/>
      <c r="O702" s="813"/>
      <c r="P702" s="813"/>
      <c r="Q702" s="647"/>
      <c r="R702" s="682"/>
    </row>
    <row r="703">
      <c r="A703" s="845"/>
      <c r="B703" s="799"/>
      <c r="C703" s="800"/>
      <c r="D703" s="801"/>
      <c r="E703" s="802"/>
      <c r="F703" s="807"/>
      <c r="G703" s="682"/>
      <c r="H703" s="682"/>
      <c r="I703" s="808"/>
      <c r="J703" s="809"/>
      <c r="K703" s="810"/>
      <c r="L703" s="811"/>
      <c r="M703" s="810"/>
      <c r="N703" s="812"/>
      <c r="O703" s="813"/>
      <c r="P703" s="813"/>
      <c r="Q703" s="647"/>
      <c r="R703" s="682"/>
    </row>
    <row r="704">
      <c r="A704" s="845"/>
      <c r="B704" s="799"/>
      <c r="C704" s="800"/>
      <c r="D704" s="801"/>
      <c r="E704" s="802"/>
      <c r="F704" s="807"/>
      <c r="G704" s="682"/>
      <c r="H704" s="682"/>
      <c r="I704" s="808"/>
      <c r="J704" s="809"/>
      <c r="K704" s="810"/>
      <c r="L704" s="811"/>
      <c r="M704" s="810"/>
      <c r="N704" s="812"/>
      <c r="O704" s="813"/>
      <c r="P704" s="813"/>
      <c r="Q704" s="647"/>
      <c r="R704" s="682"/>
    </row>
    <row r="705">
      <c r="A705" s="845"/>
      <c r="B705" s="799"/>
      <c r="C705" s="800"/>
      <c r="D705" s="801"/>
      <c r="E705" s="802"/>
      <c r="F705" s="807"/>
      <c r="G705" s="682"/>
      <c r="H705" s="682"/>
      <c r="I705" s="808"/>
      <c r="J705" s="809"/>
      <c r="K705" s="810"/>
      <c r="L705" s="811"/>
      <c r="M705" s="810"/>
      <c r="N705" s="812"/>
      <c r="O705" s="813"/>
      <c r="P705" s="813"/>
      <c r="Q705" s="647"/>
      <c r="R705" s="682"/>
    </row>
    <row r="706">
      <c r="A706" s="845"/>
      <c r="B706" s="799"/>
      <c r="C706" s="800"/>
      <c r="D706" s="801"/>
      <c r="E706" s="802"/>
      <c r="F706" s="807"/>
      <c r="G706" s="682"/>
      <c r="H706" s="682"/>
      <c r="I706" s="808"/>
      <c r="J706" s="809"/>
      <c r="K706" s="810"/>
      <c r="L706" s="811"/>
      <c r="M706" s="810"/>
      <c r="N706" s="812"/>
      <c r="O706" s="813"/>
      <c r="P706" s="813"/>
      <c r="Q706" s="647"/>
      <c r="R706" s="682"/>
    </row>
    <row r="707">
      <c r="A707" s="845"/>
      <c r="B707" s="799"/>
      <c r="C707" s="800"/>
      <c r="D707" s="801"/>
      <c r="E707" s="802"/>
      <c r="F707" s="807"/>
      <c r="G707" s="682"/>
      <c r="H707" s="682"/>
      <c r="I707" s="808"/>
      <c r="J707" s="809"/>
      <c r="K707" s="810"/>
      <c r="L707" s="811"/>
      <c r="M707" s="810"/>
      <c r="N707" s="812"/>
      <c r="O707" s="813"/>
      <c r="P707" s="813"/>
      <c r="Q707" s="647"/>
      <c r="R707" s="682"/>
    </row>
    <row r="708">
      <c r="A708" s="845"/>
      <c r="B708" s="799"/>
      <c r="C708" s="800"/>
      <c r="D708" s="801"/>
      <c r="E708" s="802"/>
      <c r="F708" s="807"/>
      <c r="G708" s="682"/>
      <c r="H708" s="682"/>
      <c r="I708" s="808"/>
      <c r="J708" s="809"/>
      <c r="K708" s="810"/>
      <c r="L708" s="811"/>
      <c r="M708" s="810"/>
      <c r="N708" s="812"/>
      <c r="O708" s="813"/>
      <c r="P708" s="813"/>
      <c r="Q708" s="647"/>
      <c r="R708" s="682"/>
    </row>
    <row r="709">
      <c r="A709" s="845"/>
      <c r="B709" s="799"/>
      <c r="C709" s="800"/>
      <c r="D709" s="801"/>
      <c r="E709" s="802"/>
      <c r="F709" s="807"/>
      <c r="G709" s="682"/>
      <c r="H709" s="682"/>
      <c r="I709" s="808"/>
      <c r="J709" s="809"/>
      <c r="K709" s="810"/>
      <c r="L709" s="811"/>
      <c r="M709" s="810"/>
      <c r="N709" s="812"/>
      <c r="O709" s="813"/>
      <c r="P709" s="813"/>
      <c r="Q709" s="647"/>
      <c r="R709" s="682"/>
    </row>
    <row r="710">
      <c r="A710" s="845"/>
      <c r="B710" s="799"/>
      <c r="C710" s="800"/>
      <c r="D710" s="801"/>
      <c r="E710" s="802"/>
      <c r="F710" s="807"/>
      <c r="G710" s="682"/>
      <c r="H710" s="682"/>
      <c r="I710" s="808"/>
      <c r="J710" s="809"/>
      <c r="K710" s="810"/>
      <c r="L710" s="811"/>
      <c r="M710" s="810"/>
      <c r="N710" s="812"/>
      <c r="O710" s="813"/>
      <c r="P710" s="813"/>
      <c r="Q710" s="647"/>
      <c r="R710" s="682"/>
    </row>
    <row r="711">
      <c r="A711" s="845"/>
      <c r="B711" s="799"/>
      <c r="C711" s="800"/>
      <c r="D711" s="801"/>
      <c r="E711" s="802"/>
      <c r="F711" s="807"/>
      <c r="G711" s="682"/>
      <c r="H711" s="682"/>
      <c r="I711" s="808"/>
      <c r="J711" s="809"/>
      <c r="K711" s="810"/>
      <c r="L711" s="811"/>
      <c r="M711" s="810"/>
      <c r="N711" s="812"/>
      <c r="O711" s="813"/>
      <c r="P711" s="813"/>
      <c r="Q711" s="647"/>
      <c r="R711" s="682"/>
    </row>
    <row r="712">
      <c r="A712" s="845"/>
      <c r="B712" s="799"/>
      <c r="C712" s="800"/>
      <c r="D712" s="801"/>
      <c r="E712" s="802"/>
      <c r="F712" s="807"/>
      <c r="G712" s="682"/>
      <c r="H712" s="682"/>
      <c r="I712" s="808"/>
      <c r="J712" s="809"/>
      <c r="K712" s="810"/>
      <c r="L712" s="811"/>
      <c r="M712" s="810"/>
      <c r="N712" s="812"/>
      <c r="O712" s="813"/>
      <c r="P712" s="813"/>
      <c r="Q712" s="647"/>
      <c r="R712" s="682"/>
    </row>
    <row r="713">
      <c r="A713" s="845"/>
      <c r="B713" s="799"/>
      <c r="C713" s="800"/>
      <c r="D713" s="801"/>
      <c r="E713" s="802"/>
      <c r="F713" s="807"/>
      <c r="G713" s="682"/>
      <c r="H713" s="682"/>
      <c r="I713" s="808"/>
      <c r="J713" s="809"/>
      <c r="K713" s="810"/>
      <c r="L713" s="811"/>
      <c r="M713" s="810"/>
      <c r="N713" s="812"/>
      <c r="O713" s="813"/>
      <c r="P713" s="813"/>
      <c r="Q713" s="647"/>
      <c r="R713" s="682"/>
    </row>
    <row r="714">
      <c r="A714" s="845"/>
      <c r="B714" s="799"/>
      <c r="C714" s="800"/>
      <c r="D714" s="801"/>
      <c r="E714" s="802"/>
      <c r="F714" s="807"/>
      <c r="G714" s="682"/>
      <c r="H714" s="682"/>
      <c r="I714" s="808"/>
      <c r="J714" s="809"/>
      <c r="K714" s="810"/>
      <c r="L714" s="811"/>
      <c r="M714" s="810"/>
      <c r="N714" s="812"/>
      <c r="O714" s="813"/>
      <c r="P714" s="813"/>
      <c r="Q714" s="647"/>
      <c r="R714" s="682"/>
    </row>
    <row r="715">
      <c r="A715" s="845"/>
      <c r="B715" s="799"/>
      <c r="C715" s="800"/>
      <c r="D715" s="801"/>
      <c r="E715" s="802"/>
      <c r="F715" s="807"/>
      <c r="G715" s="682"/>
      <c r="H715" s="682"/>
      <c r="I715" s="808"/>
      <c r="J715" s="809"/>
      <c r="K715" s="810"/>
      <c r="L715" s="811"/>
      <c r="M715" s="810"/>
      <c r="N715" s="812"/>
      <c r="O715" s="813"/>
      <c r="P715" s="813"/>
      <c r="Q715" s="647"/>
      <c r="R715" s="682"/>
    </row>
    <row r="716">
      <c r="A716" s="845"/>
      <c r="B716" s="799"/>
      <c r="C716" s="800"/>
      <c r="D716" s="801"/>
      <c r="E716" s="802"/>
      <c r="F716" s="807"/>
      <c r="G716" s="682"/>
      <c r="H716" s="682"/>
      <c r="I716" s="808"/>
      <c r="J716" s="809"/>
      <c r="K716" s="810"/>
      <c r="L716" s="811"/>
      <c r="M716" s="810"/>
      <c r="N716" s="812"/>
      <c r="O716" s="813"/>
      <c r="P716" s="813"/>
      <c r="Q716" s="647"/>
      <c r="R716" s="682"/>
    </row>
    <row r="717">
      <c r="A717" s="845"/>
      <c r="B717" s="799"/>
      <c r="C717" s="800"/>
      <c r="D717" s="801"/>
      <c r="E717" s="802"/>
      <c r="F717" s="807"/>
      <c r="G717" s="682"/>
      <c r="H717" s="682"/>
      <c r="I717" s="808"/>
      <c r="J717" s="809"/>
      <c r="K717" s="810"/>
      <c r="L717" s="811"/>
      <c r="M717" s="810"/>
      <c r="N717" s="812"/>
      <c r="O717" s="813"/>
      <c r="P717" s="813"/>
      <c r="Q717" s="647"/>
      <c r="R717" s="682"/>
    </row>
    <row r="718">
      <c r="A718" s="845"/>
      <c r="B718" s="799"/>
      <c r="C718" s="800"/>
      <c r="D718" s="801"/>
      <c r="E718" s="802"/>
      <c r="F718" s="807"/>
      <c r="G718" s="682"/>
      <c r="H718" s="682"/>
      <c r="I718" s="808"/>
      <c r="J718" s="809"/>
      <c r="K718" s="810"/>
      <c r="L718" s="811"/>
      <c r="M718" s="810"/>
      <c r="N718" s="812"/>
      <c r="O718" s="813"/>
      <c r="P718" s="813"/>
      <c r="Q718" s="647"/>
      <c r="R718" s="682"/>
    </row>
    <row r="719">
      <c r="A719" s="845"/>
      <c r="B719" s="799"/>
      <c r="C719" s="800"/>
      <c r="D719" s="801"/>
      <c r="E719" s="802"/>
      <c r="F719" s="807"/>
      <c r="G719" s="682"/>
      <c r="H719" s="682"/>
      <c r="I719" s="808"/>
      <c r="J719" s="809"/>
      <c r="K719" s="810"/>
      <c r="L719" s="811"/>
      <c r="M719" s="810"/>
      <c r="N719" s="812"/>
      <c r="O719" s="813"/>
      <c r="P719" s="813"/>
      <c r="Q719" s="647"/>
      <c r="R719" s="682"/>
    </row>
    <row r="720">
      <c r="A720" s="845"/>
      <c r="B720" s="799"/>
      <c r="C720" s="800"/>
      <c r="D720" s="801"/>
      <c r="E720" s="802"/>
      <c r="F720" s="807"/>
      <c r="G720" s="682"/>
      <c r="H720" s="682"/>
      <c r="I720" s="808"/>
      <c r="J720" s="809"/>
      <c r="K720" s="810"/>
      <c r="L720" s="811"/>
      <c r="M720" s="810"/>
      <c r="N720" s="812"/>
      <c r="O720" s="813"/>
      <c r="P720" s="813"/>
      <c r="Q720" s="647"/>
      <c r="R720" s="682"/>
    </row>
    <row r="721">
      <c r="A721" s="845"/>
      <c r="B721" s="799"/>
      <c r="C721" s="800"/>
      <c r="D721" s="801"/>
      <c r="E721" s="802"/>
      <c r="F721" s="807"/>
      <c r="G721" s="682"/>
      <c r="H721" s="682"/>
      <c r="I721" s="808"/>
      <c r="J721" s="809"/>
      <c r="K721" s="810"/>
      <c r="L721" s="811"/>
      <c r="M721" s="810"/>
      <c r="N721" s="812"/>
      <c r="O721" s="813"/>
      <c r="P721" s="813"/>
      <c r="Q721" s="647"/>
      <c r="R721" s="682"/>
    </row>
    <row r="722">
      <c r="A722" s="845"/>
      <c r="B722" s="799"/>
      <c r="C722" s="800"/>
      <c r="D722" s="801"/>
      <c r="E722" s="802"/>
      <c r="F722" s="807"/>
      <c r="G722" s="682"/>
      <c r="H722" s="682"/>
      <c r="I722" s="808"/>
      <c r="J722" s="809"/>
      <c r="K722" s="810"/>
      <c r="L722" s="811"/>
      <c r="M722" s="810"/>
      <c r="N722" s="812"/>
      <c r="O722" s="813"/>
      <c r="P722" s="813"/>
      <c r="Q722" s="647"/>
      <c r="R722" s="682"/>
    </row>
    <row r="723">
      <c r="A723" s="845"/>
      <c r="B723" s="799"/>
      <c r="C723" s="800"/>
      <c r="D723" s="801"/>
      <c r="E723" s="802"/>
      <c r="F723" s="807"/>
      <c r="G723" s="682"/>
      <c r="H723" s="682"/>
      <c r="I723" s="808"/>
      <c r="J723" s="809"/>
      <c r="K723" s="810"/>
      <c r="L723" s="811"/>
      <c r="M723" s="810"/>
      <c r="N723" s="812"/>
      <c r="O723" s="813"/>
      <c r="P723" s="813"/>
      <c r="Q723" s="647"/>
      <c r="R723" s="682"/>
    </row>
    <row r="724">
      <c r="A724" s="845"/>
      <c r="B724" s="799"/>
      <c r="C724" s="800"/>
      <c r="D724" s="801"/>
      <c r="E724" s="802"/>
      <c r="F724" s="807"/>
      <c r="G724" s="682"/>
      <c r="H724" s="682"/>
      <c r="I724" s="808"/>
      <c r="J724" s="809"/>
      <c r="K724" s="810"/>
      <c r="L724" s="811"/>
      <c r="M724" s="810"/>
      <c r="N724" s="812"/>
      <c r="O724" s="813"/>
      <c r="P724" s="813"/>
      <c r="Q724" s="647"/>
      <c r="R724" s="682"/>
    </row>
    <row r="725">
      <c r="A725" s="845"/>
      <c r="B725" s="799"/>
      <c r="C725" s="800"/>
      <c r="D725" s="801"/>
      <c r="E725" s="802"/>
      <c r="F725" s="807"/>
      <c r="G725" s="682"/>
      <c r="H725" s="682"/>
      <c r="I725" s="808"/>
      <c r="J725" s="809"/>
      <c r="K725" s="810"/>
      <c r="L725" s="811"/>
      <c r="M725" s="810"/>
      <c r="N725" s="812"/>
      <c r="O725" s="813"/>
      <c r="P725" s="813"/>
      <c r="Q725" s="647"/>
      <c r="R725" s="682"/>
    </row>
    <row r="726">
      <c r="A726" s="845"/>
      <c r="B726" s="799"/>
      <c r="C726" s="800"/>
      <c r="D726" s="801"/>
      <c r="E726" s="802"/>
      <c r="F726" s="807"/>
      <c r="G726" s="682"/>
      <c r="H726" s="682"/>
      <c r="I726" s="808"/>
      <c r="J726" s="809"/>
      <c r="K726" s="810"/>
      <c r="L726" s="811"/>
      <c r="M726" s="810"/>
      <c r="N726" s="812"/>
      <c r="O726" s="813"/>
      <c r="P726" s="813"/>
      <c r="Q726" s="647"/>
      <c r="R726" s="682"/>
    </row>
    <row r="727">
      <c r="A727" s="845"/>
      <c r="B727" s="799"/>
      <c r="C727" s="800"/>
      <c r="D727" s="801"/>
      <c r="E727" s="802"/>
      <c r="F727" s="807"/>
      <c r="G727" s="682"/>
      <c r="H727" s="682"/>
      <c r="I727" s="808"/>
      <c r="J727" s="809"/>
      <c r="K727" s="810"/>
      <c r="L727" s="811"/>
      <c r="M727" s="810"/>
      <c r="N727" s="812"/>
      <c r="O727" s="813"/>
      <c r="P727" s="813"/>
      <c r="Q727" s="647"/>
      <c r="R727" s="682"/>
    </row>
    <row r="728">
      <c r="A728" s="845"/>
      <c r="B728" s="799"/>
      <c r="C728" s="800"/>
      <c r="D728" s="801"/>
      <c r="E728" s="802"/>
      <c r="F728" s="807"/>
      <c r="G728" s="682"/>
      <c r="H728" s="682"/>
      <c r="I728" s="808"/>
      <c r="J728" s="809"/>
      <c r="K728" s="810"/>
      <c r="L728" s="811"/>
      <c r="M728" s="810"/>
      <c r="N728" s="812"/>
      <c r="O728" s="813"/>
      <c r="P728" s="813"/>
      <c r="Q728" s="647"/>
      <c r="R728" s="682"/>
    </row>
    <row r="729">
      <c r="A729" s="845"/>
      <c r="B729" s="799"/>
      <c r="C729" s="800"/>
      <c r="D729" s="801"/>
      <c r="E729" s="802"/>
      <c r="F729" s="807"/>
      <c r="G729" s="682"/>
      <c r="H729" s="682"/>
      <c r="I729" s="808"/>
      <c r="J729" s="809"/>
      <c r="K729" s="810"/>
      <c r="L729" s="811"/>
      <c r="M729" s="810"/>
      <c r="N729" s="812"/>
      <c r="O729" s="813"/>
      <c r="P729" s="813"/>
      <c r="Q729" s="647"/>
      <c r="R729" s="682"/>
    </row>
    <row r="730">
      <c r="A730" s="845"/>
      <c r="B730" s="799"/>
      <c r="C730" s="800"/>
      <c r="D730" s="801"/>
      <c r="E730" s="802"/>
      <c r="F730" s="807"/>
      <c r="G730" s="682"/>
      <c r="H730" s="682"/>
      <c r="I730" s="808"/>
      <c r="J730" s="809"/>
      <c r="K730" s="810"/>
      <c r="L730" s="811"/>
      <c r="M730" s="810"/>
      <c r="N730" s="812"/>
      <c r="O730" s="813"/>
      <c r="P730" s="813"/>
      <c r="Q730" s="647"/>
      <c r="R730" s="682"/>
    </row>
    <row r="731">
      <c r="A731" s="845"/>
      <c r="B731" s="799"/>
      <c r="C731" s="800"/>
      <c r="D731" s="801"/>
      <c r="E731" s="802"/>
      <c r="F731" s="807"/>
      <c r="G731" s="682"/>
      <c r="H731" s="682"/>
      <c r="I731" s="808"/>
      <c r="J731" s="809"/>
      <c r="K731" s="810"/>
      <c r="L731" s="811"/>
      <c r="M731" s="810"/>
      <c r="N731" s="812"/>
      <c r="O731" s="813"/>
      <c r="P731" s="813"/>
      <c r="Q731" s="647"/>
      <c r="R731" s="682"/>
    </row>
    <row r="732">
      <c r="A732" s="845"/>
      <c r="B732" s="799"/>
      <c r="C732" s="800"/>
      <c r="D732" s="801"/>
      <c r="E732" s="802"/>
      <c r="F732" s="807"/>
      <c r="G732" s="682"/>
      <c r="H732" s="682"/>
      <c r="I732" s="808"/>
      <c r="J732" s="809"/>
      <c r="K732" s="810"/>
      <c r="L732" s="811"/>
      <c r="M732" s="810"/>
      <c r="N732" s="812"/>
      <c r="O732" s="813"/>
      <c r="P732" s="813"/>
      <c r="Q732" s="647"/>
      <c r="R732" s="682"/>
    </row>
    <row r="733">
      <c r="A733" s="845"/>
      <c r="B733" s="799"/>
      <c r="C733" s="800"/>
      <c r="D733" s="801"/>
      <c r="E733" s="802"/>
      <c r="F733" s="807"/>
      <c r="G733" s="682"/>
      <c r="H733" s="682"/>
      <c r="I733" s="808"/>
      <c r="J733" s="809"/>
      <c r="K733" s="810"/>
      <c r="L733" s="811"/>
      <c r="M733" s="810"/>
      <c r="N733" s="812"/>
      <c r="O733" s="813"/>
      <c r="P733" s="813"/>
      <c r="Q733" s="647"/>
      <c r="R733" s="682"/>
    </row>
    <row r="734">
      <c r="A734" s="845"/>
      <c r="B734" s="799"/>
      <c r="C734" s="800"/>
      <c r="D734" s="801"/>
      <c r="E734" s="802"/>
      <c r="F734" s="807"/>
      <c r="G734" s="682"/>
      <c r="H734" s="682"/>
      <c r="I734" s="808"/>
      <c r="J734" s="809"/>
      <c r="K734" s="810"/>
      <c r="L734" s="811"/>
      <c r="M734" s="810"/>
      <c r="N734" s="812"/>
      <c r="O734" s="813"/>
      <c r="P734" s="813"/>
      <c r="Q734" s="647"/>
      <c r="R734" s="682"/>
    </row>
    <row r="735">
      <c r="A735" s="845"/>
      <c r="B735" s="799"/>
      <c r="C735" s="800"/>
      <c r="D735" s="801"/>
      <c r="E735" s="802"/>
      <c r="F735" s="807"/>
      <c r="G735" s="682"/>
      <c r="H735" s="682"/>
      <c r="I735" s="808"/>
      <c r="J735" s="809"/>
      <c r="K735" s="810"/>
      <c r="L735" s="811"/>
      <c r="M735" s="810"/>
      <c r="N735" s="812"/>
      <c r="O735" s="813"/>
      <c r="P735" s="813"/>
      <c r="Q735" s="647"/>
      <c r="R735" s="682"/>
    </row>
    <row r="736">
      <c r="A736" s="845"/>
      <c r="B736" s="799"/>
      <c r="C736" s="800"/>
      <c r="D736" s="801"/>
      <c r="E736" s="802"/>
      <c r="F736" s="807"/>
      <c r="G736" s="682"/>
      <c r="H736" s="682"/>
      <c r="I736" s="808"/>
      <c r="J736" s="809"/>
      <c r="K736" s="810"/>
      <c r="L736" s="811"/>
      <c r="M736" s="810"/>
      <c r="N736" s="812"/>
      <c r="O736" s="813"/>
      <c r="P736" s="813"/>
      <c r="Q736" s="647"/>
      <c r="R736" s="682"/>
    </row>
    <row r="737">
      <c r="A737" s="845"/>
      <c r="B737" s="799"/>
      <c r="C737" s="800"/>
      <c r="D737" s="801"/>
      <c r="E737" s="802"/>
      <c r="F737" s="807"/>
      <c r="G737" s="682"/>
      <c r="H737" s="682"/>
      <c r="I737" s="808"/>
      <c r="J737" s="809"/>
      <c r="K737" s="810"/>
      <c r="L737" s="811"/>
      <c r="M737" s="810"/>
      <c r="N737" s="812"/>
      <c r="O737" s="813"/>
      <c r="P737" s="813"/>
      <c r="Q737" s="647"/>
      <c r="R737" s="682"/>
    </row>
    <row r="738">
      <c r="A738" s="845"/>
      <c r="B738" s="799"/>
      <c r="C738" s="800"/>
      <c r="D738" s="801"/>
      <c r="E738" s="802"/>
      <c r="F738" s="807"/>
      <c r="G738" s="682"/>
      <c r="H738" s="682"/>
      <c r="I738" s="808"/>
      <c r="J738" s="809"/>
      <c r="K738" s="810"/>
      <c r="L738" s="811"/>
      <c r="M738" s="810"/>
      <c r="N738" s="812"/>
      <c r="O738" s="813"/>
      <c r="P738" s="813"/>
      <c r="Q738" s="647"/>
      <c r="R738" s="682"/>
    </row>
    <row r="739">
      <c r="A739" s="845"/>
      <c r="B739" s="799"/>
      <c r="C739" s="800"/>
      <c r="D739" s="801"/>
      <c r="E739" s="802"/>
      <c r="F739" s="807"/>
      <c r="G739" s="682"/>
      <c r="H739" s="682"/>
      <c r="I739" s="808"/>
      <c r="J739" s="809"/>
      <c r="K739" s="810"/>
      <c r="L739" s="811"/>
      <c r="M739" s="810"/>
      <c r="N739" s="812"/>
      <c r="O739" s="813"/>
      <c r="P739" s="813"/>
      <c r="Q739" s="647"/>
      <c r="R739" s="682"/>
    </row>
    <row r="740">
      <c r="A740" s="845"/>
      <c r="B740" s="799"/>
      <c r="C740" s="800"/>
      <c r="D740" s="801"/>
      <c r="E740" s="802"/>
      <c r="F740" s="807"/>
      <c r="G740" s="682"/>
      <c r="H740" s="682"/>
      <c r="I740" s="808"/>
      <c r="J740" s="809"/>
      <c r="K740" s="810"/>
      <c r="L740" s="811"/>
      <c r="M740" s="810"/>
      <c r="N740" s="812"/>
      <c r="O740" s="813"/>
      <c r="P740" s="813"/>
      <c r="Q740" s="647"/>
      <c r="R740" s="682"/>
    </row>
    <row r="741">
      <c r="A741" s="845"/>
      <c r="B741" s="799"/>
      <c r="C741" s="800"/>
      <c r="D741" s="801"/>
      <c r="E741" s="802"/>
      <c r="F741" s="807"/>
      <c r="G741" s="682"/>
      <c r="H741" s="682"/>
      <c r="I741" s="808"/>
      <c r="J741" s="809"/>
      <c r="K741" s="810"/>
      <c r="L741" s="811"/>
      <c r="M741" s="810"/>
      <c r="N741" s="812"/>
      <c r="O741" s="813"/>
      <c r="P741" s="813"/>
      <c r="Q741" s="647"/>
      <c r="R741" s="682"/>
    </row>
    <row r="742">
      <c r="A742" s="845"/>
      <c r="B742" s="799"/>
      <c r="C742" s="800"/>
      <c r="D742" s="801"/>
      <c r="E742" s="802"/>
      <c r="F742" s="807"/>
      <c r="G742" s="682"/>
      <c r="H742" s="682"/>
      <c r="I742" s="808"/>
      <c r="J742" s="809"/>
      <c r="K742" s="810"/>
      <c r="L742" s="811"/>
      <c r="M742" s="810"/>
      <c r="N742" s="812"/>
      <c r="O742" s="813"/>
      <c r="P742" s="813"/>
      <c r="Q742" s="647"/>
      <c r="R742" s="682"/>
    </row>
    <row r="743">
      <c r="A743" s="845"/>
      <c r="B743" s="799"/>
      <c r="C743" s="800"/>
      <c r="D743" s="801"/>
      <c r="E743" s="802"/>
      <c r="F743" s="807"/>
      <c r="G743" s="682"/>
      <c r="H743" s="682"/>
      <c r="I743" s="808"/>
      <c r="J743" s="809"/>
      <c r="K743" s="810"/>
      <c r="L743" s="811"/>
      <c r="M743" s="810"/>
      <c r="N743" s="812"/>
      <c r="O743" s="813"/>
      <c r="P743" s="813"/>
      <c r="Q743" s="647"/>
      <c r="R743" s="682"/>
    </row>
    <row r="744">
      <c r="A744" s="845"/>
      <c r="B744" s="799"/>
      <c r="C744" s="800"/>
      <c r="D744" s="801"/>
      <c r="E744" s="802"/>
      <c r="F744" s="807"/>
      <c r="G744" s="682"/>
      <c r="H744" s="682"/>
      <c r="I744" s="808"/>
      <c r="J744" s="809"/>
      <c r="K744" s="810"/>
      <c r="L744" s="811"/>
      <c r="M744" s="810"/>
      <c r="N744" s="812"/>
      <c r="O744" s="813"/>
      <c r="P744" s="813"/>
      <c r="Q744" s="647"/>
      <c r="R744" s="682"/>
    </row>
    <row r="745">
      <c r="A745" s="845"/>
      <c r="B745" s="799"/>
      <c r="C745" s="800"/>
      <c r="D745" s="801"/>
      <c r="E745" s="802"/>
      <c r="F745" s="807"/>
      <c r="G745" s="682"/>
      <c r="H745" s="682"/>
      <c r="I745" s="808"/>
      <c r="J745" s="809"/>
      <c r="K745" s="810"/>
      <c r="L745" s="811"/>
      <c r="M745" s="810"/>
      <c r="N745" s="812"/>
      <c r="O745" s="813"/>
      <c r="P745" s="813"/>
      <c r="Q745" s="647"/>
      <c r="R745" s="682"/>
    </row>
    <row r="746">
      <c r="A746" s="845"/>
      <c r="B746" s="799"/>
      <c r="C746" s="800"/>
      <c r="D746" s="801"/>
      <c r="E746" s="802"/>
      <c r="F746" s="807"/>
      <c r="G746" s="682"/>
      <c r="H746" s="682"/>
      <c r="I746" s="808"/>
      <c r="J746" s="809"/>
      <c r="K746" s="810"/>
      <c r="L746" s="811"/>
      <c r="M746" s="810"/>
      <c r="N746" s="812"/>
      <c r="O746" s="813"/>
      <c r="P746" s="813"/>
      <c r="Q746" s="647"/>
      <c r="R746" s="682"/>
    </row>
    <row r="747">
      <c r="A747" s="845"/>
      <c r="B747" s="799"/>
      <c r="C747" s="800"/>
      <c r="D747" s="801"/>
      <c r="E747" s="802"/>
      <c r="F747" s="807"/>
      <c r="G747" s="682"/>
      <c r="H747" s="682"/>
      <c r="I747" s="808"/>
      <c r="J747" s="809"/>
      <c r="K747" s="810"/>
      <c r="L747" s="811"/>
      <c r="M747" s="810"/>
      <c r="N747" s="812"/>
      <c r="O747" s="813"/>
      <c r="P747" s="813"/>
      <c r="Q747" s="647"/>
      <c r="R747" s="682"/>
    </row>
    <row r="748">
      <c r="A748" s="845"/>
      <c r="B748" s="799"/>
      <c r="C748" s="800"/>
      <c r="D748" s="801"/>
      <c r="E748" s="802"/>
      <c r="F748" s="807"/>
      <c r="G748" s="682"/>
      <c r="H748" s="682"/>
      <c r="I748" s="808"/>
      <c r="J748" s="809"/>
      <c r="K748" s="810"/>
      <c r="L748" s="811"/>
      <c r="M748" s="810"/>
      <c r="N748" s="812"/>
      <c r="O748" s="813"/>
      <c r="P748" s="813"/>
      <c r="Q748" s="647"/>
      <c r="R748" s="682"/>
    </row>
    <row r="749">
      <c r="A749" s="845"/>
      <c r="B749" s="799"/>
      <c r="C749" s="800"/>
      <c r="D749" s="801"/>
      <c r="E749" s="802"/>
      <c r="F749" s="807"/>
      <c r="G749" s="682"/>
      <c r="H749" s="682"/>
      <c r="I749" s="808"/>
      <c r="J749" s="809"/>
      <c r="K749" s="810"/>
      <c r="L749" s="811"/>
      <c r="M749" s="810"/>
      <c r="N749" s="812"/>
      <c r="O749" s="813"/>
      <c r="P749" s="813"/>
      <c r="Q749" s="647"/>
      <c r="R749" s="682"/>
    </row>
    <row r="750">
      <c r="A750" s="845"/>
      <c r="B750" s="799"/>
      <c r="C750" s="800"/>
      <c r="D750" s="801"/>
      <c r="E750" s="802"/>
      <c r="F750" s="807"/>
      <c r="G750" s="682"/>
      <c r="H750" s="682"/>
      <c r="I750" s="808"/>
      <c r="J750" s="809"/>
      <c r="K750" s="810"/>
      <c r="L750" s="811"/>
      <c r="M750" s="810"/>
      <c r="N750" s="812"/>
      <c r="O750" s="813"/>
      <c r="P750" s="813"/>
      <c r="Q750" s="647"/>
      <c r="R750" s="682"/>
    </row>
    <row r="751">
      <c r="A751" s="845"/>
      <c r="B751" s="799"/>
      <c r="C751" s="800"/>
      <c r="D751" s="801"/>
      <c r="E751" s="802"/>
      <c r="F751" s="807"/>
      <c r="G751" s="682"/>
      <c r="H751" s="682"/>
      <c r="I751" s="808"/>
      <c r="J751" s="809"/>
      <c r="K751" s="810"/>
      <c r="L751" s="811"/>
      <c r="M751" s="810"/>
      <c r="N751" s="812"/>
      <c r="O751" s="813"/>
      <c r="P751" s="813"/>
      <c r="Q751" s="647"/>
      <c r="R751" s="682"/>
    </row>
    <row r="752">
      <c r="A752" s="845"/>
      <c r="B752" s="799"/>
      <c r="C752" s="800"/>
      <c r="D752" s="801"/>
      <c r="E752" s="802"/>
      <c r="F752" s="807"/>
      <c r="G752" s="682"/>
      <c r="H752" s="682"/>
      <c r="I752" s="808"/>
      <c r="J752" s="809"/>
      <c r="K752" s="810"/>
      <c r="L752" s="811"/>
      <c r="M752" s="810"/>
      <c r="N752" s="812"/>
      <c r="O752" s="813"/>
      <c r="P752" s="813"/>
      <c r="Q752" s="647"/>
      <c r="R752" s="682"/>
    </row>
    <row r="753">
      <c r="A753" s="845"/>
      <c r="B753" s="799"/>
      <c r="C753" s="800"/>
      <c r="D753" s="801"/>
      <c r="E753" s="802"/>
      <c r="F753" s="807"/>
      <c r="G753" s="682"/>
      <c r="H753" s="682"/>
      <c r="I753" s="808"/>
      <c r="J753" s="809"/>
      <c r="K753" s="810"/>
      <c r="L753" s="811"/>
      <c r="M753" s="810"/>
      <c r="N753" s="812"/>
      <c r="O753" s="813"/>
      <c r="P753" s="813"/>
      <c r="Q753" s="647"/>
      <c r="R753" s="682"/>
    </row>
    <row r="754">
      <c r="A754" s="845"/>
      <c r="B754" s="799"/>
      <c r="C754" s="800"/>
      <c r="D754" s="801"/>
      <c r="E754" s="802"/>
      <c r="F754" s="807"/>
      <c r="G754" s="682"/>
      <c r="H754" s="682"/>
      <c r="I754" s="808"/>
      <c r="J754" s="809"/>
      <c r="K754" s="810"/>
      <c r="L754" s="811"/>
      <c r="M754" s="810"/>
      <c r="N754" s="812"/>
      <c r="O754" s="813"/>
      <c r="P754" s="813"/>
      <c r="Q754" s="647"/>
      <c r="R754" s="682"/>
    </row>
    <row r="755">
      <c r="A755" s="845"/>
      <c r="B755" s="799"/>
      <c r="C755" s="800"/>
      <c r="D755" s="801"/>
      <c r="E755" s="802"/>
      <c r="F755" s="807"/>
      <c r="G755" s="682"/>
      <c r="H755" s="682"/>
      <c r="I755" s="808"/>
      <c r="J755" s="809"/>
      <c r="K755" s="810"/>
      <c r="L755" s="811"/>
      <c r="M755" s="810"/>
      <c r="N755" s="812"/>
      <c r="O755" s="813"/>
      <c r="P755" s="813"/>
      <c r="Q755" s="647"/>
      <c r="R755" s="682"/>
    </row>
    <row r="756">
      <c r="A756" s="845"/>
      <c r="B756" s="799"/>
      <c r="C756" s="800"/>
      <c r="D756" s="801"/>
      <c r="E756" s="802"/>
      <c r="F756" s="807"/>
      <c r="G756" s="682"/>
      <c r="H756" s="682"/>
      <c r="I756" s="808"/>
      <c r="J756" s="809"/>
      <c r="K756" s="810"/>
      <c r="L756" s="811"/>
      <c r="M756" s="810"/>
      <c r="N756" s="812"/>
      <c r="O756" s="813"/>
      <c r="P756" s="813"/>
      <c r="Q756" s="647"/>
      <c r="R756" s="682"/>
    </row>
    <row r="757">
      <c r="A757" s="845"/>
      <c r="B757" s="799"/>
      <c r="C757" s="800"/>
      <c r="D757" s="801"/>
      <c r="E757" s="802"/>
      <c r="F757" s="807"/>
      <c r="G757" s="682"/>
      <c r="H757" s="682"/>
      <c r="I757" s="808"/>
      <c r="J757" s="809"/>
      <c r="K757" s="810"/>
      <c r="L757" s="811"/>
      <c r="M757" s="810"/>
      <c r="N757" s="812"/>
      <c r="O757" s="813"/>
      <c r="P757" s="813"/>
      <c r="Q757" s="647"/>
      <c r="R757" s="682"/>
    </row>
    <row r="758">
      <c r="A758" s="845"/>
      <c r="B758" s="799"/>
      <c r="C758" s="800"/>
      <c r="D758" s="801"/>
      <c r="E758" s="802"/>
      <c r="F758" s="807"/>
      <c r="G758" s="682"/>
      <c r="H758" s="682"/>
      <c r="I758" s="808"/>
      <c r="J758" s="809"/>
      <c r="K758" s="810"/>
      <c r="L758" s="811"/>
      <c r="M758" s="810"/>
      <c r="N758" s="812"/>
      <c r="O758" s="813"/>
      <c r="P758" s="813"/>
      <c r="Q758" s="647"/>
      <c r="R758" s="682"/>
    </row>
    <row r="759">
      <c r="A759" s="845"/>
      <c r="B759" s="799"/>
      <c r="C759" s="800"/>
      <c r="D759" s="801"/>
      <c r="E759" s="802"/>
      <c r="F759" s="807"/>
      <c r="G759" s="682"/>
      <c r="H759" s="682"/>
      <c r="I759" s="808"/>
      <c r="J759" s="809"/>
      <c r="K759" s="810"/>
      <c r="L759" s="811"/>
      <c r="M759" s="810"/>
      <c r="N759" s="812"/>
      <c r="O759" s="813"/>
      <c r="P759" s="813"/>
      <c r="Q759" s="647"/>
      <c r="R759" s="682"/>
    </row>
    <row r="760">
      <c r="A760" s="845"/>
      <c r="B760" s="799"/>
      <c r="C760" s="800"/>
      <c r="D760" s="801"/>
      <c r="E760" s="802"/>
      <c r="F760" s="807"/>
      <c r="G760" s="682"/>
      <c r="H760" s="682"/>
      <c r="I760" s="808"/>
      <c r="J760" s="809"/>
      <c r="K760" s="810"/>
      <c r="L760" s="811"/>
      <c r="M760" s="810"/>
      <c r="N760" s="812"/>
      <c r="O760" s="813"/>
      <c r="P760" s="813"/>
      <c r="Q760" s="647"/>
      <c r="R760" s="682"/>
    </row>
    <row r="761">
      <c r="A761" s="845"/>
      <c r="B761" s="799"/>
      <c r="C761" s="800"/>
      <c r="D761" s="801"/>
      <c r="E761" s="802"/>
      <c r="F761" s="807"/>
      <c r="G761" s="682"/>
      <c r="H761" s="682"/>
      <c r="I761" s="808"/>
      <c r="J761" s="809"/>
      <c r="K761" s="810"/>
      <c r="L761" s="811"/>
      <c r="M761" s="810"/>
      <c r="N761" s="812"/>
      <c r="O761" s="813"/>
      <c r="P761" s="813"/>
      <c r="Q761" s="647"/>
      <c r="R761" s="682"/>
    </row>
    <row r="762">
      <c r="A762" s="845"/>
      <c r="B762" s="799"/>
      <c r="C762" s="800"/>
      <c r="D762" s="801"/>
      <c r="E762" s="802"/>
      <c r="F762" s="807"/>
      <c r="G762" s="682"/>
      <c r="H762" s="682"/>
      <c r="I762" s="808"/>
      <c r="J762" s="809"/>
      <c r="K762" s="810"/>
      <c r="L762" s="811"/>
      <c r="M762" s="810"/>
      <c r="N762" s="812"/>
      <c r="O762" s="813"/>
      <c r="P762" s="813"/>
      <c r="Q762" s="647"/>
      <c r="R762" s="682"/>
    </row>
    <row r="763">
      <c r="A763" s="845"/>
      <c r="B763" s="799"/>
      <c r="C763" s="800"/>
      <c r="D763" s="801"/>
      <c r="E763" s="802"/>
      <c r="F763" s="807"/>
      <c r="G763" s="682"/>
      <c r="H763" s="682"/>
      <c r="I763" s="808"/>
      <c r="J763" s="809"/>
      <c r="K763" s="810"/>
      <c r="L763" s="811"/>
      <c r="M763" s="810"/>
      <c r="N763" s="812"/>
      <c r="O763" s="813"/>
      <c r="P763" s="813"/>
      <c r="Q763" s="647"/>
      <c r="R763" s="682"/>
    </row>
    <row r="764">
      <c r="A764" s="845"/>
      <c r="B764" s="799"/>
      <c r="C764" s="800"/>
      <c r="D764" s="801"/>
      <c r="E764" s="802"/>
      <c r="F764" s="807"/>
      <c r="G764" s="682"/>
      <c r="H764" s="682"/>
      <c r="I764" s="808"/>
      <c r="J764" s="809"/>
      <c r="K764" s="810"/>
      <c r="L764" s="811"/>
      <c r="M764" s="810"/>
      <c r="N764" s="812"/>
      <c r="O764" s="813"/>
      <c r="P764" s="813"/>
      <c r="Q764" s="647"/>
      <c r="R764" s="682"/>
    </row>
    <row r="765">
      <c r="A765" s="845"/>
      <c r="B765" s="799"/>
      <c r="C765" s="800"/>
      <c r="D765" s="801"/>
      <c r="E765" s="802"/>
      <c r="F765" s="807"/>
      <c r="G765" s="682"/>
      <c r="H765" s="682"/>
      <c r="I765" s="808"/>
      <c r="J765" s="809"/>
      <c r="K765" s="810"/>
      <c r="L765" s="811"/>
      <c r="M765" s="810"/>
      <c r="N765" s="812"/>
      <c r="O765" s="813"/>
      <c r="P765" s="813"/>
      <c r="Q765" s="647"/>
      <c r="R765" s="682"/>
    </row>
    <row r="766">
      <c r="A766" s="845"/>
      <c r="B766" s="799"/>
      <c r="C766" s="800"/>
      <c r="D766" s="801"/>
      <c r="E766" s="802"/>
      <c r="F766" s="807"/>
      <c r="G766" s="682"/>
      <c r="H766" s="682"/>
      <c r="I766" s="808"/>
      <c r="J766" s="809"/>
      <c r="K766" s="810"/>
      <c r="L766" s="811"/>
      <c r="M766" s="810"/>
      <c r="N766" s="812"/>
      <c r="O766" s="813"/>
      <c r="P766" s="813"/>
      <c r="Q766" s="647"/>
      <c r="R766" s="682"/>
    </row>
    <row r="767">
      <c r="A767" s="845"/>
      <c r="B767" s="799"/>
      <c r="C767" s="800"/>
      <c r="D767" s="801"/>
      <c r="E767" s="802"/>
      <c r="F767" s="807"/>
      <c r="G767" s="682"/>
      <c r="H767" s="682"/>
      <c r="I767" s="808"/>
      <c r="J767" s="809"/>
      <c r="K767" s="810"/>
      <c r="L767" s="811"/>
      <c r="M767" s="810"/>
      <c r="N767" s="812"/>
      <c r="O767" s="813"/>
      <c r="P767" s="813"/>
      <c r="Q767" s="647"/>
      <c r="R767" s="682"/>
    </row>
    <row r="768">
      <c r="A768" s="845"/>
      <c r="B768" s="799"/>
      <c r="C768" s="800"/>
      <c r="D768" s="801"/>
      <c r="E768" s="802"/>
      <c r="F768" s="807"/>
      <c r="G768" s="682"/>
      <c r="H768" s="682"/>
      <c r="I768" s="808"/>
      <c r="J768" s="809"/>
      <c r="K768" s="810"/>
      <c r="L768" s="811"/>
      <c r="M768" s="810"/>
      <c r="N768" s="812"/>
      <c r="O768" s="813"/>
      <c r="P768" s="813"/>
      <c r="Q768" s="647"/>
      <c r="R768" s="682"/>
    </row>
    <row r="769">
      <c r="A769" s="845"/>
      <c r="B769" s="799"/>
      <c r="C769" s="800"/>
      <c r="D769" s="801"/>
      <c r="E769" s="802"/>
      <c r="F769" s="807"/>
      <c r="G769" s="682"/>
      <c r="H769" s="682"/>
      <c r="I769" s="808"/>
      <c r="J769" s="809"/>
      <c r="K769" s="810"/>
      <c r="L769" s="811"/>
      <c r="M769" s="810"/>
      <c r="N769" s="812"/>
      <c r="O769" s="813"/>
      <c r="P769" s="813"/>
      <c r="Q769" s="647"/>
      <c r="R769" s="682"/>
    </row>
    <row r="770">
      <c r="A770" s="845"/>
      <c r="B770" s="799"/>
      <c r="C770" s="800"/>
      <c r="D770" s="801"/>
      <c r="E770" s="802"/>
      <c r="F770" s="807"/>
      <c r="G770" s="682"/>
      <c r="H770" s="682"/>
      <c r="I770" s="808"/>
      <c r="J770" s="809"/>
      <c r="K770" s="810"/>
      <c r="L770" s="811"/>
      <c r="M770" s="810"/>
      <c r="N770" s="812"/>
      <c r="O770" s="813"/>
      <c r="P770" s="813"/>
      <c r="Q770" s="647"/>
      <c r="R770" s="682"/>
    </row>
    <row r="771">
      <c r="A771" s="845"/>
      <c r="B771" s="799"/>
      <c r="C771" s="800"/>
      <c r="D771" s="801"/>
      <c r="E771" s="802"/>
      <c r="F771" s="807"/>
      <c r="G771" s="682"/>
      <c r="H771" s="682"/>
      <c r="I771" s="808"/>
      <c r="J771" s="809"/>
      <c r="K771" s="810"/>
      <c r="L771" s="811"/>
      <c r="M771" s="810"/>
      <c r="N771" s="812"/>
      <c r="O771" s="813"/>
      <c r="P771" s="813"/>
      <c r="Q771" s="647"/>
      <c r="R771" s="682"/>
    </row>
    <row r="772">
      <c r="A772" s="845"/>
      <c r="B772" s="799"/>
      <c r="C772" s="800"/>
      <c r="D772" s="801"/>
      <c r="E772" s="802"/>
      <c r="F772" s="807"/>
      <c r="G772" s="682"/>
      <c r="H772" s="682"/>
      <c r="I772" s="808"/>
      <c r="J772" s="809"/>
      <c r="K772" s="810"/>
      <c r="L772" s="811"/>
      <c r="M772" s="810"/>
      <c r="N772" s="812"/>
      <c r="O772" s="813"/>
      <c r="P772" s="813"/>
      <c r="Q772" s="647"/>
      <c r="R772" s="682"/>
    </row>
    <row r="773">
      <c r="A773" s="845"/>
      <c r="B773" s="799"/>
      <c r="C773" s="800"/>
      <c r="D773" s="801"/>
      <c r="E773" s="802"/>
      <c r="F773" s="807"/>
      <c r="G773" s="682"/>
      <c r="H773" s="682"/>
      <c r="I773" s="808"/>
      <c r="J773" s="809"/>
      <c r="K773" s="810"/>
      <c r="L773" s="811"/>
      <c r="M773" s="810"/>
      <c r="N773" s="812"/>
      <c r="O773" s="813"/>
      <c r="P773" s="813"/>
      <c r="Q773" s="647"/>
      <c r="R773" s="682"/>
    </row>
    <row r="774">
      <c r="A774" s="845"/>
      <c r="B774" s="799"/>
      <c r="C774" s="800"/>
      <c r="D774" s="801"/>
      <c r="E774" s="802"/>
      <c r="F774" s="807"/>
      <c r="G774" s="682"/>
      <c r="H774" s="682"/>
      <c r="I774" s="808"/>
      <c r="J774" s="809"/>
      <c r="K774" s="810"/>
      <c r="L774" s="811"/>
      <c r="M774" s="810"/>
      <c r="N774" s="812"/>
      <c r="O774" s="813"/>
      <c r="P774" s="813"/>
      <c r="Q774" s="647"/>
      <c r="R774" s="682"/>
    </row>
    <row r="775">
      <c r="A775" s="845"/>
      <c r="B775" s="799"/>
      <c r="C775" s="800"/>
      <c r="D775" s="801"/>
      <c r="E775" s="802"/>
      <c r="F775" s="807"/>
      <c r="G775" s="682"/>
      <c r="H775" s="682"/>
      <c r="I775" s="808"/>
      <c r="J775" s="809"/>
      <c r="K775" s="810"/>
      <c r="L775" s="811"/>
      <c r="M775" s="810"/>
      <c r="N775" s="812"/>
      <c r="O775" s="813"/>
      <c r="P775" s="813"/>
      <c r="Q775" s="647"/>
      <c r="R775" s="682"/>
    </row>
    <row r="776">
      <c r="A776" s="845"/>
      <c r="B776" s="799"/>
      <c r="C776" s="800"/>
      <c r="D776" s="801"/>
      <c r="E776" s="802"/>
      <c r="F776" s="807"/>
      <c r="G776" s="682"/>
      <c r="H776" s="682"/>
      <c r="I776" s="808"/>
      <c r="J776" s="809"/>
      <c r="K776" s="810"/>
      <c r="L776" s="811"/>
      <c r="M776" s="810"/>
      <c r="N776" s="812"/>
      <c r="O776" s="813"/>
      <c r="P776" s="813"/>
      <c r="Q776" s="647"/>
      <c r="R776" s="682"/>
    </row>
    <row r="777">
      <c r="A777" s="845"/>
      <c r="B777" s="799"/>
      <c r="C777" s="800"/>
      <c r="D777" s="801"/>
      <c r="E777" s="802"/>
      <c r="F777" s="807"/>
      <c r="G777" s="682"/>
      <c r="H777" s="682"/>
      <c r="I777" s="808"/>
      <c r="J777" s="809"/>
      <c r="K777" s="810"/>
      <c r="L777" s="811"/>
      <c r="M777" s="810"/>
      <c r="N777" s="812"/>
      <c r="O777" s="813"/>
      <c r="P777" s="813"/>
      <c r="Q777" s="647"/>
      <c r="R777" s="682"/>
    </row>
    <row r="778">
      <c r="A778" s="845"/>
      <c r="B778" s="799"/>
      <c r="C778" s="800"/>
      <c r="D778" s="801"/>
      <c r="E778" s="802"/>
      <c r="F778" s="807"/>
      <c r="G778" s="682"/>
      <c r="H778" s="682"/>
      <c r="I778" s="808"/>
      <c r="J778" s="809"/>
      <c r="K778" s="810"/>
      <c r="L778" s="811"/>
      <c r="M778" s="810"/>
      <c r="N778" s="812"/>
      <c r="O778" s="813"/>
      <c r="P778" s="813"/>
      <c r="Q778" s="647"/>
      <c r="R778" s="682"/>
    </row>
    <row r="779">
      <c r="A779" s="845"/>
      <c r="B779" s="799"/>
      <c r="C779" s="800"/>
      <c r="D779" s="801"/>
      <c r="E779" s="802"/>
      <c r="F779" s="807"/>
      <c r="G779" s="682"/>
      <c r="H779" s="682"/>
      <c r="I779" s="808"/>
      <c r="J779" s="809"/>
      <c r="K779" s="810"/>
      <c r="L779" s="811"/>
      <c r="M779" s="810"/>
      <c r="N779" s="812"/>
      <c r="O779" s="813"/>
      <c r="P779" s="813"/>
      <c r="Q779" s="647"/>
      <c r="R779" s="682"/>
    </row>
    <row r="780">
      <c r="A780" s="845"/>
      <c r="B780" s="799"/>
      <c r="C780" s="800"/>
      <c r="D780" s="801"/>
      <c r="E780" s="802"/>
      <c r="F780" s="807"/>
      <c r="G780" s="682"/>
      <c r="H780" s="682"/>
      <c r="I780" s="808"/>
      <c r="J780" s="809"/>
      <c r="K780" s="810"/>
      <c r="L780" s="811"/>
      <c r="M780" s="810"/>
      <c r="N780" s="812"/>
      <c r="O780" s="813"/>
      <c r="P780" s="813"/>
      <c r="Q780" s="647"/>
      <c r="R780" s="682"/>
    </row>
    <row r="781">
      <c r="A781" s="845"/>
      <c r="B781" s="799"/>
      <c r="C781" s="800"/>
      <c r="D781" s="801"/>
      <c r="E781" s="802"/>
      <c r="F781" s="807"/>
      <c r="G781" s="682"/>
      <c r="H781" s="682"/>
      <c r="I781" s="808"/>
      <c r="J781" s="809"/>
      <c r="K781" s="810"/>
      <c r="L781" s="811"/>
      <c r="M781" s="810"/>
      <c r="N781" s="812"/>
      <c r="O781" s="813"/>
      <c r="P781" s="813"/>
      <c r="Q781" s="647"/>
      <c r="R781" s="682"/>
    </row>
    <row r="782">
      <c r="A782" s="845"/>
      <c r="B782" s="799"/>
      <c r="C782" s="800"/>
      <c r="D782" s="801"/>
      <c r="E782" s="802"/>
      <c r="F782" s="807"/>
      <c r="G782" s="682"/>
      <c r="H782" s="682"/>
      <c r="I782" s="808"/>
      <c r="J782" s="809"/>
      <c r="K782" s="810"/>
      <c r="L782" s="811"/>
      <c r="M782" s="810"/>
      <c r="N782" s="812"/>
      <c r="O782" s="813"/>
      <c r="P782" s="813"/>
      <c r="Q782" s="647"/>
      <c r="R782" s="682"/>
    </row>
    <row r="783">
      <c r="A783" s="845"/>
      <c r="B783" s="799"/>
      <c r="C783" s="800"/>
      <c r="D783" s="801"/>
      <c r="E783" s="802"/>
      <c r="F783" s="807"/>
      <c r="G783" s="682"/>
      <c r="H783" s="682"/>
      <c r="I783" s="808"/>
      <c r="J783" s="809"/>
      <c r="K783" s="810"/>
      <c r="L783" s="811"/>
      <c r="M783" s="810"/>
      <c r="N783" s="812"/>
      <c r="O783" s="813"/>
      <c r="P783" s="813"/>
      <c r="Q783" s="647"/>
      <c r="R783" s="682"/>
    </row>
    <row r="784">
      <c r="A784" s="845"/>
      <c r="B784" s="799"/>
      <c r="C784" s="800"/>
      <c r="D784" s="801"/>
      <c r="E784" s="802"/>
      <c r="F784" s="807"/>
      <c r="G784" s="682"/>
      <c r="H784" s="682"/>
      <c r="I784" s="808"/>
      <c r="J784" s="809"/>
      <c r="K784" s="810"/>
      <c r="L784" s="811"/>
      <c r="M784" s="810"/>
      <c r="N784" s="812"/>
      <c r="O784" s="813"/>
      <c r="P784" s="813"/>
      <c r="Q784" s="647"/>
      <c r="R784" s="682"/>
    </row>
    <row r="785">
      <c r="A785" s="845"/>
      <c r="B785" s="799"/>
      <c r="C785" s="800"/>
      <c r="D785" s="801"/>
      <c r="E785" s="802"/>
      <c r="F785" s="807"/>
      <c r="G785" s="682"/>
      <c r="H785" s="682"/>
      <c r="I785" s="808"/>
      <c r="J785" s="809"/>
      <c r="K785" s="810"/>
      <c r="L785" s="811"/>
      <c r="M785" s="810"/>
      <c r="N785" s="812"/>
      <c r="O785" s="813"/>
      <c r="P785" s="813"/>
      <c r="Q785" s="647"/>
      <c r="R785" s="682"/>
    </row>
    <row r="786">
      <c r="A786" s="845"/>
      <c r="B786" s="799"/>
      <c r="C786" s="800"/>
      <c r="D786" s="801"/>
      <c r="E786" s="802"/>
      <c r="F786" s="807"/>
      <c r="G786" s="682"/>
      <c r="H786" s="682"/>
      <c r="I786" s="808"/>
      <c r="J786" s="809"/>
      <c r="K786" s="810"/>
      <c r="L786" s="811"/>
      <c r="M786" s="810"/>
      <c r="N786" s="812"/>
      <c r="O786" s="813"/>
      <c r="P786" s="813"/>
      <c r="Q786" s="647"/>
      <c r="R786" s="682"/>
    </row>
    <row r="787">
      <c r="A787" s="845"/>
      <c r="B787" s="799"/>
      <c r="C787" s="800"/>
      <c r="D787" s="801"/>
      <c r="E787" s="802"/>
      <c r="F787" s="807"/>
      <c r="G787" s="682"/>
      <c r="H787" s="682"/>
      <c r="I787" s="808"/>
      <c r="J787" s="809"/>
      <c r="K787" s="810"/>
      <c r="L787" s="811"/>
      <c r="M787" s="810"/>
      <c r="N787" s="812"/>
      <c r="O787" s="813"/>
      <c r="P787" s="813"/>
      <c r="Q787" s="647"/>
      <c r="R787" s="682"/>
    </row>
    <row r="788">
      <c r="A788" s="845"/>
      <c r="B788" s="799"/>
      <c r="C788" s="800"/>
      <c r="D788" s="801"/>
      <c r="E788" s="802"/>
      <c r="F788" s="807"/>
      <c r="G788" s="682"/>
      <c r="H788" s="682"/>
      <c r="I788" s="808"/>
      <c r="J788" s="809"/>
      <c r="K788" s="810"/>
      <c r="L788" s="811"/>
      <c r="M788" s="810"/>
      <c r="N788" s="812"/>
      <c r="O788" s="813"/>
      <c r="P788" s="813"/>
      <c r="Q788" s="647"/>
      <c r="R788" s="682"/>
    </row>
    <row r="789">
      <c r="A789" s="845"/>
      <c r="B789" s="799"/>
      <c r="C789" s="800"/>
      <c r="D789" s="801"/>
      <c r="E789" s="802"/>
      <c r="F789" s="807"/>
      <c r="G789" s="682"/>
      <c r="H789" s="682"/>
      <c r="I789" s="808"/>
      <c r="J789" s="809"/>
      <c r="K789" s="810"/>
      <c r="L789" s="811"/>
      <c r="M789" s="810"/>
      <c r="N789" s="812"/>
      <c r="O789" s="813"/>
      <c r="P789" s="813"/>
      <c r="Q789" s="647"/>
      <c r="R789" s="682"/>
    </row>
    <row r="790">
      <c r="A790" s="845"/>
      <c r="B790" s="799"/>
      <c r="C790" s="800"/>
      <c r="D790" s="801"/>
      <c r="E790" s="802"/>
      <c r="F790" s="807"/>
      <c r="G790" s="682"/>
      <c r="H790" s="682"/>
      <c r="I790" s="808"/>
      <c r="J790" s="809"/>
      <c r="K790" s="810"/>
      <c r="L790" s="811"/>
      <c r="M790" s="810"/>
      <c r="N790" s="812"/>
      <c r="O790" s="813"/>
      <c r="P790" s="813"/>
      <c r="Q790" s="647"/>
      <c r="R790" s="682"/>
    </row>
    <row r="791">
      <c r="A791" s="845"/>
      <c r="B791" s="799"/>
      <c r="C791" s="800"/>
      <c r="D791" s="801"/>
      <c r="E791" s="802"/>
      <c r="F791" s="807"/>
      <c r="G791" s="682"/>
      <c r="H791" s="682"/>
      <c r="I791" s="808"/>
      <c r="J791" s="809"/>
      <c r="K791" s="810"/>
      <c r="L791" s="811"/>
      <c r="M791" s="810"/>
      <c r="N791" s="812"/>
      <c r="O791" s="813"/>
      <c r="P791" s="813"/>
      <c r="Q791" s="647"/>
      <c r="R791" s="682"/>
    </row>
    <row r="792">
      <c r="A792" s="845"/>
      <c r="B792" s="799"/>
      <c r="C792" s="800"/>
      <c r="D792" s="801"/>
      <c r="E792" s="802"/>
      <c r="F792" s="807"/>
      <c r="G792" s="682"/>
      <c r="H792" s="682"/>
      <c r="I792" s="808"/>
      <c r="J792" s="809"/>
      <c r="K792" s="810"/>
      <c r="L792" s="811"/>
      <c r="M792" s="810"/>
      <c r="N792" s="812"/>
      <c r="O792" s="813"/>
      <c r="P792" s="813"/>
      <c r="Q792" s="647"/>
      <c r="R792" s="682"/>
    </row>
    <row r="793">
      <c r="A793" s="845"/>
      <c r="B793" s="799"/>
      <c r="C793" s="800"/>
      <c r="D793" s="801"/>
      <c r="E793" s="802"/>
      <c r="F793" s="807"/>
      <c r="G793" s="682"/>
      <c r="H793" s="682"/>
      <c r="I793" s="808"/>
      <c r="J793" s="809"/>
      <c r="K793" s="810"/>
      <c r="L793" s="811"/>
      <c r="M793" s="810"/>
      <c r="N793" s="812"/>
      <c r="O793" s="813"/>
      <c r="P793" s="813"/>
      <c r="Q793" s="647"/>
      <c r="R793" s="682"/>
    </row>
    <row r="794">
      <c r="A794" s="845"/>
      <c r="B794" s="799"/>
      <c r="C794" s="800"/>
      <c r="D794" s="801"/>
      <c r="E794" s="802"/>
      <c r="F794" s="807"/>
      <c r="G794" s="682"/>
      <c r="H794" s="682"/>
      <c r="I794" s="808"/>
      <c r="J794" s="809"/>
      <c r="K794" s="810"/>
      <c r="L794" s="811"/>
      <c r="M794" s="810"/>
      <c r="N794" s="812"/>
      <c r="O794" s="813"/>
      <c r="P794" s="813"/>
      <c r="Q794" s="647"/>
      <c r="R794" s="682"/>
    </row>
    <row r="795">
      <c r="A795" s="845"/>
      <c r="B795" s="799"/>
      <c r="C795" s="800"/>
      <c r="D795" s="801"/>
      <c r="E795" s="802"/>
      <c r="F795" s="807"/>
      <c r="G795" s="682"/>
      <c r="H795" s="682"/>
      <c r="I795" s="808"/>
      <c r="J795" s="809"/>
      <c r="K795" s="810"/>
      <c r="L795" s="811"/>
      <c r="M795" s="810"/>
      <c r="N795" s="812"/>
      <c r="O795" s="813"/>
      <c r="P795" s="813"/>
      <c r="Q795" s="647"/>
      <c r="R795" s="682"/>
    </row>
    <row r="796">
      <c r="A796" s="845"/>
      <c r="B796" s="799"/>
      <c r="C796" s="800"/>
      <c r="D796" s="801"/>
      <c r="E796" s="802"/>
      <c r="F796" s="807"/>
      <c r="G796" s="682"/>
      <c r="H796" s="682"/>
      <c r="I796" s="808"/>
      <c r="J796" s="809"/>
      <c r="K796" s="810"/>
      <c r="L796" s="811"/>
      <c r="M796" s="810"/>
      <c r="N796" s="812"/>
      <c r="O796" s="813"/>
      <c r="P796" s="813"/>
      <c r="Q796" s="647"/>
      <c r="R796" s="682"/>
    </row>
    <row r="797">
      <c r="A797" s="845"/>
      <c r="B797" s="799"/>
      <c r="C797" s="800"/>
      <c r="D797" s="801"/>
      <c r="E797" s="802"/>
      <c r="F797" s="807"/>
      <c r="G797" s="682"/>
      <c r="H797" s="682"/>
      <c r="I797" s="808"/>
      <c r="J797" s="809"/>
      <c r="K797" s="810"/>
      <c r="L797" s="811"/>
      <c r="M797" s="810"/>
      <c r="N797" s="812"/>
      <c r="O797" s="813"/>
      <c r="P797" s="813"/>
      <c r="Q797" s="647"/>
      <c r="R797" s="682"/>
    </row>
    <row r="798">
      <c r="A798" s="845"/>
      <c r="B798" s="799"/>
      <c r="C798" s="800"/>
      <c r="D798" s="801"/>
      <c r="E798" s="802"/>
      <c r="F798" s="807"/>
      <c r="G798" s="682"/>
      <c r="H798" s="682"/>
      <c r="I798" s="808"/>
      <c r="J798" s="809"/>
      <c r="K798" s="810"/>
      <c r="L798" s="811"/>
      <c r="M798" s="810"/>
      <c r="N798" s="812"/>
      <c r="O798" s="813"/>
      <c r="P798" s="813"/>
      <c r="Q798" s="647"/>
      <c r="R798" s="682"/>
    </row>
    <row r="799">
      <c r="A799" s="845"/>
      <c r="B799" s="799"/>
      <c r="C799" s="800"/>
      <c r="D799" s="801"/>
      <c r="E799" s="802"/>
      <c r="F799" s="807"/>
      <c r="G799" s="682"/>
      <c r="H799" s="682"/>
      <c r="I799" s="808"/>
      <c r="J799" s="809"/>
      <c r="K799" s="810"/>
      <c r="L799" s="811"/>
      <c r="M799" s="810"/>
      <c r="N799" s="812"/>
      <c r="O799" s="813"/>
      <c r="P799" s="813"/>
      <c r="Q799" s="647"/>
      <c r="R799" s="682"/>
    </row>
    <row r="800">
      <c r="A800" s="845"/>
      <c r="B800" s="799"/>
      <c r="C800" s="800"/>
      <c r="D800" s="801"/>
      <c r="E800" s="802"/>
      <c r="F800" s="807"/>
      <c r="G800" s="682"/>
      <c r="H800" s="682"/>
      <c r="I800" s="808"/>
      <c r="J800" s="809"/>
      <c r="K800" s="810"/>
      <c r="L800" s="811"/>
      <c r="M800" s="810"/>
      <c r="N800" s="812"/>
      <c r="O800" s="813"/>
      <c r="P800" s="813"/>
      <c r="Q800" s="647"/>
      <c r="R800" s="682"/>
    </row>
    <row r="801">
      <c r="A801" s="845"/>
      <c r="B801" s="799"/>
      <c r="C801" s="800"/>
      <c r="D801" s="801"/>
      <c r="E801" s="802"/>
      <c r="F801" s="807"/>
      <c r="G801" s="682"/>
      <c r="H801" s="682"/>
      <c r="I801" s="808"/>
      <c r="J801" s="809"/>
      <c r="K801" s="810"/>
      <c r="L801" s="811"/>
      <c r="M801" s="810"/>
      <c r="N801" s="812"/>
      <c r="O801" s="813"/>
      <c r="P801" s="813"/>
      <c r="Q801" s="647"/>
      <c r="R801" s="682"/>
    </row>
    <row r="802">
      <c r="A802" s="845"/>
      <c r="B802" s="799"/>
      <c r="C802" s="800"/>
      <c r="D802" s="801"/>
      <c r="E802" s="802"/>
      <c r="F802" s="807"/>
      <c r="G802" s="682"/>
      <c r="H802" s="682"/>
      <c r="I802" s="808"/>
      <c r="J802" s="809"/>
      <c r="K802" s="810"/>
      <c r="L802" s="811"/>
      <c r="M802" s="810"/>
      <c r="N802" s="812"/>
      <c r="O802" s="813"/>
      <c r="P802" s="813"/>
      <c r="Q802" s="647"/>
      <c r="R802" s="682"/>
    </row>
    <row r="803">
      <c r="A803" s="845"/>
      <c r="B803" s="799"/>
      <c r="C803" s="800"/>
      <c r="D803" s="801"/>
      <c r="E803" s="802"/>
      <c r="F803" s="807"/>
      <c r="G803" s="682"/>
      <c r="H803" s="682"/>
      <c r="I803" s="808"/>
      <c r="J803" s="809"/>
      <c r="K803" s="810"/>
      <c r="L803" s="811"/>
      <c r="M803" s="810"/>
      <c r="N803" s="812"/>
      <c r="O803" s="813"/>
      <c r="P803" s="813"/>
      <c r="Q803" s="647"/>
      <c r="R803" s="682"/>
    </row>
    <row r="804">
      <c r="A804" s="845"/>
      <c r="B804" s="799"/>
      <c r="C804" s="800"/>
      <c r="D804" s="801"/>
      <c r="E804" s="802"/>
      <c r="F804" s="807"/>
      <c r="G804" s="682"/>
      <c r="H804" s="682"/>
      <c r="I804" s="808"/>
      <c r="J804" s="809"/>
      <c r="K804" s="810"/>
      <c r="L804" s="811"/>
      <c r="M804" s="810"/>
      <c r="N804" s="812"/>
      <c r="O804" s="813"/>
      <c r="P804" s="813"/>
      <c r="Q804" s="647"/>
      <c r="R804" s="682"/>
    </row>
    <row r="805">
      <c r="A805" s="845"/>
      <c r="B805" s="799"/>
      <c r="C805" s="800"/>
      <c r="D805" s="801"/>
      <c r="E805" s="802"/>
      <c r="F805" s="807"/>
      <c r="G805" s="682"/>
      <c r="H805" s="682"/>
      <c r="I805" s="808"/>
      <c r="J805" s="809"/>
      <c r="K805" s="810"/>
      <c r="L805" s="811"/>
      <c r="M805" s="810"/>
      <c r="N805" s="812"/>
      <c r="O805" s="813"/>
      <c r="P805" s="813"/>
      <c r="Q805" s="647"/>
      <c r="R805" s="682"/>
    </row>
    <row r="806">
      <c r="A806" s="845"/>
      <c r="B806" s="799"/>
      <c r="C806" s="800"/>
      <c r="D806" s="801"/>
      <c r="E806" s="802"/>
      <c r="F806" s="807"/>
      <c r="G806" s="682"/>
      <c r="H806" s="682"/>
      <c r="I806" s="808"/>
      <c r="J806" s="809"/>
      <c r="K806" s="810"/>
      <c r="L806" s="811"/>
      <c r="M806" s="810"/>
      <c r="N806" s="812"/>
      <c r="O806" s="813"/>
      <c r="P806" s="813"/>
      <c r="Q806" s="647"/>
      <c r="R806" s="682"/>
    </row>
    <row r="807">
      <c r="A807" s="845"/>
      <c r="B807" s="799"/>
      <c r="C807" s="800"/>
      <c r="D807" s="801"/>
      <c r="E807" s="802"/>
      <c r="F807" s="807"/>
      <c r="G807" s="682"/>
      <c r="H807" s="682"/>
      <c r="I807" s="808"/>
      <c r="J807" s="809"/>
      <c r="K807" s="810"/>
      <c r="L807" s="811"/>
      <c r="M807" s="810"/>
      <c r="N807" s="812"/>
      <c r="O807" s="813"/>
      <c r="P807" s="813"/>
      <c r="Q807" s="647"/>
      <c r="R807" s="682"/>
    </row>
    <row r="808">
      <c r="A808" s="845"/>
      <c r="B808" s="799"/>
      <c r="C808" s="800"/>
      <c r="D808" s="801"/>
      <c r="E808" s="802"/>
      <c r="F808" s="807"/>
      <c r="G808" s="682"/>
      <c r="H808" s="682"/>
      <c r="I808" s="808"/>
      <c r="J808" s="809"/>
      <c r="K808" s="810"/>
      <c r="L808" s="811"/>
      <c r="M808" s="810"/>
      <c r="N808" s="812"/>
      <c r="O808" s="813"/>
      <c r="P808" s="813"/>
      <c r="Q808" s="647"/>
      <c r="R808" s="682"/>
    </row>
    <row r="809">
      <c r="A809" s="845"/>
      <c r="B809" s="799"/>
      <c r="C809" s="800"/>
      <c r="D809" s="801"/>
      <c r="E809" s="802"/>
      <c r="F809" s="807"/>
      <c r="G809" s="682"/>
      <c r="H809" s="682"/>
      <c r="I809" s="808"/>
      <c r="J809" s="809"/>
      <c r="K809" s="810"/>
      <c r="L809" s="811"/>
      <c r="M809" s="810"/>
      <c r="N809" s="812"/>
      <c r="O809" s="813"/>
      <c r="P809" s="813"/>
      <c r="Q809" s="647"/>
      <c r="R809" s="682"/>
    </row>
    <row r="810">
      <c r="A810" s="845"/>
      <c r="B810" s="799"/>
      <c r="C810" s="800"/>
      <c r="D810" s="801"/>
      <c r="E810" s="802"/>
      <c r="F810" s="807"/>
      <c r="G810" s="682"/>
      <c r="H810" s="682"/>
      <c r="I810" s="808"/>
      <c r="J810" s="809"/>
      <c r="K810" s="810"/>
      <c r="L810" s="811"/>
      <c r="M810" s="810"/>
      <c r="N810" s="812"/>
      <c r="O810" s="813"/>
      <c r="P810" s="813"/>
      <c r="Q810" s="647"/>
      <c r="R810" s="682"/>
    </row>
    <row r="811">
      <c r="A811" s="845"/>
      <c r="B811" s="799"/>
      <c r="C811" s="800"/>
      <c r="D811" s="801"/>
      <c r="E811" s="802"/>
      <c r="F811" s="807"/>
      <c r="G811" s="682"/>
      <c r="H811" s="682"/>
      <c r="I811" s="808"/>
      <c r="J811" s="809"/>
      <c r="K811" s="810"/>
      <c r="L811" s="811"/>
      <c r="M811" s="810"/>
      <c r="N811" s="812"/>
      <c r="O811" s="813"/>
      <c r="P811" s="813"/>
      <c r="Q811" s="647"/>
      <c r="R811" s="682"/>
    </row>
    <row r="812">
      <c r="A812" s="845"/>
      <c r="B812" s="799"/>
      <c r="C812" s="800"/>
      <c r="D812" s="801"/>
      <c r="E812" s="802"/>
      <c r="F812" s="807"/>
      <c r="G812" s="682"/>
      <c r="H812" s="682"/>
      <c r="I812" s="808"/>
      <c r="J812" s="809"/>
      <c r="K812" s="810"/>
      <c r="L812" s="811"/>
      <c r="M812" s="810"/>
      <c r="N812" s="812"/>
      <c r="O812" s="813"/>
      <c r="P812" s="813"/>
      <c r="Q812" s="647"/>
      <c r="R812" s="682"/>
    </row>
    <row r="813">
      <c r="A813" s="845"/>
      <c r="B813" s="799"/>
      <c r="C813" s="800"/>
      <c r="D813" s="801"/>
      <c r="E813" s="802"/>
      <c r="F813" s="807"/>
      <c r="G813" s="682"/>
      <c r="H813" s="682"/>
      <c r="I813" s="808"/>
      <c r="J813" s="809"/>
      <c r="K813" s="810"/>
      <c r="L813" s="811"/>
      <c r="M813" s="810"/>
      <c r="N813" s="812"/>
      <c r="O813" s="813"/>
      <c r="P813" s="813"/>
      <c r="Q813" s="647"/>
      <c r="R813" s="682"/>
    </row>
    <row r="814">
      <c r="A814" s="845"/>
      <c r="B814" s="799"/>
      <c r="C814" s="800"/>
      <c r="D814" s="801"/>
      <c r="E814" s="802"/>
      <c r="F814" s="807"/>
      <c r="G814" s="682"/>
      <c r="H814" s="682"/>
      <c r="I814" s="808"/>
      <c r="J814" s="809"/>
      <c r="K814" s="810"/>
      <c r="L814" s="811"/>
      <c r="M814" s="810"/>
      <c r="N814" s="812"/>
      <c r="O814" s="813"/>
      <c r="P814" s="813"/>
      <c r="Q814" s="647"/>
      <c r="R814" s="682"/>
    </row>
    <row r="815">
      <c r="A815" s="845"/>
      <c r="B815" s="799"/>
      <c r="C815" s="800"/>
      <c r="D815" s="801"/>
      <c r="E815" s="802"/>
      <c r="F815" s="807"/>
      <c r="G815" s="682"/>
      <c r="H815" s="682"/>
      <c r="I815" s="808"/>
      <c r="J815" s="809"/>
      <c r="K815" s="810"/>
      <c r="L815" s="811"/>
      <c r="M815" s="810"/>
      <c r="N815" s="812"/>
      <c r="O815" s="813"/>
      <c r="P815" s="813"/>
      <c r="Q815" s="647"/>
      <c r="R815" s="682"/>
    </row>
    <row r="816">
      <c r="A816" s="845"/>
      <c r="B816" s="799"/>
      <c r="C816" s="800"/>
      <c r="D816" s="801"/>
      <c r="E816" s="802"/>
      <c r="F816" s="807"/>
      <c r="G816" s="682"/>
      <c r="H816" s="682"/>
      <c r="I816" s="808"/>
      <c r="J816" s="809"/>
      <c r="K816" s="810"/>
      <c r="L816" s="811"/>
      <c r="M816" s="810"/>
      <c r="N816" s="812"/>
      <c r="O816" s="813"/>
      <c r="P816" s="813"/>
      <c r="Q816" s="647"/>
      <c r="R816" s="682"/>
    </row>
    <row r="817">
      <c r="A817" s="845"/>
      <c r="B817" s="799"/>
      <c r="C817" s="800"/>
      <c r="D817" s="801"/>
      <c r="E817" s="802"/>
      <c r="F817" s="807"/>
      <c r="G817" s="682"/>
      <c r="H817" s="682"/>
      <c r="I817" s="808"/>
      <c r="J817" s="809"/>
      <c r="K817" s="810"/>
      <c r="L817" s="811"/>
      <c r="M817" s="810"/>
      <c r="N817" s="812"/>
      <c r="O817" s="813"/>
      <c r="P817" s="813"/>
      <c r="Q817" s="647"/>
      <c r="R817" s="682"/>
    </row>
    <row r="818">
      <c r="A818" s="845"/>
      <c r="B818" s="799"/>
      <c r="C818" s="800"/>
      <c r="D818" s="801"/>
      <c r="E818" s="802"/>
      <c r="F818" s="807"/>
      <c r="G818" s="682"/>
      <c r="H818" s="682"/>
      <c r="I818" s="808"/>
      <c r="J818" s="809"/>
      <c r="K818" s="810"/>
      <c r="L818" s="811"/>
      <c r="M818" s="810"/>
      <c r="N818" s="812"/>
      <c r="O818" s="813"/>
      <c r="P818" s="813"/>
      <c r="Q818" s="647"/>
      <c r="R818" s="682"/>
    </row>
    <row r="819">
      <c r="A819" s="845"/>
      <c r="B819" s="799"/>
      <c r="C819" s="800"/>
      <c r="D819" s="801"/>
      <c r="E819" s="802"/>
      <c r="F819" s="807"/>
      <c r="G819" s="682"/>
      <c r="H819" s="682"/>
      <c r="I819" s="808"/>
      <c r="J819" s="809"/>
      <c r="K819" s="810"/>
      <c r="L819" s="811"/>
      <c r="M819" s="810"/>
      <c r="N819" s="812"/>
      <c r="O819" s="813"/>
      <c r="P819" s="813"/>
      <c r="Q819" s="647"/>
      <c r="R819" s="682"/>
    </row>
    <row r="820">
      <c r="A820" s="845"/>
      <c r="B820" s="799"/>
      <c r="C820" s="800"/>
      <c r="D820" s="801"/>
      <c r="E820" s="802"/>
      <c r="F820" s="807"/>
      <c r="G820" s="682"/>
      <c r="H820" s="682"/>
      <c r="I820" s="808"/>
      <c r="J820" s="809"/>
      <c r="K820" s="810"/>
      <c r="L820" s="811"/>
      <c r="M820" s="810"/>
      <c r="N820" s="812"/>
      <c r="O820" s="813"/>
      <c r="P820" s="813"/>
      <c r="Q820" s="647"/>
      <c r="R820" s="682"/>
    </row>
    <row r="821">
      <c r="A821" s="845"/>
      <c r="B821" s="799"/>
      <c r="C821" s="800"/>
      <c r="D821" s="801"/>
      <c r="E821" s="802"/>
      <c r="F821" s="807"/>
      <c r="G821" s="682"/>
      <c r="H821" s="682"/>
      <c r="I821" s="808"/>
      <c r="J821" s="809"/>
      <c r="K821" s="810"/>
      <c r="L821" s="811"/>
      <c r="M821" s="810"/>
      <c r="N821" s="812"/>
      <c r="O821" s="813"/>
      <c r="P821" s="813"/>
      <c r="Q821" s="647"/>
      <c r="R821" s="682"/>
    </row>
    <row r="822">
      <c r="A822" s="845"/>
      <c r="B822" s="799"/>
      <c r="C822" s="800"/>
      <c r="D822" s="801"/>
      <c r="E822" s="802"/>
      <c r="F822" s="807"/>
      <c r="G822" s="682"/>
      <c r="H822" s="682"/>
      <c r="I822" s="808"/>
      <c r="J822" s="809"/>
      <c r="K822" s="810"/>
      <c r="L822" s="811"/>
      <c r="M822" s="810"/>
      <c r="N822" s="812"/>
      <c r="O822" s="813"/>
      <c r="P822" s="813"/>
      <c r="Q822" s="647"/>
      <c r="R822" s="682"/>
    </row>
    <row r="823">
      <c r="A823" s="845"/>
      <c r="B823" s="799"/>
      <c r="C823" s="800"/>
      <c r="D823" s="801"/>
      <c r="E823" s="802"/>
      <c r="F823" s="807"/>
      <c r="G823" s="682"/>
      <c r="H823" s="682"/>
      <c r="I823" s="808"/>
      <c r="J823" s="809"/>
      <c r="K823" s="810"/>
      <c r="L823" s="811"/>
      <c r="M823" s="810"/>
      <c r="N823" s="812"/>
      <c r="O823" s="813"/>
      <c r="P823" s="813"/>
      <c r="Q823" s="647"/>
      <c r="R823" s="682"/>
    </row>
    <row r="824">
      <c r="A824" s="845"/>
      <c r="B824" s="799"/>
      <c r="C824" s="800"/>
      <c r="D824" s="801"/>
      <c r="E824" s="802"/>
      <c r="F824" s="807"/>
      <c r="G824" s="682"/>
      <c r="H824" s="682"/>
      <c r="I824" s="808"/>
      <c r="J824" s="809"/>
      <c r="K824" s="810"/>
      <c r="L824" s="811"/>
      <c r="M824" s="810"/>
      <c r="N824" s="812"/>
      <c r="O824" s="813"/>
      <c r="P824" s="813"/>
      <c r="Q824" s="647"/>
      <c r="R824" s="682"/>
    </row>
    <row r="825">
      <c r="A825" s="845"/>
      <c r="B825" s="799"/>
      <c r="C825" s="800"/>
      <c r="D825" s="801"/>
      <c r="E825" s="802"/>
      <c r="F825" s="807"/>
      <c r="G825" s="682"/>
      <c r="H825" s="682"/>
      <c r="I825" s="808"/>
      <c r="J825" s="809"/>
      <c r="K825" s="810"/>
      <c r="L825" s="811"/>
      <c r="M825" s="810"/>
      <c r="N825" s="812"/>
      <c r="O825" s="813"/>
      <c r="P825" s="813"/>
      <c r="Q825" s="647"/>
      <c r="R825" s="682"/>
    </row>
    <row r="826">
      <c r="A826" s="845"/>
      <c r="B826" s="799"/>
      <c r="C826" s="800"/>
      <c r="D826" s="801"/>
      <c r="E826" s="802"/>
      <c r="F826" s="807"/>
      <c r="G826" s="682"/>
      <c r="H826" s="682"/>
      <c r="I826" s="808"/>
      <c r="J826" s="809"/>
      <c r="K826" s="810"/>
      <c r="L826" s="811"/>
      <c r="M826" s="810"/>
      <c r="N826" s="812"/>
      <c r="O826" s="813"/>
      <c r="P826" s="813"/>
      <c r="Q826" s="647"/>
      <c r="R826" s="682"/>
    </row>
    <row r="827">
      <c r="A827" s="845"/>
      <c r="B827" s="799"/>
      <c r="C827" s="800"/>
      <c r="D827" s="801"/>
      <c r="E827" s="802"/>
      <c r="F827" s="807"/>
      <c r="G827" s="682"/>
      <c r="H827" s="682"/>
      <c r="I827" s="808"/>
      <c r="J827" s="809"/>
      <c r="K827" s="810"/>
      <c r="L827" s="811"/>
      <c r="M827" s="810"/>
      <c r="N827" s="812"/>
      <c r="O827" s="813"/>
      <c r="P827" s="813"/>
      <c r="Q827" s="647"/>
      <c r="R827" s="682"/>
    </row>
    <row r="828">
      <c r="A828" s="845"/>
      <c r="B828" s="799"/>
      <c r="C828" s="800"/>
      <c r="D828" s="801"/>
      <c r="E828" s="802"/>
      <c r="F828" s="807"/>
      <c r="G828" s="682"/>
      <c r="H828" s="682"/>
      <c r="I828" s="808"/>
      <c r="J828" s="809"/>
      <c r="K828" s="810"/>
      <c r="L828" s="811"/>
      <c r="M828" s="810"/>
      <c r="N828" s="812"/>
      <c r="O828" s="813"/>
      <c r="P828" s="813"/>
      <c r="Q828" s="647"/>
      <c r="R828" s="682"/>
    </row>
    <row r="829">
      <c r="A829" s="543" t="s">
        <v>1281</v>
      </c>
      <c r="B829" s="543" t="s">
        <v>1282</v>
      </c>
      <c r="C829" s="734" t="s">
        <v>1283</v>
      </c>
      <c r="D829" s="734" t="s">
        <v>1284</v>
      </c>
      <c r="E829" s="707" t="s">
        <v>713</v>
      </c>
      <c r="F829" s="548" t="s">
        <v>1285</v>
      </c>
      <c r="G829" s="546">
        <v>349.0</v>
      </c>
      <c r="H829" s="682"/>
      <c r="I829" s="808"/>
      <c r="J829" s="550">
        <v>41.0</v>
      </c>
      <c r="K829" s="542">
        <f t="shared" ref="K829:K836" si="125">J829/G829</f>
        <v>0.11747851</v>
      </c>
      <c r="L829" s="541">
        <f t="shared" ref="L829:L836" si="126">Q829-J829</f>
        <v>-41</v>
      </c>
      <c r="M829" s="542">
        <f t="shared" ref="M829:M836" si="127">Q829/J829-1</f>
        <v>-1</v>
      </c>
      <c r="N829" s="678">
        <v>399.0</v>
      </c>
      <c r="O829" s="753"/>
      <c r="P829" s="86" t="s">
        <v>315</v>
      </c>
      <c r="Q829" s="647"/>
      <c r="R829" s="682"/>
    </row>
    <row r="830">
      <c r="E830" s="707" t="s">
        <v>714</v>
      </c>
      <c r="F830" s="548" t="s">
        <v>1285</v>
      </c>
      <c r="G830" s="546">
        <v>349.0</v>
      </c>
      <c r="H830" s="682"/>
      <c r="I830" s="808"/>
      <c r="J830" s="550">
        <v>41.0</v>
      </c>
      <c r="K830" s="542">
        <f t="shared" si="125"/>
        <v>0.11747851</v>
      </c>
      <c r="L830" s="541">
        <f t="shared" si="126"/>
        <v>-41</v>
      </c>
      <c r="M830" s="542">
        <f t="shared" si="127"/>
        <v>-1</v>
      </c>
      <c r="N830" s="661"/>
      <c r="O830" s="753"/>
      <c r="P830" s="753"/>
      <c r="Q830" s="647"/>
      <c r="R830" s="682"/>
    </row>
    <row r="831">
      <c r="E831" s="707" t="s">
        <v>715</v>
      </c>
      <c r="F831" s="548" t="s">
        <v>1285</v>
      </c>
      <c r="G831" s="546">
        <v>349.0</v>
      </c>
      <c r="H831" s="682"/>
      <c r="I831" s="808"/>
      <c r="J831" s="550">
        <v>41.0</v>
      </c>
      <c r="K831" s="542">
        <f t="shared" si="125"/>
        <v>0.11747851</v>
      </c>
      <c r="L831" s="541">
        <f t="shared" si="126"/>
        <v>-41</v>
      </c>
      <c r="M831" s="542">
        <f t="shared" si="127"/>
        <v>-1</v>
      </c>
      <c r="N831" s="661"/>
      <c r="O831" s="753"/>
      <c r="P831" s="753"/>
      <c r="Q831" s="647"/>
      <c r="R831" s="682"/>
    </row>
    <row r="832">
      <c r="E832" s="707" t="s">
        <v>736</v>
      </c>
      <c r="F832" s="548" t="s">
        <v>1285</v>
      </c>
      <c r="G832" s="546">
        <v>349.0</v>
      </c>
      <c r="H832" s="682"/>
      <c r="I832" s="808"/>
      <c r="J832" s="550">
        <v>41.0</v>
      </c>
      <c r="K832" s="542">
        <f t="shared" si="125"/>
        <v>0.11747851</v>
      </c>
      <c r="L832" s="541">
        <f t="shared" si="126"/>
        <v>-41</v>
      </c>
      <c r="M832" s="542">
        <f t="shared" si="127"/>
        <v>-1</v>
      </c>
      <c r="N832" s="661"/>
      <c r="O832" s="753"/>
      <c r="P832" s="753"/>
      <c r="Q832" s="647"/>
      <c r="R832" s="682"/>
    </row>
    <row r="833">
      <c r="A833" s="734" t="s">
        <v>777</v>
      </c>
      <c r="B833" s="734" t="s">
        <v>1286</v>
      </c>
      <c r="C833" s="734" t="s">
        <v>777</v>
      </c>
      <c r="D833" s="734" t="s">
        <v>1286</v>
      </c>
      <c r="E833" s="846" t="s">
        <v>713</v>
      </c>
      <c r="F833" s="847">
        <v>330.0</v>
      </c>
      <c r="G833" s="546">
        <v>339.0</v>
      </c>
      <c r="H833" s="682"/>
      <c r="I833" s="808"/>
      <c r="J833" s="815">
        <v>62.0</v>
      </c>
      <c r="K833" s="542">
        <f t="shared" si="125"/>
        <v>0.1828908555</v>
      </c>
      <c r="L833" s="541">
        <f t="shared" si="126"/>
        <v>-62</v>
      </c>
      <c r="M833" s="542">
        <f t="shared" si="127"/>
        <v>-1</v>
      </c>
      <c r="N833" s="812"/>
      <c r="O833" s="813"/>
      <c r="P833" s="813"/>
      <c r="Q833" s="647"/>
      <c r="R833" s="682"/>
    </row>
    <row r="834">
      <c r="E834" s="846" t="s">
        <v>714</v>
      </c>
      <c r="F834" s="847">
        <v>330.0</v>
      </c>
      <c r="G834" s="546">
        <v>339.0</v>
      </c>
      <c r="H834" s="546" t="s">
        <v>1055</v>
      </c>
      <c r="I834" s="808"/>
      <c r="J834" s="815">
        <v>62.0</v>
      </c>
      <c r="K834" s="542">
        <f t="shared" si="125"/>
        <v>0.1828908555</v>
      </c>
      <c r="L834" s="541">
        <f t="shared" si="126"/>
        <v>-62</v>
      </c>
      <c r="M834" s="542">
        <f t="shared" si="127"/>
        <v>-1</v>
      </c>
      <c r="N834" s="812"/>
      <c r="O834" s="813"/>
      <c r="P834" s="813"/>
      <c r="Q834" s="647"/>
      <c r="R834" s="682"/>
    </row>
    <row r="835">
      <c r="E835" s="846" t="s">
        <v>715</v>
      </c>
      <c r="F835" s="847">
        <v>330.0</v>
      </c>
      <c r="G835" s="546">
        <v>339.0</v>
      </c>
      <c r="H835" s="682"/>
      <c r="I835" s="808"/>
      <c r="J835" s="815">
        <v>65.0</v>
      </c>
      <c r="K835" s="542">
        <f t="shared" si="125"/>
        <v>0.191740413</v>
      </c>
      <c r="L835" s="541">
        <f t="shared" si="126"/>
        <v>-65</v>
      </c>
      <c r="M835" s="542">
        <f t="shared" si="127"/>
        <v>-1</v>
      </c>
      <c r="N835" s="812"/>
      <c r="O835" s="813"/>
      <c r="P835" s="813"/>
      <c r="Q835" s="647"/>
      <c r="R835" s="682"/>
    </row>
    <row r="836">
      <c r="E836" s="846" t="s">
        <v>736</v>
      </c>
      <c r="F836" s="847">
        <v>330.0</v>
      </c>
      <c r="G836" s="546">
        <v>339.0</v>
      </c>
      <c r="H836" s="546" t="s">
        <v>1055</v>
      </c>
      <c r="I836" s="808"/>
      <c r="J836" s="815">
        <v>70.0</v>
      </c>
      <c r="K836" s="542">
        <f t="shared" si="125"/>
        <v>0.2064896755</v>
      </c>
      <c r="L836" s="541">
        <f t="shared" si="126"/>
        <v>-70</v>
      </c>
      <c r="M836" s="542">
        <f t="shared" si="127"/>
        <v>-1</v>
      </c>
      <c r="N836" s="812"/>
      <c r="O836" s="813"/>
      <c r="P836" s="813"/>
      <c r="Q836" s="647"/>
      <c r="R836" s="682"/>
    </row>
    <row r="837">
      <c r="A837" s="845"/>
      <c r="B837" s="799"/>
      <c r="C837" s="800"/>
      <c r="D837" s="799"/>
      <c r="E837" s="802"/>
      <c r="F837" s="807"/>
      <c r="G837" s="682"/>
      <c r="H837" s="682"/>
      <c r="I837" s="808"/>
      <c r="J837" s="809"/>
      <c r="K837" s="810"/>
      <c r="L837" s="811"/>
      <c r="M837" s="810"/>
      <c r="N837" s="812"/>
      <c r="O837" s="813"/>
      <c r="P837" s="813"/>
      <c r="Q837" s="647"/>
      <c r="R837" s="682"/>
    </row>
    <row r="838">
      <c r="A838" s="845"/>
      <c r="B838" s="799"/>
      <c r="C838" s="800"/>
      <c r="D838" s="799"/>
      <c r="E838" s="802"/>
      <c r="F838" s="807"/>
      <c r="G838" s="682"/>
      <c r="H838" s="682"/>
      <c r="I838" s="808"/>
      <c r="J838" s="809"/>
      <c r="K838" s="810"/>
      <c r="L838" s="811"/>
      <c r="M838" s="810"/>
      <c r="N838" s="812"/>
      <c r="O838" s="813"/>
      <c r="P838" s="813"/>
      <c r="Q838" s="647"/>
      <c r="R838" s="682"/>
    </row>
    <row r="839">
      <c r="A839" s="734" t="s">
        <v>1055</v>
      </c>
      <c r="B839" s="799"/>
      <c r="C839" s="800"/>
      <c r="D839" s="799"/>
      <c r="E839" s="802"/>
      <c r="F839" s="807"/>
      <c r="G839" s="682"/>
      <c r="H839" s="682"/>
      <c r="I839" s="808"/>
      <c r="J839" s="809"/>
      <c r="K839" s="810"/>
      <c r="L839" s="811"/>
      <c r="M839" s="810"/>
      <c r="N839" s="812"/>
      <c r="O839" s="813"/>
      <c r="P839" s="813"/>
      <c r="Q839" s="647"/>
      <c r="R839" s="682"/>
    </row>
    <row r="840">
      <c r="A840" s="845"/>
      <c r="B840" s="799"/>
      <c r="C840" s="800"/>
      <c r="D840" s="799"/>
      <c r="E840" s="802"/>
      <c r="F840" s="807"/>
      <c r="G840" s="682"/>
      <c r="H840" s="682"/>
      <c r="I840" s="808"/>
      <c r="J840" s="809"/>
      <c r="K840" s="810"/>
      <c r="L840" s="811"/>
      <c r="M840" s="810"/>
      <c r="N840" s="812"/>
      <c r="O840" s="813"/>
      <c r="P840" s="813"/>
      <c r="Q840" s="647"/>
      <c r="R840" s="682"/>
    </row>
    <row r="841">
      <c r="A841" s="845"/>
      <c r="B841" s="799"/>
      <c r="C841" s="800"/>
      <c r="D841" s="799"/>
      <c r="E841" s="802"/>
      <c r="F841" s="807"/>
      <c r="G841" s="682"/>
      <c r="H841" s="682"/>
      <c r="I841" s="808"/>
      <c r="J841" s="809"/>
      <c r="K841" s="810"/>
      <c r="L841" s="811"/>
      <c r="M841" s="810"/>
      <c r="N841" s="812"/>
      <c r="O841" s="813"/>
      <c r="P841" s="813"/>
      <c r="Q841" s="647"/>
      <c r="R841" s="682"/>
    </row>
    <row r="842">
      <c r="A842" s="845"/>
      <c r="B842" s="799"/>
      <c r="C842" s="800"/>
      <c r="D842" s="799"/>
      <c r="E842" s="802"/>
      <c r="F842" s="807"/>
      <c r="G842" s="682"/>
      <c r="H842" s="682"/>
      <c r="I842" s="808"/>
      <c r="J842" s="809"/>
      <c r="K842" s="810"/>
      <c r="L842" s="811"/>
      <c r="M842" s="810"/>
      <c r="N842" s="812"/>
      <c r="O842" s="813"/>
      <c r="P842" s="813"/>
      <c r="Q842" s="647"/>
      <c r="R842" s="682"/>
    </row>
    <row r="843">
      <c r="A843" s="845"/>
      <c r="B843" s="799"/>
      <c r="C843" s="800"/>
      <c r="D843" s="799"/>
      <c r="E843" s="802"/>
      <c r="F843" s="807"/>
      <c r="G843" s="682"/>
      <c r="H843" s="682"/>
      <c r="I843" s="808"/>
      <c r="J843" s="809"/>
      <c r="K843" s="810"/>
      <c r="L843" s="811"/>
      <c r="M843" s="810"/>
      <c r="N843" s="812"/>
      <c r="O843" s="813"/>
      <c r="P843" s="813"/>
      <c r="Q843" s="647"/>
      <c r="R843" s="682"/>
    </row>
    <row r="844">
      <c r="A844" s="845"/>
      <c r="B844" s="799"/>
      <c r="C844" s="800"/>
      <c r="D844" s="799"/>
      <c r="E844" s="802"/>
      <c r="F844" s="807"/>
      <c r="G844" s="682"/>
      <c r="H844" s="682"/>
      <c r="I844" s="808"/>
      <c r="J844" s="809"/>
      <c r="K844" s="810"/>
      <c r="L844" s="811"/>
      <c r="M844" s="810"/>
      <c r="N844" s="812"/>
      <c r="O844" s="813"/>
      <c r="P844" s="813"/>
      <c r="Q844" s="647"/>
      <c r="R844" s="682"/>
    </row>
    <row r="845">
      <c r="A845" s="845"/>
      <c r="B845" s="799"/>
      <c r="C845" s="800"/>
      <c r="D845" s="799"/>
      <c r="E845" s="802"/>
      <c r="F845" s="807"/>
      <c r="G845" s="682"/>
      <c r="H845" s="682"/>
      <c r="I845" s="808"/>
      <c r="J845" s="809"/>
      <c r="K845" s="810"/>
      <c r="L845" s="811"/>
      <c r="M845" s="810"/>
      <c r="N845" s="812"/>
      <c r="O845" s="813"/>
      <c r="P845" s="813"/>
      <c r="Q845" s="647"/>
      <c r="R845" s="682"/>
    </row>
    <row r="846">
      <c r="A846" s="845"/>
      <c r="B846" s="799"/>
      <c r="C846" s="800"/>
      <c r="D846" s="799"/>
      <c r="E846" s="802"/>
      <c r="F846" s="807"/>
      <c r="G846" s="682"/>
      <c r="H846" s="682"/>
      <c r="I846" s="808"/>
      <c r="J846" s="809"/>
      <c r="K846" s="810"/>
      <c r="L846" s="811"/>
      <c r="M846" s="810"/>
      <c r="N846" s="812"/>
      <c r="O846" s="813"/>
      <c r="P846" s="813"/>
      <c r="Q846" s="647"/>
      <c r="R846" s="682"/>
    </row>
    <row r="847">
      <c r="A847" s="845"/>
      <c r="B847" s="799"/>
      <c r="C847" s="800"/>
      <c r="D847" s="799"/>
      <c r="E847" s="802"/>
      <c r="F847" s="807"/>
      <c r="G847" s="682"/>
      <c r="H847" s="682"/>
      <c r="I847" s="808"/>
      <c r="J847" s="815" t="s">
        <v>1055</v>
      </c>
      <c r="K847" s="810"/>
      <c r="L847" s="811"/>
      <c r="M847" s="810"/>
      <c r="N847" s="812"/>
      <c r="O847" s="813"/>
      <c r="P847" s="813"/>
      <c r="Q847" s="647"/>
      <c r="R847" s="682"/>
    </row>
    <row r="848">
      <c r="A848" s="845"/>
      <c r="B848" s="799"/>
      <c r="C848" s="848" t="s">
        <v>1055</v>
      </c>
      <c r="D848" s="799"/>
      <c r="E848" s="802"/>
      <c r="F848" s="807"/>
      <c r="G848" s="682"/>
      <c r="H848" s="682"/>
      <c r="I848" s="808"/>
      <c r="J848" s="809"/>
      <c r="K848" s="810"/>
      <c r="L848" s="811"/>
      <c r="M848" s="810"/>
      <c r="N848" s="812"/>
      <c r="O848" s="813"/>
      <c r="P848" s="813"/>
      <c r="Q848" s="647"/>
      <c r="R848" s="682"/>
    </row>
    <row r="849">
      <c r="A849" s="845"/>
      <c r="B849" s="799"/>
      <c r="C849" s="800"/>
      <c r="D849" s="799"/>
      <c r="E849" s="802"/>
      <c r="F849" s="807"/>
      <c r="G849" s="682"/>
      <c r="H849" s="682"/>
      <c r="I849" s="808"/>
      <c r="J849" s="809"/>
      <c r="K849" s="810"/>
      <c r="L849" s="811"/>
      <c r="M849" s="810"/>
      <c r="N849" s="812"/>
      <c r="O849" s="813"/>
      <c r="P849" s="813"/>
      <c r="Q849" s="647"/>
      <c r="R849" s="682"/>
    </row>
    <row r="850">
      <c r="A850" s="845"/>
      <c r="B850" s="799"/>
      <c r="C850" s="800"/>
      <c r="D850" s="799"/>
      <c r="E850" s="802"/>
      <c r="F850" s="807"/>
      <c r="G850" s="682"/>
      <c r="H850" s="682"/>
      <c r="I850" s="808"/>
      <c r="J850" s="809"/>
      <c r="K850" s="810"/>
      <c r="L850" s="811"/>
      <c r="M850" s="810"/>
      <c r="N850" s="812"/>
      <c r="O850" s="813"/>
      <c r="P850" s="813"/>
      <c r="Q850" s="647"/>
      <c r="R850" s="682"/>
    </row>
    <row r="851">
      <c r="A851" s="845"/>
      <c r="B851" s="799"/>
      <c r="C851" s="800"/>
      <c r="D851" s="799"/>
      <c r="E851" s="802"/>
      <c r="F851" s="807"/>
      <c r="G851" s="682"/>
      <c r="H851" s="682"/>
      <c r="I851" s="808"/>
      <c r="J851" s="809"/>
      <c r="K851" s="810"/>
      <c r="L851" s="811"/>
      <c r="M851" s="810"/>
      <c r="N851" s="812"/>
      <c r="O851" s="813"/>
      <c r="P851" s="813"/>
      <c r="Q851" s="647"/>
      <c r="R851" s="682"/>
    </row>
    <row r="852">
      <c r="A852" s="845"/>
      <c r="B852" s="799"/>
      <c r="C852" s="800"/>
      <c r="D852" s="799"/>
      <c r="E852" s="802"/>
      <c r="F852" s="807"/>
      <c r="G852" s="682"/>
      <c r="H852" s="682"/>
      <c r="I852" s="808"/>
      <c r="J852" s="809"/>
      <c r="K852" s="810"/>
      <c r="L852" s="811"/>
      <c r="M852" s="810"/>
      <c r="N852" s="812"/>
      <c r="O852" s="813"/>
      <c r="P852" s="813"/>
      <c r="Q852" s="647"/>
      <c r="R852" s="682"/>
    </row>
    <row r="853">
      <c r="A853" s="845"/>
      <c r="B853" s="799"/>
      <c r="C853" s="800"/>
      <c r="D853" s="799"/>
      <c r="E853" s="802"/>
      <c r="F853" s="807"/>
      <c r="G853" s="682"/>
      <c r="H853" s="682"/>
      <c r="I853" s="808"/>
      <c r="J853" s="809"/>
      <c r="K853" s="810"/>
      <c r="L853" s="811"/>
      <c r="M853" s="810"/>
      <c r="N853" s="812"/>
      <c r="O853" s="813"/>
      <c r="P853" s="813"/>
      <c r="Q853" s="647"/>
      <c r="R853" s="682"/>
    </row>
    <row r="854">
      <c r="A854" s="845"/>
      <c r="B854" s="799"/>
      <c r="C854" s="800"/>
      <c r="D854" s="799"/>
      <c r="E854" s="802"/>
      <c r="F854" s="807"/>
      <c r="G854" s="682"/>
      <c r="H854" s="682"/>
      <c r="I854" s="808"/>
      <c r="J854" s="809"/>
      <c r="K854" s="810"/>
      <c r="L854" s="811"/>
      <c r="M854" s="810"/>
      <c r="N854" s="812"/>
      <c r="O854" s="813"/>
      <c r="P854" s="813"/>
      <c r="Q854" s="647"/>
      <c r="R854" s="682"/>
    </row>
    <row r="855">
      <c r="A855" s="845"/>
      <c r="B855" s="799"/>
      <c r="C855" s="800"/>
      <c r="D855" s="799"/>
      <c r="E855" s="802"/>
      <c r="F855" s="807"/>
      <c r="G855" s="682"/>
      <c r="H855" s="682"/>
      <c r="I855" s="808"/>
      <c r="J855" s="809"/>
      <c r="K855" s="810"/>
      <c r="L855" s="811"/>
      <c r="M855" s="810"/>
      <c r="N855" s="812"/>
      <c r="O855" s="813"/>
      <c r="P855" s="813"/>
      <c r="Q855" s="647"/>
      <c r="R855" s="682"/>
    </row>
    <row r="856">
      <c r="A856" s="845"/>
      <c r="B856" s="799"/>
      <c r="C856" s="800"/>
      <c r="D856" s="799"/>
      <c r="E856" s="802"/>
      <c r="F856" s="807"/>
      <c r="G856" s="682"/>
      <c r="H856" s="682"/>
      <c r="I856" s="808"/>
      <c r="J856" s="809"/>
      <c r="K856" s="810"/>
      <c r="L856" s="811"/>
      <c r="M856" s="810"/>
      <c r="N856" s="812"/>
      <c r="O856" s="813"/>
      <c r="P856" s="813"/>
      <c r="Q856" s="647"/>
      <c r="R856" s="682"/>
    </row>
    <row r="857">
      <c r="A857" s="845"/>
      <c r="B857" s="799"/>
      <c r="C857" s="800"/>
      <c r="D857" s="799"/>
      <c r="E857" s="802"/>
      <c r="F857" s="807"/>
      <c r="G857" s="682"/>
      <c r="H857" s="682"/>
      <c r="I857" s="808"/>
      <c r="J857" s="809"/>
      <c r="K857" s="810"/>
      <c r="L857" s="811"/>
      <c r="M857" s="810"/>
      <c r="N857" s="812"/>
      <c r="O857" s="813"/>
      <c r="P857" s="813"/>
      <c r="Q857" s="647"/>
      <c r="R857" s="682"/>
    </row>
    <row r="858">
      <c r="A858" s="845"/>
      <c r="B858" s="799"/>
      <c r="C858" s="800"/>
      <c r="D858" s="799"/>
      <c r="E858" s="802"/>
      <c r="F858" s="807"/>
      <c r="G858" s="682"/>
      <c r="H858" s="682"/>
      <c r="I858" s="808"/>
      <c r="J858" s="809"/>
      <c r="K858" s="810"/>
      <c r="L858" s="811"/>
      <c r="M858" s="810"/>
      <c r="N858" s="812"/>
      <c r="O858" s="813"/>
      <c r="P858" s="813"/>
      <c r="Q858" s="647"/>
      <c r="R858" s="682"/>
    </row>
    <row r="859">
      <c r="A859" s="845"/>
      <c r="B859" s="799"/>
      <c r="C859" s="800"/>
      <c r="D859" s="799"/>
      <c r="E859" s="802"/>
      <c r="F859" s="807"/>
      <c r="G859" s="682"/>
      <c r="H859" s="682"/>
      <c r="I859" s="808"/>
      <c r="J859" s="809"/>
      <c r="K859" s="810"/>
      <c r="L859" s="811"/>
      <c r="M859" s="810"/>
      <c r="N859" s="812"/>
      <c r="O859" s="813"/>
      <c r="P859" s="813"/>
      <c r="Q859" s="647"/>
      <c r="R859" s="682"/>
    </row>
    <row r="860">
      <c r="A860" s="845"/>
      <c r="B860" s="799"/>
      <c r="C860" s="800"/>
      <c r="D860" s="799"/>
      <c r="E860" s="802"/>
      <c r="F860" s="807"/>
      <c r="G860" s="682"/>
      <c r="H860" s="682"/>
      <c r="I860" s="808"/>
      <c r="J860" s="809"/>
      <c r="K860" s="810"/>
      <c r="L860" s="811"/>
      <c r="M860" s="810"/>
      <c r="N860" s="812"/>
      <c r="O860" s="813"/>
      <c r="P860" s="813"/>
      <c r="Q860" s="647"/>
      <c r="R860" s="682"/>
    </row>
    <row r="861">
      <c r="A861" s="845"/>
      <c r="B861" s="799"/>
      <c r="C861" s="800"/>
      <c r="D861" s="799"/>
      <c r="E861" s="802"/>
      <c r="F861" s="807"/>
      <c r="G861" s="682"/>
      <c r="H861" s="682"/>
      <c r="I861" s="808"/>
      <c r="J861" s="809"/>
      <c r="K861" s="810"/>
      <c r="L861" s="811"/>
      <c r="M861" s="810"/>
      <c r="N861" s="812"/>
      <c r="O861" s="813"/>
      <c r="P861" s="813"/>
      <c r="Q861" s="647"/>
      <c r="R861" s="682"/>
    </row>
    <row r="862">
      <c r="A862" s="845"/>
      <c r="B862" s="799"/>
      <c r="C862" s="800"/>
      <c r="D862" s="799"/>
      <c r="E862" s="802"/>
      <c r="F862" s="807"/>
      <c r="G862" s="682"/>
      <c r="H862" s="682"/>
      <c r="I862" s="808"/>
      <c r="J862" s="809"/>
      <c r="K862" s="810"/>
      <c r="L862" s="811"/>
      <c r="M862" s="810"/>
      <c r="N862" s="812"/>
      <c r="O862" s="813"/>
      <c r="P862" s="813"/>
      <c r="Q862" s="647"/>
      <c r="R862" s="682"/>
    </row>
    <row r="863">
      <c r="A863" s="845"/>
      <c r="B863" s="799"/>
      <c r="C863" s="800"/>
      <c r="D863" s="799"/>
      <c r="E863" s="802"/>
      <c r="F863" s="807"/>
      <c r="G863" s="682"/>
      <c r="H863" s="682"/>
      <c r="I863" s="808"/>
      <c r="J863" s="809"/>
      <c r="K863" s="810"/>
      <c r="L863" s="811"/>
      <c r="M863" s="810"/>
      <c r="N863" s="812"/>
      <c r="O863" s="813"/>
      <c r="P863" s="813"/>
      <c r="Q863" s="647"/>
      <c r="R863" s="682"/>
    </row>
    <row r="864">
      <c r="A864" s="845"/>
      <c r="B864" s="799"/>
      <c r="C864" s="800"/>
      <c r="D864" s="799"/>
      <c r="E864" s="802"/>
      <c r="F864" s="807"/>
      <c r="G864" s="682"/>
      <c r="H864" s="682"/>
      <c r="I864" s="808"/>
      <c r="J864" s="809"/>
      <c r="K864" s="810"/>
      <c r="L864" s="811"/>
      <c r="M864" s="810"/>
      <c r="N864" s="812"/>
      <c r="O864" s="813"/>
      <c r="P864" s="813"/>
      <c r="Q864" s="647"/>
      <c r="R864" s="682"/>
    </row>
    <row r="865">
      <c r="A865" s="845"/>
      <c r="B865" s="799"/>
      <c r="C865" s="800"/>
      <c r="D865" s="799"/>
      <c r="E865" s="802"/>
      <c r="F865" s="807"/>
      <c r="G865" s="682"/>
      <c r="H865" s="682"/>
      <c r="I865" s="808"/>
      <c r="J865" s="809"/>
      <c r="K865" s="810"/>
      <c r="L865" s="811"/>
      <c r="M865" s="810"/>
      <c r="N865" s="812"/>
      <c r="O865" s="813"/>
      <c r="P865" s="813"/>
      <c r="Q865" s="647"/>
      <c r="R865" s="682"/>
    </row>
    <row r="866">
      <c r="A866" s="845"/>
      <c r="B866" s="799"/>
      <c r="C866" s="800"/>
      <c r="D866" s="799"/>
      <c r="E866" s="802"/>
      <c r="F866" s="807"/>
      <c r="G866" s="682"/>
      <c r="H866" s="682"/>
      <c r="I866" s="808"/>
      <c r="J866" s="809"/>
      <c r="K866" s="810"/>
      <c r="L866" s="811"/>
      <c r="M866" s="810"/>
      <c r="N866" s="812"/>
      <c r="O866" s="813"/>
      <c r="P866" s="813"/>
      <c r="Q866" s="647"/>
      <c r="R866" s="682"/>
    </row>
    <row r="867">
      <c r="A867" s="845"/>
      <c r="B867" s="799"/>
      <c r="C867" s="800"/>
      <c r="D867" s="799"/>
      <c r="E867" s="802"/>
      <c r="F867" s="807"/>
      <c r="G867" s="682"/>
      <c r="H867" s="682"/>
      <c r="I867" s="808"/>
      <c r="J867" s="809"/>
      <c r="K867" s="810"/>
      <c r="L867" s="811"/>
      <c r="M867" s="810"/>
      <c r="N867" s="812"/>
      <c r="O867" s="813"/>
      <c r="P867" s="813"/>
      <c r="Q867" s="647"/>
      <c r="R867" s="682"/>
    </row>
    <row r="868">
      <c r="A868" s="845"/>
      <c r="B868" s="799"/>
      <c r="C868" s="800"/>
      <c r="D868" s="799"/>
      <c r="E868" s="802"/>
      <c r="F868" s="807"/>
      <c r="G868" s="682"/>
      <c r="H868" s="682"/>
      <c r="I868" s="808"/>
      <c r="J868" s="809"/>
      <c r="K868" s="810"/>
      <c r="L868" s="811"/>
      <c r="M868" s="810"/>
      <c r="N868" s="812"/>
      <c r="O868" s="813"/>
      <c r="P868" s="813"/>
      <c r="Q868" s="647"/>
      <c r="R868" s="682"/>
    </row>
    <row r="869">
      <c r="A869" s="845"/>
      <c r="B869" s="799"/>
      <c r="C869" s="800"/>
      <c r="D869" s="799"/>
      <c r="E869" s="802"/>
      <c r="F869" s="807"/>
      <c r="G869" s="682"/>
      <c r="H869" s="682"/>
      <c r="I869" s="808"/>
      <c r="J869" s="809"/>
      <c r="K869" s="810"/>
      <c r="L869" s="811"/>
      <c r="M869" s="810"/>
      <c r="N869" s="812"/>
      <c r="O869" s="813"/>
      <c r="P869" s="813"/>
      <c r="Q869" s="647"/>
      <c r="R869" s="682"/>
    </row>
    <row r="870">
      <c r="A870" s="845"/>
      <c r="B870" s="799"/>
      <c r="C870" s="800"/>
      <c r="D870" s="799"/>
      <c r="E870" s="802"/>
      <c r="F870" s="807"/>
      <c r="G870" s="682"/>
      <c r="H870" s="682"/>
      <c r="I870" s="808"/>
      <c r="J870" s="809"/>
      <c r="K870" s="810"/>
      <c r="L870" s="811"/>
      <c r="M870" s="810"/>
      <c r="N870" s="812"/>
      <c r="O870" s="813"/>
      <c r="P870" s="813"/>
      <c r="Q870" s="647"/>
      <c r="R870" s="682"/>
    </row>
    <row r="871">
      <c r="A871" s="845"/>
      <c r="B871" s="799"/>
      <c r="C871" s="800"/>
      <c r="D871" s="799"/>
      <c r="E871" s="802"/>
      <c r="F871" s="807"/>
      <c r="G871" s="682"/>
      <c r="H871" s="682"/>
      <c r="I871" s="808"/>
      <c r="J871" s="809"/>
      <c r="K871" s="810"/>
      <c r="L871" s="811"/>
      <c r="M871" s="810"/>
      <c r="N871" s="812"/>
      <c r="O871" s="813"/>
      <c r="P871" s="813"/>
      <c r="Q871" s="647"/>
      <c r="R871" s="682"/>
    </row>
    <row r="872">
      <c r="A872" s="845"/>
      <c r="B872" s="799"/>
      <c r="C872" s="800"/>
      <c r="D872" s="799"/>
      <c r="E872" s="802"/>
      <c r="F872" s="807"/>
      <c r="G872" s="682"/>
      <c r="H872" s="682"/>
      <c r="I872" s="808"/>
      <c r="J872" s="809"/>
      <c r="K872" s="810"/>
      <c r="L872" s="811"/>
      <c r="M872" s="810"/>
      <c r="N872" s="812"/>
      <c r="O872" s="813"/>
      <c r="P872" s="813"/>
      <c r="Q872" s="647"/>
      <c r="R872" s="682"/>
    </row>
    <row r="873">
      <c r="A873" s="845"/>
      <c r="B873" s="799"/>
      <c r="C873" s="800"/>
      <c r="D873" s="799"/>
      <c r="E873" s="802"/>
      <c r="F873" s="807"/>
      <c r="G873" s="682"/>
      <c r="H873" s="682"/>
      <c r="I873" s="808"/>
      <c r="J873" s="809"/>
      <c r="K873" s="810"/>
      <c r="L873" s="811"/>
      <c r="M873" s="810"/>
      <c r="N873" s="812"/>
      <c r="O873" s="813"/>
      <c r="P873" s="813"/>
      <c r="Q873" s="647"/>
      <c r="R873" s="682"/>
    </row>
    <row r="874">
      <c r="A874" s="845"/>
      <c r="B874" s="799"/>
      <c r="C874" s="800"/>
      <c r="D874" s="799"/>
      <c r="E874" s="802"/>
      <c r="F874" s="807"/>
      <c r="G874" s="682"/>
      <c r="H874" s="682"/>
      <c r="I874" s="808"/>
      <c r="J874" s="809"/>
      <c r="K874" s="810"/>
      <c r="L874" s="811"/>
      <c r="M874" s="810"/>
      <c r="N874" s="812"/>
      <c r="O874" s="813"/>
      <c r="P874" s="813"/>
      <c r="Q874" s="647"/>
      <c r="R874" s="682"/>
    </row>
    <row r="875">
      <c r="A875" s="845"/>
      <c r="B875" s="799"/>
      <c r="C875" s="800"/>
      <c r="D875" s="799"/>
      <c r="E875" s="802"/>
      <c r="F875" s="807"/>
      <c r="G875" s="682"/>
      <c r="H875" s="682"/>
      <c r="I875" s="808"/>
      <c r="J875" s="809"/>
      <c r="K875" s="810"/>
      <c r="L875" s="811"/>
      <c r="M875" s="810"/>
      <c r="N875" s="812"/>
      <c r="O875" s="813"/>
      <c r="P875" s="813"/>
      <c r="Q875" s="647"/>
      <c r="R875" s="682"/>
    </row>
    <row r="876">
      <c r="A876" s="845"/>
      <c r="B876" s="799"/>
      <c r="C876" s="800"/>
      <c r="D876" s="799"/>
      <c r="E876" s="802"/>
      <c r="F876" s="807"/>
      <c r="G876" s="682"/>
      <c r="H876" s="682"/>
      <c r="I876" s="808"/>
      <c r="J876" s="809"/>
      <c r="K876" s="810"/>
      <c r="L876" s="811"/>
      <c r="M876" s="810"/>
      <c r="N876" s="812"/>
      <c r="O876" s="813"/>
      <c r="P876" s="813"/>
      <c r="Q876" s="647"/>
      <c r="R876" s="682"/>
    </row>
    <row r="877">
      <c r="A877" s="845"/>
      <c r="B877" s="799"/>
      <c r="C877" s="800"/>
      <c r="D877" s="799"/>
      <c r="E877" s="802"/>
      <c r="F877" s="807"/>
      <c r="G877" s="682"/>
      <c r="H877" s="682"/>
      <c r="I877" s="808"/>
      <c r="J877" s="809"/>
      <c r="K877" s="810"/>
      <c r="L877" s="811"/>
      <c r="M877" s="810"/>
      <c r="N877" s="812"/>
      <c r="O877" s="813"/>
      <c r="P877" s="813"/>
      <c r="Q877" s="647"/>
      <c r="R877" s="682"/>
    </row>
    <row r="878">
      <c r="A878" s="845"/>
      <c r="B878" s="799"/>
      <c r="C878" s="800"/>
      <c r="D878" s="799"/>
      <c r="E878" s="802"/>
      <c r="F878" s="807"/>
      <c r="G878" s="682"/>
      <c r="H878" s="682"/>
      <c r="I878" s="808"/>
      <c r="J878" s="809"/>
      <c r="K878" s="810"/>
      <c r="L878" s="811"/>
      <c r="M878" s="810"/>
      <c r="N878" s="812"/>
      <c r="O878" s="813"/>
      <c r="P878" s="813"/>
      <c r="Q878" s="647"/>
      <c r="R878" s="682"/>
    </row>
    <row r="879">
      <c r="A879" s="845"/>
      <c r="B879" s="799"/>
      <c r="C879" s="800"/>
      <c r="D879" s="799"/>
      <c r="E879" s="802"/>
      <c r="F879" s="807"/>
      <c r="G879" s="682"/>
      <c r="H879" s="682"/>
      <c r="I879" s="808"/>
      <c r="J879" s="809"/>
      <c r="K879" s="810"/>
      <c r="L879" s="811"/>
      <c r="M879" s="810"/>
      <c r="N879" s="812"/>
      <c r="O879" s="813"/>
      <c r="P879" s="813"/>
      <c r="Q879" s="647"/>
      <c r="R879" s="682"/>
    </row>
    <row r="880">
      <c r="A880" s="845"/>
      <c r="B880" s="799"/>
      <c r="C880" s="800"/>
      <c r="D880" s="799"/>
      <c r="E880" s="802"/>
      <c r="F880" s="807"/>
      <c r="G880" s="682"/>
      <c r="H880" s="682"/>
      <c r="I880" s="808"/>
      <c r="J880" s="809"/>
      <c r="K880" s="810"/>
      <c r="L880" s="811"/>
      <c r="M880" s="810"/>
      <c r="N880" s="812"/>
      <c r="O880" s="813"/>
      <c r="P880" s="813"/>
      <c r="Q880" s="647"/>
      <c r="R880" s="682"/>
    </row>
    <row r="881">
      <c r="A881" s="845"/>
      <c r="B881" s="799"/>
      <c r="C881" s="800"/>
      <c r="D881" s="799"/>
      <c r="E881" s="802"/>
      <c r="F881" s="807"/>
      <c r="G881" s="682"/>
      <c r="H881" s="682"/>
      <c r="I881" s="808"/>
      <c r="J881" s="809"/>
      <c r="K881" s="810"/>
      <c r="L881" s="811"/>
      <c r="M881" s="810"/>
      <c r="N881" s="812"/>
      <c r="O881" s="813"/>
      <c r="P881" s="813"/>
      <c r="Q881" s="647"/>
      <c r="R881" s="682"/>
    </row>
    <row r="882">
      <c r="A882" s="845"/>
      <c r="B882" s="799"/>
      <c r="C882" s="800"/>
      <c r="D882" s="799"/>
      <c r="E882" s="802"/>
      <c r="F882" s="807"/>
      <c r="G882" s="682"/>
      <c r="H882" s="682"/>
      <c r="I882" s="808"/>
      <c r="J882" s="809"/>
      <c r="K882" s="810"/>
      <c r="L882" s="811"/>
      <c r="M882" s="810"/>
      <c r="N882" s="812"/>
      <c r="O882" s="813"/>
      <c r="P882" s="813"/>
      <c r="Q882" s="647"/>
      <c r="R882" s="682"/>
    </row>
    <row r="883">
      <c r="A883" s="845"/>
      <c r="B883" s="799"/>
      <c r="C883" s="800"/>
      <c r="D883" s="799"/>
      <c r="E883" s="802"/>
      <c r="F883" s="807"/>
      <c r="G883" s="682"/>
      <c r="H883" s="682"/>
      <c r="I883" s="808"/>
      <c r="J883" s="809"/>
      <c r="K883" s="810"/>
      <c r="L883" s="811"/>
      <c r="M883" s="810"/>
      <c r="N883" s="812"/>
      <c r="O883" s="813"/>
      <c r="P883" s="813"/>
      <c r="Q883" s="647"/>
      <c r="R883" s="682"/>
    </row>
    <row r="884">
      <c r="A884" s="845"/>
      <c r="B884" s="799"/>
      <c r="C884" s="800"/>
      <c r="D884" s="799"/>
      <c r="E884" s="802"/>
      <c r="F884" s="807"/>
      <c r="G884" s="682"/>
      <c r="H884" s="682"/>
      <c r="I884" s="808"/>
      <c r="J884" s="809"/>
      <c r="K884" s="810"/>
      <c r="L884" s="811"/>
      <c r="M884" s="810"/>
      <c r="N884" s="812"/>
      <c r="O884" s="813"/>
      <c r="P884" s="813"/>
      <c r="Q884" s="647"/>
      <c r="R884" s="682"/>
    </row>
    <row r="885">
      <c r="A885" s="845"/>
      <c r="B885" s="799"/>
      <c r="C885" s="800"/>
      <c r="D885" s="799"/>
      <c r="E885" s="802"/>
      <c r="F885" s="807"/>
      <c r="G885" s="682"/>
      <c r="H885" s="682"/>
      <c r="I885" s="808"/>
      <c r="J885" s="809"/>
      <c r="K885" s="810"/>
      <c r="L885" s="811"/>
      <c r="M885" s="810"/>
      <c r="N885" s="812"/>
      <c r="O885" s="813"/>
      <c r="P885" s="813"/>
      <c r="Q885" s="647"/>
      <c r="R885" s="682"/>
    </row>
    <row r="886">
      <c r="A886" s="845"/>
      <c r="B886" s="799"/>
      <c r="C886" s="800"/>
      <c r="D886" s="799"/>
      <c r="E886" s="802"/>
      <c r="F886" s="807"/>
      <c r="G886" s="682"/>
      <c r="H886" s="682"/>
      <c r="I886" s="808"/>
      <c r="J886" s="809"/>
      <c r="K886" s="810"/>
      <c r="L886" s="811"/>
      <c r="M886" s="810"/>
      <c r="N886" s="812"/>
      <c r="O886" s="813"/>
      <c r="P886" s="813"/>
      <c r="Q886" s="647"/>
      <c r="R886" s="682"/>
    </row>
    <row r="887">
      <c r="A887" s="845"/>
      <c r="B887" s="799"/>
      <c r="C887" s="800"/>
      <c r="D887" s="799"/>
      <c r="E887" s="802"/>
      <c r="F887" s="807"/>
      <c r="G887" s="682"/>
      <c r="H887" s="682"/>
      <c r="I887" s="808"/>
      <c r="J887" s="809"/>
      <c r="K887" s="810"/>
      <c r="L887" s="811"/>
      <c r="M887" s="810"/>
      <c r="N887" s="812"/>
      <c r="O887" s="813"/>
      <c r="P887" s="813"/>
      <c r="Q887" s="647"/>
      <c r="R887" s="682"/>
    </row>
    <row r="888">
      <c r="A888" s="845"/>
      <c r="B888" s="799"/>
      <c r="C888" s="800"/>
      <c r="D888" s="799"/>
      <c r="E888" s="802"/>
      <c r="F888" s="807"/>
      <c r="G888" s="682"/>
      <c r="H888" s="682"/>
      <c r="I888" s="808"/>
      <c r="J888" s="809"/>
      <c r="K888" s="810"/>
      <c r="L888" s="811"/>
      <c r="M888" s="810"/>
      <c r="N888" s="812"/>
      <c r="O888" s="813"/>
      <c r="P888" s="813"/>
      <c r="Q888" s="647"/>
      <c r="R888" s="682"/>
    </row>
    <row r="889">
      <c r="A889" s="845"/>
      <c r="B889" s="799"/>
      <c r="C889" s="800"/>
      <c r="D889" s="799"/>
      <c r="E889" s="802"/>
      <c r="F889" s="807"/>
      <c r="G889" s="682"/>
      <c r="H889" s="682"/>
      <c r="I889" s="808"/>
      <c r="J889" s="809"/>
      <c r="K889" s="810"/>
      <c r="L889" s="811"/>
      <c r="M889" s="810"/>
      <c r="N889" s="812"/>
      <c r="O889" s="813"/>
      <c r="P889" s="813"/>
      <c r="Q889" s="647"/>
      <c r="R889" s="682"/>
    </row>
    <row r="890">
      <c r="A890" s="845"/>
      <c r="B890" s="799"/>
      <c r="C890" s="800"/>
      <c r="D890" s="799"/>
      <c r="E890" s="802"/>
      <c r="F890" s="807"/>
      <c r="G890" s="682"/>
      <c r="H890" s="682"/>
      <c r="I890" s="808"/>
      <c r="J890" s="809"/>
      <c r="K890" s="810"/>
      <c r="L890" s="811"/>
      <c r="M890" s="810"/>
      <c r="N890" s="812"/>
      <c r="O890" s="813"/>
      <c r="P890" s="813"/>
      <c r="Q890" s="647"/>
      <c r="R890" s="682"/>
    </row>
    <row r="891">
      <c r="A891" s="845"/>
      <c r="B891" s="799"/>
      <c r="C891" s="800"/>
      <c r="D891" s="799"/>
      <c r="E891" s="802"/>
      <c r="F891" s="807"/>
      <c r="G891" s="682"/>
      <c r="H891" s="682"/>
      <c r="I891" s="808"/>
      <c r="J891" s="809"/>
      <c r="K891" s="810"/>
      <c r="L891" s="811"/>
      <c r="M891" s="810"/>
      <c r="N891" s="812"/>
      <c r="O891" s="813"/>
      <c r="P891" s="813"/>
      <c r="Q891" s="647"/>
      <c r="R891" s="682"/>
    </row>
    <row r="892">
      <c r="A892" s="845"/>
      <c r="B892" s="799"/>
      <c r="C892" s="800"/>
      <c r="D892" s="799"/>
      <c r="E892" s="802"/>
      <c r="F892" s="807"/>
      <c r="G892" s="682"/>
      <c r="H892" s="682"/>
      <c r="I892" s="808"/>
      <c r="J892" s="809"/>
      <c r="K892" s="810"/>
      <c r="L892" s="811"/>
      <c r="M892" s="810"/>
      <c r="N892" s="812"/>
      <c r="O892" s="813"/>
      <c r="P892" s="813"/>
      <c r="Q892" s="647"/>
      <c r="R892" s="682"/>
    </row>
    <row r="893">
      <c r="A893" s="845"/>
      <c r="B893" s="799"/>
      <c r="C893" s="800"/>
      <c r="D893" s="799"/>
      <c r="E893" s="802"/>
      <c r="F893" s="807"/>
      <c r="G893" s="682"/>
      <c r="H893" s="682"/>
      <c r="I893" s="808"/>
      <c r="J893" s="809"/>
      <c r="K893" s="810"/>
      <c r="L893" s="811"/>
      <c r="M893" s="810"/>
      <c r="N893" s="812"/>
      <c r="O893" s="813"/>
      <c r="P893" s="813"/>
      <c r="Q893" s="647"/>
      <c r="R893" s="682"/>
    </row>
    <row r="894">
      <c r="A894" s="845"/>
      <c r="B894" s="799"/>
      <c r="C894" s="800"/>
      <c r="D894" s="799"/>
      <c r="E894" s="802"/>
      <c r="F894" s="807"/>
      <c r="G894" s="682"/>
      <c r="H894" s="682"/>
      <c r="I894" s="808"/>
      <c r="J894" s="809"/>
      <c r="K894" s="810"/>
      <c r="L894" s="811"/>
      <c r="M894" s="810"/>
      <c r="N894" s="812"/>
      <c r="O894" s="813"/>
      <c r="P894" s="813"/>
      <c r="Q894" s="647"/>
      <c r="R894" s="682"/>
    </row>
    <row r="895">
      <c r="A895" s="845"/>
      <c r="B895" s="799"/>
      <c r="C895" s="800"/>
      <c r="D895" s="799"/>
      <c r="E895" s="802"/>
      <c r="F895" s="807"/>
      <c r="G895" s="682"/>
      <c r="H895" s="682"/>
      <c r="I895" s="808"/>
      <c r="J895" s="809"/>
      <c r="K895" s="810"/>
      <c r="L895" s="811"/>
      <c r="M895" s="810"/>
      <c r="N895" s="812"/>
      <c r="O895" s="813"/>
      <c r="P895" s="813"/>
      <c r="Q895" s="647"/>
      <c r="R895" s="682"/>
    </row>
    <row r="896">
      <c r="A896" s="845"/>
      <c r="B896" s="799"/>
      <c r="C896" s="800"/>
      <c r="D896" s="799"/>
      <c r="E896" s="802"/>
      <c r="F896" s="807"/>
      <c r="G896" s="682"/>
      <c r="H896" s="682"/>
      <c r="I896" s="808"/>
      <c r="J896" s="809"/>
      <c r="K896" s="810"/>
      <c r="L896" s="811"/>
      <c r="M896" s="810"/>
      <c r="N896" s="812"/>
      <c r="O896" s="813"/>
      <c r="P896" s="813"/>
      <c r="Q896" s="647"/>
      <c r="R896" s="682"/>
    </row>
    <row r="897">
      <c r="A897" s="845"/>
      <c r="B897" s="799"/>
      <c r="C897" s="800"/>
      <c r="D897" s="799"/>
      <c r="E897" s="802"/>
      <c r="F897" s="807"/>
      <c r="G897" s="682"/>
      <c r="H897" s="682"/>
      <c r="I897" s="808"/>
      <c r="J897" s="809"/>
      <c r="K897" s="810"/>
      <c r="L897" s="811"/>
      <c r="M897" s="810"/>
      <c r="N897" s="812"/>
      <c r="O897" s="813"/>
      <c r="P897" s="813"/>
      <c r="Q897" s="647"/>
      <c r="R897" s="682"/>
    </row>
    <row r="898">
      <c r="A898" s="845"/>
      <c r="B898" s="799"/>
      <c r="C898" s="800"/>
      <c r="D898" s="799"/>
      <c r="E898" s="802"/>
      <c r="F898" s="807"/>
      <c r="G898" s="682"/>
      <c r="H898" s="682"/>
      <c r="I898" s="808"/>
      <c r="J898" s="809"/>
      <c r="K898" s="810"/>
      <c r="L898" s="811"/>
      <c r="M898" s="810"/>
      <c r="N898" s="812"/>
      <c r="O898" s="813"/>
      <c r="P898" s="813"/>
      <c r="Q898" s="647"/>
      <c r="R898" s="682"/>
    </row>
    <row r="899">
      <c r="A899" s="845"/>
      <c r="B899" s="799"/>
      <c r="C899" s="800"/>
      <c r="D899" s="799"/>
      <c r="E899" s="802"/>
      <c r="F899" s="807"/>
      <c r="G899" s="682"/>
      <c r="H899" s="682"/>
      <c r="I899" s="808"/>
      <c r="J899" s="809"/>
      <c r="K899" s="810"/>
      <c r="L899" s="811"/>
      <c r="M899" s="810"/>
      <c r="N899" s="812"/>
      <c r="O899" s="813"/>
      <c r="P899" s="813"/>
      <c r="Q899" s="647"/>
      <c r="R899" s="682"/>
    </row>
    <row r="900">
      <c r="A900" s="845"/>
      <c r="B900" s="799"/>
      <c r="C900" s="800"/>
      <c r="D900" s="799"/>
      <c r="E900" s="802"/>
      <c r="F900" s="807"/>
      <c r="G900" s="682"/>
      <c r="H900" s="682"/>
      <c r="I900" s="808"/>
      <c r="J900" s="809"/>
      <c r="K900" s="810"/>
      <c r="L900" s="811"/>
      <c r="M900" s="810"/>
      <c r="N900" s="812"/>
      <c r="O900" s="813"/>
      <c r="P900" s="813"/>
      <c r="Q900" s="647"/>
      <c r="R900" s="682"/>
    </row>
    <row r="901">
      <c r="A901" s="845"/>
      <c r="B901" s="799"/>
      <c r="C901" s="800"/>
      <c r="D901" s="799"/>
      <c r="E901" s="802"/>
      <c r="F901" s="807"/>
      <c r="G901" s="682"/>
      <c r="H901" s="682"/>
      <c r="I901" s="808"/>
      <c r="J901" s="809"/>
      <c r="K901" s="810"/>
      <c r="L901" s="811"/>
      <c r="M901" s="810"/>
      <c r="N901" s="812"/>
      <c r="O901" s="813"/>
      <c r="P901" s="813"/>
      <c r="Q901" s="647"/>
      <c r="R901" s="682"/>
    </row>
    <row r="902">
      <c r="A902" s="845"/>
      <c r="B902" s="799"/>
      <c r="C902" s="800"/>
      <c r="D902" s="799"/>
      <c r="E902" s="802"/>
      <c r="F902" s="807"/>
      <c r="G902" s="682"/>
      <c r="H902" s="682"/>
      <c r="I902" s="808"/>
      <c r="J902" s="809"/>
      <c r="K902" s="810"/>
      <c r="L902" s="811"/>
      <c r="M902" s="810"/>
      <c r="N902" s="812"/>
      <c r="O902" s="813"/>
      <c r="P902" s="813"/>
      <c r="Q902" s="647"/>
      <c r="R902" s="682"/>
    </row>
    <row r="903">
      <c r="A903" s="845"/>
      <c r="B903" s="799"/>
      <c r="C903" s="800"/>
      <c r="D903" s="799"/>
      <c r="E903" s="802"/>
      <c r="F903" s="807"/>
      <c r="G903" s="682"/>
      <c r="H903" s="682"/>
      <c r="I903" s="808"/>
      <c r="J903" s="809"/>
      <c r="K903" s="810"/>
      <c r="L903" s="811"/>
      <c r="M903" s="810"/>
      <c r="N903" s="812"/>
      <c r="O903" s="813"/>
      <c r="P903" s="813"/>
      <c r="Q903" s="647"/>
      <c r="R903" s="682"/>
    </row>
    <row r="904">
      <c r="A904" s="845"/>
      <c r="B904" s="799"/>
      <c r="C904" s="800"/>
      <c r="D904" s="799"/>
      <c r="E904" s="802"/>
      <c r="F904" s="807"/>
      <c r="G904" s="682"/>
      <c r="H904" s="682"/>
      <c r="I904" s="808"/>
      <c r="J904" s="809"/>
      <c r="K904" s="810"/>
      <c r="L904" s="811"/>
      <c r="M904" s="810"/>
      <c r="N904" s="812"/>
      <c r="O904" s="813"/>
      <c r="P904" s="813"/>
      <c r="Q904" s="647"/>
      <c r="R904" s="682"/>
    </row>
    <row r="905">
      <c r="A905" s="845"/>
      <c r="B905" s="799"/>
      <c r="C905" s="800"/>
      <c r="D905" s="799"/>
      <c r="E905" s="802"/>
      <c r="F905" s="807"/>
      <c r="G905" s="682"/>
      <c r="H905" s="682"/>
      <c r="I905" s="808"/>
      <c r="J905" s="809"/>
      <c r="K905" s="810"/>
      <c r="L905" s="811"/>
      <c r="M905" s="810"/>
      <c r="N905" s="812"/>
      <c r="O905" s="813"/>
      <c r="P905" s="813"/>
      <c r="Q905" s="647"/>
      <c r="R905" s="682"/>
    </row>
    <row r="906">
      <c r="A906" s="845"/>
      <c r="B906" s="799"/>
      <c r="C906" s="800"/>
      <c r="D906" s="799"/>
      <c r="E906" s="802"/>
      <c r="F906" s="807"/>
      <c r="G906" s="682"/>
      <c r="H906" s="682"/>
      <c r="I906" s="808"/>
      <c r="J906" s="809"/>
      <c r="K906" s="810"/>
      <c r="L906" s="811"/>
      <c r="M906" s="810"/>
      <c r="N906" s="812"/>
      <c r="O906" s="813"/>
      <c r="P906" s="813"/>
      <c r="Q906" s="647"/>
      <c r="R906" s="682"/>
    </row>
    <row r="907">
      <c r="A907" s="845"/>
      <c r="B907" s="799"/>
      <c r="C907" s="800"/>
      <c r="D907" s="799"/>
      <c r="E907" s="802"/>
      <c r="F907" s="807"/>
      <c r="G907" s="682"/>
      <c r="H907" s="682"/>
      <c r="I907" s="808"/>
      <c r="J907" s="809"/>
      <c r="K907" s="810"/>
      <c r="L907" s="811"/>
      <c r="M907" s="810"/>
      <c r="N907" s="812"/>
      <c r="O907" s="813"/>
      <c r="P907" s="813"/>
      <c r="Q907" s="647"/>
      <c r="R907" s="682"/>
    </row>
    <row r="908">
      <c r="A908" s="845"/>
      <c r="B908" s="799"/>
      <c r="C908" s="800"/>
      <c r="D908" s="799"/>
      <c r="E908" s="802"/>
      <c r="F908" s="807"/>
      <c r="G908" s="682"/>
      <c r="H908" s="682"/>
      <c r="I908" s="808"/>
      <c r="J908" s="809"/>
      <c r="K908" s="810"/>
      <c r="L908" s="811"/>
      <c r="M908" s="810"/>
      <c r="N908" s="812"/>
      <c r="O908" s="813"/>
      <c r="P908" s="813"/>
      <c r="Q908" s="647"/>
      <c r="R908" s="682"/>
    </row>
    <row r="909">
      <c r="A909" s="845"/>
      <c r="B909" s="799"/>
      <c r="C909" s="800"/>
      <c r="D909" s="799"/>
      <c r="E909" s="802"/>
      <c r="F909" s="807"/>
      <c r="G909" s="682"/>
      <c r="H909" s="682"/>
      <c r="I909" s="808"/>
      <c r="J909" s="809"/>
      <c r="K909" s="810"/>
      <c r="L909" s="811"/>
      <c r="M909" s="810"/>
      <c r="N909" s="812"/>
      <c r="O909" s="813"/>
      <c r="P909" s="813"/>
      <c r="Q909" s="647"/>
      <c r="R909" s="682"/>
    </row>
    <row r="910">
      <c r="A910" s="845"/>
      <c r="B910" s="799"/>
      <c r="C910" s="800"/>
      <c r="D910" s="799"/>
      <c r="E910" s="802"/>
      <c r="F910" s="807"/>
      <c r="G910" s="682"/>
      <c r="H910" s="682"/>
      <c r="I910" s="808"/>
      <c r="J910" s="809"/>
      <c r="K910" s="810"/>
      <c r="L910" s="811"/>
      <c r="M910" s="810"/>
      <c r="N910" s="812"/>
      <c r="O910" s="813"/>
      <c r="P910" s="813"/>
      <c r="Q910" s="647"/>
      <c r="R910" s="682"/>
    </row>
    <row r="911">
      <c r="A911" s="845"/>
      <c r="B911" s="799"/>
      <c r="C911" s="800"/>
      <c r="D911" s="799"/>
      <c r="E911" s="802"/>
      <c r="F911" s="807"/>
      <c r="G911" s="682"/>
      <c r="H911" s="682"/>
      <c r="I911" s="808"/>
      <c r="J911" s="809"/>
      <c r="K911" s="810"/>
      <c r="L911" s="811"/>
      <c r="M911" s="810"/>
      <c r="N911" s="812"/>
      <c r="O911" s="813"/>
      <c r="P911" s="813"/>
      <c r="Q911" s="647"/>
      <c r="R911" s="682"/>
    </row>
    <row r="912">
      <c r="A912" s="845"/>
      <c r="B912" s="799"/>
      <c r="C912" s="800"/>
      <c r="D912" s="799"/>
      <c r="E912" s="802"/>
      <c r="F912" s="807"/>
      <c r="G912" s="682"/>
      <c r="H912" s="682"/>
      <c r="I912" s="808"/>
      <c r="J912" s="809"/>
      <c r="K912" s="810"/>
      <c r="L912" s="811"/>
      <c r="M912" s="810"/>
      <c r="N912" s="812"/>
      <c r="O912" s="813"/>
      <c r="P912" s="813"/>
      <c r="Q912" s="647"/>
      <c r="R912" s="682"/>
    </row>
    <row r="913">
      <c r="A913" s="845"/>
      <c r="B913" s="799"/>
      <c r="C913" s="800"/>
      <c r="D913" s="799"/>
      <c r="E913" s="802"/>
      <c r="F913" s="807"/>
      <c r="G913" s="682"/>
      <c r="H913" s="682"/>
      <c r="I913" s="808"/>
      <c r="J913" s="809"/>
      <c r="K913" s="810"/>
      <c r="L913" s="811"/>
      <c r="M913" s="810"/>
      <c r="N913" s="812"/>
      <c r="O913" s="813"/>
      <c r="P913" s="813"/>
      <c r="Q913" s="647"/>
      <c r="R913" s="682"/>
    </row>
    <row r="914">
      <c r="A914" s="845"/>
      <c r="B914" s="799"/>
      <c r="C914" s="800"/>
      <c r="D914" s="799"/>
      <c r="E914" s="802"/>
      <c r="F914" s="807"/>
      <c r="G914" s="682"/>
      <c r="H914" s="682"/>
      <c r="I914" s="808"/>
      <c r="J914" s="809"/>
      <c r="K914" s="810"/>
      <c r="L914" s="811"/>
      <c r="M914" s="810"/>
      <c r="N914" s="812"/>
      <c r="O914" s="813"/>
      <c r="P914" s="813"/>
      <c r="Q914" s="647"/>
      <c r="R914" s="682"/>
    </row>
    <row r="915">
      <c r="A915" s="845"/>
      <c r="B915" s="799"/>
      <c r="C915" s="800"/>
      <c r="D915" s="799"/>
      <c r="E915" s="802"/>
      <c r="F915" s="807"/>
      <c r="G915" s="682"/>
      <c r="H915" s="682"/>
      <c r="I915" s="808"/>
      <c r="J915" s="809"/>
      <c r="K915" s="810"/>
      <c r="L915" s="811"/>
      <c r="M915" s="810"/>
      <c r="N915" s="812"/>
      <c r="O915" s="813"/>
      <c r="P915" s="813"/>
      <c r="Q915" s="647"/>
      <c r="R915" s="682"/>
    </row>
    <row r="916">
      <c r="A916" s="845"/>
      <c r="B916" s="799"/>
      <c r="C916" s="800"/>
      <c r="D916" s="799"/>
      <c r="E916" s="802"/>
      <c r="F916" s="807"/>
      <c r="G916" s="682"/>
      <c r="H916" s="682"/>
      <c r="I916" s="808"/>
      <c r="J916" s="809"/>
      <c r="K916" s="810"/>
      <c r="L916" s="811"/>
      <c r="M916" s="810"/>
      <c r="N916" s="812"/>
      <c r="O916" s="813"/>
      <c r="P916" s="813"/>
      <c r="Q916" s="647"/>
      <c r="R916" s="682"/>
    </row>
    <row r="917">
      <c r="A917" s="845"/>
      <c r="B917" s="799"/>
      <c r="C917" s="800"/>
      <c r="D917" s="799"/>
      <c r="E917" s="802"/>
      <c r="F917" s="807"/>
      <c r="G917" s="682"/>
      <c r="H917" s="682"/>
      <c r="I917" s="808"/>
      <c r="J917" s="809"/>
      <c r="K917" s="810"/>
      <c r="L917" s="811"/>
      <c r="M917" s="810"/>
      <c r="N917" s="812"/>
      <c r="O917" s="813"/>
      <c r="P917" s="813"/>
      <c r="Q917" s="647"/>
      <c r="R917" s="682"/>
    </row>
    <row r="918">
      <c r="A918" s="845"/>
      <c r="B918" s="799"/>
      <c r="C918" s="800"/>
      <c r="D918" s="799"/>
      <c r="E918" s="802"/>
      <c r="F918" s="807"/>
      <c r="G918" s="682"/>
      <c r="H918" s="682"/>
      <c r="I918" s="808"/>
      <c r="J918" s="809"/>
      <c r="K918" s="810"/>
      <c r="L918" s="811"/>
      <c r="M918" s="810"/>
      <c r="N918" s="812"/>
      <c r="O918" s="813"/>
      <c r="P918" s="813"/>
      <c r="Q918" s="647"/>
      <c r="R918" s="682"/>
    </row>
    <row r="919">
      <c r="A919" s="845"/>
      <c r="B919" s="799"/>
      <c r="C919" s="800"/>
      <c r="D919" s="799"/>
      <c r="E919" s="802"/>
      <c r="F919" s="807"/>
      <c r="G919" s="682"/>
      <c r="H919" s="682"/>
      <c r="I919" s="808"/>
      <c r="J919" s="809"/>
      <c r="K919" s="810"/>
      <c r="L919" s="811"/>
      <c r="M919" s="810"/>
      <c r="N919" s="812"/>
      <c r="O919" s="813"/>
      <c r="P919" s="813"/>
      <c r="Q919" s="647"/>
      <c r="R919" s="682"/>
    </row>
    <row r="920">
      <c r="A920" s="845"/>
      <c r="B920" s="799"/>
      <c r="C920" s="800"/>
      <c r="D920" s="799"/>
      <c r="E920" s="802"/>
      <c r="F920" s="807"/>
      <c r="G920" s="682"/>
      <c r="H920" s="682"/>
      <c r="I920" s="808"/>
      <c r="J920" s="809"/>
      <c r="K920" s="810"/>
      <c r="L920" s="811"/>
      <c r="M920" s="810"/>
      <c r="N920" s="812"/>
      <c r="O920" s="813"/>
      <c r="P920" s="813"/>
      <c r="Q920" s="647"/>
      <c r="R920" s="682"/>
    </row>
    <row r="921">
      <c r="A921" s="845"/>
      <c r="B921" s="799"/>
      <c r="C921" s="800"/>
      <c r="D921" s="799"/>
      <c r="E921" s="802"/>
      <c r="F921" s="807"/>
      <c r="G921" s="682"/>
      <c r="H921" s="682"/>
      <c r="I921" s="808"/>
      <c r="J921" s="809"/>
      <c r="K921" s="810"/>
      <c r="L921" s="811"/>
      <c r="M921" s="810"/>
      <c r="N921" s="812"/>
      <c r="O921" s="813"/>
      <c r="P921" s="813"/>
      <c r="Q921" s="647"/>
      <c r="R921" s="682"/>
    </row>
    <row r="922">
      <c r="A922" s="845"/>
      <c r="B922" s="799"/>
      <c r="C922" s="800"/>
      <c r="D922" s="799"/>
      <c r="E922" s="802"/>
      <c r="F922" s="807"/>
      <c r="G922" s="682"/>
      <c r="H922" s="682"/>
      <c r="I922" s="808"/>
      <c r="J922" s="809"/>
      <c r="K922" s="810"/>
      <c r="L922" s="811"/>
      <c r="M922" s="810"/>
      <c r="N922" s="812"/>
      <c r="O922" s="813"/>
      <c r="P922" s="813"/>
      <c r="Q922" s="647"/>
      <c r="R922" s="682"/>
    </row>
    <row r="923">
      <c r="A923" s="845"/>
      <c r="B923" s="799"/>
      <c r="C923" s="800"/>
      <c r="D923" s="799"/>
      <c r="E923" s="802"/>
      <c r="F923" s="807"/>
      <c r="G923" s="682"/>
      <c r="H923" s="682"/>
      <c r="I923" s="808"/>
      <c r="J923" s="809"/>
      <c r="K923" s="810"/>
      <c r="L923" s="811"/>
      <c r="M923" s="810"/>
      <c r="N923" s="812"/>
      <c r="O923" s="813"/>
      <c r="P923" s="813"/>
      <c r="Q923" s="647"/>
      <c r="R923" s="682"/>
    </row>
    <row r="924">
      <c r="A924" s="845"/>
      <c r="B924" s="799"/>
      <c r="C924" s="800"/>
      <c r="D924" s="799"/>
      <c r="E924" s="802"/>
      <c r="F924" s="807"/>
      <c r="G924" s="682"/>
      <c r="H924" s="682"/>
      <c r="I924" s="808"/>
      <c r="J924" s="809"/>
      <c r="K924" s="810"/>
      <c r="L924" s="811"/>
      <c r="M924" s="810"/>
      <c r="N924" s="812"/>
      <c r="O924" s="813"/>
      <c r="P924" s="813"/>
      <c r="Q924" s="647"/>
      <c r="R924" s="682"/>
    </row>
    <row r="925">
      <c r="A925" s="845"/>
      <c r="B925" s="799"/>
      <c r="C925" s="800"/>
      <c r="D925" s="799"/>
      <c r="E925" s="802"/>
      <c r="F925" s="807"/>
      <c r="G925" s="682"/>
      <c r="H925" s="682"/>
      <c r="I925" s="808"/>
      <c r="J925" s="809"/>
      <c r="K925" s="810"/>
      <c r="L925" s="811"/>
      <c r="M925" s="810"/>
      <c r="N925" s="812"/>
      <c r="O925" s="813"/>
      <c r="P925" s="813"/>
      <c r="Q925" s="647"/>
      <c r="R925" s="682"/>
    </row>
    <row r="926">
      <c r="A926" s="845"/>
      <c r="B926" s="799"/>
      <c r="C926" s="800"/>
      <c r="D926" s="799"/>
      <c r="E926" s="802"/>
      <c r="F926" s="807"/>
      <c r="G926" s="682"/>
      <c r="H926" s="682"/>
      <c r="I926" s="808"/>
      <c r="J926" s="809"/>
      <c r="K926" s="810"/>
      <c r="L926" s="811"/>
      <c r="M926" s="810"/>
      <c r="N926" s="812"/>
      <c r="O926" s="813"/>
      <c r="P926" s="813"/>
      <c r="Q926" s="647"/>
      <c r="R926" s="682"/>
    </row>
    <row r="927">
      <c r="A927" s="845"/>
      <c r="B927" s="799"/>
      <c r="C927" s="800"/>
      <c r="D927" s="799"/>
      <c r="E927" s="802"/>
      <c r="F927" s="807"/>
      <c r="G927" s="682"/>
      <c r="H927" s="682"/>
      <c r="I927" s="808"/>
      <c r="J927" s="809"/>
      <c r="K927" s="810"/>
      <c r="L927" s="811"/>
      <c r="M927" s="810"/>
      <c r="N927" s="812"/>
      <c r="O927" s="813"/>
      <c r="P927" s="813"/>
      <c r="Q927" s="647"/>
      <c r="R927" s="682"/>
    </row>
    <row r="928">
      <c r="A928" s="845"/>
      <c r="B928" s="799"/>
      <c r="C928" s="800"/>
      <c r="D928" s="799"/>
      <c r="E928" s="802"/>
      <c r="F928" s="807"/>
      <c r="G928" s="682"/>
      <c r="H928" s="682"/>
      <c r="I928" s="808"/>
      <c r="J928" s="809"/>
      <c r="K928" s="810"/>
      <c r="L928" s="811"/>
      <c r="M928" s="810"/>
      <c r="N928" s="812"/>
      <c r="O928" s="813"/>
      <c r="P928" s="813"/>
      <c r="Q928" s="647"/>
      <c r="R928" s="682"/>
    </row>
    <row r="929">
      <c r="A929" s="845"/>
      <c r="B929" s="799"/>
      <c r="C929" s="800"/>
      <c r="D929" s="799"/>
      <c r="E929" s="802"/>
      <c r="F929" s="807"/>
      <c r="G929" s="682"/>
      <c r="H929" s="682"/>
      <c r="I929" s="808"/>
      <c r="J929" s="809"/>
      <c r="K929" s="810"/>
      <c r="L929" s="811"/>
      <c r="M929" s="810"/>
      <c r="N929" s="812"/>
      <c r="O929" s="813"/>
      <c r="P929" s="813"/>
      <c r="Q929" s="647"/>
      <c r="R929" s="682"/>
    </row>
    <row r="930">
      <c r="A930" s="845"/>
      <c r="B930" s="799"/>
      <c r="C930" s="800"/>
      <c r="D930" s="799"/>
      <c r="E930" s="802"/>
      <c r="F930" s="807"/>
      <c r="G930" s="682"/>
      <c r="H930" s="682"/>
      <c r="I930" s="808"/>
      <c r="J930" s="809"/>
      <c r="K930" s="810"/>
      <c r="L930" s="811"/>
      <c r="M930" s="810"/>
      <c r="N930" s="812"/>
      <c r="O930" s="813"/>
      <c r="P930" s="813"/>
      <c r="Q930" s="647"/>
      <c r="R930" s="682"/>
    </row>
    <row r="931">
      <c r="A931" s="845"/>
      <c r="B931" s="799"/>
      <c r="C931" s="800"/>
      <c r="D931" s="799"/>
      <c r="E931" s="802"/>
      <c r="F931" s="807"/>
      <c r="G931" s="682"/>
      <c r="H931" s="682"/>
      <c r="I931" s="808"/>
      <c r="J931" s="809"/>
      <c r="K931" s="810"/>
      <c r="L931" s="811"/>
      <c r="M931" s="810"/>
      <c r="N931" s="812"/>
      <c r="O931" s="813"/>
      <c r="P931" s="813"/>
      <c r="Q931" s="647"/>
      <c r="R931" s="682"/>
    </row>
    <row r="932">
      <c r="A932" s="845"/>
      <c r="B932" s="799"/>
      <c r="C932" s="800"/>
      <c r="D932" s="799"/>
      <c r="E932" s="802"/>
      <c r="F932" s="807"/>
      <c r="G932" s="682"/>
      <c r="H932" s="682"/>
      <c r="I932" s="808"/>
      <c r="J932" s="809"/>
      <c r="K932" s="810"/>
      <c r="L932" s="811"/>
      <c r="M932" s="810"/>
      <c r="N932" s="812"/>
      <c r="O932" s="813"/>
      <c r="P932" s="813"/>
      <c r="Q932" s="647"/>
      <c r="R932" s="682"/>
    </row>
    <row r="933">
      <c r="A933" s="845"/>
      <c r="B933" s="799"/>
      <c r="C933" s="800"/>
      <c r="D933" s="799"/>
      <c r="E933" s="802"/>
      <c r="F933" s="807"/>
      <c r="G933" s="682"/>
      <c r="H933" s="682"/>
      <c r="I933" s="808"/>
      <c r="J933" s="809"/>
      <c r="K933" s="810"/>
      <c r="L933" s="811"/>
      <c r="M933" s="810"/>
      <c r="N933" s="812"/>
      <c r="O933" s="813"/>
      <c r="P933" s="813"/>
      <c r="Q933" s="647"/>
      <c r="R933" s="682"/>
    </row>
    <row r="934">
      <c r="A934" s="845"/>
      <c r="B934" s="799"/>
      <c r="C934" s="800"/>
      <c r="D934" s="799"/>
      <c r="E934" s="802"/>
      <c r="F934" s="807"/>
      <c r="G934" s="682"/>
      <c r="H934" s="682"/>
      <c r="I934" s="808"/>
      <c r="J934" s="809"/>
      <c r="K934" s="810"/>
      <c r="L934" s="811"/>
      <c r="M934" s="810"/>
      <c r="N934" s="812"/>
      <c r="O934" s="813"/>
      <c r="P934" s="813"/>
      <c r="Q934" s="647"/>
      <c r="R934" s="682"/>
    </row>
    <row r="935">
      <c r="A935" s="845"/>
      <c r="B935" s="799"/>
      <c r="C935" s="800"/>
      <c r="D935" s="799"/>
      <c r="E935" s="802"/>
      <c r="F935" s="807"/>
      <c r="G935" s="682"/>
      <c r="H935" s="682"/>
      <c r="I935" s="808"/>
      <c r="J935" s="809"/>
      <c r="K935" s="810"/>
      <c r="L935" s="811"/>
      <c r="M935" s="810"/>
      <c r="N935" s="812"/>
      <c r="O935" s="813"/>
      <c r="P935" s="813"/>
      <c r="Q935" s="647"/>
      <c r="R935" s="682"/>
    </row>
    <row r="936">
      <c r="A936" s="845"/>
      <c r="B936" s="799"/>
      <c r="C936" s="800"/>
      <c r="D936" s="799"/>
      <c r="E936" s="802"/>
      <c r="F936" s="807"/>
      <c r="G936" s="682"/>
      <c r="H936" s="682"/>
      <c r="I936" s="808"/>
      <c r="J936" s="809"/>
      <c r="K936" s="810"/>
      <c r="L936" s="811"/>
      <c r="M936" s="810"/>
      <c r="N936" s="812"/>
      <c r="O936" s="813"/>
      <c r="P936" s="813"/>
      <c r="Q936" s="647"/>
      <c r="R936" s="682"/>
    </row>
    <row r="937">
      <c r="A937" s="845"/>
      <c r="B937" s="799"/>
      <c r="C937" s="800"/>
      <c r="D937" s="799"/>
      <c r="E937" s="802"/>
      <c r="F937" s="807"/>
      <c r="G937" s="682"/>
      <c r="H937" s="682"/>
      <c r="I937" s="808"/>
      <c r="J937" s="809"/>
      <c r="K937" s="810"/>
      <c r="L937" s="811"/>
      <c r="M937" s="810"/>
      <c r="N937" s="812"/>
      <c r="O937" s="813"/>
      <c r="P937" s="813"/>
      <c r="Q937" s="647"/>
      <c r="R937" s="682"/>
    </row>
    <row r="938">
      <c r="A938" s="845"/>
      <c r="B938" s="799"/>
      <c r="C938" s="800"/>
      <c r="D938" s="799"/>
      <c r="E938" s="802"/>
      <c r="F938" s="807"/>
      <c r="G938" s="682"/>
      <c r="H938" s="682"/>
      <c r="I938" s="808"/>
      <c r="J938" s="809"/>
      <c r="K938" s="810"/>
      <c r="L938" s="811"/>
      <c r="M938" s="810"/>
      <c r="N938" s="812"/>
      <c r="O938" s="813"/>
      <c r="P938" s="813"/>
      <c r="Q938" s="647"/>
      <c r="R938" s="682"/>
    </row>
    <row r="939">
      <c r="A939" s="845"/>
      <c r="B939" s="799"/>
      <c r="C939" s="800"/>
      <c r="D939" s="799"/>
      <c r="E939" s="802"/>
      <c r="F939" s="807"/>
      <c r="G939" s="682"/>
      <c r="H939" s="682"/>
      <c r="I939" s="808"/>
      <c r="J939" s="809"/>
      <c r="K939" s="810"/>
      <c r="L939" s="811"/>
      <c r="M939" s="810"/>
      <c r="N939" s="812"/>
      <c r="O939" s="813"/>
      <c r="P939" s="813"/>
      <c r="Q939" s="647"/>
      <c r="R939" s="682"/>
    </row>
    <row r="940">
      <c r="A940" s="845"/>
      <c r="B940" s="799"/>
      <c r="C940" s="800"/>
      <c r="D940" s="799"/>
      <c r="E940" s="802"/>
      <c r="F940" s="807"/>
      <c r="G940" s="682"/>
      <c r="H940" s="682"/>
      <c r="I940" s="808"/>
      <c r="J940" s="809"/>
      <c r="K940" s="810"/>
      <c r="L940" s="811"/>
      <c r="M940" s="810"/>
      <c r="N940" s="812"/>
      <c r="O940" s="813"/>
      <c r="P940" s="813"/>
      <c r="Q940" s="647"/>
      <c r="R940" s="682"/>
    </row>
    <row r="941">
      <c r="A941" s="845"/>
      <c r="B941" s="799"/>
      <c r="C941" s="800"/>
      <c r="D941" s="799"/>
      <c r="E941" s="802"/>
      <c r="F941" s="807"/>
      <c r="G941" s="682"/>
      <c r="H941" s="682"/>
      <c r="I941" s="808"/>
      <c r="J941" s="809"/>
      <c r="K941" s="810"/>
      <c r="L941" s="811"/>
      <c r="M941" s="810"/>
      <c r="N941" s="812"/>
      <c r="O941" s="813"/>
      <c r="P941" s="813"/>
      <c r="Q941" s="647"/>
      <c r="R941" s="682"/>
    </row>
    <row r="942">
      <c r="A942" s="845"/>
      <c r="B942" s="799"/>
      <c r="C942" s="800"/>
      <c r="D942" s="799"/>
      <c r="E942" s="802"/>
      <c r="F942" s="807"/>
      <c r="G942" s="682"/>
      <c r="H942" s="682"/>
      <c r="I942" s="808"/>
      <c r="J942" s="809"/>
      <c r="K942" s="810"/>
      <c r="L942" s="811"/>
      <c r="M942" s="810"/>
      <c r="N942" s="812"/>
      <c r="O942" s="813"/>
      <c r="P942" s="813"/>
      <c r="Q942" s="647"/>
      <c r="R942" s="682"/>
    </row>
    <row r="943">
      <c r="A943" s="845"/>
      <c r="B943" s="799"/>
      <c r="C943" s="800"/>
      <c r="D943" s="799"/>
      <c r="E943" s="802"/>
      <c r="F943" s="807"/>
      <c r="G943" s="682"/>
      <c r="H943" s="682"/>
      <c r="I943" s="808"/>
      <c r="J943" s="809"/>
      <c r="K943" s="810"/>
      <c r="L943" s="811"/>
      <c r="M943" s="810"/>
      <c r="N943" s="812"/>
      <c r="O943" s="813"/>
      <c r="P943" s="813"/>
      <c r="Q943" s="647"/>
      <c r="R943" s="682"/>
    </row>
    <row r="944">
      <c r="A944" s="845"/>
      <c r="B944" s="799"/>
      <c r="C944" s="800"/>
      <c r="D944" s="799"/>
      <c r="E944" s="802"/>
      <c r="F944" s="807"/>
      <c r="G944" s="682"/>
      <c r="H944" s="682"/>
      <c r="I944" s="808"/>
      <c r="J944" s="809"/>
      <c r="K944" s="810"/>
      <c r="L944" s="811"/>
      <c r="M944" s="810"/>
      <c r="N944" s="812"/>
      <c r="O944" s="813"/>
      <c r="P944" s="813"/>
      <c r="Q944" s="647"/>
      <c r="R944" s="682"/>
    </row>
    <row r="945">
      <c r="A945" s="845"/>
      <c r="B945" s="799"/>
      <c r="C945" s="800"/>
      <c r="D945" s="799"/>
      <c r="E945" s="802"/>
      <c r="F945" s="807"/>
      <c r="G945" s="682"/>
      <c r="H945" s="682"/>
      <c r="I945" s="808"/>
      <c r="J945" s="809"/>
      <c r="K945" s="810"/>
      <c r="L945" s="811"/>
      <c r="M945" s="810"/>
      <c r="N945" s="812"/>
      <c r="O945" s="813"/>
      <c r="P945" s="813"/>
      <c r="Q945" s="647"/>
      <c r="R945" s="682"/>
    </row>
    <row r="946">
      <c r="A946" s="845"/>
      <c r="B946" s="799"/>
      <c r="C946" s="800"/>
      <c r="D946" s="799"/>
      <c r="E946" s="802"/>
      <c r="F946" s="807"/>
      <c r="G946" s="682"/>
      <c r="H946" s="682"/>
      <c r="I946" s="808"/>
      <c r="J946" s="809"/>
      <c r="K946" s="810"/>
      <c r="L946" s="811"/>
      <c r="M946" s="810"/>
      <c r="N946" s="812"/>
      <c r="O946" s="813"/>
      <c r="P946" s="813"/>
      <c r="Q946" s="647"/>
      <c r="R946" s="682"/>
    </row>
    <row r="947">
      <c r="A947" s="845"/>
      <c r="B947" s="799"/>
      <c r="C947" s="800"/>
      <c r="D947" s="799"/>
      <c r="E947" s="802"/>
      <c r="F947" s="807"/>
      <c r="G947" s="682"/>
      <c r="H947" s="682"/>
      <c r="I947" s="808"/>
      <c r="J947" s="809"/>
      <c r="K947" s="810"/>
      <c r="L947" s="811"/>
      <c r="M947" s="810"/>
      <c r="N947" s="812"/>
      <c r="O947" s="813"/>
      <c r="P947" s="813"/>
      <c r="Q947" s="647"/>
      <c r="R947" s="682"/>
    </row>
    <row r="948">
      <c r="A948" s="845"/>
      <c r="B948" s="799"/>
      <c r="C948" s="800"/>
      <c r="D948" s="799"/>
      <c r="E948" s="802"/>
      <c r="F948" s="807"/>
      <c r="G948" s="682"/>
      <c r="H948" s="682"/>
      <c r="I948" s="808"/>
      <c r="J948" s="809"/>
      <c r="K948" s="810"/>
      <c r="L948" s="811"/>
      <c r="M948" s="810"/>
      <c r="N948" s="812"/>
      <c r="O948" s="813"/>
      <c r="P948" s="813"/>
      <c r="Q948" s="647"/>
      <c r="R948" s="682"/>
    </row>
    <row r="949">
      <c r="A949" s="845"/>
      <c r="B949" s="799"/>
      <c r="C949" s="800"/>
      <c r="D949" s="799"/>
      <c r="E949" s="802"/>
      <c r="F949" s="807"/>
      <c r="G949" s="682"/>
      <c r="H949" s="682"/>
      <c r="I949" s="808"/>
      <c r="J949" s="809"/>
      <c r="K949" s="810"/>
      <c r="L949" s="811"/>
      <c r="M949" s="810"/>
      <c r="N949" s="812"/>
      <c r="O949" s="813"/>
      <c r="P949" s="813"/>
      <c r="Q949" s="647"/>
      <c r="R949" s="682"/>
    </row>
    <row r="950">
      <c r="A950" s="845"/>
      <c r="B950" s="799"/>
      <c r="C950" s="800"/>
      <c r="D950" s="799"/>
      <c r="E950" s="802"/>
      <c r="F950" s="807"/>
      <c r="G950" s="682"/>
      <c r="H950" s="682"/>
      <c r="I950" s="808"/>
      <c r="J950" s="809"/>
      <c r="K950" s="810"/>
      <c r="L950" s="811"/>
      <c r="M950" s="810"/>
      <c r="N950" s="812"/>
      <c r="O950" s="813"/>
      <c r="P950" s="813"/>
      <c r="Q950" s="647"/>
      <c r="R950" s="682"/>
    </row>
    <row r="951">
      <c r="A951" s="845"/>
      <c r="B951" s="799"/>
      <c r="C951" s="800"/>
      <c r="D951" s="799"/>
      <c r="E951" s="802"/>
      <c r="F951" s="807"/>
      <c r="G951" s="682"/>
      <c r="H951" s="682"/>
      <c r="I951" s="808"/>
      <c r="J951" s="809"/>
      <c r="K951" s="810"/>
      <c r="L951" s="811"/>
      <c r="M951" s="810"/>
      <c r="N951" s="812"/>
      <c r="O951" s="813"/>
      <c r="P951" s="813"/>
      <c r="Q951" s="647"/>
      <c r="R951" s="682"/>
    </row>
    <row r="952">
      <c r="A952" s="845"/>
      <c r="B952" s="799"/>
      <c r="C952" s="800"/>
      <c r="D952" s="799"/>
      <c r="E952" s="802"/>
      <c r="F952" s="807"/>
      <c r="G952" s="682"/>
      <c r="H952" s="682"/>
      <c r="I952" s="808"/>
      <c r="J952" s="809"/>
      <c r="K952" s="810"/>
      <c r="L952" s="811"/>
      <c r="M952" s="810"/>
      <c r="N952" s="812"/>
      <c r="O952" s="813"/>
      <c r="P952" s="813"/>
      <c r="Q952" s="647"/>
      <c r="R952" s="682"/>
    </row>
    <row r="953">
      <c r="A953" s="845"/>
      <c r="B953" s="799"/>
      <c r="C953" s="800"/>
      <c r="D953" s="799"/>
      <c r="E953" s="802"/>
      <c r="F953" s="807"/>
      <c r="G953" s="682"/>
      <c r="H953" s="682"/>
      <c r="I953" s="808"/>
      <c r="J953" s="809"/>
      <c r="K953" s="810"/>
      <c r="L953" s="811"/>
      <c r="M953" s="810"/>
      <c r="N953" s="812"/>
      <c r="O953" s="813"/>
      <c r="P953" s="813"/>
      <c r="Q953" s="647"/>
      <c r="R953" s="682"/>
    </row>
    <row r="954">
      <c r="A954" s="845"/>
      <c r="B954" s="799"/>
      <c r="C954" s="800"/>
      <c r="D954" s="799"/>
      <c r="E954" s="802"/>
      <c r="F954" s="807"/>
      <c r="G954" s="682"/>
      <c r="H954" s="682"/>
      <c r="I954" s="808"/>
      <c r="J954" s="809"/>
      <c r="K954" s="810"/>
      <c r="L954" s="811"/>
      <c r="M954" s="810"/>
      <c r="N954" s="812"/>
      <c r="O954" s="813"/>
      <c r="P954" s="813"/>
      <c r="Q954" s="647"/>
      <c r="R954" s="682"/>
    </row>
    <row r="955">
      <c r="A955" s="845"/>
      <c r="B955" s="799"/>
      <c r="C955" s="800"/>
      <c r="D955" s="799"/>
      <c r="E955" s="802"/>
      <c r="F955" s="807"/>
      <c r="G955" s="682"/>
      <c r="H955" s="682"/>
      <c r="I955" s="808"/>
      <c r="J955" s="809"/>
      <c r="K955" s="810"/>
      <c r="L955" s="811"/>
      <c r="M955" s="810"/>
      <c r="N955" s="812"/>
      <c r="O955" s="813"/>
      <c r="P955" s="813"/>
      <c r="Q955" s="647"/>
      <c r="R955" s="682"/>
    </row>
    <row r="956">
      <c r="A956" s="845"/>
      <c r="B956" s="799"/>
      <c r="C956" s="800"/>
      <c r="D956" s="799"/>
      <c r="E956" s="802"/>
      <c r="F956" s="807"/>
      <c r="G956" s="682"/>
      <c r="H956" s="682"/>
      <c r="I956" s="808"/>
      <c r="J956" s="809"/>
      <c r="K956" s="810"/>
      <c r="L956" s="811"/>
      <c r="M956" s="810"/>
      <c r="N956" s="812"/>
      <c r="O956" s="813"/>
      <c r="P956" s="813"/>
      <c r="Q956" s="647"/>
      <c r="R956" s="682"/>
    </row>
    <row r="957">
      <c r="A957" s="845"/>
      <c r="B957" s="799"/>
      <c r="C957" s="800"/>
      <c r="D957" s="799"/>
      <c r="E957" s="802"/>
      <c r="F957" s="807"/>
      <c r="G957" s="682"/>
      <c r="H957" s="682"/>
      <c r="I957" s="808"/>
      <c r="J957" s="809"/>
      <c r="K957" s="810"/>
      <c r="L957" s="811"/>
      <c r="M957" s="810"/>
      <c r="N957" s="812"/>
      <c r="O957" s="813"/>
      <c r="P957" s="813"/>
      <c r="Q957" s="647"/>
      <c r="R957" s="682"/>
    </row>
    <row r="958">
      <c r="A958" s="845"/>
      <c r="B958" s="799"/>
      <c r="C958" s="800"/>
      <c r="D958" s="799"/>
      <c r="E958" s="802"/>
      <c r="F958" s="807"/>
      <c r="G958" s="682"/>
      <c r="H958" s="682"/>
      <c r="I958" s="808"/>
      <c r="J958" s="809"/>
      <c r="K958" s="810"/>
      <c r="L958" s="811"/>
      <c r="M958" s="810"/>
      <c r="N958" s="812"/>
      <c r="O958" s="813"/>
      <c r="P958" s="813"/>
      <c r="Q958" s="647"/>
      <c r="R958" s="682"/>
    </row>
    <row r="959">
      <c r="A959" s="845"/>
      <c r="B959" s="799"/>
      <c r="C959" s="800"/>
      <c r="D959" s="799"/>
      <c r="E959" s="802"/>
      <c r="F959" s="807"/>
      <c r="G959" s="682"/>
      <c r="H959" s="682"/>
      <c r="I959" s="808"/>
      <c r="J959" s="809"/>
      <c r="K959" s="810"/>
      <c r="L959" s="811"/>
      <c r="M959" s="810"/>
      <c r="N959" s="812"/>
      <c r="O959" s="813"/>
      <c r="P959" s="813"/>
      <c r="Q959" s="647"/>
      <c r="R959" s="682"/>
    </row>
    <row r="960">
      <c r="A960" s="845"/>
      <c r="B960" s="799"/>
      <c r="C960" s="800"/>
      <c r="D960" s="799"/>
      <c r="E960" s="802"/>
      <c r="F960" s="807"/>
      <c r="G960" s="682"/>
      <c r="H960" s="682"/>
      <c r="I960" s="808"/>
      <c r="J960" s="809"/>
      <c r="K960" s="810"/>
      <c r="L960" s="811"/>
      <c r="M960" s="810"/>
      <c r="N960" s="812"/>
      <c r="O960" s="813"/>
      <c r="P960" s="813"/>
      <c r="Q960" s="647"/>
      <c r="R960" s="682"/>
    </row>
    <row r="961">
      <c r="A961" s="845"/>
      <c r="B961" s="799"/>
      <c r="C961" s="800"/>
      <c r="D961" s="799"/>
      <c r="E961" s="802"/>
      <c r="F961" s="807"/>
      <c r="G961" s="682"/>
      <c r="H961" s="682"/>
      <c r="I961" s="808"/>
      <c r="J961" s="809"/>
      <c r="K961" s="810"/>
      <c r="L961" s="811"/>
      <c r="M961" s="810"/>
      <c r="N961" s="812"/>
      <c r="O961" s="813"/>
      <c r="P961" s="813"/>
      <c r="Q961" s="647"/>
      <c r="R961" s="682"/>
    </row>
    <row r="962">
      <c r="A962" s="845"/>
      <c r="B962" s="799"/>
      <c r="C962" s="800"/>
      <c r="D962" s="799"/>
      <c r="E962" s="802"/>
      <c r="F962" s="807"/>
      <c r="G962" s="682"/>
      <c r="H962" s="682"/>
      <c r="I962" s="808"/>
      <c r="J962" s="809"/>
      <c r="K962" s="810"/>
      <c r="L962" s="811"/>
      <c r="M962" s="810"/>
      <c r="N962" s="812"/>
      <c r="O962" s="813"/>
      <c r="P962" s="813"/>
      <c r="Q962" s="647"/>
      <c r="R962" s="682"/>
    </row>
    <row r="963">
      <c r="A963" s="845"/>
      <c r="B963" s="799"/>
      <c r="C963" s="800"/>
      <c r="D963" s="799"/>
      <c r="E963" s="802"/>
      <c r="F963" s="807"/>
      <c r="G963" s="682"/>
      <c r="H963" s="682"/>
      <c r="I963" s="808"/>
      <c r="J963" s="809"/>
      <c r="K963" s="810"/>
      <c r="L963" s="811"/>
      <c r="M963" s="810"/>
      <c r="N963" s="812"/>
      <c r="O963" s="813"/>
      <c r="P963" s="813"/>
      <c r="Q963" s="647"/>
      <c r="R963" s="682"/>
    </row>
    <row r="964">
      <c r="A964" s="845"/>
      <c r="B964" s="799"/>
      <c r="C964" s="800"/>
      <c r="D964" s="799"/>
      <c r="E964" s="802"/>
      <c r="F964" s="807"/>
      <c r="G964" s="682"/>
      <c r="H964" s="682"/>
      <c r="I964" s="808"/>
      <c r="J964" s="809"/>
      <c r="K964" s="810"/>
      <c r="L964" s="811"/>
      <c r="M964" s="810"/>
      <c r="N964" s="812"/>
      <c r="O964" s="813"/>
      <c r="P964" s="813"/>
      <c r="Q964" s="647"/>
      <c r="R964" s="682"/>
    </row>
    <row r="965">
      <c r="A965" s="845"/>
      <c r="B965" s="799"/>
      <c r="C965" s="800"/>
      <c r="D965" s="799"/>
      <c r="E965" s="802"/>
      <c r="F965" s="807"/>
      <c r="G965" s="682"/>
      <c r="H965" s="682"/>
      <c r="I965" s="808"/>
      <c r="J965" s="809"/>
      <c r="K965" s="810"/>
      <c r="L965" s="811"/>
      <c r="M965" s="810"/>
      <c r="N965" s="812"/>
      <c r="O965" s="813"/>
      <c r="P965" s="813"/>
      <c r="Q965" s="647"/>
      <c r="R965" s="682"/>
    </row>
    <row r="966">
      <c r="A966" s="845"/>
      <c r="B966" s="799"/>
      <c r="C966" s="800"/>
      <c r="D966" s="799"/>
      <c r="E966" s="802"/>
      <c r="F966" s="807"/>
      <c r="G966" s="682"/>
      <c r="H966" s="682"/>
      <c r="I966" s="808"/>
      <c r="J966" s="809"/>
      <c r="K966" s="810"/>
      <c r="L966" s="811"/>
      <c r="M966" s="810"/>
      <c r="N966" s="812"/>
      <c r="O966" s="813"/>
      <c r="P966" s="813"/>
      <c r="Q966" s="647"/>
      <c r="R966" s="682"/>
    </row>
    <row r="967">
      <c r="A967" s="845"/>
      <c r="B967" s="799"/>
      <c r="C967" s="800"/>
      <c r="D967" s="799"/>
      <c r="E967" s="802"/>
      <c r="F967" s="807"/>
      <c r="G967" s="682"/>
      <c r="H967" s="682"/>
      <c r="I967" s="808"/>
      <c r="J967" s="809"/>
      <c r="K967" s="810"/>
      <c r="L967" s="811"/>
      <c r="M967" s="810"/>
      <c r="N967" s="812"/>
      <c r="O967" s="813"/>
      <c r="P967" s="813"/>
      <c r="Q967" s="647"/>
      <c r="R967" s="682"/>
    </row>
    <row r="968">
      <c r="A968" s="845"/>
      <c r="B968" s="799"/>
      <c r="C968" s="800"/>
      <c r="D968" s="799"/>
      <c r="E968" s="802"/>
      <c r="F968" s="807"/>
      <c r="G968" s="682"/>
      <c r="H968" s="682"/>
      <c r="I968" s="808"/>
      <c r="J968" s="809"/>
      <c r="K968" s="810"/>
      <c r="L968" s="811"/>
      <c r="M968" s="810"/>
      <c r="N968" s="812"/>
      <c r="O968" s="813"/>
      <c r="P968" s="813"/>
      <c r="Q968" s="647"/>
      <c r="R968" s="682"/>
    </row>
    <row r="969">
      <c r="A969" s="845"/>
      <c r="B969" s="799"/>
      <c r="C969" s="800"/>
      <c r="D969" s="799"/>
      <c r="E969" s="802"/>
      <c r="F969" s="807"/>
      <c r="G969" s="682"/>
      <c r="H969" s="682"/>
      <c r="I969" s="808"/>
      <c r="J969" s="809"/>
      <c r="K969" s="810"/>
      <c r="L969" s="811"/>
      <c r="M969" s="810"/>
      <c r="N969" s="812"/>
      <c r="O969" s="813"/>
      <c r="P969" s="813"/>
      <c r="Q969" s="647"/>
      <c r="R969" s="682"/>
    </row>
    <row r="970">
      <c r="A970" s="845"/>
      <c r="B970" s="799"/>
      <c r="C970" s="800"/>
      <c r="D970" s="799"/>
      <c r="E970" s="802"/>
      <c r="F970" s="807"/>
      <c r="G970" s="682"/>
      <c r="H970" s="682"/>
      <c r="I970" s="808"/>
      <c r="J970" s="809"/>
      <c r="K970" s="810"/>
      <c r="L970" s="811"/>
      <c r="M970" s="810"/>
      <c r="N970" s="812"/>
      <c r="O970" s="813"/>
      <c r="P970" s="813"/>
      <c r="Q970" s="647"/>
      <c r="R970" s="682"/>
    </row>
    <row r="971">
      <c r="A971" s="845"/>
      <c r="B971" s="799"/>
      <c r="C971" s="800"/>
      <c r="D971" s="799"/>
      <c r="E971" s="802"/>
      <c r="F971" s="807"/>
      <c r="G971" s="682"/>
      <c r="H971" s="682"/>
      <c r="I971" s="808"/>
      <c r="J971" s="809"/>
      <c r="K971" s="810"/>
      <c r="L971" s="811"/>
      <c r="M971" s="810"/>
      <c r="N971" s="812"/>
      <c r="O971" s="813"/>
      <c r="P971" s="813"/>
      <c r="Q971" s="647"/>
      <c r="R971" s="682"/>
    </row>
    <row r="972">
      <c r="A972" s="845"/>
      <c r="B972" s="799"/>
      <c r="C972" s="800"/>
      <c r="D972" s="799"/>
      <c r="E972" s="802"/>
      <c r="F972" s="807"/>
      <c r="G972" s="682"/>
      <c r="H972" s="682"/>
      <c r="I972" s="808"/>
      <c r="J972" s="809"/>
      <c r="K972" s="810"/>
      <c r="L972" s="811"/>
      <c r="M972" s="810"/>
      <c r="N972" s="812"/>
      <c r="O972" s="813"/>
      <c r="P972" s="813"/>
      <c r="Q972" s="647"/>
      <c r="R972" s="682"/>
    </row>
    <row r="973">
      <c r="A973" s="845"/>
      <c r="B973" s="799"/>
      <c r="C973" s="800"/>
      <c r="D973" s="799"/>
      <c r="E973" s="802"/>
      <c r="F973" s="807"/>
      <c r="G973" s="682"/>
      <c r="H973" s="682"/>
      <c r="I973" s="808"/>
      <c r="J973" s="809"/>
      <c r="K973" s="810"/>
      <c r="L973" s="811"/>
      <c r="M973" s="810"/>
      <c r="N973" s="812"/>
      <c r="O973" s="813"/>
      <c r="P973" s="813"/>
      <c r="Q973" s="647"/>
      <c r="R973" s="682"/>
    </row>
    <row r="974">
      <c r="A974" s="845"/>
      <c r="B974" s="799"/>
      <c r="C974" s="800"/>
      <c r="D974" s="799"/>
      <c r="E974" s="802"/>
      <c r="F974" s="807"/>
      <c r="G974" s="682"/>
      <c r="H974" s="682"/>
      <c r="I974" s="808"/>
      <c r="J974" s="809"/>
      <c r="K974" s="810"/>
      <c r="L974" s="811"/>
      <c r="M974" s="810"/>
      <c r="N974" s="812"/>
      <c r="O974" s="813"/>
      <c r="P974" s="813"/>
      <c r="Q974" s="647"/>
      <c r="R974" s="682"/>
    </row>
    <row r="975">
      <c r="A975" s="845"/>
      <c r="B975" s="799"/>
      <c r="C975" s="800"/>
      <c r="D975" s="799"/>
      <c r="E975" s="802"/>
      <c r="F975" s="807"/>
      <c r="G975" s="682"/>
      <c r="H975" s="682"/>
      <c r="I975" s="808"/>
      <c r="J975" s="809"/>
      <c r="K975" s="810"/>
      <c r="L975" s="811"/>
      <c r="M975" s="810"/>
      <c r="N975" s="812"/>
      <c r="O975" s="813"/>
      <c r="P975" s="813"/>
      <c r="Q975" s="647"/>
      <c r="R975" s="682"/>
    </row>
    <row r="976">
      <c r="A976" s="845"/>
      <c r="B976" s="799"/>
      <c r="C976" s="800"/>
      <c r="D976" s="799"/>
      <c r="E976" s="802"/>
      <c r="F976" s="807"/>
      <c r="G976" s="682"/>
      <c r="H976" s="682"/>
      <c r="I976" s="808"/>
      <c r="J976" s="809"/>
      <c r="K976" s="810"/>
      <c r="L976" s="811"/>
      <c r="M976" s="810"/>
      <c r="N976" s="812"/>
      <c r="O976" s="813"/>
      <c r="P976" s="813"/>
      <c r="Q976" s="647"/>
      <c r="R976" s="682"/>
    </row>
    <row r="977">
      <c r="A977" s="845"/>
      <c r="B977" s="799"/>
      <c r="C977" s="800"/>
      <c r="D977" s="799"/>
      <c r="E977" s="802"/>
      <c r="F977" s="807"/>
      <c r="G977" s="682"/>
      <c r="H977" s="682"/>
      <c r="I977" s="808"/>
      <c r="J977" s="809"/>
      <c r="K977" s="810"/>
      <c r="L977" s="811"/>
      <c r="M977" s="810"/>
      <c r="N977" s="812"/>
      <c r="O977" s="813"/>
      <c r="P977" s="813"/>
      <c r="Q977" s="647"/>
      <c r="R977" s="682"/>
    </row>
    <row r="978">
      <c r="A978" s="845"/>
      <c r="B978" s="799"/>
      <c r="C978" s="800"/>
      <c r="D978" s="799"/>
      <c r="E978" s="802"/>
      <c r="F978" s="807"/>
      <c r="G978" s="682"/>
      <c r="H978" s="682"/>
      <c r="I978" s="808"/>
      <c r="J978" s="809"/>
      <c r="K978" s="810"/>
      <c r="L978" s="811"/>
      <c r="M978" s="810"/>
      <c r="N978" s="812"/>
      <c r="O978" s="813"/>
      <c r="P978" s="813"/>
      <c r="Q978" s="647"/>
      <c r="R978" s="682"/>
    </row>
    <row r="979">
      <c r="A979" s="845"/>
      <c r="B979" s="799"/>
      <c r="C979" s="800"/>
      <c r="D979" s="799"/>
      <c r="E979" s="802"/>
      <c r="F979" s="807"/>
      <c r="G979" s="682"/>
      <c r="H979" s="682"/>
      <c r="I979" s="808"/>
      <c r="J979" s="809"/>
      <c r="K979" s="810"/>
      <c r="L979" s="811"/>
      <c r="M979" s="810"/>
      <c r="N979" s="812"/>
      <c r="O979" s="813"/>
      <c r="P979" s="813"/>
      <c r="Q979" s="647"/>
      <c r="R979" s="682"/>
    </row>
    <row r="980">
      <c r="A980" s="845"/>
      <c r="B980" s="799"/>
      <c r="C980" s="800"/>
      <c r="D980" s="799"/>
      <c r="E980" s="802"/>
      <c r="F980" s="807"/>
      <c r="G980" s="682"/>
      <c r="H980" s="682"/>
      <c r="I980" s="808"/>
      <c r="J980" s="809"/>
      <c r="K980" s="810"/>
      <c r="L980" s="811"/>
      <c r="M980" s="810"/>
      <c r="N980" s="812"/>
      <c r="O980" s="813"/>
      <c r="P980" s="813"/>
      <c r="Q980" s="647"/>
      <c r="R980" s="682"/>
    </row>
    <row r="981">
      <c r="A981" s="845"/>
      <c r="B981" s="799"/>
      <c r="C981" s="800"/>
      <c r="D981" s="799"/>
      <c r="E981" s="802"/>
      <c r="F981" s="807"/>
      <c r="G981" s="682"/>
      <c r="H981" s="682"/>
      <c r="I981" s="808"/>
      <c r="J981" s="809"/>
      <c r="K981" s="810"/>
      <c r="L981" s="811"/>
      <c r="M981" s="810"/>
      <c r="N981" s="812"/>
      <c r="O981" s="813"/>
      <c r="P981" s="813"/>
      <c r="Q981" s="647"/>
      <c r="R981" s="682"/>
    </row>
    <row r="982">
      <c r="A982" s="845"/>
      <c r="B982" s="799"/>
      <c r="C982" s="800"/>
      <c r="D982" s="799"/>
      <c r="E982" s="802"/>
      <c r="F982" s="807"/>
      <c r="G982" s="682"/>
      <c r="H982" s="682"/>
      <c r="I982" s="808"/>
      <c r="J982" s="809"/>
      <c r="K982" s="810"/>
      <c r="L982" s="811"/>
      <c r="M982" s="810"/>
      <c r="N982" s="812"/>
      <c r="O982" s="813"/>
      <c r="P982" s="813"/>
      <c r="Q982" s="647"/>
      <c r="R982" s="682"/>
    </row>
    <row r="983">
      <c r="A983" s="845"/>
      <c r="B983" s="799"/>
      <c r="C983" s="800"/>
      <c r="D983" s="799"/>
      <c r="E983" s="802"/>
      <c r="F983" s="807"/>
      <c r="G983" s="682"/>
      <c r="H983" s="682"/>
      <c r="I983" s="808"/>
      <c r="J983" s="809"/>
      <c r="K983" s="810"/>
      <c r="L983" s="811"/>
      <c r="M983" s="810"/>
      <c r="N983" s="812"/>
      <c r="O983" s="813"/>
      <c r="P983" s="813"/>
      <c r="Q983" s="647"/>
      <c r="R983" s="682"/>
    </row>
    <row r="984">
      <c r="A984" s="845"/>
      <c r="B984" s="799"/>
      <c r="C984" s="800"/>
      <c r="D984" s="799"/>
      <c r="E984" s="802"/>
      <c r="F984" s="807"/>
      <c r="G984" s="682"/>
      <c r="H984" s="682"/>
      <c r="I984" s="808"/>
      <c r="J984" s="809"/>
      <c r="K984" s="810"/>
      <c r="L984" s="811"/>
      <c r="M984" s="810"/>
      <c r="N984" s="812"/>
      <c r="O984" s="813"/>
      <c r="P984" s="813"/>
      <c r="Q984" s="647"/>
      <c r="R984" s="682"/>
    </row>
    <row r="985">
      <c r="A985" s="845"/>
      <c r="B985" s="799"/>
      <c r="C985" s="800"/>
      <c r="D985" s="799"/>
      <c r="E985" s="802"/>
      <c r="F985" s="807"/>
      <c r="G985" s="682"/>
      <c r="H985" s="682"/>
      <c r="I985" s="808"/>
      <c r="J985" s="809"/>
      <c r="K985" s="810"/>
      <c r="L985" s="811"/>
      <c r="M985" s="810"/>
      <c r="N985" s="812"/>
      <c r="O985" s="813"/>
      <c r="P985" s="813"/>
      <c r="Q985" s="647"/>
      <c r="R985" s="682"/>
    </row>
    <row r="986">
      <c r="A986" s="845"/>
      <c r="B986" s="799"/>
      <c r="C986" s="800"/>
      <c r="D986" s="799"/>
      <c r="E986" s="802"/>
      <c r="F986" s="807"/>
      <c r="G986" s="682"/>
      <c r="H986" s="682"/>
      <c r="I986" s="808"/>
      <c r="J986" s="809"/>
      <c r="K986" s="810"/>
      <c r="L986" s="811"/>
      <c r="M986" s="810"/>
      <c r="N986" s="812"/>
      <c r="O986" s="813"/>
      <c r="P986" s="813"/>
      <c r="Q986" s="647"/>
      <c r="R986" s="682"/>
    </row>
    <row r="987">
      <c r="A987" s="845"/>
      <c r="B987" s="799"/>
      <c r="C987" s="800"/>
      <c r="D987" s="799"/>
      <c r="E987" s="802"/>
      <c r="F987" s="807"/>
      <c r="G987" s="682"/>
      <c r="H987" s="682"/>
      <c r="I987" s="808"/>
      <c r="J987" s="809"/>
      <c r="K987" s="810"/>
      <c r="L987" s="811"/>
      <c r="M987" s="810"/>
      <c r="N987" s="812"/>
      <c r="O987" s="813"/>
      <c r="P987" s="813"/>
      <c r="Q987" s="647"/>
      <c r="R987" s="682"/>
    </row>
    <row r="988">
      <c r="A988" s="845"/>
      <c r="B988" s="799"/>
      <c r="C988" s="800"/>
      <c r="D988" s="799"/>
      <c r="E988" s="802"/>
      <c r="F988" s="807"/>
      <c r="G988" s="682"/>
      <c r="H988" s="682"/>
      <c r="I988" s="808"/>
      <c r="J988" s="809"/>
      <c r="K988" s="810"/>
      <c r="L988" s="811"/>
      <c r="M988" s="810"/>
      <c r="N988" s="812"/>
      <c r="O988" s="813"/>
      <c r="P988" s="813"/>
      <c r="Q988" s="647"/>
      <c r="R988" s="682"/>
    </row>
    <row r="989">
      <c r="A989" s="845"/>
      <c r="B989" s="799"/>
      <c r="C989" s="800"/>
      <c r="D989" s="799"/>
      <c r="E989" s="802"/>
      <c r="F989" s="807"/>
      <c r="G989" s="682"/>
      <c r="H989" s="682"/>
      <c r="I989" s="808"/>
      <c r="J989" s="809"/>
      <c r="K989" s="810"/>
      <c r="L989" s="811"/>
      <c r="M989" s="810"/>
      <c r="N989" s="812"/>
      <c r="O989" s="813"/>
      <c r="P989" s="813"/>
      <c r="Q989" s="647"/>
      <c r="R989" s="682"/>
    </row>
    <row r="990">
      <c r="A990" s="845"/>
      <c r="B990" s="799"/>
      <c r="C990" s="800"/>
      <c r="D990" s="799"/>
      <c r="E990" s="802"/>
      <c r="F990" s="807"/>
      <c r="G990" s="682"/>
      <c r="H990" s="682"/>
      <c r="I990" s="808"/>
      <c r="J990" s="809"/>
      <c r="K990" s="810"/>
      <c r="L990" s="811"/>
      <c r="M990" s="810"/>
      <c r="N990" s="812"/>
      <c r="O990" s="813"/>
      <c r="P990" s="813"/>
      <c r="Q990" s="647"/>
      <c r="R990" s="682"/>
    </row>
    <row r="991">
      <c r="A991" s="845"/>
      <c r="B991" s="799"/>
      <c r="C991" s="800"/>
      <c r="D991" s="799"/>
      <c r="E991" s="802"/>
      <c r="F991" s="807"/>
      <c r="G991" s="682"/>
      <c r="H991" s="682"/>
      <c r="I991" s="808"/>
      <c r="J991" s="809"/>
      <c r="K991" s="810"/>
      <c r="L991" s="811"/>
      <c r="M991" s="810"/>
      <c r="N991" s="812"/>
      <c r="O991" s="813"/>
      <c r="P991" s="813"/>
      <c r="Q991" s="647"/>
      <c r="R991" s="682"/>
    </row>
    <row r="992">
      <c r="A992" s="845"/>
      <c r="B992" s="799"/>
      <c r="C992" s="800"/>
      <c r="D992" s="799"/>
      <c r="E992" s="802"/>
      <c r="F992" s="807"/>
      <c r="G992" s="682"/>
      <c r="H992" s="682"/>
      <c r="I992" s="808"/>
      <c r="J992" s="809"/>
      <c r="K992" s="810"/>
      <c r="L992" s="811"/>
      <c r="M992" s="810"/>
      <c r="N992" s="812"/>
      <c r="O992" s="813"/>
      <c r="P992" s="813"/>
      <c r="Q992" s="647"/>
      <c r="R992" s="682"/>
    </row>
    <row r="993">
      <c r="A993" s="845"/>
      <c r="B993" s="799"/>
      <c r="C993" s="800"/>
      <c r="D993" s="799"/>
      <c r="E993" s="802"/>
      <c r="F993" s="807"/>
      <c r="G993" s="682"/>
      <c r="H993" s="682"/>
      <c r="I993" s="808"/>
      <c r="J993" s="809"/>
      <c r="K993" s="810"/>
      <c r="L993" s="811"/>
      <c r="M993" s="810"/>
      <c r="N993" s="812"/>
      <c r="O993" s="813"/>
      <c r="P993" s="813"/>
      <c r="Q993" s="647"/>
      <c r="R993" s="682"/>
    </row>
    <row r="994">
      <c r="A994" s="845"/>
      <c r="B994" s="799"/>
      <c r="C994" s="800"/>
      <c r="D994" s="799"/>
      <c r="E994" s="802"/>
      <c r="F994" s="807"/>
      <c r="G994" s="682"/>
      <c r="H994" s="682"/>
      <c r="I994" s="808"/>
      <c r="J994" s="809"/>
      <c r="K994" s="810"/>
      <c r="L994" s="811"/>
      <c r="M994" s="810"/>
      <c r="N994" s="812"/>
      <c r="O994" s="813"/>
      <c r="P994" s="813"/>
      <c r="Q994" s="647"/>
      <c r="R994" s="682"/>
    </row>
    <row r="995">
      <c r="A995" s="845"/>
      <c r="B995" s="799"/>
      <c r="C995" s="800"/>
      <c r="D995" s="799"/>
      <c r="E995" s="802"/>
      <c r="F995" s="807"/>
      <c r="G995" s="682"/>
      <c r="H995" s="682"/>
      <c r="I995" s="808"/>
      <c r="J995" s="809"/>
      <c r="K995" s="810"/>
      <c r="L995" s="811"/>
      <c r="M995" s="810"/>
      <c r="N995" s="812"/>
      <c r="O995" s="813"/>
      <c r="P995" s="813"/>
      <c r="Q995" s="647"/>
      <c r="R995" s="682"/>
    </row>
    <row r="996">
      <c r="A996" s="845"/>
      <c r="B996" s="799"/>
      <c r="C996" s="800"/>
      <c r="D996" s="799"/>
      <c r="E996" s="802"/>
      <c r="F996" s="807"/>
      <c r="G996" s="682"/>
      <c r="H996" s="682"/>
      <c r="I996" s="808"/>
      <c r="J996" s="809"/>
      <c r="K996" s="810"/>
      <c r="L996" s="811"/>
      <c r="M996" s="810"/>
      <c r="N996" s="812"/>
      <c r="O996" s="813"/>
      <c r="P996" s="813"/>
      <c r="Q996" s="647"/>
      <c r="R996" s="682"/>
    </row>
    <row r="997">
      <c r="A997" s="845"/>
      <c r="B997" s="799"/>
      <c r="C997" s="800"/>
      <c r="D997" s="799"/>
      <c r="E997" s="802"/>
      <c r="F997" s="807"/>
      <c r="G997" s="682"/>
      <c r="H997" s="682"/>
      <c r="I997" s="808"/>
      <c r="J997" s="809"/>
      <c r="K997" s="810"/>
      <c r="L997" s="811"/>
      <c r="M997" s="810"/>
      <c r="N997" s="812"/>
      <c r="O997" s="813"/>
      <c r="P997" s="813"/>
      <c r="Q997" s="647"/>
      <c r="R997" s="682"/>
    </row>
    <row r="998">
      <c r="A998" s="845"/>
      <c r="B998" s="799"/>
      <c r="C998" s="800"/>
      <c r="D998" s="799"/>
      <c r="E998" s="802"/>
      <c r="F998" s="807"/>
      <c r="G998" s="682"/>
      <c r="H998" s="682"/>
      <c r="I998" s="808"/>
      <c r="J998" s="809"/>
      <c r="K998" s="810"/>
      <c r="L998" s="811"/>
      <c r="M998" s="810"/>
      <c r="N998" s="812"/>
      <c r="O998" s="813"/>
      <c r="P998" s="813"/>
      <c r="Q998" s="647"/>
      <c r="R998" s="682"/>
    </row>
    <row r="999">
      <c r="A999" s="845"/>
      <c r="B999" s="799"/>
      <c r="C999" s="800"/>
      <c r="D999" s="799"/>
      <c r="E999" s="802"/>
      <c r="F999" s="807"/>
      <c r="G999" s="682"/>
      <c r="H999" s="682"/>
      <c r="I999" s="808"/>
      <c r="J999" s="809"/>
      <c r="K999" s="810"/>
      <c r="L999" s="811"/>
      <c r="M999" s="810"/>
      <c r="N999" s="812"/>
      <c r="O999" s="813"/>
      <c r="P999" s="813"/>
      <c r="Q999" s="647"/>
      <c r="R999" s="682"/>
    </row>
    <row r="1000">
      <c r="A1000" s="845"/>
      <c r="B1000" s="799"/>
      <c r="C1000" s="800"/>
      <c r="D1000" s="799"/>
      <c r="E1000" s="802"/>
      <c r="F1000" s="807"/>
      <c r="G1000" s="682"/>
      <c r="H1000" s="682"/>
      <c r="I1000" s="808"/>
      <c r="J1000" s="809"/>
      <c r="K1000" s="810"/>
      <c r="L1000" s="811"/>
      <c r="M1000" s="810"/>
      <c r="N1000" s="812"/>
      <c r="O1000" s="813"/>
      <c r="P1000" s="813"/>
      <c r="Q1000" s="647"/>
      <c r="R1000" s="682"/>
    </row>
    <row r="1001">
      <c r="A1001" s="845"/>
      <c r="B1001" s="799"/>
      <c r="C1001" s="800"/>
      <c r="D1001" s="799"/>
      <c r="E1001" s="802"/>
      <c r="F1001" s="807"/>
      <c r="G1001" s="682"/>
      <c r="H1001" s="682"/>
      <c r="I1001" s="808"/>
      <c r="J1001" s="809"/>
      <c r="K1001" s="810"/>
      <c r="L1001" s="811"/>
      <c r="M1001" s="810"/>
      <c r="N1001" s="812"/>
      <c r="O1001" s="813"/>
      <c r="P1001" s="813"/>
      <c r="Q1001" s="647"/>
      <c r="R1001" s="682"/>
    </row>
    <row r="1002">
      <c r="A1002" s="845"/>
      <c r="B1002" s="799"/>
      <c r="C1002" s="800"/>
      <c r="D1002" s="799"/>
      <c r="E1002" s="802"/>
      <c r="F1002" s="807"/>
      <c r="G1002" s="682"/>
      <c r="H1002" s="682"/>
      <c r="I1002" s="808"/>
      <c r="J1002" s="809"/>
      <c r="K1002" s="810"/>
      <c r="L1002" s="811"/>
      <c r="M1002" s="810"/>
      <c r="N1002" s="812"/>
      <c r="O1002" s="813"/>
      <c r="P1002" s="813"/>
      <c r="Q1002" s="647"/>
      <c r="R1002" s="682"/>
    </row>
    <row r="1003">
      <c r="A1003" s="845"/>
      <c r="B1003" s="799"/>
      <c r="C1003" s="800"/>
      <c r="D1003" s="799"/>
      <c r="E1003" s="802"/>
      <c r="F1003" s="807"/>
      <c r="G1003" s="682"/>
      <c r="H1003" s="682"/>
      <c r="I1003" s="808"/>
      <c r="J1003" s="809"/>
      <c r="K1003" s="810"/>
      <c r="L1003" s="811"/>
      <c r="M1003" s="810"/>
      <c r="N1003" s="812"/>
      <c r="O1003" s="813"/>
      <c r="P1003" s="813"/>
      <c r="Q1003" s="647"/>
      <c r="R1003" s="682"/>
    </row>
    <row r="1004">
      <c r="A1004" s="845"/>
      <c r="B1004" s="799"/>
      <c r="C1004" s="800"/>
      <c r="D1004" s="799"/>
      <c r="E1004" s="802"/>
      <c r="F1004" s="807"/>
      <c r="G1004" s="682"/>
      <c r="H1004" s="682"/>
      <c r="I1004" s="808"/>
      <c r="J1004" s="809"/>
      <c r="K1004" s="810"/>
      <c r="L1004" s="811"/>
      <c r="M1004" s="810"/>
      <c r="N1004" s="812"/>
      <c r="O1004" s="813"/>
      <c r="P1004" s="813"/>
      <c r="Q1004" s="647"/>
      <c r="R1004" s="682"/>
    </row>
    <row r="1005">
      <c r="A1005" s="845"/>
      <c r="B1005" s="799"/>
      <c r="C1005" s="800"/>
      <c r="D1005" s="799"/>
      <c r="E1005" s="802"/>
      <c r="F1005" s="807"/>
      <c r="G1005" s="682"/>
      <c r="H1005" s="682"/>
      <c r="I1005" s="808"/>
      <c r="J1005" s="809"/>
      <c r="K1005" s="810"/>
      <c r="L1005" s="811"/>
      <c r="M1005" s="810"/>
      <c r="N1005" s="812"/>
      <c r="O1005" s="813"/>
      <c r="P1005" s="813"/>
      <c r="Q1005" s="647"/>
      <c r="R1005" s="682"/>
    </row>
    <row r="1006">
      <c r="A1006" s="845"/>
      <c r="B1006" s="799"/>
      <c r="C1006" s="800"/>
      <c r="D1006" s="799"/>
      <c r="E1006" s="802"/>
      <c r="F1006" s="807"/>
      <c r="G1006" s="682"/>
      <c r="H1006" s="682"/>
      <c r="I1006" s="808"/>
      <c r="J1006" s="809"/>
      <c r="K1006" s="810"/>
      <c r="L1006" s="811"/>
      <c r="M1006" s="810"/>
      <c r="N1006" s="812"/>
      <c r="O1006" s="813"/>
      <c r="P1006" s="813"/>
      <c r="Q1006" s="647"/>
      <c r="R1006" s="682"/>
    </row>
    <row r="1007">
      <c r="A1007" s="845"/>
      <c r="B1007" s="799"/>
      <c r="C1007" s="800"/>
      <c r="D1007" s="799"/>
      <c r="E1007" s="802"/>
      <c r="F1007" s="807"/>
      <c r="G1007" s="682"/>
      <c r="H1007" s="682"/>
      <c r="I1007" s="808"/>
      <c r="J1007" s="809"/>
      <c r="K1007" s="810"/>
      <c r="L1007" s="811"/>
      <c r="M1007" s="810"/>
      <c r="N1007" s="812"/>
      <c r="O1007" s="813"/>
      <c r="P1007" s="813"/>
      <c r="Q1007" s="647"/>
      <c r="R1007" s="682"/>
    </row>
    <row r="1008">
      <c r="A1008" s="845"/>
      <c r="B1008" s="799"/>
      <c r="C1008" s="800"/>
      <c r="D1008" s="799"/>
      <c r="E1008" s="802"/>
      <c r="F1008" s="807"/>
      <c r="G1008" s="682"/>
      <c r="H1008" s="682"/>
      <c r="I1008" s="808"/>
      <c r="J1008" s="809"/>
      <c r="K1008" s="810"/>
      <c r="L1008" s="811"/>
      <c r="M1008" s="810"/>
      <c r="N1008" s="812"/>
      <c r="O1008" s="813"/>
      <c r="P1008" s="813"/>
      <c r="Q1008" s="647"/>
      <c r="R1008" s="682"/>
    </row>
    <row r="1009">
      <c r="A1009" s="845"/>
      <c r="B1009" s="799"/>
      <c r="C1009" s="800"/>
      <c r="D1009" s="799"/>
      <c r="E1009" s="802"/>
      <c r="F1009" s="807"/>
      <c r="G1009" s="682"/>
      <c r="H1009" s="682"/>
      <c r="I1009" s="808"/>
      <c r="J1009" s="809"/>
      <c r="K1009" s="810"/>
      <c r="L1009" s="811"/>
      <c r="M1009" s="810"/>
      <c r="N1009" s="812"/>
      <c r="O1009" s="813"/>
      <c r="P1009" s="813"/>
      <c r="Q1009" s="647"/>
      <c r="R1009" s="682"/>
    </row>
    <row r="1010">
      <c r="A1010" s="845"/>
      <c r="B1010" s="799"/>
      <c r="C1010" s="800"/>
      <c r="D1010" s="799"/>
      <c r="E1010" s="802"/>
      <c r="F1010" s="807"/>
      <c r="G1010" s="682"/>
      <c r="H1010" s="682"/>
      <c r="I1010" s="808"/>
      <c r="J1010" s="809"/>
      <c r="K1010" s="810"/>
      <c r="L1010" s="811"/>
      <c r="M1010" s="810"/>
      <c r="N1010" s="812"/>
      <c r="O1010" s="813"/>
      <c r="P1010" s="813"/>
      <c r="Q1010" s="647"/>
      <c r="R1010" s="682"/>
    </row>
    <row r="1011">
      <c r="A1011" s="845"/>
      <c r="B1011" s="799"/>
      <c r="C1011" s="800"/>
      <c r="D1011" s="799"/>
      <c r="E1011" s="802"/>
      <c r="F1011" s="807"/>
      <c r="G1011" s="682"/>
      <c r="H1011" s="682"/>
      <c r="I1011" s="808"/>
      <c r="J1011" s="809"/>
      <c r="K1011" s="810"/>
      <c r="L1011" s="811"/>
      <c r="M1011" s="810"/>
      <c r="N1011" s="812"/>
      <c r="O1011" s="813"/>
      <c r="P1011" s="813"/>
      <c r="Q1011" s="647"/>
      <c r="R1011" s="682"/>
    </row>
    <row r="1012">
      <c r="A1012" s="845"/>
      <c r="B1012" s="799"/>
      <c r="C1012" s="800"/>
      <c r="D1012" s="799"/>
      <c r="E1012" s="802"/>
      <c r="F1012" s="807"/>
      <c r="G1012" s="682"/>
      <c r="H1012" s="682"/>
      <c r="I1012" s="808"/>
      <c r="J1012" s="809"/>
      <c r="K1012" s="810"/>
      <c r="L1012" s="811"/>
      <c r="M1012" s="810"/>
      <c r="N1012" s="812"/>
      <c r="O1012" s="813"/>
      <c r="P1012" s="813"/>
      <c r="Q1012" s="647"/>
      <c r="R1012" s="682"/>
    </row>
    <row r="1013">
      <c r="A1013" s="845"/>
      <c r="B1013" s="799"/>
      <c r="C1013" s="800"/>
      <c r="D1013" s="799"/>
      <c r="E1013" s="802"/>
      <c r="F1013" s="807"/>
      <c r="G1013" s="682"/>
      <c r="H1013" s="682"/>
      <c r="I1013" s="808"/>
      <c r="J1013" s="809"/>
      <c r="K1013" s="810"/>
      <c r="L1013" s="811"/>
      <c r="M1013" s="810"/>
      <c r="N1013" s="812"/>
      <c r="O1013" s="813"/>
      <c r="P1013" s="813"/>
      <c r="Q1013" s="647"/>
      <c r="R1013" s="682"/>
    </row>
    <row r="1014">
      <c r="A1014" s="845"/>
      <c r="B1014" s="799"/>
      <c r="C1014" s="800"/>
      <c r="D1014" s="799"/>
      <c r="E1014" s="802"/>
      <c r="F1014" s="807"/>
      <c r="G1014" s="682"/>
      <c r="H1014" s="682"/>
      <c r="I1014" s="808"/>
      <c r="J1014" s="809"/>
      <c r="K1014" s="810"/>
      <c r="L1014" s="811"/>
      <c r="M1014" s="810"/>
      <c r="N1014" s="812"/>
      <c r="O1014" s="813"/>
      <c r="P1014" s="813"/>
      <c r="Q1014" s="647"/>
      <c r="R1014" s="682"/>
    </row>
    <row r="1015">
      <c r="A1015" s="845"/>
      <c r="B1015" s="799"/>
      <c r="C1015" s="800"/>
      <c r="D1015" s="799"/>
      <c r="E1015" s="802"/>
      <c r="F1015" s="807"/>
      <c r="G1015" s="682"/>
      <c r="H1015" s="682"/>
      <c r="I1015" s="808"/>
      <c r="J1015" s="809"/>
      <c r="K1015" s="810"/>
      <c r="L1015" s="811"/>
      <c r="M1015" s="810"/>
      <c r="N1015" s="812"/>
      <c r="O1015" s="813"/>
      <c r="P1015" s="813"/>
      <c r="Q1015" s="647"/>
      <c r="R1015" s="682"/>
    </row>
    <row r="1016">
      <c r="A1016" s="845"/>
      <c r="B1016" s="799"/>
      <c r="C1016" s="800"/>
      <c r="D1016" s="799"/>
      <c r="E1016" s="802"/>
      <c r="F1016" s="807"/>
      <c r="G1016" s="682"/>
      <c r="H1016" s="682"/>
      <c r="I1016" s="808"/>
      <c r="J1016" s="809"/>
      <c r="K1016" s="810"/>
      <c r="L1016" s="811"/>
      <c r="M1016" s="810"/>
      <c r="N1016" s="812"/>
      <c r="O1016" s="813"/>
      <c r="P1016" s="813"/>
      <c r="Q1016" s="647"/>
      <c r="R1016" s="682"/>
    </row>
    <row r="1017">
      <c r="A1017" s="845"/>
      <c r="B1017" s="799"/>
      <c r="C1017" s="800"/>
      <c r="D1017" s="799"/>
      <c r="E1017" s="802"/>
      <c r="F1017" s="807"/>
      <c r="G1017" s="682"/>
      <c r="H1017" s="682"/>
      <c r="I1017" s="808"/>
      <c r="J1017" s="809"/>
      <c r="K1017" s="810"/>
      <c r="L1017" s="811"/>
      <c r="M1017" s="810"/>
      <c r="N1017" s="812"/>
      <c r="O1017" s="813"/>
      <c r="P1017" s="813"/>
      <c r="Q1017" s="647"/>
      <c r="R1017" s="682"/>
    </row>
    <row r="1018">
      <c r="A1018" s="845"/>
      <c r="B1018" s="799"/>
      <c r="C1018" s="800"/>
      <c r="D1018" s="799"/>
      <c r="E1018" s="802"/>
      <c r="F1018" s="807"/>
      <c r="G1018" s="682"/>
      <c r="H1018" s="682"/>
      <c r="I1018" s="808"/>
      <c r="J1018" s="809"/>
      <c r="K1018" s="810"/>
      <c r="L1018" s="811"/>
      <c r="M1018" s="810"/>
      <c r="N1018" s="812"/>
      <c r="O1018" s="813"/>
      <c r="P1018" s="813"/>
      <c r="Q1018" s="647"/>
      <c r="R1018" s="682"/>
    </row>
    <row r="1019">
      <c r="A1019" s="845"/>
      <c r="B1019" s="799"/>
      <c r="C1019" s="800"/>
      <c r="D1019" s="799"/>
      <c r="E1019" s="802"/>
      <c r="F1019" s="807"/>
      <c r="G1019" s="682"/>
      <c r="H1019" s="682"/>
      <c r="I1019" s="808"/>
      <c r="J1019" s="809"/>
      <c r="K1019" s="810"/>
      <c r="L1019" s="811"/>
      <c r="M1019" s="810"/>
      <c r="N1019" s="812"/>
      <c r="O1019" s="813"/>
      <c r="P1019" s="813"/>
      <c r="Q1019" s="647"/>
      <c r="R1019" s="682"/>
    </row>
    <row r="1020">
      <c r="A1020" s="845"/>
      <c r="B1020" s="799"/>
      <c r="C1020" s="800"/>
      <c r="D1020" s="799"/>
      <c r="E1020" s="802"/>
      <c r="F1020" s="807"/>
      <c r="G1020" s="682"/>
      <c r="H1020" s="682"/>
      <c r="I1020" s="808"/>
      <c r="J1020" s="809"/>
      <c r="K1020" s="810"/>
      <c r="L1020" s="811"/>
      <c r="M1020" s="810"/>
      <c r="N1020" s="812"/>
      <c r="O1020" s="813"/>
      <c r="P1020" s="813"/>
      <c r="Q1020" s="647"/>
      <c r="R1020" s="682"/>
    </row>
    <row r="1021">
      <c r="A1021" s="845"/>
      <c r="B1021" s="799"/>
      <c r="C1021" s="800"/>
      <c r="D1021" s="799"/>
      <c r="E1021" s="802"/>
      <c r="F1021" s="807"/>
      <c r="G1021" s="682"/>
      <c r="H1021" s="682"/>
      <c r="I1021" s="808"/>
      <c r="J1021" s="809"/>
      <c r="K1021" s="810"/>
      <c r="L1021" s="811"/>
      <c r="M1021" s="810"/>
      <c r="N1021" s="812"/>
      <c r="O1021" s="813"/>
      <c r="P1021" s="813"/>
      <c r="Q1021" s="647"/>
      <c r="R1021" s="682"/>
    </row>
    <row r="1022">
      <c r="A1022" s="845"/>
      <c r="B1022" s="799"/>
      <c r="C1022" s="800"/>
      <c r="D1022" s="799"/>
      <c r="E1022" s="802"/>
      <c r="F1022" s="807"/>
      <c r="G1022" s="682"/>
      <c r="H1022" s="682"/>
      <c r="I1022" s="808"/>
      <c r="J1022" s="809"/>
      <c r="K1022" s="810"/>
      <c r="L1022" s="811"/>
      <c r="M1022" s="810"/>
      <c r="N1022" s="812"/>
      <c r="O1022" s="813"/>
      <c r="P1022" s="813"/>
      <c r="Q1022" s="647"/>
      <c r="R1022" s="682"/>
    </row>
    <row r="1023">
      <c r="A1023" s="845"/>
      <c r="B1023" s="799"/>
      <c r="C1023" s="800"/>
      <c r="D1023" s="799"/>
      <c r="E1023" s="802"/>
      <c r="F1023" s="807"/>
      <c r="G1023" s="682"/>
      <c r="H1023" s="682"/>
      <c r="I1023" s="808"/>
      <c r="J1023" s="809"/>
      <c r="K1023" s="810"/>
      <c r="L1023" s="811"/>
      <c r="M1023" s="810"/>
      <c r="N1023" s="812"/>
      <c r="O1023" s="813"/>
      <c r="P1023" s="813"/>
      <c r="Q1023" s="647"/>
      <c r="R1023" s="682"/>
    </row>
    <row r="1024">
      <c r="A1024" s="845"/>
      <c r="B1024" s="799"/>
      <c r="C1024" s="800"/>
      <c r="D1024" s="799"/>
      <c r="E1024" s="802"/>
      <c r="F1024" s="807"/>
      <c r="G1024" s="682"/>
      <c r="H1024" s="682"/>
      <c r="I1024" s="808"/>
      <c r="J1024" s="809"/>
      <c r="K1024" s="810"/>
      <c r="L1024" s="811"/>
      <c r="M1024" s="810"/>
      <c r="N1024" s="812"/>
      <c r="O1024" s="813"/>
      <c r="P1024" s="813"/>
      <c r="Q1024" s="647"/>
      <c r="R1024" s="682"/>
    </row>
    <row r="1025">
      <c r="A1025" s="845"/>
      <c r="B1025" s="799"/>
      <c r="C1025" s="800"/>
      <c r="D1025" s="799"/>
      <c r="E1025" s="802"/>
      <c r="F1025" s="807"/>
      <c r="G1025" s="682"/>
      <c r="H1025" s="682"/>
      <c r="I1025" s="808"/>
      <c r="J1025" s="809"/>
      <c r="K1025" s="810"/>
      <c r="L1025" s="811"/>
      <c r="M1025" s="810"/>
      <c r="N1025" s="812"/>
      <c r="O1025" s="813"/>
      <c r="P1025" s="813"/>
      <c r="Q1025" s="647"/>
      <c r="R1025" s="682"/>
    </row>
    <row r="1026">
      <c r="A1026" s="845"/>
      <c r="B1026" s="799"/>
      <c r="C1026" s="800"/>
      <c r="D1026" s="799"/>
      <c r="E1026" s="802"/>
      <c r="F1026" s="807"/>
      <c r="G1026" s="682"/>
      <c r="H1026" s="682"/>
      <c r="I1026" s="808"/>
      <c r="J1026" s="809"/>
      <c r="K1026" s="810"/>
      <c r="L1026" s="811"/>
      <c r="M1026" s="810"/>
      <c r="N1026" s="812"/>
      <c r="O1026" s="813"/>
      <c r="P1026" s="813"/>
      <c r="Q1026" s="647"/>
      <c r="R1026" s="682"/>
    </row>
    <row r="1027">
      <c r="A1027" s="845"/>
      <c r="B1027" s="799"/>
      <c r="C1027" s="800"/>
      <c r="D1027" s="799"/>
      <c r="E1027" s="802"/>
      <c r="F1027" s="807"/>
      <c r="G1027" s="682"/>
      <c r="H1027" s="682"/>
      <c r="I1027" s="808"/>
      <c r="J1027" s="809"/>
      <c r="K1027" s="810"/>
      <c r="L1027" s="811"/>
      <c r="M1027" s="810"/>
      <c r="N1027" s="812"/>
      <c r="O1027" s="813"/>
      <c r="P1027" s="813"/>
      <c r="Q1027" s="647"/>
      <c r="R1027" s="682"/>
    </row>
    <row r="1028">
      <c r="A1028" s="845"/>
      <c r="B1028" s="799"/>
      <c r="C1028" s="800"/>
      <c r="D1028" s="799"/>
      <c r="E1028" s="802"/>
      <c r="F1028" s="807"/>
      <c r="G1028" s="682"/>
      <c r="H1028" s="682"/>
      <c r="I1028" s="808"/>
      <c r="J1028" s="809"/>
      <c r="K1028" s="810"/>
      <c r="L1028" s="811"/>
      <c r="M1028" s="810"/>
      <c r="N1028" s="812"/>
      <c r="O1028" s="813"/>
      <c r="P1028" s="813"/>
      <c r="Q1028" s="647"/>
      <c r="R1028" s="682"/>
    </row>
    <row r="1029">
      <c r="A1029" s="845"/>
      <c r="B1029" s="799"/>
      <c r="C1029" s="800"/>
      <c r="D1029" s="799"/>
      <c r="E1029" s="802"/>
      <c r="F1029" s="807"/>
      <c r="G1029" s="682"/>
      <c r="H1029" s="682"/>
      <c r="I1029" s="808"/>
      <c r="J1029" s="809"/>
      <c r="K1029" s="810"/>
      <c r="L1029" s="811"/>
      <c r="M1029" s="810"/>
      <c r="N1029" s="812"/>
      <c r="O1029" s="813"/>
      <c r="P1029" s="813"/>
      <c r="Q1029" s="647"/>
      <c r="R1029" s="682"/>
    </row>
    <row r="1030">
      <c r="A1030" s="845"/>
      <c r="B1030" s="799"/>
      <c r="C1030" s="800"/>
      <c r="D1030" s="799"/>
      <c r="E1030" s="802"/>
      <c r="F1030" s="807"/>
      <c r="G1030" s="682"/>
      <c r="H1030" s="682"/>
      <c r="I1030" s="808"/>
      <c r="J1030" s="809"/>
      <c r="K1030" s="810"/>
      <c r="L1030" s="811"/>
      <c r="M1030" s="810"/>
      <c r="N1030" s="812"/>
      <c r="O1030" s="813"/>
      <c r="P1030" s="813"/>
      <c r="Q1030" s="647"/>
      <c r="R1030" s="682"/>
    </row>
    <row r="1031">
      <c r="A1031" s="845"/>
      <c r="B1031" s="799"/>
      <c r="C1031" s="800"/>
      <c r="D1031" s="799"/>
      <c r="E1031" s="802"/>
      <c r="F1031" s="807"/>
      <c r="G1031" s="682"/>
      <c r="H1031" s="682"/>
      <c r="I1031" s="808"/>
      <c r="J1031" s="809"/>
      <c r="K1031" s="810"/>
      <c r="L1031" s="811"/>
      <c r="M1031" s="810"/>
      <c r="N1031" s="812"/>
      <c r="O1031" s="813"/>
      <c r="P1031" s="813"/>
      <c r="Q1031" s="647"/>
      <c r="R1031" s="682"/>
    </row>
    <row r="1032">
      <c r="A1032" s="845"/>
      <c r="B1032" s="799"/>
      <c r="C1032" s="800"/>
      <c r="D1032" s="799"/>
      <c r="E1032" s="802"/>
      <c r="F1032" s="807"/>
      <c r="G1032" s="682"/>
      <c r="H1032" s="682"/>
      <c r="I1032" s="808"/>
      <c r="J1032" s="809"/>
      <c r="K1032" s="810"/>
      <c r="L1032" s="811"/>
      <c r="M1032" s="810"/>
      <c r="N1032" s="812"/>
      <c r="O1032" s="813"/>
      <c r="P1032" s="813"/>
      <c r="Q1032" s="647"/>
      <c r="R1032" s="682"/>
    </row>
    <row r="1033">
      <c r="A1033" s="845"/>
      <c r="B1033" s="799"/>
      <c r="C1033" s="800"/>
      <c r="D1033" s="799"/>
      <c r="E1033" s="802"/>
      <c r="F1033" s="807"/>
      <c r="G1033" s="682"/>
      <c r="H1033" s="682"/>
      <c r="I1033" s="808"/>
      <c r="J1033" s="809"/>
      <c r="K1033" s="810"/>
      <c r="L1033" s="811"/>
      <c r="M1033" s="810"/>
      <c r="N1033" s="812"/>
      <c r="O1033" s="813"/>
      <c r="P1033" s="813"/>
      <c r="Q1033" s="647"/>
      <c r="R1033" s="682"/>
    </row>
    <row r="1034">
      <c r="A1034" s="845"/>
      <c r="B1034" s="799"/>
      <c r="C1034" s="800"/>
      <c r="D1034" s="799"/>
      <c r="E1034" s="802"/>
      <c r="F1034" s="807"/>
      <c r="G1034" s="682"/>
      <c r="H1034" s="682"/>
      <c r="I1034" s="808"/>
      <c r="J1034" s="809"/>
      <c r="K1034" s="810"/>
      <c r="L1034" s="811"/>
      <c r="M1034" s="810"/>
      <c r="N1034" s="812"/>
      <c r="O1034" s="813"/>
      <c r="P1034" s="813"/>
      <c r="Q1034" s="647"/>
      <c r="R1034" s="682"/>
    </row>
    <row r="1035">
      <c r="A1035" s="845"/>
      <c r="B1035" s="799"/>
      <c r="C1035" s="800"/>
      <c r="D1035" s="799"/>
      <c r="E1035" s="802"/>
      <c r="F1035" s="807"/>
      <c r="G1035" s="682"/>
      <c r="H1035" s="682"/>
      <c r="I1035" s="808"/>
      <c r="J1035" s="809"/>
      <c r="K1035" s="810"/>
      <c r="L1035" s="811"/>
      <c r="M1035" s="810"/>
      <c r="N1035" s="812"/>
      <c r="O1035" s="813"/>
      <c r="P1035" s="813"/>
      <c r="Q1035" s="647"/>
      <c r="R1035" s="682"/>
    </row>
    <row r="1036">
      <c r="A1036" s="845"/>
      <c r="B1036" s="799"/>
      <c r="C1036" s="800"/>
      <c r="D1036" s="799"/>
      <c r="E1036" s="802"/>
      <c r="F1036" s="807"/>
      <c r="G1036" s="682"/>
      <c r="H1036" s="682"/>
      <c r="I1036" s="808"/>
      <c r="J1036" s="809"/>
      <c r="K1036" s="810"/>
      <c r="L1036" s="811"/>
      <c r="M1036" s="810"/>
      <c r="N1036" s="812"/>
      <c r="O1036" s="813"/>
      <c r="P1036" s="813"/>
      <c r="Q1036" s="647"/>
      <c r="R1036" s="682"/>
    </row>
    <row r="1037">
      <c r="A1037" s="845"/>
      <c r="B1037" s="799"/>
      <c r="C1037" s="800"/>
      <c r="D1037" s="799"/>
      <c r="E1037" s="802"/>
      <c r="F1037" s="807"/>
      <c r="G1037" s="682"/>
      <c r="H1037" s="682"/>
      <c r="I1037" s="808"/>
      <c r="J1037" s="809"/>
      <c r="K1037" s="810"/>
      <c r="L1037" s="811"/>
      <c r="M1037" s="810"/>
      <c r="N1037" s="812"/>
      <c r="O1037" s="813"/>
      <c r="P1037" s="813"/>
      <c r="Q1037" s="647"/>
      <c r="R1037" s="682"/>
    </row>
    <row r="1038">
      <c r="A1038" s="845"/>
      <c r="B1038" s="799"/>
      <c r="C1038" s="800"/>
      <c r="D1038" s="799"/>
      <c r="E1038" s="802"/>
      <c r="F1038" s="807"/>
      <c r="G1038" s="682"/>
      <c r="H1038" s="682"/>
      <c r="I1038" s="808"/>
      <c r="J1038" s="809"/>
      <c r="K1038" s="810"/>
      <c r="L1038" s="811"/>
      <c r="M1038" s="810"/>
      <c r="N1038" s="812"/>
      <c r="O1038" s="813"/>
      <c r="P1038" s="813"/>
      <c r="Q1038" s="647"/>
      <c r="R1038" s="682"/>
    </row>
    <row r="1039">
      <c r="A1039" s="845"/>
      <c r="B1039" s="799"/>
      <c r="C1039" s="800"/>
      <c r="D1039" s="799"/>
      <c r="E1039" s="802"/>
      <c r="F1039" s="807"/>
      <c r="G1039" s="682"/>
      <c r="H1039" s="682"/>
      <c r="I1039" s="808"/>
      <c r="J1039" s="809"/>
      <c r="K1039" s="810"/>
      <c r="L1039" s="811"/>
      <c r="M1039" s="810"/>
      <c r="N1039" s="812"/>
      <c r="O1039" s="813"/>
      <c r="P1039" s="813"/>
      <c r="Q1039" s="647"/>
      <c r="R1039" s="682"/>
    </row>
    <row r="1040">
      <c r="A1040" s="845"/>
      <c r="B1040" s="799"/>
      <c r="C1040" s="800"/>
      <c r="D1040" s="799"/>
      <c r="E1040" s="802"/>
      <c r="F1040" s="807"/>
      <c r="G1040" s="682"/>
      <c r="H1040" s="682"/>
      <c r="I1040" s="808"/>
      <c r="J1040" s="809"/>
      <c r="K1040" s="810"/>
      <c r="L1040" s="811"/>
      <c r="M1040" s="810"/>
      <c r="N1040" s="812"/>
      <c r="O1040" s="813"/>
      <c r="P1040" s="813"/>
      <c r="Q1040" s="647"/>
      <c r="R1040" s="682"/>
    </row>
    <row r="1041">
      <c r="A1041" s="845"/>
      <c r="B1041" s="799"/>
      <c r="C1041" s="800"/>
      <c r="D1041" s="799"/>
      <c r="E1041" s="802"/>
      <c r="F1041" s="807"/>
      <c r="G1041" s="682"/>
      <c r="H1041" s="682"/>
      <c r="I1041" s="808"/>
      <c r="J1041" s="809"/>
      <c r="K1041" s="810"/>
      <c r="L1041" s="811"/>
      <c r="M1041" s="810"/>
      <c r="N1041" s="812"/>
      <c r="O1041" s="813"/>
      <c r="P1041" s="813"/>
      <c r="Q1041" s="647"/>
      <c r="R1041" s="682"/>
    </row>
    <row r="1042">
      <c r="A1042" s="845"/>
      <c r="B1042" s="799"/>
      <c r="C1042" s="800"/>
      <c r="D1042" s="799"/>
      <c r="E1042" s="802"/>
      <c r="F1042" s="807"/>
      <c r="G1042" s="682"/>
      <c r="H1042" s="682"/>
      <c r="I1042" s="808"/>
      <c r="J1042" s="809"/>
      <c r="K1042" s="810"/>
      <c r="L1042" s="811"/>
      <c r="M1042" s="810"/>
      <c r="N1042" s="812"/>
      <c r="O1042" s="813"/>
      <c r="P1042" s="813"/>
      <c r="Q1042" s="647"/>
      <c r="R1042" s="682"/>
    </row>
    <row r="1043">
      <c r="A1043" s="845"/>
      <c r="B1043" s="799"/>
      <c r="C1043" s="800"/>
      <c r="D1043" s="799"/>
      <c r="E1043" s="802"/>
      <c r="F1043" s="807"/>
      <c r="G1043" s="682"/>
      <c r="H1043" s="682"/>
      <c r="I1043" s="808"/>
      <c r="J1043" s="809"/>
      <c r="K1043" s="810"/>
      <c r="L1043" s="811"/>
      <c r="M1043" s="810"/>
      <c r="N1043" s="812"/>
      <c r="O1043" s="813"/>
      <c r="P1043" s="813"/>
      <c r="Q1043" s="647"/>
      <c r="R1043" s="682"/>
    </row>
    <row r="1044">
      <c r="A1044" s="845"/>
      <c r="B1044" s="799"/>
      <c r="C1044" s="800"/>
      <c r="D1044" s="799"/>
      <c r="E1044" s="802"/>
      <c r="F1044" s="807"/>
      <c r="G1044" s="682"/>
      <c r="H1044" s="682"/>
      <c r="I1044" s="808"/>
      <c r="J1044" s="809"/>
      <c r="K1044" s="810"/>
      <c r="L1044" s="811"/>
      <c r="M1044" s="810"/>
      <c r="N1044" s="812"/>
      <c r="O1044" s="813"/>
      <c r="P1044" s="813"/>
      <c r="Q1044" s="647"/>
      <c r="R1044" s="682"/>
    </row>
    <row r="1045">
      <c r="A1045" s="845"/>
      <c r="B1045" s="799"/>
      <c r="C1045" s="800"/>
      <c r="D1045" s="799"/>
      <c r="E1045" s="802"/>
      <c r="F1045" s="807"/>
      <c r="G1045" s="682"/>
      <c r="H1045" s="682"/>
      <c r="I1045" s="808"/>
      <c r="J1045" s="809"/>
      <c r="K1045" s="810"/>
      <c r="L1045" s="811"/>
      <c r="M1045" s="810"/>
      <c r="N1045" s="812"/>
      <c r="O1045" s="813"/>
      <c r="P1045" s="813"/>
      <c r="Q1045" s="647"/>
      <c r="R1045" s="682"/>
    </row>
    <row r="1046">
      <c r="A1046" s="845"/>
      <c r="B1046" s="799"/>
      <c r="C1046" s="800"/>
      <c r="D1046" s="799"/>
      <c r="E1046" s="802"/>
      <c r="F1046" s="807"/>
      <c r="G1046" s="682"/>
      <c r="H1046" s="682"/>
      <c r="I1046" s="808"/>
      <c r="J1046" s="809"/>
      <c r="K1046" s="810"/>
      <c r="L1046" s="811"/>
      <c r="M1046" s="810"/>
      <c r="N1046" s="812"/>
      <c r="O1046" s="813"/>
      <c r="P1046" s="813"/>
      <c r="Q1046" s="647"/>
      <c r="R1046" s="682"/>
    </row>
    <row r="1047">
      <c r="A1047" s="845"/>
      <c r="B1047" s="799"/>
      <c r="C1047" s="800"/>
      <c r="D1047" s="799"/>
      <c r="E1047" s="802"/>
      <c r="F1047" s="807"/>
      <c r="G1047" s="682"/>
      <c r="H1047" s="682"/>
      <c r="I1047" s="808"/>
      <c r="J1047" s="809"/>
      <c r="K1047" s="810"/>
      <c r="L1047" s="811"/>
      <c r="M1047" s="810"/>
      <c r="N1047" s="812"/>
      <c r="O1047" s="813"/>
      <c r="P1047" s="813"/>
      <c r="Q1047" s="647"/>
      <c r="R1047" s="682"/>
    </row>
    <row r="1048">
      <c r="A1048" s="845"/>
      <c r="B1048" s="799"/>
      <c r="C1048" s="800"/>
      <c r="D1048" s="799"/>
      <c r="E1048" s="802"/>
      <c r="F1048" s="807"/>
      <c r="G1048" s="682"/>
      <c r="H1048" s="682"/>
      <c r="I1048" s="808"/>
      <c r="J1048" s="809"/>
      <c r="K1048" s="810"/>
      <c r="L1048" s="811"/>
      <c r="M1048" s="810"/>
      <c r="N1048" s="812"/>
      <c r="O1048" s="813"/>
      <c r="P1048" s="813"/>
      <c r="Q1048" s="647"/>
      <c r="R1048" s="682"/>
    </row>
    <row r="1049">
      <c r="A1049" s="845"/>
      <c r="B1049" s="799"/>
      <c r="C1049" s="800"/>
      <c r="D1049" s="799"/>
      <c r="E1049" s="802"/>
      <c r="F1049" s="807"/>
      <c r="G1049" s="682"/>
      <c r="H1049" s="682"/>
      <c r="I1049" s="808"/>
      <c r="J1049" s="809"/>
      <c r="K1049" s="810"/>
      <c r="L1049" s="811"/>
      <c r="M1049" s="810"/>
      <c r="N1049" s="812"/>
      <c r="O1049" s="813"/>
      <c r="P1049" s="813"/>
      <c r="Q1049" s="647"/>
      <c r="R1049" s="682"/>
    </row>
    <row r="1050">
      <c r="A1050" s="845"/>
      <c r="B1050" s="799"/>
      <c r="C1050" s="800"/>
      <c r="D1050" s="799"/>
      <c r="E1050" s="802"/>
      <c r="F1050" s="807"/>
      <c r="G1050" s="682"/>
      <c r="H1050" s="682"/>
      <c r="I1050" s="808"/>
      <c r="J1050" s="809"/>
      <c r="K1050" s="810"/>
      <c r="L1050" s="811"/>
      <c r="M1050" s="810"/>
      <c r="N1050" s="812"/>
      <c r="O1050" s="813"/>
      <c r="P1050" s="813"/>
      <c r="Q1050" s="647"/>
      <c r="R1050" s="682"/>
    </row>
    <row r="1051">
      <c r="A1051" s="845"/>
      <c r="B1051" s="799"/>
      <c r="C1051" s="800"/>
      <c r="D1051" s="799"/>
      <c r="E1051" s="802"/>
      <c r="F1051" s="807"/>
      <c r="G1051" s="682"/>
      <c r="H1051" s="682"/>
      <c r="I1051" s="808"/>
      <c r="J1051" s="809"/>
      <c r="K1051" s="810"/>
      <c r="L1051" s="811"/>
      <c r="M1051" s="810"/>
      <c r="N1051" s="812"/>
      <c r="O1051" s="813"/>
      <c r="P1051" s="813"/>
      <c r="Q1051" s="647"/>
      <c r="R1051" s="682"/>
    </row>
    <row r="1052">
      <c r="A1052" s="845"/>
      <c r="B1052" s="799"/>
      <c r="C1052" s="800"/>
      <c r="D1052" s="799"/>
      <c r="E1052" s="802"/>
      <c r="F1052" s="807"/>
      <c r="G1052" s="682"/>
      <c r="H1052" s="682"/>
      <c r="I1052" s="808"/>
      <c r="J1052" s="809"/>
      <c r="K1052" s="810"/>
      <c r="L1052" s="811"/>
      <c r="M1052" s="810"/>
      <c r="N1052" s="812"/>
      <c r="O1052" s="813"/>
      <c r="P1052" s="813"/>
      <c r="Q1052" s="647"/>
      <c r="R1052" s="682"/>
    </row>
    <row r="1053">
      <c r="A1053" s="845"/>
      <c r="B1053" s="799"/>
      <c r="C1053" s="800"/>
      <c r="D1053" s="799"/>
      <c r="E1053" s="802"/>
      <c r="F1053" s="807"/>
      <c r="G1053" s="682"/>
      <c r="H1053" s="682"/>
      <c r="I1053" s="808"/>
      <c r="J1053" s="809"/>
      <c r="K1053" s="810"/>
      <c r="L1053" s="811"/>
      <c r="M1053" s="810"/>
      <c r="N1053" s="812"/>
      <c r="O1053" s="813"/>
      <c r="P1053" s="813"/>
      <c r="Q1053" s="647"/>
      <c r="R1053" s="682"/>
    </row>
    <row r="1054">
      <c r="A1054" s="845"/>
      <c r="B1054" s="799"/>
      <c r="C1054" s="800"/>
      <c r="D1054" s="799"/>
      <c r="E1054" s="802"/>
      <c r="F1054" s="807"/>
      <c r="G1054" s="682"/>
      <c r="H1054" s="682"/>
      <c r="I1054" s="808"/>
      <c r="J1054" s="809"/>
      <c r="K1054" s="810"/>
      <c r="L1054" s="811"/>
      <c r="M1054" s="810"/>
      <c r="N1054" s="812"/>
      <c r="O1054" s="813"/>
      <c r="P1054" s="813"/>
      <c r="Q1054" s="647"/>
      <c r="R1054" s="682"/>
    </row>
    <row r="1055">
      <c r="A1055" s="845"/>
      <c r="B1055" s="799"/>
      <c r="C1055" s="800"/>
      <c r="D1055" s="799"/>
      <c r="E1055" s="802"/>
      <c r="F1055" s="807"/>
      <c r="G1055" s="682"/>
      <c r="H1055" s="682"/>
      <c r="I1055" s="808"/>
      <c r="J1055" s="809"/>
      <c r="K1055" s="810"/>
      <c r="L1055" s="811"/>
      <c r="M1055" s="810"/>
      <c r="N1055" s="812"/>
      <c r="O1055" s="813"/>
      <c r="P1055" s="813"/>
      <c r="Q1055" s="647"/>
      <c r="R1055" s="682"/>
    </row>
    <row r="1056">
      <c r="A1056" s="845"/>
      <c r="B1056" s="799"/>
      <c r="C1056" s="800"/>
      <c r="D1056" s="799"/>
      <c r="E1056" s="802"/>
      <c r="F1056" s="807"/>
      <c r="G1056" s="682"/>
      <c r="H1056" s="682"/>
      <c r="I1056" s="808"/>
      <c r="J1056" s="809"/>
      <c r="K1056" s="810"/>
      <c r="L1056" s="811"/>
      <c r="M1056" s="810"/>
      <c r="N1056" s="812"/>
      <c r="O1056" s="813"/>
      <c r="P1056" s="813"/>
      <c r="Q1056" s="647"/>
      <c r="R1056" s="682"/>
    </row>
    <row r="1057">
      <c r="A1057" s="845"/>
      <c r="B1057" s="799"/>
      <c r="C1057" s="800"/>
      <c r="D1057" s="799"/>
      <c r="E1057" s="802"/>
      <c r="F1057" s="807"/>
      <c r="G1057" s="682"/>
      <c r="H1057" s="682"/>
      <c r="I1057" s="808"/>
      <c r="J1057" s="809"/>
      <c r="K1057" s="810"/>
      <c r="L1057" s="811"/>
      <c r="M1057" s="810"/>
      <c r="N1057" s="812"/>
      <c r="O1057" s="813"/>
      <c r="P1057" s="813"/>
      <c r="Q1057" s="647"/>
      <c r="R1057" s="682"/>
    </row>
    <row r="1058">
      <c r="A1058" s="845"/>
      <c r="B1058" s="799"/>
      <c r="C1058" s="800"/>
      <c r="D1058" s="799"/>
      <c r="E1058" s="802"/>
      <c r="F1058" s="807"/>
      <c r="G1058" s="682"/>
      <c r="H1058" s="682"/>
      <c r="I1058" s="808"/>
      <c r="J1058" s="809"/>
      <c r="K1058" s="810"/>
      <c r="L1058" s="811"/>
      <c r="M1058" s="810"/>
      <c r="N1058" s="812"/>
      <c r="O1058" s="813"/>
      <c r="P1058" s="813"/>
      <c r="Q1058" s="647"/>
      <c r="R1058" s="682"/>
    </row>
    <row r="1059">
      <c r="A1059" s="845"/>
      <c r="B1059" s="799"/>
      <c r="C1059" s="800"/>
      <c r="D1059" s="799"/>
      <c r="E1059" s="802"/>
      <c r="F1059" s="807"/>
      <c r="G1059" s="682"/>
      <c r="H1059" s="682"/>
      <c r="I1059" s="808"/>
      <c r="J1059" s="809"/>
      <c r="K1059" s="810"/>
      <c r="L1059" s="811"/>
      <c r="M1059" s="810"/>
      <c r="N1059" s="812"/>
      <c r="O1059" s="813"/>
      <c r="P1059" s="813"/>
      <c r="Q1059" s="647"/>
      <c r="R1059" s="682"/>
    </row>
    <row r="1060">
      <c r="A1060" s="845"/>
      <c r="B1060" s="799"/>
      <c r="C1060" s="800"/>
      <c r="D1060" s="799"/>
      <c r="E1060" s="802"/>
      <c r="F1060" s="807"/>
      <c r="G1060" s="682"/>
      <c r="H1060" s="682"/>
      <c r="I1060" s="808"/>
      <c r="J1060" s="809"/>
      <c r="K1060" s="810"/>
      <c r="L1060" s="811"/>
      <c r="M1060" s="810"/>
      <c r="N1060" s="812"/>
      <c r="O1060" s="813"/>
      <c r="P1060" s="813"/>
      <c r="Q1060" s="647"/>
      <c r="R1060" s="682"/>
    </row>
    <row r="1061">
      <c r="A1061" s="845"/>
      <c r="B1061" s="799"/>
      <c r="C1061" s="800"/>
      <c r="D1061" s="799"/>
      <c r="E1061" s="802"/>
      <c r="F1061" s="807"/>
      <c r="G1061" s="682"/>
      <c r="H1061" s="682"/>
      <c r="I1061" s="808"/>
      <c r="J1061" s="809"/>
      <c r="K1061" s="810"/>
      <c r="L1061" s="811"/>
      <c r="M1061" s="810"/>
      <c r="N1061" s="812"/>
      <c r="O1061" s="813"/>
      <c r="P1061" s="813"/>
      <c r="Q1061" s="647"/>
      <c r="R1061" s="682"/>
    </row>
    <row r="1062">
      <c r="A1062" s="845"/>
      <c r="B1062" s="799"/>
      <c r="C1062" s="800"/>
      <c r="D1062" s="799"/>
      <c r="E1062" s="802"/>
      <c r="F1062" s="807"/>
      <c r="G1062" s="682"/>
      <c r="H1062" s="682"/>
      <c r="I1062" s="808"/>
      <c r="J1062" s="809"/>
      <c r="K1062" s="810"/>
      <c r="L1062" s="811"/>
      <c r="M1062" s="810"/>
      <c r="N1062" s="812"/>
      <c r="O1062" s="813"/>
      <c r="P1062" s="813"/>
      <c r="Q1062" s="647"/>
      <c r="R1062" s="682"/>
    </row>
    <row r="1063">
      <c r="A1063" s="845"/>
      <c r="B1063" s="799"/>
      <c r="C1063" s="800"/>
      <c r="D1063" s="799"/>
      <c r="E1063" s="802"/>
      <c r="F1063" s="807"/>
      <c r="G1063" s="682"/>
      <c r="H1063" s="682"/>
      <c r="I1063" s="808"/>
      <c r="J1063" s="809"/>
      <c r="K1063" s="810"/>
      <c r="L1063" s="811"/>
      <c r="M1063" s="810"/>
      <c r="N1063" s="812"/>
      <c r="O1063" s="813"/>
      <c r="P1063" s="813"/>
      <c r="Q1063" s="647"/>
      <c r="R1063" s="682"/>
    </row>
    <row r="1064">
      <c r="A1064" s="845"/>
      <c r="B1064" s="799"/>
      <c r="C1064" s="800"/>
      <c r="D1064" s="799"/>
      <c r="E1064" s="802"/>
      <c r="F1064" s="807"/>
      <c r="G1064" s="682"/>
      <c r="H1064" s="682"/>
      <c r="I1064" s="808"/>
      <c r="J1064" s="809"/>
      <c r="K1064" s="810"/>
      <c r="L1064" s="811"/>
      <c r="M1064" s="810"/>
      <c r="N1064" s="812"/>
      <c r="O1064" s="813"/>
      <c r="P1064" s="813"/>
      <c r="Q1064" s="647"/>
      <c r="R1064" s="682"/>
    </row>
    <row r="1065">
      <c r="A1065" s="845"/>
      <c r="B1065" s="799"/>
      <c r="C1065" s="800"/>
      <c r="D1065" s="799"/>
      <c r="E1065" s="802"/>
      <c r="F1065" s="807"/>
      <c r="G1065" s="682"/>
      <c r="H1065" s="682"/>
      <c r="I1065" s="808"/>
      <c r="J1065" s="809"/>
      <c r="K1065" s="810"/>
      <c r="L1065" s="811"/>
      <c r="M1065" s="810"/>
      <c r="N1065" s="812"/>
      <c r="O1065" s="813"/>
      <c r="P1065" s="813"/>
      <c r="Q1065" s="647"/>
      <c r="R1065" s="682"/>
    </row>
    <row r="1066">
      <c r="A1066" s="845"/>
      <c r="B1066" s="799"/>
      <c r="C1066" s="800"/>
      <c r="D1066" s="799"/>
      <c r="E1066" s="802"/>
      <c r="F1066" s="807"/>
      <c r="G1066" s="682"/>
      <c r="H1066" s="682"/>
      <c r="I1066" s="808"/>
      <c r="J1066" s="809"/>
      <c r="K1066" s="810"/>
      <c r="L1066" s="811"/>
      <c r="M1066" s="810"/>
      <c r="N1066" s="812"/>
      <c r="O1066" s="813"/>
      <c r="P1066" s="813"/>
      <c r="Q1066" s="647"/>
      <c r="R1066" s="682"/>
    </row>
    <row r="1067">
      <c r="A1067" s="845"/>
      <c r="B1067" s="799"/>
      <c r="C1067" s="800"/>
      <c r="D1067" s="799"/>
      <c r="E1067" s="802"/>
      <c r="F1067" s="807"/>
      <c r="G1067" s="682"/>
      <c r="H1067" s="682"/>
      <c r="I1067" s="808"/>
      <c r="J1067" s="809"/>
      <c r="K1067" s="810"/>
      <c r="L1067" s="811"/>
      <c r="M1067" s="810"/>
      <c r="N1067" s="812"/>
      <c r="O1067" s="813"/>
      <c r="P1067" s="813"/>
      <c r="Q1067" s="647"/>
      <c r="R1067" s="682"/>
    </row>
    <row r="1068">
      <c r="A1068" s="845"/>
      <c r="B1068" s="799"/>
      <c r="C1068" s="800"/>
      <c r="D1068" s="799"/>
      <c r="E1068" s="802"/>
      <c r="F1068" s="807"/>
      <c r="G1068" s="682"/>
      <c r="H1068" s="682"/>
      <c r="I1068" s="808"/>
      <c r="J1068" s="809"/>
      <c r="K1068" s="810"/>
      <c r="L1068" s="811"/>
      <c r="M1068" s="810"/>
      <c r="N1068" s="812"/>
      <c r="O1068" s="813"/>
      <c r="P1068" s="813"/>
      <c r="Q1068" s="647"/>
      <c r="R1068" s="682"/>
    </row>
    <row r="1069">
      <c r="A1069" s="845"/>
      <c r="B1069" s="799"/>
      <c r="C1069" s="800"/>
      <c r="D1069" s="799"/>
      <c r="E1069" s="802"/>
      <c r="F1069" s="807"/>
      <c r="G1069" s="682"/>
      <c r="H1069" s="682"/>
      <c r="I1069" s="808"/>
      <c r="J1069" s="809"/>
      <c r="K1069" s="810"/>
      <c r="L1069" s="811"/>
      <c r="M1069" s="810"/>
      <c r="N1069" s="812"/>
      <c r="O1069" s="813"/>
      <c r="P1069" s="813"/>
      <c r="Q1069" s="647"/>
      <c r="R1069" s="682"/>
    </row>
    <row r="1070">
      <c r="A1070" s="845"/>
      <c r="B1070" s="799"/>
      <c r="C1070" s="800"/>
      <c r="D1070" s="799"/>
      <c r="E1070" s="802"/>
      <c r="F1070" s="807"/>
      <c r="G1070" s="682"/>
      <c r="H1070" s="682"/>
      <c r="I1070" s="808"/>
      <c r="J1070" s="809"/>
      <c r="K1070" s="810"/>
      <c r="L1070" s="811"/>
      <c r="M1070" s="810"/>
      <c r="N1070" s="812"/>
      <c r="O1070" s="813"/>
      <c r="P1070" s="813"/>
      <c r="Q1070" s="647"/>
      <c r="R1070" s="682"/>
    </row>
    <row r="1071">
      <c r="A1071" s="845"/>
      <c r="B1071" s="799"/>
      <c r="C1071" s="800"/>
      <c r="D1071" s="799"/>
      <c r="E1071" s="802"/>
      <c r="F1071" s="807"/>
      <c r="G1071" s="682"/>
      <c r="H1071" s="682"/>
      <c r="I1071" s="808"/>
      <c r="J1071" s="809"/>
      <c r="K1071" s="810"/>
      <c r="L1071" s="811"/>
      <c r="M1071" s="810"/>
      <c r="N1071" s="812"/>
      <c r="O1071" s="813"/>
      <c r="P1071" s="813"/>
      <c r="Q1071" s="647"/>
      <c r="R1071" s="682"/>
    </row>
    <row r="1072">
      <c r="A1072" s="845"/>
      <c r="B1072" s="799"/>
      <c r="C1072" s="800"/>
      <c r="D1072" s="799"/>
      <c r="E1072" s="802"/>
      <c r="F1072" s="807"/>
      <c r="G1072" s="682"/>
      <c r="H1072" s="682"/>
      <c r="I1072" s="808"/>
      <c r="J1072" s="809"/>
      <c r="K1072" s="810"/>
      <c r="L1072" s="811"/>
      <c r="M1072" s="810"/>
      <c r="N1072" s="812"/>
      <c r="O1072" s="813"/>
      <c r="P1072" s="813"/>
      <c r="Q1072" s="647"/>
      <c r="R1072" s="682"/>
    </row>
    <row r="1073">
      <c r="A1073" s="845"/>
      <c r="B1073" s="799"/>
      <c r="C1073" s="800"/>
      <c r="D1073" s="799"/>
      <c r="E1073" s="802"/>
      <c r="F1073" s="807"/>
      <c r="G1073" s="682"/>
      <c r="H1073" s="682"/>
      <c r="I1073" s="808"/>
      <c r="J1073" s="809"/>
      <c r="K1073" s="810"/>
      <c r="L1073" s="811"/>
      <c r="M1073" s="810"/>
      <c r="N1073" s="812"/>
      <c r="O1073" s="813"/>
      <c r="P1073" s="813"/>
      <c r="Q1073" s="647"/>
      <c r="R1073" s="682"/>
    </row>
    <row r="1074">
      <c r="A1074" s="845"/>
      <c r="B1074" s="799"/>
      <c r="C1074" s="800"/>
      <c r="D1074" s="799"/>
      <c r="E1074" s="802"/>
      <c r="F1074" s="807"/>
      <c r="G1074" s="682"/>
      <c r="H1074" s="682"/>
      <c r="I1074" s="808"/>
      <c r="J1074" s="809"/>
      <c r="K1074" s="810"/>
      <c r="L1074" s="811"/>
      <c r="M1074" s="810"/>
      <c r="N1074" s="812"/>
      <c r="O1074" s="813"/>
      <c r="P1074" s="813"/>
      <c r="Q1074" s="647"/>
      <c r="R1074" s="682"/>
    </row>
    <row r="1075">
      <c r="A1075" s="845"/>
      <c r="B1075" s="799"/>
      <c r="C1075" s="800"/>
      <c r="D1075" s="799"/>
      <c r="E1075" s="802"/>
      <c r="F1075" s="807"/>
      <c r="G1075" s="682"/>
      <c r="H1075" s="682"/>
      <c r="I1075" s="808"/>
      <c r="J1075" s="809"/>
      <c r="K1075" s="810"/>
      <c r="L1075" s="811"/>
      <c r="M1075" s="810"/>
      <c r="N1075" s="812"/>
      <c r="O1075" s="813"/>
      <c r="P1075" s="813"/>
      <c r="Q1075" s="647"/>
      <c r="R1075" s="682"/>
    </row>
    <row r="1076">
      <c r="A1076" s="845"/>
      <c r="B1076" s="799"/>
      <c r="C1076" s="800"/>
      <c r="D1076" s="799"/>
      <c r="E1076" s="802"/>
      <c r="F1076" s="807"/>
      <c r="G1076" s="682"/>
      <c r="H1076" s="682"/>
      <c r="I1076" s="808"/>
      <c r="J1076" s="809"/>
      <c r="K1076" s="810"/>
      <c r="L1076" s="811"/>
      <c r="M1076" s="810"/>
      <c r="N1076" s="812"/>
      <c r="O1076" s="813"/>
      <c r="P1076" s="813"/>
      <c r="Q1076" s="647"/>
      <c r="R1076" s="682"/>
    </row>
    <row r="1077">
      <c r="A1077" s="845"/>
      <c r="B1077" s="799"/>
      <c r="C1077" s="800"/>
      <c r="D1077" s="799"/>
      <c r="E1077" s="802"/>
      <c r="F1077" s="807"/>
      <c r="G1077" s="682"/>
      <c r="H1077" s="682"/>
      <c r="I1077" s="808"/>
      <c r="J1077" s="809"/>
      <c r="K1077" s="810"/>
      <c r="L1077" s="811"/>
      <c r="M1077" s="810"/>
      <c r="N1077" s="812"/>
      <c r="O1077" s="813"/>
      <c r="P1077" s="813"/>
      <c r="Q1077" s="647"/>
      <c r="R1077" s="682"/>
    </row>
    <row r="1078">
      <c r="A1078" s="845"/>
      <c r="B1078" s="799"/>
      <c r="C1078" s="800"/>
      <c r="D1078" s="799"/>
      <c r="E1078" s="802"/>
      <c r="F1078" s="807"/>
      <c r="G1078" s="682"/>
      <c r="H1078" s="682"/>
      <c r="I1078" s="808"/>
      <c r="J1078" s="809"/>
      <c r="K1078" s="810"/>
      <c r="L1078" s="811"/>
      <c r="M1078" s="810"/>
      <c r="N1078" s="812"/>
      <c r="O1078" s="813"/>
      <c r="P1078" s="813"/>
      <c r="Q1078" s="647"/>
      <c r="R1078" s="682"/>
    </row>
    <row r="1079">
      <c r="A1079" s="845"/>
      <c r="B1079" s="799"/>
      <c r="C1079" s="800"/>
      <c r="D1079" s="799"/>
      <c r="E1079" s="802"/>
      <c r="F1079" s="807"/>
      <c r="G1079" s="682"/>
      <c r="H1079" s="682"/>
      <c r="I1079" s="808"/>
      <c r="J1079" s="809"/>
      <c r="K1079" s="810"/>
      <c r="L1079" s="811"/>
      <c r="M1079" s="810"/>
      <c r="N1079" s="812"/>
      <c r="O1079" s="813"/>
      <c r="P1079" s="813"/>
      <c r="Q1079" s="647"/>
      <c r="R1079" s="682"/>
    </row>
    <row r="1080">
      <c r="A1080" s="845"/>
      <c r="B1080" s="799"/>
      <c r="C1080" s="800"/>
      <c r="D1080" s="799"/>
      <c r="E1080" s="802"/>
      <c r="F1080" s="807"/>
      <c r="G1080" s="682"/>
      <c r="H1080" s="682"/>
      <c r="I1080" s="808"/>
      <c r="J1080" s="809"/>
      <c r="K1080" s="810"/>
      <c r="L1080" s="811"/>
      <c r="M1080" s="810"/>
      <c r="N1080" s="812"/>
      <c r="O1080" s="813"/>
      <c r="P1080" s="813"/>
      <c r="Q1080" s="647"/>
      <c r="R1080" s="682"/>
    </row>
    <row r="1081">
      <c r="A1081" s="845"/>
      <c r="B1081" s="799"/>
      <c r="C1081" s="800"/>
      <c r="D1081" s="799"/>
      <c r="E1081" s="802"/>
      <c r="F1081" s="807"/>
      <c r="G1081" s="682"/>
      <c r="H1081" s="682"/>
      <c r="I1081" s="808"/>
      <c r="J1081" s="809"/>
      <c r="K1081" s="810"/>
      <c r="L1081" s="811"/>
      <c r="M1081" s="810"/>
      <c r="N1081" s="812"/>
      <c r="O1081" s="813"/>
      <c r="P1081" s="813"/>
      <c r="Q1081" s="647"/>
      <c r="R1081" s="682"/>
    </row>
    <row r="1082">
      <c r="A1082" s="845"/>
      <c r="B1082" s="799"/>
      <c r="C1082" s="800"/>
      <c r="D1082" s="799"/>
      <c r="E1082" s="802"/>
      <c r="F1082" s="807"/>
      <c r="G1082" s="682"/>
      <c r="H1082" s="682"/>
      <c r="I1082" s="808"/>
      <c r="J1082" s="809"/>
      <c r="K1082" s="810"/>
      <c r="L1082" s="811"/>
      <c r="M1082" s="810"/>
      <c r="N1082" s="812"/>
      <c r="O1082" s="813"/>
      <c r="P1082" s="813"/>
      <c r="Q1082" s="647"/>
      <c r="R1082" s="682"/>
    </row>
    <row r="1083">
      <c r="A1083" s="845"/>
      <c r="B1083" s="799"/>
      <c r="C1083" s="800"/>
      <c r="D1083" s="799"/>
      <c r="E1083" s="802"/>
      <c r="F1083" s="807"/>
      <c r="G1083" s="682"/>
      <c r="H1083" s="682"/>
      <c r="I1083" s="808"/>
      <c r="J1083" s="809"/>
      <c r="K1083" s="810"/>
      <c r="L1083" s="811"/>
      <c r="M1083" s="810"/>
      <c r="N1083" s="812"/>
      <c r="O1083" s="813"/>
      <c r="P1083" s="813"/>
      <c r="Q1083" s="647"/>
      <c r="R1083" s="682"/>
    </row>
    <row r="1084">
      <c r="A1084" s="845"/>
      <c r="B1084" s="799"/>
      <c r="C1084" s="800"/>
      <c r="D1084" s="799"/>
      <c r="E1084" s="802"/>
      <c r="F1084" s="807"/>
      <c r="G1084" s="682"/>
      <c r="H1084" s="682"/>
      <c r="I1084" s="808"/>
      <c r="J1084" s="809"/>
      <c r="K1084" s="810"/>
      <c r="L1084" s="811"/>
      <c r="M1084" s="810"/>
      <c r="N1084" s="812"/>
      <c r="O1084" s="813"/>
      <c r="P1084" s="813"/>
      <c r="Q1084" s="647"/>
      <c r="R1084" s="682"/>
    </row>
    <row r="1085">
      <c r="A1085" s="845"/>
      <c r="B1085" s="799"/>
      <c r="C1085" s="800"/>
      <c r="D1085" s="799"/>
      <c r="E1085" s="802"/>
      <c r="F1085" s="807"/>
      <c r="G1085" s="682"/>
      <c r="H1085" s="682"/>
      <c r="I1085" s="808"/>
      <c r="J1085" s="809"/>
      <c r="K1085" s="810"/>
      <c r="L1085" s="811"/>
      <c r="M1085" s="810"/>
      <c r="N1085" s="812"/>
      <c r="O1085" s="813"/>
      <c r="P1085" s="813"/>
      <c r="Q1085" s="647"/>
      <c r="R1085" s="682"/>
    </row>
    <row r="1086">
      <c r="A1086" s="845"/>
      <c r="B1086" s="799"/>
      <c r="C1086" s="800"/>
      <c r="D1086" s="799"/>
      <c r="E1086" s="802"/>
      <c r="F1086" s="807"/>
      <c r="G1086" s="682"/>
      <c r="H1086" s="682"/>
      <c r="I1086" s="808"/>
      <c r="J1086" s="809"/>
      <c r="K1086" s="810"/>
      <c r="L1086" s="811"/>
      <c r="M1086" s="810"/>
      <c r="N1086" s="812"/>
      <c r="O1086" s="813"/>
      <c r="P1086" s="813"/>
      <c r="Q1086" s="647"/>
      <c r="R1086" s="682"/>
    </row>
    <row r="1087">
      <c r="A1087" s="845"/>
      <c r="B1087" s="799"/>
      <c r="C1087" s="800"/>
      <c r="D1087" s="799"/>
      <c r="E1087" s="802"/>
      <c r="F1087" s="807"/>
      <c r="G1087" s="682"/>
      <c r="H1087" s="682"/>
      <c r="I1087" s="808"/>
      <c r="J1087" s="809"/>
      <c r="K1087" s="810"/>
      <c r="L1087" s="811"/>
      <c r="M1087" s="810"/>
      <c r="N1087" s="812"/>
      <c r="O1087" s="813"/>
      <c r="P1087" s="813"/>
      <c r="Q1087" s="647"/>
      <c r="R1087" s="682"/>
    </row>
    <row r="1088">
      <c r="A1088" s="845"/>
      <c r="B1088" s="799"/>
      <c r="C1088" s="800"/>
      <c r="D1088" s="799"/>
      <c r="E1088" s="802"/>
      <c r="F1088" s="807"/>
      <c r="G1088" s="682"/>
      <c r="H1088" s="682"/>
      <c r="I1088" s="808"/>
      <c r="J1088" s="809"/>
      <c r="K1088" s="810"/>
      <c r="L1088" s="811"/>
      <c r="M1088" s="810"/>
      <c r="N1088" s="812"/>
      <c r="O1088" s="813"/>
      <c r="P1088" s="813"/>
      <c r="Q1088" s="647"/>
      <c r="R1088" s="682"/>
    </row>
    <row r="1089">
      <c r="A1089" s="845"/>
      <c r="B1089" s="799"/>
      <c r="C1089" s="800"/>
      <c r="D1089" s="799"/>
      <c r="E1089" s="802"/>
      <c r="F1089" s="807"/>
      <c r="G1089" s="682"/>
      <c r="H1089" s="682"/>
      <c r="I1089" s="808"/>
      <c r="J1089" s="809"/>
      <c r="K1089" s="810"/>
      <c r="L1089" s="811"/>
      <c r="M1089" s="810"/>
      <c r="N1089" s="812"/>
      <c r="O1089" s="813"/>
      <c r="P1089" s="813"/>
      <c r="Q1089" s="647"/>
      <c r="R1089" s="682"/>
    </row>
    <row r="1090">
      <c r="A1090" s="845"/>
      <c r="B1090" s="799"/>
      <c r="C1090" s="800"/>
      <c r="D1090" s="799"/>
      <c r="E1090" s="802"/>
      <c r="F1090" s="807"/>
      <c r="G1090" s="682"/>
      <c r="H1090" s="682"/>
      <c r="I1090" s="808"/>
      <c r="J1090" s="809"/>
      <c r="K1090" s="810"/>
      <c r="L1090" s="811"/>
      <c r="M1090" s="810"/>
      <c r="N1090" s="812"/>
      <c r="O1090" s="813"/>
      <c r="P1090" s="813"/>
      <c r="Q1090" s="647"/>
      <c r="R1090" s="682"/>
    </row>
    <row r="1091">
      <c r="A1091" s="845"/>
      <c r="B1091" s="799"/>
      <c r="C1091" s="800"/>
      <c r="D1091" s="799"/>
      <c r="E1091" s="802"/>
      <c r="F1091" s="807"/>
      <c r="G1091" s="682"/>
      <c r="H1091" s="682"/>
      <c r="I1091" s="808"/>
      <c r="J1091" s="809"/>
      <c r="K1091" s="810"/>
      <c r="L1091" s="811"/>
      <c r="M1091" s="810"/>
      <c r="N1091" s="812"/>
      <c r="O1091" s="813"/>
      <c r="P1091" s="813"/>
      <c r="Q1091" s="647"/>
      <c r="R1091" s="682"/>
    </row>
    <row r="1092">
      <c r="A1092" s="845"/>
      <c r="B1092" s="799"/>
      <c r="C1092" s="800"/>
      <c r="D1092" s="799"/>
      <c r="E1092" s="802"/>
      <c r="F1092" s="807"/>
      <c r="G1092" s="682"/>
      <c r="H1092" s="682"/>
      <c r="I1092" s="808"/>
      <c r="J1092" s="809"/>
      <c r="K1092" s="810"/>
      <c r="L1092" s="811"/>
      <c r="M1092" s="810"/>
      <c r="N1092" s="812"/>
      <c r="O1092" s="813"/>
      <c r="P1092" s="813"/>
      <c r="Q1092" s="647"/>
      <c r="R1092" s="682"/>
    </row>
    <row r="1093">
      <c r="A1093" s="845"/>
      <c r="B1093" s="799"/>
      <c r="C1093" s="800"/>
      <c r="D1093" s="799"/>
      <c r="E1093" s="802"/>
      <c r="F1093" s="807"/>
      <c r="G1093" s="682"/>
      <c r="H1093" s="682"/>
      <c r="I1093" s="808"/>
      <c r="J1093" s="809"/>
      <c r="K1093" s="810"/>
      <c r="L1093" s="811"/>
      <c r="M1093" s="810"/>
      <c r="N1093" s="812"/>
      <c r="O1093" s="813"/>
      <c r="P1093" s="813"/>
      <c r="Q1093" s="647"/>
      <c r="R1093" s="682"/>
    </row>
    <row r="1094">
      <c r="A1094" s="845"/>
      <c r="B1094" s="799"/>
      <c r="C1094" s="800"/>
      <c r="D1094" s="799"/>
      <c r="E1094" s="802"/>
      <c r="F1094" s="807"/>
      <c r="G1094" s="682"/>
      <c r="H1094" s="682"/>
      <c r="I1094" s="808"/>
      <c r="J1094" s="809"/>
      <c r="K1094" s="810"/>
      <c r="L1094" s="811"/>
      <c r="M1094" s="810"/>
      <c r="N1094" s="812"/>
      <c r="O1094" s="813"/>
      <c r="P1094" s="813"/>
      <c r="Q1094" s="647"/>
      <c r="R1094" s="682"/>
    </row>
    <row r="1095">
      <c r="A1095" s="845"/>
      <c r="B1095" s="799"/>
      <c r="C1095" s="800"/>
      <c r="D1095" s="799"/>
      <c r="E1095" s="802"/>
      <c r="F1095" s="807"/>
      <c r="G1095" s="682"/>
      <c r="H1095" s="682"/>
      <c r="I1095" s="808"/>
      <c r="J1095" s="809"/>
      <c r="K1095" s="810"/>
      <c r="L1095" s="811"/>
      <c r="M1095" s="810"/>
      <c r="N1095" s="812"/>
      <c r="O1095" s="813"/>
      <c r="P1095" s="813"/>
      <c r="Q1095" s="647"/>
      <c r="R1095" s="682"/>
    </row>
    <row r="1096">
      <c r="A1096" s="845"/>
      <c r="B1096" s="799"/>
      <c r="C1096" s="800"/>
      <c r="D1096" s="799"/>
      <c r="E1096" s="802"/>
      <c r="F1096" s="807"/>
      <c r="G1096" s="682"/>
      <c r="H1096" s="682"/>
      <c r="I1096" s="808"/>
      <c r="J1096" s="809"/>
      <c r="K1096" s="810"/>
      <c r="L1096" s="811"/>
      <c r="M1096" s="810"/>
      <c r="N1096" s="812"/>
      <c r="O1096" s="813"/>
      <c r="P1096" s="813"/>
      <c r="Q1096" s="647"/>
      <c r="R1096" s="682"/>
    </row>
    <row r="1097">
      <c r="A1097" s="845"/>
      <c r="B1097" s="799"/>
      <c r="C1097" s="800"/>
      <c r="D1097" s="799"/>
      <c r="E1097" s="802"/>
      <c r="F1097" s="807"/>
      <c r="G1097" s="682"/>
      <c r="H1097" s="682"/>
      <c r="I1097" s="808"/>
      <c r="J1097" s="809"/>
      <c r="K1097" s="810"/>
      <c r="L1097" s="811"/>
      <c r="M1097" s="810"/>
      <c r="N1097" s="812"/>
      <c r="O1097" s="813"/>
      <c r="P1097" s="813"/>
      <c r="Q1097" s="647"/>
      <c r="R1097" s="682"/>
    </row>
    <row r="1098">
      <c r="A1098" s="845"/>
      <c r="B1098" s="799"/>
      <c r="C1098" s="800"/>
      <c r="D1098" s="799"/>
      <c r="E1098" s="802"/>
      <c r="F1098" s="807"/>
      <c r="G1098" s="682"/>
      <c r="H1098" s="682"/>
      <c r="I1098" s="808"/>
      <c r="J1098" s="809"/>
      <c r="K1098" s="810"/>
      <c r="L1098" s="811"/>
      <c r="M1098" s="810"/>
      <c r="N1098" s="812"/>
      <c r="O1098" s="813"/>
      <c r="P1098" s="813"/>
      <c r="Q1098" s="647"/>
      <c r="R1098" s="682"/>
    </row>
    <row r="1099">
      <c r="A1099" s="845"/>
      <c r="B1099" s="799"/>
      <c r="C1099" s="800"/>
      <c r="D1099" s="799"/>
      <c r="E1099" s="802"/>
      <c r="F1099" s="807"/>
      <c r="G1099" s="682"/>
      <c r="H1099" s="682"/>
      <c r="I1099" s="808"/>
      <c r="J1099" s="809"/>
      <c r="K1099" s="810"/>
      <c r="L1099" s="811"/>
      <c r="M1099" s="810"/>
      <c r="N1099" s="812"/>
      <c r="O1099" s="813"/>
      <c r="P1099" s="813"/>
      <c r="Q1099" s="647"/>
      <c r="R1099" s="682"/>
    </row>
    <row r="1100">
      <c r="A1100" s="845"/>
      <c r="B1100" s="799"/>
      <c r="C1100" s="800"/>
      <c r="D1100" s="799"/>
      <c r="E1100" s="802"/>
      <c r="F1100" s="807"/>
      <c r="G1100" s="682"/>
      <c r="H1100" s="682"/>
      <c r="I1100" s="808"/>
      <c r="J1100" s="809"/>
      <c r="K1100" s="810"/>
      <c r="L1100" s="811"/>
      <c r="M1100" s="810"/>
      <c r="N1100" s="812"/>
      <c r="O1100" s="813"/>
      <c r="P1100" s="813"/>
      <c r="Q1100" s="647"/>
      <c r="R1100" s="682"/>
    </row>
    <row r="1101">
      <c r="A1101" s="845"/>
      <c r="B1101" s="799"/>
      <c r="C1101" s="800"/>
      <c r="D1101" s="799"/>
      <c r="E1101" s="802"/>
      <c r="F1101" s="807"/>
      <c r="G1101" s="682"/>
      <c r="H1101" s="682"/>
      <c r="I1101" s="808"/>
      <c r="J1101" s="809"/>
      <c r="K1101" s="810"/>
      <c r="L1101" s="811"/>
      <c r="M1101" s="810"/>
      <c r="N1101" s="812"/>
      <c r="O1101" s="813"/>
      <c r="P1101" s="813"/>
      <c r="Q1101" s="647"/>
      <c r="R1101" s="682"/>
    </row>
    <row r="1102">
      <c r="A1102" s="845"/>
      <c r="B1102" s="799"/>
      <c r="C1102" s="800"/>
      <c r="D1102" s="799"/>
      <c r="E1102" s="802"/>
      <c r="F1102" s="807"/>
      <c r="G1102" s="682"/>
      <c r="H1102" s="682"/>
      <c r="I1102" s="808"/>
      <c r="J1102" s="809"/>
      <c r="K1102" s="810"/>
      <c r="L1102" s="811"/>
      <c r="M1102" s="810"/>
      <c r="N1102" s="812"/>
      <c r="O1102" s="813"/>
      <c r="P1102" s="813"/>
      <c r="Q1102" s="647"/>
      <c r="R1102" s="682"/>
    </row>
    <row r="1103">
      <c r="A1103" s="845"/>
      <c r="B1103" s="799"/>
      <c r="C1103" s="800"/>
      <c r="D1103" s="799"/>
      <c r="E1103" s="802"/>
      <c r="F1103" s="807"/>
      <c r="G1103" s="682"/>
      <c r="H1103" s="682"/>
      <c r="I1103" s="808"/>
      <c r="J1103" s="809"/>
      <c r="K1103" s="810"/>
      <c r="L1103" s="811"/>
      <c r="M1103" s="810"/>
      <c r="N1103" s="812"/>
      <c r="O1103" s="813"/>
      <c r="P1103" s="813"/>
      <c r="Q1103" s="647"/>
      <c r="R1103" s="682"/>
    </row>
    <row r="1104">
      <c r="A1104" s="845"/>
      <c r="B1104" s="799"/>
      <c r="C1104" s="800"/>
      <c r="D1104" s="799"/>
      <c r="E1104" s="802"/>
      <c r="F1104" s="807"/>
      <c r="G1104" s="682"/>
      <c r="H1104" s="682"/>
      <c r="I1104" s="808"/>
      <c r="J1104" s="809"/>
      <c r="K1104" s="810"/>
      <c r="L1104" s="811"/>
      <c r="M1104" s="810"/>
      <c r="N1104" s="812"/>
      <c r="O1104" s="813"/>
      <c r="P1104" s="813"/>
      <c r="Q1104" s="647"/>
      <c r="R1104" s="682"/>
    </row>
    <row r="1105">
      <c r="A1105" s="845"/>
      <c r="B1105" s="799"/>
      <c r="C1105" s="800"/>
      <c r="D1105" s="799"/>
      <c r="E1105" s="802"/>
      <c r="F1105" s="807"/>
      <c r="G1105" s="682"/>
      <c r="H1105" s="682"/>
      <c r="I1105" s="808"/>
      <c r="J1105" s="809"/>
      <c r="K1105" s="810"/>
      <c r="L1105" s="811"/>
      <c r="M1105" s="810"/>
      <c r="N1105" s="812"/>
      <c r="O1105" s="813"/>
      <c r="P1105" s="813"/>
      <c r="Q1105" s="647"/>
      <c r="R1105" s="682"/>
    </row>
    <row r="1106">
      <c r="A1106" s="845"/>
      <c r="B1106" s="799"/>
      <c r="C1106" s="800"/>
      <c r="D1106" s="799"/>
      <c r="E1106" s="802"/>
      <c r="F1106" s="807"/>
      <c r="G1106" s="682"/>
      <c r="H1106" s="682"/>
      <c r="I1106" s="808"/>
      <c r="J1106" s="809"/>
      <c r="K1106" s="810"/>
      <c r="L1106" s="811"/>
      <c r="M1106" s="810"/>
      <c r="N1106" s="812"/>
      <c r="O1106" s="813"/>
      <c r="P1106" s="813"/>
      <c r="Q1106" s="647"/>
      <c r="R1106" s="682"/>
    </row>
    <row r="1107">
      <c r="A1107" s="845"/>
      <c r="B1107" s="799"/>
      <c r="C1107" s="800"/>
      <c r="D1107" s="799"/>
      <c r="E1107" s="802"/>
      <c r="F1107" s="807"/>
      <c r="G1107" s="682"/>
      <c r="H1107" s="682"/>
      <c r="I1107" s="808"/>
      <c r="J1107" s="809"/>
      <c r="K1107" s="810"/>
      <c r="L1107" s="811"/>
      <c r="M1107" s="810"/>
      <c r="N1107" s="812"/>
      <c r="O1107" s="813"/>
      <c r="P1107" s="813"/>
      <c r="Q1107" s="647"/>
      <c r="R1107" s="682"/>
    </row>
    <row r="1108">
      <c r="A1108" s="845"/>
      <c r="B1108" s="799"/>
      <c r="C1108" s="800"/>
      <c r="D1108" s="799"/>
      <c r="E1108" s="802"/>
      <c r="F1108" s="807"/>
      <c r="G1108" s="682"/>
      <c r="H1108" s="682"/>
      <c r="I1108" s="808"/>
      <c r="J1108" s="809"/>
      <c r="K1108" s="810"/>
      <c r="L1108" s="811"/>
      <c r="M1108" s="810"/>
      <c r="N1108" s="812"/>
      <c r="O1108" s="813"/>
      <c r="P1108" s="813"/>
      <c r="Q1108" s="647"/>
      <c r="R1108" s="682"/>
    </row>
    <row r="1109">
      <c r="A1109" s="845"/>
      <c r="B1109" s="799"/>
      <c r="C1109" s="800"/>
      <c r="D1109" s="799"/>
      <c r="E1109" s="802"/>
      <c r="F1109" s="807"/>
      <c r="G1109" s="682"/>
      <c r="H1109" s="682"/>
      <c r="I1109" s="808"/>
      <c r="J1109" s="809"/>
      <c r="K1109" s="810"/>
      <c r="L1109" s="811"/>
      <c r="M1109" s="810"/>
      <c r="N1109" s="812"/>
      <c r="O1109" s="813"/>
      <c r="P1109" s="813"/>
      <c r="Q1109" s="647"/>
      <c r="R1109" s="682"/>
    </row>
    <row r="1110">
      <c r="A1110" s="845"/>
      <c r="B1110" s="799"/>
      <c r="C1110" s="800"/>
      <c r="D1110" s="799"/>
      <c r="E1110" s="802"/>
      <c r="F1110" s="807"/>
      <c r="G1110" s="682"/>
      <c r="H1110" s="682"/>
      <c r="I1110" s="808"/>
      <c r="J1110" s="809"/>
      <c r="K1110" s="810"/>
      <c r="L1110" s="811"/>
      <c r="M1110" s="810"/>
      <c r="N1110" s="812"/>
      <c r="O1110" s="813"/>
      <c r="P1110" s="813"/>
      <c r="Q1110" s="647"/>
      <c r="R1110" s="682"/>
    </row>
    <row r="1111">
      <c r="A1111" s="845"/>
      <c r="B1111" s="799"/>
      <c r="C1111" s="800"/>
      <c r="D1111" s="799"/>
      <c r="E1111" s="802"/>
      <c r="F1111" s="807"/>
      <c r="G1111" s="682"/>
      <c r="H1111" s="682"/>
      <c r="I1111" s="808"/>
      <c r="J1111" s="809"/>
      <c r="K1111" s="810"/>
      <c r="L1111" s="811"/>
      <c r="M1111" s="810"/>
      <c r="N1111" s="812"/>
      <c r="O1111" s="813"/>
      <c r="P1111" s="813"/>
      <c r="Q1111" s="647"/>
      <c r="R1111" s="682"/>
    </row>
    <row r="1112">
      <c r="A1112" s="845"/>
      <c r="B1112" s="799"/>
      <c r="C1112" s="800"/>
      <c r="D1112" s="799"/>
      <c r="E1112" s="802"/>
      <c r="F1112" s="807"/>
      <c r="G1112" s="682"/>
      <c r="H1112" s="682"/>
      <c r="I1112" s="808"/>
      <c r="J1112" s="809"/>
      <c r="K1112" s="810"/>
      <c r="L1112" s="811"/>
      <c r="M1112" s="810"/>
      <c r="N1112" s="812"/>
      <c r="O1112" s="813"/>
      <c r="P1112" s="813"/>
      <c r="Q1112" s="647"/>
      <c r="R1112" s="682"/>
    </row>
    <row r="1113">
      <c r="A1113" s="845"/>
      <c r="B1113" s="799"/>
      <c r="C1113" s="800"/>
      <c r="D1113" s="799"/>
      <c r="E1113" s="802"/>
      <c r="F1113" s="807"/>
      <c r="G1113" s="682"/>
      <c r="H1113" s="682"/>
      <c r="I1113" s="808"/>
      <c r="J1113" s="809"/>
      <c r="K1113" s="810"/>
      <c r="L1113" s="811"/>
      <c r="M1113" s="810"/>
      <c r="N1113" s="812"/>
      <c r="O1113" s="813"/>
      <c r="P1113" s="813"/>
      <c r="Q1113" s="647"/>
      <c r="R1113" s="682"/>
    </row>
    <row r="1114">
      <c r="A1114" s="845"/>
      <c r="B1114" s="799"/>
      <c r="C1114" s="800"/>
      <c r="D1114" s="799"/>
      <c r="E1114" s="802"/>
      <c r="F1114" s="807"/>
      <c r="G1114" s="682"/>
      <c r="H1114" s="682"/>
      <c r="I1114" s="808"/>
      <c r="J1114" s="809"/>
      <c r="K1114" s="810"/>
      <c r="L1114" s="811"/>
      <c r="M1114" s="810"/>
      <c r="N1114" s="812"/>
      <c r="O1114" s="813"/>
      <c r="P1114" s="813"/>
      <c r="Q1114" s="647"/>
      <c r="R1114" s="682"/>
    </row>
    <row r="1115">
      <c r="A1115" s="845"/>
      <c r="B1115" s="799"/>
      <c r="C1115" s="800"/>
      <c r="D1115" s="799"/>
      <c r="E1115" s="802"/>
      <c r="F1115" s="807"/>
      <c r="G1115" s="682"/>
      <c r="H1115" s="682"/>
      <c r="I1115" s="808"/>
      <c r="J1115" s="809"/>
      <c r="K1115" s="810"/>
      <c r="L1115" s="811"/>
      <c r="M1115" s="810"/>
      <c r="N1115" s="812"/>
      <c r="O1115" s="813"/>
      <c r="P1115" s="813"/>
      <c r="Q1115" s="647"/>
      <c r="R1115" s="682"/>
    </row>
    <row r="1116">
      <c r="A1116" s="845"/>
      <c r="B1116" s="799"/>
      <c r="C1116" s="800"/>
      <c r="D1116" s="799"/>
      <c r="E1116" s="802"/>
      <c r="F1116" s="807"/>
      <c r="G1116" s="682"/>
      <c r="H1116" s="682"/>
      <c r="I1116" s="808"/>
      <c r="J1116" s="809"/>
      <c r="K1116" s="810"/>
      <c r="L1116" s="811"/>
      <c r="M1116" s="810"/>
      <c r="N1116" s="812"/>
      <c r="O1116" s="813"/>
      <c r="P1116" s="813"/>
      <c r="Q1116" s="647"/>
      <c r="R1116" s="682"/>
    </row>
    <row r="1117">
      <c r="A1117" s="845"/>
      <c r="B1117" s="799"/>
      <c r="C1117" s="800"/>
      <c r="D1117" s="799"/>
      <c r="E1117" s="802"/>
      <c r="F1117" s="807"/>
      <c r="G1117" s="682"/>
      <c r="H1117" s="682"/>
      <c r="I1117" s="808"/>
      <c r="J1117" s="809"/>
      <c r="K1117" s="810"/>
      <c r="L1117" s="811"/>
      <c r="M1117" s="810"/>
      <c r="N1117" s="812"/>
      <c r="O1117" s="813"/>
      <c r="P1117" s="813"/>
      <c r="Q1117" s="647"/>
      <c r="R1117" s="682"/>
    </row>
    <row r="1118">
      <c r="A1118" s="845"/>
      <c r="B1118" s="799"/>
      <c r="C1118" s="800"/>
      <c r="D1118" s="799"/>
      <c r="E1118" s="802"/>
      <c r="F1118" s="807"/>
      <c r="G1118" s="682"/>
      <c r="H1118" s="682"/>
      <c r="I1118" s="808"/>
      <c r="J1118" s="809"/>
      <c r="K1118" s="810"/>
      <c r="L1118" s="811"/>
      <c r="M1118" s="810"/>
      <c r="N1118" s="812"/>
      <c r="O1118" s="813"/>
      <c r="P1118" s="813"/>
      <c r="Q1118" s="647"/>
      <c r="R1118" s="682"/>
    </row>
    <row r="1119">
      <c r="A1119" s="845"/>
      <c r="B1119" s="799"/>
      <c r="C1119" s="800"/>
      <c r="D1119" s="799"/>
      <c r="E1119" s="802"/>
      <c r="F1119" s="807"/>
      <c r="G1119" s="682"/>
      <c r="H1119" s="682"/>
      <c r="I1119" s="808"/>
      <c r="J1119" s="809"/>
      <c r="K1119" s="810"/>
      <c r="L1119" s="811"/>
      <c r="M1119" s="810"/>
      <c r="N1119" s="812"/>
      <c r="O1119" s="813"/>
      <c r="P1119" s="813"/>
      <c r="Q1119" s="647"/>
      <c r="R1119" s="682"/>
    </row>
    <row r="1120">
      <c r="A1120" s="845"/>
      <c r="B1120" s="799"/>
      <c r="C1120" s="800"/>
      <c r="D1120" s="799"/>
      <c r="E1120" s="802"/>
      <c r="F1120" s="807"/>
      <c r="G1120" s="682"/>
      <c r="H1120" s="682"/>
      <c r="I1120" s="808"/>
      <c r="J1120" s="809"/>
      <c r="K1120" s="810"/>
      <c r="L1120" s="811"/>
      <c r="M1120" s="810"/>
      <c r="N1120" s="812"/>
      <c r="O1120" s="813"/>
      <c r="P1120" s="813"/>
      <c r="Q1120" s="647"/>
      <c r="R1120" s="682"/>
    </row>
    <row r="1121">
      <c r="A1121" s="845"/>
      <c r="B1121" s="799"/>
      <c r="C1121" s="800"/>
      <c r="D1121" s="799"/>
      <c r="E1121" s="802"/>
      <c r="F1121" s="807"/>
      <c r="G1121" s="682"/>
      <c r="H1121" s="682"/>
      <c r="I1121" s="808"/>
      <c r="J1121" s="809"/>
      <c r="K1121" s="810"/>
      <c r="L1121" s="811"/>
      <c r="M1121" s="810"/>
      <c r="N1121" s="812"/>
      <c r="O1121" s="813"/>
      <c r="P1121" s="813"/>
      <c r="Q1121" s="647"/>
      <c r="R1121" s="682"/>
    </row>
    <row r="1122">
      <c r="A1122" s="845"/>
      <c r="B1122" s="799"/>
      <c r="C1122" s="800"/>
      <c r="D1122" s="799"/>
      <c r="E1122" s="802"/>
      <c r="F1122" s="807"/>
      <c r="G1122" s="682"/>
      <c r="H1122" s="682"/>
      <c r="I1122" s="808"/>
      <c r="J1122" s="809"/>
      <c r="K1122" s="810"/>
      <c r="L1122" s="811"/>
      <c r="M1122" s="810"/>
      <c r="N1122" s="812"/>
      <c r="O1122" s="813"/>
      <c r="P1122" s="813"/>
      <c r="Q1122" s="647"/>
      <c r="R1122" s="682"/>
    </row>
    <row r="1123">
      <c r="A1123" s="845"/>
      <c r="B1123" s="799"/>
      <c r="C1123" s="800"/>
      <c r="D1123" s="799"/>
      <c r="E1123" s="802"/>
      <c r="F1123" s="807"/>
      <c r="G1123" s="682"/>
      <c r="H1123" s="682"/>
      <c r="I1123" s="808"/>
      <c r="J1123" s="809"/>
      <c r="K1123" s="810"/>
      <c r="L1123" s="811"/>
      <c r="M1123" s="810"/>
      <c r="N1123" s="812"/>
      <c r="O1123" s="813"/>
      <c r="P1123" s="813"/>
      <c r="Q1123" s="647"/>
      <c r="R1123" s="682"/>
    </row>
    <row r="1124">
      <c r="A1124" s="845"/>
      <c r="B1124" s="799"/>
      <c r="C1124" s="800"/>
      <c r="D1124" s="799"/>
      <c r="E1124" s="802"/>
      <c r="F1124" s="807"/>
      <c r="G1124" s="682"/>
      <c r="H1124" s="682"/>
      <c r="I1124" s="808"/>
      <c r="J1124" s="809"/>
      <c r="K1124" s="810"/>
      <c r="L1124" s="811"/>
      <c r="M1124" s="810"/>
      <c r="N1124" s="812"/>
      <c r="O1124" s="813"/>
      <c r="P1124" s="813"/>
      <c r="Q1124" s="647"/>
      <c r="R1124" s="682"/>
    </row>
    <row r="1125">
      <c r="A1125" s="845"/>
      <c r="B1125" s="799"/>
      <c r="C1125" s="800"/>
      <c r="D1125" s="799"/>
      <c r="E1125" s="802"/>
      <c r="F1125" s="807"/>
      <c r="G1125" s="682"/>
      <c r="H1125" s="682"/>
      <c r="I1125" s="808"/>
      <c r="J1125" s="809"/>
      <c r="K1125" s="810"/>
      <c r="L1125" s="811"/>
      <c r="M1125" s="810"/>
      <c r="N1125" s="812"/>
      <c r="O1125" s="813"/>
      <c r="P1125" s="813"/>
      <c r="Q1125" s="647"/>
      <c r="R1125" s="682"/>
    </row>
    <row r="1126">
      <c r="A1126" s="845"/>
      <c r="B1126" s="799"/>
      <c r="C1126" s="800"/>
      <c r="D1126" s="799"/>
      <c r="E1126" s="802"/>
      <c r="F1126" s="807"/>
      <c r="G1126" s="682"/>
      <c r="H1126" s="682"/>
      <c r="I1126" s="808"/>
      <c r="J1126" s="809"/>
      <c r="K1126" s="810"/>
      <c r="L1126" s="811"/>
      <c r="M1126" s="810"/>
      <c r="N1126" s="812"/>
      <c r="O1126" s="813"/>
      <c r="P1126" s="813"/>
      <c r="Q1126" s="647"/>
      <c r="R1126" s="682"/>
    </row>
    <row r="1127">
      <c r="A1127" s="845"/>
      <c r="B1127" s="799"/>
      <c r="C1127" s="800"/>
      <c r="D1127" s="799"/>
      <c r="E1127" s="802"/>
      <c r="F1127" s="807"/>
      <c r="G1127" s="682"/>
      <c r="H1127" s="682"/>
      <c r="I1127" s="808"/>
      <c r="J1127" s="809"/>
      <c r="K1127" s="810"/>
      <c r="L1127" s="811"/>
      <c r="M1127" s="810"/>
      <c r="N1127" s="812"/>
      <c r="O1127" s="813"/>
      <c r="P1127" s="813"/>
      <c r="Q1127" s="647"/>
      <c r="R1127" s="682"/>
    </row>
    <row r="1128">
      <c r="A1128" s="845"/>
      <c r="B1128" s="799"/>
      <c r="C1128" s="800"/>
      <c r="D1128" s="799"/>
      <c r="E1128" s="802"/>
      <c r="F1128" s="807"/>
      <c r="G1128" s="682"/>
      <c r="H1128" s="682"/>
      <c r="I1128" s="808"/>
      <c r="J1128" s="809"/>
      <c r="K1128" s="810"/>
      <c r="L1128" s="811"/>
      <c r="M1128" s="810"/>
      <c r="N1128" s="812"/>
      <c r="O1128" s="813"/>
      <c r="P1128" s="813"/>
      <c r="Q1128" s="647"/>
      <c r="R1128" s="682"/>
    </row>
    <row r="1129">
      <c r="A1129" s="845"/>
      <c r="B1129" s="799"/>
      <c r="C1129" s="800"/>
      <c r="D1129" s="799"/>
      <c r="E1129" s="802"/>
      <c r="F1129" s="807"/>
      <c r="G1129" s="682"/>
      <c r="H1129" s="682"/>
      <c r="I1129" s="808"/>
      <c r="J1129" s="809"/>
      <c r="K1129" s="810"/>
      <c r="L1129" s="811"/>
      <c r="M1129" s="810"/>
      <c r="N1129" s="812"/>
      <c r="O1129" s="813"/>
      <c r="P1129" s="813"/>
      <c r="Q1129" s="647"/>
      <c r="R1129" s="682"/>
    </row>
    <row r="1130">
      <c r="A1130" s="845"/>
      <c r="B1130" s="799"/>
      <c r="C1130" s="800"/>
      <c r="D1130" s="799"/>
      <c r="E1130" s="802"/>
      <c r="F1130" s="807"/>
      <c r="G1130" s="682"/>
      <c r="H1130" s="682"/>
      <c r="I1130" s="808"/>
      <c r="J1130" s="809"/>
      <c r="K1130" s="810"/>
      <c r="L1130" s="811"/>
      <c r="M1130" s="810"/>
      <c r="N1130" s="812"/>
      <c r="O1130" s="813"/>
      <c r="P1130" s="813"/>
      <c r="Q1130" s="647"/>
      <c r="R1130" s="682"/>
    </row>
    <row r="1131">
      <c r="A1131" s="845"/>
      <c r="B1131" s="799"/>
      <c r="C1131" s="800"/>
      <c r="D1131" s="799"/>
      <c r="E1131" s="802"/>
      <c r="F1131" s="807"/>
      <c r="G1131" s="682"/>
      <c r="H1131" s="682"/>
      <c r="I1131" s="808"/>
      <c r="J1131" s="809"/>
      <c r="K1131" s="810"/>
      <c r="L1131" s="811"/>
      <c r="M1131" s="810"/>
      <c r="N1131" s="812"/>
      <c r="O1131" s="813"/>
      <c r="P1131" s="813"/>
      <c r="Q1131" s="647"/>
      <c r="R1131" s="682"/>
    </row>
    <row r="1132">
      <c r="A1132" s="845"/>
      <c r="B1132" s="799"/>
      <c r="C1132" s="800"/>
      <c r="D1132" s="799"/>
      <c r="E1132" s="802"/>
      <c r="F1132" s="807"/>
      <c r="G1132" s="682"/>
      <c r="H1132" s="682"/>
      <c r="I1132" s="808"/>
      <c r="J1132" s="809"/>
      <c r="K1132" s="810"/>
      <c r="L1132" s="811"/>
      <c r="M1132" s="810"/>
      <c r="N1132" s="812"/>
      <c r="O1132" s="813"/>
      <c r="P1132" s="813"/>
      <c r="Q1132" s="647"/>
      <c r="R1132" s="682"/>
    </row>
    <row r="1133">
      <c r="A1133" s="845"/>
      <c r="B1133" s="799"/>
      <c r="C1133" s="800"/>
      <c r="D1133" s="799"/>
      <c r="E1133" s="802"/>
      <c r="F1133" s="807"/>
      <c r="G1133" s="682"/>
      <c r="H1133" s="682"/>
      <c r="I1133" s="808"/>
      <c r="J1133" s="809"/>
      <c r="K1133" s="810"/>
      <c r="L1133" s="811"/>
      <c r="M1133" s="810"/>
      <c r="N1133" s="812"/>
      <c r="O1133" s="813"/>
      <c r="P1133" s="813"/>
      <c r="Q1133" s="647"/>
      <c r="R1133" s="682"/>
    </row>
    <row r="1134">
      <c r="A1134" s="845"/>
      <c r="B1134" s="799"/>
      <c r="C1134" s="800"/>
      <c r="D1134" s="799"/>
      <c r="E1134" s="802"/>
      <c r="F1134" s="807"/>
      <c r="G1134" s="682"/>
      <c r="H1134" s="682"/>
      <c r="I1134" s="808"/>
      <c r="J1134" s="809"/>
      <c r="K1134" s="810"/>
      <c r="L1134" s="811"/>
      <c r="M1134" s="810"/>
      <c r="N1134" s="812"/>
      <c r="O1134" s="813"/>
      <c r="P1134" s="813"/>
      <c r="Q1134" s="647"/>
      <c r="R1134" s="682"/>
    </row>
    <row r="1135">
      <c r="A1135" s="845"/>
      <c r="B1135" s="799"/>
      <c r="C1135" s="800"/>
      <c r="D1135" s="799"/>
      <c r="E1135" s="802"/>
      <c r="F1135" s="807"/>
      <c r="G1135" s="682"/>
      <c r="H1135" s="682"/>
      <c r="I1135" s="808"/>
      <c r="J1135" s="809"/>
      <c r="K1135" s="810"/>
      <c r="L1135" s="811"/>
      <c r="M1135" s="810"/>
      <c r="N1135" s="812"/>
      <c r="O1135" s="813"/>
      <c r="P1135" s="813"/>
      <c r="Q1135" s="647"/>
      <c r="R1135" s="682"/>
    </row>
    <row r="1136">
      <c r="A1136" s="845"/>
      <c r="B1136" s="799"/>
      <c r="C1136" s="800"/>
      <c r="D1136" s="799"/>
      <c r="E1136" s="802"/>
      <c r="F1136" s="807"/>
      <c r="G1136" s="682"/>
      <c r="H1136" s="682"/>
      <c r="I1136" s="808"/>
      <c r="J1136" s="809"/>
      <c r="K1136" s="810"/>
      <c r="L1136" s="811"/>
      <c r="M1136" s="810"/>
      <c r="N1136" s="812"/>
      <c r="O1136" s="813"/>
      <c r="P1136" s="813"/>
      <c r="Q1136" s="647"/>
      <c r="R1136" s="682"/>
    </row>
    <row r="1137">
      <c r="A1137" s="845"/>
      <c r="B1137" s="799"/>
      <c r="C1137" s="800"/>
      <c r="D1137" s="799"/>
      <c r="E1137" s="802"/>
      <c r="F1137" s="807"/>
      <c r="G1137" s="682"/>
      <c r="H1137" s="682"/>
      <c r="I1137" s="808"/>
      <c r="J1137" s="809"/>
      <c r="K1137" s="810"/>
      <c r="L1137" s="811"/>
      <c r="M1137" s="810"/>
      <c r="N1137" s="812"/>
      <c r="O1137" s="813"/>
      <c r="P1137" s="813"/>
      <c r="Q1137" s="647"/>
      <c r="R1137" s="682"/>
    </row>
    <row r="1138">
      <c r="A1138" s="845"/>
      <c r="B1138" s="799"/>
      <c r="C1138" s="800"/>
      <c r="D1138" s="799"/>
      <c r="E1138" s="802"/>
      <c r="F1138" s="807"/>
      <c r="G1138" s="682"/>
      <c r="H1138" s="682"/>
      <c r="I1138" s="808"/>
      <c r="J1138" s="809"/>
      <c r="K1138" s="810"/>
      <c r="L1138" s="811"/>
      <c r="M1138" s="810"/>
      <c r="N1138" s="812"/>
      <c r="O1138" s="813"/>
      <c r="P1138" s="813"/>
      <c r="Q1138" s="647"/>
      <c r="R1138" s="682"/>
    </row>
    <row r="1139">
      <c r="A1139" s="845"/>
      <c r="B1139" s="799"/>
      <c r="C1139" s="800"/>
      <c r="D1139" s="799"/>
      <c r="E1139" s="802"/>
      <c r="F1139" s="807"/>
      <c r="G1139" s="682"/>
      <c r="H1139" s="682"/>
      <c r="I1139" s="808"/>
      <c r="J1139" s="809"/>
      <c r="K1139" s="810"/>
      <c r="L1139" s="811"/>
      <c r="M1139" s="810"/>
      <c r="N1139" s="812"/>
      <c r="O1139" s="813"/>
      <c r="P1139" s="813"/>
      <c r="Q1139" s="647"/>
      <c r="R1139" s="682"/>
    </row>
    <row r="1140">
      <c r="A1140" s="845"/>
      <c r="B1140" s="799"/>
      <c r="C1140" s="800"/>
      <c r="D1140" s="799"/>
      <c r="E1140" s="802"/>
      <c r="F1140" s="807"/>
      <c r="G1140" s="682"/>
      <c r="H1140" s="682"/>
      <c r="I1140" s="808"/>
      <c r="J1140" s="809"/>
      <c r="K1140" s="810"/>
      <c r="L1140" s="811"/>
      <c r="M1140" s="810"/>
      <c r="N1140" s="812"/>
      <c r="O1140" s="813"/>
      <c r="P1140" s="813"/>
      <c r="Q1140" s="647"/>
      <c r="R1140" s="682"/>
    </row>
    <row r="1141">
      <c r="A1141" s="845"/>
      <c r="B1141" s="799"/>
      <c r="C1141" s="800"/>
      <c r="D1141" s="799"/>
      <c r="E1141" s="802"/>
      <c r="F1141" s="807"/>
      <c r="G1141" s="682"/>
      <c r="H1141" s="682"/>
      <c r="I1141" s="808"/>
      <c r="J1141" s="809"/>
      <c r="K1141" s="810"/>
      <c r="L1141" s="811"/>
      <c r="M1141" s="810"/>
      <c r="N1141" s="812"/>
      <c r="O1141" s="813"/>
      <c r="P1141" s="813"/>
      <c r="Q1141" s="647"/>
      <c r="R1141" s="682"/>
    </row>
    <row r="1142">
      <c r="A1142" s="845"/>
      <c r="B1142" s="799"/>
      <c r="C1142" s="800"/>
      <c r="D1142" s="799"/>
      <c r="E1142" s="802"/>
      <c r="F1142" s="807"/>
      <c r="G1142" s="682"/>
      <c r="H1142" s="682"/>
      <c r="I1142" s="808"/>
      <c r="J1142" s="809"/>
      <c r="K1142" s="810"/>
      <c r="L1142" s="811"/>
      <c r="M1142" s="810"/>
      <c r="N1142" s="812"/>
      <c r="O1142" s="813"/>
      <c r="P1142" s="813"/>
      <c r="Q1142" s="647"/>
      <c r="R1142" s="682"/>
    </row>
    <row r="1143">
      <c r="A1143" s="845"/>
      <c r="B1143" s="799"/>
      <c r="C1143" s="800"/>
      <c r="D1143" s="799"/>
      <c r="E1143" s="802"/>
      <c r="F1143" s="807"/>
      <c r="G1143" s="682"/>
      <c r="H1143" s="682"/>
      <c r="I1143" s="808"/>
      <c r="J1143" s="809"/>
      <c r="K1143" s="810"/>
      <c r="L1143" s="811"/>
      <c r="M1143" s="810"/>
      <c r="N1143" s="812"/>
      <c r="O1143" s="813"/>
      <c r="P1143" s="813"/>
      <c r="Q1143" s="647"/>
      <c r="R1143" s="682"/>
    </row>
    <row r="1144">
      <c r="A1144" s="845"/>
      <c r="B1144" s="799"/>
      <c r="C1144" s="800"/>
      <c r="D1144" s="799"/>
      <c r="E1144" s="802"/>
      <c r="F1144" s="807"/>
      <c r="G1144" s="682"/>
      <c r="H1144" s="682"/>
      <c r="I1144" s="808"/>
      <c r="J1144" s="809"/>
      <c r="K1144" s="810"/>
      <c r="L1144" s="811"/>
      <c r="M1144" s="810"/>
      <c r="N1144" s="812"/>
      <c r="O1144" s="813"/>
      <c r="P1144" s="813"/>
      <c r="Q1144" s="647"/>
      <c r="R1144" s="682"/>
    </row>
    <row r="1145">
      <c r="A1145" s="845"/>
      <c r="B1145" s="799"/>
      <c r="C1145" s="800"/>
      <c r="D1145" s="799"/>
      <c r="E1145" s="802"/>
      <c r="F1145" s="807"/>
      <c r="G1145" s="682"/>
      <c r="H1145" s="682"/>
      <c r="I1145" s="808"/>
      <c r="J1145" s="809"/>
      <c r="K1145" s="810"/>
      <c r="L1145" s="811"/>
      <c r="M1145" s="810"/>
      <c r="N1145" s="812"/>
      <c r="O1145" s="813"/>
      <c r="P1145" s="813"/>
      <c r="Q1145" s="647"/>
      <c r="R1145" s="682"/>
    </row>
    <row r="1146">
      <c r="A1146" s="845"/>
      <c r="B1146" s="799"/>
      <c r="C1146" s="800"/>
      <c r="D1146" s="799"/>
      <c r="E1146" s="802"/>
      <c r="F1146" s="807"/>
      <c r="G1146" s="682"/>
      <c r="H1146" s="682"/>
      <c r="I1146" s="808"/>
      <c r="J1146" s="809"/>
      <c r="K1146" s="810"/>
      <c r="L1146" s="811"/>
      <c r="M1146" s="810"/>
      <c r="N1146" s="812"/>
      <c r="O1146" s="813"/>
      <c r="P1146" s="813"/>
      <c r="Q1146" s="647"/>
      <c r="R1146" s="682"/>
    </row>
    <row r="1147">
      <c r="A1147" s="845"/>
      <c r="B1147" s="799"/>
      <c r="C1147" s="800"/>
      <c r="D1147" s="799"/>
      <c r="E1147" s="802"/>
      <c r="F1147" s="807"/>
      <c r="G1147" s="682"/>
      <c r="H1147" s="682"/>
      <c r="I1147" s="808"/>
      <c r="J1147" s="809"/>
      <c r="K1147" s="810"/>
      <c r="L1147" s="811"/>
      <c r="M1147" s="810"/>
      <c r="N1147" s="812"/>
      <c r="O1147" s="813"/>
      <c r="P1147" s="813"/>
      <c r="Q1147" s="647"/>
      <c r="R1147" s="682"/>
    </row>
    <row r="1148">
      <c r="A1148" s="845"/>
      <c r="B1148" s="799"/>
      <c r="C1148" s="800"/>
      <c r="D1148" s="799"/>
      <c r="E1148" s="802"/>
      <c r="F1148" s="807"/>
      <c r="G1148" s="682"/>
      <c r="H1148" s="682"/>
      <c r="I1148" s="808"/>
      <c r="J1148" s="809"/>
      <c r="K1148" s="810"/>
      <c r="L1148" s="811"/>
      <c r="M1148" s="810"/>
      <c r="N1148" s="812"/>
      <c r="O1148" s="813"/>
      <c r="P1148" s="813"/>
      <c r="Q1148" s="647"/>
      <c r="R1148" s="682"/>
    </row>
    <row r="1149">
      <c r="A1149" s="845"/>
      <c r="B1149" s="799"/>
      <c r="C1149" s="800"/>
      <c r="D1149" s="799"/>
      <c r="E1149" s="802"/>
      <c r="F1149" s="807"/>
      <c r="G1149" s="682"/>
      <c r="H1149" s="682"/>
      <c r="I1149" s="808"/>
      <c r="J1149" s="809"/>
      <c r="K1149" s="810"/>
      <c r="L1149" s="811"/>
      <c r="M1149" s="810"/>
      <c r="N1149" s="812"/>
      <c r="O1149" s="813"/>
      <c r="P1149" s="813"/>
      <c r="Q1149" s="647"/>
      <c r="R1149" s="682"/>
    </row>
    <row r="1150">
      <c r="A1150" s="845"/>
      <c r="B1150" s="799"/>
      <c r="C1150" s="800"/>
      <c r="D1150" s="799"/>
      <c r="E1150" s="802"/>
      <c r="F1150" s="807"/>
      <c r="G1150" s="682"/>
      <c r="H1150" s="682"/>
      <c r="I1150" s="808"/>
      <c r="J1150" s="809"/>
      <c r="K1150" s="810"/>
      <c r="L1150" s="811"/>
      <c r="M1150" s="810"/>
      <c r="N1150" s="812"/>
      <c r="O1150" s="813"/>
      <c r="P1150" s="813"/>
      <c r="Q1150" s="647"/>
      <c r="R1150" s="682"/>
    </row>
    <row r="1151">
      <c r="A1151" s="845"/>
      <c r="B1151" s="799"/>
      <c r="C1151" s="800"/>
      <c r="D1151" s="799"/>
      <c r="E1151" s="802"/>
      <c r="F1151" s="807"/>
      <c r="G1151" s="682"/>
      <c r="H1151" s="682"/>
      <c r="I1151" s="808"/>
      <c r="J1151" s="809"/>
      <c r="K1151" s="810"/>
      <c r="L1151" s="811"/>
      <c r="M1151" s="810"/>
      <c r="N1151" s="812"/>
      <c r="O1151" s="813"/>
      <c r="P1151" s="813"/>
      <c r="Q1151" s="647"/>
      <c r="R1151" s="682"/>
    </row>
    <row r="1152">
      <c r="A1152" s="845"/>
      <c r="B1152" s="799"/>
      <c r="C1152" s="800"/>
      <c r="D1152" s="799"/>
      <c r="E1152" s="802"/>
      <c r="F1152" s="807"/>
      <c r="G1152" s="682"/>
      <c r="H1152" s="682"/>
      <c r="I1152" s="808"/>
      <c r="J1152" s="809"/>
      <c r="K1152" s="810"/>
      <c r="L1152" s="811"/>
      <c r="M1152" s="810"/>
      <c r="N1152" s="812"/>
      <c r="O1152" s="813"/>
      <c r="P1152" s="813"/>
      <c r="Q1152" s="647"/>
      <c r="R1152" s="682"/>
    </row>
    <row r="1153">
      <c r="A1153" s="845"/>
      <c r="B1153" s="799"/>
      <c r="C1153" s="800"/>
      <c r="D1153" s="799"/>
      <c r="E1153" s="802"/>
      <c r="F1153" s="807"/>
      <c r="G1153" s="682"/>
      <c r="H1153" s="682"/>
      <c r="I1153" s="808"/>
      <c r="J1153" s="809"/>
      <c r="K1153" s="810"/>
      <c r="L1153" s="811"/>
      <c r="M1153" s="810"/>
      <c r="N1153" s="812"/>
      <c r="O1153" s="813"/>
      <c r="P1153" s="813"/>
      <c r="Q1153" s="647"/>
      <c r="R1153" s="682"/>
    </row>
    <row r="1154">
      <c r="A1154" s="845"/>
      <c r="B1154" s="799"/>
      <c r="C1154" s="800"/>
      <c r="D1154" s="799"/>
      <c r="E1154" s="802"/>
      <c r="F1154" s="807"/>
      <c r="G1154" s="682"/>
      <c r="H1154" s="682"/>
      <c r="I1154" s="808"/>
      <c r="J1154" s="809"/>
      <c r="K1154" s="810"/>
      <c r="L1154" s="811"/>
      <c r="M1154" s="810"/>
      <c r="N1154" s="812"/>
      <c r="O1154" s="813"/>
      <c r="P1154" s="813"/>
      <c r="Q1154" s="647"/>
      <c r="R1154" s="682"/>
    </row>
    <row r="1155">
      <c r="A1155" s="845"/>
      <c r="B1155" s="799"/>
      <c r="C1155" s="800"/>
      <c r="D1155" s="799"/>
      <c r="E1155" s="802"/>
      <c r="F1155" s="807"/>
      <c r="G1155" s="682"/>
      <c r="H1155" s="682"/>
      <c r="I1155" s="808"/>
      <c r="J1155" s="809"/>
      <c r="K1155" s="810"/>
      <c r="L1155" s="811"/>
      <c r="M1155" s="810"/>
      <c r="N1155" s="812"/>
      <c r="O1155" s="813"/>
      <c r="P1155" s="813"/>
      <c r="Q1155" s="647"/>
      <c r="R1155" s="682"/>
    </row>
    <row r="1156">
      <c r="A1156" s="845"/>
      <c r="B1156" s="799"/>
      <c r="C1156" s="800"/>
      <c r="D1156" s="799"/>
      <c r="E1156" s="802"/>
      <c r="F1156" s="807"/>
      <c r="G1156" s="682"/>
      <c r="H1156" s="682"/>
      <c r="I1156" s="808"/>
      <c r="J1156" s="809"/>
      <c r="K1156" s="810"/>
      <c r="L1156" s="811"/>
      <c r="M1156" s="810"/>
      <c r="N1156" s="812"/>
      <c r="O1156" s="813"/>
      <c r="P1156" s="813"/>
      <c r="Q1156" s="647"/>
      <c r="R1156" s="682"/>
    </row>
    <row r="1157">
      <c r="A1157" s="845"/>
      <c r="B1157" s="799"/>
      <c r="C1157" s="800"/>
      <c r="D1157" s="799"/>
      <c r="E1157" s="802"/>
      <c r="F1157" s="807"/>
      <c r="G1157" s="682"/>
      <c r="H1157" s="682"/>
      <c r="I1157" s="808"/>
      <c r="J1157" s="809"/>
      <c r="K1157" s="810"/>
      <c r="L1157" s="811"/>
      <c r="M1157" s="810"/>
      <c r="N1157" s="812"/>
      <c r="O1157" s="813"/>
      <c r="P1157" s="813"/>
      <c r="Q1157" s="647"/>
      <c r="R1157" s="682"/>
    </row>
    <row r="1158">
      <c r="A1158" s="845"/>
      <c r="B1158" s="799"/>
      <c r="C1158" s="800"/>
      <c r="D1158" s="799"/>
      <c r="E1158" s="802"/>
      <c r="F1158" s="807"/>
      <c r="G1158" s="682"/>
      <c r="H1158" s="682"/>
      <c r="I1158" s="808"/>
      <c r="J1158" s="809"/>
      <c r="K1158" s="810"/>
      <c r="L1158" s="811"/>
      <c r="M1158" s="810"/>
      <c r="N1158" s="812"/>
      <c r="O1158" s="813"/>
      <c r="P1158" s="813"/>
      <c r="Q1158" s="647"/>
      <c r="R1158" s="682"/>
    </row>
    <row r="1159">
      <c r="A1159" s="845"/>
      <c r="B1159" s="799"/>
      <c r="C1159" s="800"/>
      <c r="D1159" s="799"/>
      <c r="E1159" s="802"/>
      <c r="F1159" s="807"/>
      <c r="G1159" s="682"/>
      <c r="H1159" s="682"/>
      <c r="I1159" s="808"/>
      <c r="J1159" s="809"/>
      <c r="K1159" s="810"/>
      <c r="L1159" s="811"/>
      <c r="M1159" s="810"/>
      <c r="N1159" s="812"/>
      <c r="O1159" s="813"/>
      <c r="P1159" s="813"/>
      <c r="Q1159" s="647"/>
      <c r="R1159" s="682"/>
    </row>
    <row r="1160">
      <c r="A1160" s="845"/>
      <c r="B1160" s="799"/>
      <c r="C1160" s="800"/>
      <c r="D1160" s="799"/>
      <c r="E1160" s="802"/>
      <c r="F1160" s="807"/>
      <c r="G1160" s="682"/>
      <c r="H1160" s="682"/>
      <c r="I1160" s="808"/>
      <c r="J1160" s="809"/>
      <c r="K1160" s="810"/>
      <c r="L1160" s="811"/>
      <c r="M1160" s="810"/>
      <c r="N1160" s="812"/>
      <c r="O1160" s="813"/>
      <c r="P1160" s="813"/>
      <c r="Q1160" s="647"/>
      <c r="R1160" s="682"/>
    </row>
    <row r="1161">
      <c r="A1161" s="845"/>
      <c r="B1161" s="799"/>
      <c r="C1161" s="800"/>
      <c r="D1161" s="799"/>
      <c r="E1161" s="802"/>
      <c r="F1161" s="807"/>
      <c r="G1161" s="682"/>
      <c r="H1161" s="682"/>
      <c r="I1161" s="808"/>
      <c r="J1161" s="809"/>
      <c r="K1161" s="810"/>
      <c r="L1161" s="811"/>
      <c r="M1161" s="810"/>
      <c r="N1161" s="812"/>
      <c r="O1161" s="813"/>
      <c r="P1161" s="813"/>
      <c r="Q1161" s="647"/>
      <c r="R1161" s="682"/>
    </row>
    <row r="1162">
      <c r="A1162" s="845"/>
      <c r="B1162" s="799"/>
      <c r="C1162" s="800"/>
      <c r="D1162" s="799"/>
      <c r="E1162" s="802"/>
      <c r="F1162" s="807"/>
      <c r="G1162" s="682"/>
      <c r="H1162" s="682"/>
      <c r="I1162" s="808"/>
      <c r="J1162" s="809"/>
      <c r="K1162" s="810"/>
      <c r="L1162" s="811"/>
      <c r="M1162" s="810"/>
      <c r="N1162" s="812"/>
      <c r="O1162" s="813"/>
      <c r="P1162" s="813"/>
      <c r="Q1162" s="647"/>
      <c r="R1162" s="682"/>
    </row>
    <row r="1163">
      <c r="A1163" s="845"/>
      <c r="B1163" s="799"/>
      <c r="C1163" s="800"/>
      <c r="D1163" s="799"/>
      <c r="E1163" s="802"/>
      <c r="F1163" s="807"/>
      <c r="G1163" s="682"/>
      <c r="H1163" s="682"/>
      <c r="I1163" s="808"/>
      <c r="J1163" s="809"/>
      <c r="K1163" s="810"/>
      <c r="L1163" s="811"/>
      <c r="M1163" s="810"/>
      <c r="N1163" s="812"/>
      <c r="O1163" s="813"/>
      <c r="P1163" s="813"/>
      <c r="Q1163" s="647"/>
      <c r="R1163" s="682"/>
    </row>
    <row r="1164">
      <c r="A1164" s="845"/>
      <c r="B1164" s="799"/>
      <c r="C1164" s="800"/>
      <c r="D1164" s="799"/>
      <c r="E1164" s="802"/>
      <c r="F1164" s="807"/>
      <c r="G1164" s="682"/>
      <c r="H1164" s="682"/>
      <c r="I1164" s="808"/>
      <c r="J1164" s="809"/>
      <c r="K1164" s="810"/>
      <c r="L1164" s="811"/>
      <c r="M1164" s="810"/>
      <c r="N1164" s="812"/>
      <c r="O1164" s="813"/>
      <c r="P1164" s="813"/>
      <c r="Q1164" s="647"/>
      <c r="R1164" s="682"/>
    </row>
    <row r="1165">
      <c r="A1165" s="845"/>
      <c r="B1165" s="799"/>
      <c r="C1165" s="800"/>
      <c r="D1165" s="799"/>
      <c r="E1165" s="802"/>
      <c r="F1165" s="807"/>
      <c r="G1165" s="682"/>
      <c r="H1165" s="682"/>
      <c r="I1165" s="808"/>
      <c r="J1165" s="809"/>
      <c r="K1165" s="810"/>
      <c r="L1165" s="811"/>
      <c r="M1165" s="810"/>
      <c r="N1165" s="812"/>
      <c r="O1165" s="813"/>
      <c r="P1165" s="813"/>
      <c r="Q1165" s="647"/>
      <c r="R1165" s="682"/>
    </row>
    <row r="1166">
      <c r="A1166" s="845"/>
      <c r="B1166" s="799"/>
      <c r="C1166" s="800"/>
      <c r="D1166" s="799"/>
      <c r="E1166" s="802"/>
      <c r="F1166" s="807"/>
      <c r="G1166" s="682"/>
      <c r="H1166" s="682"/>
      <c r="I1166" s="808"/>
      <c r="J1166" s="809"/>
      <c r="K1166" s="810"/>
      <c r="L1166" s="811"/>
      <c r="M1166" s="810"/>
      <c r="N1166" s="812"/>
      <c r="O1166" s="813"/>
      <c r="P1166" s="813"/>
      <c r="Q1166" s="647"/>
      <c r="R1166" s="682"/>
    </row>
    <row r="1167">
      <c r="A1167" s="845"/>
      <c r="B1167" s="799"/>
      <c r="C1167" s="800"/>
      <c r="D1167" s="799"/>
      <c r="E1167" s="802"/>
      <c r="F1167" s="807"/>
      <c r="G1167" s="682"/>
      <c r="H1167" s="682"/>
      <c r="I1167" s="808"/>
      <c r="J1167" s="809"/>
      <c r="K1167" s="810"/>
      <c r="L1167" s="811"/>
      <c r="M1167" s="810"/>
      <c r="N1167" s="812"/>
      <c r="O1167" s="813"/>
      <c r="P1167" s="813"/>
      <c r="Q1167" s="647"/>
      <c r="R1167" s="682"/>
    </row>
    <row r="1168">
      <c r="A1168" s="845"/>
      <c r="B1168" s="799"/>
      <c r="C1168" s="800"/>
      <c r="D1168" s="799"/>
      <c r="E1168" s="802"/>
      <c r="F1168" s="807"/>
      <c r="G1168" s="682"/>
      <c r="H1168" s="682"/>
      <c r="I1168" s="808"/>
      <c r="J1168" s="809"/>
      <c r="K1168" s="810"/>
      <c r="L1168" s="811"/>
      <c r="M1168" s="810"/>
      <c r="N1168" s="812"/>
      <c r="O1168" s="813"/>
      <c r="P1168" s="813"/>
      <c r="Q1168" s="647"/>
      <c r="R1168" s="682"/>
    </row>
    <row r="1169">
      <c r="A1169" s="845"/>
      <c r="B1169" s="799"/>
      <c r="C1169" s="800"/>
      <c r="D1169" s="799"/>
      <c r="E1169" s="802"/>
      <c r="F1169" s="807"/>
      <c r="G1169" s="682"/>
      <c r="H1169" s="682"/>
      <c r="I1169" s="808"/>
      <c r="J1169" s="809"/>
      <c r="K1169" s="810"/>
      <c r="L1169" s="811"/>
      <c r="M1169" s="810"/>
      <c r="N1169" s="812"/>
      <c r="O1169" s="813"/>
      <c r="P1169" s="813"/>
      <c r="Q1169" s="647"/>
      <c r="R1169" s="682"/>
    </row>
    <row r="1170">
      <c r="A1170" s="845"/>
      <c r="B1170" s="799"/>
      <c r="C1170" s="800"/>
      <c r="D1170" s="799"/>
      <c r="E1170" s="802"/>
      <c r="F1170" s="807"/>
      <c r="G1170" s="682"/>
      <c r="H1170" s="682"/>
      <c r="I1170" s="808"/>
      <c r="J1170" s="809"/>
      <c r="K1170" s="810"/>
      <c r="L1170" s="811"/>
      <c r="M1170" s="810"/>
      <c r="N1170" s="812"/>
      <c r="O1170" s="813"/>
      <c r="P1170" s="813"/>
      <c r="Q1170" s="647"/>
      <c r="R1170" s="682"/>
    </row>
    <row r="1171">
      <c r="A1171" s="845"/>
      <c r="B1171" s="799"/>
      <c r="C1171" s="800"/>
      <c r="D1171" s="799"/>
      <c r="E1171" s="802"/>
      <c r="F1171" s="807"/>
      <c r="G1171" s="682"/>
      <c r="H1171" s="682"/>
      <c r="I1171" s="808"/>
      <c r="J1171" s="809"/>
      <c r="K1171" s="810"/>
      <c r="L1171" s="811"/>
      <c r="M1171" s="810"/>
      <c r="N1171" s="812"/>
      <c r="O1171" s="813"/>
      <c r="P1171" s="813"/>
      <c r="Q1171" s="647"/>
      <c r="R1171" s="682"/>
    </row>
    <row r="1172">
      <c r="A1172" s="845"/>
      <c r="B1172" s="799"/>
      <c r="C1172" s="800"/>
      <c r="D1172" s="799"/>
      <c r="E1172" s="802"/>
      <c r="F1172" s="807"/>
      <c r="G1172" s="682"/>
      <c r="H1172" s="682"/>
      <c r="I1172" s="808"/>
      <c r="J1172" s="809"/>
      <c r="K1172" s="810"/>
      <c r="L1172" s="811"/>
      <c r="M1172" s="810"/>
      <c r="N1172" s="812"/>
      <c r="O1172" s="813"/>
      <c r="P1172" s="813"/>
      <c r="Q1172" s="647"/>
      <c r="R1172" s="682"/>
    </row>
    <row r="1173">
      <c r="A1173" s="845"/>
      <c r="B1173" s="799"/>
      <c r="C1173" s="800"/>
      <c r="D1173" s="799"/>
      <c r="E1173" s="802"/>
      <c r="F1173" s="807"/>
      <c r="G1173" s="682"/>
      <c r="H1173" s="682"/>
      <c r="I1173" s="808"/>
      <c r="J1173" s="809"/>
      <c r="K1173" s="810"/>
      <c r="L1173" s="811"/>
      <c r="M1173" s="810"/>
      <c r="N1173" s="812"/>
      <c r="O1173" s="813"/>
      <c r="P1173" s="813"/>
      <c r="Q1173" s="647"/>
      <c r="R1173" s="682"/>
    </row>
    <row r="1174">
      <c r="A1174" s="845"/>
      <c r="B1174" s="799"/>
      <c r="C1174" s="800"/>
      <c r="D1174" s="799"/>
      <c r="E1174" s="802"/>
      <c r="F1174" s="807"/>
      <c r="G1174" s="682"/>
      <c r="H1174" s="682"/>
      <c r="I1174" s="808"/>
      <c r="J1174" s="809"/>
      <c r="K1174" s="810"/>
      <c r="L1174" s="811"/>
      <c r="M1174" s="810"/>
      <c r="N1174" s="812"/>
      <c r="O1174" s="813"/>
      <c r="P1174" s="813"/>
      <c r="Q1174" s="647"/>
      <c r="R1174" s="682"/>
    </row>
    <row r="1175">
      <c r="A1175" s="845"/>
      <c r="B1175" s="799"/>
      <c r="C1175" s="800"/>
      <c r="D1175" s="799"/>
      <c r="E1175" s="802"/>
      <c r="F1175" s="807"/>
      <c r="G1175" s="682"/>
      <c r="H1175" s="682"/>
      <c r="I1175" s="808"/>
      <c r="J1175" s="809"/>
      <c r="K1175" s="810"/>
      <c r="L1175" s="811"/>
      <c r="M1175" s="810"/>
      <c r="N1175" s="812"/>
      <c r="O1175" s="813"/>
      <c r="P1175" s="813"/>
      <c r="Q1175" s="647"/>
      <c r="R1175" s="682"/>
    </row>
    <row r="1176">
      <c r="A1176" s="845"/>
      <c r="B1176" s="799"/>
      <c r="C1176" s="800"/>
      <c r="D1176" s="799"/>
      <c r="E1176" s="802"/>
      <c r="F1176" s="807"/>
      <c r="G1176" s="682"/>
      <c r="H1176" s="682"/>
      <c r="I1176" s="808"/>
      <c r="J1176" s="809"/>
      <c r="K1176" s="810"/>
      <c r="L1176" s="811"/>
      <c r="M1176" s="810"/>
      <c r="N1176" s="812"/>
      <c r="O1176" s="813"/>
      <c r="P1176" s="813"/>
      <c r="Q1176" s="647"/>
      <c r="R1176" s="682"/>
    </row>
    <row r="1177">
      <c r="A1177" s="845"/>
      <c r="B1177" s="799"/>
      <c r="C1177" s="800"/>
      <c r="D1177" s="799"/>
      <c r="E1177" s="802"/>
      <c r="F1177" s="807"/>
      <c r="G1177" s="682"/>
      <c r="H1177" s="682"/>
      <c r="I1177" s="808"/>
      <c r="J1177" s="809"/>
      <c r="K1177" s="810"/>
      <c r="L1177" s="811"/>
      <c r="M1177" s="810"/>
      <c r="N1177" s="812"/>
      <c r="O1177" s="813"/>
      <c r="P1177" s="813"/>
      <c r="Q1177" s="647"/>
      <c r="R1177" s="682"/>
    </row>
    <row r="1178">
      <c r="A1178" s="845"/>
      <c r="B1178" s="799"/>
      <c r="C1178" s="800"/>
      <c r="D1178" s="799"/>
      <c r="E1178" s="802"/>
      <c r="F1178" s="807"/>
      <c r="G1178" s="682"/>
      <c r="H1178" s="682"/>
      <c r="I1178" s="808"/>
      <c r="J1178" s="809"/>
      <c r="K1178" s="810"/>
      <c r="L1178" s="811"/>
      <c r="M1178" s="810"/>
      <c r="N1178" s="812"/>
      <c r="O1178" s="813"/>
      <c r="P1178" s="813"/>
      <c r="Q1178" s="647"/>
      <c r="R1178" s="682"/>
    </row>
    <row r="1179">
      <c r="A1179" s="845"/>
      <c r="B1179" s="799"/>
      <c r="C1179" s="800"/>
      <c r="D1179" s="799"/>
      <c r="E1179" s="802"/>
      <c r="F1179" s="807"/>
      <c r="G1179" s="682"/>
      <c r="H1179" s="682"/>
      <c r="I1179" s="808"/>
      <c r="J1179" s="809"/>
      <c r="K1179" s="810"/>
      <c r="L1179" s="811"/>
      <c r="M1179" s="810"/>
      <c r="N1179" s="812"/>
      <c r="O1179" s="813"/>
      <c r="P1179" s="813"/>
      <c r="Q1179" s="647"/>
      <c r="R1179" s="682"/>
    </row>
    <row r="1180">
      <c r="A1180" s="845"/>
      <c r="B1180" s="799"/>
      <c r="C1180" s="800"/>
      <c r="D1180" s="799"/>
      <c r="E1180" s="802"/>
      <c r="F1180" s="807"/>
      <c r="G1180" s="682"/>
      <c r="H1180" s="682"/>
      <c r="I1180" s="808"/>
      <c r="J1180" s="809"/>
      <c r="K1180" s="810"/>
      <c r="L1180" s="811"/>
      <c r="M1180" s="810"/>
      <c r="N1180" s="812"/>
      <c r="O1180" s="813"/>
      <c r="P1180" s="813"/>
      <c r="Q1180" s="647"/>
      <c r="R1180" s="682"/>
    </row>
    <row r="1181">
      <c r="A1181" s="845"/>
      <c r="B1181" s="799"/>
      <c r="C1181" s="800"/>
      <c r="D1181" s="799"/>
      <c r="E1181" s="802"/>
      <c r="F1181" s="807"/>
      <c r="G1181" s="682"/>
      <c r="H1181" s="682"/>
      <c r="I1181" s="808"/>
      <c r="J1181" s="809"/>
      <c r="K1181" s="810"/>
      <c r="L1181" s="811"/>
      <c r="M1181" s="810"/>
      <c r="N1181" s="812"/>
      <c r="O1181" s="813"/>
      <c r="P1181" s="813"/>
      <c r="Q1181" s="647"/>
      <c r="R1181" s="682"/>
    </row>
    <row r="1182">
      <c r="A1182" s="845"/>
      <c r="B1182" s="799"/>
      <c r="C1182" s="800"/>
      <c r="D1182" s="799"/>
      <c r="E1182" s="802"/>
      <c r="F1182" s="807"/>
      <c r="G1182" s="682"/>
      <c r="H1182" s="682"/>
      <c r="I1182" s="808"/>
      <c r="J1182" s="809"/>
      <c r="K1182" s="810"/>
      <c r="L1182" s="811"/>
      <c r="M1182" s="810"/>
      <c r="N1182" s="812"/>
      <c r="O1182" s="813"/>
      <c r="P1182" s="813"/>
      <c r="Q1182" s="647"/>
      <c r="R1182" s="682"/>
    </row>
    <row r="1183">
      <c r="A1183" s="845"/>
      <c r="B1183" s="799"/>
      <c r="C1183" s="800"/>
      <c r="D1183" s="799"/>
      <c r="E1183" s="802"/>
      <c r="F1183" s="807"/>
      <c r="G1183" s="682"/>
      <c r="H1183" s="682"/>
      <c r="I1183" s="808"/>
      <c r="J1183" s="809"/>
      <c r="K1183" s="810"/>
      <c r="L1183" s="811"/>
      <c r="M1183" s="810"/>
      <c r="N1183" s="812"/>
      <c r="O1183" s="813"/>
      <c r="P1183" s="813"/>
      <c r="Q1183" s="647"/>
      <c r="R1183" s="682"/>
    </row>
    <row r="1184">
      <c r="A1184" s="845"/>
      <c r="B1184" s="799"/>
      <c r="C1184" s="800"/>
      <c r="D1184" s="799"/>
      <c r="E1184" s="802"/>
      <c r="F1184" s="807"/>
      <c r="G1184" s="682"/>
      <c r="H1184" s="682"/>
      <c r="I1184" s="808"/>
      <c r="J1184" s="809"/>
      <c r="K1184" s="810"/>
      <c r="L1184" s="811"/>
      <c r="M1184" s="810"/>
      <c r="N1184" s="812"/>
      <c r="O1184" s="813"/>
      <c r="P1184" s="813"/>
      <c r="Q1184" s="647"/>
      <c r="R1184" s="682"/>
    </row>
    <row r="1185">
      <c r="A1185" s="845"/>
      <c r="B1185" s="799"/>
      <c r="C1185" s="800"/>
      <c r="D1185" s="799"/>
      <c r="E1185" s="802"/>
      <c r="F1185" s="807"/>
      <c r="G1185" s="682"/>
      <c r="H1185" s="682"/>
      <c r="I1185" s="808"/>
      <c r="J1185" s="809"/>
      <c r="K1185" s="810"/>
      <c r="L1185" s="811"/>
      <c r="M1185" s="810"/>
      <c r="N1185" s="812"/>
      <c r="O1185" s="813"/>
      <c r="P1185" s="813"/>
      <c r="Q1185" s="647"/>
      <c r="R1185" s="682"/>
    </row>
    <row r="1186">
      <c r="A1186" s="845"/>
      <c r="B1186" s="799"/>
      <c r="C1186" s="800"/>
      <c r="D1186" s="799"/>
      <c r="E1186" s="802"/>
      <c r="F1186" s="807"/>
      <c r="G1186" s="682"/>
      <c r="H1186" s="682"/>
      <c r="I1186" s="808"/>
      <c r="J1186" s="809"/>
      <c r="K1186" s="810"/>
      <c r="L1186" s="811"/>
      <c r="M1186" s="810"/>
      <c r="N1186" s="812"/>
      <c r="O1186" s="813"/>
      <c r="P1186" s="813"/>
      <c r="Q1186" s="647"/>
      <c r="R1186" s="682"/>
    </row>
    <row r="1187">
      <c r="A1187" s="845"/>
      <c r="B1187" s="799"/>
      <c r="C1187" s="800"/>
      <c r="D1187" s="799"/>
      <c r="E1187" s="802"/>
      <c r="F1187" s="807"/>
      <c r="G1187" s="682"/>
      <c r="H1187" s="682"/>
      <c r="I1187" s="808"/>
      <c r="J1187" s="809"/>
      <c r="K1187" s="810"/>
      <c r="L1187" s="811"/>
      <c r="M1187" s="810"/>
      <c r="N1187" s="812"/>
      <c r="O1187" s="813"/>
      <c r="P1187" s="813"/>
      <c r="Q1187" s="647"/>
      <c r="R1187" s="682"/>
    </row>
    <row r="1188">
      <c r="A1188" s="845"/>
      <c r="B1188" s="799"/>
      <c r="C1188" s="800"/>
      <c r="D1188" s="799"/>
      <c r="E1188" s="802"/>
      <c r="F1188" s="807"/>
      <c r="G1188" s="682"/>
      <c r="H1188" s="682"/>
      <c r="I1188" s="808"/>
      <c r="J1188" s="809"/>
      <c r="K1188" s="810"/>
      <c r="L1188" s="811"/>
      <c r="M1188" s="810"/>
      <c r="N1188" s="812"/>
      <c r="O1188" s="813"/>
      <c r="P1188" s="813"/>
      <c r="Q1188" s="647"/>
      <c r="R1188" s="682"/>
    </row>
    <row r="1189">
      <c r="A1189" s="845"/>
      <c r="B1189" s="799"/>
      <c r="C1189" s="800"/>
      <c r="D1189" s="799"/>
      <c r="E1189" s="802"/>
      <c r="F1189" s="807"/>
      <c r="G1189" s="682"/>
      <c r="H1189" s="682"/>
      <c r="I1189" s="808"/>
      <c r="J1189" s="809"/>
      <c r="K1189" s="810"/>
      <c r="L1189" s="811"/>
      <c r="M1189" s="810"/>
      <c r="N1189" s="812"/>
      <c r="O1189" s="813"/>
      <c r="P1189" s="813"/>
      <c r="Q1189" s="647"/>
      <c r="R1189" s="682"/>
    </row>
    <row r="1190">
      <c r="A1190" s="845"/>
      <c r="B1190" s="799"/>
      <c r="C1190" s="800"/>
      <c r="D1190" s="799"/>
      <c r="E1190" s="802"/>
      <c r="F1190" s="807"/>
      <c r="G1190" s="682"/>
      <c r="H1190" s="682"/>
      <c r="I1190" s="808"/>
      <c r="J1190" s="809"/>
      <c r="K1190" s="810"/>
      <c r="L1190" s="811"/>
      <c r="M1190" s="810"/>
      <c r="N1190" s="812"/>
      <c r="O1190" s="813"/>
      <c r="P1190" s="813"/>
      <c r="Q1190" s="647"/>
      <c r="R1190" s="682"/>
    </row>
    <row r="1191">
      <c r="A1191" s="845"/>
      <c r="B1191" s="799"/>
      <c r="C1191" s="800"/>
      <c r="D1191" s="799"/>
      <c r="E1191" s="802"/>
      <c r="F1191" s="807"/>
      <c r="G1191" s="682"/>
      <c r="H1191" s="682"/>
      <c r="I1191" s="808"/>
      <c r="J1191" s="809"/>
      <c r="K1191" s="810"/>
      <c r="L1191" s="811"/>
      <c r="M1191" s="810"/>
      <c r="N1191" s="812"/>
      <c r="O1191" s="813"/>
      <c r="P1191" s="813"/>
      <c r="Q1191" s="647"/>
      <c r="R1191" s="682"/>
    </row>
    <row r="1192">
      <c r="A1192" s="845"/>
      <c r="B1192" s="799"/>
      <c r="C1192" s="800"/>
      <c r="D1192" s="799"/>
      <c r="E1192" s="802"/>
      <c r="F1192" s="807"/>
      <c r="G1192" s="682"/>
      <c r="H1192" s="682"/>
      <c r="I1192" s="808"/>
      <c r="J1192" s="809"/>
      <c r="K1192" s="810"/>
      <c r="L1192" s="811"/>
      <c r="M1192" s="810"/>
      <c r="N1192" s="812"/>
      <c r="O1192" s="813"/>
      <c r="P1192" s="813"/>
      <c r="Q1192" s="647"/>
      <c r="R1192" s="682"/>
    </row>
    <row r="1193">
      <c r="A1193" s="845"/>
      <c r="B1193" s="799"/>
      <c r="C1193" s="800"/>
      <c r="D1193" s="799"/>
      <c r="E1193" s="802"/>
      <c r="F1193" s="807"/>
      <c r="G1193" s="682"/>
      <c r="H1193" s="682"/>
      <c r="I1193" s="808"/>
      <c r="J1193" s="809"/>
      <c r="K1193" s="810"/>
      <c r="L1193" s="811"/>
      <c r="M1193" s="810"/>
      <c r="N1193" s="812"/>
      <c r="O1193" s="813"/>
      <c r="P1193" s="813"/>
      <c r="Q1193" s="647"/>
      <c r="R1193" s="682"/>
    </row>
    <row r="1194">
      <c r="A1194" s="845"/>
      <c r="B1194" s="799"/>
      <c r="C1194" s="800"/>
      <c r="D1194" s="799"/>
      <c r="E1194" s="802"/>
      <c r="F1194" s="807"/>
      <c r="G1194" s="682"/>
      <c r="H1194" s="682"/>
      <c r="I1194" s="808"/>
      <c r="J1194" s="809"/>
      <c r="K1194" s="810"/>
      <c r="L1194" s="811"/>
      <c r="M1194" s="810"/>
      <c r="N1194" s="812"/>
      <c r="O1194" s="813"/>
      <c r="P1194" s="813"/>
      <c r="Q1194" s="647"/>
      <c r="R1194" s="682"/>
    </row>
    <row r="1195">
      <c r="A1195" s="845"/>
      <c r="B1195" s="799"/>
      <c r="C1195" s="800"/>
      <c r="D1195" s="799"/>
      <c r="E1195" s="802"/>
      <c r="F1195" s="807"/>
      <c r="G1195" s="682"/>
      <c r="H1195" s="682"/>
      <c r="I1195" s="808"/>
      <c r="J1195" s="809"/>
      <c r="K1195" s="810"/>
      <c r="L1195" s="811"/>
      <c r="M1195" s="810"/>
      <c r="N1195" s="812"/>
      <c r="O1195" s="813"/>
      <c r="P1195" s="813"/>
      <c r="Q1195" s="647"/>
      <c r="R1195" s="682"/>
    </row>
    <row r="1196">
      <c r="A1196" s="845"/>
      <c r="B1196" s="799"/>
      <c r="C1196" s="800"/>
      <c r="D1196" s="799"/>
      <c r="E1196" s="802"/>
      <c r="F1196" s="807"/>
      <c r="G1196" s="682"/>
      <c r="H1196" s="682"/>
      <c r="I1196" s="808"/>
      <c r="J1196" s="809"/>
      <c r="K1196" s="810"/>
      <c r="L1196" s="811"/>
      <c r="M1196" s="810"/>
      <c r="N1196" s="812"/>
      <c r="O1196" s="813"/>
      <c r="P1196" s="813"/>
      <c r="Q1196" s="647"/>
      <c r="R1196" s="682"/>
    </row>
    <row r="1197">
      <c r="A1197" s="845"/>
      <c r="B1197" s="799"/>
      <c r="C1197" s="800"/>
      <c r="D1197" s="799"/>
      <c r="E1197" s="802"/>
      <c r="F1197" s="807"/>
      <c r="G1197" s="682"/>
      <c r="H1197" s="682"/>
      <c r="I1197" s="808"/>
      <c r="J1197" s="809"/>
      <c r="K1197" s="810"/>
      <c r="L1197" s="811"/>
      <c r="M1197" s="810"/>
      <c r="N1197" s="812"/>
      <c r="O1197" s="813"/>
      <c r="P1197" s="813"/>
      <c r="Q1197" s="647"/>
      <c r="R1197" s="682"/>
    </row>
    <row r="1198">
      <c r="A1198" s="845"/>
      <c r="B1198" s="799"/>
      <c r="C1198" s="800"/>
      <c r="D1198" s="799"/>
      <c r="E1198" s="802"/>
      <c r="F1198" s="807"/>
      <c r="G1198" s="682"/>
      <c r="H1198" s="682"/>
      <c r="I1198" s="808"/>
      <c r="J1198" s="809"/>
      <c r="K1198" s="810"/>
      <c r="L1198" s="811"/>
      <c r="M1198" s="810"/>
      <c r="N1198" s="812"/>
      <c r="O1198" s="813"/>
      <c r="P1198" s="813"/>
      <c r="Q1198" s="647"/>
      <c r="R1198" s="682"/>
    </row>
    <row r="1199">
      <c r="A1199" s="845"/>
      <c r="B1199" s="799"/>
      <c r="C1199" s="800"/>
      <c r="D1199" s="799"/>
      <c r="E1199" s="802"/>
      <c r="F1199" s="807"/>
      <c r="G1199" s="682"/>
      <c r="H1199" s="682"/>
      <c r="I1199" s="808"/>
      <c r="J1199" s="809"/>
      <c r="K1199" s="810"/>
      <c r="L1199" s="811"/>
      <c r="M1199" s="810"/>
      <c r="N1199" s="812"/>
      <c r="O1199" s="813"/>
      <c r="P1199" s="813"/>
      <c r="Q1199" s="647"/>
      <c r="R1199" s="682"/>
    </row>
    <row r="1200">
      <c r="A1200" s="845"/>
      <c r="B1200" s="799"/>
      <c r="C1200" s="800"/>
      <c r="D1200" s="799"/>
      <c r="E1200" s="802"/>
      <c r="F1200" s="807"/>
      <c r="G1200" s="682"/>
      <c r="H1200" s="682"/>
      <c r="I1200" s="808"/>
      <c r="J1200" s="809"/>
      <c r="K1200" s="810"/>
      <c r="L1200" s="811"/>
      <c r="M1200" s="810"/>
      <c r="N1200" s="812"/>
      <c r="O1200" s="813"/>
      <c r="P1200" s="813"/>
      <c r="Q1200" s="647"/>
      <c r="R1200" s="682"/>
    </row>
    <row r="1201">
      <c r="A1201" s="845"/>
      <c r="B1201" s="799"/>
      <c r="C1201" s="800"/>
      <c r="D1201" s="799"/>
      <c r="E1201" s="802"/>
      <c r="F1201" s="807"/>
      <c r="G1201" s="682"/>
      <c r="H1201" s="682"/>
      <c r="I1201" s="808"/>
      <c r="J1201" s="809"/>
      <c r="K1201" s="810"/>
      <c r="L1201" s="811"/>
      <c r="M1201" s="810"/>
      <c r="N1201" s="812"/>
      <c r="O1201" s="813"/>
      <c r="P1201" s="813"/>
      <c r="Q1201" s="647"/>
      <c r="R1201" s="682"/>
    </row>
    <row r="1202">
      <c r="A1202" s="845"/>
      <c r="B1202" s="799"/>
      <c r="C1202" s="800"/>
      <c r="D1202" s="799"/>
      <c r="E1202" s="802"/>
      <c r="F1202" s="807"/>
      <c r="G1202" s="682"/>
      <c r="H1202" s="682"/>
      <c r="I1202" s="808"/>
      <c r="J1202" s="809"/>
      <c r="K1202" s="810"/>
      <c r="L1202" s="811"/>
      <c r="M1202" s="810"/>
      <c r="N1202" s="812"/>
      <c r="O1202" s="813"/>
      <c r="P1202" s="813"/>
      <c r="Q1202" s="647"/>
      <c r="R1202" s="682"/>
    </row>
    <row r="1203">
      <c r="A1203" s="845"/>
      <c r="B1203" s="799"/>
      <c r="C1203" s="800"/>
      <c r="D1203" s="799"/>
      <c r="E1203" s="802"/>
      <c r="F1203" s="807"/>
      <c r="G1203" s="682"/>
      <c r="H1203" s="682"/>
      <c r="I1203" s="808"/>
      <c r="J1203" s="809"/>
      <c r="K1203" s="810"/>
      <c r="L1203" s="811"/>
      <c r="M1203" s="810"/>
      <c r="N1203" s="812"/>
      <c r="O1203" s="813"/>
      <c r="P1203" s="813"/>
      <c r="Q1203" s="647"/>
      <c r="R1203" s="682"/>
    </row>
    <row r="1204">
      <c r="A1204" s="845"/>
      <c r="B1204" s="799"/>
      <c r="C1204" s="800"/>
      <c r="D1204" s="799"/>
      <c r="E1204" s="802"/>
      <c r="F1204" s="807"/>
      <c r="G1204" s="682"/>
      <c r="H1204" s="682"/>
      <c r="I1204" s="808"/>
      <c r="J1204" s="809"/>
      <c r="K1204" s="810"/>
      <c r="L1204" s="811"/>
      <c r="M1204" s="810"/>
      <c r="N1204" s="812"/>
      <c r="O1204" s="813"/>
      <c r="P1204" s="813"/>
      <c r="Q1204" s="647"/>
      <c r="R1204" s="682"/>
    </row>
    <row r="1205">
      <c r="A1205" s="845"/>
      <c r="B1205" s="799"/>
      <c r="C1205" s="800"/>
      <c r="D1205" s="799"/>
      <c r="E1205" s="802"/>
      <c r="F1205" s="807"/>
      <c r="G1205" s="682"/>
      <c r="H1205" s="682"/>
      <c r="I1205" s="808"/>
      <c r="J1205" s="809"/>
      <c r="K1205" s="810"/>
      <c r="L1205" s="811"/>
      <c r="M1205" s="810"/>
      <c r="N1205" s="812"/>
      <c r="O1205" s="813"/>
      <c r="P1205" s="813"/>
      <c r="Q1205" s="647"/>
      <c r="R1205" s="682"/>
    </row>
    <row r="1206">
      <c r="A1206" s="845"/>
      <c r="B1206" s="799"/>
      <c r="C1206" s="800"/>
      <c r="D1206" s="799"/>
      <c r="E1206" s="802"/>
      <c r="F1206" s="807"/>
      <c r="G1206" s="682"/>
      <c r="H1206" s="682"/>
      <c r="I1206" s="808"/>
      <c r="J1206" s="809"/>
      <c r="K1206" s="810"/>
      <c r="L1206" s="811"/>
      <c r="M1206" s="810"/>
      <c r="N1206" s="812"/>
      <c r="O1206" s="813"/>
      <c r="P1206" s="813"/>
      <c r="Q1206" s="647"/>
      <c r="R1206" s="682"/>
    </row>
    <row r="1207">
      <c r="A1207" s="845"/>
      <c r="B1207" s="799"/>
      <c r="C1207" s="800"/>
      <c r="D1207" s="799"/>
      <c r="E1207" s="802"/>
      <c r="F1207" s="807"/>
      <c r="G1207" s="682"/>
      <c r="H1207" s="682"/>
      <c r="I1207" s="808"/>
      <c r="J1207" s="809"/>
      <c r="K1207" s="810"/>
      <c r="L1207" s="811"/>
      <c r="M1207" s="810"/>
      <c r="N1207" s="812"/>
      <c r="O1207" s="813"/>
      <c r="P1207" s="813"/>
      <c r="Q1207" s="647"/>
      <c r="R1207" s="682"/>
    </row>
    <row r="1208">
      <c r="A1208" s="845"/>
      <c r="B1208" s="799"/>
      <c r="C1208" s="800"/>
      <c r="D1208" s="799"/>
      <c r="E1208" s="802"/>
      <c r="F1208" s="807"/>
      <c r="G1208" s="682"/>
      <c r="H1208" s="682"/>
      <c r="I1208" s="808"/>
      <c r="J1208" s="809"/>
      <c r="K1208" s="810"/>
      <c r="L1208" s="811"/>
      <c r="M1208" s="810"/>
      <c r="N1208" s="812"/>
      <c r="O1208" s="813"/>
      <c r="P1208" s="813"/>
      <c r="Q1208" s="647"/>
      <c r="R1208" s="682"/>
    </row>
    <row r="1209">
      <c r="A1209" s="845"/>
      <c r="B1209" s="799"/>
      <c r="C1209" s="800"/>
      <c r="D1209" s="799"/>
      <c r="E1209" s="802"/>
      <c r="F1209" s="807"/>
      <c r="G1209" s="682"/>
      <c r="H1209" s="682"/>
      <c r="I1209" s="808"/>
      <c r="J1209" s="809"/>
      <c r="K1209" s="810"/>
      <c r="L1209" s="811"/>
      <c r="M1209" s="810"/>
      <c r="N1209" s="812"/>
      <c r="O1209" s="813"/>
      <c r="P1209" s="813"/>
      <c r="Q1209" s="647"/>
      <c r="R1209" s="682"/>
    </row>
    <row r="1210">
      <c r="A1210" s="845"/>
      <c r="B1210" s="799"/>
      <c r="C1210" s="800"/>
      <c r="D1210" s="799"/>
      <c r="E1210" s="802"/>
      <c r="F1210" s="807"/>
      <c r="G1210" s="682"/>
      <c r="H1210" s="682"/>
      <c r="I1210" s="808"/>
      <c r="J1210" s="809"/>
      <c r="K1210" s="810"/>
      <c r="L1210" s="811"/>
      <c r="M1210" s="810"/>
      <c r="N1210" s="812"/>
      <c r="O1210" s="813"/>
      <c r="P1210" s="813"/>
      <c r="Q1210" s="647"/>
      <c r="R1210" s="682"/>
    </row>
    <row r="1211">
      <c r="A1211" s="845"/>
      <c r="B1211" s="799"/>
      <c r="C1211" s="800"/>
      <c r="D1211" s="799"/>
      <c r="E1211" s="802"/>
      <c r="F1211" s="807"/>
      <c r="G1211" s="682"/>
      <c r="H1211" s="682"/>
      <c r="I1211" s="808"/>
      <c r="J1211" s="809"/>
      <c r="K1211" s="810"/>
      <c r="L1211" s="811"/>
      <c r="M1211" s="810"/>
      <c r="N1211" s="812"/>
      <c r="O1211" s="813"/>
      <c r="P1211" s="813"/>
      <c r="Q1211" s="647"/>
      <c r="R1211" s="682"/>
    </row>
    <row r="1212">
      <c r="A1212" s="845"/>
      <c r="B1212" s="799"/>
      <c r="C1212" s="800"/>
      <c r="D1212" s="799"/>
      <c r="E1212" s="802"/>
      <c r="F1212" s="807"/>
      <c r="G1212" s="682"/>
      <c r="H1212" s="682"/>
      <c r="I1212" s="808"/>
      <c r="J1212" s="809"/>
      <c r="K1212" s="810"/>
      <c r="L1212" s="811"/>
      <c r="M1212" s="810"/>
      <c r="N1212" s="812"/>
      <c r="O1212" s="813"/>
      <c r="P1212" s="813"/>
      <c r="Q1212" s="647"/>
      <c r="R1212" s="682"/>
    </row>
    <row r="1213">
      <c r="A1213" s="845"/>
      <c r="B1213" s="799"/>
      <c r="C1213" s="800"/>
      <c r="D1213" s="799"/>
      <c r="E1213" s="802"/>
      <c r="F1213" s="807"/>
      <c r="G1213" s="682"/>
      <c r="H1213" s="682"/>
      <c r="I1213" s="808"/>
      <c r="J1213" s="809"/>
      <c r="K1213" s="810"/>
      <c r="L1213" s="811"/>
      <c r="M1213" s="810"/>
      <c r="N1213" s="812"/>
      <c r="O1213" s="813"/>
      <c r="P1213" s="813"/>
      <c r="Q1213" s="647"/>
      <c r="R1213" s="682"/>
    </row>
    <row r="1214">
      <c r="A1214" s="845"/>
      <c r="B1214" s="799"/>
      <c r="C1214" s="800"/>
      <c r="D1214" s="799"/>
      <c r="E1214" s="802"/>
      <c r="F1214" s="807"/>
      <c r="G1214" s="682"/>
      <c r="H1214" s="682"/>
      <c r="I1214" s="808"/>
      <c r="J1214" s="809"/>
      <c r="K1214" s="810"/>
      <c r="L1214" s="811"/>
      <c r="M1214" s="810"/>
      <c r="N1214" s="812"/>
      <c r="O1214" s="813"/>
      <c r="P1214" s="813"/>
      <c r="Q1214" s="647"/>
      <c r="R1214" s="682"/>
    </row>
    <row r="1215">
      <c r="A1215" s="845"/>
      <c r="B1215" s="799"/>
      <c r="C1215" s="800"/>
      <c r="D1215" s="799"/>
      <c r="E1215" s="802"/>
      <c r="F1215" s="807"/>
      <c r="G1215" s="682"/>
      <c r="H1215" s="682"/>
      <c r="I1215" s="808"/>
      <c r="J1215" s="809"/>
      <c r="K1215" s="810"/>
      <c r="L1215" s="811"/>
      <c r="M1215" s="810"/>
      <c r="N1215" s="812"/>
      <c r="O1215" s="813"/>
      <c r="P1215" s="813"/>
      <c r="Q1215" s="647"/>
      <c r="R1215" s="682"/>
    </row>
    <row r="1216">
      <c r="A1216" s="845"/>
      <c r="B1216" s="799"/>
      <c r="C1216" s="800"/>
      <c r="D1216" s="799"/>
      <c r="E1216" s="802"/>
      <c r="F1216" s="807"/>
      <c r="G1216" s="682"/>
      <c r="H1216" s="682"/>
      <c r="I1216" s="808"/>
      <c r="J1216" s="809"/>
      <c r="K1216" s="810"/>
      <c r="L1216" s="811"/>
      <c r="M1216" s="810"/>
      <c r="N1216" s="812"/>
      <c r="O1216" s="813"/>
      <c r="P1216" s="813"/>
      <c r="Q1216" s="647"/>
      <c r="R1216" s="682"/>
    </row>
    <row r="1217">
      <c r="A1217" s="845"/>
      <c r="B1217" s="799"/>
      <c r="C1217" s="800"/>
      <c r="D1217" s="799"/>
      <c r="E1217" s="802"/>
      <c r="F1217" s="807"/>
      <c r="G1217" s="682"/>
      <c r="H1217" s="682"/>
      <c r="I1217" s="808"/>
      <c r="J1217" s="809"/>
      <c r="K1217" s="810"/>
      <c r="L1217" s="811"/>
      <c r="M1217" s="810"/>
      <c r="N1217" s="812"/>
      <c r="O1217" s="813"/>
      <c r="P1217" s="813"/>
      <c r="Q1217" s="647"/>
      <c r="R1217" s="682"/>
    </row>
    <row r="1218">
      <c r="A1218" s="845"/>
      <c r="B1218" s="799"/>
      <c r="C1218" s="800"/>
      <c r="D1218" s="799"/>
      <c r="E1218" s="802"/>
      <c r="F1218" s="807"/>
      <c r="G1218" s="682"/>
      <c r="H1218" s="682"/>
      <c r="I1218" s="808"/>
      <c r="J1218" s="809"/>
      <c r="K1218" s="810"/>
      <c r="L1218" s="811"/>
      <c r="M1218" s="810"/>
      <c r="N1218" s="812"/>
      <c r="O1218" s="813"/>
      <c r="P1218" s="813"/>
      <c r="Q1218" s="647"/>
      <c r="R1218" s="682"/>
    </row>
    <row r="1219">
      <c r="A1219" s="845"/>
      <c r="B1219" s="799"/>
      <c r="C1219" s="800"/>
      <c r="D1219" s="799"/>
      <c r="E1219" s="802"/>
      <c r="F1219" s="807"/>
      <c r="G1219" s="682"/>
      <c r="H1219" s="682"/>
      <c r="I1219" s="808"/>
      <c r="J1219" s="809"/>
      <c r="K1219" s="810"/>
      <c r="L1219" s="811"/>
      <c r="M1219" s="810"/>
      <c r="N1219" s="812"/>
      <c r="O1219" s="813"/>
      <c r="P1219" s="813"/>
      <c r="Q1219" s="647"/>
      <c r="R1219" s="682"/>
    </row>
    <row r="1220">
      <c r="A1220" s="845"/>
      <c r="B1220" s="799"/>
      <c r="C1220" s="800"/>
      <c r="D1220" s="799"/>
      <c r="E1220" s="802"/>
      <c r="F1220" s="807"/>
      <c r="G1220" s="682"/>
      <c r="H1220" s="682"/>
      <c r="I1220" s="808"/>
      <c r="J1220" s="809"/>
      <c r="K1220" s="810"/>
      <c r="L1220" s="811"/>
      <c r="M1220" s="810"/>
      <c r="N1220" s="812"/>
      <c r="O1220" s="813"/>
      <c r="P1220" s="813"/>
      <c r="Q1220" s="647"/>
      <c r="R1220" s="682"/>
    </row>
    <row r="1221">
      <c r="A1221" s="845"/>
      <c r="B1221" s="799"/>
      <c r="C1221" s="800"/>
      <c r="D1221" s="799"/>
      <c r="E1221" s="802"/>
      <c r="F1221" s="807"/>
      <c r="G1221" s="682"/>
      <c r="H1221" s="682"/>
      <c r="I1221" s="808"/>
      <c r="J1221" s="809"/>
      <c r="K1221" s="810"/>
      <c r="L1221" s="811"/>
      <c r="M1221" s="810"/>
      <c r="N1221" s="812"/>
      <c r="O1221" s="813"/>
      <c r="P1221" s="813"/>
      <c r="Q1221" s="647"/>
      <c r="R1221" s="682"/>
    </row>
    <row r="1222">
      <c r="A1222" s="845"/>
      <c r="B1222" s="799"/>
      <c r="C1222" s="800"/>
      <c r="D1222" s="799"/>
      <c r="E1222" s="802"/>
      <c r="F1222" s="807"/>
      <c r="G1222" s="682"/>
      <c r="H1222" s="682"/>
      <c r="I1222" s="808"/>
      <c r="J1222" s="809"/>
      <c r="K1222" s="810"/>
      <c r="L1222" s="811"/>
      <c r="M1222" s="810"/>
      <c r="N1222" s="812"/>
      <c r="O1222" s="813"/>
      <c r="P1222" s="813"/>
      <c r="Q1222" s="647"/>
      <c r="R1222" s="682"/>
    </row>
    <row r="1223">
      <c r="A1223" s="845"/>
      <c r="B1223" s="799"/>
      <c r="C1223" s="800"/>
      <c r="D1223" s="799"/>
      <c r="E1223" s="802"/>
      <c r="F1223" s="807"/>
      <c r="G1223" s="682"/>
      <c r="H1223" s="682"/>
      <c r="I1223" s="808"/>
      <c r="J1223" s="809"/>
      <c r="K1223" s="810"/>
      <c r="L1223" s="811"/>
      <c r="M1223" s="810"/>
      <c r="N1223" s="812"/>
      <c r="O1223" s="813"/>
      <c r="P1223" s="813"/>
      <c r="Q1223" s="647"/>
      <c r="R1223" s="682"/>
    </row>
    <row r="1224">
      <c r="A1224" s="845"/>
      <c r="B1224" s="799"/>
      <c r="C1224" s="800"/>
      <c r="D1224" s="799"/>
      <c r="E1224" s="802"/>
      <c r="F1224" s="807"/>
      <c r="G1224" s="682"/>
      <c r="H1224" s="682"/>
      <c r="I1224" s="808"/>
      <c r="J1224" s="809"/>
      <c r="K1224" s="810"/>
      <c r="L1224" s="811"/>
      <c r="M1224" s="810"/>
      <c r="N1224" s="812"/>
      <c r="O1224" s="813"/>
      <c r="P1224" s="813"/>
      <c r="Q1224" s="647"/>
      <c r="R1224" s="682"/>
    </row>
    <row r="1225">
      <c r="A1225" s="845"/>
      <c r="B1225" s="799"/>
      <c r="C1225" s="800"/>
      <c r="D1225" s="799"/>
      <c r="E1225" s="802"/>
      <c r="F1225" s="807"/>
      <c r="G1225" s="682"/>
      <c r="H1225" s="682"/>
      <c r="I1225" s="808"/>
      <c r="J1225" s="809"/>
      <c r="K1225" s="810"/>
      <c r="L1225" s="811"/>
      <c r="M1225" s="810"/>
      <c r="N1225" s="812"/>
      <c r="O1225" s="813"/>
      <c r="P1225" s="813"/>
      <c r="Q1225" s="647"/>
      <c r="R1225" s="682"/>
    </row>
    <row r="1226">
      <c r="A1226" s="845"/>
      <c r="B1226" s="799"/>
      <c r="C1226" s="800"/>
      <c r="D1226" s="799"/>
      <c r="E1226" s="802"/>
      <c r="F1226" s="807"/>
      <c r="G1226" s="682"/>
      <c r="H1226" s="682"/>
      <c r="I1226" s="808"/>
      <c r="J1226" s="809"/>
      <c r="K1226" s="810"/>
      <c r="L1226" s="811"/>
      <c r="M1226" s="810"/>
      <c r="N1226" s="812"/>
      <c r="O1226" s="813"/>
      <c r="P1226" s="813"/>
      <c r="Q1226" s="647"/>
      <c r="R1226" s="682"/>
    </row>
    <row r="1227">
      <c r="A1227" s="845"/>
      <c r="B1227" s="799"/>
      <c r="C1227" s="800"/>
      <c r="D1227" s="799"/>
      <c r="E1227" s="802"/>
      <c r="F1227" s="807"/>
      <c r="G1227" s="682"/>
      <c r="H1227" s="682"/>
      <c r="I1227" s="808"/>
      <c r="J1227" s="809"/>
      <c r="K1227" s="810"/>
      <c r="L1227" s="811"/>
      <c r="M1227" s="810"/>
      <c r="N1227" s="812"/>
      <c r="O1227" s="813"/>
      <c r="P1227" s="813"/>
      <c r="Q1227" s="647"/>
      <c r="R1227" s="682"/>
    </row>
    <row r="1228">
      <c r="A1228" s="845"/>
      <c r="B1228" s="799"/>
      <c r="C1228" s="800"/>
      <c r="D1228" s="799"/>
      <c r="E1228" s="802"/>
      <c r="F1228" s="807"/>
      <c r="G1228" s="682"/>
      <c r="H1228" s="682"/>
      <c r="I1228" s="808"/>
      <c r="J1228" s="809"/>
      <c r="K1228" s="810"/>
      <c r="L1228" s="811"/>
      <c r="M1228" s="810"/>
      <c r="N1228" s="812"/>
      <c r="O1228" s="813"/>
      <c r="P1228" s="813"/>
      <c r="Q1228" s="647"/>
      <c r="R1228" s="682"/>
    </row>
    <row r="1229">
      <c r="A1229" s="845"/>
      <c r="B1229" s="799"/>
      <c r="C1229" s="800"/>
      <c r="D1229" s="799"/>
      <c r="E1229" s="802"/>
      <c r="F1229" s="807"/>
      <c r="G1229" s="682"/>
      <c r="H1229" s="682"/>
      <c r="I1229" s="808"/>
      <c r="J1229" s="809"/>
      <c r="K1229" s="810"/>
      <c r="L1229" s="811"/>
      <c r="M1229" s="810"/>
      <c r="N1229" s="812"/>
      <c r="O1229" s="813"/>
      <c r="P1229" s="813"/>
      <c r="Q1229" s="647"/>
      <c r="R1229" s="682"/>
    </row>
    <row r="1230">
      <c r="A1230" s="845"/>
      <c r="B1230" s="799"/>
      <c r="C1230" s="800"/>
      <c r="D1230" s="799"/>
      <c r="E1230" s="802"/>
      <c r="F1230" s="807"/>
      <c r="G1230" s="682"/>
      <c r="H1230" s="682"/>
      <c r="I1230" s="808"/>
      <c r="J1230" s="809"/>
      <c r="K1230" s="810"/>
      <c r="L1230" s="811"/>
      <c r="M1230" s="810"/>
      <c r="N1230" s="812"/>
      <c r="O1230" s="813"/>
      <c r="P1230" s="813"/>
      <c r="Q1230" s="647"/>
      <c r="R1230" s="682"/>
    </row>
    <row r="1231">
      <c r="A1231" s="845"/>
      <c r="B1231" s="799"/>
      <c r="C1231" s="800"/>
      <c r="D1231" s="799"/>
      <c r="E1231" s="802"/>
      <c r="F1231" s="807"/>
      <c r="G1231" s="682"/>
      <c r="H1231" s="682"/>
      <c r="I1231" s="808"/>
      <c r="J1231" s="809"/>
      <c r="K1231" s="810"/>
      <c r="L1231" s="811"/>
      <c r="M1231" s="810"/>
      <c r="N1231" s="812"/>
      <c r="O1231" s="813"/>
      <c r="P1231" s="813"/>
      <c r="Q1231" s="647"/>
      <c r="R1231" s="682"/>
    </row>
    <row r="1232">
      <c r="A1232" s="845"/>
      <c r="B1232" s="799"/>
      <c r="C1232" s="800"/>
      <c r="D1232" s="799"/>
      <c r="E1232" s="802"/>
      <c r="F1232" s="807"/>
      <c r="G1232" s="682"/>
      <c r="H1232" s="682"/>
      <c r="I1232" s="808"/>
      <c r="J1232" s="809"/>
      <c r="K1232" s="810"/>
      <c r="L1232" s="811"/>
      <c r="M1232" s="810"/>
      <c r="N1232" s="812"/>
      <c r="O1232" s="813"/>
      <c r="P1232" s="813"/>
      <c r="Q1232" s="647"/>
      <c r="R1232" s="682"/>
    </row>
    <row r="1233">
      <c r="A1233" s="845"/>
      <c r="B1233" s="799"/>
      <c r="C1233" s="800"/>
      <c r="D1233" s="799"/>
      <c r="E1233" s="802"/>
      <c r="F1233" s="807"/>
      <c r="G1233" s="682"/>
      <c r="H1233" s="682"/>
      <c r="I1233" s="808"/>
      <c r="J1233" s="809"/>
      <c r="K1233" s="810"/>
      <c r="L1233" s="811"/>
      <c r="M1233" s="810"/>
      <c r="N1233" s="812"/>
      <c r="O1233" s="813"/>
      <c r="P1233" s="813"/>
      <c r="Q1233" s="647"/>
      <c r="R1233" s="682"/>
    </row>
    <row r="1234">
      <c r="A1234" s="845"/>
      <c r="B1234" s="799"/>
      <c r="C1234" s="800"/>
      <c r="D1234" s="799"/>
      <c r="E1234" s="802"/>
      <c r="F1234" s="807"/>
      <c r="G1234" s="682"/>
      <c r="H1234" s="682"/>
      <c r="I1234" s="808"/>
      <c r="J1234" s="809"/>
      <c r="K1234" s="810"/>
      <c r="L1234" s="811"/>
      <c r="M1234" s="810"/>
      <c r="N1234" s="812"/>
      <c r="O1234" s="813"/>
      <c r="P1234" s="813"/>
      <c r="Q1234" s="647"/>
      <c r="R1234" s="682"/>
    </row>
    <row r="1235">
      <c r="A1235" s="845"/>
      <c r="B1235" s="799"/>
      <c r="C1235" s="800"/>
      <c r="D1235" s="799"/>
      <c r="E1235" s="802"/>
      <c r="F1235" s="807"/>
      <c r="G1235" s="682"/>
      <c r="H1235" s="682"/>
      <c r="I1235" s="808"/>
      <c r="J1235" s="809"/>
      <c r="K1235" s="810"/>
      <c r="L1235" s="811"/>
      <c r="M1235" s="810"/>
      <c r="N1235" s="812"/>
      <c r="O1235" s="813"/>
      <c r="P1235" s="813"/>
      <c r="Q1235" s="647"/>
      <c r="R1235" s="682"/>
    </row>
    <row r="1236">
      <c r="A1236" s="845"/>
      <c r="B1236" s="799"/>
      <c r="C1236" s="800"/>
      <c r="D1236" s="799"/>
      <c r="E1236" s="802"/>
      <c r="F1236" s="807"/>
      <c r="G1236" s="682"/>
      <c r="H1236" s="682"/>
      <c r="I1236" s="808"/>
      <c r="J1236" s="809"/>
      <c r="K1236" s="810"/>
      <c r="L1236" s="811"/>
      <c r="M1236" s="810"/>
      <c r="N1236" s="812"/>
      <c r="O1236" s="813"/>
      <c r="P1236" s="813"/>
      <c r="Q1236" s="647"/>
      <c r="R1236" s="682"/>
    </row>
    <row r="1237">
      <c r="A1237" s="845"/>
      <c r="B1237" s="799"/>
      <c r="C1237" s="800"/>
      <c r="D1237" s="799"/>
      <c r="E1237" s="802"/>
      <c r="F1237" s="807"/>
      <c r="G1237" s="682"/>
      <c r="H1237" s="682"/>
      <c r="I1237" s="808"/>
      <c r="J1237" s="809"/>
      <c r="K1237" s="810"/>
      <c r="L1237" s="811"/>
      <c r="M1237" s="810"/>
      <c r="N1237" s="812"/>
      <c r="O1237" s="813"/>
      <c r="P1237" s="813"/>
      <c r="Q1237" s="647"/>
      <c r="R1237" s="682"/>
    </row>
    <row r="1238">
      <c r="A1238" s="845"/>
      <c r="B1238" s="799"/>
      <c r="C1238" s="800"/>
      <c r="D1238" s="799"/>
      <c r="E1238" s="802"/>
      <c r="F1238" s="807"/>
      <c r="G1238" s="682"/>
      <c r="H1238" s="682"/>
      <c r="I1238" s="808"/>
      <c r="J1238" s="809"/>
      <c r="K1238" s="810"/>
      <c r="L1238" s="811"/>
      <c r="M1238" s="810"/>
      <c r="N1238" s="812"/>
      <c r="O1238" s="813"/>
      <c r="P1238" s="813"/>
      <c r="Q1238" s="647"/>
      <c r="R1238" s="682"/>
    </row>
    <row r="1239">
      <c r="A1239" s="845"/>
      <c r="B1239" s="799"/>
      <c r="C1239" s="800"/>
      <c r="D1239" s="799"/>
      <c r="E1239" s="802"/>
      <c r="F1239" s="807"/>
      <c r="G1239" s="682"/>
      <c r="H1239" s="682"/>
      <c r="I1239" s="808"/>
      <c r="J1239" s="809"/>
      <c r="K1239" s="810"/>
      <c r="L1239" s="811"/>
      <c r="M1239" s="810"/>
      <c r="N1239" s="812"/>
      <c r="O1239" s="813"/>
      <c r="P1239" s="813"/>
      <c r="Q1239" s="647"/>
      <c r="R1239" s="682"/>
    </row>
    <row r="1240">
      <c r="A1240" s="845"/>
      <c r="B1240" s="799"/>
      <c r="C1240" s="800"/>
      <c r="D1240" s="799"/>
      <c r="E1240" s="802"/>
      <c r="F1240" s="807"/>
      <c r="G1240" s="682"/>
      <c r="H1240" s="682"/>
      <c r="I1240" s="808"/>
      <c r="J1240" s="809"/>
      <c r="K1240" s="810"/>
      <c r="L1240" s="811"/>
      <c r="M1240" s="810"/>
      <c r="N1240" s="812"/>
      <c r="O1240" s="813"/>
      <c r="P1240" s="813"/>
      <c r="Q1240" s="647"/>
      <c r="R1240" s="682"/>
    </row>
    <row r="1241">
      <c r="A1241" s="845"/>
      <c r="B1241" s="799"/>
      <c r="C1241" s="800"/>
      <c r="D1241" s="799"/>
      <c r="E1241" s="802"/>
      <c r="F1241" s="807"/>
      <c r="G1241" s="682"/>
      <c r="H1241" s="682"/>
      <c r="I1241" s="808"/>
      <c r="J1241" s="809"/>
      <c r="K1241" s="810"/>
      <c r="L1241" s="811"/>
      <c r="M1241" s="810"/>
      <c r="N1241" s="812"/>
      <c r="O1241" s="813"/>
      <c r="P1241" s="813"/>
      <c r="Q1241" s="647"/>
      <c r="R1241" s="682"/>
    </row>
    <row r="1242">
      <c r="A1242" s="845"/>
      <c r="B1242" s="799"/>
      <c r="C1242" s="800"/>
      <c r="D1242" s="799"/>
      <c r="E1242" s="802"/>
      <c r="F1242" s="807"/>
      <c r="G1242" s="682"/>
      <c r="H1242" s="682"/>
      <c r="I1242" s="808"/>
      <c r="J1242" s="809"/>
      <c r="K1242" s="810"/>
      <c r="L1242" s="811"/>
      <c r="M1242" s="810"/>
      <c r="N1242" s="812"/>
      <c r="O1242" s="813"/>
      <c r="P1242" s="813"/>
      <c r="Q1242" s="647"/>
      <c r="R1242" s="682"/>
    </row>
    <row r="1243">
      <c r="A1243" s="845"/>
      <c r="B1243" s="799"/>
      <c r="C1243" s="800"/>
      <c r="D1243" s="799"/>
      <c r="E1243" s="802"/>
      <c r="F1243" s="807"/>
      <c r="G1243" s="682"/>
      <c r="H1243" s="682"/>
      <c r="I1243" s="808"/>
      <c r="J1243" s="809"/>
      <c r="K1243" s="810"/>
      <c r="L1243" s="811"/>
      <c r="M1243" s="810"/>
      <c r="N1243" s="812"/>
      <c r="O1243" s="813"/>
      <c r="P1243" s="813"/>
      <c r="Q1243" s="647"/>
      <c r="R1243" s="682"/>
    </row>
    <row r="1244">
      <c r="A1244" s="845"/>
      <c r="B1244" s="799"/>
      <c r="C1244" s="800"/>
      <c r="D1244" s="799"/>
      <c r="E1244" s="802"/>
      <c r="F1244" s="807"/>
      <c r="G1244" s="682"/>
      <c r="H1244" s="682"/>
      <c r="I1244" s="808"/>
      <c r="J1244" s="809"/>
      <c r="K1244" s="810"/>
      <c r="L1244" s="811"/>
      <c r="M1244" s="810"/>
      <c r="N1244" s="812"/>
      <c r="O1244" s="813"/>
      <c r="P1244" s="813"/>
      <c r="Q1244" s="647"/>
      <c r="R1244" s="682"/>
    </row>
    <row r="1245">
      <c r="A1245" s="845"/>
      <c r="B1245" s="799"/>
      <c r="C1245" s="800"/>
      <c r="D1245" s="799"/>
      <c r="E1245" s="802"/>
      <c r="F1245" s="807"/>
      <c r="G1245" s="682"/>
      <c r="H1245" s="682"/>
      <c r="I1245" s="808"/>
      <c r="J1245" s="809"/>
      <c r="K1245" s="810"/>
      <c r="L1245" s="811"/>
      <c r="M1245" s="810"/>
      <c r="N1245" s="812"/>
      <c r="O1245" s="813"/>
      <c r="P1245" s="813"/>
      <c r="Q1245" s="647"/>
      <c r="R1245" s="682"/>
    </row>
    <row r="1246">
      <c r="A1246" s="845"/>
      <c r="B1246" s="799"/>
      <c r="C1246" s="800"/>
      <c r="D1246" s="799"/>
      <c r="E1246" s="802"/>
      <c r="F1246" s="807"/>
      <c r="G1246" s="682"/>
      <c r="H1246" s="682"/>
      <c r="I1246" s="808"/>
      <c r="J1246" s="809"/>
      <c r="K1246" s="810"/>
      <c r="L1246" s="811"/>
      <c r="M1246" s="810"/>
      <c r="N1246" s="812"/>
      <c r="O1246" s="813"/>
      <c r="P1246" s="813"/>
      <c r="Q1246" s="647"/>
      <c r="R1246" s="682"/>
    </row>
    <row r="1247">
      <c r="A1247" s="845"/>
      <c r="B1247" s="799"/>
      <c r="C1247" s="800"/>
      <c r="D1247" s="799"/>
      <c r="E1247" s="802"/>
      <c r="F1247" s="807"/>
      <c r="G1247" s="682"/>
      <c r="H1247" s="682"/>
      <c r="I1247" s="808"/>
      <c r="J1247" s="809"/>
      <c r="K1247" s="810"/>
      <c r="L1247" s="811"/>
      <c r="M1247" s="810"/>
      <c r="N1247" s="812"/>
      <c r="O1247" s="813"/>
      <c r="P1247" s="813"/>
      <c r="Q1247" s="647"/>
      <c r="R1247" s="682"/>
    </row>
    <row r="1248">
      <c r="A1248" s="845"/>
      <c r="B1248" s="799"/>
      <c r="C1248" s="800"/>
      <c r="D1248" s="799"/>
      <c r="E1248" s="802"/>
      <c r="F1248" s="807"/>
      <c r="G1248" s="682"/>
      <c r="H1248" s="682"/>
      <c r="I1248" s="808"/>
      <c r="J1248" s="809"/>
      <c r="K1248" s="810"/>
      <c r="L1248" s="811"/>
      <c r="M1248" s="810"/>
      <c r="N1248" s="812"/>
      <c r="O1248" s="813"/>
      <c r="P1248" s="813"/>
      <c r="Q1248" s="647"/>
      <c r="R1248" s="682"/>
    </row>
    <row r="1249">
      <c r="A1249" s="845"/>
      <c r="B1249" s="799"/>
      <c r="C1249" s="800"/>
      <c r="D1249" s="799"/>
      <c r="E1249" s="802"/>
      <c r="F1249" s="807"/>
      <c r="G1249" s="682"/>
      <c r="H1249" s="682"/>
      <c r="I1249" s="808"/>
      <c r="J1249" s="809"/>
      <c r="K1249" s="810"/>
      <c r="L1249" s="811"/>
      <c r="M1249" s="810"/>
      <c r="N1249" s="812"/>
      <c r="O1249" s="813"/>
      <c r="P1249" s="813"/>
      <c r="Q1249" s="647"/>
      <c r="R1249" s="682"/>
    </row>
    <row r="1250">
      <c r="A1250" s="845"/>
      <c r="B1250" s="799"/>
      <c r="C1250" s="800"/>
      <c r="D1250" s="799"/>
      <c r="E1250" s="802"/>
      <c r="F1250" s="807"/>
      <c r="G1250" s="682"/>
      <c r="H1250" s="682"/>
      <c r="I1250" s="808"/>
      <c r="J1250" s="809"/>
      <c r="K1250" s="810"/>
      <c r="L1250" s="811"/>
      <c r="M1250" s="810"/>
      <c r="N1250" s="812"/>
      <c r="O1250" s="813"/>
      <c r="P1250" s="813"/>
      <c r="Q1250" s="647"/>
      <c r="R1250" s="682"/>
    </row>
    <row r="1251">
      <c r="A1251" s="845"/>
      <c r="B1251" s="799"/>
      <c r="C1251" s="800"/>
      <c r="D1251" s="799"/>
      <c r="E1251" s="802"/>
      <c r="F1251" s="807"/>
      <c r="G1251" s="682"/>
      <c r="H1251" s="682"/>
      <c r="I1251" s="808"/>
      <c r="J1251" s="809"/>
      <c r="K1251" s="810"/>
      <c r="L1251" s="811"/>
      <c r="M1251" s="810"/>
      <c r="N1251" s="812"/>
      <c r="O1251" s="813"/>
      <c r="P1251" s="813"/>
      <c r="Q1251" s="647"/>
      <c r="R1251" s="682"/>
    </row>
    <row r="1252">
      <c r="A1252" s="845"/>
      <c r="B1252" s="799"/>
      <c r="C1252" s="800"/>
      <c r="D1252" s="799"/>
      <c r="E1252" s="802"/>
      <c r="F1252" s="807"/>
      <c r="G1252" s="682"/>
      <c r="H1252" s="682"/>
      <c r="I1252" s="808"/>
      <c r="J1252" s="809"/>
      <c r="K1252" s="810"/>
      <c r="L1252" s="811"/>
      <c r="M1252" s="810"/>
      <c r="N1252" s="812"/>
      <c r="O1252" s="813"/>
      <c r="P1252" s="813"/>
      <c r="Q1252" s="647"/>
      <c r="R1252" s="682"/>
    </row>
    <row r="1253">
      <c r="A1253" s="845"/>
      <c r="B1253" s="799"/>
      <c r="C1253" s="800"/>
      <c r="D1253" s="799"/>
      <c r="E1253" s="802"/>
      <c r="F1253" s="807"/>
      <c r="G1253" s="682"/>
      <c r="H1253" s="682"/>
      <c r="I1253" s="808"/>
      <c r="J1253" s="809"/>
      <c r="K1253" s="810"/>
      <c r="L1253" s="811"/>
      <c r="M1253" s="810"/>
      <c r="N1253" s="812"/>
      <c r="O1253" s="813"/>
      <c r="P1253" s="813"/>
      <c r="Q1253" s="647"/>
      <c r="R1253" s="682"/>
    </row>
    <row r="1254">
      <c r="A1254" s="845"/>
      <c r="B1254" s="799"/>
      <c r="C1254" s="800"/>
      <c r="D1254" s="799"/>
      <c r="E1254" s="802"/>
      <c r="F1254" s="807"/>
      <c r="G1254" s="682"/>
      <c r="H1254" s="682"/>
      <c r="I1254" s="808"/>
      <c r="J1254" s="809"/>
      <c r="K1254" s="810"/>
      <c r="L1254" s="811"/>
      <c r="M1254" s="810"/>
      <c r="N1254" s="812"/>
      <c r="O1254" s="813"/>
      <c r="P1254" s="813"/>
      <c r="Q1254" s="647"/>
      <c r="R1254" s="682"/>
    </row>
    <row r="1255">
      <c r="A1255" s="845"/>
      <c r="B1255" s="799"/>
      <c r="C1255" s="800"/>
      <c r="D1255" s="799"/>
      <c r="E1255" s="802"/>
      <c r="F1255" s="807"/>
      <c r="G1255" s="682"/>
      <c r="H1255" s="682"/>
      <c r="I1255" s="808"/>
      <c r="J1255" s="809"/>
      <c r="K1255" s="810"/>
      <c r="L1255" s="811"/>
      <c r="M1255" s="810"/>
      <c r="N1255" s="812"/>
      <c r="O1255" s="813"/>
      <c r="P1255" s="813"/>
      <c r="Q1255" s="647"/>
      <c r="R1255" s="682"/>
    </row>
    <row r="1256">
      <c r="A1256" s="845"/>
      <c r="B1256" s="799"/>
      <c r="C1256" s="800"/>
      <c r="D1256" s="799"/>
      <c r="E1256" s="802"/>
      <c r="F1256" s="807"/>
      <c r="G1256" s="682"/>
      <c r="H1256" s="682"/>
      <c r="I1256" s="808"/>
      <c r="J1256" s="809"/>
      <c r="K1256" s="810"/>
      <c r="L1256" s="811"/>
      <c r="M1256" s="810"/>
      <c r="N1256" s="812"/>
      <c r="O1256" s="813"/>
      <c r="P1256" s="813"/>
      <c r="Q1256" s="647"/>
      <c r="R1256" s="682"/>
    </row>
    <row r="1257">
      <c r="A1257" s="845"/>
      <c r="B1257" s="799"/>
      <c r="C1257" s="800"/>
      <c r="D1257" s="799"/>
      <c r="E1257" s="802"/>
      <c r="F1257" s="807"/>
      <c r="G1257" s="682"/>
      <c r="H1257" s="682"/>
      <c r="I1257" s="808"/>
      <c r="J1257" s="809"/>
      <c r="K1257" s="810"/>
      <c r="L1257" s="811"/>
      <c r="M1257" s="810"/>
      <c r="N1257" s="812"/>
      <c r="O1257" s="813"/>
      <c r="P1257" s="813"/>
      <c r="Q1257" s="647"/>
      <c r="R1257" s="682"/>
    </row>
    <row r="1258">
      <c r="A1258" s="845"/>
      <c r="B1258" s="799"/>
      <c r="C1258" s="800"/>
      <c r="D1258" s="799"/>
      <c r="E1258" s="802"/>
      <c r="F1258" s="807"/>
      <c r="G1258" s="682"/>
      <c r="H1258" s="682"/>
      <c r="I1258" s="808"/>
      <c r="J1258" s="809"/>
      <c r="K1258" s="810"/>
      <c r="L1258" s="811"/>
      <c r="M1258" s="810"/>
      <c r="N1258" s="812"/>
      <c r="O1258" s="813"/>
      <c r="P1258" s="813"/>
      <c r="Q1258" s="647"/>
      <c r="R1258" s="682"/>
    </row>
    <row r="1259">
      <c r="A1259" s="845"/>
      <c r="B1259" s="799"/>
      <c r="C1259" s="800"/>
      <c r="D1259" s="799"/>
      <c r="E1259" s="802"/>
      <c r="F1259" s="807"/>
      <c r="G1259" s="682"/>
      <c r="H1259" s="682"/>
      <c r="I1259" s="808"/>
      <c r="J1259" s="809"/>
      <c r="K1259" s="810"/>
      <c r="L1259" s="811"/>
      <c r="M1259" s="810"/>
      <c r="N1259" s="812"/>
      <c r="O1259" s="813"/>
      <c r="P1259" s="813"/>
      <c r="Q1259" s="647"/>
      <c r="R1259" s="682"/>
    </row>
    <row r="1260">
      <c r="A1260" s="845"/>
      <c r="B1260" s="799"/>
      <c r="C1260" s="800"/>
      <c r="D1260" s="799"/>
      <c r="E1260" s="802"/>
      <c r="F1260" s="807"/>
      <c r="G1260" s="682"/>
      <c r="H1260" s="682"/>
      <c r="I1260" s="808"/>
      <c r="J1260" s="809"/>
      <c r="K1260" s="810"/>
      <c r="L1260" s="811"/>
      <c r="M1260" s="810"/>
      <c r="N1260" s="812"/>
      <c r="O1260" s="813"/>
      <c r="P1260" s="813"/>
      <c r="Q1260" s="647"/>
      <c r="R1260" s="682"/>
    </row>
    <row r="1261">
      <c r="A1261" s="845"/>
      <c r="B1261" s="799"/>
      <c r="C1261" s="800"/>
      <c r="D1261" s="799"/>
      <c r="E1261" s="802"/>
      <c r="F1261" s="807"/>
      <c r="G1261" s="682"/>
      <c r="H1261" s="682"/>
      <c r="I1261" s="808"/>
      <c r="J1261" s="809"/>
      <c r="K1261" s="810"/>
      <c r="L1261" s="811"/>
      <c r="M1261" s="810"/>
      <c r="N1261" s="812"/>
      <c r="O1261" s="813"/>
      <c r="P1261" s="813"/>
      <c r="Q1261" s="647"/>
      <c r="R1261" s="682"/>
    </row>
    <row r="1262">
      <c r="A1262" s="845"/>
      <c r="B1262" s="799"/>
      <c r="C1262" s="800"/>
      <c r="D1262" s="799"/>
      <c r="E1262" s="802"/>
      <c r="F1262" s="807"/>
      <c r="G1262" s="682"/>
      <c r="H1262" s="682"/>
      <c r="I1262" s="808"/>
      <c r="J1262" s="809"/>
      <c r="K1262" s="810"/>
      <c r="L1262" s="811"/>
      <c r="M1262" s="810"/>
      <c r="N1262" s="812"/>
      <c r="O1262" s="813"/>
      <c r="P1262" s="813"/>
      <c r="Q1262" s="647"/>
      <c r="R1262" s="682"/>
    </row>
    <row r="1263">
      <c r="A1263" s="845"/>
      <c r="B1263" s="799"/>
      <c r="C1263" s="800"/>
      <c r="D1263" s="799"/>
      <c r="E1263" s="802"/>
      <c r="F1263" s="807"/>
      <c r="G1263" s="682"/>
      <c r="H1263" s="682"/>
      <c r="I1263" s="808"/>
      <c r="J1263" s="809"/>
      <c r="K1263" s="810"/>
      <c r="L1263" s="811"/>
      <c r="M1263" s="810"/>
      <c r="N1263" s="812"/>
      <c r="O1263" s="813"/>
      <c r="P1263" s="813"/>
      <c r="Q1263" s="647"/>
      <c r="R1263" s="682"/>
    </row>
    <row r="1264">
      <c r="A1264" s="845"/>
      <c r="B1264" s="799"/>
      <c r="C1264" s="800"/>
      <c r="D1264" s="799"/>
      <c r="E1264" s="802"/>
      <c r="F1264" s="807"/>
      <c r="G1264" s="682"/>
      <c r="H1264" s="682"/>
      <c r="I1264" s="808"/>
      <c r="J1264" s="809"/>
      <c r="K1264" s="810"/>
      <c r="L1264" s="811"/>
      <c r="M1264" s="810"/>
      <c r="N1264" s="812"/>
      <c r="O1264" s="813"/>
      <c r="P1264" s="813"/>
      <c r="Q1264" s="647"/>
      <c r="R1264" s="682"/>
    </row>
    <row r="1265">
      <c r="A1265" s="845"/>
      <c r="B1265" s="799"/>
      <c r="C1265" s="800"/>
      <c r="D1265" s="799"/>
      <c r="E1265" s="802"/>
      <c r="F1265" s="807"/>
      <c r="G1265" s="682"/>
      <c r="H1265" s="682"/>
      <c r="I1265" s="808"/>
      <c r="J1265" s="809"/>
      <c r="K1265" s="810"/>
      <c r="L1265" s="811"/>
      <c r="M1265" s="810"/>
      <c r="N1265" s="812"/>
      <c r="O1265" s="813"/>
      <c r="P1265" s="813"/>
      <c r="Q1265" s="647"/>
      <c r="R1265" s="682"/>
    </row>
    <row r="1266">
      <c r="A1266" s="845"/>
      <c r="B1266" s="799"/>
      <c r="C1266" s="800"/>
      <c r="D1266" s="799"/>
      <c r="E1266" s="802"/>
      <c r="F1266" s="807"/>
      <c r="G1266" s="682"/>
      <c r="H1266" s="682"/>
      <c r="I1266" s="808"/>
      <c r="J1266" s="809"/>
      <c r="K1266" s="810"/>
      <c r="L1266" s="811"/>
      <c r="M1266" s="810"/>
      <c r="N1266" s="812"/>
      <c r="O1266" s="813"/>
      <c r="P1266" s="813"/>
      <c r="Q1266" s="647"/>
      <c r="R1266" s="682"/>
    </row>
    <row r="1267">
      <c r="A1267" s="845"/>
      <c r="B1267" s="799"/>
      <c r="C1267" s="800"/>
      <c r="D1267" s="799"/>
      <c r="E1267" s="802"/>
      <c r="F1267" s="807"/>
      <c r="G1267" s="682"/>
      <c r="H1267" s="682"/>
      <c r="I1267" s="808"/>
      <c r="J1267" s="809"/>
      <c r="K1267" s="810"/>
      <c r="L1267" s="811"/>
      <c r="M1267" s="810"/>
      <c r="N1267" s="812"/>
      <c r="O1267" s="813"/>
      <c r="P1267" s="813"/>
      <c r="Q1267" s="647"/>
      <c r="R1267" s="682"/>
    </row>
    <row r="1268">
      <c r="A1268" s="845"/>
      <c r="B1268" s="799"/>
      <c r="C1268" s="800"/>
      <c r="D1268" s="799"/>
      <c r="E1268" s="802"/>
      <c r="F1268" s="807"/>
      <c r="G1268" s="682"/>
      <c r="H1268" s="682"/>
      <c r="I1268" s="808"/>
      <c r="J1268" s="809"/>
      <c r="K1268" s="810"/>
      <c r="L1268" s="811"/>
      <c r="M1268" s="810"/>
      <c r="N1268" s="812"/>
      <c r="O1268" s="813"/>
      <c r="P1268" s="813"/>
      <c r="Q1268" s="647"/>
      <c r="R1268" s="682"/>
    </row>
    <row r="1269">
      <c r="A1269" s="845"/>
      <c r="B1269" s="799"/>
      <c r="C1269" s="800"/>
      <c r="D1269" s="799"/>
      <c r="E1269" s="802"/>
      <c r="F1269" s="807"/>
      <c r="G1269" s="682"/>
      <c r="H1269" s="682"/>
      <c r="I1269" s="808"/>
      <c r="J1269" s="809"/>
      <c r="K1269" s="810"/>
      <c r="L1269" s="811"/>
      <c r="M1269" s="810"/>
      <c r="N1269" s="812"/>
      <c r="O1269" s="813"/>
      <c r="P1269" s="813"/>
      <c r="Q1269" s="647"/>
      <c r="R1269" s="682"/>
    </row>
    <row r="1270">
      <c r="A1270" s="845"/>
      <c r="B1270" s="799"/>
      <c r="C1270" s="800"/>
      <c r="D1270" s="799"/>
      <c r="E1270" s="802"/>
      <c r="F1270" s="807"/>
      <c r="G1270" s="682"/>
      <c r="H1270" s="682"/>
      <c r="I1270" s="808"/>
      <c r="J1270" s="809"/>
      <c r="K1270" s="810"/>
      <c r="L1270" s="811"/>
      <c r="M1270" s="810"/>
      <c r="N1270" s="812"/>
      <c r="O1270" s="813"/>
      <c r="P1270" s="813"/>
      <c r="Q1270" s="647"/>
      <c r="R1270" s="682"/>
    </row>
    <row r="1271">
      <c r="A1271" s="845"/>
      <c r="B1271" s="799"/>
      <c r="C1271" s="800"/>
      <c r="D1271" s="799"/>
      <c r="E1271" s="802"/>
      <c r="F1271" s="807"/>
      <c r="G1271" s="682"/>
      <c r="H1271" s="682"/>
      <c r="I1271" s="808"/>
      <c r="J1271" s="809"/>
      <c r="K1271" s="810"/>
      <c r="L1271" s="811"/>
      <c r="M1271" s="810"/>
      <c r="N1271" s="812"/>
      <c r="O1271" s="813"/>
      <c r="P1271" s="813"/>
      <c r="Q1271" s="647"/>
      <c r="R1271" s="682"/>
    </row>
    <row r="1272">
      <c r="A1272" s="845"/>
      <c r="B1272" s="799"/>
      <c r="C1272" s="800"/>
      <c r="D1272" s="799"/>
      <c r="E1272" s="802"/>
      <c r="F1272" s="807"/>
      <c r="G1272" s="682"/>
      <c r="H1272" s="682"/>
      <c r="I1272" s="808"/>
      <c r="J1272" s="809"/>
      <c r="K1272" s="810"/>
      <c r="L1272" s="811"/>
      <c r="M1272" s="810"/>
      <c r="N1272" s="812"/>
      <c r="O1272" s="813"/>
      <c r="P1272" s="813"/>
      <c r="Q1272" s="647"/>
      <c r="R1272" s="682"/>
    </row>
    <row r="1273">
      <c r="A1273" s="845"/>
      <c r="B1273" s="799"/>
      <c r="C1273" s="800"/>
      <c r="D1273" s="799"/>
      <c r="E1273" s="802"/>
      <c r="F1273" s="807"/>
      <c r="G1273" s="682"/>
      <c r="H1273" s="682"/>
      <c r="I1273" s="808"/>
      <c r="J1273" s="809"/>
      <c r="K1273" s="810"/>
      <c r="L1273" s="811"/>
      <c r="M1273" s="810"/>
      <c r="N1273" s="812"/>
      <c r="O1273" s="813"/>
      <c r="P1273" s="813"/>
      <c r="Q1273" s="647"/>
      <c r="R1273" s="682"/>
    </row>
    <row r="1274">
      <c r="A1274" s="845"/>
      <c r="B1274" s="799"/>
      <c r="C1274" s="800"/>
      <c r="D1274" s="799"/>
      <c r="E1274" s="802"/>
      <c r="F1274" s="807"/>
      <c r="G1274" s="682"/>
      <c r="H1274" s="682"/>
      <c r="I1274" s="808"/>
      <c r="J1274" s="809"/>
      <c r="K1274" s="810"/>
      <c r="L1274" s="811"/>
      <c r="M1274" s="810"/>
      <c r="N1274" s="812"/>
      <c r="O1274" s="813"/>
      <c r="P1274" s="813"/>
      <c r="Q1274" s="647"/>
      <c r="R1274" s="682"/>
    </row>
    <row r="1275">
      <c r="A1275" s="845"/>
      <c r="B1275" s="799"/>
      <c r="C1275" s="800"/>
      <c r="D1275" s="799"/>
      <c r="E1275" s="802"/>
      <c r="F1275" s="807"/>
      <c r="G1275" s="682"/>
      <c r="H1275" s="682"/>
      <c r="I1275" s="808"/>
      <c r="J1275" s="809"/>
      <c r="K1275" s="810"/>
      <c r="L1275" s="811"/>
      <c r="M1275" s="810"/>
      <c r="N1275" s="812"/>
      <c r="O1275" s="813"/>
      <c r="P1275" s="813"/>
      <c r="Q1275" s="647"/>
      <c r="R1275" s="682"/>
    </row>
    <row r="1276">
      <c r="A1276" s="845"/>
      <c r="B1276" s="799"/>
      <c r="C1276" s="800"/>
      <c r="D1276" s="799"/>
      <c r="E1276" s="802"/>
      <c r="F1276" s="807"/>
      <c r="G1276" s="682"/>
      <c r="H1276" s="682"/>
      <c r="I1276" s="808"/>
      <c r="J1276" s="809"/>
      <c r="K1276" s="810"/>
      <c r="L1276" s="811"/>
      <c r="M1276" s="810"/>
      <c r="N1276" s="812"/>
      <c r="O1276" s="813"/>
      <c r="P1276" s="813"/>
      <c r="Q1276" s="647"/>
      <c r="R1276" s="682"/>
    </row>
    <row r="1277">
      <c r="A1277" s="845"/>
      <c r="B1277" s="799"/>
      <c r="C1277" s="800"/>
      <c r="D1277" s="799"/>
      <c r="E1277" s="802"/>
      <c r="F1277" s="807"/>
      <c r="G1277" s="682"/>
      <c r="H1277" s="682"/>
      <c r="I1277" s="808"/>
      <c r="J1277" s="809"/>
      <c r="K1277" s="810"/>
      <c r="L1277" s="811"/>
      <c r="M1277" s="810"/>
      <c r="N1277" s="812"/>
      <c r="O1277" s="813"/>
      <c r="P1277" s="813"/>
      <c r="Q1277" s="647"/>
      <c r="R1277" s="682"/>
    </row>
    <row r="1278">
      <c r="A1278" s="845"/>
      <c r="B1278" s="799"/>
      <c r="C1278" s="800"/>
      <c r="D1278" s="799"/>
      <c r="E1278" s="802"/>
      <c r="F1278" s="807"/>
      <c r="G1278" s="682"/>
      <c r="H1278" s="682"/>
      <c r="I1278" s="808"/>
      <c r="J1278" s="809"/>
      <c r="K1278" s="810"/>
      <c r="L1278" s="811"/>
      <c r="M1278" s="810"/>
      <c r="N1278" s="812"/>
      <c r="O1278" s="813"/>
      <c r="P1278" s="813"/>
      <c r="Q1278" s="647"/>
      <c r="R1278" s="682"/>
    </row>
    <row r="1279">
      <c r="A1279" s="845"/>
      <c r="B1279" s="799"/>
      <c r="C1279" s="800"/>
      <c r="D1279" s="799"/>
      <c r="E1279" s="802"/>
      <c r="F1279" s="807"/>
      <c r="G1279" s="682"/>
      <c r="H1279" s="682"/>
      <c r="I1279" s="808"/>
      <c r="J1279" s="809"/>
      <c r="K1279" s="810"/>
      <c r="L1279" s="811"/>
      <c r="M1279" s="810"/>
      <c r="N1279" s="812"/>
      <c r="O1279" s="813"/>
      <c r="P1279" s="813"/>
      <c r="Q1279" s="647"/>
      <c r="R1279" s="682"/>
    </row>
    <row r="1280">
      <c r="A1280" s="845"/>
      <c r="B1280" s="799"/>
      <c r="C1280" s="800"/>
      <c r="D1280" s="799"/>
      <c r="E1280" s="802"/>
      <c r="F1280" s="807"/>
      <c r="G1280" s="682"/>
      <c r="H1280" s="682"/>
      <c r="I1280" s="808"/>
      <c r="J1280" s="809"/>
      <c r="K1280" s="810"/>
      <c r="L1280" s="811"/>
      <c r="M1280" s="810"/>
      <c r="N1280" s="812"/>
      <c r="O1280" s="813"/>
      <c r="P1280" s="813"/>
      <c r="Q1280" s="647"/>
      <c r="R1280" s="682"/>
    </row>
    <row r="1281">
      <c r="A1281" s="845"/>
      <c r="B1281" s="799"/>
      <c r="C1281" s="800"/>
      <c r="D1281" s="799"/>
      <c r="E1281" s="802"/>
      <c r="F1281" s="807"/>
      <c r="G1281" s="682"/>
      <c r="H1281" s="682"/>
      <c r="I1281" s="808"/>
      <c r="J1281" s="809"/>
      <c r="K1281" s="810"/>
      <c r="L1281" s="811"/>
      <c r="M1281" s="810"/>
      <c r="N1281" s="812"/>
      <c r="O1281" s="813"/>
      <c r="P1281" s="813"/>
      <c r="Q1281" s="647"/>
      <c r="R1281" s="682"/>
    </row>
    <row r="1282">
      <c r="A1282" s="845"/>
      <c r="B1282" s="799"/>
      <c r="C1282" s="800"/>
      <c r="D1282" s="799"/>
      <c r="E1282" s="802"/>
      <c r="F1282" s="807"/>
      <c r="G1282" s="682"/>
      <c r="H1282" s="682"/>
      <c r="I1282" s="808"/>
      <c r="J1282" s="809"/>
      <c r="K1282" s="810"/>
      <c r="L1282" s="811"/>
      <c r="M1282" s="810"/>
      <c r="N1282" s="812"/>
      <c r="O1282" s="813"/>
      <c r="P1282" s="813"/>
      <c r="Q1282" s="647"/>
      <c r="R1282" s="682"/>
    </row>
    <row r="1283">
      <c r="A1283" s="845"/>
      <c r="B1283" s="799"/>
      <c r="C1283" s="800"/>
      <c r="D1283" s="799"/>
      <c r="E1283" s="802"/>
      <c r="F1283" s="807"/>
      <c r="G1283" s="682"/>
      <c r="H1283" s="682"/>
      <c r="I1283" s="808"/>
      <c r="J1283" s="809"/>
      <c r="K1283" s="810"/>
      <c r="L1283" s="811"/>
      <c r="M1283" s="810"/>
      <c r="N1283" s="812"/>
      <c r="O1283" s="813"/>
      <c r="P1283" s="813"/>
      <c r="Q1283" s="647"/>
      <c r="R1283" s="682"/>
    </row>
    <row r="1284">
      <c r="A1284" s="845"/>
      <c r="B1284" s="799"/>
      <c r="C1284" s="800"/>
      <c r="D1284" s="799"/>
      <c r="E1284" s="802"/>
      <c r="F1284" s="807"/>
      <c r="G1284" s="682"/>
      <c r="H1284" s="682"/>
      <c r="I1284" s="808"/>
      <c r="J1284" s="809"/>
      <c r="K1284" s="810"/>
      <c r="L1284" s="811"/>
      <c r="M1284" s="810"/>
      <c r="N1284" s="812"/>
      <c r="O1284" s="813"/>
      <c r="P1284" s="813"/>
      <c r="Q1284" s="647"/>
      <c r="R1284" s="682"/>
    </row>
    <row r="1285">
      <c r="A1285" s="845"/>
      <c r="B1285" s="799"/>
      <c r="C1285" s="800"/>
      <c r="D1285" s="799"/>
      <c r="E1285" s="802"/>
      <c r="F1285" s="807"/>
      <c r="G1285" s="682"/>
      <c r="H1285" s="682"/>
      <c r="I1285" s="808"/>
      <c r="J1285" s="809"/>
      <c r="K1285" s="810"/>
      <c r="L1285" s="811"/>
      <c r="M1285" s="810"/>
      <c r="N1285" s="812"/>
      <c r="O1285" s="813"/>
      <c r="P1285" s="813"/>
      <c r="Q1285" s="647"/>
      <c r="R1285" s="682"/>
    </row>
    <row r="1286">
      <c r="A1286" s="845"/>
      <c r="B1286" s="799"/>
      <c r="C1286" s="800"/>
      <c r="D1286" s="799"/>
      <c r="E1286" s="802"/>
      <c r="F1286" s="807"/>
      <c r="G1286" s="682"/>
      <c r="H1286" s="682"/>
      <c r="I1286" s="808"/>
      <c r="J1286" s="809"/>
      <c r="K1286" s="810"/>
      <c r="L1286" s="811"/>
      <c r="M1286" s="810"/>
      <c r="N1286" s="812"/>
      <c r="O1286" s="813"/>
      <c r="P1286" s="813"/>
      <c r="Q1286" s="647"/>
      <c r="R1286" s="682"/>
    </row>
    <row r="1287">
      <c r="A1287" s="845"/>
      <c r="B1287" s="799"/>
      <c r="C1287" s="800"/>
      <c r="D1287" s="799"/>
      <c r="E1287" s="802"/>
      <c r="F1287" s="807"/>
      <c r="G1287" s="682"/>
      <c r="H1287" s="682"/>
      <c r="I1287" s="808"/>
      <c r="J1287" s="809"/>
      <c r="K1287" s="810"/>
      <c r="L1287" s="811"/>
      <c r="M1287" s="810"/>
      <c r="N1287" s="812"/>
      <c r="O1287" s="813"/>
      <c r="P1287" s="813"/>
      <c r="Q1287" s="647"/>
      <c r="R1287" s="682"/>
    </row>
    <row r="1288">
      <c r="A1288" s="845"/>
      <c r="B1288" s="799"/>
      <c r="C1288" s="800"/>
      <c r="D1288" s="799"/>
      <c r="E1288" s="802"/>
      <c r="F1288" s="807"/>
      <c r="G1288" s="682"/>
      <c r="H1288" s="682"/>
      <c r="I1288" s="808"/>
      <c r="J1288" s="809"/>
      <c r="K1288" s="810"/>
      <c r="L1288" s="811"/>
      <c r="M1288" s="810"/>
      <c r="N1288" s="812"/>
      <c r="O1288" s="813"/>
      <c r="P1288" s="813"/>
      <c r="Q1288" s="647"/>
      <c r="R1288" s="682"/>
    </row>
    <row r="1289">
      <c r="A1289" s="845"/>
      <c r="B1289" s="799"/>
      <c r="C1289" s="800"/>
      <c r="D1289" s="799"/>
      <c r="E1289" s="802"/>
      <c r="F1289" s="807"/>
      <c r="G1289" s="682"/>
      <c r="H1289" s="682"/>
      <c r="I1289" s="808"/>
      <c r="J1289" s="809"/>
      <c r="K1289" s="810"/>
      <c r="L1289" s="811"/>
      <c r="M1289" s="810"/>
      <c r="N1289" s="812"/>
      <c r="O1289" s="813"/>
      <c r="P1289" s="813"/>
      <c r="Q1289" s="647"/>
      <c r="R1289" s="682"/>
    </row>
    <row r="1290">
      <c r="A1290" s="845"/>
      <c r="B1290" s="799"/>
      <c r="C1290" s="800"/>
      <c r="D1290" s="799"/>
      <c r="E1290" s="802"/>
      <c r="F1290" s="807"/>
      <c r="G1290" s="682"/>
      <c r="H1290" s="682"/>
      <c r="I1290" s="808"/>
      <c r="J1290" s="809"/>
      <c r="K1290" s="810"/>
      <c r="L1290" s="811"/>
      <c r="M1290" s="810"/>
      <c r="N1290" s="812"/>
      <c r="O1290" s="813"/>
      <c r="P1290" s="813"/>
      <c r="Q1290" s="647"/>
      <c r="R1290" s="682"/>
    </row>
    <row r="1291">
      <c r="A1291" s="845"/>
      <c r="B1291" s="799"/>
      <c r="C1291" s="800"/>
      <c r="D1291" s="799"/>
      <c r="E1291" s="802"/>
      <c r="F1291" s="807"/>
      <c r="G1291" s="682"/>
      <c r="H1291" s="682"/>
      <c r="I1291" s="808"/>
      <c r="J1291" s="809"/>
      <c r="K1291" s="810"/>
      <c r="L1291" s="811"/>
      <c r="M1291" s="810"/>
      <c r="N1291" s="812"/>
      <c r="O1291" s="813"/>
      <c r="P1291" s="813"/>
      <c r="Q1291" s="647"/>
      <c r="R1291" s="682"/>
    </row>
    <row r="1292">
      <c r="A1292" s="845"/>
      <c r="B1292" s="799"/>
      <c r="C1292" s="800"/>
      <c r="D1292" s="799"/>
      <c r="E1292" s="802"/>
      <c r="F1292" s="807"/>
      <c r="G1292" s="682"/>
      <c r="H1292" s="682"/>
      <c r="I1292" s="808"/>
      <c r="J1292" s="809"/>
      <c r="K1292" s="810"/>
      <c r="L1292" s="811"/>
      <c r="M1292" s="810"/>
      <c r="N1292" s="812"/>
      <c r="O1292" s="813"/>
      <c r="P1292" s="813"/>
      <c r="Q1292" s="647"/>
      <c r="R1292" s="682"/>
    </row>
    <row r="1293">
      <c r="A1293" s="845"/>
      <c r="B1293" s="799"/>
      <c r="C1293" s="800"/>
      <c r="D1293" s="799"/>
      <c r="E1293" s="802"/>
      <c r="F1293" s="807"/>
      <c r="G1293" s="682"/>
      <c r="H1293" s="682"/>
      <c r="I1293" s="808"/>
      <c r="J1293" s="809"/>
      <c r="K1293" s="810"/>
      <c r="L1293" s="811"/>
      <c r="M1293" s="810"/>
      <c r="N1293" s="812"/>
      <c r="O1293" s="813"/>
      <c r="P1293" s="813"/>
      <c r="Q1293" s="647"/>
      <c r="R1293" s="682"/>
    </row>
    <row r="1294">
      <c r="A1294" s="845"/>
      <c r="B1294" s="799"/>
      <c r="C1294" s="800"/>
      <c r="D1294" s="799"/>
      <c r="E1294" s="802"/>
      <c r="F1294" s="807"/>
      <c r="G1294" s="682"/>
      <c r="H1294" s="682"/>
      <c r="I1294" s="808"/>
      <c r="J1294" s="809"/>
      <c r="K1294" s="810"/>
      <c r="L1294" s="811"/>
      <c r="M1294" s="810"/>
      <c r="N1294" s="812"/>
      <c r="O1294" s="813"/>
      <c r="P1294" s="813"/>
      <c r="Q1294" s="647"/>
      <c r="R1294" s="682"/>
    </row>
    <row r="1295">
      <c r="A1295" s="845"/>
      <c r="B1295" s="799"/>
      <c r="C1295" s="800"/>
      <c r="D1295" s="799"/>
      <c r="E1295" s="802"/>
      <c r="F1295" s="807"/>
      <c r="G1295" s="682"/>
      <c r="H1295" s="682"/>
      <c r="I1295" s="808"/>
      <c r="J1295" s="809"/>
      <c r="K1295" s="810"/>
      <c r="L1295" s="811"/>
      <c r="M1295" s="810"/>
      <c r="N1295" s="812"/>
      <c r="O1295" s="813"/>
      <c r="P1295" s="813"/>
      <c r="Q1295" s="647"/>
      <c r="R1295" s="682"/>
    </row>
    <row r="1296">
      <c r="A1296" s="845"/>
      <c r="B1296" s="799"/>
      <c r="C1296" s="800"/>
      <c r="D1296" s="799"/>
      <c r="E1296" s="802"/>
      <c r="F1296" s="807"/>
      <c r="G1296" s="682"/>
      <c r="H1296" s="682"/>
      <c r="I1296" s="808"/>
      <c r="J1296" s="809"/>
      <c r="K1296" s="810"/>
      <c r="L1296" s="811"/>
      <c r="M1296" s="810"/>
      <c r="N1296" s="812"/>
      <c r="O1296" s="813"/>
      <c r="P1296" s="813"/>
      <c r="Q1296" s="647"/>
      <c r="R1296" s="682"/>
    </row>
    <row r="1297">
      <c r="A1297" s="845"/>
      <c r="B1297" s="799"/>
      <c r="C1297" s="800"/>
      <c r="D1297" s="799"/>
      <c r="E1297" s="802"/>
      <c r="F1297" s="807"/>
      <c r="G1297" s="682"/>
      <c r="H1297" s="682"/>
      <c r="I1297" s="808"/>
      <c r="J1297" s="809"/>
      <c r="K1297" s="810"/>
      <c r="L1297" s="811"/>
      <c r="M1297" s="810"/>
      <c r="N1297" s="812"/>
      <c r="O1297" s="813"/>
      <c r="P1297" s="813"/>
      <c r="Q1297" s="647"/>
      <c r="R1297" s="682"/>
    </row>
    <row r="1298">
      <c r="A1298" s="845"/>
      <c r="B1298" s="799"/>
      <c r="C1298" s="800"/>
      <c r="D1298" s="799"/>
      <c r="E1298" s="802"/>
      <c r="F1298" s="807"/>
      <c r="G1298" s="682"/>
      <c r="H1298" s="682"/>
      <c r="I1298" s="808"/>
      <c r="J1298" s="809"/>
      <c r="K1298" s="810"/>
      <c r="L1298" s="811"/>
      <c r="M1298" s="810"/>
      <c r="N1298" s="812"/>
      <c r="O1298" s="813"/>
      <c r="P1298" s="813"/>
      <c r="Q1298" s="647"/>
      <c r="R1298" s="682"/>
    </row>
    <row r="1299">
      <c r="A1299" s="845"/>
      <c r="B1299" s="799"/>
      <c r="C1299" s="800"/>
      <c r="D1299" s="799"/>
      <c r="E1299" s="802"/>
      <c r="F1299" s="807"/>
      <c r="G1299" s="682"/>
      <c r="H1299" s="682"/>
      <c r="I1299" s="808"/>
      <c r="J1299" s="809"/>
      <c r="K1299" s="810"/>
      <c r="L1299" s="811"/>
      <c r="M1299" s="810"/>
      <c r="N1299" s="812"/>
      <c r="O1299" s="813"/>
      <c r="P1299" s="813"/>
      <c r="Q1299" s="647"/>
      <c r="R1299" s="682"/>
    </row>
    <row r="1300">
      <c r="A1300" s="845"/>
      <c r="B1300" s="799"/>
      <c r="C1300" s="800"/>
      <c r="D1300" s="799"/>
      <c r="E1300" s="802"/>
      <c r="F1300" s="807"/>
      <c r="G1300" s="682"/>
      <c r="H1300" s="682"/>
      <c r="I1300" s="808"/>
      <c r="J1300" s="809"/>
      <c r="K1300" s="810"/>
      <c r="L1300" s="811"/>
      <c r="M1300" s="810"/>
      <c r="N1300" s="812"/>
      <c r="O1300" s="813"/>
      <c r="P1300" s="813"/>
      <c r="Q1300" s="647"/>
      <c r="R1300" s="682"/>
    </row>
    <row r="1301">
      <c r="A1301" s="845"/>
      <c r="B1301" s="799"/>
      <c r="C1301" s="800"/>
      <c r="D1301" s="799"/>
      <c r="E1301" s="802"/>
      <c r="F1301" s="807"/>
      <c r="G1301" s="682"/>
      <c r="H1301" s="682"/>
      <c r="I1301" s="808"/>
      <c r="J1301" s="809"/>
      <c r="K1301" s="810"/>
      <c r="L1301" s="811"/>
      <c r="M1301" s="810"/>
      <c r="N1301" s="812"/>
      <c r="O1301" s="813"/>
      <c r="P1301" s="813"/>
      <c r="Q1301" s="647"/>
      <c r="R1301" s="682"/>
    </row>
    <row r="1302">
      <c r="A1302" s="845"/>
      <c r="B1302" s="799"/>
      <c r="C1302" s="800"/>
      <c r="D1302" s="799"/>
      <c r="E1302" s="802"/>
      <c r="F1302" s="807"/>
      <c r="G1302" s="682"/>
      <c r="H1302" s="682"/>
      <c r="I1302" s="808"/>
      <c r="J1302" s="809"/>
      <c r="K1302" s="810"/>
      <c r="L1302" s="811"/>
      <c r="M1302" s="810"/>
      <c r="N1302" s="812"/>
      <c r="O1302" s="813"/>
      <c r="P1302" s="813"/>
      <c r="Q1302" s="647"/>
      <c r="R1302" s="682"/>
    </row>
    <row r="1303">
      <c r="A1303" s="845"/>
      <c r="B1303" s="799"/>
      <c r="C1303" s="800"/>
      <c r="D1303" s="799"/>
      <c r="E1303" s="802"/>
      <c r="F1303" s="807"/>
      <c r="G1303" s="682"/>
      <c r="H1303" s="682"/>
      <c r="I1303" s="808"/>
      <c r="J1303" s="809"/>
      <c r="K1303" s="810"/>
      <c r="L1303" s="811"/>
      <c r="M1303" s="810"/>
      <c r="N1303" s="812"/>
      <c r="O1303" s="813"/>
      <c r="P1303" s="813"/>
      <c r="Q1303" s="647"/>
      <c r="R1303" s="682"/>
    </row>
    <row r="1304">
      <c r="A1304" s="845"/>
      <c r="B1304" s="799"/>
      <c r="C1304" s="800"/>
      <c r="D1304" s="799"/>
      <c r="E1304" s="802"/>
      <c r="F1304" s="807"/>
      <c r="G1304" s="682"/>
      <c r="H1304" s="682"/>
      <c r="I1304" s="808"/>
      <c r="J1304" s="809"/>
      <c r="K1304" s="810"/>
      <c r="L1304" s="811"/>
      <c r="M1304" s="810"/>
      <c r="N1304" s="812"/>
      <c r="O1304" s="813"/>
      <c r="P1304" s="813"/>
      <c r="Q1304" s="647"/>
      <c r="R1304" s="682"/>
    </row>
    <row r="1305">
      <c r="A1305" s="845"/>
      <c r="B1305" s="799"/>
      <c r="C1305" s="800"/>
      <c r="D1305" s="799"/>
      <c r="E1305" s="802"/>
      <c r="F1305" s="807"/>
      <c r="G1305" s="682"/>
      <c r="H1305" s="682"/>
      <c r="I1305" s="808"/>
      <c r="J1305" s="809"/>
      <c r="K1305" s="810"/>
      <c r="L1305" s="811"/>
      <c r="M1305" s="810"/>
      <c r="N1305" s="812"/>
      <c r="O1305" s="813"/>
      <c r="P1305" s="813"/>
      <c r="Q1305" s="647"/>
      <c r="R1305" s="682"/>
    </row>
    <row r="1306">
      <c r="A1306" s="845"/>
      <c r="B1306" s="799"/>
      <c r="C1306" s="800"/>
      <c r="D1306" s="799"/>
      <c r="E1306" s="802"/>
      <c r="F1306" s="807"/>
      <c r="G1306" s="682"/>
      <c r="H1306" s="682"/>
      <c r="I1306" s="808"/>
      <c r="J1306" s="809"/>
      <c r="K1306" s="810"/>
      <c r="L1306" s="811"/>
      <c r="M1306" s="810"/>
      <c r="N1306" s="812"/>
      <c r="O1306" s="813"/>
      <c r="P1306" s="813"/>
      <c r="Q1306" s="647"/>
      <c r="R1306" s="682"/>
    </row>
    <row r="1307">
      <c r="A1307" s="845"/>
      <c r="B1307" s="799"/>
      <c r="C1307" s="800"/>
      <c r="D1307" s="799"/>
      <c r="E1307" s="802"/>
      <c r="F1307" s="807"/>
      <c r="G1307" s="682"/>
      <c r="H1307" s="682"/>
      <c r="I1307" s="808"/>
      <c r="J1307" s="809"/>
      <c r="K1307" s="810"/>
      <c r="L1307" s="811"/>
      <c r="M1307" s="810"/>
      <c r="N1307" s="812"/>
      <c r="O1307" s="813"/>
      <c r="P1307" s="813"/>
      <c r="Q1307" s="647"/>
      <c r="R1307" s="682"/>
    </row>
    <row r="1308">
      <c r="A1308" s="845"/>
      <c r="B1308" s="799"/>
      <c r="C1308" s="800"/>
      <c r="D1308" s="799"/>
      <c r="E1308" s="802"/>
      <c r="F1308" s="807"/>
      <c r="G1308" s="682"/>
      <c r="H1308" s="682"/>
      <c r="I1308" s="808"/>
      <c r="J1308" s="809"/>
      <c r="K1308" s="810"/>
      <c r="L1308" s="811"/>
      <c r="M1308" s="810"/>
      <c r="N1308" s="812"/>
      <c r="O1308" s="813"/>
      <c r="P1308" s="813"/>
      <c r="Q1308" s="647"/>
      <c r="R1308" s="682"/>
    </row>
    <row r="1309">
      <c r="A1309" s="845"/>
      <c r="B1309" s="799"/>
      <c r="C1309" s="800"/>
      <c r="D1309" s="799"/>
      <c r="E1309" s="802"/>
      <c r="F1309" s="807"/>
      <c r="G1309" s="682"/>
      <c r="H1309" s="682"/>
      <c r="I1309" s="808"/>
      <c r="J1309" s="809"/>
      <c r="K1309" s="810"/>
      <c r="L1309" s="811"/>
      <c r="M1309" s="810"/>
      <c r="N1309" s="812"/>
      <c r="O1309" s="813"/>
      <c r="P1309" s="813"/>
      <c r="Q1309" s="647"/>
      <c r="R1309" s="682"/>
    </row>
    <row r="1310">
      <c r="A1310" s="845"/>
      <c r="B1310" s="799"/>
      <c r="C1310" s="800"/>
      <c r="D1310" s="799"/>
      <c r="E1310" s="802"/>
      <c r="F1310" s="807"/>
      <c r="G1310" s="682"/>
      <c r="H1310" s="682"/>
      <c r="I1310" s="808"/>
      <c r="J1310" s="809"/>
      <c r="K1310" s="810"/>
      <c r="L1310" s="811"/>
      <c r="M1310" s="810"/>
      <c r="N1310" s="812"/>
      <c r="O1310" s="813"/>
      <c r="P1310" s="813"/>
      <c r="Q1310" s="647"/>
      <c r="R1310" s="682"/>
    </row>
    <row r="1311">
      <c r="A1311" s="845"/>
      <c r="B1311" s="799"/>
      <c r="C1311" s="800"/>
      <c r="D1311" s="799"/>
      <c r="E1311" s="802"/>
      <c r="F1311" s="807"/>
      <c r="G1311" s="682"/>
      <c r="H1311" s="682"/>
      <c r="I1311" s="808"/>
      <c r="J1311" s="809"/>
      <c r="K1311" s="810"/>
      <c r="L1311" s="811"/>
      <c r="M1311" s="810"/>
      <c r="N1311" s="812"/>
      <c r="O1311" s="813"/>
      <c r="P1311" s="813"/>
      <c r="Q1311" s="647"/>
      <c r="R1311" s="682"/>
    </row>
    <row r="1312">
      <c r="A1312" s="845"/>
      <c r="B1312" s="799"/>
      <c r="C1312" s="800"/>
      <c r="D1312" s="799"/>
      <c r="E1312" s="802"/>
      <c r="F1312" s="807"/>
      <c r="G1312" s="682"/>
      <c r="H1312" s="682"/>
      <c r="I1312" s="808"/>
      <c r="J1312" s="809"/>
      <c r="K1312" s="810"/>
      <c r="L1312" s="811"/>
      <c r="M1312" s="810"/>
      <c r="N1312" s="812"/>
      <c r="O1312" s="813"/>
      <c r="P1312" s="813"/>
      <c r="Q1312" s="647"/>
      <c r="R1312" s="682"/>
    </row>
    <row r="1313">
      <c r="A1313" s="845"/>
      <c r="B1313" s="799"/>
      <c r="C1313" s="800"/>
      <c r="D1313" s="799"/>
      <c r="E1313" s="802"/>
      <c r="F1313" s="807"/>
      <c r="G1313" s="682"/>
      <c r="H1313" s="682"/>
      <c r="I1313" s="808"/>
      <c r="J1313" s="809"/>
      <c r="K1313" s="810"/>
      <c r="L1313" s="811"/>
      <c r="M1313" s="810"/>
      <c r="N1313" s="812"/>
      <c r="O1313" s="813"/>
      <c r="P1313" s="813"/>
      <c r="Q1313" s="647"/>
      <c r="R1313" s="682"/>
    </row>
    <row r="1314">
      <c r="A1314" s="845"/>
      <c r="B1314" s="799"/>
      <c r="C1314" s="800"/>
      <c r="D1314" s="799"/>
      <c r="E1314" s="802"/>
      <c r="F1314" s="807"/>
      <c r="G1314" s="682"/>
      <c r="H1314" s="682"/>
      <c r="I1314" s="808"/>
      <c r="J1314" s="809"/>
      <c r="K1314" s="810"/>
      <c r="L1314" s="811"/>
      <c r="M1314" s="810"/>
      <c r="N1314" s="812"/>
      <c r="O1314" s="813"/>
      <c r="P1314" s="813"/>
      <c r="Q1314" s="647"/>
      <c r="R1314" s="682"/>
    </row>
    <row r="1315">
      <c r="A1315" s="845"/>
      <c r="B1315" s="799"/>
      <c r="C1315" s="800"/>
      <c r="D1315" s="799"/>
      <c r="E1315" s="802"/>
      <c r="F1315" s="807"/>
      <c r="G1315" s="682"/>
      <c r="H1315" s="682"/>
      <c r="I1315" s="808"/>
      <c r="J1315" s="809"/>
      <c r="K1315" s="810"/>
      <c r="L1315" s="811"/>
      <c r="M1315" s="810"/>
      <c r="N1315" s="812"/>
      <c r="O1315" s="813"/>
      <c r="P1315" s="813"/>
      <c r="Q1315" s="647"/>
      <c r="R1315" s="682"/>
    </row>
    <row r="1316">
      <c r="A1316" s="845"/>
      <c r="B1316" s="799"/>
      <c r="C1316" s="800"/>
      <c r="D1316" s="799"/>
      <c r="E1316" s="802"/>
      <c r="F1316" s="807"/>
      <c r="G1316" s="682"/>
      <c r="H1316" s="682"/>
      <c r="I1316" s="808"/>
      <c r="J1316" s="809"/>
      <c r="K1316" s="810"/>
      <c r="L1316" s="811"/>
      <c r="M1316" s="810"/>
      <c r="N1316" s="812"/>
      <c r="O1316" s="813"/>
      <c r="P1316" s="813"/>
      <c r="Q1316" s="647"/>
      <c r="R1316" s="682"/>
    </row>
    <row r="1317">
      <c r="A1317" s="845"/>
      <c r="B1317" s="799"/>
      <c r="C1317" s="800"/>
      <c r="D1317" s="799"/>
      <c r="E1317" s="802"/>
      <c r="F1317" s="807"/>
      <c r="G1317" s="682"/>
      <c r="H1317" s="682"/>
      <c r="I1317" s="808"/>
      <c r="J1317" s="809"/>
      <c r="K1317" s="810"/>
      <c r="L1317" s="811"/>
      <c r="M1317" s="810"/>
      <c r="N1317" s="812"/>
      <c r="O1317" s="813"/>
      <c r="P1317" s="813"/>
      <c r="Q1317" s="647"/>
      <c r="R1317" s="682"/>
    </row>
    <row r="1318">
      <c r="A1318" s="845"/>
      <c r="B1318" s="799"/>
      <c r="C1318" s="800"/>
      <c r="D1318" s="799"/>
      <c r="E1318" s="802"/>
      <c r="F1318" s="807"/>
      <c r="G1318" s="682"/>
      <c r="H1318" s="682"/>
      <c r="I1318" s="808"/>
      <c r="J1318" s="809"/>
      <c r="K1318" s="810"/>
      <c r="L1318" s="811"/>
      <c r="M1318" s="810"/>
      <c r="N1318" s="812"/>
      <c r="O1318" s="813"/>
      <c r="P1318" s="813"/>
      <c r="Q1318" s="647"/>
      <c r="R1318" s="682"/>
    </row>
    <row r="1319">
      <c r="A1319" s="845"/>
      <c r="B1319" s="799"/>
      <c r="C1319" s="800"/>
      <c r="D1319" s="799"/>
      <c r="E1319" s="802"/>
      <c r="F1319" s="807"/>
      <c r="G1319" s="682"/>
      <c r="H1319" s="682"/>
      <c r="I1319" s="808"/>
      <c r="J1319" s="809"/>
      <c r="K1319" s="810"/>
      <c r="L1319" s="811"/>
      <c r="M1319" s="810"/>
      <c r="N1319" s="812"/>
      <c r="O1319" s="813"/>
      <c r="P1319" s="813"/>
      <c r="Q1319" s="647"/>
      <c r="R1319" s="682"/>
    </row>
    <row r="1320">
      <c r="A1320" s="845"/>
      <c r="B1320" s="799"/>
      <c r="C1320" s="800"/>
      <c r="D1320" s="799"/>
      <c r="E1320" s="802"/>
      <c r="F1320" s="807"/>
      <c r="G1320" s="682"/>
      <c r="H1320" s="682"/>
      <c r="I1320" s="808"/>
      <c r="J1320" s="809"/>
      <c r="K1320" s="810"/>
      <c r="L1320" s="811"/>
      <c r="M1320" s="810"/>
      <c r="N1320" s="812"/>
      <c r="O1320" s="813"/>
      <c r="P1320" s="813"/>
      <c r="Q1320" s="647"/>
      <c r="R1320" s="682"/>
    </row>
    <row r="1321">
      <c r="A1321" s="845"/>
      <c r="B1321" s="799"/>
      <c r="C1321" s="800"/>
      <c r="D1321" s="799"/>
      <c r="E1321" s="802"/>
      <c r="F1321" s="807"/>
      <c r="G1321" s="682"/>
      <c r="H1321" s="682"/>
      <c r="I1321" s="808"/>
      <c r="J1321" s="809"/>
      <c r="K1321" s="810"/>
      <c r="L1321" s="811"/>
      <c r="M1321" s="810"/>
      <c r="N1321" s="812"/>
      <c r="O1321" s="813"/>
      <c r="P1321" s="813"/>
      <c r="Q1321" s="647"/>
      <c r="R1321" s="682"/>
    </row>
    <row r="1322">
      <c r="A1322" s="845"/>
      <c r="B1322" s="799"/>
      <c r="C1322" s="800"/>
      <c r="D1322" s="799"/>
      <c r="E1322" s="802"/>
      <c r="F1322" s="807"/>
      <c r="G1322" s="682"/>
      <c r="H1322" s="682"/>
      <c r="I1322" s="808"/>
      <c r="J1322" s="809"/>
      <c r="K1322" s="810"/>
      <c r="L1322" s="811"/>
      <c r="M1322" s="810"/>
      <c r="N1322" s="812"/>
      <c r="O1322" s="813"/>
      <c r="P1322" s="813"/>
      <c r="Q1322" s="647"/>
      <c r="R1322" s="682"/>
    </row>
    <row r="1323">
      <c r="A1323" s="845"/>
      <c r="B1323" s="799"/>
      <c r="C1323" s="800"/>
      <c r="D1323" s="799"/>
      <c r="E1323" s="802"/>
      <c r="F1323" s="807"/>
      <c r="G1323" s="682"/>
      <c r="H1323" s="682"/>
      <c r="I1323" s="808"/>
      <c r="J1323" s="809"/>
      <c r="K1323" s="810"/>
      <c r="L1323" s="811"/>
      <c r="M1323" s="810"/>
      <c r="N1323" s="812"/>
      <c r="O1323" s="813"/>
      <c r="P1323" s="813"/>
      <c r="Q1323" s="647"/>
      <c r="R1323" s="682"/>
    </row>
    <row r="1324">
      <c r="A1324" s="845"/>
      <c r="B1324" s="799"/>
      <c r="C1324" s="800"/>
      <c r="D1324" s="799"/>
      <c r="E1324" s="802"/>
      <c r="F1324" s="807"/>
      <c r="G1324" s="682"/>
      <c r="H1324" s="682"/>
      <c r="I1324" s="808"/>
      <c r="J1324" s="809"/>
      <c r="K1324" s="810"/>
      <c r="L1324" s="811"/>
      <c r="M1324" s="810"/>
      <c r="N1324" s="812"/>
      <c r="O1324" s="813"/>
      <c r="P1324" s="813"/>
      <c r="Q1324" s="647"/>
      <c r="R1324" s="682"/>
    </row>
    <row r="1325">
      <c r="A1325" s="845"/>
      <c r="B1325" s="799"/>
      <c r="C1325" s="800"/>
      <c r="D1325" s="799"/>
      <c r="E1325" s="802"/>
      <c r="F1325" s="807"/>
      <c r="G1325" s="682"/>
      <c r="H1325" s="682"/>
      <c r="I1325" s="808"/>
      <c r="J1325" s="809"/>
      <c r="K1325" s="810"/>
      <c r="L1325" s="811"/>
      <c r="M1325" s="810"/>
      <c r="N1325" s="812"/>
      <c r="O1325" s="813"/>
      <c r="P1325" s="813"/>
      <c r="Q1325" s="647"/>
      <c r="R1325" s="682"/>
    </row>
    <row r="1326">
      <c r="A1326" s="845"/>
      <c r="B1326" s="799"/>
      <c r="C1326" s="800"/>
      <c r="D1326" s="799"/>
      <c r="E1326" s="802"/>
      <c r="F1326" s="807"/>
      <c r="G1326" s="682"/>
      <c r="H1326" s="682"/>
      <c r="I1326" s="808"/>
      <c r="J1326" s="809"/>
      <c r="K1326" s="810"/>
      <c r="L1326" s="811"/>
      <c r="M1326" s="810"/>
      <c r="N1326" s="812"/>
      <c r="O1326" s="813"/>
      <c r="P1326" s="813"/>
      <c r="Q1326" s="647"/>
      <c r="R1326" s="682"/>
    </row>
    <row r="1327">
      <c r="A1327" s="845"/>
      <c r="B1327" s="799"/>
      <c r="C1327" s="800"/>
      <c r="D1327" s="799"/>
      <c r="E1327" s="802"/>
      <c r="F1327" s="807"/>
      <c r="G1327" s="682"/>
      <c r="H1327" s="682"/>
      <c r="I1327" s="808"/>
      <c r="J1327" s="809"/>
      <c r="K1327" s="810"/>
      <c r="L1327" s="811"/>
      <c r="M1327" s="810"/>
      <c r="N1327" s="812"/>
      <c r="O1327" s="813"/>
      <c r="P1327" s="813"/>
      <c r="Q1327" s="647"/>
      <c r="R1327" s="682"/>
    </row>
    <row r="1328">
      <c r="A1328" s="845"/>
      <c r="B1328" s="799"/>
      <c r="C1328" s="800"/>
      <c r="D1328" s="799"/>
      <c r="E1328" s="802"/>
      <c r="F1328" s="807"/>
      <c r="G1328" s="682"/>
      <c r="H1328" s="682"/>
      <c r="I1328" s="808"/>
      <c r="J1328" s="809"/>
      <c r="K1328" s="810"/>
      <c r="L1328" s="811"/>
      <c r="M1328" s="810"/>
      <c r="N1328" s="812"/>
      <c r="O1328" s="813"/>
      <c r="P1328" s="813"/>
      <c r="Q1328" s="647"/>
      <c r="R1328" s="682"/>
    </row>
    <row r="1329">
      <c r="A1329" s="845"/>
      <c r="B1329" s="799"/>
      <c r="C1329" s="800"/>
      <c r="D1329" s="799"/>
      <c r="E1329" s="802"/>
      <c r="F1329" s="807"/>
      <c r="G1329" s="682"/>
      <c r="H1329" s="682"/>
      <c r="I1329" s="808"/>
      <c r="J1329" s="809"/>
      <c r="K1329" s="810"/>
      <c r="L1329" s="811"/>
      <c r="M1329" s="810"/>
      <c r="N1329" s="812"/>
      <c r="O1329" s="813"/>
      <c r="P1329" s="813"/>
      <c r="Q1329" s="647"/>
      <c r="R1329" s="682"/>
    </row>
    <row r="1330">
      <c r="A1330" s="845"/>
      <c r="B1330" s="799"/>
      <c r="C1330" s="800"/>
      <c r="D1330" s="799"/>
      <c r="E1330" s="802"/>
      <c r="F1330" s="807"/>
      <c r="G1330" s="682"/>
      <c r="H1330" s="682"/>
      <c r="I1330" s="808"/>
      <c r="J1330" s="809"/>
      <c r="K1330" s="810"/>
      <c r="L1330" s="811"/>
      <c r="M1330" s="810"/>
      <c r="N1330" s="812"/>
      <c r="O1330" s="813"/>
      <c r="P1330" s="813"/>
      <c r="Q1330" s="647"/>
      <c r="R1330" s="682"/>
    </row>
    <row r="1331">
      <c r="A1331" s="845"/>
      <c r="B1331" s="799"/>
      <c r="C1331" s="800"/>
      <c r="D1331" s="799"/>
      <c r="E1331" s="802"/>
      <c r="F1331" s="807"/>
      <c r="G1331" s="682"/>
      <c r="H1331" s="682"/>
      <c r="I1331" s="808"/>
      <c r="J1331" s="809"/>
      <c r="K1331" s="810"/>
      <c r="L1331" s="811"/>
      <c r="M1331" s="810"/>
      <c r="N1331" s="812"/>
      <c r="O1331" s="813"/>
      <c r="P1331" s="813"/>
      <c r="Q1331" s="647"/>
      <c r="R1331" s="682"/>
    </row>
    <row r="1332">
      <c r="A1332" s="845"/>
      <c r="B1332" s="799"/>
      <c r="C1332" s="800"/>
      <c r="D1332" s="799"/>
      <c r="E1332" s="802"/>
      <c r="F1332" s="807"/>
      <c r="G1332" s="682"/>
      <c r="H1332" s="682"/>
      <c r="I1332" s="808"/>
      <c r="J1332" s="809"/>
      <c r="K1332" s="810"/>
      <c r="L1332" s="811"/>
      <c r="M1332" s="810"/>
      <c r="N1332" s="812"/>
      <c r="O1332" s="813"/>
      <c r="P1332" s="813"/>
      <c r="Q1332" s="647"/>
      <c r="R1332" s="682"/>
    </row>
    <row r="1333">
      <c r="A1333" s="845"/>
      <c r="B1333" s="799"/>
      <c r="C1333" s="800"/>
      <c r="D1333" s="799"/>
      <c r="E1333" s="802"/>
      <c r="F1333" s="807"/>
      <c r="G1333" s="682"/>
      <c r="H1333" s="682"/>
      <c r="I1333" s="808"/>
      <c r="J1333" s="809"/>
      <c r="K1333" s="810"/>
      <c r="L1333" s="811"/>
      <c r="M1333" s="810"/>
      <c r="N1333" s="812"/>
      <c r="O1333" s="813"/>
      <c r="P1333" s="813"/>
      <c r="Q1333" s="647"/>
      <c r="R1333" s="682"/>
    </row>
    <row r="1334">
      <c r="A1334" s="845"/>
      <c r="B1334" s="799"/>
      <c r="C1334" s="800"/>
      <c r="D1334" s="799"/>
      <c r="E1334" s="802"/>
      <c r="F1334" s="807"/>
      <c r="G1334" s="682"/>
      <c r="H1334" s="682"/>
      <c r="I1334" s="808"/>
      <c r="J1334" s="809"/>
      <c r="K1334" s="810"/>
      <c r="L1334" s="811"/>
      <c r="M1334" s="810"/>
      <c r="N1334" s="812"/>
      <c r="O1334" s="813"/>
      <c r="P1334" s="813"/>
      <c r="Q1334" s="647"/>
      <c r="R1334" s="682"/>
    </row>
    <row r="1335">
      <c r="A1335" s="845"/>
      <c r="B1335" s="799"/>
      <c r="C1335" s="800"/>
      <c r="D1335" s="799"/>
      <c r="E1335" s="802"/>
      <c r="F1335" s="807"/>
      <c r="G1335" s="682"/>
      <c r="H1335" s="682"/>
      <c r="I1335" s="808"/>
      <c r="J1335" s="809"/>
      <c r="K1335" s="810"/>
      <c r="L1335" s="811"/>
      <c r="M1335" s="810"/>
      <c r="N1335" s="812"/>
      <c r="O1335" s="813"/>
      <c r="P1335" s="813"/>
      <c r="Q1335" s="647"/>
      <c r="R1335" s="682"/>
    </row>
    <row r="1336">
      <c r="A1336" s="845"/>
      <c r="B1336" s="799"/>
      <c r="C1336" s="800"/>
      <c r="D1336" s="799"/>
      <c r="E1336" s="802"/>
      <c r="F1336" s="807"/>
      <c r="G1336" s="682"/>
      <c r="H1336" s="682"/>
      <c r="I1336" s="808"/>
      <c r="J1336" s="809"/>
      <c r="K1336" s="810"/>
      <c r="L1336" s="811"/>
      <c r="M1336" s="810"/>
      <c r="N1336" s="812"/>
      <c r="O1336" s="813"/>
      <c r="P1336" s="813"/>
      <c r="Q1336" s="647"/>
      <c r="R1336" s="682"/>
    </row>
    <row r="1337">
      <c r="A1337" s="845"/>
      <c r="B1337" s="799"/>
      <c r="C1337" s="800"/>
      <c r="D1337" s="799"/>
      <c r="E1337" s="802"/>
      <c r="F1337" s="807"/>
      <c r="G1337" s="682"/>
      <c r="H1337" s="682"/>
      <c r="I1337" s="808"/>
      <c r="J1337" s="809"/>
      <c r="K1337" s="810"/>
      <c r="L1337" s="811"/>
      <c r="M1337" s="810"/>
      <c r="N1337" s="812"/>
      <c r="O1337" s="813"/>
      <c r="P1337" s="813"/>
      <c r="Q1337" s="647"/>
      <c r="R1337" s="682"/>
    </row>
    <row r="1338">
      <c r="A1338" s="845"/>
      <c r="B1338" s="799"/>
      <c r="C1338" s="800"/>
      <c r="D1338" s="799"/>
      <c r="E1338" s="802"/>
      <c r="F1338" s="807"/>
      <c r="G1338" s="682"/>
      <c r="H1338" s="682"/>
      <c r="I1338" s="808"/>
      <c r="J1338" s="809"/>
      <c r="K1338" s="810"/>
      <c r="L1338" s="811"/>
      <c r="M1338" s="810"/>
      <c r="N1338" s="812"/>
      <c r="O1338" s="813"/>
      <c r="P1338" s="813"/>
      <c r="Q1338" s="647"/>
      <c r="R1338" s="682"/>
    </row>
    <row r="1339">
      <c r="A1339" s="845"/>
      <c r="B1339" s="799"/>
      <c r="C1339" s="800"/>
      <c r="D1339" s="799"/>
      <c r="E1339" s="802"/>
      <c r="F1339" s="807"/>
      <c r="G1339" s="682"/>
      <c r="H1339" s="682"/>
      <c r="I1339" s="808"/>
      <c r="J1339" s="809"/>
      <c r="K1339" s="810"/>
      <c r="L1339" s="811"/>
      <c r="M1339" s="810"/>
      <c r="N1339" s="812"/>
      <c r="O1339" s="813"/>
      <c r="P1339" s="813"/>
      <c r="Q1339" s="647"/>
      <c r="R1339" s="682"/>
    </row>
    <row r="1340">
      <c r="A1340" s="845"/>
      <c r="B1340" s="799"/>
      <c r="C1340" s="800"/>
      <c r="D1340" s="799"/>
      <c r="E1340" s="802"/>
      <c r="F1340" s="807"/>
      <c r="G1340" s="682"/>
      <c r="H1340" s="682"/>
      <c r="I1340" s="808"/>
      <c r="J1340" s="809"/>
      <c r="K1340" s="810"/>
      <c r="L1340" s="811"/>
      <c r="M1340" s="810"/>
      <c r="N1340" s="812"/>
      <c r="O1340" s="813"/>
      <c r="P1340" s="813"/>
      <c r="Q1340" s="647"/>
      <c r="R1340" s="682"/>
    </row>
    <row r="1341">
      <c r="A1341" s="845"/>
      <c r="B1341" s="799"/>
      <c r="C1341" s="800"/>
      <c r="D1341" s="799"/>
      <c r="E1341" s="802"/>
      <c r="F1341" s="807"/>
      <c r="G1341" s="682"/>
      <c r="H1341" s="682"/>
      <c r="I1341" s="808"/>
      <c r="J1341" s="809"/>
      <c r="K1341" s="810"/>
      <c r="L1341" s="811"/>
      <c r="M1341" s="810"/>
      <c r="N1341" s="812"/>
      <c r="O1341" s="813"/>
      <c r="P1341" s="813"/>
      <c r="Q1341" s="647"/>
      <c r="R1341" s="682"/>
    </row>
    <row r="1342">
      <c r="A1342" s="845"/>
      <c r="B1342" s="799"/>
      <c r="C1342" s="800"/>
      <c r="D1342" s="799"/>
      <c r="E1342" s="802"/>
      <c r="F1342" s="807"/>
      <c r="G1342" s="682"/>
      <c r="H1342" s="682"/>
      <c r="I1342" s="808"/>
      <c r="J1342" s="809"/>
      <c r="K1342" s="810"/>
      <c r="L1342" s="811"/>
      <c r="M1342" s="810"/>
      <c r="N1342" s="812"/>
      <c r="O1342" s="813"/>
      <c r="P1342" s="813"/>
      <c r="Q1342" s="647"/>
      <c r="R1342" s="682"/>
    </row>
    <row r="1343">
      <c r="A1343" s="845"/>
      <c r="B1343" s="799"/>
      <c r="C1343" s="800"/>
      <c r="D1343" s="799"/>
      <c r="E1343" s="802"/>
      <c r="F1343" s="807"/>
      <c r="G1343" s="682"/>
      <c r="H1343" s="682"/>
      <c r="I1343" s="808"/>
      <c r="J1343" s="809"/>
      <c r="K1343" s="810"/>
      <c r="L1343" s="811"/>
      <c r="M1343" s="810"/>
      <c r="N1343" s="812"/>
      <c r="O1343" s="813"/>
      <c r="P1343" s="813"/>
      <c r="Q1343" s="647"/>
      <c r="R1343" s="682"/>
    </row>
    <row r="1344">
      <c r="A1344" s="845"/>
      <c r="B1344" s="799"/>
      <c r="C1344" s="800"/>
      <c r="D1344" s="799"/>
      <c r="E1344" s="802"/>
      <c r="F1344" s="807"/>
      <c r="G1344" s="682"/>
      <c r="H1344" s="682"/>
      <c r="I1344" s="808"/>
      <c r="J1344" s="809"/>
      <c r="K1344" s="810"/>
      <c r="L1344" s="811"/>
      <c r="M1344" s="810"/>
      <c r="N1344" s="812"/>
      <c r="O1344" s="813"/>
      <c r="P1344" s="813"/>
      <c r="Q1344" s="647"/>
      <c r="R1344" s="682"/>
    </row>
    <row r="1345">
      <c r="A1345" s="845"/>
      <c r="B1345" s="799"/>
      <c r="C1345" s="800"/>
      <c r="D1345" s="799"/>
      <c r="E1345" s="802"/>
      <c r="F1345" s="807"/>
      <c r="G1345" s="682"/>
      <c r="H1345" s="682"/>
      <c r="I1345" s="808"/>
      <c r="J1345" s="809"/>
      <c r="K1345" s="810"/>
      <c r="L1345" s="811"/>
      <c r="M1345" s="810"/>
      <c r="N1345" s="812"/>
      <c r="O1345" s="813"/>
      <c r="P1345" s="813"/>
      <c r="Q1345" s="647"/>
      <c r="R1345" s="682"/>
    </row>
    <row r="1346">
      <c r="A1346" s="845"/>
      <c r="B1346" s="799"/>
      <c r="C1346" s="800"/>
      <c r="D1346" s="799"/>
      <c r="E1346" s="802"/>
      <c r="F1346" s="807"/>
      <c r="G1346" s="682"/>
      <c r="H1346" s="682"/>
      <c r="I1346" s="808"/>
      <c r="J1346" s="809"/>
      <c r="K1346" s="810"/>
      <c r="L1346" s="811"/>
      <c r="M1346" s="810"/>
      <c r="N1346" s="812"/>
      <c r="O1346" s="813"/>
      <c r="P1346" s="813"/>
      <c r="Q1346" s="647"/>
      <c r="R1346" s="682"/>
    </row>
    <row r="1347">
      <c r="A1347" s="845"/>
      <c r="B1347" s="799"/>
      <c r="C1347" s="800"/>
      <c r="D1347" s="799"/>
      <c r="E1347" s="802"/>
      <c r="F1347" s="807"/>
      <c r="G1347" s="682"/>
      <c r="H1347" s="682"/>
      <c r="I1347" s="808"/>
      <c r="J1347" s="809"/>
      <c r="K1347" s="810"/>
      <c r="L1347" s="811"/>
      <c r="M1347" s="810"/>
      <c r="N1347" s="812"/>
      <c r="O1347" s="813"/>
      <c r="P1347" s="813"/>
      <c r="Q1347" s="647"/>
      <c r="R1347" s="682"/>
    </row>
    <row r="1348">
      <c r="A1348" s="845"/>
      <c r="B1348" s="799"/>
      <c r="C1348" s="800"/>
      <c r="D1348" s="799"/>
      <c r="E1348" s="802"/>
      <c r="F1348" s="807"/>
      <c r="G1348" s="682"/>
      <c r="H1348" s="682"/>
      <c r="I1348" s="808"/>
      <c r="J1348" s="809"/>
      <c r="K1348" s="810"/>
      <c r="L1348" s="811"/>
      <c r="M1348" s="810"/>
      <c r="N1348" s="812"/>
      <c r="O1348" s="813"/>
      <c r="P1348" s="813"/>
      <c r="Q1348" s="647"/>
      <c r="R1348" s="682"/>
    </row>
    <row r="1349">
      <c r="A1349" s="845"/>
      <c r="B1349" s="799"/>
      <c r="C1349" s="800"/>
      <c r="D1349" s="799"/>
      <c r="E1349" s="802"/>
      <c r="F1349" s="807"/>
      <c r="G1349" s="682"/>
      <c r="H1349" s="682"/>
      <c r="I1349" s="808"/>
      <c r="J1349" s="809"/>
      <c r="K1349" s="810"/>
      <c r="L1349" s="811"/>
      <c r="M1349" s="810"/>
      <c r="N1349" s="812"/>
      <c r="O1349" s="813"/>
      <c r="P1349" s="813"/>
      <c r="Q1349" s="647"/>
      <c r="R1349" s="682"/>
    </row>
    <row r="1350">
      <c r="A1350" s="845"/>
      <c r="B1350" s="799"/>
      <c r="C1350" s="800"/>
      <c r="D1350" s="799"/>
      <c r="E1350" s="802"/>
      <c r="F1350" s="807"/>
      <c r="G1350" s="682"/>
      <c r="H1350" s="682"/>
      <c r="I1350" s="808"/>
      <c r="J1350" s="809"/>
      <c r="K1350" s="810"/>
      <c r="L1350" s="811"/>
      <c r="M1350" s="810"/>
      <c r="N1350" s="812"/>
      <c r="O1350" s="813"/>
      <c r="P1350" s="813"/>
      <c r="Q1350" s="647"/>
      <c r="R1350" s="682"/>
    </row>
    <row r="1351">
      <c r="A1351" s="845"/>
      <c r="B1351" s="799"/>
      <c r="C1351" s="800"/>
      <c r="D1351" s="799"/>
      <c r="E1351" s="802"/>
      <c r="F1351" s="807"/>
      <c r="G1351" s="682"/>
      <c r="H1351" s="682"/>
      <c r="I1351" s="808"/>
      <c r="J1351" s="809"/>
      <c r="K1351" s="810"/>
      <c r="L1351" s="811"/>
      <c r="M1351" s="810"/>
      <c r="N1351" s="812"/>
      <c r="O1351" s="813"/>
      <c r="P1351" s="813"/>
      <c r="Q1351" s="647"/>
      <c r="R1351" s="682"/>
    </row>
    <row r="1352">
      <c r="A1352" s="845"/>
      <c r="B1352" s="799"/>
      <c r="C1352" s="800"/>
      <c r="D1352" s="799"/>
      <c r="E1352" s="802"/>
      <c r="F1352" s="807"/>
      <c r="G1352" s="682"/>
      <c r="H1352" s="682"/>
      <c r="I1352" s="808"/>
      <c r="J1352" s="809"/>
      <c r="K1352" s="810"/>
      <c r="L1352" s="811"/>
      <c r="M1352" s="810"/>
      <c r="N1352" s="812"/>
      <c r="O1352" s="813"/>
      <c r="P1352" s="813"/>
      <c r="Q1352" s="647"/>
      <c r="R1352" s="682"/>
    </row>
    <row r="1353">
      <c r="A1353" s="845"/>
      <c r="B1353" s="799"/>
      <c r="C1353" s="800"/>
      <c r="D1353" s="799"/>
      <c r="E1353" s="802"/>
      <c r="F1353" s="807"/>
      <c r="G1353" s="682"/>
      <c r="H1353" s="682"/>
      <c r="I1353" s="808"/>
      <c r="J1353" s="809"/>
      <c r="K1353" s="810"/>
      <c r="L1353" s="811"/>
      <c r="M1353" s="810"/>
      <c r="N1353" s="812"/>
      <c r="O1353" s="813"/>
      <c r="P1353" s="813"/>
      <c r="Q1353" s="647"/>
      <c r="R1353" s="682"/>
    </row>
    <row r="1354">
      <c r="A1354" s="845"/>
      <c r="B1354" s="799"/>
      <c r="C1354" s="800"/>
      <c r="D1354" s="799"/>
      <c r="E1354" s="802"/>
      <c r="F1354" s="807"/>
      <c r="G1354" s="682"/>
      <c r="H1354" s="682"/>
      <c r="I1354" s="808"/>
      <c r="J1354" s="809"/>
      <c r="K1354" s="810"/>
      <c r="L1354" s="811"/>
      <c r="M1354" s="810"/>
      <c r="N1354" s="812"/>
      <c r="O1354" s="813"/>
      <c r="P1354" s="813"/>
      <c r="Q1354" s="647"/>
      <c r="R1354" s="682"/>
    </row>
    <row r="1355">
      <c r="A1355" s="845"/>
      <c r="B1355" s="799"/>
      <c r="C1355" s="800"/>
      <c r="D1355" s="799"/>
      <c r="E1355" s="802"/>
      <c r="F1355" s="807"/>
      <c r="G1355" s="682"/>
      <c r="H1355" s="682"/>
      <c r="I1355" s="808"/>
      <c r="J1355" s="809"/>
      <c r="K1355" s="810"/>
      <c r="L1355" s="811"/>
      <c r="M1355" s="810"/>
      <c r="N1355" s="812"/>
      <c r="O1355" s="813"/>
      <c r="P1355" s="813"/>
      <c r="Q1355" s="647"/>
      <c r="R1355" s="682"/>
    </row>
    <row r="1356">
      <c r="A1356" s="845"/>
      <c r="B1356" s="799"/>
      <c r="C1356" s="800"/>
      <c r="D1356" s="799"/>
      <c r="E1356" s="802"/>
      <c r="F1356" s="807"/>
      <c r="G1356" s="682"/>
      <c r="H1356" s="682"/>
      <c r="I1356" s="808"/>
      <c r="J1356" s="809"/>
      <c r="K1356" s="810"/>
      <c r="L1356" s="811"/>
      <c r="M1356" s="810"/>
      <c r="N1356" s="812"/>
      <c r="O1356" s="813"/>
      <c r="P1356" s="813"/>
      <c r="Q1356" s="647"/>
      <c r="R1356" s="682"/>
    </row>
    <row r="1357">
      <c r="A1357" s="845"/>
      <c r="B1357" s="799"/>
      <c r="C1357" s="800"/>
      <c r="D1357" s="799"/>
      <c r="E1357" s="802"/>
      <c r="F1357" s="807"/>
      <c r="G1357" s="682"/>
      <c r="H1357" s="682"/>
      <c r="I1357" s="808"/>
      <c r="J1357" s="809"/>
      <c r="K1357" s="810"/>
      <c r="L1357" s="811"/>
      <c r="M1357" s="810"/>
      <c r="N1357" s="812"/>
      <c r="O1357" s="813"/>
      <c r="P1357" s="813"/>
      <c r="Q1357" s="647"/>
      <c r="R1357" s="682"/>
    </row>
    <row r="1358">
      <c r="A1358" s="845"/>
      <c r="B1358" s="799"/>
      <c r="C1358" s="800"/>
      <c r="D1358" s="799"/>
      <c r="E1358" s="802"/>
      <c r="F1358" s="807"/>
      <c r="G1358" s="682"/>
      <c r="H1358" s="682"/>
      <c r="I1358" s="808"/>
      <c r="J1358" s="809"/>
      <c r="K1358" s="810"/>
      <c r="L1358" s="811"/>
      <c r="M1358" s="810"/>
      <c r="N1358" s="812"/>
      <c r="O1358" s="813"/>
      <c r="P1358" s="813"/>
      <c r="Q1358" s="647"/>
      <c r="R1358" s="682"/>
    </row>
    <row r="1359">
      <c r="A1359" s="845"/>
      <c r="B1359" s="799"/>
      <c r="C1359" s="800"/>
      <c r="D1359" s="799"/>
      <c r="E1359" s="802"/>
      <c r="F1359" s="807"/>
      <c r="G1359" s="682"/>
      <c r="H1359" s="682"/>
      <c r="I1359" s="808"/>
      <c r="J1359" s="809"/>
      <c r="K1359" s="810"/>
      <c r="L1359" s="811"/>
      <c r="M1359" s="810"/>
      <c r="N1359" s="812"/>
      <c r="O1359" s="813"/>
      <c r="P1359" s="813"/>
      <c r="Q1359" s="647"/>
      <c r="R1359" s="682"/>
    </row>
    <row r="1360">
      <c r="A1360" s="845"/>
      <c r="B1360" s="799"/>
      <c r="C1360" s="800"/>
      <c r="D1360" s="799"/>
      <c r="E1360" s="802"/>
      <c r="F1360" s="807"/>
      <c r="G1360" s="682"/>
      <c r="H1360" s="682"/>
      <c r="I1360" s="808"/>
      <c r="J1360" s="809"/>
      <c r="K1360" s="810"/>
      <c r="L1360" s="811"/>
      <c r="M1360" s="810"/>
      <c r="N1360" s="812"/>
      <c r="O1360" s="813"/>
      <c r="P1360" s="813"/>
      <c r="Q1360" s="647"/>
      <c r="R1360" s="682"/>
    </row>
    <row r="1361">
      <c r="A1361" s="845"/>
      <c r="B1361" s="799"/>
      <c r="C1361" s="800"/>
      <c r="D1361" s="799"/>
      <c r="E1361" s="802"/>
      <c r="F1361" s="807"/>
      <c r="G1361" s="682"/>
      <c r="H1361" s="682"/>
      <c r="I1361" s="808"/>
      <c r="J1361" s="809"/>
      <c r="K1361" s="810"/>
      <c r="L1361" s="811"/>
      <c r="M1361" s="810"/>
      <c r="N1361" s="812"/>
      <c r="O1361" s="813"/>
      <c r="P1361" s="813"/>
      <c r="Q1361" s="647"/>
      <c r="R1361" s="682"/>
    </row>
    <row r="1362">
      <c r="A1362" s="845"/>
      <c r="B1362" s="799"/>
      <c r="C1362" s="800"/>
      <c r="D1362" s="799"/>
      <c r="E1362" s="802"/>
      <c r="F1362" s="807"/>
      <c r="G1362" s="682"/>
      <c r="H1362" s="682"/>
      <c r="I1362" s="808"/>
      <c r="J1362" s="809"/>
      <c r="K1362" s="810"/>
      <c r="L1362" s="811"/>
      <c r="M1362" s="810"/>
      <c r="N1362" s="812"/>
      <c r="O1362" s="813"/>
      <c r="P1362" s="813"/>
      <c r="Q1362" s="647"/>
      <c r="R1362" s="682"/>
    </row>
    <row r="1363">
      <c r="A1363" s="845"/>
      <c r="B1363" s="799"/>
      <c r="C1363" s="800"/>
      <c r="D1363" s="799"/>
      <c r="E1363" s="802"/>
      <c r="F1363" s="807"/>
      <c r="G1363" s="682"/>
      <c r="H1363" s="682"/>
      <c r="I1363" s="808"/>
      <c r="J1363" s="809"/>
      <c r="K1363" s="810"/>
      <c r="L1363" s="811"/>
      <c r="M1363" s="810"/>
      <c r="N1363" s="812"/>
      <c r="O1363" s="813"/>
      <c r="P1363" s="813"/>
      <c r="Q1363" s="647"/>
      <c r="R1363" s="682"/>
    </row>
    <row r="1364">
      <c r="A1364" s="845"/>
      <c r="B1364" s="799"/>
      <c r="C1364" s="800"/>
      <c r="D1364" s="799"/>
      <c r="E1364" s="802"/>
      <c r="F1364" s="807"/>
      <c r="G1364" s="682"/>
      <c r="H1364" s="682"/>
      <c r="I1364" s="808"/>
      <c r="J1364" s="809"/>
      <c r="K1364" s="810"/>
      <c r="L1364" s="811"/>
      <c r="M1364" s="810"/>
      <c r="N1364" s="812"/>
      <c r="O1364" s="813"/>
      <c r="P1364" s="813"/>
      <c r="Q1364" s="647"/>
      <c r="R1364" s="682"/>
    </row>
    <row r="1365">
      <c r="A1365" s="845"/>
      <c r="B1365" s="799"/>
      <c r="C1365" s="800"/>
      <c r="D1365" s="799"/>
      <c r="E1365" s="802"/>
      <c r="F1365" s="807"/>
      <c r="G1365" s="682"/>
      <c r="H1365" s="682"/>
      <c r="I1365" s="808"/>
      <c r="J1365" s="809"/>
      <c r="K1365" s="810"/>
      <c r="L1365" s="811"/>
      <c r="M1365" s="810"/>
      <c r="N1365" s="812"/>
      <c r="O1365" s="813"/>
      <c r="P1365" s="813"/>
      <c r="Q1365" s="647"/>
      <c r="R1365" s="682"/>
    </row>
    <row r="1366">
      <c r="A1366" s="845"/>
      <c r="B1366" s="799"/>
      <c r="C1366" s="800"/>
      <c r="D1366" s="799"/>
      <c r="E1366" s="802"/>
      <c r="F1366" s="807"/>
      <c r="G1366" s="682"/>
      <c r="H1366" s="682"/>
      <c r="I1366" s="808"/>
      <c r="J1366" s="809"/>
      <c r="K1366" s="810"/>
      <c r="L1366" s="811"/>
      <c r="M1366" s="810"/>
      <c r="N1366" s="812"/>
      <c r="O1366" s="813"/>
      <c r="P1366" s="813"/>
      <c r="Q1366" s="647"/>
      <c r="R1366" s="682"/>
    </row>
    <row r="1367">
      <c r="A1367" s="845"/>
      <c r="B1367" s="799"/>
      <c r="C1367" s="800"/>
      <c r="D1367" s="799"/>
      <c r="E1367" s="802"/>
      <c r="F1367" s="807"/>
      <c r="G1367" s="682"/>
      <c r="H1367" s="682"/>
      <c r="I1367" s="808"/>
      <c r="J1367" s="809"/>
      <c r="K1367" s="810"/>
      <c r="L1367" s="811"/>
      <c r="M1367" s="810"/>
      <c r="N1367" s="812"/>
      <c r="O1367" s="813"/>
      <c r="P1367" s="813"/>
      <c r="Q1367" s="647"/>
      <c r="R1367" s="682"/>
    </row>
    <row r="1368">
      <c r="A1368" s="845"/>
      <c r="B1368" s="799"/>
      <c r="C1368" s="800"/>
      <c r="D1368" s="799"/>
      <c r="E1368" s="802"/>
      <c r="F1368" s="807"/>
      <c r="G1368" s="682"/>
      <c r="H1368" s="682"/>
      <c r="I1368" s="808"/>
      <c r="J1368" s="809"/>
      <c r="K1368" s="810"/>
      <c r="L1368" s="811"/>
      <c r="M1368" s="810"/>
      <c r="N1368" s="812"/>
      <c r="O1368" s="813"/>
      <c r="P1368" s="813"/>
      <c r="Q1368" s="647"/>
      <c r="R1368" s="682"/>
    </row>
    <row r="1369">
      <c r="A1369" s="845"/>
      <c r="B1369" s="799"/>
      <c r="C1369" s="800"/>
      <c r="D1369" s="799"/>
      <c r="E1369" s="802"/>
      <c r="F1369" s="807"/>
      <c r="G1369" s="682"/>
      <c r="H1369" s="682"/>
      <c r="I1369" s="808"/>
      <c r="J1369" s="809"/>
      <c r="K1369" s="810"/>
      <c r="L1369" s="811"/>
      <c r="M1369" s="810"/>
      <c r="N1369" s="812"/>
      <c r="O1369" s="813"/>
      <c r="P1369" s="813"/>
      <c r="Q1369" s="647"/>
      <c r="R1369" s="682"/>
    </row>
    <row r="1370">
      <c r="A1370" s="845"/>
      <c r="B1370" s="799"/>
      <c r="C1370" s="800"/>
      <c r="D1370" s="799"/>
      <c r="E1370" s="802"/>
      <c r="F1370" s="807"/>
      <c r="G1370" s="682"/>
      <c r="H1370" s="682"/>
      <c r="I1370" s="808"/>
      <c r="J1370" s="809"/>
      <c r="K1370" s="810"/>
      <c r="L1370" s="811"/>
      <c r="M1370" s="810"/>
      <c r="N1370" s="812"/>
      <c r="O1370" s="813"/>
      <c r="P1370" s="813"/>
      <c r="Q1370" s="647"/>
      <c r="R1370" s="682"/>
    </row>
    <row r="1371">
      <c r="A1371" s="845"/>
      <c r="B1371" s="799"/>
      <c r="C1371" s="800"/>
      <c r="D1371" s="799"/>
      <c r="E1371" s="802"/>
      <c r="F1371" s="807"/>
      <c r="G1371" s="682"/>
      <c r="H1371" s="682"/>
      <c r="I1371" s="808"/>
      <c r="J1371" s="809"/>
      <c r="K1371" s="810"/>
      <c r="L1371" s="811"/>
      <c r="M1371" s="810"/>
      <c r="N1371" s="812"/>
      <c r="O1371" s="813"/>
      <c r="P1371" s="813"/>
      <c r="Q1371" s="647"/>
      <c r="R1371" s="682"/>
    </row>
    <row r="1372">
      <c r="A1372" s="845"/>
      <c r="B1372" s="799"/>
      <c r="C1372" s="800"/>
      <c r="D1372" s="799"/>
      <c r="E1372" s="802"/>
      <c r="F1372" s="807"/>
      <c r="G1372" s="682"/>
      <c r="H1372" s="682"/>
      <c r="I1372" s="808"/>
      <c r="J1372" s="809"/>
      <c r="K1372" s="810"/>
      <c r="L1372" s="811"/>
      <c r="M1372" s="810"/>
      <c r="N1372" s="812"/>
      <c r="O1372" s="813"/>
      <c r="P1372" s="813"/>
      <c r="Q1372" s="647"/>
      <c r="R1372" s="682"/>
    </row>
    <row r="1373">
      <c r="A1373" s="845"/>
      <c r="B1373" s="799"/>
      <c r="C1373" s="800"/>
      <c r="D1373" s="799"/>
      <c r="E1373" s="802"/>
      <c r="F1373" s="807"/>
      <c r="G1373" s="682"/>
      <c r="H1373" s="682"/>
      <c r="I1373" s="808"/>
      <c r="J1373" s="809"/>
      <c r="K1373" s="810"/>
      <c r="L1373" s="811"/>
      <c r="M1373" s="810"/>
      <c r="N1373" s="812"/>
      <c r="O1373" s="813"/>
      <c r="P1373" s="813"/>
      <c r="Q1373" s="647"/>
      <c r="R1373" s="682"/>
    </row>
    <row r="1374">
      <c r="A1374" s="845"/>
      <c r="B1374" s="799"/>
      <c r="C1374" s="800"/>
      <c r="D1374" s="799"/>
      <c r="E1374" s="802"/>
      <c r="F1374" s="807"/>
      <c r="G1374" s="682"/>
      <c r="H1374" s="682"/>
      <c r="I1374" s="808"/>
      <c r="J1374" s="809"/>
      <c r="K1374" s="810"/>
      <c r="L1374" s="811"/>
      <c r="M1374" s="810"/>
      <c r="N1374" s="812"/>
      <c r="O1374" s="813"/>
      <c r="P1374" s="813"/>
      <c r="Q1374" s="647"/>
      <c r="R1374" s="682"/>
    </row>
    <row r="1375">
      <c r="A1375" s="845"/>
      <c r="B1375" s="799"/>
      <c r="C1375" s="800"/>
      <c r="D1375" s="799"/>
      <c r="E1375" s="802"/>
      <c r="F1375" s="807"/>
      <c r="G1375" s="682"/>
      <c r="H1375" s="682"/>
      <c r="I1375" s="808"/>
      <c r="J1375" s="809"/>
      <c r="K1375" s="810"/>
      <c r="L1375" s="811"/>
      <c r="M1375" s="810"/>
      <c r="N1375" s="812"/>
      <c r="O1375" s="813"/>
      <c r="P1375" s="813"/>
      <c r="Q1375" s="647"/>
      <c r="R1375" s="682"/>
    </row>
    <row r="1376">
      <c r="A1376" s="845"/>
      <c r="B1376" s="799"/>
      <c r="C1376" s="800"/>
      <c r="D1376" s="799"/>
      <c r="E1376" s="802"/>
      <c r="F1376" s="807"/>
      <c r="G1376" s="682"/>
      <c r="H1376" s="682"/>
      <c r="I1376" s="808"/>
      <c r="J1376" s="809"/>
      <c r="K1376" s="810"/>
      <c r="L1376" s="811"/>
      <c r="M1376" s="810"/>
      <c r="N1376" s="812"/>
      <c r="O1376" s="813"/>
      <c r="P1376" s="813"/>
      <c r="Q1376" s="647"/>
      <c r="R1376" s="682"/>
    </row>
    <row r="1377">
      <c r="A1377" s="845"/>
      <c r="B1377" s="799"/>
      <c r="C1377" s="800"/>
      <c r="D1377" s="799"/>
      <c r="E1377" s="802"/>
      <c r="F1377" s="807"/>
      <c r="G1377" s="682"/>
      <c r="H1377" s="682"/>
      <c r="I1377" s="808"/>
      <c r="J1377" s="809"/>
      <c r="K1377" s="810"/>
      <c r="L1377" s="811"/>
      <c r="M1377" s="810"/>
      <c r="N1377" s="812"/>
      <c r="O1377" s="813"/>
      <c r="P1377" s="813"/>
      <c r="Q1377" s="647"/>
      <c r="R1377" s="682"/>
    </row>
    <row r="1378">
      <c r="A1378" s="845"/>
      <c r="B1378" s="799"/>
      <c r="C1378" s="800"/>
      <c r="D1378" s="799"/>
      <c r="E1378" s="802"/>
      <c r="F1378" s="807"/>
      <c r="G1378" s="682"/>
      <c r="H1378" s="682"/>
      <c r="I1378" s="808"/>
      <c r="J1378" s="809"/>
      <c r="K1378" s="810"/>
      <c r="L1378" s="811"/>
      <c r="M1378" s="810"/>
      <c r="N1378" s="812"/>
      <c r="O1378" s="813"/>
      <c r="P1378" s="813"/>
      <c r="Q1378" s="647"/>
      <c r="R1378" s="682"/>
    </row>
    <row r="1379">
      <c r="A1379" s="845"/>
      <c r="B1379" s="799"/>
      <c r="C1379" s="800"/>
      <c r="D1379" s="799"/>
      <c r="E1379" s="802"/>
      <c r="F1379" s="807"/>
      <c r="G1379" s="682"/>
      <c r="H1379" s="682"/>
      <c r="I1379" s="808"/>
      <c r="J1379" s="809"/>
      <c r="K1379" s="810"/>
      <c r="L1379" s="811"/>
      <c r="M1379" s="810"/>
      <c r="N1379" s="812"/>
      <c r="O1379" s="813"/>
      <c r="P1379" s="813"/>
      <c r="Q1379" s="647"/>
      <c r="R1379" s="682"/>
    </row>
    <row r="1380">
      <c r="A1380" s="845"/>
      <c r="B1380" s="799"/>
      <c r="C1380" s="800"/>
      <c r="D1380" s="799"/>
      <c r="E1380" s="802"/>
      <c r="F1380" s="807"/>
      <c r="G1380" s="682"/>
      <c r="H1380" s="682"/>
      <c r="I1380" s="808"/>
      <c r="J1380" s="809"/>
      <c r="K1380" s="810"/>
      <c r="L1380" s="811"/>
      <c r="M1380" s="810"/>
      <c r="N1380" s="812"/>
      <c r="O1380" s="813"/>
      <c r="P1380" s="813"/>
      <c r="Q1380" s="647"/>
      <c r="R1380" s="682"/>
    </row>
    <row r="1381">
      <c r="A1381" s="845"/>
      <c r="B1381" s="799"/>
      <c r="C1381" s="800"/>
      <c r="D1381" s="799"/>
      <c r="E1381" s="802"/>
      <c r="F1381" s="807"/>
      <c r="G1381" s="682"/>
      <c r="H1381" s="682"/>
      <c r="I1381" s="808"/>
      <c r="J1381" s="809"/>
      <c r="K1381" s="810"/>
      <c r="L1381" s="811"/>
      <c r="M1381" s="810"/>
      <c r="N1381" s="812"/>
      <c r="O1381" s="813"/>
      <c r="P1381" s="813"/>
      <c r="Q1381" s="647"/>
      <c r="R1381" s="682"/>
    </row>
    <row r="1382">
      <c r="A1382" s="845"/>
      <c r="B1382" s="799"/>
      <c r="C1382" s="800"/>
      <c r="D1382" s="799"/>
      <c r="E1382" s="802"/>
      <c r="F1382" s="807"/>
      <c r="G1382" s="682"/>
      <c r="H1382" s="682"/>
      <c r="I1382" s="808"/>
      <c r="J1382" s="809"/>
      <c r="K1382" s="810"/>
      <c r="L1382" s="811"/>
      <c r="M1382" s="810"/>
      <c r="N1382" s="812"/>
      <c r="O1382" s="813"/>
      <c r="P1382" s="813"/>
      <c r="Q1382" s="647"/>
      <c r="R1382" s="682"/>
    </row>
    <row r="1383">
      <c r="A1383" s="845"/>
      <c r="B1383" s="799"/>
      <c r="C1383" s="800"/>
      <c r="D1383" s="799"/>
      <c r="E1383" s="802"/>
      <c r="F1383" s="807"/>
      <c r="G1383" s="682"/>
      <c r="H1383" s="682"/>
      <c r="I1383" s="808"/>
      <c r="J1383" s="809"/>
      <c r="K1383" s="810"/>
      <c r="L1383" s="811"/>
      <c r="M1383" s="810"/>
      <c r="N1383" s="812"/>
      <c r="O1383" s="813"/>
      <c r="P1383" s="813"/>
      <c r="Q1383" s="647"/>
      <c r="R1383" s="682"/>
    </row>
    <row r="1384">
      <c r="A1384" s="845"/>
      <c r="B1384" s="799"/>
      <c r="C1384" s="800"/>
      <c r="D1384" s="799"/>
      <c r="E1384" s="802"/>
      <c r="F1384" s="807"/>
      <c r="G1384" s="682"/>
      <c r="H1384" s="682"/>
      <c r="I1384" s="808"/>
      <c r="J1384" s="809"/>
      <c r="K1384" s="810"/>
      <c r="L1384" s="811"/>
      <c r="M1384" s="810"/>
      <c r="N1384" s="812"/>
      <c r="O1384" s="813"/>
      <c r="P1384" s="813"/>
      <c r="Q1384" s="647"/>
      <c r="R1384" s="682"/>
    </row>
    <row r="1385">
      <c r="A1385" s="845"/>
      <c r="B1385" s="799"/>
      <c r="C1385" s="800"/>
      <c r="D1385" s="799"/>
      <c r="E1385" s="802"/>
      <c r="F1385" s="807"/>
      <c r="G1385" s="682"/>
      <c r="H1385" s="682"/>
      <c r="I1385" s="808"/>
      <c r="J1385" s="809"/>
      <c r="K1385" s="810"/>
      <c r="L1385" s="811"/>
      <c r="M1385" s="810"/>
      <c r="N1385" s="812"/>
      <c r="O1385" s="813"/>
      <c r="P1385" s="813"/>
      <c r="Q1385" s="647"/>
      <c r="R1385" s="682"/>
    </row>
    <row r="1386">
      <c r="A1386" s="845"/>
      <c r="B1386" s="799"/>
      <c r="C1386" s="800"/>
      <c r="D1386" s="799"/>
      <c r="E1386" s="802"/>
      <c r="F1386" s="807"/>
      <c r="G1386" s="682"/>
      <c r="H1386" s="682"/>
      <c r="I1386" s="808"/>
      <c r="J1386" s="809"/>
      <c r="K1386" s="810"/>
      <c r="L1386" s="811"/>
      <c r="M1386" s="810"/>
      <c r="N1386" s="812"/>
      <c r="O1386" s="813"/>
      <c r="P1386" s="813"/>
      <c r="Q1386" s="647"/>
      <c r="R1386" s="682"/>
    </row>
    <row r="1387">
      <c r="A1387" s="845"/>
      <c r="B1387" s="799"/>
      <c r="C1387" s="800"/>
      <c r="D1387" s="799"/>
      <c r="E1387" s="802"/>
      <c r="F1387" s="807"/>
      <c r="G1387" s="682"/>
      <c r="H1387" s="682"/>
      <c r="I1387" s="808"/>
      <c r="J1387" s="809"/>
      <c r="K1387" s="810"/>
      <c r="L1387" s="811"/>
      <c r="M1387" s="810"/>
      <c r="N1387" s="812"/>
      <c r="O1387" s="813"/>
      <c r="P1387" s="813"/>
      <c r="Q1387" s="647"/>
      <c r="R1387" s="682"/>
    </row>
    <row r="1388">
      <c r="A1388" s="845"/>
      <c r="B1388" s="799"/>
      <c r="C1388" s="800"/>
      <c r="D1388" s="799"/>
      <c r="E1388" s="802"/>
      <c r="F1388" s="807"/>
      <c r="G1388" s="682"/>
      <c r="H1388" s="682"/>
      <c r="I1388" s="808"/>
      <c r="J1388" s="809"/>
      <c r="K1388" s="810"/>
      <c r="L1388" s="811"/>
      <c r="M1388" s="810"/>
      <c r="N1388" s="812"/>
      <c r="O1388" s="813"/>
      <c r="P1388" s="813"/>
      <c r="Q1388" s="647"/>
      <c r="R1388" s="682"/>
    </row>
    <row r="1389">
      <c r="A1389" s="845"/>
      <c r="B1389" s="799"/>
      <c r="C1389" s="800"/>
      <c r="D1389" s="799"/>
      <c r="E1389" s="802"/>
      <c r="F1389" s="807"/>
      <c r="G1389" s="682"/>
      <c r="H1389" s="682"/>
      <c r="I1389" s="808"/>
      <c r="J1389" s="809"/>
      <c r="K1389" s="810"/>
      <c r="L1389" s="811"/>
      <c r="M1389" s="810"/>
      <c r="N1389" s="812"/>
      <c r="O1389" s="813"/>
      <c r="P1389" s="813"/>
      <c r="Q1389" s="647"/>
      <c r="R1389" s="682"/>
    </row>
    <row r="1390">
      <c r="A1390" s="845"/>
      <c r="B1390" s="799"/>
      <c r="C1390" s="800"/>
      <c r="D1390" s="799"/>
      <c r="E1390" s="802"/>
      <c r="F1390" s="807"/>
      <c r="G1390" s="682"/>
      <c r="H1390" s="682"/>
      <c r="I1390" s="808"/>
      <c r="J1390" s="809"/>
      <c r="K1390" s="810"/>
      <c r="L1390" s="811"/>
      <c r="M1390" s="810"/>
      <c r="N1390" s="812"/>
      <c r="O1390" s="813"/>
      <c r="P1390" s="813"/>
      <c r="Q1390" s="647"/>
      <c r="R1390" s="682"/>
    </row>
    <row r="1391">
      <c r="A1391" s="845"/>
      <c r="B1391" s="799"/>
      <c r="C1391" s="800"/>
      <c r="D1391" s="799"/>
      <c r="E1391" s="802"/>
      <c r="F1391" s="807"/>
      <c r="G1391" s="682"/>
      <c r="H1391" s="682"/>
      <c r="I1391" s="808"/>
      <c r="J1391" s="809"/>
      <c r="K1391" s="810"/>
      <c r="L1391" s="811"/>
      <c r="M1391" s="810"/>
      <c r="N1391" s="812"/>
      <c r="O1391" s="813"/>
      <c r="P1391" s="813"/>
      <c r="Q1391" s="647"/>
      <c r="R1391" s="682"/>
    </row>
    <row r="1392">
      <c r="A1392" s="845"/>
      <c r="B1392" s="799"/>
      <c r="C1392" s="800"/>
      <c r="D1392" s="799"/>
      <c r="E1392" s="802"/>
      <c r="F1392" s="807"/>
      <c r="G1392" s="682"/>
      <c r="H1392" s="682"/>
      <c r="I1392" s="808"/>
      <c r="J1392" s="809"/>
      <c r="K1392" s="810"/>
      <c r="L1392" s="811"/>
      <c r="M1392" s="810"/>
      <c r="N1392" s="812"/>
      <c r="O1392" s="813"/>
      <c r="P1392" s="813"/>
      <c r="Q1392" s="647"/>
      <c r="R1392" s="682"/>
    </row>
    <row r="1393">
      <c r="A1393" s="845"/>
      <c r="B1393" s="799"/>
      <c r="C1393" s="800"/>
      <c r="D1393" s="799"/>
      <c r="E1393" s="802"/>
      <c r="F1393" s="807"/>
      <c r="G1393" s="682"/>
      <c r="H1393" s="682"/>
      <c r="I1393" s="808"/>
      <c r="J1393" s="809"/>
      <c r="K1393" s="810"/>
      <c r="L1393" s="811"/>
      <c r="M1393" s="810"/>
      <c r="N1393" s="812"/>
      <c r="O1393" s="813"/>
      <c r="P1393" s="813"/>
      <c r="Q1393" s="647"/>
      <c r="R1393" s="682"/>
    </row>
    <row r="1394">
      <c r="A1394" s="845"/>
      <c r="B1394" s="799"/>
      <c r="C1394" s="800"/>
      <c r="D1394" s="799"/>
      <c r="E1394" s="802"/>
      <c r="F1394" s="807"/>
      <c r="G1394" s="682"/>
      <c r="H1394" s="682"/>
      <c r="I1394" s="808"/>
      <c r="J1394" s="809"/>
      <c r="K1394" s="810"/>
      <c r="L1394" s="811"/>
      <c r="M1394" s="810"/>
      <c r="N1394" s="812"/>
      <c r="O1394" s="813"/>
      <c r="P1394" s="813"/>
      <c r="Q1394" s="647"/>
      <c r="R1394" s="682"/>
    </row>
    <row r="1395">
      <c r="A1395" s="845"/>
      <c r="B1395" s="799"/>
      <c r="C1395" s="800"/>
      <c r="D1395" s="799"/>
      <c r="E1395" s="802"/>
      <c r="F1395" s="807"/>
      <c r="G1395" s="682"/>
      <c r="H1395" s="682"/>
      <c r="I1395" s="808"/>
      <c r="J1395" s="809"/>
      <c r="K1395" s="810"/>
      <c r="L1395" s="811"/>
      <c r="M1395" s="810"/>
      <c r="N1395" s="812"/>
      <c r="O1395" s="813"/>
      <c r="P1395" s="813"/>
      <c r="Q1395" s="647"/>
      <c r="R1395" s="682"/>
    </row>
    <row r="1396">
      <c r="A1396" s="845"/>
      <c r="B1396" s="799"/>
      <c r="C1396" s="800"/>
      <c r="D1396" s="799"/>
      <c r="E1396" s="802"/>
      <c r="F1396" s="807"/>
      <c r="G1396" s="682"/>
      <c r="H1396" s="682"/>
      <c r="I1396" s="808"/>
      <c r="J1396" s="809"/>
      <c r="K1396" s="810"/>
      <c r="L1396" s="811"/>
      <c r="M1396" s="810"/>
      <c r="N1396" s="812"/>
      <c r="O1396" s="813"/>
      <c r="P1396" s="813"/>
      <c r="Q1396" s="647"/>
      <c r="R1396" s="682"/>
    </row>
    <row r="1397">
      <c r="A1397" s="845"/>
      <c r="B1397" s="799"/>
      <c r="C1397" s="800"/>
      <c r="D1397" s="799"/>
      <c r="E1397" s="802"/>
      <c r="F1397" s="807"/>
      <c r="G1397" s="682"/>
      <c r="H1397" s="682"/>
      <c r="I1397" s="808"/>
      <c r="J1397" s="809"/>
      <c r="K1397" s="810"/>
      <c r="L1397" s="811"/>
      <c r="M1397" s="810"/>
      <c r="N1397" s="812"/>
      <c r="O1397" s="813"/>
      <c r="P1397" s="813"/>
      <c r="Q1397" s="647"/>
      <c r="R1397" s="682"/>
    </row>
    <row r="1398">
      <c r="A1398" s="845"/>
      <c r="B1398" s="799"/>
      <c r="C1398" s="800"/>
      <c r="D1398" s="799"/>
      <c r="E1398" s="802"/>
      <c r="F1398" s="807"/>
      <c r="G1398" s="682"/>
      <c r="H1398" s="682"/>
      <c r="I1398" s="808"/>
      <c r="J1398" s="809"/>
      <c r="K1398" s="810"/>
      <c r="L1398" s="811"/>
      <c r="M1398" s="810"/>
      <c r="N1398" s="812"/>
      <c r="O1398" s="813"/>
      <c r="P1398" s="813"/>
      <c r="Q1398" s="647"/>
      <c r="R1398" s="682"/>
    </row>
    <row r="1399">
      <c r="A1399" s="845"/>
      <c r="B1399" s="799"/>
      <c r="C1399" s="800"/>
      <c r="D1399" s="799"/>
      <c r="E1399" s="802"/>
      <c r="F1399" s="807"/>
      <c r="G1399" s="682"/>
      <c r="H1399" s="682"/>
      <c r="I1399" s="808"/>
      <c r="J1399" s="809"/>
      <c r="K1399" s="810"/>
      <c r="L1399" s="811"/>
      <c r="M1399" s="810"/>
      <c r="N1399" s="812"/>
      <c r="O1399" s="813"/>
      <c r="P1399" s="813"/>
      <c r="Q1399" s="647"/>
      <c r="R1399" s="682"/>
    </row>
    <row r="1400">
      <c r="A1400" s="845"/>
      <c r="B1400" s="799"/>
      <c r="C1400" s="800"/>
      <c r="D1400" s="799"/>
      <c r="E1400" s="802"/>
      <c r="F1400" s="807"/>
      <c r="G1400" s="682"/>
      <c r="H1400" s="682"/>
      <c r="I1400" s="808"/>
      <c r="J1400" s="809"/>
      <c r="K1400" s="810"/>
      <c r="L1400" s="811"/>
      <c r="M1400" s="810"/>
      <c r="N1400" s="812"/>
      <c r="O1400" s="813"/>
      <c r="P1400" s="813"/>
      <c r="Q1400" s="647"/>
      <c r="R1400" s="682"/>
    </row>
    <row r="1401">
      <c r="A1401" s="845"/>
      <c r="B1401" s="799"/>
      <c r="C1401" s="800"/>
      <c r="D1401" s="799"/>
      <c r="E1401" s="802"/>
      <c r="F1401" s="807"/>
      <c r="G1401" s="682"/>
      <c r="H1401" s="682"/>
      <c r="I1401" s="808"/>
      <c r="J1401" s="809"/>
      <c r="K1401" s="810"/>
      <c r="L1401" s="811"/>
      <c r="M1401" s="810"/>
      <c r="N1401" s="812"/>
      <c r="O1401" s="813"/>
      <c r="P1401" s="813"/>
      <c r="Q1401" s="647"/>
      <c r="R1401" s="682"/>
    </row>
    <row r="1402">
      <c r="A1402" s="845"/>
      <c r="B1402" s="799"/>
      <c r="C1402" s="800"/>
      <c r="D1402" s="799"/>
      <c r="E1402" s="802"/>
      <c r="F1402" s="807"/>
      <c r="G1402" s="682"/>
      <c r="H1402" s="682"/>
      <c r="I1402" s="808"/>
      <c r="J1402" s="809"/>
      <c r="K1402" s="810"/>
      <c r="L1402" s="811"/>
      <c r="M1402" s="810"/>
      <c r="N1402" s="812"/>
      <c r="O1402" s="813"/>
      <c r="P1402" s="813"/>
      <c r="Q1402" s="647"/>
      <c r="R1402" s="682"/>
    </row>
    <row r="1403">
      <c r="A1403" s="845"/>
      <c r="B1403" s="799"/>
      <c r="C1403" s="800"/>
      <c r="D1403" s="799"/>
      <c r="E1403" s="802"/>
      <c r="F1403" s="807"/>
      <c r="G1403" s="682"/>
      <c r="H1403" s="682"/>
      <c r="I1403" s="808"/>
      <c r="J1403" s="809"/>
      <c r="K1403" s="810"/>
      <c r="L1403" s="811"/>
      <c r="M1403" s="810"/>
      <c r="N1403" s="812"/>
      <c r="O1403" s="813"/>
      <c r="P1403" s="813"/>
      <c r="Q1403" s="647"/>
      <c r="R1403" s="682"/>
    </row>
    <row r="1404">
      <c r="A1404" s="845"/>
      <c r="B1404" s="799"/>
      <c r="C1404" s="800"/>
      <c r="D1404" s="799"/>
      <c r="E1404" s="802"/>
      <c r="F1404" s="807"/>
      <c r="G1404" s="682"/>
      <c r="H1404" s="682"/>
      <c r="I1404" s="808"/>
      <c r="J1404" s="809"/>
      <c r="K1404" s="810"/>
      <c r="L1404" s="811"/>
      <c r="M1404" s="810"/>
      <c r="N1404" s="812"/>
      <c r="O1404" s="813"/>
      <c r="P1404" s="813"/>
      <c r="Q1404" s="647"/>
      <c r="R1404" s="682"/>
    </row>
    <row r="1405">
      <c r="A1405" s="845"/>
      <c r="B1405" s="799"/>
      <c r="C1405" s="800"/>
      <c r="D1405" s="799"/>
      <c r="E1405" s="802"/>
      <c r="F1405" s="807"/>
      <c r="G1405" s="682"/>
      <c r="H1405" s="682"/>
      <c r="I1405" s="808"/>
      <c r="J1405" s="809"/>
      <c r="K1405" s="810"/>
      <c r="L1405" s="811"/>
      <c r="M1405" s="810"/>
      <c r="N1405" s="812"/>
      <c r="O1405" s="813"/>
      <c r="P1405" s="813"/>
      <c r="Q1405" s="647"/>
      <c r="R1405" s="682"/>
    </row>
    <row r="1406">
      <c r="A1406" s="845"/>
      <c r="B1406" s="799"/>
      <c r="C1406" s="800"/>
      <c r="D1406" s="799"/>
      <c r="E1406" s="802"/>
      <c r="F1406" s="807"/>
      <c r="G1406" s="682"/>
      <c r="H1406" s="682"/>
      <c r="I1406" s="808"/>
      <c r="J1406" s="809"/>
      <c r="K1406" s="810"/>
      <c r="L1406" s="811"/>
      <c r="M1406" s="810"/>
      <c r="N1406" s="812"/>
      <c r="O1406" s="813"/>
      <c r="P1406" s="813"/>
      <c r="Q1406" s="647"/>
      <c r="R1406" s="682"/>
    </row>
    <row r="1407">
      <c r="A1407" s="845"/>
      <c r="B1407" s="799"/>
      <c r="C1407" s="800"/>
      <c r="D1407" s="799"/>
      <c r="E1407" s="802"/>
      <c r="F1407" s="807"/>
      <c r="G1407" s="682"/>
      <c r="H1407" s="682"/>
      <c r="I1407" s="808"/>
      <c r="J1407" s="809"/>
      <c r="K1407" s="810"/>
      <c r="L1407" s="811"/>
      <c r="M1407" s="810"/>
      <c r="N1407" s="812"/>
      <c r="O1407" s="813"/>
      <c r="P1407" s="813"/>
      <c r="Q1407" s="647"/>
      <c r="R1407" s="682"/>
    </row>
    <row r="1408">
      <c r="A1408" s="845"/>
      <c r="B1408" s="799"/>
      <c r="C1408" s="800"/>
      <c r="D1408" s="799"/>
      <c r="E1408" s="802"/>
      <c r="F1408" s="807"/>
      <c r="G1408" s="682"/>
      <c r="H1408" s="682"/>
      <c r="I1408" s="808"/>
      <c r="J1408" s="809"/>
      <c r="K1408" s="810"/>
      <c r="L1408" s="811"/>
      <c r="M1408" s="810"/>
      <c r="N1408" s="812"/>
      <c r="O1408" s="813"/>
      <c r="P1408" s="813"/>
      <c r="Q1408" s="647"/>
      <c r="R1408" s="682"/>
    </row>
    <row r="1409">
      <c r="A1409" s="845"/>
      <c r="B1409" s="799"/>
      <c r="C1409" s="800"/>
      <c r="D1409" s="799"/>
      <c r="E1409" s="802"/>
      <c r="F1409" s="807"/>
      <c r="G1409" s="682"/>
      <c r="H1409" s="682"/>
      <c r="I1409" s="808"/>
      <c r="J1409" s="809"/>
      <c r="K1409" s="810"/>
      <c r="L1409" s="811"/>
      <c r="M1409" s="810"/>
      <c r="N1409" s="812"/>
      <c r="O1409" s="813"/>
      <c r="P1409" s="813"/>
      <c r="Q1409" s="647"/>
      <c r="R1409" s="682"/>
    </row>
    <row r="1410">
      <c r="A1410" s="845"/>
      <c r="B1410" s="799"/>
      <c r="C1410" s="800"/>
      <c r="D1410" s="799"/>
      <c r="E1410" s="802"/>
      <c r="F1410" s="807"/>
      <c r="G1410" s="682"/>
      <c r="H1410" s="682"/>
      <c r="I1410" s="808"/>
      <c r="J1410" s="809"/>
      <c r="K1410" s="810"/>
      <c r="L1410" s="811"/>
      <c r="M1410" s="810"/>
      <c r="N1410" s="812"/>
      <c r="O1410" s="813"/>
      <c r="P1410" s="813"/>
      <c r="Q1410" s="647"/>
      <c r="R1410" s="682"/>
    </row>
    <row r="1411">
      <c r="A1411" s="845"/>
      <c r="B1411" s="799"/>
      <c r="C1411" s="800"/>
      <c r="D1411" s="799"/>
      <c r="E1411" s="802"/>
      <c r="F1411" s="807"/>
      <c r="G1411" s="682"/>
      <c r="H1411" s="682"/>
      <c r="I1411" s="808"/>
      <c r="J1411" s="809"/>
      <c r="K1411" s="810"/>
      <c r="L1411" s="811"/>
      <c r="M1411" s="810"/>
      <c r="N1411" s="812"/>
      <c r="O1411" s="813"/>
      <c r="P1411" s="813"/>
      <c r="Q1411" s="647"/>
      <c r="R1411" s="682"/>
    </row>
    <row r="1412">
      <c r="A1412" s="845"/>
      <c r="B1412" s="799"/>
      <c r="C1412" s="800"/>
      <c r="D1412" s="799"/>
      <c r="E1412" s="802"/>
      <c r="F1412" s="807"/>
      <c r="G1412" s="682"/>
      <c r="H1412" s="682"/>
      <c r="I1412" s="808"/>
      <c r="J1412" s="809"/>
      <c r="K1412" s="810"/>
      <c r="L1412" s="811"/>
      <c r="M1412" s="810"/>
      <c r="N1412" s="812"/>
      <c r="O1412" s="813"/>
      <c r="P1412" s="813"/>
      <c r="Q1412" s="647"/>
      <c r="R1412" s="682"/>
    </row>
    <row r="1413">
      <c r="A1413" s="845"/>
      <c r="B1413" s="799"/>
      <c r="C1413" s="800"/>
      <c r="D1413" s="799"/>
      <c r="E1413" s="802"/>
      <c r="F1413" s="807"/>
      <c r="G1413" s="682"/>
      <c r="H1413" s="682"/>
      <c r="I1413" s="808"/>
      <c r="J1413" s="809"/>
      <c r="K1413" s="810"/>
      <c r="L1413" s="811"/>
      <c r="M1413" s="810"/>
      <c r="N1413" s="812"/>
      <c r="O1413" s="813"/>
      <c r="P1413" s="813"/>
      <c r="Q1413" s="647"/>
      <c r="R1413" s="682"/>
    </row>
    <row r="1414">
      <c r="A1414" s="845"/>
      <c r="B1414" s="799"/>
      <c r="C1414" s="800"/>
      <c r="D1414" s="799"/>
      <c r="E1414" s="802"/>
      <c r="F1414" s="807"/>
      <c r="G1414" s="682"/>
      <c r="H1414" s="682"/>
      <c r="I1414" s="808"/>
      <c r="J1414" s="809"/>
      <c r="K1414" s="810"/>
      <c r="L1414" s="811"/>
      <c r="M1414" s="810"/>
      <c r="N1414" s="812"/>
      <c r="O1414" s="813"/>
      <c r="P1414" s="813"/>
      <c r="Q1414" s="647"/>
      <c r="R1414" s="682"/>
    </row>
    <row r="1415">
      <c r="A1415" s="845"/>
      <c r="B1415" s="799"/>
      <c r="C1415" s="800"/>
      <c r="D1415" s="799"/>
      <c r="E1415" s="802"/>
      <c r="F1415" s="807"/>
      <c r="G1415" s="682"/>
      <c r="H1415" s="682"/>
      <c r="I1415" s="808"/>
      <c r="J1415" s="809"/>
      <c r="K1415" s="810"/>
      <c r="L1415" s="811"/>
      <c r="M1415" s="810"/>
      <c r="N1415" s="812"/>
      <c r="O1415" s="813"/>
      <c r="P1415" s="813"/>
      <c r="Q1415" s="647"/>
      <c r="R1415" s="682"/>
    </row>
    <row r="1416">
      <c r="A1416" s="845"/>
      <c r="B1416" s="799"/>
      <c r="C1416" s="800"/>
      <c r="D1416" s="799"/>
      <c r="E1416" s="802"/>
      <c r="F1416" s="807"/>
      <c r="G1416" s="682"/>
      <c r="H1416" s="682"/>
      <c r="I1416" s="808"/>
      <c r="J1416" s="809"/>
      <c r="K1416" s="810"/>
      <c r="L1416" s="811"/>
      <c r="M1416" s="810"/>
      <c r="N1416" s="812"/>
      <c r="O1416" s="813"/>
      <c r="P1416" s="813"/>
      <c r="Q1416" s="647"/>
      <c r="R1416" s="682"/>
    </row>
    <row r="1417">
      <c r="A1417" s="845"/>
      <c r="B1417" s="799"/>
      <c r="C1417" s="800"/>
      <c r="D1417" s="799"/>
      <c r="E1417" s="802"/>
      <c r="F1417" s="807"/>
      <c r="G1417" s="682"/>
      <c r="H1417" s="682"/>
      <c r="I1417" s="808"/>
      <c r="J1417" s="809"/>
      <c r="K1417" s="810"/>
      <c r="L1417" s="811"/>
      <c r="M1417" s="810"/>
      <c r="N1417" s="812"/>
      <c r="O1417" s="813"/>
      <c r="P1417" s="813"/>
      <c r="Q1417" s="647"/>
      <c r="R1417" s="682"/>
    </row>
    <row r="1418">
      <c r="A1418" s="845"/>
      <c r="B1418" s="799"/>
      <c r="C1418" s="800"/>
      <c r="D1418" s="799"/>
      <c r="E1418" s="802"/>
      <c r="F1418" s="807"/>
      <c r="G1418" s="682"/>
      <c r="H1418" s="682"/>
      <c r="I1418" s="808"/>
      <c r="J1418" s="809"/>
      <c r="K1418" s="810"/>
      <c r="L1418" s="811"/>
      <c r="M1418" s="810"/>
      <c r="N1418" s="812"/>
      <c r="O1418" s="813"/>
      <c r="P1418" s="813"/>
      <c r="Q1418" s="647"/>
      <c r="R1418" s="682"/>
    </row>
    <row r="1419">
      <c r="A1419" s="845"/>
      <c r="B1419" s="799"/>
      <c r="C1419" s="800"/>
      <c r="D1419" s="799"/>
      <c r="E1419" s="802"/>
      <c r="F1419" s="807"/>
      <c r="G1419" s="682"/>
      <c r="H1419" s="682"/>
      <c r="I1419" s="808"/>
      <c r="J1419" s="809"/>
      <c r="K1419" s="810"/>
      <c r="L1419" s="811"/>
      <c r="M1419" s="810"/>
      <c r="N1419" s="812"/>
      <c r="O1419" s="813"/>
      <c r="P1419" s="813"/>
      <c r="Q1419" s="647"/>
      <c r="R1419" s="682"/>
    </row>
    <row r="1420">
      <c r="A1420" s="845"/>
      <c r="B1420" s="799"/>
      <c r="C1420" s="800"/>
      <c r="D1420" s="799"/>
      <c r="E1420" s="802"/>
      <c r="F1420" s="807"/>
      <c r="G1420" s="682"/>
      <c r="H1420" s="682"/>
      <c r="I1420" s="808"/>
      <c r="J1420" s="809"/>
      <c r="K1420" s="810"/>
      <c r="L1420" s="811"/>
      <c r="M1420" s="810"/>
      <c r="N1420" s="812"/>
      <c r="O1420" s="813"/>
      <c r="P1420" s="813"/>
      <c r="Q1420" s="647"/>
      <c r="R1420" s="682"/>
    </row>
    <row r="1421">
      <c r="A1421" s="845"/>
      <c r="B1421" s="799"/>
      <c r="C1421" s="800"/>
      <c r="D1421" s="799"/>
      <c r="E1421" s="802"/>
      <c r="F1421" s="807"/>
      <c r="G1421" s="682"/>
      <c r="H1421" s="682"/>
      <c r="I1421" s="808"/>
      <c r="J1421" s="809"/>
      <c r="K1421" s="810"/>
      <c r="L1421" s="811"/>
      <c r="M1421" s="810"/>
      <c r="N1421" s="812"/>
      <c r="O1421" s="813"/>
      <c r="P1421" s="813"/>
      <c r="Q1421" s="647"/>
      <c r="R1421" s="682"/>
    </row>
    <row r="1422">
      <c r="A1422" s="845"/>
      <c r="B1422" s="799"/>
      <c r="C1422" s="800"/>
      <c r="D1422" s="799"/>
      <c r="E1422" s="802"/>
      <c r="F1422" s="807"/>
      <c r="G1422" s="682"/>
      <c r="H1422" s="682"/>
      <c r="I1422" s="808"/>
      <c r="J1422" s="809"/>
      <c r="K1422" s="810"/>
      <c r="L1422" s="811"/>
      <c r="M1422" s="810"/>
      <c r="N1422" s="812"/>
      <c r="O1422" s="813"/>
      <c r="P1422" s="813"/>
      <c r="Q1422" s="647"/>
      <c r="R1422" s="682"/>
    </row>
    <row r="1423">
      <c r="A1423" s="845"/>
      <c r="B1423" s="799"/>
      <c r="C1423" s="800"/>
      <c r="D1423" s="799"/>
      <c r="E1423" s="802"/>
      <c r="F1423" s="807"/>
      <c r="G1423" s="682"/>
      <c r="H1423" s="682"/>
      <c r="I1423" s="808"/>
      <c r="J1423" s="809"/>
      <c r="K1423" s="810"/>
      <c r="L1423" s="811"/>
      <c r="M1423" s="810"/>
      <c r="N1423" s="812"/>
      <c r="O1423" s="813"/>
      <c r="P1423" s="813"/>
      <c r="Q1423" s="647"/>
      <c r="R1423" s="682"/>
    </row>
    <row r="1424">
      <c r="A1424" s="845"/>
      <c r="B1424" s="799"/>
      <c r="C1424" s="800"/>
      <c r="D1424" s="799"/>
      <c r="E1424" s="802"/>
      <c r="F1424" s="807"/>
      <c r="G1424" s="682"/>
      <c r="H1424" s="682"/>
      <c r="I1424" s="808"/>
      <c r="J1424" s="809"/>
      <c r="K1424" s="810"/>
      <c r="L1424" s="811"/>
      <c r="M1424" s="810"/>
      <c r="N1424" s="812"/>
      <c r="O1424" s="813"/>
      <c r="P1424" s="813"/>
      <c r="Q1424" s="647"/>
      <c r="R1424" s="682"/>
    </row>
    <row r="1425">
      <c r="A1425" s="845"/>
      <c r="B1425" s="799"/>
      <c r="C1425" s="800"/>
      <c r="D1425" s="799"/>
      <c r="E1425" s="802"/>
      <c r="F1425" s="807"/>
      <c r="G1425" s="682"/>
      <c r="H1425" s="682"/>
      <c r="I1425" s="808"/>
      <c r="J1425" s="809"/>
      <c r="K1425" s="810"/>
      <c r="L1425" s="811"/>
      <c r="M1425" s="810"/>
      <c r="N1425" s="812"/>
      <c r="O1425" s="813"/>
      <c r="P1425" s="813"/>
      <c r="Q1425" s="647"/>
      <c r="R1425" s="682"/>
    </row>
    <row r="1426">
      <c r="A1426" s="845"/>
      <c r="B1426" s="799"/>
      <c r="C1426" s="800"/>
      <c r="D1426" s="799"/>
      <c r="E1426" s="802"/>
      <c r="F1426" s="807"/>
      <c r="G1426" s="682"/>
      <c r="H1426" s="682"/>
      <c r="I1426" s="808"/>
      <c r="J1426" s="809"/>
      <c r="K1426" s="810"/>
      <c r="L1426" s="811"/>
      <c r="M1426" s="810"/>
      <c r="N1426" s="812"/>
      <c r="O1426" s="813"/>
      <c r="P1426" s="813"/>
      <c r="Q1426" s="647"/>
      <c r="R1426" s="682"/>
    </row>
    <row r="1427">
      <c r="A1427" s="845"/>
      <c r="B1427" s="799"/>
      <c r="C1427" s="800"/>
      <c r="D1427" s="799"/>
      <c r="E1427" s="802"/>
      <c r="F1427" s="807"/>
      <c r="G1427" s="682"/>
      <c r="H1427" s="682"/>
      <c r="I1427" s="808"/>
      <c r="J1427" s="809"/>
      <c r="K1427" s="810"/>
      <c r="L1427" s="811"/>
      <c r="M1427" s="810"/>
      <c r="N1427" s="812"/>
      <c r="O1427" s="813"/>
      <c r="P1427" s="813"/>
      <c r="Q1427" s="647"/>
      <c r="R1427" s="682"/>
    </row>
    <row r="1428">
      <c r="A1428" s="845"/>
      <c r="B1428" s="799"/>
      <c r="C1428" s="800"/>
      <c r="D1428" s="799"/>
      <c r="E1428" s="802"/>
      <c r="F1428" s="807"/>
      <c r="G1428" s="682"/>
      <c r="H1428" s="682"/>
      <c r="I1428" s="808"/>
      <c r="J1428" s="809"/>
      <c r="K1428" s="810"/>
      <c r="L1428" s="811"/>
      <c r="M1428" s="810"/>
      <c r="N1428" s="812"/>
      <c r="O1428" s="813"/>
      <c r="P1428" s="813"/>
      <c r="Q1428" s="647"/>
      <c r="R1428" s="682"/>
    </row>
    <row r="1429">
      <c r="A1429" s="845"/>
      <c r="B1429" s="799"/>
      <c r="C1429" s="800"/>
      <c r="D1429" s="799"/>
      <c r="E1429" s="802"/>
      <c r="F1429" s="807"/>
      <c r="G1429" s="682"/>
      <c r="H1429" s="682"/>
      <c r="I1429" s="808"/>
      <c r="J1429" s="809"/>
      <c r="K1429" s="810"/>
      <c r="L1429" s="811"/>
      <c r="M1429" s="810"/>
      <c r="N1429" s="812"/>
      <c r="O1429" s="813"/>
      <c r="P1429" s="813"/>
      <c r="Q1429" s="647"/>
      <c r="R1429" s="682"/>
    </row>
    <row r="1430">
      <c r="A1430" s="845"/>
      <c r="B1430" s="799"/>
      <c r="C1430" s="800"/>
      <c r="D1430" s="799"/>
      <c r="E1430" s="802"/>
      <c r="F1430" s="807"/>
      <c r="G1430" s="682"/>
      <c r="H1430" s="682"/>
      <c r="I1430" s="808"/>
      <c r="J1430" s="809"/>
      <c r="K1430" s="810"/>
      <c r="L1430" s="811"/>
      <c r="M1430" s="810"/>
      <c r="N1430" s="812"/>
      <c r="O1430" s="813"/>
      <c r="P1430" s="813"/>
      <c r="Q1430" s="647"/>
      <c r="R1430" s="682"/>
    </row>
    <row r="1431">
      <c r="A1431" s="845"/>
      <c r="B1431" s="799"/>
      <c r="C1431" s="800"/>
      <c r="D1431" s="799"/>
      <c r="E1431" s="802"/>
      <c r="F1431" s="807"/>
      <c r="G1431" s="682"/>
      <c r="H1431" s="682"/>
      <c r="I1431" s="808"/>
      <c r="J1431" s="809"/>
      <c r="K1431" s="810"/>
      <c r="L1431" s="811"/>
      <c r="M1431" s="810"/>
      <c r="N1431" s="812"/>
      <c r="O1431" s="813"/>
      <c r="P1431" s="813"/>
      <c r="Q1431" s="647"/>
      <c r="R1431" s="682"/>
    </row>
    <row r="1432">
      <c r="A1432" s="845"/>
      <c r="B1432" s="799"/>
      <c r="C1432" s="800"/>
      <c r="D1432" s="799"/>
      <c r="E1432" s="802"/>
      <c r="F1432" s="807"/>
      <c r="G1432" s="682"/>
      <c r="H1432" s="682"/>
      <c r="I1432" s="808"/>
      <c r="J1432" s="809"/>
      <c r="K1432" s="810"/>
      <c r="L1432" s="811"/>
      <c r="M1432" s="810"/>
      <c r="N1432" s="812"/>
      <c r="O1432" s="813"/>
      <c r="P1432" s="813"/>
      <c r="Q1432" s="647"/>
      <c r="R1432" s="682"/>
    </row>
    <row r="1433">
      <c r="A1433" s="845"/>
      <c r="B1433" s="799"/>
      <c r="C1433" s="800"/>
      <c r="D1433" s="799"/>
      <c r="E1433" s="802"/>
      <c r="F1433" s="807"/>
      <c r="G1433" s="682"/>
      <c r="H1433" s="682"/>
      <c r="I1433" s="808"/>
      <c r="J1433" s="809"/>
      <c r="K1433" s="810"/>
      <c r="L1433" s="811"/>
      <c r="M1433" s="810"/>
      <c r="N1433" s="812"/>
      <c r="O1433" s="813"/>
      <c r="P1433" s="813"/>
      <c r="Q1433" s="647"/>
      <c r="R1433" s="682"/>
    </row>
    <row r="1434">
      <c r="A1434" s="845"/>
      <c r="B1434" s="799"/>
      <c r="C1434" s="800"/>
      <c r="D1434" s="799"/>
      <c r="E1434" s="802"/>
      <c r="F1434" s="807"/>
      <c r="G1434" s="682"/>
      <c r="H1434" s="682"/>
      <c r="I1434" s="808"/>
      <c r="J1434" s="809"/>
      <c r="K1434" s="810"/>
      <c r="L1434" s="811"/>
      <c r="M1434" s="810"/>
      <c r="N1434" s="812"/>
      <c r="O1434" s="813"/>
      <c r="P1434" s="813"/>
      <c r="Q1434" s="647"/>
      <c r="R1434" s="682"/>
    </row>
    <row r="1435">
      <c r="A1435" s="845"/>
      <c r="B1435" s="799"/>
      <c r="C1435" s="800"/>
      <c r="D1435" s="799"/>
      <c r="E1435" s="802"/>
      <c r="F1435" s="807"/>
      <c r="G1435" s="682"/>
      <c r="H1435" s="682"/>
      <c r="I1435" s="808"/>
      <c r="J1435" s="809"/>
      <c r="K1435" s="810"/>
      <c r="L1435" s="811"/>
      <c r="M1435" s="810"/>
      <c r="N1435" s="812"/>
      <c r="O1435" s="813"/>
      <c r="P1435" s="813"/>
      <c r="Q1435" s="647"/>
      <c r="R1435" s="682"/>
    </row>
    <row r="1436">
      <c r="A1436" s="845"/>
      <c r="B1436" s="799"/>
      <c r="C1436" s="800"/>
      <c r="D1436" s="799"/>
      <c r="E1436" s="802"/>
      <c r="F1436" s="807"/>
      <c r="G1436" s="682"/>
      <c r="H1436" s="682"/>
      <c r="I1436" s="808"/>
      <c r="J1436" s="809"/>
      <c r="K1436" s="810"/>
      <c r="L1436" s="811"/>
      <c r="M1436" s="810"/>
      <c r="N1436" s="812"/>
      <c r="O1436" s="813"/>
      <c r="P1436" s="813"/>
      <c r="Q1436" s="647"/>
      <c r="R1436" s="682"/>
    </row>
    <row r="1437">
      <c r="A1437" s="845"/>
      <c r="B1437" s="799"/>
      <c r="C1437" s="800"/>
      <c r="D1437" s="799"/>
      <c r="E1437" s="802"/>
      <c r="F1437" s="807"/>
      <c r="G1437" s="682"/>
      <c r="H1437" s="682"/>
      <c r="I1437" s="808"/>
      <c r="J1437" s="809"/>
      <c r="K1437" s="810"/>
      <c r="L1437" s="811"/>
      <c r="M1437" s="810"/>
      <c r="N1437" s="812"/>
      <c r="O1437" s="813"/>
      <c r="P1437" s="813"/>
      <c r="Q1437" s="647"/>
      <c r="R1437" s="682"/>
    </row>
    <row r="1438">
      <c r="A1438" s="845"/>
      <c r="B1438" s="799"/>
      <c r="C1438" s="800"/>
      <c r="D1438" s="799"/>
      <c r="E1438" s="802"/>
      <c r="F1438" s="807"/>
      <c r="G1438" s="682"/>
      <c r="H1438" s="682"/>
      <c r="I1438" s="808"/>
      <c r="J1438" s="809"/>
      <c r="K1438" s="810"/>
      <c r="L1438" s="811"/>
      <c r="M1438" s="810"/>
      <c r="N1438" s="812"/>
      <c r="O1438" s="813"/>
      <c r="P1438" s="813"/>
      <c r="Q1438" s="647"/>
      <c r="R1438" s="682"/>
    </row>
    <row r="1439">
      <c r="A1439" s="845"/>
      <c r="B1439" s="799"/>
      <c r="C1439" s="800"/>
      <c r="D1439" s="799"/>
      <c r="E1439" s="802"/>
      <c r="F1439" s="807"/>
      <c r="G1439" s="682"/>
      <c r="H1439" s="682"/>
      <c r="I1439" s="808"/>
      <c r="J1439" s="809"/>
      <c r="K1439" s="810"/>
      <c r="L1439" s="811"/>
      <c r="M1439" s="810"/>
      <c r="N1439" s="812"/>
      <c r="O1439" s="813"/>
      <c r="P1439" s="813"/>
      <c r="Q1439" s="647"/>
      <c r="R1439" s="682"/>
    </row>
    <row r="1440">
      <c r="A1440" s="845"/>
      <c r="B1440" s="799"/>
      <c r="C1440" s="800"/>
      <c r="D1440" s="799"/>
      <c r="E1440" s="802"/>
      <c r="F1440" s="807"/>
      <c r="G1440" s="682"/>
      <c r="H1440" s="682"/>
      <c r="I1440" s="808"/>
      <c r="J1440" s="809"/>
      <c r="K1440" s="810"/>
      <c r="L1440" s="811"/>
      <c r="M1440" s="810"/>
      <c r="N1440" s="812"/>
      <c r="O1440" s="813"/>
      <c r="P1440" s="813"/>
      <c r="Q1440" s="647"/>
      <c r="R1440" s="682"/>
    </row>
    <row r="1441">
      <c r="A1441" s="845"/>
      <c r="B1441" s="799"/>
      <c r="C1441" s="800"/>
      <c r="D1441" s="799"/>
      <c r="E1441" s="802"/>
      <c r="F1441" s="807"/>
      <c r="G1441" s="682"/>
      <c r="H1441" s="682"/>
      <c r="I1441" s="808"/>
      <c r="J1441" s="809"/>
      <c r="K1441" s="810"/>
      <c r="L1441" s="811"/>
      <c r="M1441" s="810"/>
      <c r="N1441" s="812"/>
      <c r="O1441" s="813"/>
      <c r="P1441" s="813"/>
      <c r="Q1441" s="647"/>
      <c r="R1441" s="682"/>
    </row>
    <row r="1442">
      <c r="A1442" s="845"/>
      <c r="B1442" s="799"/>
      <c r="C1442" s="800"/>
      <c r="D1442" s="799"/>
      <c r="E1442" s="802"/>
      <c r="F1442" s="807"/>
      <c r="G1442" s="682"/>
      <c r="H1442" s="682"/>
      <c r="I1442" s="808"/>
      <c r="J1442" s="809"/>
      <c r="K1442" s="810"/>
      <c r="L1442" s="811"/>
      <c r="M1442" s="810"/>
      <c r="N1442" s="812"/>
      <c r="O1442" s="813"/>
      <c r="P1442" s="813"/>
      <c r="Q1442" s="647"/>
      <c r="R1442" s="682"/>
    </row>
    <row r="1443">
      <c r="A1443" s="845"/>
      <c r="B1443" s="799"/>
      <c r="C1443" s="800"/>
      <c r="D1443" s="799"/>
      <c r="E1443" s="802"/>
      <c r="F1443" s="807"/>
      <c r="G1443" s="682"/>
      <c r="H1443" s="682"/>
      <c r="I1443" s="808"/>
      <c r="J1443" s="809"/>
      <c r="K1443" s="810"/>
      <c r="L1443" s="811"/>
      <c r="M1443" s="810"/>
      <c r="N1443" s="812"/>
      <c r="O1443" s="813"/>
      <c r="P1443" s="813"/>
      <c r="Q1443" s="647"/>
      <c r="R1443" s="682"/>
    </row>
    <row r="1444">
      <c r="A1444" s="845"/>
      <c r="B1444" s="799"/>
      <c r="C1444" s="800"/>
      <c r="D1444" s="799"/>
      <c r="E1444" s="802"/>
      <c r="F1444" s="807"/>
      <c r="G1444" s="682"/>
      <c r="H1444" s="682"/>
      <c r="I1444" s="808"/>
      <c r="J1444" s="809"/>
      <c r="K1444" s="810"/>
      <c r="L1444" s="811"/>
      <c r="M1444" s="810"/>
      <c r="N1444" s="812"/>
      <c r="O1444" s="813"/>
      <c r="P1444" s="813"/>
      <c r="Q1444" s="647"/>
      <c r="R1444" s="682"/>
    </row>
    <row r="1445">
      <c r="A1445" s="845"/>
      <c r="B1445" s="799"/>
      <c r="C1445" s="800"/>
      <c r="D1445" s="799"/>
      <c r="E1445" s="802"/>
      <c r="F1445" s="807"/>
      <c r="G1445" s="682"/>
      <c r="H1445" s="682"/>
      <c r="I1445" s="808"/>
      <c r="J1445" s="809"/>
      <c r="K1445" s="810"/>
      <c r="L1445" s="811"/>
      <c r="M1445" s="810"/>
      <c r="N1445" s="812"/>
      <c r="O1445" s="813"/>
      <c r="P1445" s="813"/>
      <c r="Q1445" s="647"/>
      <c r="R1445" s="682"/>
    </row>
    <row r="1446">
      <c r="A1446" s="845"/>
      <c r="B1446" s="799"/>
      <c r="C1446" s="800"/>
      <c r="D1446" s="799"/>
      <c r="E1446" s="802"/>
      <c r="F1446" s="807"/>
      <c r="G1446" s="682"/>
      <c r="H1446" s="682"/>
      <c r="I1446" s="808"/>
      <c r="J1446" s="809"/>
      <c r="K1446" s="810"/>
      <c r="L1446" s="811"/>
      <c r="M1446" s="810"/>
      <c r="N1446" s="812"/>
      <c r="O1446" s="813"/>
      <c r="P1446" s="813"/>
      <c r="Q1446" s="647"/>
      <c r="R1446" s="682"/>
    </row>
    <row r="1447">
      <c r="A1447" s="845"/>
      <c r="B1447" s="799"/>
      <c r="C1447" s="800"/>
      <c r="D1447" s="799"/>
      <c r="E1447" s="802"/>
      <c r="F1447" s="807"/>
      <c r="G1447" s="682"/>
      <c r="H1447" s="682"/>
      <c r="I1447" s="808"/>
      <c r="J1447" s="809"/>
      <c r="K1447" s="810"/>
      <c r="L1447" s="811"/>
      <c r="M1447" s="810"/>
      <c r="N1447" s="812"/>
      <c r="O1447" s="813"/>
      <c r="P1447" s="813"/>
      <c r="Q1447" s="647"/>
      <c r="R1447" s="682"/>
    </row>
    <row r="1448">
      <c r="A1448" s="845"/>
      <c r="B1448" s="799"/>
      <c r="C1448" s="800"/>
      <c r="D1448" s="799"/>
      <c r="E1448" s="802"/>
      <c r="F1448" s="807"/>
      <c r="G1448" s="682"/>
      <c r="H1448" s="682"/>
      <c r="I1448" s="808"/>
      <c r="J1448" s="809"/>
      <c r="K1448" s="810"/>
      <c r="L1448" s="811"/>
      <c r="M1448" s="810"/>
      <c r="N1448" s="812"/>
      <c r="O1448" s="813"/>
      <c r="P1448" s="813"/>
      <c r="Q1448" s="647"/>
      <c r="R1448" s="682"/>
    </row>
    <row r="1449">
      <c r="A1449" s="845"/>
      <c r="B1449" s="799"/>
      <c r="C1449" s="800"/>
      <c r="D1449" s="799"/>
      <c r="E1449" s="802"/>
      <c r="F1449" s="807"/>
      <c r="G1449" s="682"/>
      <c r="H1449" s="682"/>
      <c r="I1449" s="808"/>
      <c r="J1449" s="809"/>
      <c r="K1449" s="810"/>
      <c r="L1449" s="811"/>
      <c r="M1449" s="810"/>
      <c r="N1449" s="812"/>
      <c r="O1449" s="813"/>
      <c r="P1449" s="813"/>
      <c r="Q1449" s="647"/>
      <c r="R1449" s="682"/>
    </row>
    <row r="1450">
      <c r="A1450" s="845"/>
      <c r="B1450" s="799"/>
      <c r="C1450" s="800"/>
      <c r="D1450" s="799"/>
      <c r="E1450" s="802"/>
      <c r="F1450" s="807"/>
      <c r="G1450" s="682"/>
      <c r="H1450" s="682"/>
      <c r="I1450" s="808"/>
      <c r="J1450" s="809"/>
      <c r="K1450" s="810"/>
      <c r="L1450" s="811"/>
      <c r="M1450" s="810"/>
      <c r="N1450" s="812"/>
      <c r="O1450" s="813"/>
      <c r="P1450" s="813"/>
      <c r="Q1450" s="647"/>
      <c r="R1450" s="682"/>
    </row>
    <row r="1451">
      <c r="A1451" s="845"/>
      <c r="B1451" s="799"/>
      <c r="C1451" s="800"/>
      <c r="D1451" s="799"/>
      <c r="E1451" s="802"/>
      <c r="F1451" s="807"/>
      <c r="G1451" s="682"/>
      <c r="H1451" s="682"/>
      <c r="I1451" s="808"/>
      <c r="J1451" s="809"/>
      <c r="K1451" s="810"/>
      <c r="L1451" s="811"/>
      <c r="M1451" s="810"/>
      <c r="N1451" s="812"/>
      <c r="O1451" s="813"/>
      <c r="P1451" s="813"/>
      <c r="Q1451" s="647"/>
      <c r="R1451" s="682"/>
    </row>
    <row r="1452">
      <c r="A1452" s="845"/>
      <c r="B1452" s="799"/>
      <c r="C1452" s="800"/>
      <c r="D1452" s="799"/>
      <c r="E1452" s="802"/>
      <c r="F1452" s="807"/>
      <c r="G1452" s="682"/>
      <c r="H1452" s="682"/>
      <c r="I1452" s="808"/>
      <c r="J1452" s="809"/>
      <c r="K1452" s="810"/>
      <c r="L1452" s="811"/>
      <c r="M1452" s="810"/>
      <c r="N1452" s="812"/>
      <c r="O1452" s="813"/>
      <c r="P1452" s="813"/>
      <c r="Q1452" s="647"/>
      <c r="R1452" s="682"/>
    </row>
    <row r="1453">
      <c r="A1453" s="845"/>
      <c r="B1453" s="799"/>
      <c r="C1453" s="800"/>
      <c r="D1453" s="799"/>
      <c r="E1453" s="802"/>
      <c r="F1453" s="807"/>
      <c r="G1453" s="682"/>
      <c r="H1453" s="682"/>
      <c r="I1453" s="808"/>
      <c r="J1453" s="809"/>
      <c r="K1453" s="810"/>
      <c r="L1453" s="811"/>
      <c r="M1453" s="810"/>
      <c r="N1453" s="812"/>
      <c r="O1453" s="813"/>
      <c r="P1453" s="813"/>
      <c r="Q1453" s="647"/>
      <c r="R1453" s="682"/>
    </row>
    <row r="1454">
      <c r="A1454" s="845"/>
      <c r="B1454" s="799"/>
      <c r="C1454" s="800"/>
      <c r="D1454" s="799"/>
      <c r="E1454" s="802"/>
      <c r="F1454" s="807"/>
      <c r="G1454" s="682"/>
      <c r="H1454" s="682"/>
      <c r="I1454" s="808"/>
      <c r="J1454" s="809"/>
      <c r="K1454" s="810"/>
      <c r="L1454" s="811"/>
      <c r="M1454" s="810"/>
      <c r="N1454" s="812"/>
      <c r="O1454" s="813"/>
      <c r="P1454" s="813"/>
      <c r="Q1454" s="647"/>
      <c r="R1454" s="682"/>
    </row>
    <row r="1455">
      <c r="A1455" s="845"/>
      <c r="B1455" s="799"/>
      <c r="C1455" s="800"/>
      <c r="D1455" s="799"/>
      <c r="E1455" s="802"/>
      <c r="F1455" s="807"/>
      <c r="G1455" s="682"/>
      <c r="H1455" s="682"/>
      <c r="I1455" s="808"/>
      <c r="J1455" s="809"/>
      <c r="K1455" s="810"/>
      <c r="L1455" s="811"/>
      <c r="M1455" s="810"/>
      <c r="N1455" s="812"/>
      <c r="O1455" s="813"/>
      <c r="P1455" s="813"/>
      <c r="Q1455" s="647"/>
      <c r="R1455" s="682"/>
    </row>
    <row r="1456">
      <c r="A1456" s="845"/>
      <c r="B1456" s="799"/>
      <c r="C1456" s="800"/>
      <c r="D1456" s="799"/>
      <c r="E1456" s="802"/>
      <c r="F1456" s="807"/>
      <c r="G1456" s="682"/>
      <c r="H1456" s="682"/>
      <c r="I1456" s="808"/>
      <c r="J1456" s="809"/>
      <c r="K1456" s="810"/>
      <c r="L1456" s="811"/>
      <c r="M1456" s="810"/>
      <c r="N1456" s="812"/>
      <c r="O1456" s="813"/>
      <c r="P1456" s="813"/>
      <c r="Q1456" s="647"/>
      <c r="R1456" s="682"/>
    </row>
    <row r="1457">
      <c r="A1457" s="845"/>
      <c r="B1457" s="799"/>
      <c r="C1457" s="800"/>
      <c r="D1457" s="799"/>
      <c r="E1457" s="802"/>
      <c r="F1457" s="807"/>
      <c r="G1457" s="682"/>
      <c r="H1457" s="682"/>
      <c r="I1457" s="808"/>
      <c r="J1457" s="809"/>
      <c r="K1457" s="810"/>
      <c r="L1457" s="811"/>
      <c r="M1457" s="810"/>
      <c r="N1457" s="812"/>
      <c r="O1457" s="813"/>
      <c r="P1457" s="813"/>
      <c r="Q1457" s="647"/>
      <c r="R1457" s="682"/>
    </row>
    <row r="1458">
      <c r="A1458" s="845"/>
      <c r="B1458" s="799"/>
      <c r="C1458" s="800"/>
      <c r="D1458" s="799"/>
      <c r="E1458" s="802"/>
      <c r="F1458" s="807"/>
      <c r="G1458" s="682"/>
      <c r="H1458" s="682"/>
      <c r="I1458" s="808"/>
      <c r="J1458" s="809"/>
      <c r="K1458" s="810"/>
      <c r="L1458" s="811"/>
      <c r="M1458" s="810"/>
      <c r="N1458" s="812"/>
      <c r="O1458" s="813"/>
      <c r="P1458" s="813"/>
      <c r="Q1458" s="647"/>
      <c r="R1458" s="682"/>
    </row>
    <row r="1459">
      <c r="A1459" s="845"/>
      <c r="B1459" s="799"/>
      <c r="C1459" s="800"/>
      <c r="D1459" s="799"/>
      <c r="E1459" s="802"/>
      <c r="F1459" s="807"/>
      <c r="G1459" s="682"/>
      <c r="H1459" s="682"/>
      <c r="I1459" s="808"/>
      <c r="J1459" s="809"/>
      <c r="K1459" s="810"/>
      <c r="L1459" s="811"/>
      <c r="M1459" s="810"/>
      <c r="N1459" s="812"/>
      <c r="O1459" s="813"/>
      <c r="P1459" s="813"/>
      <c r="Q1459" s="647"/>
      <c r="R1459" s="682"/>
    </row>
    <row r="1460">
      <c r="A1460" s="845"/>
      <c r="B1460" s="799"/>
      <c r="C1460" s="800"/>
      <c r="D1460" s="799"/>
      <c r="E1460" s="802"/>
      <c r="F1460" s="807"/>
      <c r="G1460" s="682"/>
      <c r="H1460" s="682"/>
      <c r="I1460" s="808"/>
      <c r="J1460" s="809"/>
      <c r="K1460" s="810"/>
      <c r="L1460" s="811"/>
      <c r="M1460" s="810"/>
      <c r="N1460" s="812"/>
      <c r="O1460" s="813"/>
      <c r="P1460" s="813"/>
      <c r="Q1460" s="647"/>
      <c r="R1460" s="682"/>
    </row>
    <row r="1461">
      <c r="A1461" s="845"/>
      <c r="B1461" s="799"/>
      <c r="C1461" s="800"/>
      <c r="D1461" s="799"/>
      <c r="E1461" s="802"/>
      <c r="F1461" s="807"/>
      <c r="G1461" s="682"/>
      <c r="H1461" s="682"/>
      <c r="I1461" s="808"/>
      <c r="J1461" s="809"/>
      <c r="K1461" s="810"/>
      <c r="L1461" s="811"/>
      <c r="M1461" s="810"/>
      <c r="N1461" s="812"/>
      <c r="O1461" s="813"/>
      <c r="P1461" s="813"/>
      <c r="Q1461" s="647"/>
      <c r="R1461" s="682"/>
    </row>
    <row r="1462">
      <c r="A1462" s="845"/>
      <c r="B1462" s="799"/>
      <c r="C1462" s="800"/>
      <c r="D1462" s="799"/>
      <c r="E1462" s="802"/>
      <c r="F1462" s="807"/>
      <c r="G1462" s="682"/>
      <c r="H1462" s="682"/>
      <c r="I1462" s="808"/>
      <c r="J1462" s="809"/>
      <c r="K1462" s="810"/>
      <c r="L1462" s="811"/>
      <c r="M1462" s="810"/>
      <c r="N1462" s="812"/>
      <c r="O1462" s="813"/>
      <c r="P1462" s="813"/>
      <c r="Q1462" s="647"/>
      <c r="R1462" s="682"/>
    </row>
    <row r="1463">
      <c r="A1463" s="845"/>
      <c r="B1463" s="799"/>
      <c r="C1463" s="800"/>
      <c r="D1463" s="799"/>
      <c r="E1463" s="802"/>
      <c r="F1463" s="807"/>
      <c r="G1463" s="682"/>
      <c r="H1463" s="682"/>
      <c r="I1463" s="808"/>
      <c r="J1463" s="809"/>
      <c r="K1463" s="810"/>
      <c r="L1463" s="811"/>
      <c r="M1463" s="810"/>
      <c r="N1463" s="812"/>
      <c r="O1463" s="813"/>
      <c r="P1463" s="813"/>
      <c r="Q1463" s="647"/>
      <c r="R1463" s="682"/>
    </row>
    <row r="1464">
      <c r="A1464" s="845"/>
      <c r="B1464" s="799"/>
      <c r="C1464" s="800"/>
      <c r="D1464" s="799"/>
      <c r="E1464" s="802"/>
      <c r="F1464" s="807"/>
      <c r="G1464" s="682"/>
      <c r="H1464" s="682"/>
      <c r="I1464" s="808"/>
      <c r="J1464" s="809"/>
      <c r="K1464" s="810"/>
      <c r="L1464" s="811"/>
      <c r="M1464" s="810"/>
      <c r="N1464" s="812"/>
      <c r="O1464" s="813"/>
      <c r="P1464" s="813"/>
      <c r="Q1464" s="647"/>
      <c r="R1464" s="682"/>
    </row>
    <row r="1465">
      <c r="A1465" s="845"/>
      <c r="B1465" s="799"/>
      <c r="C1465" s="800"/>
      <c r="D1465" s="799"/>
      <c r="E1465" s="802"/>
      <c r="F1465" s="807"/>
      <c r="G1465" s="682"/>
      <c r="H1465" s="682"/>
      <c r="I1465" s="808"/>
      <c r="J1465" s="809"/>
      <c r="K1465" s="810"/>
      <c r="L1465" s="811"/>
      <c r="M1465" s="810"/>
      <c r="N1465" s="812"/>
      <c r="O1465" s="813"/>
      <c r="P1465" s="813"/>
      <c r="Q1465" s="647"/>
      <c r="R1465" s="682"/>
    </row>
    <row r="1466">
      <c r="A1466" s="845"/>
      <c r="B1466" s="799"/>
      <c r="C1466" s="800"/>
      <c r="D1466" s="799"/>
      <c r="E1466" s="802"/>
      <c r="F1466" s="807"/>
      <c r="G1466" s="682"/>
      <c r="H1466" s="682"/>
      <c r="I1466" s="808"/>
      <c r="J1466" s="809"/>
      <c r="K1466" s="810"/>
      <c r="L1466" s="811"/>
      <c r="M1466" s="810"/>
      <c r="N1466" s="812"/>
      <c r="O1466" s="813"/>
      <c r="P1466" s="813"/>
      <c r="Q1466" s="647"/>
      <c r="R1466" s="682"/>
    </row>
    <row r="1467">
      <c r="A1467" s="845"/>
      <c r="B1467" s="799"/>
      <c r="C1467" s="800"/>
      <c r="D1467" s="799"/>
      <c r="E1467" s="802"/>
      <c r="F1467" s="807"/>
      <c r="G1467" s="682"/>
      <c r="H1467" s="682"/>
      <c r="I1467" s="808"/>
      <c r="J1467" s="809"/>
      <c r="K1467" s="810"/>
      <c r="L1467" s="811"/>
      <c r="M1467" s="810"/>
      <c r="N1467" s="812"/>
      <c r="O1467" s="813"/>
      <c r="P1467" s="813"/>
      <c r="Q1467" s="647"/>
      <c r="R1467" s="682"/>
    </row>
    <row r="1468">
      <c r="A1468" s="845"/>
      <c r="B1468" s="799"/>
      <c r="C1468" s="800"/>
      <c r="D1468" s="799"/>
      <c r="E1468" s="802"/>
      <c r="F1468" s="807"/>
      <c r="G1468" s="682"/>
      <c r="H1468" s="682"/>
      <c r="I1468" s="808"/>
      <c r="J1468" s="809"/>
      <c r="K1468" s="810"/>
      <c r="L1468" s="811"/>
      <c r="M1468" s="810"/>
      <c r="N1468" s="812"/>
      <c r="O1468" s="813"/>
      <c r="P1468" s="813"/>
      <c r="Q1468" s="647"/>
      <c r="R1468" s="682"/>
    </row>
    <row r="1469">
      <c r="A1469" s="845"/>
      <c r="B1469" s="799"/>
      <c r="C1469" s="800"/>
      <c r="D1469" s="799"/>
      <c r="E1469" s="802"/>
      <c r="F1469" s="807"/>
      <c r="G1469" s="682"/>
      <c r="H1469" s="682"/>
      <c r="I1469" s="808"/>
      <c r="J1469" s="809"/>
      <c r="K1469" s="810"/>
      <c r="L1469" s="811"/>
      <c r="M1469" s="810"/>
      <c r="N1469" s="812"/>
      <c r="O1469" s="813"/>
      <c r="P1469" s="813"/>
      <c r="Q1469" s="647"/>
      <c r="R1469" s="682"/>
    </row>
    <row r="1470">
      <c r="A1470" s="845"/>
      <c r="B1470" s="799"/>
      <c r="C1470" s="800"/>
      <c r="D1470" s="799"/>
      <c r="E1470" s="802"/>
      <c r="F1470" s="807"/>
      <c r="G1470" s="682"/>
      <c r="H1470" s="682"/>
      <c r="I1470" s="808"/>
      <c r="J1470" s="809"/>
      <c r="K1470" s="810"/>
      <c r="L1470" s="811"/>
      <c r="M1470" s="810"/>
      <c r="N1470" s="812"/>
      <c r="O1470" s="813"/>
      <c r="P1470" s="813"/>
      <c r="Q1470" s="647"/>
      <c r="R1470" s="682"/>
    </row>
    <row r="1471">
      <c r="A1471" s="845"/>
      <c r="B1471" s="799"/>
      <c r="C1471" s="800"/>
      <c r="D1471" s="799"/>
      <c r="E1471" s="802"/>
      <c r="F1471" s="807"/>
      <c r="G1471" s="682"/>
      <c r="H1471" s="682"/>
      <c r="I1471" s="808"/>
      <c r="J1471" s="809"/>
      <c r="K1471" s="810"/>
      <c r="L1471" s="811"/>
      <c r="M1471" s="810"/>
      <c r="N1471" s="812"/>
      <c r="O1471" s="813"/>
      <c r="P1471" s="813"/>
      <c r="Q1471" s="647"/>
      <c r="R1471" s="682"/>
    </row>
    <row r="1472">
      <c r="A1472" s="845"/>
      <c r="B1472" s="799"/>
      <c r="C1472" s="800"/>
      <c r="D1472" s="799"/>
      <c r="E1472" s="802"/>
      <c r="F1472" s="807"/>
      <c r="G1472" s="682"/>
      <c r="H1472" s="682"/>
      <c r="I1472" s="808"/>
      <c r="J1472" s="809"/>
      <c r="K1472" s="810"/>
      <c r="L1472" s="811"/>
      <c r="M1472" s="810"/>
      <c r="N1472" s="812"/>
      <c r="O1472" s="813"/>
      <c r="P1472" s="813"/>
      <c r="Q1472" s="647"/>
      <c r="R1472" s="682"/>
    </row>
    <row r="1473">
      <c r="A1473" s="845"/>
      <c r="B1473" s="799"/>
      <c r="C1473" s="800"/>
      <c r="D1473" s="799"/>
      <c r="E1473" s="802"/>
      <c r="F1473" s="807"/>
      <c r="G1473" s="682"/>
      <c r="H1473" s="682"/>
      <c r="I1473" s="808"/>
      <c r="J1473" s="809"/>
      <c r="K1473" s="810"/>
      <c r="L1473" s="811"/>
      <c r="M1473" s="810"/>
      <c r="N1473" s="812"/>
      <c r="O1473" s="813"/>
      <c r="P1473" s="813"/>
      <c r="Q1473" s="647"/>
      <c r="R1473" s="682"/>
    </row>
    <row r="1474">
      <c r="A1474" s="845"/>
      <c r="B1474" s="799"/>
      <c r="C1474" s="800"/>
      <c r="D1474" s="799"/>
      <c r="E1474" s="802"/>
      <c r="F1474" s="807"/>
      <c r="G1474" s="682"/>
      <c r="H1474" s="682"/>
      <c r="I1474" s="808"/>
      <c r="J1474" s="809"/>
      <c r="K1474" s="810"/>
      <c r="L1474" s="811"/>
      <c r="M1474" s="810"/>
      <c r="N1474" s="812"/>
      <c r="O1474" s="813"/>
      <c r="P1474" s="813"/>
      <c r="Q1474" s="647"/>
      <c r="R1474" s="682"/>
    </row>
    <row r="1475">
      <c r="A1475" s="845"/>
      <c r="B1475" s="799"/>
      <c r="C1475" s="800"/>
      <c r="D1475" s="799"/>
      <c r="E1475" s="802"/>
      <c r="F1475" s="807"/>
      <c r="G1475" s="682"/>
      <c r="H1475" s="682"/>
      <c r="I1475" s="808"/>
      <c r="J1475" s="809"/>
      <c r="K1475" s="810"/>
      <c r="L1475" s="811"/>
      <c r="M1475" s="810"/>
      <c r="N1475" s="812"/>
      <c r="O1475" s="813"/>
      <c r="P1475" s="813"/>
      <c r="Q1475" s="647"/>
      <c r="R1475" s="682"/>
    </row>
    <row r="1476">
      <c r="A1476" s="845"/>
      <c r="B1476" s="799"/>
      <c r="C1476" s="800"/>
      <c r="D1476" s="799"/>
      <c r="E1476" s="802"/>
      <c r="F1476" s="807"/>
      <c r="G1476" s="682"/>
      <c r="H1476" s="682"/>
      <c r="I1476" s="808"/>
      <c r="J1476" s="809"/>
      <c r="K1476" s="810"/>
      <c r="L1476" s="811"/>
      <c r="M1476" s="810"/>
      <c r="N1476" s="812"/>
      <c r="O1476" s="813"/>
      <c r="P1476" s="813"/>
      <c r="Q1476" s="647"/>
      <c r="R1476" s="682"/>
    </row>
    <row r="1477">
      <c r="A1477" s="845"/>
      <c r="B1477" s="799"/>
      <c r="C1477" s="800"/>
      <c r="D1477" s="799"/>
      <c r="E1477" s="802"/>
      <c r="F1477" s="807"/>
      <c r="G1477" s="682"/>
      <c r="H1477" s="682"/>
      <c r="I1477" s="808"/>
      <c r="J1477" s="809"/>
      <c r="K1477" s="810"/>
      <c r="L1477" s="811"/>
      <c r="M1477" s="810"/>
      <c r="N1477" s="812"/>
      <c r="O1477" s="813"/>
      <c r="P1477" s="813"/>
      <c r="Q1477" s="647"/>
      <c r="R1477" s="682"/>
    </row>
    <row r="1478">
      <c r="A1478" s="845"/>
      <c r="B1478" s="799"/>
      <c r="C1478" s="800"/>
      <c r="D1478" s="799"/>
      <c r="E1478" s="802"/>
      <c r="F1478" s="807"/>
      <c r="G1478" s="682"/>
      <c r="H1478" s="682"/>
      <c r="I1478" s="808"/>
      <c r="J1478" s="809"/>
      <c r="K1478" s="810"/>
      <c r="L1478" s="811"/>
      <c r="M1478" s="810"/>
      <c r="N1478" s="812"/>
      <c r="O1478" s="813"/>
      <c r="P1478" s="813"/>
      <c r="Q1478" s="647"/>
      <c r="R1478" s="682"/>
    </row>
    <row r="1479">
      <c r="A1479" s="845"/>
      <c r="B1479" s="799"/>
      <c r="C1479" s="800"/>
      <c r="D1479" s="799"/>
      <c r="E1479" s="802"/>
      <c r="F1479" s="807"/>
      <c r="G1479" s="682"/>
      <c r="H1479" s="682"/>
      <c r="I1479" s="808"/>
      <c r="J1479" s="809"/>
      <c r="K1479" s="810"/>
      <c r="L1479" s="811"/>
      <c r="M1479" s="810"/>
      <c r="N1479" s="812"/>
      <c r="O1479" s="813"/>
      <c r="P1479" s="813"/>
      <c r="Q1479" s="647"/>
      <c r="R1479" s="682"/>
    </row>
    <row r="1480">
      <c r="A1480" s="845"/>
      <c r="B1480" s="799"/>
      <c r="C1480" s="800"/>
      <c r="D1480" s="799"/>
      <c r="E1480" s="802"/>
      <c r="F1480" s="807"/>
      <c r="G1480" s="682"/>
      <c r="H1480" s="682"/>
      <c r="I1480" s="808"/>
      <c r="J1480" s="809"/>
      <c r="K1480" s="810"/>
      <c r="L1480" s="811"/>
      <c r="M1480" s="810"/>
      <c r="N1480" s="812"/>
      <c r="O1480" s="813"/>
      <c r="P1480" s="813"/>
      <c r="Q1480" s="647"/>
      <c r="R1480" s="682"/>
    </row>
    <row r="1481">
      <c r="A1481" s="845"/>
      <c r="B1481" s="799"/>
      <c r="C1481" s="800"/>
      <c r="D1481" s="799"/>
      <c r="E1481" s="802"/>
      <c r="F1481" s="807"/>
      <c r="G1481" s="682"/>
      <c r="H1481" s="682"/>
      <c r="I1481" s="808"/>
      <c r="J1481" s="809"/>
      <c r="K1481" s="810"/>
      <c r="L1481" s="811"/>
      <c r="M1481" s="810"/>
      <c r="N1481" s="812"/>
      <c r="O1481" s="813"/>
      <c r="P1481" s="813"/>
      <c r="Q1481" s="647"/>
      <c r="R1481" s="682"/>
    </row>
    <row r="1482">
      <c r="A1482" s="845"/>
      <c r="B1482" s="799"/>
      <c r="C1482" s="800"/>
      <c r="D1482" s="799"/>
      <c r="E1482" s="802"/>
      <c r="F1482" s="807"/>
      <c r="G1482" s="682"/>
      <c r="H1482" s="682"/>
      <c r="I1482" s="808"/>
      <c r="J1482" s="809"/>
      <c r="K1482" s="810"/>
      <c r="L1482" s="811"/>
      <c r="M1482" s="810"/>
      <c r="N1482" s="812"/>
      <c r="O1482" s="813"/>
      <c r="P1482" s="813"/>
      <c r="Q1482" s="647"/>
      <c r="R1482" s="682"/>
    </row>
    <row r="1483">
      <c r="A1483" s="845"/>
      <c r="B1483" s="799"/>
      <c r="C1483" s="800"/>
      <c r="D1483" s="799"/>
      <c r="E1483" s="802"/>
      <c r="F1483" s="807"/>
      <c r="G1483" s="682"/>
      <c r="H1483" s="682"/>
      <c r="I1483" s="808"/>
      <c r="J1483" s="809"/>
      <c r="K1483" s="810"/>
      <c r="L1483" s="811"/>
      <c r="M1483" s="810"/>
      <c r="N1483" s="812"/>
      <c r="O1483" s="813"/>
      <c r="P1483" s="813"/>
      <c r="Q1483" s="647"/>
      <c r="R1483" s="682"/>
    </row>
    <row r="1484">
      <c r="A1484" s="845"/>
      <c r="B1484" s="799"/>
      <c r="C1484" s="800"/>
      <c r="D1484" s="799"/>
      <c r="E1484" s="802"/>
      <c r="F1484" s="807"/>
      <c r="G1484" s="682"/>
      <c r="H1484" s="682"/>
      <c r="I1484" s="808"/>
      <c r="J1484" s="809"/>
      <c r="K1484" s="810"/>
      <c r="L1484" s="811"/>
      <c r="M1484" s="810"/>
      <c r="N1484" s="812"/>
      <c r="O1484" s="813"/>
      <c r="P1484" s="813"/>
      <c r="Q1484" s="647"/>
      <c r="R1484" s="682"/>
    </row>
    <row r="1485">
      <c r="A1485" s="845"/>
      <c r="B1485" s="799"/>
      <c r="C1485" s="800"/>
      <c r="D1485" s="799"/>
      <c r="E1485" s="802"/>
      <c r="F1485" s="807"/>
      <c r="G1485" s="682"/>
      <c r="H1485" s="682"/>
      <c r="I1485" s="808"/>
      <c r="J1485" s="809"/>
      <c r="K1485" s="810"/>
      <c r="L1485" s="811"/>
      <c r="M1485" s="810"/>
      <c r="N1485" s="812"/>
      <c r="O1485" s="813"/>
      <c r="P1485" s="813"/>
      <c r="Q1485" s="647"/>
      <c r="R1485" s="682"/>
    </row>
    <row r="1486">
      <c r="A1486" s="845"/>
      <c r="B1486" s="799"/>
      <c r="C1486" s="800"/>
      <c r="D1486" s="799"/>
      <c r="E1486" s="802"/>
      <c r="F1486" s="807"/>
      <c r="G1486" s="682"/>
      <c r="H1486" s="682"/>
      <c r="I1486" s="808"/>
      <c r="J1486" s="809"/>
      <c r="K1486" s="810"/>
      <c r="L1486" s="811"/>
      <c r="M1486" s="810"/>
      <c r="N1486" s="812"/>
      <c r="O1486" s="813"/>
      <c r="P1486" s="813"/>
      <c r="Q1486" s="647"/>
      <c r="R1486" s="682"/>
    </row>
    <row r="1487">
      <c r="A1487" s="845"/>
      <c r="B1487" s="799"/>
      <c r="C1487" s="800"/>
      <c r="D1487" s="799"/>
      <c r="E1487" s="802"/>
      <c r="F1487" s="807"/>
      <c r="G1487" s="682"/>
      <c r="H1487" s="682"/>
      <c r="I1487" s="808"/>
      <c r="J1487" s="809"/>
      <c r="K1487" s="810"/>
      <c r="L1487" s="811"/>
      <c r="M1487" s="810"/>
      <c r="N1487" s="812"/>
      <c r="O1487" s="813"/>
      <c r="P1487" s="813"/>
      <c r="Q1487" s="647"/>
      <c r="R1487" s="682"/>
    </row>
    <row r="1488">
      <c r="A1488" s="845"/>
      <c r="B1488" s="799"/>
      <c r="C1488" s="800"/>
      <c r="D1488" s="799"/>
      <c r="E1488" s="802"/>
      <c r="F1488" s="807"/>
      <c r="G1488" s="682"/>
      <c r="H1488" s="682"/>
      <c r="I1488" s="808"/>
      <c r="J1488" s="809"/>
      <c r="K1488" s="810"/>
      <c r="L1488" s="811"/>
      <c r="M1488" s="810"/>
      <c r="N1488" s="812"/>
      <c r="O1488" s="813"/>
      <c r="P1488" s="813"/>
      <c r="Q1488" s="647"/>
      <c r="R1488" s="682"/>
    </row>
    <row r="1489">
      <c r="A1489" s="845"/>
      <c r="B1489" s="799"/>
      <c r="C1489" s="800"/>
      <c r="D1489" s="799"/>
      <c r="E1489" s="802"/>
      <c r="F1489" s="807"/>
      <c r="G1489" s="682"/>
      <c r="H1489" s="682"/>
      <c r="I1489" s="808"/>
      <c r="J1489" s="809"/>
      <c r="K1489" s="810"/>
      <c r="L1489" s="811"/>
      <c r="M1489" s="810"/>
      <c r="N1489" s="812"/>
      <c r="O1489" s="813"/>
      <c r="P1489" s="813"/>
      <c r="Q1489" s="647"/>
      <c r="R1489" s="682"/>
    </row>
    <row r="1490">
      <c r="A1490" s="845"/>
      <c r="B1490" s="799"/>
      <c r="C1490" s="800"/>
      <c r="D1490" s="799"/>
      <c r="E1490" s="802"/>
      <c r="F1490" s="807"/>
      <c r="G1490" s="682"/>
      <c r="H1490" s="682"/>
      <c r="I1490" s="808"/>
      <c r="J1490" s="809"/>
      <c r="K1490" s="810"/>
      <c r="L1490" s="811"/>
      <c r="M1490" s="810"/>
      <c r="N1490" s="812"/>
      <c r="O1490" s="813"/>
      <c r="P1490" s="813"/>
      <c r="Q1490" s="647"/>
      <c r="R1490" s="682"/>
    </row>
    <row r="1491">
      <c r="A1491" s="845"/>
      <c r="B1491" s="799"/>
      <c r="C1491" s="800"/>
      <c r="D1491" s="799"/>
      <c r="E1491" s="802"/>
      <c r="F1491" s="807"/>
      <c r="G1491" s="682"/>
      <c r="H1491" s="682"/>
      <c r="I1491" s="808"/>
      <c r="J1491" s="809"/>
      <c r="K1491" s="810"/>
      <c r="L1491" s="811"/>
      <c r="M1491" s="810"/>
      <c r="N1491" s="812"/>
      <c r="O1491" s="813"/>
      <c r="P1491" s="813"/>
      <c r="Q1491" s="647"/>
      <c r="R1491" s="682"/>
    </row>
    <row r="1492">
      <c r="A1492" s="845"/>
      <c r="B1492" s="799"/>
      <c r="C1492" s="800"/>
      <c r="D1492" s="799"/>
      <c r="E1492" s="802"/>
      <c r="F1492" s="807"/>
      <c r="G1492" s="682"/>
      <c r="H1492" s="682"/>
      <c r="I1492" s="808"/>
      <c r="J1492" s="809"/>
      <c r="K1492" s="810"/>
      <c r="L1492" s="811"/>
      <c r="M1492" s="810"/>
      <c r="N1492" s="812"/>
      <c r="O1492" s="813"/>
      <c r="P1492" s="813"/>
      <c r="Q1492" s="647"/>
      <c r="R1492" s="682"/>
    </row>
    <row r="1493">
      <c r="A1493" s="845"/>
      <c r="B1493" s="799"/>
      <c r="C1493" s="800"/>
      <c r="D1493" s="799"/>
      <c r="E1493" s="802"/>
      <c r="F1493" s="807"/>
      <c r="G1493" s="682"/>
      <c r="H1493" s="682"/>
      <c r="I1493" s="808"/>
      <c r="J1493" s="809"/>
      <c r="K1493" s="810"/>
      <c r="L1493" s="811"/>
      <c r="M1493" s="810"/>
      <c r="N1493" s="812"/>
      <c r="O1493" s="813"/>
      <c r="P1493" s="813"/>
      <c r="Q1493" s="647"/>
      <c r="R1493" s="682"/>
    </row>
    <row r="1494">
      <c r="A1494" s="845"/>
      <c r="B1494" s="799"/>
      <c r="C1494" s="800"/>
      <c r="D1494" s="799"/>
      <c r="E1494" s="802"/>
      <c r="F1494" s="807"/>
      <c r="G1494" s="682"/>
      <c r="H1494" s="682"/>
      <c r="I1494" s="808"/>
      <c r="J1494" s="809"/>
      <c r="K1494" s="810"/>
      <c r="L1494" s="811"/>
      <c r="M1494" s="810"/>
      <c r="N1494" s="812"/>
      <c r="O1494" s="813"/>
      <c r="P1494" s="813"/>
      <c r="Q1494" s="647"/>
      <c r="R1494" s="682"/>
    </row>
    <row r="1495">
      <c r="A1495" s="845"/>
      <c r="B1495" s="799"/>
      <c r="C1495" s="800"/>
      <c r="D1495" s="799"/>
      <c r="E1495" s="802"/>
      <c r="F1495" s="807"/>
      <c r="G1495" s="682"/>
      <c r="H1495" s="682"/>
      <c r="I1495" s="808"/>
      <c r="J1495" s="809"/>
      <c r="K1495" s="810"/>
      <c r="L1495" s="811"/>
      <c r="M1495" s="810"/>
      <c r="N1495" s="812"/>
      <c r="O1495" s="813"/>
      <c r="P1495" s="813"/>
      <c r="Q1495" s="647"/>
      <c r="R1495" s="682"/>
    </row>
    <row r="1496">
      <c r="A1496" s="845"/>
      <c r="B1496" s="799"/>
      <c r="C1496" s="800"/>
      <c r="D1496" s="799"/>
      <c r="E1496" s="802"/>
      <c r="F1496" s="807"/>
      <c r="G1496" s="682"/>
      <c r="H1496" s="682"/>
      <c r="I1496" s="808"/>
      <c r="J1496" s="809"/>
      <c r="K1496" s="810"/>
      <c r="L1496" s="811"/>
      <c r="M1496" s="810"/>
      <c r="N1496" s="812"/>
      <c r="O1496" s="813"/>
      <c r="P1496" s="813"/>
      <c r="Q1496" s="647"/>
      <c r="R1496" s="682"/>
    </row>
    <row r="1497">
      <c r="A1497" s="845"/>
      <c r="B1497" s="799"/>
      <c r="C1497" s="800"/>
      <c r="D1497" s="799"/>
      <c r="E1497" s="802"/>
      <c r="F1497" s="807"/>
      <c r="G1497" s="682"/>
      <c r="H1497" s="682"/>
      <c r="I1497" s="808"/>
      <c r="J1497" s="809"/>
      <c r="K1497" s="810"/>
      <c r="L1497" s="811"/>
      <c r="M1497" s="810"/>
      <c r="N1497" s="812"/>
      <c r="O1497" s="813"/>
      <c r="P1497" s="813"/>
      <c r="Q1497" s="647"/>
      <c r="R1497" s="682"/>
    </row>
    <row r="1498">
      <c r="A1498" s="845"/>
      <c r="B1498" s="799"/>
      <c r="C1498" s="800"/>
      <c r="D1498" s="799"/>
      <c r="E1498" s="802"/>
      <c r="F1498" s="807"/>
      <c r="G1498" s="682"/>
      <c r="H1498" s="682"/>
      <c r="I1498" s="808"/>
      <c r="J1498" s="809"/>
      <c r="K1498" s="810"/>
      <c r="L1498" s="811"/>
      <c r="M1498" s="810"/>
      <c r="N1498" s="812"/>
      <c r="O1498" s="813"/>
      <c r="P1498" s="813"/>
      <c r="Q1498" s="647"/>
      <c r="R1498" s="682"/>
    </row>
    <row r="1499">
      <c r="A1499" s="845"/>
      <c r="B1499" s="799"/>
      <c r="C1499" s="800"/>
      <c r="D1499" s="799"/>
      <c r="E1499" s="802"/>
      <c r="F1499" s="807"/>
      <c r="G1499" s="682"/>
      <c r="H1499" s="682"/>
      <c r="I1499" s="808"/>
      <c r="J1499" s="809"/>
      <c r="K1499" s="810"/>
      <c r="L1499" s="811"/>
      <c r="M1499" s="810"/>
      <c r="N1499" s="812"/>
      <c r="O1499" s="813"/>
      <c r="P1499" s="813"/>
      <c r="Q1499" s="647"/>
      <c r="R1499" s="682"/>
    </row>
    <row r="1500">
      <c r="A1500" s="845"/>
      <c r="B1500" s="799"/>
      <c r="C1500" s="800"/>
      <c r="D1500" s="799"/>
      <c r="E1500" s="802"/>
      <c r="F1500" s="807"/>
      <c r="G1500" s="682"/>
      <c r="H1500" s="682"/>
      <c r="I1500" s="808"/>
      <c r="J1500" s="809"/>
      <c r="K1500" s="810"/>
      <c r="L1500" s="811"/>
      <c r="M1500" s="810"/>
      <c r="N1500" s="812"/>
      <c r="O1500" s="813"/>
      <c r="P1500" s="813"/>
      <c r="Q1500" s="647"/>
      <c r="R1500" s="682"/>
    </row>
    <row r="1501">
      <c r="A1501" s="845"/>
      <c r="B1501" s="799"/>
      <c r="C1501" s="800"/>
      <c r="D1501" s="799"/>
      <c r="E1501" s="802"/>
      <c r="F1501" s="807"/>
      <c r="G1501" s="682"/>
      <c r="H1501" s="682"/>
      <c r="I1501" s="808"/>
      <c r="J1501" s="809"/>
      <c r="K1501" s="810"/>
      <c r="L1501" s="811"/>
      <c r="M1501" s="810"/>
      <c r="N1501" s="812"/>
      <c r="O1501" s="813"/>
      <c r="P1501" s="813"/>
      <c r="Q1501" s="647"/>
      <c r="R1501" s="682"/>
    </row>
    <row r="1502">
      <c r="A1502" s="845"/>
      <c r="B1502" s="799"/>
      <c r="C1502" s="800"/>
      <c r="D1502" s="799"/>
      <c r="E1502" s="802"/>
      <c r="F1502" s="807"/>
      <c r="G1502" s="682"/>
      <c r="H1502" s="682"/>
      <c r="I1502" s="808"/>
      <c r="J1502" s="809"/>
      <c r="K1502" s="810"/>
      <c r="L1502" s="811"/>
      <c r="M1502" s="810"/>
      <c r="N1502" s="812"/>
      <c r="O1502" s="813"/>
      <c r="P1502" s="813"/>
      <c r="Q1502" s="647"/>
      <c r="R1502" s="682"/>
    </row>
    <row r="1503">
      <c r="A1503" s="845"/>
      <c r="B1503" s="799"/>
      <c r="C1503" s="800"/>
      <c r="D1503" s="799"/>
      <c r="E1503" s="802"/>
      <c r="F1503" s="807"/>
      <c r="G1503" s="682"/>
      <c r="H1503" s="682"/>
      <c r="I1503" s="808"/>
      <c r="J1503" s="809"/>
      <c r="K1503" s="810"/>
      <c r="L1503" s="811"/>
      <c r="M1503" s="810"/>
      <c r="N1503" s="812"/>
      <c r="O1503" s="813"/>
      <c r="P1503" s="813"/>
      <c r="Q1503" s="647"/>
      <c r="R1503" s="682"/>
    </row>
    <row r="1504">
      <c r="A1504" s="845"/>
      <c r="B1504" s="799"/>
      <c r="C1504" s="800"/>
      <c r="D1504" s="799"/>
      <c r="E1504" s="802"/>
      <c r="F1504" s="807"/>
      <c r="G1504" s="682"/>
      <c r="H1504" s="682"/>
      <c r="I1504" s="808"/>
      <c r="J1504" s="809"/>
      <c r="K1504" s="810"/>
      <c r="L1504" s="811"/>
      <c r="M1504" s="810"/>
      <c r="N1504" s="812"/>
      <c r="O1504" s="813"/>
      <c r="P1504" s="813"/>
      <c r="Q1504" s="647"/>
      <c r="R1504" s="682"/>
    </row>
    <row r="1505">
      <c r="A1505" s="845"/>
      <c r="B1505" s="799"/>
      <c r="C1505" s="800"/>
      <c r="D1505" s="799"/>
      <c r="E1505" s="802"/>
      <c r="F1505" s="807"/>
      <c r="G1505" s="682"/>
      <c r="H1505" s="682"/>
      <c r="I1505" s="808"/>
      <c r="J1505" s="809"/>
      <c r="K1505" s="810"/>
      <c r="L1505" s="811"/>
      <c r="M1505" s="810"/>
      <c r="N1505" s="812"/>
      <c r="O1505" s="813"/>
      <c r="P1505" s="813"/>
      <c r="Q1505" s="647"/>
      <c r="R1505" s="682"/>
    </row>
    <row r="1506">
      <c r="A1506" s="845"/>
      <c r="B1506" s="799"/>
      <c r="C1506" s="800"/>
      <c r="D1506" s="799"/>
      <c r="E1506" s="802"/>
      <c r="F1506" s="807"/>
      <c r="G1506" s="682"/>
      <c r="H1506" s="682"/>
      <c r="I1506" s="808"/>
      <c r="J1506" s="809"/>
      <c r="K1506" s="810"/>
      <c r="L1506" s="811"/>
      <c r="M1506" s="810"/>
      <c r="N1506" s="812"/>
      <c r="O1506" s="813"/>
      <c r="P1506" s="813"/>
      <c r="Q1506" s="647"/>
      <c r="R1506" s="682"/>
    </row>
    <row r="1507">
      <c r="A1507" s="845"/>
      <c r="B1507" s="799"/>
      <c r="C1507" s="800"/>
      <c r="D1507" s="799"/>
      <c r="E1507" s="802"/>
      <c r="F1507" s="807"/>
      <c r="G1507" s="682"/>
      <c r="H1507" s="682"/>
      <c r="I1507" s="808"/>
      <c r="J1507" s="809"/>
      <c r="K1507" s="810"/>
      <c r="L1507" s="811"/>
      <c r="M1507" s="810"/>
      <c r="N1507" s="812"/>
      <c r="O1507" s="813"/>
      <c r="P1507" s="813"/>
      <c r="Q1507" s="647"/>
      <c r="R1507" s="682"/>
    </row>
    <row r="1508">
      <c r="A1508" s="845"/>
      <c r="B1508" s="799"/>
      <c r="C1508" s="800"/>
      <c r="D1508" s="799"/>
      <c r="E1508" s="802"/>
      <c r="F1508" s="807"/>
      <c r="G1508" s="682"/>
      <c r="H1508" s="682"/>
      <c r="I1508" s="808"/>
      <c r="J1508" s="809"/>
      <c r="K1508" s="810"/>
      <c r="L1508" s="811"/>
      <c r="M1508" s="810"/>
      <c r="N1508" s="812"/>
      <c r="O1508" s="813"/>
      <c r="P1508" s="813"/>
      <c r="Q1508" s="647"/>
      <c r="R1508" s="682"/>
    </row>
    <row r="1509">
      <c r="A1509" s="845"/>
      <c r="B1509" s="799"/>
      <c r="C1509" s="800"/>
      <c r="D1509" s="799"/>
      <c r="E1509" s="802"/>
      <c r="F1509" s="807"/>
      <c r="G1509" s="682"/>
      <c r="H1509" s="682"/>
      <c r="I1509" s="808"/>
      <c r="J1509" s="809"/>
      <c r="K1509" s="810"/>
      <c r="L1509" s="811"/>
      <c r="M1509" s="810"/>
      <c r="N1509" s="812"/>
      <c r="O1509" s="813"/>
      <c r="P1509" s="813"/>
      <c r="Q1509" s="647"/>
      <c r="R1509" s="682"/>
    </row>
    <row r="1510">
      <c r="A1510" s="845"/>
      <c r="B1510" s="799"/>
      <c r="C1510" s="800"/>
      <c r="D1510" s="799"/>
      <c r="E1510" s="802"/>
      <c r="F1510" s="807"/>
      <c r="G1510" s="682"/>
      <c r="H1510" s="682"/>
      <c r="I1510" s="808"/>
      <c r="J1510" s="809"/>
      <c r="K1510" s="810"/>
      <c r="L1510" s="811"/>
      <c r="M1510" s="810"/>
      <c r="N1510" s="812"/>
      <c r="O1510" s="813"/>
      <c r="P1510" s="813"/>
      <c r="Q1510" s="647"/>
      <c r="R1510" s="682"/>
    </row>
    <row r="1511">
      <c r="A1511" s="845"/>
      <c r="B1511" s="799"/>
      <c r="C1511" s="800"/>
      <c r="D1511" s="799"/>
      <c r="E1511" s="802"/>
      <c r="F1511" s="807"/>
      <c r="G1511" s="682"/>
      <c r="H1511" s="682"/>
      <c r="I1511" s="808"/>
      <c r="J1511" s="809"/>
      <c r="K1511" s="810"/>
      <c r="L1511" s="811"/>
      <c r="M1511" s="810"/>
      <c r="N1511" s="812"/>
      <c r="O1511" s="813"/>
      <c r="P1511" s="813"/>
      <c r="Q1511" s="647"/>
      <c r="R1511" s="682"/>
    </row>
    <row r="1512">
      <c r="A1512" s="845"/>
      <c r="B1512" s="799"/>
      <c r="C1512" s="800"/>
      <c r="D1512" s="799"/>
      <c r="E1512" s="802"/>
      <c r="F1512" s="807"/>
      <c r="G1512" s="682"/>
      <c r="H1512" s="682"/>
      <c r="I1512" s="808"/>
      <c r="J1512" s="809"/>
      <c r="K1512" s="810"/>
      <c r="L1512" s="811"/>
      <c r="M1512" s="810"/>
      <c r="N1512" s="812"/>
      <c r="O1512" s="813"/>
      <c r="P1512" s="813"/>
      <c r="Q1512" s="647"/>
      <c r="R1512" s="682"/>
    </row>
    <row r="1513">
      <c r="A1513" s="845"/>
      <c r="B1513" s="799"/>
      <c r="C1513" s="800"/>
      <c r="D1513" s="799"/>
      <c r="E1513" s="802"/>
      <c r="F1513" s="807"/>
      <c r="G1513" s="682"/>
      <c r="H1513" s="682"/>
      <c r="I1513" s="808"/>
      <c r="J1513" s="809"/>
      <c r="K1513" s="810"/>
      <c r="L1513" s="811"/>
      <c r="M1513" s="810"/>
      <c r="N1513" s="812"/>
      <c r="O1513" s="813"/>
      <c r="P1513" s="813"/>
      <c r="Q1513" s="647"/>
      <c r="R1513" s="682"/>
    </row>
    <row r="1514">
      <c r="A1514" s="845"/>
      <c r="B1514" s="799"/>
      <c r="C1514" s="800"/>
      <c r="D1514" s="799"/>
      <c r="E1514" s="802"/>
      <c r="F1514" s="807"/>
      <c r="G1514" s="682"/>
      <c r="H1514" s="682"/>
      <c r="I1514" s="808"/>
      <c r="J1514" s="809"/>
      <c r="K1514" s="810"/>
      <c r="L1514" s="811"/>
      <c r="M1514" s="810"/>
      <c r="N1514" s="812"/>
      <c r="O1514" s="813"/>
      <c r="P1514" s="813"/>
      <c r="Q1514" s="647"/>
      <c r="R1514" s="682"/>
    </row>
    <row r="1515">
      <c r="A1515" s="845"/>
      <c r="B1515" s="799"/>
      <c r="C1515" s="800"/>
      <c r="D1515" s="799"/>
      <c r="E1515" s="802"/>
      <c r="F1515" s="807"/>
      <c r="G1515" s="682"/>
      <c r="H1515" s="682"/>
      <c r="I1515" s="808"/>
      <c r="J1515" s="809"/>
      <c r="K1515" s="810"/>
      <c r="L1515" s="811"/>
      <c r="M1515" s="810"/>
      <c r="N1515" s="812"/>
      <c r="O1515" s="813"/>
      <c r="P1515" s="813"/>
      <c r="Q1515" s="647"/>
      <c r="R1515" s="682"/>
    </row>
    <row r="1516">
      <c r="A1516" s="845"/>
      <c r="B1516" s="799"/>
      <c r="C1516" s="800"/>
      <c r="D1516" s="799"/>
      <c r="E1516" s="802"/>
      <c r="F1516" s="807"/>
      <c r="G1516" s="682"/>
      <c r="H1516" s="682"/>
      <c r="I1516" s="808"/>
      <c r="J1516" s="809"/>
      <c r="K1516" s="810"/>
      <c r="L1516" s="811"/>
      <c r="M1516" s="810"/>
      <c r="N1516" s="812"/>
      <c r="O1516" s="813"/>
      <c r="P1516" s="813"/>
      <c r="Q1516" s="647"/>
      <c r="R1516" s="682"/>
    </row>
    <row r="1517">
      <c r="A1517" s="845"/>
      <c r="B1517" s="799"/>
      <c r="C1517" s="800"/>
      <c r="D1517" s="799"/>
      <c r="E1517" s="802"/>
      <c r="F1517" s="807"/>
      <c r="G1517" s="682"/>
      <c r="H1517" s="682"/>
      <c r="I1517" s="808"/>
      <c r="J1517" s="809"/>
      <c r="K1517" s="810"/>
      <c r="L1517" s="811"/>
      <c r="M1517" s="810"/>
      <c r="N1517" s="812"/>
      <c r="O1517" s="813"/>
      <c r="P1517" s="813"/>
      <c r="Q1517" s="647"/>
      <c r="R1517" s="682"/>
    </row>
    <row r="1518">
      <c r="A1518" s="845"/>
      <c r="B1518" s="799"/>
      <c r="C1518" s="800"/>
      <c r="D1518" s="799"/>
      <c r="E1518" s="802"/>
      <c r="F1518" s="807"/>
      <c r="G1518" s="682"/>
      <c r="H1518" s="682"/>
      <c r="I1518" s="808"/>
      <c r="J1518" s="809"/>
      <c r="K1518" s="810"/>
      <c r="L1518" s="811"/>
      <c r="M1518" s="810"/>
      <c r="N1518" s="812"/>
      <c r="O1518" s="813"/>
      <c r="P1518" s="813"/>
      <c r="Q1518" s="647"/>
      <c r="R1518" s="682"/>
    </row>
    <row r="1519">
      <c r="A1519" s="845"/>
      <c r="B1519" s="799"/>
      <c r="C1519" s="800"/>
      <c r="D1519" s="799"/>
      <c r="E1519" s="802"/>
      <c r="F1519" s="807"/>
      <c r="G1519" s="682"/>
      <c r="H1519" s="682"/>
      <c r="I1519" s="808"/>
      <c r="J1519" s="809"/>
      <c r="K1519" s="810"/>
      <c r="L1519" s="811"/>
      <c r="M1519" s="810"/>
      <c r="N1519" s="812"/>
      <c r="O1519" s="813"/>
      <c r="P1519" s="813"/>
      <c r="Q1519" s="647"/>
      <c r="R1519" s="682"/>
    </row>
    <row r="1520">
      <c r="A1520" s="845"/>
      <c r="B1520" s="799"/>
      <c r="C1520" s="800"/>
      <c r="D1520" s="799"/>
      <c r="E1520" s="802"/>
      <c r="F1520" s="807"/>
      <c r="G1520" s="682"/>
      <c r="H1520" s="682"/>
      <c r="I1520" s="808"/>
      <c r="J1520" s="809"/>
      <c r="K1520" s="810"/>
      <c r="L1520" s="811"/>
      <c r="M1520" s="810"/>
      <c r="N1520" s="812"/>
      <c r="O1520" s="813"/>
      <c r="P1520" s="813"/>
      <c r="Q1520" s="647"/>
      <c r="R1520" s="682"/>
    </row>
    <row r="1521">
      <c r="A1521" s="845"/>
      <c r="B1521" s="799"/>
      <c r="C1521" s="800"/>
      <c r="D1521" s="799"/>
      <c r="E1521" s="802"/>
      <c r="F1521" s="807"/>
      <c r="G1521" s="682"/>
      <c r="H1521" s="682"/>
      <c r="I1521" s="808"/>
      <c r="J1521" s="809"/>
      <c r="K1521" s="810"/>
      <c r="L1521" s="811"/>
      <c r="M1521" s="810"/>
      <c r="N1521" s="812"/>
      <c r="O1521" s="813"/>
      <c r="P1521" s="813"/>
      <c r="Q1521" s="647"/>
      <c r="R1521" s="682"/>
    </row>
    <row r="1522">
      <c r="A1522" s="845"/>
      <c r="B1522" s="799"/>
      <c r="C1522" s="800"/>
      <c r="D1522" s="799"/>
      <c r="E1522" s="802"/>
      <c r="F1522" s="807"/>
      <c r="G1522" s="682"/>
      <c r="H1522" s="682"/>
      <c r="I1522" s="808"/>
      <c r="J1522" s="809"/>
      <c r="K1522" s="810"/>
      <c r="L1522" s="811"/>
      <c r="M1522" s="810"/>
      <c r="N1522" s="812"/>
      <c r="O1522" s="813"/>
      <c r="P1522" s="813"/>
      <c r="Q1522" s="647"/>
      <c r="R1522" s="682"/>
    </row>
    <row r="1523">
      <c r="A1523" s="845"/>
      <c r="B1523" s="799"/>
      <c r="C1523" s="800"/>
      <c r="D1523" s="799"/>
      <c r="E1523" s="802"/>
      <c r="F1523" s="807"/>
      <c r="G1523" s="682"/>
      <c r="H1523" s="682"/>
      <c r="I1523" s="808"/>
      <c r="J1523" s="809"/>
      <c r="K1523" s="810"/>
      <c r="L1523" s="811"/>
      <c r="M1523" s="810"/>
      <c r="N1523" s="812"/>
      <c r="O1523" s="813"/>
      <c r="P1523" s="813"/>
      <c r="Q1523" s="647"/>
      <c r="R1523" s="682"/>
    </row>
    <row r="1524">
      <c r="A1524" s="845"/>
      <c r="B1524" s="799"/>
      <c r="C1524" s="800"/>
      <c r="D1524" s="799"/>
      <c r="E1524" s="802"/>
      <c r="F1524" s="807"/>
      <c r="G1524" s="682"/>
      <c r="H1524" s="682"/>
      <c r="I1524" s="808"/>
      <c r="J1524" s="809"/>
      <c r="K1524" s="810"/>
      <c r="L1524" s="811"/>
      <c r="M1524" s="810"/>
      <c r="N1524" s="812"/>
      <c r="O1524" s="813"/>
      <c r="P1524" s="813"/>
      <c r="Q1524" s="647"/>
      <c r="R1524" s="682"/>
    </row>
    <row r="1525">
      <c r="A1525" s="845"/>
      <c r="B1525" s="799"/>
      <c r="C1525" s="800"/>
      <c r="D1525" s="799"/>
      <c r="E1525" s="802"/>
      <c r="F1525" s="807"/>
      <c r="G1525" s="682"/>
      <c r="H1525" s="682"/>
      <c r="I1525" s="808"/>
      <c r="J1525" s="809"/>
      <c r="K1525" s="810"/>
      <c r="L1525" s="811"/>
      <c r="M1525" s="810"/>
      <c r="N1525" s="812"/>
      <c r="O1525" s="813"/>
      <c r="P1525" s="813"/>
      <c r="Q1525" s="647"/>
      <c r="R1525" s="682"/>
    </row>
    <row r="1526">
      <c r="A1526" s="845"/>
      <c r="B1526" s="799"/>
      <c r="C1526" s="800"/>
      <c r="D1526" s="799"/>
      <c r="E1526" s="802"/>
      <c r="F1526" s="807"/>
      <c r="G1526" s="682"/>
      <c r="H1526" s="682"/>
      <c r="I1526" s="808"/>
      <c r="J1526" s="809"/>
      <c r="K1526" s="810"/>
      <c r="L1526" s="811"/>
      <c r="M1526" s="810"/>
      <c r="N1526" s="812"/>
      <c r="O1526" s="813"/>
      <c r="P1526" s="813"/>
      <c r="Q1526" s="647"/>
      <c r="R1526" s="682"/>
    </row>
    <row r="1527">
      <c r="A1527" s="845"/>
      <c r="B1527" s="799"/>
      <c r="C1527" s="800"/>
      <c r="D1527" s="799"/>
      <c r="E1527" s="802"/>
      <c r="F1527" s="807"/>
      <c r="G1527" s="682"/>
      <c r="H1527" s="682"/>
      <c r="I1527" s="808"/>
      <c r="J1527" s="809"/>
      <c r="K1527" s="810"/>
      <c r="L1527" s="811"/>
      <c r="M1527" s="810"/>
      <c r="N1527" s="812"/>
      <c r="O1527" s="813"/>
      <c r="P1527" s="813"/>
      <c r="Q1527" s="647"/>
      <c r="R1527" s="682"/>
    </row>
    <row r="1528">
      <c r="A1528" s="845"/>
      <c r="B1528" s="799"/>
      <c r="C1528" s="800"/>
      <c r="D1528" s="799"/>
      <c r="E1528" s="802"/>
      <c r="F1528" s="807"/>
      <c r="G1528" s="682"/>
      <c r="H1528" s="682"/>
      <c r="I1528" s="808"/>
      <c r="J1528" s="809"/>
      <c r="K1528" s="810"/>
      <c r="L1528" s="811"/>
      <c r="M1528" s="810"/>
      <c r="N1528" s="812"/>
      <c r="O1528" s="813"/>
      <c r="P1528" s="813"/>
      <c r="Q1528" s="647"/>
      <c r="R1528" s="682"/>
    </row>
    <row r="1529">
      <c r="A1529" s="845"/>
      <c r="B1529" s="799"/>
      <c r="C1529" s="800"/>
      <c r="D1529" s="799"/>
      <c r="E1529" s="802"/>
      <c r="F1529" s="807"/>
      <c r="G1529" s="682"/>
      <c r="H1529" s="682"/>
      <c r="I1529" s="808"/>
      <c r="J1529" s="809"/>
      <c r="K1529" s="810"/>
      <c r="L1529" s="811"/>
      <c r="M1529" s="810"/>
      <c r="N1529" s="812"/>
      <c r="O1529" s="813"/>
      <c r="P1529" s="813"/>
      <c r="Q1529" s="647"/>
      <c r="R1529" s="682"/>
    </row>
    <row r="1530">
      <c r="A1530" s="845"/>
      <c r="B1530" s="799"/>
      <c r="C1530" s="800"/>
      <c r="D1530" s="799"/>
      <c r="E1530" s="802"/>
      <c r="F1530" s="807"/>
      <c r="G1530" s="682"/>
      <c r="H1530" s="682"/>
      <c r="I1530" s="808"/>
      <c r="J1530" s="809"/>
      <c r="K1530" s="810"/>
      <c r="L1530" s="811"/>
      <c r="M1530" s="810"/>
      <c r="N1530" s="812"/>
      <c r="O1530" s="813"/>
      <c r="P1530" s="813"/>
      <c r="Q1530" s="647"/>
      <c r="R1530" s="682"/>
    </row>
    <row r="1531">
      <c r="A1531" s="845"/>
      <c r="B1531" s="799"/>
      <c r="C1531" s="800"/>
      <c r="D1531" s="799"/>
      <c r="E1531" s="802"/>
      <c r="F1531" s="807"/>
      <c r="G1531" s="682"/>
      <c r="H1531" s="682"/>
      <c r="I1531" s="808"/>
      <c r="J1531" s="809"/>
      <c r="K1531" s="810"/>
      <c r="L1531" s="811"/>
      <c r="M1531" s="810"/>
      <c r="N1531" s="812"/>
      <c r="O1531" s="813"/>
      <c r="P1531" s="813"/>
      <c r="Q1531" s="647"/>
      <c r="R1531" s="682"/>
    </row>
    <row r="1532">
      <c r="A1532" s="845"/>
      <c r="B1532" s="799"/>
      <c r="C1532" s="800"/>
      <c r="D1532" s="799"/>
      <c r="E1532" s="802"/>
      <c r="F1532" s="807"/>
      <c r="G1532" s="682"/>
      <c r="H1532" s="682"/>
      <c r="I1532" s="808"/>
      <c r="J1532" s="809"/>
      <c r="K1532" s="810"/>
      <c r="L1532" s="811"/>
      <c r="M1532" s="810"/>
      <c r="N1532" s="812"/>
      <c r="O1532" s="813"/>
      <c r="P1532" s="813"/>
      <c r="Q1532" s="647"/>
      <c r="R1532" s="682"/>
    </row>
    <row r="1533">
      <c r="A1533" s="845"/>
      <c r="B1533" s="799"/>
      <c r="C1533" s="800"/>
      <c r="D1533" s="799"/>
      <c r="E1533" s="802"/>
      <c r="F1533" s="807"/>
      <c r="G1533" s="682"/>
      <c r="H1533" s="682"/>
      <c r="I1533" s="808"/>
      <c r="J1533" s="809"/>
      <c r="K1533" s="810"/>
      <c r="L1533" s="811"/>
      <c r="M1533" s="810"/>
      <c r="N1533" s="812"/>
      <c r="O1533" s="813"/>
      <c r="P1533" s="813"/>
      <c r="Q1533" s="647"/>
      <c r="R1533" s="682"/>
    </row>
    <row r="1534">
      <c r="A1534" s="845"/>
      <c r="B1534" s="799"/>
      <c r="C1534" s="800"/>
      <c r="D1534" s="799"/>
      <c r="E1534" s="802"/>
      <c r="F1534" s="807"/>
      <c r="G1534" s="682"/>
      <c r="H1534" s="682"/>
      <c r="I1534" s="808"/>
      <c r="J1534" s="809"/>
      <c r="K1534" s="810"/>
      <c r="L1534" s="811"/>
      <c r="M1534" s="810"/>
      <c r="N1534" s="812"/>
      <c r="O1534" s="813"/>
      <c r="P1534" s="813"/>
      <c r="Q1534" s="647"/>
      <c r="R1534" s="682"/>
    </row>
    <row r="1535">
      <c r="A1535" s="845"/>
      <c r="B1535" s="799"/>
      <c r="C1535" s="800"/>
      <c r="D1535" s="799"/>
      <c r="E1535" s="802"/>
      <c r="F1535" s="807"/>
      <c r="G1535" s="682"/>
      <c r="H1535" s="682"/>
      <c r="I1535" s="808"/>
      <c r="J1535" s="809"/>
      <c r="K1535" s="810"/>
      <c r="L1535" s="811"/>
      <c r="M1535" s="810"/>
      <c r="N1535" s="812"/>
      <c r="O1535" s="813"/>
      <c r="P1535" s="813"/>
      <c r="Q1535" s="647"/>
      <c r="R1535" s="682"/>
    </row>
    <row r="1536">
      <c r="A1536" s="845"/>
      <c r="B1536" s="799"/>
      <c r="C1536" s="800"/>
      <c r="D1536" s="799"/>
      <c r="E1536" s="802"/>
      <c r="F1536" s="807"/>
      <c r="G1536" s="682"/>
      <c r="H1536" s="682"/>
      <c r="I1536" s="808"/>
      <c r="J1536" s="809"/>
      <c r="K1536" s="810"/>
      <c r="L1536" s="811"/>
      <c r="M1536" s="810"/>
      <c r="N1536" s="812"/>
      <c r="O1536" s="813"/>
      <c r="P1536" s="813"/>
      <c r="Q1536" s="647"/>
      <c r="R1536" s="682"/>
    </row>
    <row r="1537">
      <c r="A1537" s="845"/>
      <c r="B1537" s="799"/>
      <c r="C1537" s="800"/>
      <c r="D1537" s="799"/>
      <c r="E1537" s="802"/>
      <c r="F1537" s="807"/>
      <c r="G1537" s="682"/>
      <c r="H1537" s="682"/>
      <c r="I1537" s="808"/>
      <c r="J1537" s="809"/>
      <c r="K1537" s="810"/>
      <c r="L1537" s="811"/>
      <c r="M1537" s="810"/>
      <c r="N1537" s="812"/>
      <c r="O1537" s="813"/>
      <c r="P1537" s="813"/>
      <c r="Q1537" s="647"/>
      <c r="R1537" s="682"/>
    </row>
    <row r="1538">
      <c r="A1538" s="845"/>
      <c r="B1538" s="799"/>
      <c r="C1538" s="800"/>
      <c r="D1538" s="799"/>
      <c r="E1538" s="802"/>
      <c r="F1538" s="807"/>
      <c r="G1538" s="682"/>
      <c r="H1538" s="682"/>
      <c r="I1538" s="808"/>
      <c r="J1538" s="809"/>
      <c r="K1538" s="810"/>
      <c r="L1538" s="811"/>
      <c r="M1538" s="810"/>
      <c r="N1538" s="812"/>
      <c r="O1538" s="813"/>
      <c r="P1538" s="813"/>
      <c r="Q1538" s="647"/>
      <c r="R1538" s="682"/>
    </row>
    <row r="1539">
      <c r="A1539" s="845"/>
      <c r="B1539" s="799"/>
      <c r="C1539" s="800"/>
      <c r="D1539" s="799"/>
      <c r="E1539" s="802"/>
      <c r="F1539" s="807"/>
      <c r="G1539" s="682"/>
      <c r="H1539" s="682"/>
      <c r="I1539" s="808"/>
      <c r="J1539" s="809"/>
      <c r="K1539" s="810"/>
      <c r="L1539" s="811"/>
      <c r="M1539" s="810"/>
      <c r="N1539" s="812"/>
      <c r="O1539" s="813"/>
      <c r="P1539" s="813"/>
      <c r="Q1539" s="647"/>
      <c r="R1539" s="682"/>
    </row>
    <row r="1540">
      <c r="A1540" s="845"/>
      <c r="B1540" s="799"/>
      <c r="C1540" s="800"/>
      <c r="D1540" s="799"/>
      <c r="E1540" s="802"/>
      <c r="F1540" s="807"/>
      <c r="G1540" s="682"/>
      <c r="H1540" s="682"/>
      <c r="I1540" s="808"/>
      <c r="J1540" s="809"/>
      <c r="K1540" s="810"/>
      <c r="L1540" s="811"/>
      <c r="M1540" s="810"/>
      <c r="N1540" s="812"/>
      <c r="O1540" s="813"/>
      <c r="P1540" s="813"/>
      <c r="Q1540" s="647"/>
      <c r="R1540" s="682"/>
    </row>
    <row r="1541">
      <c r="A1541" s="845"/>
      <c r="B1541" s="799"/>
      <c r="C1541" s="800"/>
      <c r="D1541" s="799"/>
      <c r="E1541" s="802"/>
      <c r="F1541" s="807"/>
      <c r="G1541" s="682"/>
      <c r="H1541" s="682"/>
      <c r="I1541" s="808"/>
      <c r="J1541" s="809"/>
      <c r="K1541" s="810"/>
      <c r="L1541" s="811"/>
      <c r="M1541" s="810"/>
      <c r="N1541" s="812"/>
      <c r="O1541" s="813"/>
      <c r="P1541" s="813"/>
      <c r="Q1541" s="647"/>
      <c r="R1541" s="682"/>
    </row>
    <row r="1542">
      <c r="A1542" s="845"/>
      <c r="B1542" s="799"/>
      <c r="C1542" s="800"/>
      <c r="D1542" s="799"/>
      <c r="E1542" s="802"/>
      <c r="F1542" s="807"/>
      <c r="G1542" s="682"/>
      <c r="H1542" s="682"/>
      <c r="I1542" s="808"/>
      <c r="J1542" s="809"/>
      <c r="K1542" s="810"/>
      <c r="L1542" s="811"/>
      <c r="M1542" s="810"/>
      <c r="N1542" s="812"/>
      <c r="O1542" s="813"/>
      <c r="P1542" s="813"/>
      <c r="Q1542" s="647"/>
      <c r="R1542" s="682"/>
    </row>
    <row r="1543">
      <c r="A1543" s="845"/>
      <c r="B1543" s="799"/>
      <c r="C1543" s="800"/>
      <c r="D1543" s="799"/>
      <c r="E1543" s="802"/>
      <c r="F1543" s="807"/>
      <c r="G1543" s="682"/>
      <c r="H1543" s="682"/>
      <c r="I1543" s="808"/>
      <c r="J1543" s="809"/>
      <c r="K1543" s="810"/>
      <c r="L1543" s="811"/>
      <c r="M1543" s="810"/>
      <c r="N1543" s="812"/>
      <c r="O1543" s="813"/>
      <c r="P1543" s="813"/>
      <c r="Q1543" s="647"/>
      <c r="R1543" s="682"/>
    </row>
    <row r="1544">
      <c r="A1544" s="845"/>
      <c r="B1544" s="799"/>
      <c r="C1544" s="800"/>
      <c r="D1544" s="799"/>
      <c r="E1544" s="802"/>
      <c r="F1544" s="807"/>
      <c r="G1544" s="682"/>
      <c r="H1544" s="682"/>
      <c r="I1544" s="808"/>
      <c r="J1544" s="809"/>
      <c r="K1544" s="810"/>
      <c r="L1544" s="811"/>
      <c r="M1544" s="810"/>
      <c r="N1544" s="812"/>
      <c r="O1544" s="813"/>
      <c r="P1544" s="813"/>
      <c r="Q1544" s="647"/>
      <c r="R1544" s="682"/>
    </row>
    <row r="1545">
      <c r="A1545" s="845"/>
      <c r="B1545" s="799"/>
      <c r="C1545" s="800"/>
      <c r="D1545" s="799"/>
      <c r="E1545" s="802"/>
      <c r="F1545" s="807"/>
      <c r="G1545" s="682"/>
      <c r="H1545" s="682"/>
      <c r="I1545" s="808"/>
      <c r="J1545" s="809"/>
      <c r="K1545" s="810"/>
      <c r="L1545" s="811"/>
      <c r="M1545" s="810"/>
      <c r="N1545" s="812"/>
      <c r="O1545" s="813"/>
      <c r="P1545" s="813"/>
      <c r="Q1545" s="647"/>
      <c r="R1545" s="682"/>
    </row>
    <row r="1546">
      <c r="A1546" s="845"/>
      <c r="B1546" s="799"/>
      <c r="C1546" s="800"/>
      <c r="D1546" s="799"/>
      <c r="E1546" s="802"/>
      <c r="F1546" s="807"/>
      <c r="G1546" s="682"/>
      <c r="H1546" s="682"/>
      <c r="I1546" s="808"/>
      <c r="J1546" s="809"/>
      <c r="K1546" s="810"/>
      <c r="L1546" s="811"/>
      <c r="M1546" s="810"/>
      <c r="N1546" s="812"/>
      <c r="O1546" s="813"/>
      <c r="P1546" s="813"/>
      <c r="Q1546" s="647"/>
      <c r="R1546" s="682"/>
    </row>
    <row r="1547">
      <c r="A1547" s="845"/>
      <c r="B1547" s="799"/>
      <c r="C1547" s="800"/>
      <c r="D1547" s="799"/>
      <c r="E1547" s="802"/>
      <c r="F1547" s="807"/>
      <c r="G1547" s="682"/>
      <c r="H1547" s="682"/>
      <c r="I1547" s="808"/>
      <c r="J1547" s="809"/>
      <c r="K1547" s="810"/>
      <c r="L1547" s="811"/>
      <c r="M1547" s="810"/>
      <c r="N1547" s="812"/>
      <c r="O1547" s="813"/>
      <c r="P1547" s="813"/>
      <c r="Q1547" s="647"/>
      <c r="R1547" s="682"/>
    </row>
    <row r="1548">
      <c r="A1548" s="845"/>
      <c r="B1548" s="799"/>
      <c r="C1548" s="800"/>
      <c r="D1548" s="799"/>
      <c r="E1548" s="802"/>
      <c r="F1548" s="807"/>
      <c r="G1548" s="682"/>
      <c r="H1548" s="682"/>
      <c r="I1548" s="808"/>
      <c r="J1548" s="809"/>
      <c r="K1548" s="810"/>
      <c r="L1548" s="811"/>
      <c r="M1548" s="810"/>
      <c r="N1548" s="812"/>
      <c r="O1548" s="813"/>
      <c r="P1548" s="813"/>
      <c r="Q1548" s="647"/>
      <c r="R1548" s="682"/>
    </row>
    <row r="1549">
      <c r="A1549" s="845"/>
      <c r="B1549" s="799"/>
      <c r="C1549" s="800"/>
      <c r="D1549" s="799"/>
      <c r="E1549" s="802"/>
      <c r="F1549" s="807"/>
      <c r="G1549" s="682"/>
      <c r="H1549" s="682"/>
      <c r="I1549" s="808"/>
      <c r="J1549" s="809"/>
      <c r="K1549" s="810"/>
      <c r="L1549" s="811"/>
      <c r="M1549" s="810"/>
      <c r="N1549" s="812"/>
      <c r="O1549" s="813"/>
      <c r="P1549" s="813"/>
      <c r="Q1549" s="647"/>
      <c r="R1549" s="682"/>
    </row>
    <row r="1550">
      <c r="A1550" s="845"/>
      <c r="B1550" s="799"/>
      <c r="C1550" s="800"/>
      <c r="D1550" s="799"/>
      <c r="E1550" s="802"/>
      <c r="F1550" s="807"/>
      <c r="G1550" s="682"/>
      <c r="H1550" s="682"/>
      <c r="I1550" s="808"/>
      <c r="J1550" s="809"/>
      <c r="K1550" s="810"/>
      <c r="L1550" s="811"/>
      <c r="M1550" s="810"/>
      <c r="N1550" s="812"/>
      <c r="O1550" s="813"/>
      <c r="P1550" s="813"/>
      <c r="Q1550" s="647"/>
      <c r="R1550" s="682"/>
    </row>
    <row r="1551">
      <c r="A1551" s="845"/>
      <c r="B1551" s="799"/>
      <c r="C1551" s="800"/>
      <c r="D1551" s="799"/>
      <c r="E1551" s="802"/>
      <c r="F1551" s="807"/>
      <c r="G1551" s="682"/>
      <c r="H1551" s="682"/>
      <c r="I1551" s="808"/>
      <c r="J1551" s="809"/>
      <c r="K1551" s="810"/>
      <c r="L1551" s="811"/>
      <c r="M1551" s="810"/>
      <c r="N1551" s="812"/>
      <c r="O1551" s="813"/>
      <c r="P1551" s="813"/>
      <c r="Q1551" s="647"/>
      <c r="R1551" s="682"/>
    </row>
    <row r="1552">
      <c r="A1552" s="845"/>
      <c r="B1552" s="799"/>
      <c r="C1552" s="800"/>
      <c r="D1552" s="799"/>
      <c r="E1552" s="802"/>
      <c r="F1552" s="807"/>
      <c r="G1552" s="682"/>
      <c r="H1552" s="682"/>
      <c r="I1552" s="808"/>
      <c r="J1552" s="809"/>
      <c r="K1552" s="810"/>
      <c r="L1552" s="811"/>
      <c r="M1552" s="810"/>
      <c r="N1552" s="812"/>
      <c r="O1552" s="813"/>
      <c r="P1552" s="813"/>
      <c r="Q1552" s="647"/>
      <c r="R1552" s="682"/>
    </row>
    <row r="1553">
      <c r="A1553" s="845"/>
      <c r="B1553" s="799"/>
      <c r="C1553" s="800"/>
      <c r="D1553" s="799"/>
      <c r="E1553" s="802"/>
      <c r="F1553" s="807"/>
      <c r="G1553" s="682"/>
      <c r="H1553" s="682"/>
      <c r="I1553" s="808"/>
      <c r="J1553" s="809"/>
      <c r="K1553" s="810"/>
      <c r="L1553" s="811"/>
      <c r="M1553" s="810"/>
      <c r="N1553" s="812"/>
      <c r="O1553" s="813"/>
      <c r="P1553" s="813"/>
      <c r="Q1553" s="647"/>
      <c r="R1553" s="682"/>
    </row>
    <row r="1554">
      <c r="A1554" s="845"/>
      <c r="B1554" s="799"/>
      <c r="C1554" s="800"/>
      <c r="D1554" s="799"/>
      <c r="E1554" s="802"/>
      <c r="F1554" s="807"/>
      <c r="G1554" s="682"/>
      <c r="H1554" s="682"/>
      <c r="I1554" s="808"/>
      <c r="J1554" s="809"/>
      <c r="K1554" s="810"/>
      <c r="L1554" s="811"/>
      <c r="M1554" s="810"/>
      <c r="N1554" s="812"/>
      <c r="O1554" s="813"/>
      <c r="P1554" s="813"/>
      <c r="Q1554" s="647"/>
      <c r="R1554" s="682"/>
    </row>
    <row r="1555">
      <c r="A1555" s="845"/>
      <c r="B1555" s="799"/>
      <c r="C1555" s="800"/>
      <c r="D1555" s="799"/>
      <c r="E1555" s="802"/>
      <c r="F1555" s="807"/>
      <c r="G1555" s="682"/>
      <c r="H1555" s="682"/>
      <c r="I1555" s="808"/>
      <c r="J1555" s="809"/>
      <c r="K1555" s="810"/>
      <c r="L1555" s="811"/>
      <c r="M1555" s="810"/>
      <c r="N1555" s="812"/>
      <c r="O1555" s="813"/>
      <c r="P1555" s="813"/>
      <c r="Q1555" s="647"/>
      <c r="R1555" s="682"/>
    </row>
    <row r="1556">
      <c r="A1556" s="845"/>
      <c r="B1556" s="799"/>
      <c r="C1556" s="800"/>
      <c r="D1556" s="799"/>
      <c r="E1556" s="802"/>
      <c r="F1556" s="807"/>
      <c r="G1556" s="682"/>
      <c r="H1556" s="682"/>
      <c r="I1556" s="808"/>
      <c r="J1556" s="809"/>
      <c r="K1556" s="810"/>
      <c r="L1556" s="811"/>
      <c r="M1556" s="810"/>
      <c r="N1556" s="812"/>
      <c r="O1556" s="813"/>
      <c r="P1556" s="813"/>
      <c r="Q1556" s="647"/>
      <c r="R1556" s="682"/>
    </row>
    <row r="1557">
      <c r="A1557" s="845"/>
      <c r="B1557" s="799"/>
      <c r="C1557" s="800"/>
      <c r="D1557" s="799"/>
      <c r="E1557" s="802"/>
      <c r="F1557" s="807"/>
      <c r="G1557" s="682"/>
      <c r="H1557" s="682"/>
      <c r="I1557" s="808"/>
      <c r="J1557" s="809"/>
      <c r="K1557" s="810"/>
      <c r="L1557" s="811"/>
      <c r="M1557" s="810"/>
      <c r="N1557" s="812"/>
      <c r="O1557" s="813"/>
      <c r="P1557" s="813"/>
      <c r="Q1557" s="647"/>
      <c r="R1557" s="682"/>
    </row>
    <row r="1558">
      <c r="A1558" s="845"/>
      <c r="B1558" s="799"/>
      <c r="C1558" s="800"/>
      <c r="D1558" s="799"/>
      <c r="E1558" s="802"/>
      <c r="F1558" s="807"/>
      <c r="G1558" s="682"/>
      <c r="H1558" s="682"/>
      <c r="I1558" s="808"/>
      <c r="J1558" s="809"/>
      <c r="K1558" s="810"/>
      <c r="L1558" s="811"/>
      <c r="M1558" s="810"/>
      <c r="N1558" s="812"/>
      <c r="O1558" s="813"/>
      <c r="P1558" s="813"/>
      <c r="Q1558" s="647"/>
      <c r="R1558" s="682"/>
    </row>
    <row r="1559">
      <c r="A1559" s="845"/>
      <c r="B1559" s="799"/>
      <c r="C1559" s="800"/>
      <c r="D1559" s="799"/>
      <c r="E1559" s="802"/>
      <c r="F1559" s="807"/>
      <c r="G1559" s="682"/>
      <c r="H1559" s="682"/>
      <c r="I1559" s="808"/>
      <c r="J1559" s="809"/>
      <c r="K1559" s="810"/>
      <c r="L1559" s="811"/>
      <c r="M1559" s="810"/>
      <c r="N1559" s="812"/>
      <c r="O1559" s="813"/>
      <c r="P1559" s="813"/>
      <c r="Q1559" s="647"/>
      <c r="R1559" s="682"/>
    </row>
    <row r="1560">
      <c r="A1560" s="845"/>
      <c r="B1560" s="799"/>
      <c r="C1560" s="800"/>
      <c r="D1560" s="799"/>
      <c r="E1560" s="802"/>
      <c r="F1560" s="807"/>
      <c r="G1560" s="682"/>
      <c r="H1560" s="682"/>
      <c r="I1560" s="808"/>
      <c r="J1560" s="809"/>
      <c r="K1560" s="810"/>
      <c r="L1560" s="811"/>
      <c r="M1560" s="810"/>
      <c r="N1560" s="812"/>
      <c r="O1560" s="813"/>
      <c r="P1560" s="813"/>
      <c r="Q1560" s="647"/>
      <c r="R1560" s="682"/>
    </row>
    <row r="1561">
      <c r="A1561" s="845"/>
      <c r="B1561" s="799"/>
      <c r="C1561" s="800"/>
      <c r="D1561" s="799"/>
      <c r="E1561" s="802"/>
      <c r="F1561" s="807"/>
      <c r="G1561" s="682"/>
      <c r="H1561" s="682"/>
      <c r="I1561" s="808"/>
      <c r="J1561" s="809"/>
      <c r="K1561" s="810"/>
      <c r="L1561" s="811"/>
      <c r="M1561" s="810"/>
      <c r="N1561" s="812"/>
      <c r="O1561" s="813"/>
      <c r="P1561" s="813"/>
      <c r="Q1561" s="647"/>
      <c r="R1561" s="682"/>
    </row>
    <row r="1562">
      <c r="A1562" s="845"/>
      <c r="B1562" s="799"/>
      <c r="C1562" s="800"/>
      <c r="D1562" s="799"/>
      <c r="E1562" s="802"/>
      <c r="F1562" s="807"/>
      <c r="G1562" s="682"/>
      <c r="H1562" s="682"/>
      <c r="I1562" s="808"/>
      <c r="J1562" s="809"/>
      <c r="K1562" s="810"/>
      <c r="L1562" s="811"/>
      <c r="M1562" s="810"/>
      <c r="N1562" s="812"/>
      <c r="O1562" s="813"/>
      <c r="P1562" s="813"/>
      <c r="Q1562" s="647"/>
      <c r="R1562" s="682"/>
    </row>
    <row r="1563">
      <c r="A1563" s="845"/>
      <c r="B1563" s="799"/>
      <c r="C1563" s="800"/>
      <c r="D1563" s="799"/>
      <c r="E1563" s="802"/>
      <c r="F1563" s="807"/>
      <c r="G1563" s="682"/>
      <c r="H1563" s="682"/>
      <c r="I1563" s="808"/>
      <c r="J1563" s="809"/>
      <c r="K1563" s="810"/>
      <c r="L1563" s="811"/>
      <c r="M1563" s="810"/>
      <c r="N1563" s="812"/>
      <c r="O1563" s="813"/>
      <c r="P1563" s="813"/>
      <c r="Q1563" s="647"/>
      <c r="R1563" s="682"/>
    </row>
    <row r="1564">
      <c r="A1564" s="845"/>
      <c r="B1564" s="799"/>
      <c r="C1564" s="800"/>
      <c r="D1564" s="799"/>
      <c r="E1564" s="802"/>
      <c r="F1564" s="807"/>
      <c r="G1564" s="682"/>
      <c r="H1564" s="682"/>
      <c r="I1564" s="808"/>
      <c r="J1564" s="809"/>
      <c r="K1564" s="810"/>
      <c r="L1564" s="811"/>
      <c r="M1564" s="810"/>
      <c r="N1564" s="812"/>
      <c r="O1564" s="813"/>
      <c r="P1564" s="813"/>
      <c r="Q1564" s="647"/>
      <c r="R1564" s="682"/>
    </row>
    <row r="1565">
      <c r="A1565" s="845"/>
      <c r="B1565" s="799"/>
      <c r="C1565" s="800"/>
      <c r="D1565" s="799"/>
      <c r="E1565" s="802"/>
      <c r="F1565" s="807"/>
      <c r="G1565" s="682"/>
      <c r="H1565" s="682"/>
      <c r="I1565" s="808"/>
      <c r="J1565" s="809"/>
      <c r="K1565" s="810"/>
      <c r="L1565" s="811"/>
      <c r="M1565" s="810"/>
      <c r="N1565" s="812"/>
      <c r="O1565" s="813"/>
      <c r="P1565" s="813"/>
      <c r="Q1565" s="647"/>
      <c r="R1565" s="682"/>
    </row>
    <row r="1566">
      <c r="A1566" s="845"/>
      <c r="B1566" s="799"/>
      <c r="C1566" s="800"/>
      <c r="D1566" s="799"/>
      <c r="E1566" s="802"/>
      <c r="F1566" s="807"/>
      <c r="G1566" s="682"/>
      <c r="H1566" s="682"/>
      <c r="I1566" s="808"/>
      <c r="J1566" s="809"/>
      <c r="K1566" s="810"/>
      <c r="L1566" s="811"/>
      <c r="M1566" s="810"/>
      <c r="N1566" s="812"/>
      <c r="O1566" s="813"/>
      <c r="P1566" s="813"/>
      <c r="Q1566" s="647"/>
      <c r="R1566" s="682"/>
    </row>
    <row r="1567">
      <c r="A1567" s="845"/>
      <c r="B1567" s="799"/>
      <c r="C1567" s="800"/>
      <c r="D1567" s="799"/>
      <c r="E1567" s="802"/>
      <c r="F1567" s="807"/>
      <c r="G1567" s="682"/>
      <c r="H1567" s="682"/>
      <c r="I1567" s="808"/>
      <c r="J1567" s="809"/>
      <c r="K1567" s="810"/>
      <c r="L1567" s="811"/>
      <c r="M1567" s="810"/>
      <c r="N1567" s="812"/>
      <c r="O1567" s="813"/>
      <c r="P1567" s="813"/>
      <c r="Q1567" s="647"/>
      <c r="R1567" s="682"/>
    </row>
    <row r="1568">
      <c r="A1568" s="845"/>
      <c r="B1568" s="799"/>
      <c r="C1568" s="800"/>
      <c r="D1568" s="799"/>
      <c r="E1568" s="802"/>
      <c r="F1568" s="807"/>
      <c r="G1568" s="682"/>
      <c r="H1568" s="682"/>
      <c r="I1568" s="808"/>
      <c r="J1568" s="809"/>
      <c r="K1568" s="810"/>
      <c r="L1568" s="811"/>
      <c r="M1568" s="810"/>
      <c r="N1568" s="812"/>
      <c r="O1568" s="813"/>
      <c r="P1568" s="813"/>
      <c r="Q1568" s="647"/>
      <c r="R1568" s="682"/>
    </row>
    <row r="1569">
      <c r="A1569" s="845"/>
      <c r="B1569" s="799"/>
      <c r="C1569" s="800"/>
      <c r="D1569" s="799"/>
      <c r="E1569" s="802"/>
      <c r="F1569" s="807"/>
      <c r="G1569" s="682"/>
      <c r="H1569" s="682"/>
      <c r="I1569" s="808"/>
      <c r="J1569" s="809"/>
      <c r="K1569" s="810"/>
      <c r="L1569" s="811"/>
      <c r="M1569" s="810"/>
      <c r="N1569" s="812"/>
      <c r="O1569" s="813"/>
      <c r="P1569" s="813"/>
      <c r="Q1569" s="647"/>
      <c r="R1569" s="682"/>
    </row>
    <row r="1570">
      <c r="A1570" s="845"/>
      <c r="B1570" s="799"/>
      <c r="C1570" s="800"/>
      <c r="D1570" s="799"/>
      <c r="E1570" s="802"/>
      <c r="F1570" s="807"/>
      <c r="G1570" s="682"/>
      <c r="H1570" s="682"/>
      <c r="I1570" s="808"/>
      <c r="J1570" s="809"/>
      <c r="K1570" s="810"/>
      <c r="L1570" s="811"/>
      <c r="M1570" s="810"/>
      <c r="N1570" s="812"/>
      <c r="O1570" s="813"/>
      <c r="P1570" s="813"/>
      <c r="Q1570" s="647"/>
      <c r="R1570" s="682"/>
    </row>
    <row r="1571">
      <c r="A1571" s="845"/>
      <c r="B1571" s="799"/>
      <c r="C1571" s="800"/>
      <c r="D1571" s="799"/>
      <c r="E1571" s="802"/>
      <c r="F1571" s="807"/>
      <c r="G1571" s="682"/>
      <c r="H1571" s="682"/>
      <c r="I1571" s="808"/>
      <c r="J1571" s="809"/>
      <c r="K1571" s="810"/>
      <c r="L1571" s="811"/>
      <c r="M1571" s="810"/>
      <c r="N1571" s="812"/>
      <c r="O1571" s="813"/>
      <c r="P1571" s="813"/>
      <c r="Q1571" s="647"/>
      <c r="R1571" s="682"/>
    </row>
    <row r="1572">
      <c r="A1572" s="845"/>
      <c r="B1572" s="799"/>
      <c r="C1572" s="800"/>
      <c r="D1572" s="799"/>
      <c r="E1572" s="802"/>
      <c r="F1572" s="807"/>
      <c r="G1572" s="682"/>
      <c r="H1572" s="682"/>
      <c r="I1572" s="808"/>
      <c r="J1572" s="809"/>
      <c r="K1572" s="810"/>
      <c r="L1572" s="811"/>
      <c r="M1572" s="810"/>
      <c r="N1572" s="812"/>
      <c r="O1572" s="813"/>
      <c r="P1572" s="813"/>
      <c r="Q1572" s="647"/>
      <c r="R1572" s="682"/>
    </row>
    <row r="1573">
      <c r="A1573" s="845"/>
      <c r="B1573" s="799"/>
      <c r="C1573" s="800"/>
      <c r="D1573" s="799"/>
      <c r="E1573" s="802"/>
      <c r="F1573" s="807"/>
      <c r="G1573" s="682"/>
      <c r="H1573" s="682"/>
      <c r="I1573" s="808"/>
      <c r="J1573" s="809"/>
      <c r="K1573" s="810"/>
      <c r="L1573" s="811"/>
      <c r="M1573" s="810"/>
      <c r="N1573" s="812"/>
      <c r="O1573" s="813"/>
      <c r="P1573" s="813"/>
      <c r="Q1573" s="647"/>
      <c r="R1573" s="682"/>
    </row>
    <row r="1574">
      <c r="A1574" s="845"/>
      <c r="B1574" s="799"/>
      <c r="C1574" s="800"/>
      <c r="D1574" s="799"/>
      <c r="E1574" s="802"/>
      <c r="F1574" s="807"/>
      <c r="G1574" s="682"/>
      <c r="H1574" s="682"/>
      <c r="I1574" s="808"/>
      <c r="J1574" s="809"/>
      <c r="K1574" s="810"/>
      <c r="L1574" s="811"/>
      <c r="M1574" s="810"/>
      <c r="N1574" s="812"/>
      <c r="O1574" s="813"/>
      <c r="P1574" s="813"/>
      <c r="Q1574" s="647"/>
      <c r="R1574" s="682"/>
    </row>
    <row r="1575">
      <c r="A1575" s="845"/>
      <c r="B1575" s="799"/>
      <c r="C1575" s="800"/>
      <c r="D1575" s="799"/>
      <c r="E1575" s="802"/>
      <c r="F1575" s="807"/>
      <c r="G1575" s="682"/>
      <c r="H1575" s="682"/>
      <c r="I1575" s="808"/>
      <c r="J1575" s="809"/>
      <c r="K1575" s="810"/>
      <c r="L1575" s="811"/>
      <c r="M1575" s="810"/>
      <c r="N1575" s="812"/>
      <c r="O1575" s="813"/>
      <c r="P1575" s="813"/>
      <c r="Q1575" s="647"/>
      <c r="R1575" s="682"/>
    </row>
    <row r="1576">
      <c r="A1576" s="845"/>
      <c r="B1576" s="799"/>
      <c r="C1576" s="800"/>
      <c r="D1576" s="799"/>
      <c r="E1576" s="802"/>
      <c r="F1576" s="807"/>
      <c r="G1576" s="682"/>
      <c r="H1576" s="682"/>
      <c r="I1576" s="808"/>
      <c r="J1576" s="809"/>
      <c r="K1576" s="810"/>
      <c r="L1576" s="811"/>
      <c r="M1576" s="810"/>
      <c r="N1576" s="812"/>
      <c r="O1576" s="813"/>
      <c r="P1576" s="813"/>
      <c r="Q1576" s="647"/>
      <c r="R1576" s="682"/>
    </row>
    <row r="1577">
      <c r="A1577" s="845"/>
      <c r="B1577" s="799"/>
      <c r="C1577" s="800"/>
      <c r="D1577" s="799"/>
      <c r="E1577" s="802"/>
      <c r="F1577" s="807"/>
      <c r="G1577" s="682"/>
      <c r="H1577" s="682"/>
      <c r="I1577" s="808"/>
      <c r="J1577" s="809"/>
      <c r="K1577" s="810"/>
      <c r="L1577" s="811"/>
      <c r="M1577" s="810"/>
      <c r="N1577" s="812"/>
      <c r="O1577" s="813"/>
      <c r="P1577" s="813"/>
      <c r="Q1577" s="647"/>
      <c r="R1577" s="682"/>
    </row>
    <row r="1578">
      <c r="A1578" s="845"/>
      <c r="B1578" s="799"/>
      <c r="C1578" s="800"/>
      <c r="D1578" s="799"/>
      <c r="E1578" s="802"/>
      <c r="F1578" s="807"/>
      <c r="G1578" s="682"/>
      <c r="H1578" s="682"/>
      <c r="I1578" s="808"/>
      <c r="J1578" s="809"/>
      <c r="K1578" s="810"/>
      <c r="L1578" s="811"/>
      <c r="M1578" s="810"/>
      <c r="N1578" s="812"/>
      <c r="O1578" s="813"/>
      <c r="P1578" s="813"/>
      <c r="Q1578" s="647"/>
      <c r="R1578" s="682"/>
    </row>
    <row r="1579">
      <c r="A1579" s="845"/>
      <c r="B1579" s="799"/>
      <c r="C1579" s="800"/>
      <c r="D1579" s="799"/>
      <c r="E1579" s="802"/>
      <c r="F1579" s="807"/>
      <c r="G1579" s="682"/>
      <c r="H1579" s="682"/>
      <c r="I1579" s="808"/>
      <c r="J1579" s="809"/>
      <c r="K1579" s="810"/>
      <c r="L1579" s="811"/>
      <c r="M1579" s="810"/>
      <c r="N1579" s="812"/>
      <c r="O1579" s="813"/>
      <c r="P1579" s="813"/>
      <c r="Q1579" s="647"/>
      <c r="R1579" s="682"/>
    </row>
    <row r="1580">
      <c r="A1580" s="845"/>
      <c r="B1580" s="799"/>
      <c r="C1580" s="800"/>
      <c r="D1580" s="799"/>
      <c r="E1580" s="802"/>
      <c r="F1580" s="807"/>
      <c r="G1580" s="682"/>
      <c r="H1580" s="682"/>
      <c r="I1580" s="808"/>
      <c r="J1580" s="809"/>
      <c r="K1580" s="810"/>
      <c r="L1580" s="811"/>
      <c r="M1580" s="810"/>
      <c r="N1580" s="812"/>
      <c r="O1580" s="813"/>
      <c r="P1580" s="813"/>
      <c r="Q1580" s="647"/>
      <c r="R1580" s="682"/>
    </row>
    <row r="1581">
      <c r="A1581" s="845"/>
      <c r="B1581" s="799"/>
      <c r="C1581" s="800"/>
      <c r="D1581" s="799"/>
      <c r="E1581" s="802"/>
      <c r="F1581" s="807"/>
      <c r="G1581" s="682"/>
      <c r="H1581" s="682"/>
      <c r="I1581" s="808"/>
      <c r="J1581" s="809"/>
      <c r="K1581" s="810"/>
      <c r="L1581" s="811"/>
      <c r="M1581" s="810"/>
      <c r="N1581" s="812"/>
      <c r="O1581" s="813"/>
      <c r="P1581" s="813"/>
      <c r="Q1581" s="647"/>
      <c r="R1581" s="682"/>
    </row>
    <row r="1582">
      <c r="A1582" s="845"/>
      <c r="B1582" s="799"/>
      <c r="C1582" s="800"/>
      <c r="D1582" s="799"/>
      <c r="E1582" s="802"/>
      <c r="F1582" s="807"/>
      <c r="G1582" s="682"/>
      <c r="H1582" s="682"/>
      <c r="I1582" s="808"/>
      <c r="J1582" s="809"/>
      <c r="K1582" s="810"/>
      <c r="L1582" s="811"/>
      <c r="M1582" s="810"/>
      <c r="N1582" s="812"/>
      <c r="O1582" s="813"/>
      <c r="P1582" s="813"/>
      <c r="Q1582" s="647"/>
      <c r="R1582" s="682"/>
    </row>
    <row r="1583">
      <c r="A1583" s="845"/>
      <c r="B1583" s="799"/>
      <c r="C1583" s="800"/>
      <c r="D1583" s="799"/>
      <c r="E1583" s="802"/>
      <c r="F1583" s="807"/>
      <c r="G1583" s="682"/>
      <c r="H1583" s="682"/>
      <c r="I1583" s="808"/>
      <c r="J1583" s="809"/>
      <c r="K1583" s="810"/>
      <c r="L1583" s="811"/>
      <c r="M1583" s="810"/>
      <c r="N1583" s="812"/>
      <c r="O1583" s="813"/>
      <c r="P1583" s="813"/>
      <c r="Q1583" s="647"/>
      <c r="R1583" s="682"/>
    </row>
    <row r="1584">
      <c r="A1584" s="845"/>
      <c r="B1584" s="799"/>
      <c r="C1584" s="800"/>
      <c r="D1584" s="799"/>
      <c r="E1584" s="802"/>
      <c r="F1584" s="807"/>
      <c r="G1584" s="682"/>
      <c r="H1584" s="682"/>
      <c r="I1584" s="808"/>
      <c r="J1584" s="809"/>
      <c r="K1584" s="810"/>
      <c r="L1584" s="811"/>
      <c r="M1584" s="810"/>
      <c r="N1584" s="812"/>
      <c r="O1584" s="813"/>
      <c r="P1584" s="813"/>
      <c r="Q1584" s="647"/>
      <c r="R1584" s="682"/>
    </row>
    <row r="1585">
      <c r="A1585" s="845"/>
      <c r="B1585" s="799"/>
      <c r="C1585" s="800"/>
      <c r="D1585" s="799"/>
      <c r="E1585" s="802"/>
      <c r="F1585" s="807"/>
      <c r="G1585" s="682"/>
      <c r="H1585" s="682"/>
      <c r="I1585" s="808"/>
      <c r="J1585" s="809"/>
      <c r="K1585" s="810"/>
      <c r="L1585" s="811"/>
      <c r="M1585" s="810"/>
      <c r="N1585" s="812"/>
      <c r="O1585" s="813"/>
      <c r="P1585" s="813"/>
      <c r="Q1585" s="647"/>
      <c r="R1585" s="682"/>
    </row>
    <row r="1586">
      <c r="A1586" s="845"/>
      <c r="B1586" s="799"/>
      <c r="C1586" s="800"/>
      <c r="D1586" s="799"/>
      <c r="E1586" s="802"/>
      <c r="F1586" s="807"/>
      <c r="G1586" s="682"/>
      <c r="H1586" s="682"/>
      <c r="I1586" s="808"/>
      <c r="J1586" s="809"/>
      <c r="K1586" s="810"/>
      <c r="L1586" s="811"/>
      <c r="M1586" s="810"/>
      <c r="N1586" s="812"/>
      <c r="O1586" s="813"/>
      <c r="P1586" s="813"/>
      <c r="Q1586" s="647"/>
      <c r="R1586" s="682"/>
    </row>
    <row r="1587">
      <c r="A1587" s="845"/>
      <c r="B1587" s="799"/>
      <c r="C1587" s="800"/>
      <c r="D1587" s="799"/>
      <c r="E1587" s="802"/>
      <c r="F1587" s="807"/>
      <c r="G1587" s="682"/>
      <c r="H1587" s="682"/>
      <c r="I1587" s="808"/>
      <c r="J1587" s="809"/>
      <c r="K1587" s="810"/>
      <c r="L1587" s="811"/>
      <c r="M1587" s="810"/>
      <c r="N1587" s="812"/>
      <c r="O1587" s="813"/>
      <c r="P1587" s="813"/>
      <c r="Q1587" s="647"/>
      <c r="R1587" s="682"/>
    </row>
    <row r="1588">
      <c r="A1588" s="845"/>
      <c r="B1588" s="799"/>
      <c r="C1588" s="800"/>
      <c r="D1588" s="799"/>
      <c r="E1588" s="802"/>
      <c r="F1588" s="807"/>
      <c r="G1588" s="682"/>
      <c r="H1588" s="682"/>
      <c r="I1588" s="808"/>
      <c r="J1588" s="809"/>
      <c r="K1588" s="810"/>
      <c r="L1588" s="811"/>
      <c r="M1588" s="810"/>
      <c r="N1588" s="812"/>
      <c r="O1588" s="813"/>
      <c r="P1588" s="813"/>
      <c r="Q1588" s="647"/>
      <c r="R1588" s="682"/>
    </row>
    <row r="1589">
      <c r="A1589" s="845"/>
      <c r="B1589" s="799"/>
      <c r="C1589" s="800"/>
      <c r="D1589" s="799"/>
      <c r="E1589" s="802"/>
      <c r="F1589" s="807"/>
      <c r="G1589" s="682"/>
      <c r="H1589" s="682"/>
      <c r="I1589" s="808"/>
      <c r="J1589" s="809"/>
      <c r="K1589" s="810"/>
      <c r="L1589" s="811"/>
      <c r="M1589" s="810"/>
      <c r="N1589" s="812"/>
      <c r="O1589" s="813"/>
      <c r="P1589" s="813"/>
      <c r="Q1589" s="647"/>
      <c r="R1589" s="682"/>
    </row>
    <row r="1590">
      <c r="A1590" s="845"/>
      <c r="B1590" s="799"/>
      <c r="C1590" s="800"/>
      <c r="D1590" s="799"/>
      <c r="E1590" s="802"/>
      <c r="F1590" s="807"/>
      <c r="G1590" s="682"/>
      <c r="H1590" s="682"/>
      <c r="I1590" s="808"/>
      <c r="J1590" s="809"/>
      <c r="K1590" s="810"/>
      <c r="L1590" s="811"/>
      <c r="M1590" s="810"/>
      <c r="N1590" s="812"/>
      <c r="O1590" s="813"/>
      <c r="P1590" s="813"/>
      <c r="Q1590" s="647"/>
      <c r="R1590" s="682"/>
    </row>
    <row r="1591">
      <c r="A1591" s="845"/>
      <c r="B1591" s="799"/>
      <c r="C1591" s="800"/>
      <c r="D1591" s="799"/>
      <c r="E1591" s="802"/>
      <c r="F1591" s="807"/>
      <c r="G1591" s="682"/>
      <c r="H1591" s="682"/>
      <c r="I1591" s="808"/>
      <c r="J1591" s="809"/>
      <c r="K1591" s="810"/>
      <c r="L1591" s="811"/>
      <c r="M1591" s="810"/>
      <c r="N1591" s="812"/>
      <c r="O1591" s="813"/>
      <c r="P1591" s="813"/>
      <c r="Q1591" s="647"/>
      <c r="R1591" s="682"/>
    </row>
    <row r="1592">
      <c r="A1592" s="845"/>
      <c r="B1592" s="799"/>
      <c r="C1592" s="800"/>
      <c r="D1592" s="799"/>
      <c r="E1592" s="802"/>
      <c r="F1592" s="807"/>
      <c r="G1592" s="682"/>
      <c r="H1592" s="682"/>
      <c r="I1592" s="808"/>
      <c r="J1592" s="809"/>
      <c r="K1592" s="810"/>
      <c r="L1592" s="811"/>
      <c r="M1592" s="810"/>
      <c r="N1592" s="812"/>
      <c r="O1592" s="813"/>
      <c r="P1592" s="813"/>
      <c r="Q1592" s="647"/>
      <c r="R1592" s="682"/>
    </row>
    <row r="1593">
      <c r="A1593" s="845"/>
      <c r="B1593" s="799"/>
      <c r="C1593" s="800"/>
      <c r="D1593" s="799"/>
      <c r="E1593" s="802"/>
      <c r="F1593" s="807"/>
      <c r="G1593" s="682"/>
      <c r="H1593" s="682"/>
      <c r="I1593" s="808"/>
      <c r="J1593" s="809"/>
      <c r="K1593" s="810"/>
      <c r="L1593" s="811"/>
      <c r="M1593" s="810"/>
      <c r="N1593" s="812"/>
      <c r="O1593" s="813"/>
      <c r="P1593" s="813"/>
      <c r="Q1593" s="647"/>
      <c r="R1593" s="682"/>
    </row>
    <row r="1594">
      <c r="A1594" s="845"/>
      <c r="B1594" s="799"/>
      <c r="C1594" s="800"/>
      <c r="D1594" s="799"/>
      <c r="E1594" s="802"/>
      <c r="F1594" s="807"/>
      <c r="G1594" s="682"/>
      <c r="H1594" s="682"/>
      <c r="I1594" s="808"/>
      <c r="J1594" s="809"/>
      <c r="K1594" s="810"/>
      <c r="L1594" s="811"/>
      <c r="M1594" s="810"/>
      <c r="N1594" s="812"/>
      <c r="O1594" s="813"/>
      <c r="P1594" s="813"/>
      <c r="Q1594" s="647"/>
      <c r="R1594" s="682"/>
    </row>
    <row r="1595">
      <c r="A1595" s="845"/>
      <c r="B1595" s="799"/>
      <c r="C1595" s="800"/>
      <c r="D1595" s="799"/>
      <c r="E1595" s="802"/>
      <c r="F1595" s="807"/>
      <c r="G1595" s="682"/>
      <c r="H1595" s="682"/>
      <c r="I1595" s="808"/>
      <c r="J1595" s="809"/>
      <c r="K1595" s="810"/>
      <c r="L1595" s="811"/>
      <c r="M1595" s="810"/>
      <c r="N1595" s="812"/>
      <c r="O1595" s="813"/>
      <c r="P1595" s="813"/>
      <c r="Q1595" s="647"/>
      <c r="R1595" s="682"/>
    </row>
    <row r="1596">
      <c r="A1596" s="845"/>
      <c r="B1596" s="799"/>
      <c r="C1596" s="800"/>
      <c r="D1596" s="799"/>
      <c r="E1596" s="802"/>
      <c r="F1596" s="807"/>
      <c r="G1596" s="682"/>
      <c r="H1596" s="682"/>
      <c r="I1596" s="808"/>
      <c r="J1596" s="809"/>
      <c r="K1596" s="810"/>
      <c r="L1596" s="811"/>
      <c r="M1596" s="810"/>
      <c r="N1596" s="812"/>
      <c r="O1596" s="813"/>
      <c r="P1596" s="813"/>
      <c r="Q1596" s="647"/>
      <c r="R1596" s="682"/>
    </row>
    <row r="1597">
      <c r="A1597" s="845"/>
      <c r="B1597" s="799"/>
      <c r="C1597" s="800"/>
      <c r="D1597" s="799"/>
      <c r="E1597" s="802"/>
      <c r="F1597" s="807"/>
      <c r="G1597" s="682"/>
      <c r="H1597" s="682"/>
      <c r="I1597" s="808"/>
      <c r="J1597" s="809"/>
      <c r="K1597" s="810"/>
      <c r="L1597" s="811"/>
      <c r="M1597" s="810"/>
      <c r="N1597" s="812"/>
      <c r="O1597" s="813"/>
      <c r="P1597" s="813"/>
      <c r="Q1597" s="647"/>
      <c r="R1597" s="682"/>
    </row>
    <row r="1598">
      <c r="A1598" s="845"/>
      <c r="B1598" s="799"/>
      <c r="C1598" s="800"/>
      <c r="D1598" s="799"/>
      <c r="E1598" s="802"/>
      <c r="F1598" s="807"/>
      <c r="G1598" s="682"/>
      <c r="H1598" s="682"/>
      <c r="I1598" s="808"/>
      <c r="J1598" s="809"/>
      <c r="K1598" s="810"/>
      <c r="L1598" s="811"/>
      <c r="M1598" s="810"/>
      <c r="N1598" s="812"/>
      <c r="O1598" s="813"/>
      <c r="P1598" s="813"/>
      <c r="Q1598" s="647"/>
      <c r="R1598" s="682"/>
    </row>
    <row r="1599">
      <c r="A1599" s="845"/>
      <c r="B1599" s="799"/>
      <c r="C1599" s="800"/>
      <c r="D1599" s="799"/>
      <c r="E1599" s="802"/>
      <c r="F1599" s="807"/>
      <c r="G1599" s="682"/>
      <c r="H1599" s="682"/>
      <c r="I1599" s="808"/>
      <c r="J1599" s="809"/>
      <c r="K1599" s="810"/>
      <c r="L1599" s="811"/>
      <c r="M1599" s="810"/>
      <c r="N1599" s="812"/>
      <c r="O1599" s="813"/>
      <c r="P1599" s="813"/>
      <c r="Q1599" s="647"/>
      <c r="R1599" s="682"/>
    </row>
    <row r="1600">
      <c r="A1600" s="845"/>
      <c r="B1600" s="799"/>
      <c r="C1600" s="800"/>
      <c r="D1600" s="799"/>
      <c r="E1600" s="802"/>
      <c r="F1600" s="807"/>
      <c r="G1600" s="682"/>
      <c r="H1600" s="682"/>
      <c r="I1600" s="808"/>
      <c r="J1600" s="809"/>
      <c r="K1600" s="810"/>
      <c r="L1600" s="811"/>
      <c r="M1600" s="810"/>
      <c r="N1600" s="812"/>
      <c r="O1600" s="813"/>
      <c r="P1600" s="813"/>
      <c r="Q1600" s="647"/>
      <c r="R1600" s="682"/>
    </row>
    <row r="1601">
      <c r="A1601" s="845"/>
      <c r="B1601" s="799"/>
      <c r="C1601" s="800"/>
      <c r="D1601" s="799"/>
      <c r="E1601" s="802"/>
      <c r="F1601" s="807"/>
      <c r="G1601" s="682"/>
      <c r="H1601" s="682"/>
      <c r="I1601" s="808"/>
      <c r="J1601" s="809"/>
      <c r="K1601" s="810"/>
      <c r="L1601" s="811"/>
      <c r="M1601" s="810"/>
      <c r="N1601" s="812"/>
      <c r="O1601" s="813"/>
      <c r="P1601" s="813"/>
      <c r="Q1601" s="647"/>
      <c r="R1601" s="682"/>
    </row>
    <row r="1602">
      <c r="A1602" s="845"/>
      <c r="B1602" s="799"/>
      <c r="C1602" s="800"/>
      <c r="D1602" s="799"/>
      <c r="E1602" s="802"/>
      <c r="F1602" s="807"/>
      <c r="G1602" s="682"/>
      <c r="H1602" s="682"/>
      <c r="I1602" s="808"/>
      <c r="J1602" s="809"/>
      <c r="K1602" s="810"/>
      <c r="L1602" s="811"/>
      <c r="M1602" s="810"/>
      <c r="N1602" s="812"/>
      <c r="O1602" s="813"/>
      <c r="P1602" s="813"/>
      <c r="Q1602" s="647"/>
      <c r="R1602" s="682"/>
    </row>
    <row r="1603">
      <c r="A1603" s="845"/>
      <c r="B1603" s="799"/>
      <c r="C1603" s="800"/>
      <c r="D1603" s="799"/>
      <c r="E1603" s="802"/>
      <c r="F1603" s="807"/>
      <c r="G1603" s="682"/>
      <c r="H1603" s="682"/>
      <c r="I1603" s="808"/>
      <c r="J1603" s="809"/>
      <c r="K1603" s="810"/>
      <c r="L1603" s="811"/>
      <c r="M1603" s="810"/>
      <c r="N1603" s="812"/>
      <c r="O1603" s="813"/>
      <c r="P1603" s="813"/>
      <c r="Q1603" s="647"/>
      <c r="R1603" s="682"/>
    </row>
    <row r="1604">
      <c r="A1604" s="845"/>
      <c r="B1604" s="799"/>
      <c r="C1604" s="800"/>
      <c r="D1604" s="799"/>
      <c r="E1604" s="802"/>
      <c r="F1604" s="807"/>
      <c r="G1604" s="682"/>
      <c r="H1604" s="682"/>
      <c r="I1604" s="808"/>
      <c r="J1604" s="809"/>
      <c r="K1604" s="810"/>
      <c r="L1604" s="811"/>
      <c r="M1604" s="810"/>
      <c r="N1604" s="812"/>
      <c r="O1604" s="813"/>
      <c r="P1604" s="813"/>
      <c r="Q1604" s="647"/>
      <c r="R1604" s="682"/>
    </row>
    <row r="1605">
      <c r="A1605" s="845"/>
      <c r="B1605" s="799"/>
      <c r="C1605" s="800"/>
      <c r="D1605" s="799"/>
      <c r="E1605" s="802"/>
      <c r="F1605" s="807"/>
      <c r="G1605" s="682"/>
      <c r="H1605" s="682"/>
      <c r="I1605" s="808"/>
      <c r="J1605" s="809"/>
      <c r="K1605" s="810"/>
      <c r="L1605" s="811"/>
      <c r="M1605" s="810"/>
      <c r="N1605" s="812"/>
      <c r="O1605" s="813"/>
      <c r="P1605" s="813"/>
      <c r="Q1605" s="647"/>
      <c r="R1605" s="682"/>
    </row>
    <row r="1606">
      <c r="A1606" s="845"/>
      <c r="B1606" s="799"/>
      <c r="C1606" s="800"/>
      <c r="D1606" s="799"/>
      <c r="E1606" s="802"/>
      <c r="F1606" s="807"/>
      <c r="G1606" s="682"/>
      <c r="H1606" s="682"/>
      <c r="I1606" s="808"/>
      <c r="J1606" s="809"/>
      <c r="K1606" s="810"/>
      <c r="L1606" s="811"/>
      <c r="M1606" s="810"/>
      <c r="N1606" s="812"/>
      <c r="O1606" s="813"/>
      <c r="P1606" s="813"/>
      <c r="Q1606" s="647"/>
      <c r="R1606" s="682"/>
    </row>
    <row r="1607">
      <c r="A1607" s="845"/>
      <c r="B1607" s="799"/>
      <c r="C1607" s="800"/>
      <c r="D1607" s="799"/>
      <c r="E1607" s="802"/>
      <c r="F1607" s="807"/>
      <c r="G1607" s="682"/>
      <c r="H1607" s="682"/>
      <c r="I1607" s="808"/>
      <c r="J1607" s="809"/>
      <c r="K1607" s="810"/>
      <c r="L1607" s="811"/>
      <c r="M1607" s="810"/>
      <c r="N1607" s="812"/>
      <c r="O1607" s="813"/>
      <c r="P1607" s="813"/>
      <c r="Q1607" s="647"/>
      <c r="R1607" s="682"/>
    </row>
    <row r="1608">
      <c r="A1608" s="845"/>
      <c r="B1608" s="799"/>
      <c r="C1608" s="800"/>
      <c r="D1608" s="799"/>
      <c r="E1608" s="802"/>
      <c r="F1608" s="807"/>
      <c r="G1608" s="682"/>
      <c r="H1608" s="682"/>
      <c r="I1608" s="808"/>
      <c r="J1608" s="809"/>
      <c r="K1608" s="810"/>
      <c r="L1608" s="811"/>
      <c r="M1608" s="810"/>
      <c r="N1608" s="812"/>
      <c r="O1608" s="813"/>
      <c r="P1608" s="813"/>
      <c r="Q1608" s="647"/>
      <c r="R1608" s="682"/>
    </row>
    <row r="1609">
      <c r="A1609" s="845"/>
      <c r="B1609" s="799"/>
      <c r="C1609" s="800"/>
      <c r="D1609" s="799"/>
      <c r="E1609" s="802"/>
      <c r="F1609" s="807"/>
      <c r="G1609" s="682"/>
      <c r="H1609" s="682"/>
      <c r="I1609" s="808"/>
      <c r="J1609" s="809"/>
      <c r="K1609" s="810"/>
      <c r="L1609" s="811"/>
      <c r="M1609" s="810"/>
      <c r="N1609" s="812"/>
      <c r="O1609" s="813"/>
      <c r="P1609" s="813"/>
      <c r="Q1609" s="647"/>
      <c r="R1609" s="682"/>
    </row>
    <row r="1610">
      <c r="A1610" s="845"/>
      <c r="B1610" s="799"/>
      <c r="C1610" s="800"/>
      <c r="D1610" s="799"/>
      <c r="E1610" s="802"/>
      <c r="F1610" s="807"/>
      <c r="G1610" s="682"/>
      <c r="H1610" s="682"/>
      <c r="I1610" s="808"/>
      <c r="J1610" s="809"/>
      <c r="K1610" s="810"/>
      <c r="L1610" s="811"/>
      <c r="M1610" s="810"/>
      <c r="N1610" s="812"/>
      <c r="O1610" s="813"/>
      <c r="P1610" s="813"/>
      <c r="Q1610" s="647"/>
      <c r="R1610" s="682"/>
    </row>
    <row r="1611">
      <c r="A1611" s="845"/>
      <c r="B1611" s="799"/>
      <c r="C1611" s="800"/>
      <c r="D1611" s="799"/>
      <c r="E1611" s="802"/>
      <c r="F1611" s="807"/>
      <c r="G1611" s="682"/>
      <c r="H1611" s="682"/>
      <c r="I1611" s="808"/>
      <c r="J1611" s="809"/>
      <c r="K1611" s="810"/>
      <c r="L1611" s="811"/>
      <c r="M1611" s="810"/>
      <c r="N1611" s="812"/>
      <c r="O1611" s="813"/>
      <c r="P1611" s="813"/>
      <c r="Q1611" s="647"/>
      <c r="R1611" s="682"/>
    </row>
    <row r="1612">
      <c r="A1612" s="845"/>
      <c r="B1612" s="799"/>
      <c r="C1612" s="800"/>
      <c r="D1612" s="799"/>
      <c r="E1612" s="802"/>
      <c r="F1612" s="807"/>
      <c r="G1612" s="682"/>
      <c r="H1612" s="682"/>
      <c r="I1612" s="808"/>
      <c r="J1612" s="809"/>
      <c r="K1612" s="810"/>
      <c r="L1612" s="811"/>
      <c r="M1612" s="810"/>
      <c r="N1612" s="812"/>
      <c r="O1612" s="813"/>
      <c r="P1612" s="813"/>
      <c r="Q1612" s="647"/>
      <c r="R1612" s="682"/>
    </row>
    <row r="1613">
      <c r="A1613" s="845"/>
      <c r="B1613" s="799"/>
      <c r="C1613" s="800"/>
      <c r="D1613" s="799"/>
      <c r="E1613" s="802"/>
      <c r="F1613" s="807"/>
      <c r="G1613" s="682"/>
      <c r="H1613" s="682"/>
      <c r="I1613" s="808"/>
      <c r="J1613" s="809"/>
      <c r="K1613" s="810"/>
      <c r="L1613" s="811"/>
      <c r="M1613" s="810"/>
      <c r="N1613" s="812"/>
      <c r="O1613" s="813"/>
      <c r="P1613" s="813"/>
      <c r="Q1613" s="647"/>
      <c r="R1613" s="682"/>
    </row>
    <row r="1614">
      <c r="A1614" s="845"/>
      <c r="B1614" s="799"/>
      <c r="C1614" s="800"/>
      <c r="D1614" s="799"/>
      <c r="E1614" s="802"/>
      <c r="F1614" s="807"/>
      <c r="G1614" s="682"/>
      <c r="H1614" s="682"/>
      <c r="I1614" s="808"/>
      <c r="J1614" s="809"/>
      <c r="K1614" s="810"/>
      <c r="L1614" s="811"/>
      <c r="M1614" s="810"/>
      <c r="N1614" s="812"/>
      <c r="O1614" s="813"/>
      <c r="P1614" s="813"/>
      <c r="Q1614" s="647"/>
      <c r="R1614" s="682"/>
    </row>
    <row r="1615">
      <c r="A1615" s="845"/>
      <c r="B1615" s="799"/>
      <c r="C1615" s="800"/>
      <c r="D1615" s="799"/>
      <c r="E1615" s="802"/>
      <c r="F1615" s="807"/>
      <c r="G1615" s="682"/>
      <c r="H1615" s="682"/>
      <c r="I1615" s="808"/>
      <c r="J1615" s="809"/>
      <c r="K1615" s="810"/>
      <c r="L1615" s="811"/>
      <c r="M1615" s="810"/>
      <c r="N1615" s="812"/>
      <c r="O1615" s="813"/>
      <c r="P1615" s="813"/>
      <c r="Q1615" s="647"/>
      <c r="R1615" s="682"/>
    </row>
    <row r="1616">
      <c r="A1616" s="845"/>
      <c r="B1616" s="799"/>
      <c r="C1616" s="800"/>
      <c r="D1616" s="799"/>
      <c r="E1616" s="802"/>
      <c r="F1616" s="807"/>
      <c r="G1616" s="682"/>
      <c r="H1616" s="682"/>
      <c r="I1616" s="808"/>
      <c r="J1616" s="809"/>
      <c r="K1616" s="810"/>
      <c r="L1616" s="811"/>
      <c r="M1616" s="810"/>
      <c r="N1616" s="812"/>
      <c r="O1616" s="813"/>
      <c r="P1616" s="813"/>
      <c r="Q1616" s="647"/>
      <c r="R1616" s="682"/>
    </row>
    <row r="1617">
      <c r="A1617" s="845"/>
      <c r="B1617" s="799"/>
      <c r="C1617" s="800"/>
      <c r="D1617" s="799"/>
      <c r="E1617" s="802"/>
      <c r="F1617" s="807"/>
      <c r="G1617" s="682"/>
      <c r="H1617" s="682"/>
      <c r="I1617" s="808"/>
      <c r="J1617" s="809"/>
      <c r="K1617" s="810"/>
      <c r="L1617" s="811"/>
      <c r="M1617" s="810"/>
      <c r="N1617" s="812"/>
      <c r="O1617" s="813"/>
      <c r="P1617" s="813"/>
      <c r="Q1617" s="647"/>
      <c r="R1617" s="682"/>
    </row>
    <row r="1618">
      <c r="A1618" s="845"/>
      <c r="B1618" s="799"/>
      <c r="C1618" s="800"/>
      <c r="D1618" s="799"/>
      <c r="E1618" s="802"/>
      <c r="F1618" s="807"/>
      <c r="G1618" s="682"/>
      <c r="H1618" s="682"/>
      <c r="I1618" s="808"/>
      <c r="J1618" s="809"/>
      <c r="K1618" s="810"/>
      <c r="L1618" s="811"/>
      <c r="M1618" s="810"/>
      <c r="N1618" s="812"/>
      <c r="O1618" s="813"/>
      <c r="P1618" s="813"/>
      <c r="Q1618" s="647"/>
      <c r="R1618" s="682"/>
    </row>
    <row r="1619">
      <c r="A1619" s="845"/>
      <c r="B1619" s="799"/>
      <c r="C1619" s="800"/>
      <c r="D1619" s="799"/>
      <c r="E1619" s="802"/>
      <c r="F1619" s="807"/>
      <c r="G1619" s="682"/>
      <c r="H1619" s="682"/>
      <c r="I1619" s="808"/>
      <c r="J1619" s="809"/>
      <c r="K1619" s="810"/>
      <c r="L1619" s="811"/>
      <c r="M1619" s="810"/>
      <c r="N1619" s="812"/>
      <c r="O1619" s="813"/>
      <c r="P1619" s="813"/>
      <c r="Q1619" s="647"/>
      <c r="R1619" s="682"/>
    </row>
    <row r="1620">
      <c r="A1620" s="845"/>
      <c r="B1620" s="799"/>
      <c r="C1620" s="800"/>
      <c r="D1620" s="799"/>
      <c r="E1620" s="802"/>
      <c r="F1620" s="807"/>
      <c r="G1620" s="682"/>
      <c r="H1620" s="682"/>
      <c r="I1620" s="808"/>
      <c r="J1620" s="809"/>
      <c r="K1620" s="810"/>
      <c r="L1620" s="811"/>
      <c r="M1620" s="810"/>
      <c r="N1620" s="812"/>
      <c r="O1620" s="813"/>
      <c r="P1620" s="813"/>
      <c r="Q1620" s="647"/>
      <c r="R1620" s="682"/>
    </row>
    <row r="1621">
      <c r="A1621" s="845"/>
      <c r="B1621" s="799"/>
      <c r="C1621" s="800"/>
      <c r="D1621" s="799"/>
      <c r="E1621" s="802"/>
      <c r="F1621" s="807"/>
      <c r="G1621" s="682"/>
      <c r="H1621" s="682"/>
      <c r="I1621" s="808"/>
      <c r="J1621" s="809"/>
      <c r="K1621" s="810"/>
      <c r="L1621" s="811"/>
      <c r="M1621" s="810"/>
      <c r="N1621" s="812"/>
      <c r="O1621" s="813"/>
      <c r="P1621" s="813"/>
      <c r="Q1621" s="647"/>
      <c r="R1621" s="682"/>
    </row>
    <row r="1622">
      <c r="A1622" s="845"/>
      <c r="B1622" s="799"/>
      <c r="C1622" s="800"/>
      <c r="D1622" s="799"/>
      <c r="E1622" s="802"/>
      <c r="F1622" s="807"/>
      <c r="G1622" s="682"/>
      <c r="H1622" s="682"/>
      <c r="I1622" s="808"/>
      <c r="J1622" s="809"/>
      <c r="K1622" s="810"/>
      <c r="L1622" s="811"/>
      <c r="M1622" s="810"/>
      <c r="N1622" s="812"/>
      <c r="O1622" s="813"/>
      <c r="P1622" s="813"/>
      <c r="Q1622" s="647"/>
      <c r="R1622" s="682"/>
    </row>
    <row r="1623">
      <c r="A1623" s="845"/>
      <c r="B1623" s="799"/>
      <c r="C1623" s="800"/>
      <c r="D1623" s="799"/>
      <c r="E1623" s="802"/>
      <c r="F1623" s="807"/>
      <c r="G1623" s="682"/>
      <c r="H1623" s="682"/>
      <c r="I1623" s="808"/>
      <c r="J1623" s="809"/>
      <c r="K1623" s="810"/>
      <c r="L1623" s="811"/>
      <c r="M1623" s="810"/>
      <c r="N1623" s="812"/>
      <c r="O1623" s="813"/>
      <c r="P1623" s="813"/>
      <c r="Q1623" s="647"/>
      <c r="R1623" s="682"/>
    </row>
    <row r="1624">
      <c r="A1624" s="845"/>
      <c r="B1624" s="799"/>
      <c r="C1624" s="800"/>
      <c r="D1624" s="799"/>
      <c r="E1624" s="802"/>
      <c r="F1624" s="807"/>
      <c r="G1624" s="682"/>
      <c r="H1624" s="682"/>
      <c r="I1624" s="808"/>
      <c r="J1624" s="809"/>
      <c r="K1624" s="810"/>
      <c r="L1624" s="811"/>
      <c r="M1624" s="810"/>
      <c r="N1624" s="812"/>
      <c r="O1624" s="813"/>
      <c r="P1624" s="813"/>
      <c r="Q1624" s="647"/>
      <c r="R1624" s="682"/>
    </row>
    <row r="1625">
      <c r="A1625" s="845"/>
      <c r="B1625" s="799"/>
      <c r="C1625" s="800"/>
      <c r="D1625" s="799"/>
      <c r="E1625" s="802"/>
      <c r="F1625" s="807"/>
      <c r="G1625" s="682"/>
      <c r="H1625" s="682"/>
      <c r="I1625" s="808"/>
      <c r="J1625" s="809"/>
      <c r="K1625" s="810"/>
      <c r="L1625" s="811"/>
      <c r="M1625" s="810"/>
      <c r="N1625" s="812"/>
      <c r="O1625" s="813"/>
      <c r="P1625" s="813"/>
      <c r="Q1625" s="647"/>
      <c r="R1625" s="682"/>
    </row>
    <row r="1626">
      <c r="A1626" s="845"/>
      <c r="B1626" s="799"/>
      <c r="C1626" s="800"/>
      <c r="D1626" s="799"/>
      <c r="E1626" s="802"/>
      <c r="F1626" s="807"/>
      <c r="G1626" s="682"/>
      <c r="H1626" s="682"/>
      <c r="I1626" s="808"/>
      <c r="J1626" s="809"/>
      <c r="K1626" s="810"/>
      <c r="L1626" s="811"/>
      <c r="M1626" s="810"/>
      <c r="N1626" s="812"/>
      <c r="O1626" s="813"/>
      <c r="P1626" s="813"/>
      <c r="Q1626" s="647"/>
      <c r="R1626" s="682"/>
    </row>
    <row r="1627">
      <c r="A1627" s="845"/>
      <c r="B1627" s="799"/>
      <c r="C1627" s="800"/>
      <c r="D1627" s="799"/>
      <c r="E1627" s="802"/>
      <c r="F1627" s="807"/>
      <c r="G1627" s="682"/>
      <c r="H1627" s="682"/>
      <c r="I1627" s="808"/>
      <c r="J1627" s="809"/>
      <c r="K1627" s="810"/>
      <c r="L1627" s="811"/>
      <c r="M1627" s="810"/>
      <c r="N1627" s="812"/>
      <c r="O1627" s="813"/>
      <c r="P1627" s="813"/>
      <c r="Q1627" s="647"/>
      <c r="R1627" s="682"/>
    </row>
    <row r="1628">
      <c r="A1628" s="845"/>
      <c r="B1628" s="799"/>
      <c r="C1628" s="800"/>
      <c r="D1628" s="799"/>
      <c r="E1628" s="802"/>
      <c r="F1628" s="807"/>
      <c r="G1628" s="682"/>
      <c r="H1628" s="682"/>
      <c r="I1628" s="808"/>
      <c r="J1628" s="809"/>
      <c r="K1628" s="810"/>
      <c r="L1628" s="811"/>
      <c r="M1628" s="810"/>
      <c r="N1628" s="812"/>
      <c r="O1628" s="813"/>
      <c r="P1628" s="813"/>
      <c r="Q1628" s="647"/>
      <c r="R1628" s="682"/>
    </row>
    <row r="1629">
      <c r="A1629" s="845"/>
      <c r="B1629" s="799"/>
      <c r="C1629" s="800"/>
      <c r="D1629" s="799"/>
      <c r="E1629" s="802"/>
      <c r="F1629" s="807"/>
      <c r="G1629" s="682"/>
      <c r="H1629" s="682"/>
      <c r="I1629" s="808"/>
      <c r="J1629" s="809"/>
      <c r="K1629" s="810"/>
      <c r="L1629" s="811"/>
      <c r="M1629" s="810"/>
      <c r="N1629" s="812"/>
      <c r="O1629" s="813"/>
      <c r="P1629" s="813"/>
      <c r="Q1629" s="647"/>
      <c r="R1629" s="682"/>
    </row>
    <row r="1630">
      <c r="A1630" s="845"/>
      <c r="B1630" s="799"/>
      <c r="C1630" s="800"/>
      <c r="D1630" s="799"/>
      <c r="E1630" s="802"/>
      <c r="F1630" s="807"/>
      <c r="G1630" s="682"/>
      <c r="H1630" s="682"/>
      <c r="I1630" s="808"/>
      <c r="J1630" s="809"/>
      <c r="K1630" s="810"/>
      <c r="L1630" s="811"/>
      <c r="M1630" s="810"/>
      <c r="N1630" s="812"/>
      <c r="O1630" s="813"/>
      <c r="P1630" s="813"/>
      <c r="Q1630" s="647"/>
      <c r="R1630" s="682"/>
    </row>
    <row r="1631">
      <c r="A1631" s="845"/>
      <c r="B1631" s="799"/>
      <c r="C1631" s="800"/>
      <c r="D1631" s="799"/>
      <c r="E1631" s="802"/>
      <c r="F1631" s="807"/>
      <c r="G1631" s="682"/>
      <c r="H1631" s="682"/>
      <c r="I1631" s="808"/>
      <c r="J1631" s="809"/>
      <c r="K1631" s="810"/>
      <c r="L1631" s="811"/>
      <c r="M1631" s="810"/>
      <c r="N1631" s="812"/>
      <c r="O1631" s="813"/>
      <c r="P1631" s="813"/>
      <c r="Q1631" s="647"/>
      <c r="R1631" s="682"/>
    </row>
    <row r="1632">
      <c r="A1632" s="845"/>
      <c r="B1632" s="799"/>
      <c r="C1632" s="800"/>
      <c r="D1632" s="799"/>
      <c r="E1632" s="802"/>
      <c r="F1632" s="807"/>
      <c r="G1632" s="682"/>
      <c r="H1632" s="682"/>
      <c r="I1632" s="808"/>
      <c r="J1632" s="809"/>
      <c r="K1632" s="810"/>
      <c r="L1632" s="811"/>
      <c r="M1632" s="810"/>
      <c r="N1632" s="812"/>
      <c r="O1632" s="813"/>
      <c r="P1632" s="813"/>
      <c r="Q1632" s="647"/>
      <c r="R1632" s="682"/>
    </row>
    <row r="1633">
      <c r="A1633" s="845"/>
      <c r="B1633" s="799"/>
      <c r="C1633" s="800"/>
      <c r="D1633" s="799"/>
      <c r="E1633" s="802"/>
      <c r="F1633" s="807"/>
      <c r="G1633" s="682"/>
      <c r="H1633" s="682"/>
      <c r="I1633" s="808"/>
      <c r="J1633" s="809"/>
      <c r="K1633" s="810"/>
      <c r="L1633" s="811"/>
      <c r="M1633" s="810"/>
      <c r="N1633" s="812"/>
      <c r="O1633" s="813"/>
      <c r="P1633" s="813"/>
      <c r="Q1633" s="647"/>
      <c r="R1633" s="682"/>
    </row>
    <row r="1634">
      <c r="A1634" s="845"/>
      <c r="B1634" s="799"/>
      <c r="C1634" s="800"/>
      <c r="D1634" s="799"/>
      <c r="E1634" s="802"/>
      <c r="F1634" s="807"/>
      <c r="G1634" s="682"/>
      <c r="H1634" s="682"/>
      <c r="I1634" s="808"/>
      <c r="J1634" s="809"/>
      <c r="K1634" s="810"/>
      <c r="L1634" s="811"/>
      <c r="M1634" s="810"/>
      <c r="N1634" s="812"/>
      <c r="O1634" s="813"/>
      <c r="P1634" s="813"/>
      <c r="Q1634" s="647"/>
      <c r="R1634" s="682"/>
    </row>
    <row r="1635">
      <c r="A1635" s="845"/>
      <c r="B1635" s="799"/>
      <c r="C1635" s="800"/>
      <c r="D1635" s="799"/>
      <c r="E1635" s="802"/>
      <c r="F1635" s="807"/>
      <c r="G1635" s="682"/>
      <c r="H1635" s="682"/>
      <c r="I1635" s="808"/>
      <c r="J1635" s="809"/>
      <c r="K1635" s="810"/>
      <c r="L1635" s="811"/>
      <c r="M1635" s="810"/>
      <c r="N1635" s="812"/>
      <c r="O1635" s="813"/>
      <c r="P1635" s="813"/>
      <c r="Q1635" s="647"/>
      <c r="R1635" s="682"/>
    </row>
    <row r="1636">
      <c r="A1636" s="845"/>
      <c r="B1636" s="799"/>
      <c r="C1636" s="800"/>
      <c r="D1636" s="799"/>
      <c r="E1636" s="802"/>
      <c r="F1636" s="807"/>
      <c r="G1636" s="682"/>
      <c r="H1636" s="682"/>
      <c r="I1636" s="808"/>
      <c r="J1636" s="809"/>
      <c r="K1636" s="810"/>
      <c r="L1636" s="811"/>
      <c r="M1636" s="810"/>
      <c r="N1636" s="812"/>
      <c r="O1636" s="813"/>
      <c r="P1636" s="813"/>
      <c r="Q1636" s="647"/>
      <c r="R1636" s="682"/>
    </row>
    <row r="1637">
      <c r="A1637" s="845"/>
      <c r="B1637" s="799"/>
      <c r="C1637" s="800"/>
      <c r="D1637" s="799"/>
      <c r="E1637" s="802"/>
      <c r="F1637" s="807"/>
      <c r="G1637" s="682"/>
      <c r="H1637" s="682"/>
      <c r="I1637" s="808"/>
      <c r="J1637" s="809"/>
      <c r="K1637" s="810"/>
      <c r="L1637" s="811"/>
      <c r="M1637" s="810"/>
      <c r="N1637" s="812"/>
      <c r="O1637" s="813"/>
      <c r="P1637" s="813"/>
      <c r="Q1637" s="647"/>
      <c r="R1637" s="682"/>
    </row>
    <row r="1638">
      <c r="A1638" s="845"/>
      <c r="B1638" s="799"/>
      <c r="C1638" s="800"/>
      <c r="D1638" s="799"/>
      <c r="E1638" s="802"/>
      <c r="F1638" s="807"/>
      <c r="G1638" s="682"/>
      <c r="H1638" s="682"/>
      <c r="I1638" s="808"/>
      <c r="J1638" s="809"/>
      <c r="K1638" s="810"/>
      <c r="L1638" s="811"/>
      <c r="M1638" s="810"/>
      <c r="N1638" s="812"/>
      <c r="O1638" s="813"/>
      <c r="P1638" s="813"/>
      <c r="Q1638" s="647"/>
      <c r="R1638" s="682"/>
    </row>
    <row r="1639">
      <c r="A1639" s="845"/>
      <c r="B1639" s="799"/>
      <c r="C1639" s="800"/>
      <c r="D1639" s="799"/>
      <c r="E1639" s="802"/>
      <c r="F1639" s="807"/>
      <c r="G1639" s="682"/>
      <c r="H1639" s="682"/>
      <c r="I1639" s="808"/>
      <c r="J1639" s="809"/>
      <c r="K1639" s="810"/>
      <c r="L1639" s="811"/>
      <c r="M1639" s="810"/>
      <c r="N1639" s="812"/>
      <c r="O1639" s="813"/>
      <c r="P1639" s="813"/>
      <c r="Q1639" s="647"/>
      <c r="R1639" s="682"/>
    </row>
    <row r="1640">
      <c r="A1640" s="845"/>
      <c r="B1640" s="799"/>
      <c r="C1640" s="800"/>
      <c r="D1640" s="799"/>
      <c r="E1640" s="802"/>
      <c r="F1640" s="807"/>
      <c r="G1640" s="682"/>
      <c r="H1640" s="682"/>
      <c r="I1640" s="808"/>
      <c r="J1640" s="809"/>
      <c r="K1640" s="810"/>
      <c r="L1640" s="811"/>
      <c r="M1640" s="810"/>
      <c r="N1640" s="812"/>
      <c r="O1640" s="813"/>
      <c r="P1640" s="813"/>
      <c r="Q1640" s="647"/>
      <c r="R1640" s="682"/>
    </row>
    <row r="1641">
      <c r="A1641" s="845"/>
      <c r="B1641" s="799"/>
      <c r="C1641" s="800"/>
      <c r="D1641" s="799"/>
      <c r="E1641" s="802"/>
      <c r="F1641" s="807"/>
      <c r="G1641" s="682"/>
      <c r="H1641" s="682"/>
      <c r="I1641" s="808"/>
      <c r="J1641" s="809"/>
      <c r="K1641" s="810"/>
      <c r="L1641" s="811"/>
      <c r="M1641" s="810"/>
      <c r="N1641" s="812"/>
      <c r="O1641" s="813"/>
      <c r="P1641" s="813"/>
      <c r="Q1641" s="647"/>
      <c r="R1641" s="682"/>
    </row>
    <row r="1642">
      <c r="A1642" s="845"/>
      <c r="B1642" s="799"/>
      <c r="C1642" s="800"/>
      <c r="D1642" s="799"/>
      <c r="E1642" s="802"/>
      <c r="F1642" s="807"/>
      <c r="G1642" s="682"/>
      <c r="H1642" s="682"/>
      <c r="I1642" s="808"/>
      <c r="J1642" s="809"/>
      <c r="K1642" s="810"/>
      <c r="L1642" s="811"/>
      <c r="M1642" s="810"/>
      <c r="N1642" s="812"/>
      <c r="O1642" s="813"/>
      <c r="P1642" s="813"/>
      <c r="Q1642" s="647"/>
      <c r="R1642" s="682"/>
    </row>
    <row r="1643">
      <c r="A1643" s="845"/>
      <c r="B1643" s="799"/>
      <c r="C1643" s="800"/>
      <c r="D1643" s="799"/>
      <c r="E1643" s="802"/>
      <c r="F1643" s="807"/>
      <c r="G1643" s="682"/>
      <c r="H1643" s="682"/>
      <c r="I1643" s="808"/>
      <c r="J1643" s="809"/>
      <c r="K1643" s="810"/>
      <c r="L1643" s="811"/>
      <c r="M1643" s="810"/>
      <c r="N1643" s="812"/>
      <c r="O1643" s="813"/>
      <c r="P1643" s="813"/>
      <c r="Q1643" s="647"/>
      <c r="R1643" s="682"/>
    </row>
    <row r="1644">
      <c r="A1644" s="845"/>
      <c r="B1644" s="799"/>
      <c r="C1644" s="800"/>
      <c r="D1644" s="799"/>
      <c r="E1644" s="802"/>
      <c r="F1644" s="807"/>
      <c r="G1644" s="682"/>
      <c r="H1644" s="682"/>
      <c r="I1644" s="808"/>
      <c r="J1644" s="809"/>
      <c r="K1644" s="810"/>
      <c r="L1644" s="811"/>
      <c r="M1644" s="810"/>
      <c r="N1644" s="812"/>
      <c r="O1644" s="813"/>
      <c r="P1644" s="813"/>
      <c r="Q1644" s="647"/>
      <c r="R1644" s="682"/>
    </row>
    <row r="1645">
      <c r="A1645" s="845"/>
      <c r="B1645" s="799"/>
      <c r="C1645" s="800"/>
      <c r="D1645" s="799"/>
      <c r="E1645" s="802"/>
      <c r="F1645" s="807"/>
      <c r="G1645" s="682"/>
      <c r="H1645" s="682"/>
      <c r="I1645" s="808"/>
      <c r="J1645" s="809"/>
      <c r="K1645" s="810"/>
      <c r="L1645" s="811"/>
      <c r="M1645" s="810"/>
      <c r="N1645" s="812"/>
      <c r="O1645" s="813"/>
      <c r="P1645" s="813"/>
      <c r="Q1645" s="647"/>
      <c r="R1645" s="682"/>
    </row>
    <row r="1646">
      <c r="A1646" s="845"/>
      <c r="B1646" s="799"/>
      <c r="C1646" s="800"/>
      <c r="D1646" s="799"/>
      <c r="E1646" s="802"/>
      <c r="F1646" s="807"/>
      <c r="G1646" s="682"/>
      <c r="H1646" s="682"/>
      <c r="I1646" s="808"/>
      <c r="J1646" s="809"/>
      <c r="K1646" s="810"/>
      <c r="L1646" s="811"/>
      <c r="M1646" s="810"/>
      <c r="N1646" s="812"/>
      <c r="O1646" s="813"/>
      <c r="P1646" s="813"/>
      <c r="Q1646" s="647"/>
      <c r="R1646" s="682"/>
    </row>
    <row r="1647">
      <c r="A1647" s="845"/>
      <c r="B1647" s="799"/>
      <c r="C1647" s="800"/>
      <c r="D1647" s="799"/>
      <c r="E1647" s="802"/>
      <c r="F1647" s="807"/>
      <c r="G1647" s="682"/>
      <c r="H1647" s="682"/>
      <c r="I1647" s="808"/>
      <c r="J1647" s="809"/>
      <c r="K1647" s="810"/>
      <c r="L1647" s="811"/>
      <c r="M1647" s="810"/>
      <c r="N1647" s="812"/>
      <c r="O1647" s="813"/>
      <c r="P1647" s="813"/>
      <c r="Q1647" s="647"/>
      <c r="R1647" s="682"/>
    </row>
    <row r="1648">
      <c r="A1648" s="845"/>
      <c r="B1648" s="799"/>
      <c r="C1648" s="800"/>
      <c r="D1648" s="799"/>
      <c r="E1648" s="802"/>
      <c r="F1648" s="807"/>
      <c r="G1648" s="682"/>
      <c r="H1648" s="682"/>
      <c r="I1648" s="808"/>
      <c r="J1648" s="809"/>
      <c r="K1648" s="810"/>
      <c r="L1648" s="811"/>
      <c r="M1648" s="810"/>
      <c r="N1648" s="812"/>
      <c r="O1648" s="813"/>
      <c r="P1648" s="813"/>
      <c r="Q1648" s="647"/>
      <c r="R1648" s="682"/>
    </row>
    <row r="1649">
      <c r="A1649" s="845"/>
      <c r="B1649" s="799"/>
      <c r="C1649" s="800"/>
      <c r="D1649" s="799"/>
      <c r="E1649" s="802"/>
      <c r="F1649" s="807"/>
      <c r="G1649" s="682"/>
      <c r="H1649" s="682"/>
      <c r="I1649" s="808"/>
      <c r="J1649" s="809"/>
      <c r="K1649" s="810"/>
      <c r="L1649" s="811"/>
      <c r="M1649" s="810"/>
      <c r="N1649" s="812"/>
      <c r="O1649" s="813"/>
      <c r="P1649" s="813"/>
      <c r="Q1649" s="647"/>
      <c r="R1649" s="682"/>
    </row>
    <row r="1650">
      <c r="A1650" s="845"/>
      <c r="B1650" s="799"/>
      <c r="C1650" s="800"/>
      <c r="D1650" s="799"/>
      <c r="E1650" s="802"/>
      <c r="F1650" s="807"/>
      <c r="G1650" s="682"/>
      <c r="H1650" s="682"/>
      <c r="I1650" s="808"/>
      <c r="J1650" s="809"/>
      <c r="K1650" s="810"/>
      <c r="L1650" s="811"/>
      <c r="M1650" s="810"/>
      <c r="N1650" s="812"/>
      <c r="O1650" s="813"/>
      <c r="P1650" s="813"/>
      <c r="Q1650" s="647"/>
      <c r="R1650" s="682"/>
    </row>
    <row r="1651">
      <c r="A1651" s="845"/>
      <c r="B1651" s="799"/>
      <c r="C1651" s="800"/>
      <c r="D1651" s="799"/>
      <c r="E1651" s="802"/>
      <c r="F1651" s="807"/>
      <c r="G1651" s="682"/>
      <c r="H1651" s="682"/>
      <c r="I1651" s="808"/>
      <c r="J1651" s="809"/>
      <c r="K1651" s="810"/>
      <c r="L1651" s="811"/>
      <c r="M1651" s="810"/>
      <c r="N1651" s="812"/>
      <c r="O1651" s="813"/>
      <c r="P1651" s="813"/>
      <c r="Q1651" s="647"/>
      <c r="R1651" s="682"/>
    </row>
    <row r="1652">
      <c r="A1652" s="845"/>
      <c r="B1652" s="799"/>
      <c r="C1652" s="800"/>
      <c r="D1652" s="799"/>
      <c r="E1652" s="802"/>
      <c r="F1652" s="807"/>
      <c r="G1652" s="682"/>
      <c r="H1652" s="682"/>
      <c r="I1652" s="808"/>
      <c r="J1652" s="809"/>
      <c r="K1652" s="810"/>
      <c r="L1652" s="811"/>
      <c r="M1652" s="810"/>
      <c r="N1652" s="812"/>
      <c r="O1652" s="813"/>
      <c r="P1652" s="813"/>
      <c r="Q1652" s="647"/>
      <c r="R1652" s="682"/>
    </row>
    <row r="1653">
      <c r="A1653" s="845"/>
      <c r="B1653" s="799"/>
      <c r="C1653" s="800"/>
      <c r="D1653" s="799"/>
      <c r="E1653" s="802"/>
      <c r="F1653" s="807"/>
      <c r="G1653" s="682"/>
      <c r="H1653" s="682"/>
      <c r="I1653" s="808"/>
      <c r="J1653" s="809"/>
      <c r="K1653" s="810"/>
      <c r="L1653" s="811"/>
      <c r="M1653" s="810"/>
      <c r="N1653" s="812"/>
      <c r="O1653" s="813"/>
      <c r="P1653" s="813"/>
      <c r="Q1653" s="647"/>
      <c r="R1653" s="682"/>
    </row>
    <row r="1654">
      <c r="A1654" s="845"/>
      <c r="B1654" s="799"/>
      <c r="C1654" s="800"/>
      <c r="D1654" s="799"/>
      <c r="E1654" s="802"/>
      <c r="F1654" s="807"/>
      <c r="G1654" s="682"/>
      <c r="H1654" s="682"/>
      <c r="I1654" s="808"/>
      <c r="J1654" s="809"/>
      <c r="K1654" s="810"/>
      <c r="L1654" s="811"/>
      <c r="M1654" s="810"/>
      <c r="N1654" s="812"/>
      <c r="O1654" s="813"/>
      <c r="P1654" s="813"/>
      <c r="Q1654" s="647"/>
      <c r="R1654" s="682"/>
    </row>
    <row r="1655">
      <c r="A1655" s="845"/>
      <c r="B1655" s="799"/>
      <c r="C1655" s="800"/>
      <c r="D1655" s="799"/>
      <c r="E1655" s="802"/>
      <c r="F1655" s="807"/>
      <c r="G1655" s="682"/>
      <c r="H1655" s="682"/>
      <c r="I1655" s="808"/>
      <c r="J1655" s="809"/>
      <c r="K1655" s="810"/>
      <c r="L1655" s="811"/>
      <c r="M1655" s="810"/>
      <c r="N1655" s="812"/>
      <c r="O1655" s="813"/>
      <c r="P1655" s="813"/>
      <c r="Q1655" s="647"/>
      <c r="R1655" s="682"/>
    </row>
    <row r="1656">
      <c r="A1656" s="845"/>
      <c r="B1656" s="799"/>
      <c r="C1656" s="800"/>
      <c r="D1656" s="799"/>
      <c r="E1656" s="802"/>
      <c r="F1656" s="807"/>
      <c r="G1656" s="682"/>
      <c r="H1656" s="682"/>
      <c r="I1656" s="808"/>
      <c r="J1656" s="809"/>
      <c r="K1656" s="810"/>
      <c r="L1656" s="811"/>
      <c r="M1656" s="810"/>
      <c r="N1656" s="812"/>
      <c r="O1656" s="813"/>
      <c r="P1656" s="813"/>
      <c r="Q1656" s="647"/>
      <c r="R1656" s="682"/>
    </row>
    <row r="1657">
      <c r="A1657" s="845"/>
      <c r="B1657" s="799"/>
      <c r="C1657" s="800"/>
      <c r="D1657" s="799"/>
      <c r="E1657" s="802"/>
      <c r="F1657" s="807"/>
      <c r="G1657" s="682"/>
      <c r="H1657" s="682"/>
      <c r="I1657" s="808"/>
      <c r="J1657" s="809"/>
      <c r="K1657" s="810"/>
      <c r="L1657" s="811"/>
      <c r="M1657" s="810"/>
      <c r="N1657" s="812"/>
      <c r="O1657" s="813"/>
      <c r="P1657" s="813"/>
      <c r="Q1657" s="647"/>
      <c r="R1657" s="682"/>
    </row>
    <row r="1658">
      <c r="A1658" s="845"/>
      <c r="B1658" s="799"/>
      <c r="C1658" s="800"/>
      <c r="D1658" s="799"/>
      <c r="E1658" s="802"/>
      <c r="F1658" s="807"/>
      <c r="G1658" s="682"/>
      <c r="H1658" s="682"/>
      <c r="I1658" s="808"/>
      <c r="J1658" s="809"/>
      <c r="K1658" s="810"/>
      <c r="L1658" s="811"/>
      <c r="M1658" s="810"/>
      <c r="N1658" s="812"/>
      <c r="O1658" s="813"/>
      <c r="P1658" s="813"/>
      <c r="Q1658" s="647"/>
      <c r="R1658" s="682"/>
    </row>
    <row r="1659">
      <c r="A1659" s="845"/>
      <c r="B1659" s="799"/>
      <c r="C1659" s="800"/>
      <c r="D1659" s="799"/>
      <c r="E1659" s="802"/>
      <c r="F1659" s="807"/>
      <c r="G1659" s="682"/>
      <c r="H1659" s="682"/>
      <c r="I1659" s="808"/>
      <c r="J1659" s="809"/>
      <c r="K1659" s="810"/>
      <c r="L1659" s="811"/>
      <c r="M1659" s="810"/>
      <c r="N1659" s="812"/>
      <c r="O1659" s="813"/>
      <c r="P1659" s="813"/>
      <c r="Q1659" s="647"/>
      <c r="R1659" s="682"/>
    </row>
    <row r="1660">
      <c r="A1660" s="845"/>
      <c r="B1660" s="799"/>
      <c r="C1660" s="800"/>
      <c r="D1660" s="799"/>
      <c r="E1660" s="802"/>
      <c r="F1660" s="807"/>
      <c r="G1660" s="682"/>
      <c r="H1660" s="682"/>
      <c r="I1660" s="808"/>
      <c r="J1660" s="809"/>
      <c r="K1660" s="810"/>
      <c r="L1660" s="811"/>
      <c r="M1660" s="810"/>
      <c r="N1660" s="812"/>
      <c r="O1660" s="813"/>
      <c r="P1660" s="813"/>
      <c r="Q1660" s="647"/>
      <c r="R1660" s="682"/>
    </row>
    <row r="1661">
      <c r="A1661" s="845"/>
      <c r="B1661" s="799"/>
      <c r="C1661" s="800"/>
      <c r="D1661" s="799"/>
      <c r="E1661" s="802"/>
      <c r="F1661" s="807"/>
      <c r="G1661" s="682"/>
      <c r="H1661" s="682"/>
      <c r="I1661" s="808"/>
      <c r="J1661" s="809"/>
      <c r="K1661" s="810"/>
      <c r="L1661" s="811"/>
      <c r="M1661" s="810"/>
      <c r="N1661" s="812"/>
      <c r="O1661" s="813"/>
      <c r="P1661" s="813"/>
      <c r="Q1661" s="647"/>
      <c r="R1661" s="682"/>
    </row>
    <row r="1662">
      <c r="A1662" s="845"/>
      <c r="B1662" s="799"/>
      <c r="C1662" s="800"/>
      <c r="D1662" s="799"/>
      <c r="E1662" s="802"/>
      <c r="F1662" s="807"/>
      <c r="G1662" s="682"/>
      <c r="H1662" s="682"/>
      <c r="I1662" s="808"/>
      <c r="J1662" s="809"/>
      <c r="K1662" s="810"/>
      <c r="L1662" s="811"/>
      <c r="M1662" s="810"/>
      <c r="N1662" s="812"/>
      <c r="O1662" s="813"/>
      <c r="P1662" s="813"/>
      <c r="Q1662" s="647"/>
      <c r="R1662" s="682"/>
    </row>
    <row r="1663">
      <c r="A1663" s="845"/>
      <c r="B1663" s="799"/>
      <c r="C1663" s="800"/>
      <c r="D1663" s="799"/>
      <c r="E1663" s="802"/>
      <c r="F1663" s="807"/>
      <c r="G1663" s="682"/>
      <c r="H1663" s="682"/>
      <c r="I1663" s="808"/>
      <c r="J1663" s="809"/>
      <c r="K1663" s="810"/>
      <c r="L1663" s="811"/>
      <c r="M1663" s="810"/>
      <c r="N1663" s="812"/>
      <c r="O1663" s="813"/>
      <c r="P1663" s="813"/>
      <c r="Q1663" s="647"/>
      <c r="R1663" s="682"/>
    </row>
    <row r="1664">
      <c r="A1664" s="845"/>
      <c r="B1664" s="799"/>
      <c r="C1664" s="800"/>
      <c r="D1664" s="799"/>
      <c r="E1664" s="802"/>
      <c r="F1664" s="807"/>
      <c r="G1664" s="682"/>
      <c r="H1664" s="682"/>
      <c r="I1664" s="808"/>
      <c r="J1664" s="809"/>
      <c r="K1664" s="810"/>
      <c r="L1664" s="811"/>
      <c r="M1664" s="810"/>
      <c r="N1664" s="812"/>
      <c r="O1664" s="813"/>
      <c r="P1664" s="813"/>
      <c r="Q1664" s="647"/>
      <c r="R1664" s="682"/>
    </row>
    <row r="1665">
      <c r="A1665" s="845"/>
      <c r="B1665" s="799"/>
      <c r="C1665" s="800"/>
      <c r="D1665" s="799"/>
      <c r="E1665" s="802"/>
      <c r="F1665" s="807"/>
      <c r="G1665" s="682"/>
      <c r="H1665" s="682"/>
      <c r="I1665" s="808"/>
      <c r="J1665" s="809"/>
      <c r="K1665" s="810"/>
      <c r="L1665" s="811"/>
      <c r="M1665" s="810"/>
      <c r="N1665" s="812"/>
      <c r="O1665" s="813"/>
      <c r="P1665" s="813"/>
      <c r="Q1665" s="647"/>
      <c r="R1665" s="682"/>
    </row>
    <row r="1666">
      <c r="A1666" s="845"/>
      <c r="B1666" s="799"/>
      <c r="C1666" s="800"/>
      <c r="D1666" s="799"/>
      <c r="E1666" s="802"/>
      <c r="F1666" s="807"/>
      <c r="G1666" s="682"/>
      <c r="H1666" s="682"/>
      <c r="I1666" s="808"/>
      <c r="J1666" s="809"/>
      <c r="K1666" s="810"/>
      <c r="L1666" s="811"/>
      <c r="M1666" s="810"/>
      <c r="N1666" s="812"/>
      <c r="O1666" s="813"/>
      <c r="P1666" s="813"/>
      <c r="Q1666" s="647"/>
      <c r="R1666" s="682"/>
    </row>
    <row r="1667">
      <c r="A1667" s="845"/>
      <c r="B1667" s="799"/>
      <c r="C1667" s="800"/>
      <c r="D1667" s="799"/>
      <c r="E1667" s="802"/>
      <c r="F1667" s="807"/>
      <c r="G1667" s="682"/>
      <c r="H1667" s="682"/>
      <c r="I1667" s="808"/>
      <c r="J1667" s="809"/>
      <c r="K1667" s="810"/>
      <c r="L1667" s="811"/>
      <c r="M1667" s="810"/>
      <c r="N1667" s="812"/>
      <c r="O1667" s="813"/>
      <c r="P1667" s="813"/>
      <c r="Q1667" s="647"/>
      <c r="R1667" s="682"/>
    </row>
    <row r="1668">
      <c r="A1668" s="845"/>
      <c r="B1668" s="799"/>
      <c r="C1668" s="800"/>
      <c r="D1668" s="799"/>
      <c r="E1668" s="802"/>
      <c r="F1668" s="807"/>
      <c r="G1668" s="682"/>
      <c r="H1668" s="682"/>
      <c r="I1668" s="808"/>
      <c r="J1668" s="809"/>
      <c r="K1668" s="810"/>
      <c r="L1668" s="811"/>
      <c r="M1668" s="810"/>
      <c r="N1668" s="812"/>
      <c r="O1668" s="813"/>
      <c r="P1668" s="813"/>
      <c r="Q1668" s="647"/>
      <c r="R1668" s="682"/>
    </row>
    <row r="1669">
      <c r="A1669" s="845"/>
      <c r="B1669" s="799"/>
      <c r="C1669" s="800"/>
      <c r="D1669" s="799"/>
      <c r="E1669" s="802"/>
      <c r="F1669" s="807"/>
      <c r="G1669" s="682"/>
      <c r="H1669" s="682"/>
      <c r="I1669" s="808"/>
      <c r="J1669" s="809"/>
      <c r="K1669" s="810"/>
      <c r="L1669" s="811"/>
      <c r="M1669" s="810"/>
      <c r="N1669" s="812"/>
      <c r="O1669" s="813"/>
      <c r="P1669" s="813"/>
      <c r="Q1669" s="647"/>
      <c r="R1669" s="682"/>
    </row>
    <row r="1670">
      <c r="A1670" s="845"/>
      <c r="B1670" s="799"/>
      <c r="C1670" s="800"/>
      <c r="D1670" s="799"/>
      <c r="E1670" s="802"/>
      <c r="F1670" s="807"/>
      <c r="G1670" s="682"/>
      <c r="H1670" s="682"/>
      <c r="I1670" s="808"/>
      <c r="J1670" s="809"/>
      <c r="K1670" s="810"/>
      <c r="L1670" s="811"/>
      <c r="M1670" s="810"/>
      <c r="N1670" s="812"/>
      <c r="O1670" s="813"/>
      <c r="P1670" s="813"/>
      <c r="Q1670" s="647"/>
      <c r="R1670" s="682"/>
    </row>
    <row r="1671">
      <c r="A1671" s="845"/>
      <c r="B1671" s="799"/>
      <c r="C1671" s="800"/>
      <c r="D1671" s="799"/>
      <c r="E1671" s="802"/>
      <c r="F1671" s="807"/>
      <c r="G1671" s="682"/>
      <c r="H1671" s="682"/>
      <c r="I1671" s="808"/>
      <c r="J1671" s="809"/>
      <c r="K1671" s="810"/>
      <c r="L1671" s="811"/>
      <c r="M1671" s="810"/>
      <c r="N1671" s="812"/>
      <c r="O1671" s="813"/>
      <c r="P1671" s="813"/>
      <c r="Q1671" s="647"/>
      <c r="R1671" s="682"/>
    </row>
    <row r="1672">
      <c r="A1672" s="845"/>
      <c r="B1672" s="799"/>
      <c r="C1672" s="800"/>
      <c r="D1672" s="799"/>
      <c r="E1672" s="802"/>
      <c r="F1672" s="807"/>
      <c r="G1672" s="682"/>
      <c r="H1672" s="682"/>
      <c r="I1672" s="808"/>
      <c r="J1672" s="809"/>
      <c r="K1672" s="810"/>
      <c r="L1672" s="811"/>
      <c r="M1672" s="810"/>
      <c r="N1672" s="812"/>
      <c r="O1672" s="813"/>
      <c r="P1672" s="813"/>
      <c r="Q1672" s="647"/>
      <c r="R1672" s="682"/>
    </row>
    <row r="1673">
      <c r="A1673" s="845"/>
      <c r="B1673" s="799"/>
      <c r="C1673" s="800"/>
      <c r="D1673" s="799"/>
      <c r="E1673" s="802"/>
      <c r="F1673" s="807"/>
      <c r="G1673" s="682"/>
      <c r="H1673" s="682"/>
      <c r="I1673" s="808"/>
      <c r="J1673" s="809"/>
      <c r="K1673" s="810"/>
      <c r="L1673" s="811"/>
      <c r="M1673" s="810"/>
      <c r="N1673" s="812"/>
      <c r="O1673" s="813"/>
      <c r="P1673" s="813"/>
      <c r="Q1673" s="647"/>
      <c r="R1673" s="682"/>
    </row>
    <row r="1674">
      <c r="A1674" s="845"/>
      <c r="B1674" s="799"/>
      <c r="C1674" s="800"/>
      <c r="D1674" s="799"/>
      <c r="E1674" s="802"/>
      <c r="F1674" s="807"/>
      <c r="G1674" s="682"/>
      <c r="H1674" s="682"/>
      <c r="I1674" s="808"/>
      <c r="J1674" s="809"/>
      <c r="K1674" s="810"/>
      <c r="L1674" s="811"/>
      <c r="M1674" s="810"/>
      <c r="N1674" s="812"/>
      <c r="O1674" s="813"/>
      <c r="P1674" s="813"/>
      <c r="Q1674" s="647"/>
      <c r="R1674" s="682"/>
    </row>
    <row r="1675">
      <c r="A1675" s="845"/>
      <c r="B1675" s="799"/>
      <c r="C1675" s="800"/>
      <c r="D1675" s="799"/>
      <c r="E1675" s="802"/>
      <c r="F1675" s="807"/>
      <c r="G1675" s="682"/>
      <c r="H1675" s="682"/>
      <c r="I1675" s="808"/>
      <c r="J1675" s="809"/>
      <c r="K1675" s="810"/>
      <c r="L1675" s="811"/>
      <c r="M1675" s="810"/>
      <c r="N1675" s="812"/>
      <c r="O1675" s="813"/>
      <c r="P1675" s="813"/>
      <c r="Q1675" s="647"/>
      <c r="R1675" s="682"/>
    </row>
    <row r="1676">
      <c r="A1676" s="845"/>
      <c r="B1676" s="799"/>
      <c r="C1676" s="800"/>
      <c r="D1676" s="799"/>
      <c r="E1676" s="802"/>
      <c r="F1676" s="807"/>
      <c r="G1676" s="682"/>
      <c r="H1676" s="682"/>
      <c r="I1676" s="808"/>
      <c r="J1676" s="809"/>
      <c r="K1676" s="810"/>
      <c r="L1676" s="811"/>
      <c r="M1676" s="810"/>
      <c r="N1676" s="812"/>
      <c r="O1676" s="813"/>
      <c r="P1676" s="813"/>
      <c r="Q1676" s="647"/>
      <c r="R1676" s="682"/>
    </row>
    <row r="1677">
      <c r="A1677" s="845"/>
      <c r="B1677" s="799"/>
      <c r="C1677" s="800"/>
      <c r="D1677" s="799"/>
      <c r="E1677" s="802"/>
      <c r="F1677" s="807"/>
      <c r="G1677" s="682"/>
      <c r="H1677" s="682"/>
      <c r="I1677" s="808"/>
      <c r="J1677" s="809"/>
      <c r="K1677" s="810"/>
      <c r="L1677" s="811"/>
      <c r="M1677" s="810"/>
      <c r="N1677" s="812"/>
      <c r="O1677" s="813"/>
      <c r="P1677" s="813"/>
      <c r="Q1677" s="647"/>
      <c r="R1677" s="682"/>
    </row>
    <row r="1678">
      <c r="A1678" s="845"/>
      <c r="B1678" s="799"/>
      <c r="C1678" s="800"/>
      <c r="D1678" s="799"/>
      <c r="E1678" s="802"/>
      <c r="F1678" s="807"/>
      <c r="G1678" s="682"/>
      <c r="H1678" s="682"/>
      <c r="I1678" s="808"/>
      <c r="J1678" s="809"/>
      <c r="K1678" s="810"/>
      <c r="L1678" s="811"/>
      <c r="M1678" s="810"/>
      <c r="N1678" s="812"/>
      <c r="O1678" s="813"/>
      <c r="P1678" s="813"/>
      <c r="Q1678" s="647"/>
      <c r="R1678" s="682"/>
    </row>
    <row r="1679">
      <c r="A1679" s="845"/>
      <c r="B1679" s="799"/>
      <c r="C1679" s="800"/>
      <c r="D1679" s="799"/>
      <c r="E1679" s="802"/>
      <c r="F1679" s="807"/>
      <c r="G1679" s="682"/>
      <c r="H1679" s="682"/>
      <c r="I1679" s="808"/>
      <c r="J1679" s="809"/>
      <c r="K1679" s="810"/>
      <c r="L1679" s="811"/>
      <c r="M1679" s="810"/>
      <c r="N1679" s="812"/>
      <c r="O1679" s="813"/>
      <c r="P1679" s="813"/>
      <c r="Q1679" s="647"/>
      <c r="R1679" s="682"/>
    </row>
    <row r="1680">
      <c r="A1680" s="845"/>
      <c r="B1680" s="799"/>
      <c r="C1680" s="800"/>
      <c r="D1680" s="799"/>
      <c r="E1680" s="802"/>
      <c r="F1680" s="807"/>
      <c r="G1680" s="682"/>
      <c r="H1680" s="682"/>
      <c r="I1680" s="808"/>
      <c r="J1680" s="809"/>
      <c r="K1680" s="810"/>
      <c r="L1680" s="811"/>
      <c r="M1680" s="810"/>
      <c r="N1680" s="812"/>
      <c r="O1680" s="813"/>
      <c r="P1680" s="813"/>
      <c r="Q1680" s="647"/>
      <c r="R1680" s="682"/>
    </row>
    <row r="1681">
      <c r="A1681" s="845"/>
      <c r="B1681" s="799"/>
      <c r="C1681" s="800"/>
      <c r="D1681" s="799"/>
      <c r="E1681" s="802"/>
      <c r="F1681" s="807"/>
      <c r="G1681" s="682"/>
      <c r="H1681" s="682"/>
      <c r="I1681" s="808"/>
      <c r="J1681" s="809"/>
      <c r="K1681" s="810"/>
      <c r="L1681" s="811"/>
      <c r="M1681" s="810"/>
      <c r="N1681" s="812"/>
      <c r="O1681" s="813"/>
      <c r="P1681" s="813"/>
      <c r="Q1681" s="647"/>
      <c r="R1681" s="682"/>
    </row>
    <row r="1682">
      <c r="A1682" s="845"/>
      <c r="B1682" s="799"/>
      <c r="C1682" s="800"/>
      <c r="D1682" s="799"/>
      <c r="E1682" s="802"/>
      <c r="F1682" s="807"/>
      <c r="G1682" s="682"/>
      <c r="H1682" s="682"/>
      <c r="I1682" s="808"/>
      <c r="J1682" s="809"/>
      <c r="K1682" s="810"/>
      <c r="L1682" s="811"/>
      <c r="M1682" s="810"/>
      <c r="N1682" s="812"/>
      <c r="O1682" s="813"/>
      <c r="P1682" s="813"/>
      <c r="Q1682" s="647"/>
      <c r="R1682" s="682"/>
    </row>
    <row r="1683">
      <c r="A1683" s="845"/>
      <c r="B1683" s="799"/>
      <c r="C1683" s="800"/>
      <c r="D1683" s="799"/>
      <c r="E1683" s="802"/>
      <c r="F1683" s="807"/>
      <c r="G1683" s="682"/>
      <c r="H1683" s="682"/>
      <c r="I1683" s="808"/>
      <c r="J1683" s="809"/>
      <c r="K1683" s="810"/>
      <c r="L1683" s="811"/>
      <c r="M1683" s="810"/>
      <c r="N1683" s="812"/>
      <c r="O1683" s="813"/>
      <c r="P1683" s="813"/>
      <c r="Q1683" s="647"/>
      <c r="R1683" s="682"/>
    </row>
    <row r="1684">
      <c r="A1684" s="845"/>
      <c r="B1684" s="799"/>
      <c r="C1684" s="800"/>
      <c r="D1684" s="799"/>
      <c r="E1684" s="802"/>
      <c r="F1684" s="807"/>
      <c r="G1684" s="682"/>
      <c r="H1684" s="682"/>
      <c r="I1684" s="808"/>
      <c r="J1684" s="809"/>
      <c r="K1684" s="810"/>
      <c r="L1684" s="811"/>
      <c r="M1684" s="810"/>
      <c r="N1684" s="812"/>
      <c r="O1684" s="813"/>
      <c r="P1684" s="813"/>
      <c r="Q1684" s="647"/>
      <c r="R1684" s="682"/>
    </row>
    <row r="1685">
      <c r="A1685" s="845"/>
      <c r="B1685" s="799"/>
      <c r="C1685" s="800"/>
      <c r="D1685" s="799"/>
      <c r="E1685" s="802"/>
      <c r="F1685" s="807"/>
      <c r="G1685" s="682"/>
      <c r="H1685" s="682"/>
      <c r="I1685" s="808"/>
      <c r="J1685" s="809"/>
      <c r="K1685" s="810"/>
      <c r="L1685" s="811"/>
      <c r="M1685" s="810"/>
      <c r="N1685" s="812"/>
      <c r="O1685" s="813"/>
      <c r="P1685" s="813"/>
      <c r="Q1685" s="647"/>
      <c r="R1685" s="682"/>
    </row>
    <row r="1686">
      <c r="A1686" s="845"/>
      <c r="B1686" s="799"/>
      <c r="C1686" s="800"/>
      <c r="D1686" s="799"/>
      <c r="E1686" s="802"/>
      <c r="F1686" s="807"/>
      <c r="G1686" s="682"/>
      <c r="H1686" s="682"/>
      <c r="I1686" s="808"/>
      <c r="J1686" s="809"/>
      <c r="K1686" s="810"/>
      <c r="L1686" s="811"/>
      <c r="M1686" s="810"/>
      <c r="N1686" s="812"/>
      <c r="O1686" s="813"/>
      <c r="P1686" s="813"/>
      <c r="Q1686" s="647"/>
      <c r="R1686" s="682"/>
    </row>
    <row r="1687">
      <c r="A1687" s="845"/>
      <c r="B1687" s="799"/>
      <c r="C1687" s="800"/>
      <c r="D1687" s="799"/>
      <c r="E1687" s="802"/>
      <c r="F1687" s="807"/>
      <c r="G1687" s="682"/>
      <c r="H1687" s="682"/>
      <c r="I1687" s="808"/>
      <c r="J1687" s="809"/>
      <c r="K1687" s="810"/>
      <c r="L1687" s="811"/>
      <c r="M1687" s="810"/>
      <c r="N1687" s="812"/>
      <c r="O1687" s="813"/>
      <c r="P1687" s="813"/>
      <c r="Q1687" s="647"/>
      <c r="R1687" s="682"/>
    </row>
    <row r="1688">
      <c r="A1688" s="845"/>
      <c r="B1688" s="799"/>
      <c r="C1688" s="800"/>
      <c r="D1688" s="799"/>
      <c r="E1688" s="802"/>
      <c r="F1688" s="807"/>
      <c r="G1688" s="682"/>
      <c r="H1688" s="682"/>
      <c r="I1688" s="808"/>
      <c r="J1688" s="809"/>
      <c r="K1688" s="810"/>
      <c r="L1688" s="811"/>
      <c r="M1688" s="810"/>
      <c r="N1688" s="812"/>
      <c r="O1688" s="813"/>
      <c r="P1688" s="813"/>
      <c r="Q1688" s="647"/>
      <c r="R1688" s="682"/>
    </row>
    <row r="1689">
      <c r="A1689" s="845"/>
      <c r="B1689" s="799"/>
      <c r="C1689" s="800"/>
      <c r="D1689" s="799"/>
      <c r="E1689" s="802"/>
      <c r="F1689" s="807"/>
      <c r="G1689" s="682"/>
      <c r="H1689" s="682"/>
      <c r="I1689" s="808"/>
      <c r="J1689" s="809"/>
      <c r="K1689" s="810"/>
      <c r="L1689" s="811"/>
      <c r="M1689" s="810"/>
      <c r="N1689" s="812"/>
      <c r="O1689" s="813"/>
      <c r="P1689" s="813"/>
      <c r="Q1689" s="647"/>
      <c r="R1689" s="682"/>
    </row>
    <row r="1690">
      <c r="A1690" s="845"/>
      <c r="B1690" s="799"/>
      <c r="C1690" s="800"/>
      <c r="D1690" s="799"/>
      <c r="E1690" s="802"/>
      <c r="F1690" s="807"/>
      <c r="G1690" s="682"/>
      <c r="H1690" s="682"/>
      <c r="I1690" s="808"/>
      <c r="J1690" s="809"/>
      <c r="K1690" s="810"/>
      <c r="L1690" s="811"/>
      <c r="M1690" s="810"/>
      <c r="N1690" s="812"/>
      <c r="O1690" s="813"/>
      <c r="P1690" s="813"/>
      <c r="Q1690" s="647"/>
      <c r="R1690" s="682"/>
    </row>
    <row r="1691">
      <c r="A1691" s="845"/>
      <c r="B1691" s="799"/>
      <c r="C1691" s="800"/>
      <c r="D1691" s="799"/>
      <c r="E1691" s="802"/>
      <c r="F1691" s="807"/>
      <c r="G1691" s="682"/>
      <c r="H1691" s="682"/>
      <c r="I1691" s="808"/>
      <c r="J1691" s="809"/>
      <c r="K1691" s="810"/>
      <c r="L1691" s="811"/>
      <c r="M1691" s="810"/>
      <c r="N1691" s="812"/>
      <c r="O1691" s="813"/>
      <c r="P1691" s="813"/>
      <c r="Q1691" s="647"/>
      <c r="R1691" s="682"/>
    </row>
    <row r="1692">
      <c r="A1692" s="845"/>
      <c r="B1692" s="799"/>
      <c r="C1692" s="800"/>
      <c r="D1692" s="799"/>
      <c r="E1692" s="802"/>
      <c r="F1692" s="807"/>
      <c r="G1692" s="682"/>
      <c r="H1692" s="682"/>
      <c r="I1692" s="808"/>
      <c r="J1692" s="809"/>
      <c r="K1692" s="810"/>
      <c r="L1692" s="811"/>
      <c r="M1692" s="810"/>
      <c r="N1692" s="812"/>
      <c r="O1692" s="813"/>
      <c r="P1692" s="813"/>
      <c r="Q1692" s="647"/>
      <c r="R1692" s="682"/>
    </row>
    <row r="1693">
      <c r="A1693" s="845"/>
      <c r="B1693" s="799"/>
      <c r="C1693" s="800"/>
      <c r="D1693" s="799"/>
      <c r="E1693" s="802"/>
      <c r="F1693" s="807"/>
      <c r="G1693" s="682"/>
      <c r="H1693" s="682"/>
      <c r="I1693" s="808"/>
      <c r="J1693" s="809"/>
      <c r="K1693" s="810"/>
      <c r="L1693" s="811"/>
      <c r="M1693" s="810"/>
      <c r="N1693" s="812"/>
      <c r="O1693" s="813"/>
      <c r="P1693" s="813"/>
      <c r="Q1693" s="647"/>
      <c r="R1693" s="682"/>
    </row>
    <row r="1694">
      <c r="A1694" s="845"/>
      <c r="B1694" s="799"/>
      <c r="C1694" s="800"/>
      <c r="D1694" s="799"/>
      <c r="E1694" s="802"/>
      <c r="F1694" s="807"/>
      <c r="G1694" s="682"/>
      <c r="H1694" s="682"/>
      <c r="I1694" s="808"/>
      <c r="J1694" s="809"/>
      <c r="K1694" s="810"/>
      <c r="L1694" s="811"/>
      <c r="M1694" s="810"/>
      <c r="N1694" s="812"/>
      <c r="O1694" s="813"/>
      <c r="P1694" s="813"/>
      <c r="Q1694" s="647"/>
      <c r="R1694" s="682"/>
    </row>
    <row r="1695">
      <c r="A1695" s="845"/>
      <c r="B1695" s="799"/>
      <c r="C1695" s="800"/>
      <c r="D1695" s="799"/>
      <c r="E1695" s="802"/>
      <c r="F1695" s="807"/>
      <c r="G1695" s="682"/>
      <c r="H1695" s="682"/>
      <c r="I1695" s="808"/>
      <c r="J1695" s="809"/>
      <c r="K1695" s="810"/>
      <c r="L1695" s="811"/>
      <c r="M1695" s="810"/>
      <c r="N1695" s="812"/>
      <c r="O1695" s="813"/>
      <c r="P1695" s="813"/>
      <c r="Q1695" s="647"/>
      <c r="R1695" s="682"/>
    </row>
    <row r="1696">
      <c r="A1696" s="845"/>
      <c r="B1696" s="799"/>
      <c r="C1696" s="800"/>
      <c r="D1696" s="799"/>
      <c r="E1696" s="802"/>
      <c r="F1696" s="807"/>
      <c r="G1696" s="682"/>
      <c r="H1696" s="682"/>
      <c r="I1696" s="808"/>
      <c r="J1696" s="809"/>
      <c r="K1696" s="810"/>
      <c r="L1696" s="811"/>
      <c r="M1696" s="810"/>
      <c r="N1696" s="812"/>
      <c r="O1696" s="813"/>
      <c r="P1696" s="813"/>
      <c r="Q1696" s="647"/>
      <c r="R1696" s="682"/>
    </row>
    <row r="1697">
      <c r="A1697" s="845"/>
      <c r="B1697" s="799"/>
      <c r="C1697" s="800"/>
      <c r="D1697" s="799"/>
      <c r="E1697" s="802"/>
      <c r="F1697" s="807"/>
      <c r="G1697" s="682"/>
      <c r="H1697" s="682"/>
      <c r="I1697" s="808"/>
      <c r="J1697" s="809"/>
      <c r="K1697" s="810"/>
      <c r="L1697" s="811"/>
      <c r="M1697" s="810"/>
      <c r="N1697" s="812"/>
      <c r="O1697" s="813"/>
      <c r="P1697" s="813"/>
      <c r="Q1697" s="647"/>
      <c r="R1697" s="682"/>
    </row>
    <row r="1698">
      <c r="A1698" s="845"/>
      <c r="B1698" s="799"/>
      <c r="C1698" s="800"/>
      <c r="D1698" s="799"/>
      <c r="E1698" s="802"/>
      <c r="F1698" s="807"/>
      <c r="G1698" s="682"/>
      <c r="H1698" s="682"/>
      <c r="I1698" s="808"/>
      <c r="J1698" s="809"/>
      <c r="K1698" s="810"/>
      <c r="L1698" s="811"/>
      <c r="M1698" s="810"/>
      <c r="N1698" s="812"/>
      <c r="O1698" s="813"/>
      <c r="P1698" s="813"/>
      <c r="Q1698" s="647"/>
      <c r="R1698" s="682"/>
    </row>
    <row r="1699">
      <c r="A1699" s="845"/>
      <c r="B1699" s="799"/>
      <c r="C1699" s="800"/>
      <c r="D1699" s="799"/>
      <c r="E1699" s="802"/>
      <c r="F1699" s="807"/>
      <c r="G1699" s="682"/>
      <c r="H1699" s="682"/>
      <c r="I1699" s="808"/>
      <c r="J1699" s="809"/>
      <c r="K1699" s="810"/>
      <c r="L1699" s="811"/>
      <c r="M1699" s="810"/>
      <c r="N1699" s="812"/>
      <c r="O1699" s="813"/>
      <c r="P1699" s="813"/>
      <c r="Q1699" s="647"/>
      <c r="R1699" s="682"/>
    </row>
    <row r="1700">
      <c r="A1700" s="845"/>
      <c r="B1700" s="799"/>
      <c r="C1700" s="800"/>
      <c r="D1700" s="799"/>
      <c r="E1700" s="802"/>
      <c r="F1700" s="807"/>
      <c r="G1700" s="682"/>
      <c r="H1700" s="682"/>
      <c r="I1700" s="808"/>
      <c r="J1700" s="809"/>
      <c r="K1700" s="810"/>
      <c r="L1700" s="811"/>
      <c r="M1700" s="810"/>
      <c r="N1700" s="812"/>
      <c r="O1700" s="813"/>
      <c r="P1700" s="813"/>
      <c r="Q1700" s="647"/>
      <c r="R1700" s="682"/>
    </row>
    <row r="1701">
      <c r="A1701" s="845"/>
      <c r="B1701" s="799"/>
      <c r="C1701" s="800"/>
      <c r="D1701" s="799"/>
      <c r="E1701" s="802"/>
      <c r="F1701" s="807"/>
      <c r="G1701" s="682"/>
      <c r="H1701" s="682"/>
      <c r="I1701" s="808"/>
      <c r="J1701" s="809"/>
      <c r="K1701" s="810"/>
      <c r="L1701" s="811"/>
      <c r="M1701" s="810"/>
      <c r="N1701" s="812"/>
      <c r="O1701" s="813"/>
      <c r="P1701" s="813"/>
      <c r="Q1701" s="647"/>
      <c r="R1701" s="682"/>
    </row>
    <row r="1702">
      <c r="A1702" s="845"/>
      <c r="B1702" s="799"/>
      <c r="C1702" s="800"/>
      <c r="D1702" s="799"/>
      <c r="E1702" s="802"/>
      <c r="F1702" s="807"/>
      <c r="G1702" s="682"/>
      <c r="H1702" s="682"/>
      <c r="I1702" s="808"/>
      <c r="J1702" s="809"/>
      <c r="K1702" s="810"/>
      <c r="L1702" s="811"/>
      <c r="M1702" s="810"/>
      <c r="N1702" s="812"/>
      <c r="O1702" s="813"/>
      <c r="P1702" s="813"/>
      <c r="Q1702" s="647"/>
      <c r="R1702" s="682"/>
    </row>
    <row r="1703">
      <c r="A1703" s="845"/>
      <c r="B1703" s="799"/>
      <c r="C1703" s="800"/>
      <c r="D1703" s="799"/>
      <c r="E1703" s="802"/>
      <c r="F1703" s="807"/>
      <c r="G1703" s="682"/>
      <c r="H1703" s="682"/>
      <c r="I1703" s="808"/>
      <c r="J1703" s="809"/>
      <c r="K1703" s="810"/>
      <c r="L1703" s="811"/>
      <c r="M1703" s="810"/>
      <c r="N1703" s="812"/>
      <c r="O1703" s="813"/>
      <c r="P1703" s="813"/>
      <c r="Q1703" s="647"/>
      <c r="R1703" s="682"/>
    </row>
    <row r="1704">
      <c r="A1704" s="845"/>
      <c r="B1704" s="799"/>
      <c r="C1704" s="800"/>
      <c r="D1704" s="799"/>
      <c r="E1704" s="802"/>
      <c r="F1704" s="807"/>
      <c r="G1704" s="682"/>
      <c r="H1704" s="682"/>
      <c r="I1704" s="808"/>
      <c r="J1704" s="809"/>
      <c r="K1704" s="810"/>
      <c r="L1704" s="811"/>
      <c r="M1704" s="810"/>
      <c r="N1704" s="812"/>
      <c r="O1704" s="813"/>
      <c r="P1704" s="813"/>
      <c r="Q1704" s="647"/>
      <c r="R1704" s="682"/>
    </row>
    <row r="1705">
      <c r="A1705" s="845"/>
      <c r="B1705" s="799"/>
      <c r="C1705" s="800"/>
      <c r="D1705" s="799"/>
      <c r="E1705" s="802"/>
      <c r="F1705" s="807"/>
      <c r="G1705" s="682"/>
      <c r="H1705" s="682"/>
      <c r="I1705" s="808"/>
      <c r="J1705" s="809"/>
      <c r="K1705" s="810"/>
      <c r="L1705" s="811"/>
      <c r="M1705" s="810"/>
      <c r="N1705" s="812"/>
      <c r="O1705" s="813"/>
      <c r="P1705" s="813"/>
      <c r="Q1705" s="647"/>
      <c r="R1705" s="682"/>
    </row>
    <row r="1706">
      <c r="A1706" s="845"/>
      <c r="B1706" s="799"/>
      <c r="C1706" s="800"/>
      <c r="D1706" s="799"/>
      <c r="E1706" s="802"/>
      <c r="F1706" s="807"/>
      <c r="G1706" s="682"/>
      <c r="H1706" s="682"/>
      <c r="I1706" s="808"/>
      <c r="J1706" s="809"/>
      <c r="K1706" s="810"/>
      <c r="L1706" s="811"/>
      <c r="M1706" s="810"/>
      <c r="N1706" s="812"/>
      <c r="O1706" s="813"/>
      <c r="P1706" s="813"/>
      <c r="Q1706" s="647"/>
      <c r="R1706" s="682"/>
    </row>
    <row r="1707">
      <c r="A1707" s="845"/>
      <c r="B1707" s="799"/>
      <c r="C1707" s="800"/>
      <c r="D1707" s="799"/>
      <c r="E1707" s="802"/>
      <c r="F1707" s="807"/>
      <c r="G1707" s="682"/>
      <c r="H1707" s="682"/>
      <c r="I1707" s="808"/>
      <c r="J1707" s="809"/>
      <c r="K1707" s="810"/>
      <c r="L1707" s="811"/>
      <c r="M1707" s="810"/>
      <c r="N1707" s="812"/>
      <c r="O1707" s="813"/>
      <c r="P1707" s="813"/>
      <c r="Q1707" s="647"/>
      <c r="R1707" s="682"/>
    </row>
    <row r="1708">
      <c r="A1708" s="845"/>
      <c r="B1708" s="799"/>
      <c r="C1708" s="800"/>
      <c r="D1708" s="799"/>
      <c r="E1708" s="802"/>
      <c r="F1708" s="807"/>
      <c r="G1708" s="682"/>
      <c r="H1708" s="682"/>
      <c r="I1708" s="808"/>
      <c r="J1708" s="809"/>
      <c r="K1708" s="810"/>
      <c r="L1708" s="811"/>
      <c r="M1708" s="810"/>
      <c r="N1708" s="812"/>
      <c r="O1708" s="813"/>
      <c r="P1708" s="813"/>
      <c r="Q1708" s="647"/>
      <c r="R1708" s="682"/>
    </row>
    <row r="1709">
      <c r="A1709" s="845"/>
      <c r="B1709" s="799"/>
      <c r="C1709" s="800"/>
      <c r="D1709" s="799"/>
      <c r="E1709" s="802"/>
      <c r="F1709" s="807"/>
      <c r="G1709" s="682"/>
      <c r="H1709" s="682"/>
      <c r="I1709" s="808"/>
      <c r="J1709" s="809"/>
      <c r="K1709" s="810"/>
      <c r="L1709" s="811"/>
      <c r="M1709" s="810"/>
      <c r="N1709" s="812"/>
      <c r="O1709" s="813"/>
      <c r="P1709" s="813"/>
      <c r="Q1709" s="647"/>
      <c r="R1709" s="682"/>
    </row>
    <row r="1710">
      <c r="A1710" s="845"/>
      <c r="B1710" s="799"/>
      <c r="C1710" s="800"/>
      <c r="D1710" s="799"/>
      <c r="E1710" s="802"/>
      <c r="F1710" s="807"/>
      <c r="G1710" s="682"/>
      <c r="H1710" s="682"/>
      <c r="I1710" s="808"/>
      <c r="J1710" s="809"/>
      <c r="K1710" s="810"/>
      <c r="L1710" s="811"/>
      <c r="M1710" s="810"/>
      <c r="N1710" s="812"/>
      <c r="O1710" s="813"/>
      <c r="P1710" s="813"/>
      <c r="Q1710" s="647"/>
      <c r="R1710" s="682"/>
    </row>
    <row r="1711">
      <c r="A1711" s="845"/>
      <c r="B1711" s="799"/>
      <c r="C1711" s="800"/>
      <c r="D1711" s="799"/>
      <c r="E1711" s="802"/>
      <c r="F1711" s="807"/>
      <c r="G1711" s="682"/>
      <c r="H1711" s="682"/>
      <c r="I1711" s="808"/>
      <c r="J1711" s="809"/>
      <c r="K1711" s="810"/>
      <c r="L1711" s="811"/>
      <c r="M1711" s="810"/>
      <c r="N1711" s="812"/>
      <c r="O1711" s="813"/>
      <c r="P1711" s="813"/>
      <c r="Q1711" s="647"/>
      <c r="R1711" s="682"/>
    </row>
    <row r="1712">
      <c r="A1712" s="845"/>
      <c r="B1712" s="799"/>
      <c r="C1712" s="800"/>
      <c r="D1712" s="799"/>
      <c r="E1712" s="802"/>
      <c r="F1712" s="807"/>
      <c r="G1712" s="682"/>
      <c r="H1712" s="682"/>
      <c r="I1712" s="808"/>
      <c r="J1712" s="809"/>
      <c r="K1712" s="810"/>
      <c r="L1712" s="811"/>
      <c r="M1712" s="810"/>
      <c r="N1712" s="812"/>
      <c r="O1712" s="813"/>
      <c r="P1712" s="813"/>
      <c r="Q1712" s="647"/>
      <c r="R1712" s="682"/>
    </row>
    <row r="1713">
      <c r="A1713" s="845"/>
      <c r="B1713" s="799"/>
      <c r="C1713" s="800"/>
      <c r="D1713" s="799"/>
      <c r="E1713" s="802"/>
      <c r="F1713" s="807"/>
      <c r="G1713" s="682"/>
      <c r="H1713" s="682"/>
      <c r="I1713" s="808"/>
      <c r="J1713" s="809"/>
      <c r="K1713" s="810"/>
      <c r="L1713" s="811"/>
      <c r="M1713" s="810"/>
      <c r="N1713" s="812"/>
      <c r="O1713" s="813"/>
      <c r="P1713" s="813"/>
      <c r="Q1713" s="647"/>
      <c r="R1713" s="682"/>
    </row>
    <row r="1714">
      <c r="A1714" s="845"/>
      <c r="B1714" s="799"/>
      <c r="C1714" s="800"/>
      <c r="D1714" s="799"/>
      <c r="E1714" s="802"/>
      <c r="F1714" s="807"/>
      <c r="G1714" s="682"/>
      <c r="H1714" s="682"/>
      <c r="I1714" s="808"/>
      <c r="J1714" s="809"/>
      <c r="K1714" s="810"/>
      <c r="L1714" s="811"/>
      <c r="M1714" s="810"/>
      <c r="N1714" s="812"/>
      <c r="O1714" s="813"/>
      <c r="P1714" s="813"/>
      <c r="Q1714" s="647"/>
      <c r="R1714" s="682"/>
    </row>
    <row r="1715">
      <c r="A1715" s="845"/>
      <c r="B1715" s="799"/>
      <c r="C1715" s="800"/>
      <c r="D1715" s="799"/>
      <c r="E1715" s="802"/>
      <c r="F1715" s="807"/>
      <c r="G1715" s="682"/>
      <c r="H1715" s="682"/>
      <c r="I1715" s="808"/>
      <c r="J1715" s="809"/>
      <c r="K1715" s="810"/>
      <c r="L1715" s="811"/>
      <c r="M1715" s="810"/>
      <c r="N1715" s="812"/>
      <c r="O1715" s="813"/>
      <c r="P1715" s="813"/>
      <c r="Q1715" s="647"/>
      <c r="R1715" s="682"/>
    </row>
    <row r="1716">
      <c r="A1716" s="845"/>
      <c r="B1716" s="799"/>
      <c r="C1716" s="800"/>
      <c r="D1716" s="799"/>
      <c r="E1716" s="802"/>
      <c r="F1716" s="807"/>
      <c r="G1716" s="682"/>
      <c r="H1716" s="682"/>
      <c r="I1716" s="808"/>
      <c r="J1716" s="809"/>
      <c r="K1716" s="810"/>
      <c r="L1716" s="811"/>
      <c r="M1716" s="810"/>
      <c r="N1716" s="812"/>
      <c r="O1716" s="813"/>
      <c r="P1716" s="813"/>
      <c r="Q1716" s="647"/>
      <c r="R1716" s="682"/>
    </row>
    <row r="1717">
      <c r="A1717" s="845"/>
      <c r="B1717" s="799"/>
      <c r="C1717" s="800"/>
      <c r="D1717" s="799"/>
      <c r="E1717" s="802"/>
      <c r="F1717" s="807"/>
      <c r="G1717" s="682"/>
      <c r="H1717" s="682"/>
      <c r="I1717" s="808"/>
      <c r="J1717" s="809"/>
      <c r="K1717" s="810"/>
      <c r="L1717" s="811"/>
      <c r="M1717" s="810"/>
      <c r="N1717" s="812"/>
      <c r="O1717" s="813"/>
      <c r="P1717" s="813"/>
      <c r="Q1717" s="647"/>
      <c r="R1717" s="682"/>
    </row>
    <row r="1718">
      <c r="A1718" s="845"/>
      <c r="B1718" s="799"/>
      <c r="C1718" s="800"/>
      <c r="D1718" s="799"/>
      <c r="E1718" s="802"/>
      <c r="F1718" s="807"/>
      <c r="G1718" s="682"/>
      <c r="H1718" s="682"/>
      <c r="I1718" s="808"/>
      <c r="J1718" s="809"/>
      <c r="K1718" s="810"/>
      <c r="L1718" s="811"/>
      <c r="M1718" s="810"/>
      <c r="N1718" s="812"/>
      <c r="O1718" s="813"/>
      <c r="P1718" s="813"/>
      <c r="Q1718" s="647"/>
      <c r="R1718" s="682"/>
    </row>
    <row r="1719">
      <c r="A1719" s="845"/>
      <c r="B1719" s="799"/>
      <c r="C1719" s="800"/>
      <c r="D1719" s="799"/>
      <c r="E1719" s="802"/>
      <c r="F1719" s="807"/>
      <c r="G1719" s="682"/>
      <c r="H1719" s="682"/>
      <c r="I1719" s="808"/>
      <c r="J1719" s="809"/>
      <c r="K1719" s="810"/>
      <c r="L1719" s="811"/>
      <c r="M1719" s="810"/>
      <c r="N1719" s="812"/>
      <c r="O1719" s="813"/>
      <c r="P1719" s="813"/>
      <c r="Q1719" s="647"/>
      <c r="R1719" s="682"/>
    </row>
    <row r="1720">
      <c r="A1720" s="845"/>
      <c r="B1720" s="799"/>
      <c r="C1720" s="800"/>
      <c r="D1720" s="799"/>
      <c r="E1720" s="802"/>
      <c r="F1720" s="807"/>
      <c r="G1720" s="682"/>
      <c r="H1720" s="682"/>
      <c r="I1720" s="808"/>
      <c r="J1720" s="809"/>
      <c r="K1720" s="810"/>
      <c r="L1720" s="811"/>
      <c r="M1720" s="810"/>
      <c r="N1720" s="812"/>
      <c r="O1720" s="813"/>
      <c r="P1720" s="813"/>
      <c r="Q1720" s="647"/>
      <c r="R1720" s="682"/>
    </row>
    <row r="1721">
      <c r="A1721" s="845"/>
      <c r="B1721" s="799"/>
      <c r="C1721" s="800"/>
      <c r="D1721" s="799"/>
      <c r="E1721" s="802"/>
      <c r="F1721" s="807"/>
      <c r="G1721" s="682"/>
      <c r="H1721" s="682"/>
      <c r="I1721" s="808"/>
      <c r="J1721" s="809"/>
      <c r="K1721" s="810"/>
      <c r="L1721" s="811"/>
      <c r="M1721" s="810"/>
      <c r="N1721" s="812"/>
      <c r="O1721" s="813"/>
      <c r="P1721" s="813"/>
      <c r="Q1721" s="647"/>
      <c r="R1721" s="682"/>
    </row>
    <row r="1722">
      <c r="A1722" s="845"/>
      <c r="B1722" s="799"/>
      <c r="C1722" s="800"/>
      <c r="D1722" s="799"/>
      <c r="E1722" s="802"/>
      <c r="F1722" s="807"/>
      <c r="G1722" s="682"/>
      <c r="H1722" s="682"/>
      <c r="I1722" s="808"/>
      <c r="J1722" s="809"/>
      <c r="K1722" s="810"/>
      <c r="L1722" s="811"/>
      <c r="M1722" s="810"/>
      <c r="N1722" s="812"/>
      <c r="O1722" s="813"/>
      <c r="P1722" s="813"/>
      <c r="Q1722" s="647"/>
      <c r="R1722" s="682"/>
    </row>
    <row r="1723">
      <c r="A1723" s="845"/>
      <c r="B1723" s="799"/>
      <c r="C1723" s="800"/>
      <c r="D1723" s="799"/>
      <c r="E1723" s="802"/>
      <c r="F1723" s="807"/>
      <c r="G1723" s="682"/>
      <c r="H1723" s="682"/>
      <c r="I1723" s="808"/>
      <c r="J1723" s="809"/>
      <c r="K1723" s="810"/>
      <c r="L1723" s="811"/>
      <c r="M1723" s="810"/>
      <c r="N1723" s="812"/>
      <c r="O1723" s="813"/>
      <c r="P1723" s="813"/>
      <c r="Q1723" s="647"/>
      <c r="R1723" s="682"/>
    </row>
    <row r="1724">
      <c r="A1724" s="845"/>
      <c r="B1724" s="799"/>
      <c r="C1724" s="800"/>
      <c r="D1724" s="799"/>
      <c r="E1724" s="802"/>
      <c r="F1724" s="807"/>
      <c r="G1724" s="682"/>
      <c r="H1724" s="682"/>
      <c r="I1724" s="808"/>
      <c r="J1724" s="809"/>
      <c r="K1724" s="810"/>
      <c r="L1724" s="811"/>
      <c r="M1724" s="810"/>
      <c r="N1724" s="812"/>
      <c r="O1724" s="813"/>
      <c r="P1724" s="813"/>
      <c r="Q1724" s="647"/>
      <c r="R1724" s="682"/>
    </row>
    <row r="1725">
      <c r="A1725" s="845"/>
      <c r="B1725" s="799"/>
      <c r="C1725" s="800"/>
      <c r="D1725" s="799"/>
      <c r="E1725" s="802"/>
      <c r="F1725" s="807"/>
      <c r="G1725" s="682"/>
      <c r="H1725" s="682"/>
      <c r="I1725" s="808"/>
      <c r="J1725" s="809"/>
      <c r="K1725" s="810"/>
      <c r="L1725" s="811"/>
      <c r="M1725" s="810"/>
      <c r="N1725" s="812"/>
      <c r="O1725" s="813"/>
      <c r="P1725" s="813"/>
      <c r="Q1725" s="647"/>
      <c r="R1725" s="682"/>
    </row>
    <row r="1726">
      <c r="A1726" s="845"/>
      <c r="B1726" s="799"/>
      <c r="C1726" s="800"/>
      <c r="D1726" s="799"/>
      <c r="E1726" s="802"/>
      <c r="F1726" s="807"/>
      <c r="G1726" s="682"/>
      <c r="H1726" s="682"/>
      <c r="I1726" s="808"/>
      <c r="J1726" s="809"/>
      <c r="K1726" s="810"/>
      <c r="L1726" s="811"/>
      <c r="M1726" s="810"/>
      <c r="N1726" s="812"/>
      <c r="O1726" s="813"/>
      <c r="P1726" s="813"/>
      <c r="Q1726" s="647"/>
      <c r="R1726" s="682"/>
    </row>
    <row r="1727">
      <c r="A1727" s="845"/>
      <c r="B1727" s="799"/>
      <c r="C1727" s="800"/>
      <c r="D1727" s="799"/>
      <c r="E1727" s="802"/>
      <c r="F1727" s="807"/>
      <c r="G1727" s="682"/>
      <c r="H1727" s="682"/>
      <c r="I1727" s="808"/>
      <c r="J1727" s="809"/>
      <c r="K1727" s="810"/>
      <c r="L1727" s="811"/>
      <c r="M1727" s="810"/>
      <c r="N1727" s="812"/>
      <c r="O1727" s="813"/>
      <c r="P1727" s="813"/>
      <c r="Q1727" s="647"/>
      <c r="R1727" s="682"/>
    </row>
    <row r="1728">
      <c r="A1728" s="845"/>
      <c r="B1728" s="799"/>
      <c r="C1728" s="800"/>
      <c r="D1728" s="799"/>
      <c r="E1728" s="802"/>
      <c r="F1728" s="807"/>
      <c r="G1728" s="682"/>
      <c r="H1728" s="682"/>
      <c r="I1728" s="808"/>
      <c r="J1728" s="809"/>
      <c r="K1728" s="810"/>
      <c r="L1728" s="811"/>
      <c r="M1728" s="810"/>
      <c r="N1728" s="812"/>
      <c r="O1728" s="813"/>
      <c r="P1728" s="813"/>
      <c r="Q1728" s="647"/>
      <c r="R1728" s="682"/>
    </row>
    <row r="1729">
      <c r="A1729" s="845"/>
      <c r="B1729" s="799"/>
      <c r="C1729" s="800"/>
      <c r="D1729" s="799"/>
      <c r="E1729" s="802"/>
      <c r="F1729" s="807"/>
      <c r="G1729" s="682"/>
      <c r="H1729" s="682"/>
      <c r="I1729" s="808"/>
      <c r="J1729" s="809"/>
      <c r="K1729" s="810"/>
      <c r="L1729" s="811"/>
      <c r="M1729" s="810"/>
      <c r="N1729" s="812"/>
      <c r="O1729" s="813"/>
      <c r="P1729" s="813"/>
      <c r="Q1729" s="647"/>
      <c r="R1729" s="682"/>
    </row>
    <row r="1730">
      <c r="A1730" s="845"/>
      <c r="B1730" s="799"/>
      <c r="C1730" s="800"/>
      <c r="D1730" s="799"/>
      <c r="E1730" s="802"/>
      <c r="F1730" s="807"/>
      <c r="G1730" s="682"/>
      <c r="H1730" s="682"/>
      <c r="I1730" s="808"/>
      <c r="J1730" s="809"/>
      <c r="K1730" s="810"/>
      <c r="L1730" s="811"/>
      <c r="M1730" s="810"/>
      <c r="N1730" s="812"/>
      <c r="O1730" s="813"/>
      <c r="P1730" s="813"/>
      <c r="Q1730" s="647"/>
      <c r="R1730" s="682"/>
    </row>
    <row r="1731">
      <c r="A1731" s="845"/>
      <c r="B1731" s="799"/>
      <c r="C1731" s="800"/>
      <c r="D1731" s="799"/>
      <c r="E1731" s="802"/>
      <c r="F1731" s="807"/>
      <c r="G1731" s="682"/>
      <c r="H1731" s="682"/>
      <c r="I1731" s="808"/>
      <c r="J1731" s="809"/>
      <c r="K1731" s="810"/>
      <c r="L1731" s="811"/>
      <c r="M1731" s="810"/>
      <c r="N1731" s="812"/>
      <c r="O1731" s="813"/>
      <c r="P1731" s="813"/>
      <c r="Q1731" s="647"/>
      <c r="R1731" s="682"/>
    </row>
    <row r="1732">
      <c r="A1732" s="845"/>
      <c r="B1732" s="799"/>
      <c r="C1732" s="800"/>
      <c r="D1732" s="799"/>
      <c r="E1732" s="802"/>
      <c r="F1732" s="807"/>
      <c r="G1732" s="682"/>
      <c r="H1732" s="682"/>
      <c r="I1732" s="808"/>
      <c r="J1732" s="809"/>
      <c r="K1732" s="810"/>
      <c r="L1732" s="811"/>
      <c r="M1732" s="810"/>
      <c r="N1732" s="812"/>
      <c r="O1732" s="813"/>
      <c r="P1732" s="813"/>
      <c r="Q1732" s="647"/>
      <c r="R1732" s="682"/>
    </row>
    <row r="1733">
      <c r="A1733" s="845"/>
      <c r="B1733" s="799"/>
      <c r="C1733" s="800"/>
      <c r="D1733" s="799"/>
      <c r="E1733" s="802"/>
      <c r="F1733" s="807"/>
      <c r="G1733" s="682"/>
      <c r="H1733" s="682"/>
      <c r="I1733" s="808"/>
      <c r="J1733" s="809"/>
      <c r="K1733" s="810"/>
      <c r="L1733" s="811"/>
      <c r="M1733" s="810"/>
      <c r="N1733" s="812"/>
      <c r="O1733" s="813"/>
      <c r="P1733" s="813"/>
      <c r="Q1733" s="647"/>
      <c r="R1733" s="682"/>
    </row>
    <row r="1734">
      <c r="A1734" s="845"/>
      <c r="B1734" s="799"/>
      <c r="C1734" s="800"/>
      <c r="D1734" s="799"/>
      <c r="E1734" s="802"/>
      <c r="F1734" s="807"/>
      <c r="G1734" s="682"/>
      <c r="H1734" s="682"/>
      <c r="I1734" s="808"/>
      <c r="J1734" s="809"/>
      <c r="K1734" s="810"/>
      <c r="L1734" s="811"/>
      <c r="M1734" s="810"/>
      <c r="N1734" s="812"/>
      <c r="O1734" s="813"/>
      <c r="P1734" s="813"/>
      <c r="Q1734" s="647"/>
      <c r="R1734" s="682"/>
    </row>
    <row r="1735">
      <c r="A1735" s="845"/>
      <c r="B1735" s="799"/>
      <c r="C1735" s="800"/>
      <c r="D1735" s="799"/>
      <c r="E1735" s="802"/>
      <c r="F1735" s="807"/>
      <c r="G1735" s="682"/>
      <c r="H1735" s="682"/>
      <c r="I1735" s="808"/>
      <c r="J1735" s="809"/>
      <c r="K1735" s="810"/>
      <c r="L1735" s="811"/>
      <c r="M1735" s="810"/>
      <c r="N1735" s="812"/>
      <c r="O1735" s="813"/>
      <c r="P1735" s="813"/>
      <c r="Q1735" s="647"/>
      <c r="R1735" s="682"/>
    </row>
    <row r="1736">
      <c r="A1736" s="845"/>
      <c r="B1736" s="799"/>
      <c r="C1736" s="800"/>
      <c r="D1736" s="799"/>
      <c r="E1736" s="802"/>
      <c r="F1736" s="807"/>
      <c r="G1736" s="682"/>
      <c r="H1736" s="682"/>
      <c r="I1736" s="808"/>
      <c r="J1736" s="809"/>
      <c r="K1736" s="810"/>
      <c r="L1736" s="811"/>
      <c r="M1736" s="810"/>
      <c r="N1736" s="812"/>
      <c r="O1736" s="813"/>
      <c r="P1736" s="813"/>
      <c r="Q1736" s="647"/>
      <c r="R1736" s="682"/>
    </row>
    <row r="1737">
      <c r="A1737" s="845"/>
      <c r="B1737" s="799"/>
      <c r="C1737" s="800"/>
      <c r="D1737" s="799"/>
      <c r="E1737" s="802"/>
      <c r="F1737" s="807"/>
      <c r="G1737" s="682"/>
      <c r="H1737" s="682"/>
      <c r="I1737" s="808"/>
      <c r="J1737" s="809"/>
      <c r="K1737" s="810"/>
      <c r="L1737" s="811"/>
      <c r="M1737" s="810"/>
      <c r="N1737" s="812"/>
      <c r="O1737" s="813"/>
      <c r="P1737" s="813"/>
      <c r="Q1737" s="647"/>
      <c r="R1737" s="682"/>
    </row>
    <row r="1738">
      <c r="A1738" s="845"/>
      <c r="B1738" s="799"/>
      <c r="C1738" s="800"/>
      <c r="D1738" s="799"/>
      <c r="E1738" s="802"/>
      <c r="F1738" s="807"/>
      <c r="G1738" s="682"/>
      <c r="H1738" s="682"/>
      <c r="I1738" s="808"/>
      <c r="J1738" s="809"/>
      <c r="K1738" s="810"/>
      <c r="L1738" s="811"/>
      <c r="M1738" s="810"/>
      <c r="N1738" s="812"/>
      <c r="O1738" s="813"/>
      <c r="P1738" s="813"/>
      <c r="Q1738" s="647"/>
      <c r="R1738" s="682"/>
    </row>
    <row r="1739">
      <c r="A1739" s="845"/>
      <c r="B1739" s="799"/>
      <c r="C1739" s="800"/>
      <c r="D1739" s="799"/>
      <c r="E1739" s="802"/>
      <c r="F1739" s="807"/>
      <c r="G1739" s="682"/>
      <c r="H1739" s="682"/>
      <c r="I1739" s="808"/>
      <c r="J1739" s="809"/>
      <c r="K1739" s="810"/>
      <c r="L1739" s="811"/>
      <c r="M1739" s="810"/>
      <c r="N1739" s="812"/>
      <c r="O1739" s="813"/>
      <c r="P1739" s="813"/>
      <c r="Q1739" s="647"/>
      <c r="R1739" s="682"/>
    </row>
    <row r="1740">
      <c r="A1740" s="845"/>
      <c r="B1740" s="799"/>
      <c r="C1740" s="800"/>
      <c r="D1740" s="799"/>
      <c r="E1740" s="802"/>
      <c r="F1740" s="807"/>
      <c r="G1740" s="682"/>
      <c r="H1740" s="682"/>
      <c r="I1740" s="808"/>
      <c r="J1740" s="809"/>
      <c r="K1740" s="810"/>
      <c r="L1740" s="811"/>
      <c r="M1740" s="810"/>
      <c r="N1740" s="812"/>
      <c r="O1740" s="813"/>
      <c r="P1740" s="813"/>
      <c r="Q1740" s="647"/>
      <c r="R1740" s="682"/>
    </row>
    <row r="1741">
      <c r="A1741" s="845"/>
      <c r="B1741" s="799"/>
      <c r="C1741" s="800"/>
      <c r="D1741" s="799"/>
      <c r="E1741" s="802"/>
      <c r="F1741" s="807"/>
      <c r="G1741" s="682"/>
      <c r="H1741" s="682"/>
      <c r="I1741" s="808"/>
      <c r="J1741" s="809"/>
      <c r="K1741" s="810"/>
      <c r="L1741" s="811"/>
      <c r="M1741" s="810"/>
      <c r="N1741" s="812"/>
      <c r="O1741" s="813"/>
      <c r="P1741" s="813"/>
      <c r="Q1741" s="647"/>
      <c r="R1741" s="682"/>
    </row>
    <row r="1742">
      <c r="A1742" s="845"/>
      <c r="B1742" s="799"/>
      <c r="C1742" s="800"/>
      <c r="D1742" s="799"/>
      <c r="E1742" s="802"/>
      <c r="F1742" s="807"/>
      <c r="G1742" s="682"/>
      <c r="H1742" s="682"/>
      <c r="I1742" s="808"/>
      <c r="J1742" s="809"/>
      <c r="K1742" s="810"/>
      <c r="L1742" s="811"/>
      <c r="M1742" s="810"/>
      <c r="N1742" s="812"/>
      <c r="O1742" s="813"/>
      <c r="P1742" s="813"/>
      <c r="Q1742" s="647"/>
      <c r="R1742" s="682"/>
    </row>
    <row r="1743">
      <c r="A1743" s="845"/>
      <c r="B1743" s="799"/>
      <c r="C1743" s="800"/>
      <c r="D1743" s="799"/>
      <c r="E1743" s="802"/>
      <c r="F1743" s="807"/>
      <c r="G1743" s="682"/>
      <c r="H1743" s="682"/>
      <c r="I1743" s="808"/>
      <c r="J1743" s="809"/>
      <c r="K1743" s="810"/>
      <c r="L1743" s="811"/>
      <c r="M1743" s="810"/>
      <c r="N1743" s="812"/>
      <c r="O1743" s="813"/>
      <c r="P1743" s="813"/>
      <c r="Q1743" s="647"/>
      <c r="R1743" s="682"/>
    </row>
    <row r="1744">
      <c r="A1744" s="845"/>
      <c r="B1744" s="799"/>
      <c r="C1744" s="800"/>
      <c r="D1744" s="799"/>
      <c r="E1744" s="802"/>
      <c r="F1744" s="807"/>
      <c r="G1744" s="682"/>
      <c r="H1744" s="682"/>
      <c r="I1744" s="808"/>
      <c r="J1744" s="809"/>
      <c r="K1744" s="810"/>
      <c r="L1744" s="811"/>
      <c r="M1744" s="810"/>
      <c r="N1744" s="812"/>
      <c r="O1744" s="813"/>
      <c r="P1744" s="813"/>
      <c r="Q1744" s="647"/>
      <c r="R1744" s="682"/>
    </row>
    <row r="1745">
      <c r="A1745" s="845"/>
      <c r="B1745" s="799"/>
      <c r="C1745" s="800"/>
      <c r="D1745" s="799"/>
      <c r="E1745" s="802"/>
      <c r="F1745" s="807"/>
      <c r="G1745" s="682"/>
      <c r="H1745" s="682"/>
      <c r="I1745" s="808"/>
      <c r="J1745" s="809"/>
      <c r="K1745" s="810"/>
      <c r="L1745" s="811"/>
      <c r="M1745" s="810"/>
      <c r="N1745" s="812"/>
      <c r="O1745" s="813"/>
      <c r="P1745" s="813"/>
      <c r="Q1745" s="647"/>
      <c r="R1745" s="682"/>
    </row>
    <row r="1746">
      <c r="A1746" s="845"/>
      <c r="B1746" s="799"/>
      <c r="C1746" s="800"/>
      <c r="D1746" s="799"/>
      <c r="E1746" s="802"/>
      <c r="F1746" s="807"/>
      <c r="G1746" s="682"/>
      <c r="H1746" s="682"/>
      <c r="I1746" s="808"/>
      <c r="J1746" s="809"/>
      <c r="K1746" s="810"/>
      <c r="L1746" s="811"/>
      <c r="M1746" s="810"/>
      <c r="N1746" s="812"/>
      <c r="O1746" s="813"/>
      <c r="P1746" s="813"/>
      <c r="Q1746" s="647"/>
      <c r="R1746" s="682"/>
    </row>
    <row r="1747">
      <c r="A1747" s="845"/>
      <c r="B1747" s="799"/>
      <c r="C1747" s="800"/>
      <c r="D1747" s="799"/>
      <c r="E1747" s="802"/>
      <c r="F1747" s="807"/>
      <c r="G1747" s="682"/>
      <c r="H1747" s="682"/>
      <c r="I1747" s="808"/>
      <c r="J1747" s="809"/>
      <c r="K1747" s="810"/>
      <c r="L1747" s="811"/>
      <c r="M1747" s="810"/>
      <c r="N1747" s="812"/>
      <c r="O1747" s="813"/>
      <c r="P1747" s="813"/>
      <c r="Q1747" s="647"/>
      <c r="R1747" s="682"/>
    </row>
    <row r="1748">
      <c r="A1748" s="845"/>
      <c r="B1748" s="799"/>
      <c r="C1748" s="800"/>
      <c r="D1748" s="799"/>
      <c r="E1748" s="802"/>
      <c r="F1748" s="807"/>
      <c r="G1748" s="682"/>
      <c r="H1748" s="682"/>
      <c r="I1748" s="808"/>
      <c r="J1748" s="809"/>
      <c r="K1748" s="810"/>
      <c r="L1748" s="811"/>
      <c r="M1748" s="810"/>
      <c r="N1748" s="812"/>
      <c r="O1748" s="813"/>
      <c r="P1748" s="813"/>
      <c r="Q1748" s="647"/>
      <c r="R1748" s="682"/>
    </row>
    <row r="1749">
      <c r="A1749" s="845"/>
      <c r="B1749" s="799"/>
      <c r="C1749" s="800"/>
      <c r="D1749" s="799"/>
      <c r="E1749" s="802"/>
      <c r="F1749" s="807"/>
      <c r="G1749" s="682"/>
      <c r="H1749" s="682"/>
      <c r="I1749" s="808"/>
      <c r="J1749" s="809"/>
      <c r="K1749" s="810"/>
      <c r="L1749" s="811"/>
      <c r="M1749" s="810"/>
      <c r="N1749" s="812"/>
      <c r="O1749" s="813"/>
      <c r="P1749" s="813"/>
      <c r="Q1749" s="647"/>
      <c r="R1749" s="682"/>
    </row>
    <row r="1750">
      <c r="A1750" s="845"/>
      <c r="B1750" s="799"/>
      <c r="C1750" s="800"/>
      <c r="D1750" s="799"/>
      <c r="E1750" s="802"/>
      <c r="F1750" s="807"/>
      <c r="G1750" s="682"/>
      <c r="H1750" s="682"/>
      <c r="I1750" s="808"/>
      <c r="J1750" s="809"/>
      <c r="K1750" s="810"/>
      <c r="L1750" s="811"/>
      <c r="M1750" s="810"/>
      <c r="N1750" s="812"/>
      <c r="O1750" s="813"/>
      <c r="P1750" s="813"/>
      <c r="Q1750" s="647"/>
      <c r="R1750" s="682"/>
    </row>
    <row r="1751">
      <c r="A1751" s="845"/>
      <c r="B1751" s="799"/>
      <c r="C1751" s="800"/>
      <c r="D1751" s="799"/>
      <c r="E1751" s="802"/>
      <c r="F1751" s="807"/>
      <c r="G1751" s="682"/>
      <c r="H1751" s="682"/>
      <c r="I1751" s="808"/>
      <c r="J1751" s="809"/>
      <c r="K1751" s="810"/>
      <c r="L1751" s="811"/>
      <c r="M1751" s="810"/>
      <c r="N1751" s="812"/>
      <c r="O1751" s="813"/>
      <c r="P1751" s="813"/>
      <c r="Q1751" s="647"/>
      <c r="R1751" s="682"/>
    </row>
    <row r="1752">
      <c r="A1752" s="845"/>
      <c r="B1752" s="799"/>
      <c r="C1752" s="800"/>
      <c r="D1752" s="799"/>
      <c r="E1752" s="802"/>
      <c r="F1752" s="807"/>
      <c r="G1752" s="682"/>
      <c r="H1752" s="682"/>
      <c r="I1752" s="808"/>
      <c r="J1752" s="809"/>
      <c r="K1752" s="810"/>
      <c r="L1752" s="811"/>
      <c r="M1752" s="810"/>
      <c r="N1752" s="812"/>
      <c r="O1752" s="813"/>
      <c r="P1752" s="813"/>
      <c r="Q1752" s="647"/>
      <c r="R1752" s="682"/>
    </row>
    <row r="1753">
      <c r="A1753" s="845"/>
      <c r="B1753" s="799"/>
      <c r="C1753" s="800"/>
      <c r="D1753" s="799"/>
      <c r="E1753" s="802"/>
      <c r="F1753" s="807"/>
      <c r="G1753" s="682"/>
      <c r="H1753" s="682"/>
      <c r="I1753" s="808"/>
      <c r="J1753" s="809"/>
      <c r="K1753" s="810"/>
      <c r="L1753" s="811"/>
      <c r="M1753" s="810"/>
      <c r="N1753" s="812"/>
      <c r="O1753" s="813"/>
      <c r="P1753" s="813"/>
      <c r="Q1753" s="647"/>
      <c r="R1753" s="682"/>
    </row>
    <row r="1754">
      <c r="A1754" s="845"/>
      <c r="B1754" s="799"/>
      <c r="C1754" s="800"/>
      <c r="D1754" s="799"/>
      <c r="E1754" s="802"/>
      <c r="F1754" s="807"/>
      <c r="G1754" s="682"/>
      <c r="H1754" s="682"/>
      <c r="I1754" s="808"/>
      <c r="J1754" s="809"/>
      <c r="K1754" s="810"/>
      <c r="L1754" s="811"/>
      <c r="M1754" s="810"/>
      <c r="N1754" s="812"/>
      <c r="O1754" s="813"/>
      <c r="P1754" s="813"/>
      <c r="Q1754" s="647"/>
      <c r="R1754" s="682"/>
    </row>
    <row r="1755">
      <c r="A1755" s="845"/>
      <c r="B1755" s="799"/>
      <c r="C1755" s="800"/>
      <c r="D1755" s="799"/>
      <c r="E1755" s="802"/>
      <c r="F1755" s="807"/>
      <c r="G1755" s="682"/>
      <c r="H1755" s="682"/>
      <c r="I1755" s="808"/>
      <c r="J1755" s="809"/>
      <c r="K1755" s="810"/>
      <c r="L1755" s="811"/>
      <c r="M1755" s="810"/>
      <c r="N1755" s="812"/>
      <c r="O1755" s="813"/>
      <c r="P1755" s="813"/>
      <c r="Q1755" s="647"/>
      <c r="R1755" s="682"/>
    </row>
    <row r="1756">
      <c r="A1756" s="845"/>
      <c r="B1756" s="799"/>
      <c r="C1756" s="800"/>
      <c r="D1756" s="799"/>
      <c r="E1756" s="802"/>
      <c r="F1756" s="807"/>
      <c r="G1756" s="682"/>
      <c r="H1756" s="682"/>
      <c r="I1756" s="808"/>
      <c r="J1756" s="809"/>
      <c r="K1756" s="810"/>
      <c r="L1756" s="811"/>
      <c r="M1756" s="810"/>
      <c r="N1756" s="812"/>
      <c r="O1756" s="813"/>
      <c r="P1756" s="813"/>
      <c r="Q1756" s="647"/>
      <c r="R1756" s="682"/>
    </row>
    <row r="1757">
      <c r="A1757" s="845"/>
      <c r="B1757" s="799"/>
      <c r="C1757" s="800"/>
      <c r="D1757" s="799"/>
      <c r="E1757" s="802"/>
      <c r="F1757" s="807"/>
      <c r="G1757" s="682"/>
      <c r="H1757" s="682"/>
      <c r="I1757" s="808"/>
      <c r="J1757" s="809"/>
      <c r="K1757" s="810"/>
      <c r="L1757" s="811"/>
      <c r="M1757" s="810"/>
      <c r="N1757" s="812"/>
      <c r="O1757" s="813"/>
      <c r="P1757" s="813"/>
      <c r="Q1757" s="647"/>
      <c r="R1757" s="682"/>
    </row>
    <row r="1758">
      <c r="A1758" s="845"/>
      <c r="B1758" s="799"/>
      <c r="C1758" s="800"/>
      <c r="D1758" s="799"/>
      <c r="E1758" s="802"/>
      <c r="F1758" s="807"/>
      <c r="G1758" s="682"/>
      <c r="H1758" s="682"/>
      <c r="I1758" s="808"/>
      <c r="J1758" s="809"/>
      <c r="K1758" s="810"/>
      <c r="L1758" s="811"/>
      <c r="M1758" s="810"/>
      <c r="N1758" s="812"/>
      <c r="O1758" s="813"/>
      <c r="P1758" s="813"/>
      <c r="Q1758" s="647"/>
      <c r="R1758" s="682"/>
    </row>
    <row r="1759">
      <c r="A1759" s="845"/>
      <c r="B1759" s="799"/>
      <c r="C1759" s="800"/>
      <c r="D1759" s="799"/>
      <c r="E1759" s="802"/>
      <c r="F1759" s="807"/>
      <c r="G1759" s="682"/>
      <c r="H1759" s="682"/>
      <c r="I1759" s="808"/>
      <c r="J1759" s="809"/>
      <c r="K1759" s="810"/>
      <c r="L1759" s="811"/>
      <c r="M1759" s="810"/>
      <c r="N1759" s="812"/>
      <c r="O1759" s="813"/>
      <c r="P1759" s="813"/>
      <c r="Q1759" s="647"/>
      <c r="R1759" s="682"/>
    </row>
    <row r="1760">
      <c r="A1760" s="845"/>
      <c r="B1760" s="799"/>
      <c r="C1760" s="800"/>
      <c r="D1760" s="799"/>
      <c r="E1760" s="802"/>
      <c r="F1760" s="807"/>
      <c r="G1760" s="682"/>
      <c r="H1760" s="682"/>
      <c r="I1760" s="808"/>
      <c r="J1760" s="809"/>
      <c r="K1760" s="810"/>
      <c r="L1760" s="811"/>
      <c r="M1760" s="810"/>
      <c r="N1760" s="812"/>
      <c r="O1760" s="813"/>
      <c r="P1760" s="813"/>
      <c r="Q1760" s="647"/>
      <c r="R1760" s="682"/>
    </row>
    <row r="1761">
      <c r="A1761" s="845"/>
      <c r="B1761" s="799"/>
      <c r="C1761" s="800"/>
      <c r="D1761" s="799"/>
      <c r="E1761" s="802"/>
      <c r="F1761" s="807"/>
      <c r="G1761" s="682"/>
      <c r="H1761" s="682"/>
      <c r="I1761" s="808"/>
      <c r="J1761" s="809"/>
      <c r="K1761" s="810"/>
      <c r="L1761" s="811"/>
      <c r="M1761" s="810"/>
      <c r="N1761" s="812"/>
      <c r="O1761" s="813"/>
      <c r="P1761" s="813"/>
      <c r="Q1761" s="647"/>
      <c r="R1761" s="682"/>
    </row>
    <row r="1762">
      <c r="A1762" s="845"/>
      <c r="B1762" s="799"/>
      <c r="C1762" s="800"/>
      <c r="D1762" s="799"/>
      <c r="E1762" s="802"/>
      <c r="F1762" s="807"/>
      <c r="G1762" s="682"/>
      <c r="H1762" s="682"/>
      <c r="I1762" s="808"/>
      <c r="J1762" s="809"/>
      <c r="K1762" s="810"/>
      <c r="L1762" s="811"/>
      <c r="M1762" s="810"/>
      <c r="N1762" s="812"/>
      <c r="O1762" s="813"/>
      <c r="P1762" s="813"/>
      <c r="Q1762" s="647"/>
      <c r="R1762" s="682"/>
    </row>
    <row r="1763">
      <c r="A1763" s="845"/>
      <c r="B1763" s="799"/>
      <c r="C1763" s="800"/>
      <c r="D1763" s="799"/>
      <c r="E1763" s="802"/>
      <c r="F1763" s="807"/>
      <c r="G1763" s="682"/>
      <c r="H1763" s="682"/>
      <c r="I1763" s="808"/>
      <c r="J1763" s="809"/>
      <c r="K1763" s="810"/>
      <c r="L1763" s="811"/>
      <c r="M1763" s="810"/>
      <c r="N1763" s="812"/>
      <c r="O1763" s="813"/>
      <c r="P1763" s="813"/>
      <c r="Q1763" s="647"/>
      <c r="R1763" s="682"/>
    </row>
    <row r="1764">
      <c r="A1764" s="845"/>
      <c r="B1764" s="799"/>
      <c r="C1764" s="800"/>
      <c r="D1764" s="799"/>
      <c r="E1764" s="802"/>
      <c r="F1764" s="807"/>
      <c r="G1764" s="682"/>
      <c r="H1764" s="682"/>
      <c r="I1764" s="808"/>
      <c r="J1764" s="809"/>
      <c r="K1764" s="810"/>
      <c r="L1764" s="811"/>
      <c r="M1764" s="810"/>
      <c r="N1764" s="812"/>
      <c r="O1764" s="813"/>
      <c r="P1764" s="813"/>
      <c r="Q1764" s="647"/>
      <c r="R1764" s="682"/>
    </row>
    <row r="1765">
      <c r="A1765" s="845"/>
      <c r="B1765" s="799"/>
      <c r="C1765" s="800"/>
      <c r="D1765" s="799"/>
      <c r="E1765" s="802"/>
      <c r="F1765" s="807"/>
      <c r="G1765" s="682"/>
      <c r="H1765" s="682"/>
      <c r="I1765" s="808"/>
      <c r="J1765" s="809"/>
      <c r="K1765" s="810"/>
      <c r="L1765" s="811"/>
      <c r="M1765" s="810"/>
      <c r="N1765" s="812"/>
      <c r="O1765" s="813"/>
      <c r="P1765" s="813"/>
      <c r="Q1765" s="647"/>
      <c r="R1765" s="682"/>
    </row>
    <row r="1766">
      <c r="A1766" s="845"/>
      <c r="B1766" s="799"/>
      <c r="C1766" s="800"/>
      <c r="D1766" s="799"/>
      <c r="E1766" s="802"/>
      <c r="F1766" s="807"/>
      <c r="G1766" s="682"/>
      <c r="H1766" s="682"/>
      <c r="I1766" s="808"/>
      <c r="J1766" s="809"/>
      <c r="K1766" s="810"/>
      <c r="L1766" s="811"/>
      <c r="M1766" s="810"/>
      <c r="N1766" s="812"/>
      <c r="O1766" s="813"/>
      <c r="P1766" s="813"/>
      <c r="Q1766" s="647"/>
      <c r="R1766" s="682"/>
    </row>
    <row r="1767">
      <c r="A1767" s="845"/>
      <c r="B1767" s="799"/>
      <c r="C1767" s="800"/>
      <c r="D1767" s="799"/>
      <c r="E1767" s="802"/>
      <c r="F1767" s="807"/>
      <c r="G1767" s="682"/>
      <c r="H1767" s="682"/>
      <c r="I1767" s="808"/>
      <c r="J1767" s="809"/>
      <c r="K1767" s="810"/>
      <c r="L1767" s="811"/>
      <c r="M1767" s="810"/>
      <c r="N1767" s="812"/>
      <c r="O1767" s="813"/>
      <c r="P1767" s="813"/>
      <c r="Q1767" s="647"/>
      <c r="R1767" s="682"/>
    </row>
    <row r="1768">
      <c r="A1768" s="845"/>
      <c r="B1768" s="799"/>
      <c r="C1768" s="800"/>
      <c r="D1768" s="799"/>
      <c r="E1768" s="802"/>
      <c r="F1768" s="807"/>
      <c r="G1768" s="682"/>
      <c r="H1768" s="682"/>
      <c r="I1768" s="808"/>
      <c r="J1768" s="809"/>
      <c r="K1768" s="810"/>
      <c r="L1768" s="811"/>
      <c r="M1768" s="810"/>
      <c r="N1768" s="812"/>
      <c r="O1768" s="813"/>
      <c r="P1768" s="813"/>
      <c r="Q1768" s="647"/>
      <c r="R1768" s="682"/>
    </row>
    <row r="1769">
      <c r="A1769" s="845"/>
      <c r="B1769" s="799"/>
      <c r="C1769" s="800"/>
      <c r="D1769" s="799"/>
      <c r="E1769" s="802"/>
      <c r="F1769" s="807"/>
      <c r="G1769" s="682"/>
      <c r="H1769" s="682"/>
      <c r="I1769" s="808"/>
      <c r="J1769" s="809"/>
      <c r="K1769" s="810"/>
      <c r="L1769" s="811"/>
      <c r="M1769" s="810"/>
      <c r="N1769" s="812"/>
      <c r="O1769" s="813"/>
      <c r="P1769" s="813"/>
      <c r="Q1769" s="647"/>
      <c r="R1769" s="682"/>
    </row>
    <row r="1770">
      <c r="A1770" s="845"/>
      <c r="B1770" s="799"/>
      <c r="C1770" s="800"/>
      <c r="D1770" s="799"/>
      <c r="E1770" s="802"/>
      <c r="F1770" s="807"/>
      <c r="G1770" s="682"/>
      <c r="H1770" s="682"/>
      <c r="I1770" s="808"/>
      <c r="J1770" s="809"/>
      <c r="K1770" s="810"/>
      <c r="L1770" s="811"/>
      <c r="M1770" s="810"/>
      <c r="N1770" s="812"/>
      <c r="O1770" s="813"/>
      <c r="P1770" s="813"/>
      <c r="Q1770" s="647"/>
      <c r="R1770" s="682"/>
    </row>
    <row r="1771">
      <c r="A1771" s="845"/>
      <c r="B1771" s="799"/>
      <c r="C1771" s="800"/>
      <c r="D1771" s="799"/>
      <c r="E1771" s="802"/>
      <c r="F1771" s="807"/>
      <c r="G1771" s="682"/>
      <c r="H1771" s="682"/>
      <c r="I1771" s="808"/>
      <c r="J1771" s="809"/>
      <c r="K1771" s="810"/>
      <c r="L1771" s="811"/>
      <c r="M1771" s="810"/>
      <c r="N1771" s="812"/>
      <c r="O1771" s="813"/>
      <c r="P1771" s="813"/>
      <c r="Q1771" s="647"/>
      <c r="R1771" s="682"/>
    </row>
    <row r="1772">
      <c r="A1772" s="845"/>
      <c r="B1772" s="799"/>
      <c r="C1772" s="800"/>
      <c r="D1772" s="799"/>
      <c r="E1772" s="802"/>
      <c r="F1772" s="807"/>
      <c r="G1772" s="682"/>
      <c r="H1772" s="682"/>
      <c r="I1772" s="808"/>
      <c r="J1772" s="809"/>
      <c r="K1772" s="810"/>
      <c r="L1772" s="811"/>
      <c r="M1772" s="810"/>
      <c r="N1772" s="812"/>
      <c r="O1772" s="813"/>
      <c r="P1772" s="813"/>
      <c r="Q1772" s="647"/>
      <c r="R1772" s="682"/>
    </row>
    <row r="1773">
      <c r="A1773" s="845"/>
      <c r="B1773" s="799"/>
      <c r="C1773" s="800"/>
      <c r="D1773" s="799"/>
      <c r="E1773" s="802"/>
      <c r="F1773" s="807"/>
      <c r="G1773" s="682"/>
      <c r="H1773" s="682"/>
      <c r="I1773" s="808"/>
      <c r="J1773" s="809"/>
      <c r="K1773" s="810"/>
      <c r="L1773" s="811"/>
      <c r="M1773" s="810"/>
      <c r="N1773" s="812"/>
      <c r="O1773" s="813"/>
      <c r="P1773" s="813"/>
      <c r="Q1773" s="647"/>
      <c r="R1773" s="682"/>
    </row>
    <row r="1774">
      <c r="A1774" s="845"/>
      <c r="B1774" s="799"/>
      <c r="C1774" s="800"/>
      <c r="D1774" s="799"/>
      <c r="E1774" s="802"/>
      <c r="F1774" s="807"/>
      <c r="G1774" s="682"/>
      <c r="H1774" s="682"/>
      <c r="I1774" s="808"/>
      <c r="J1774" s="809"/>
      <c r="K1774" s="810"/>
      <c r="L1774" s="811"/>
      <c r="M1774" s="810"/>
      <c r="N1774" s="812"/>
      <c r="O1774" s="813"/>
      <c r="P1774" s="813"/>
      <c r="Q1774" s="647"/>
      <c r="R1774" s="682"/>
    </row>
    <row r="1775">
      <c r="A1775" s="845"/>
      <c r="B1775" s="799"/>
      <c r="C1775" s="800"/>
      <c r="D1775" s="799"/>
      <c r="E1775" s="802"/>
      <c r="F1775" s="807"/>
      <c r="G1775" s="682"/>
      <c r="H1775" s="682"/>
      <c r="I1775" s="808"/>
      <c r="J1775" s="809"/>
      <c r="K1775" s="810"/>
      <c r="L1775" s="811"/>
      <c r="M1775" s="810"/>
      <c r="N1775" s="812"/>
      <c r="O1775" s="813"/>
      <c r="P1775" s="813"/>
      <c r="Q1775" s="647"/>
      <c r="R1775" s="682"/>
    </row>
    <row r="1776">
      <c r="A1776" s="845"/>
      <c r="B1776" s="799"/>
      <c r="C1776" s="800"/>
      <c r="D1776" s="799"/>
      <c r="E1776" s="802"/>
      <c r="F1776" s="807"/>
      <c r="G1776" s="682"/>
      <c r="H1776" s="682"/>
      <c r="I1776" s="808"/>
      <c r="J1776" s="809"/>
      <c r="K1776" s="810"/>
      <c r="L1776" s="811"/>
      <c r="M1776" s="810"/>
      <c r="N1776" s="812"/>
      <c r="O1776" s="813"/>
      <c r="P1776" s="813"/>
      <c r="Q1776" s="647"/>
      <c r="R1776" s="682"/>
    </row>
    <row r="1777">
      <c r="A1777" s="845"/>
      <c r="B1777" s="799"/>
      <c r="C1777" s="800"/>
      <c r="D1777" s="799"/>
      <c r="E1777" s="802"/>
      <c r="F1777" s="807"/>
      <c r="G1777" s="682"/>
      <c r="H1777" s="682"/>
      <c r="I1777" s="808"/>
      <c r="J1777" s="809"/>
      <c r="K1777" s="810"/>
      <c r="L1777" s="811"/>
      <c r="M1777" s="810"/>
      <c r="N1777" s="812"/>
      <c r="O1777" s="813"/>
      <c r="P1777" s="813"/>
      <c r="Q1777" s="647"/>
      <c r="R1777" s="682"/>
    </row>
    <row r="1778">
      <c r="A1778" s="845"/>
      <c r="B1778" s="799"/>
      <c r="C1778" s="800"/>
      <c r="D1778" s="799"/>
      <c r="E1778" s="802"/>
      <c r="F1778" s="807"/>
      <c r="G1778" s="682"/>
      <c r="H1778" s="682"/>
      <c r="I1778" s="808"/>
      <c r="J1778" s="809"/>
      <c r="K1778" s="810"/>
      <c r="L1778" s="811"/>
      <c r="M1778" s="810"/>
      <c r="N1778" s="812"/>
      <c r="O1778" s="813"/>
      <c r="P1778" s="813"/>
      <c r="Q1778" s="647"/>
      <c r="R1778" s="682"/>
    </row>
    <row r="1779">
      <c r="A1779" s="845"/>
      <c r="B1779" s="799"/>
      <c r="C1779" s="800"/>
      <c r="D1779" s="799"/>
      <c r="E1779" s="802"/>
      <c r="F1779" s="807"/>
      <c r="G1779" s="682"/>
      <c r="H1779" s="682"/>
      <c r="I1779" s="808"/>
      <c r="J1779" s="809"/>
      <c r="K1779" s="810"/>
      <c r="L1779" s="811"/>
      <c r="M1779" s="810"/>
      <c r="N1779" s="812"/>
      <c r="O1779" s="813"/>
      <c r="P1779" s="813"/>
      <c r="Q1779" s="647"/>
      <c r="R1779" s="682"/>
    </row>
    <row r="1780">
      <c r="A1780" s="845"/>
      <c r="B1780" s="799"/>
      <c r="C1780" s="800"/>
      <c r="D1780" s="799"/>
      <c r="E1780" s="802"/>
      <c r="F1780" s="807"/>
      <c r="G1780" s="682"/>
      <c r="H1780" s="682"/>
      <c r="I1780" s="808"/>
      <c r="J1780" s="809"/>
      <c r="K1780" s="810"/>
      <c r="L1780" s="811"/>
      <c r="M1780" s="810"/>
      <c r="N1780" s="812"/>
      <c r="O1780" s="813"/>
      <c r="P1780" s="813"/>
      <c r="Q1780" s="647"/>
      <c r="R1780" s="682"/>
    </row>
    <row r="1781">
      <c r="A1781" s="845"/>
      <c r="B1781" s="799"/>
      <c r="C1781" s="800"/>
      <c r="D1781" s="799"/>
      <c r="E1781" s="802"/>
      <c r="F1781" s="807"/>
      <c r="G1781" s="682"/>
      <c r="H1781" s="682"/>
      <c r="I1781" s="808"/>
      <c r="J1781" s="809"/>
      <c r="K1781" s="810"/>
      <c r="L1781" s="811"/>
      <c r="M1781" s="810"/>
      <c r="N1781" s="812"/>
      <c r="O1781" s="813"/>
      <c r="P1781" s="813"/>
      <c r="Q1781" s="647"/>
      <c r="R1781" s="682"/>
    </row>
    <row r="1782">
      <c r="A1782" s="845"/>
      <c r="B1782" s="799"/>
      <c r="C1782" s="800"/>
      <c r="D1782" s="799"/>
      <c r="E1782" s="802"/>
      <c r="F1782" s="807"/>
      <c r="G1782" s="682"/>
      <c r="H1782" s="682"/>
      <c r="I1782" s="808"/>
      <c r="J1782" s="809"/>
      <c r="K1782" s="810"/>
      <c r="L1782" s="811"/>
      <c r="M1782" s="810"/>
      <c r="N1782" s="812"/>
      <c r="O1782" s="813"/>
      <c r="P1782" s="813"/>
      <c r="Q1782" s="647"/>
      <c r="R1782" s="682"/>
    </row>
    <row r="1783">
      <c r="A1783" s="845"/>
      <c r="B1783" s="799"/>
      <c r="C1783" s="800"/>
      <c r="D1783" s="799"/>
      <c r="E1783" s="802"/>
      <c r="F1783" s="807"/>
      <c r="G1783" s="682"/>
      <c r="H1783" s="682"/>
      <c r="I1783" s="808"/>
      <c r="J1783" s="809"/>
      <c r="K1783" s="810"/>
      <c r="L1783" s="811"/>
      <c r="M1783" s="810"/>
      <c r="N1783" s="812"/>
      <c r="O1783" s="813"/>
      <c r="P1783" s="813"/>
      <c r="Q1783" s="647"/>
      <c r="R1783" s="682"/>
    </row>
    <row r="1784">
      <c r="A1784" s="845"/>
      <c r="B1784" s="799"/>
      <c r="C1784" s="800"/>
      <c r="D1784" s="799"/>
      <c r="E1784" s="802"/>
      <c r="F1784" s="807"/>
      <c r="G1784" s="682"/>
      <c r="H1784" s="682"/>
      <c r="I1784" s="808"/>
      <c r="J1784" s="809"/>
      <c r="K1784" s="810"/>
      <c r="L1784" s="811"/>
      <c r="M1784" s="810"/>
      <c r="N1784" s="812"/>
      <c r="O1784" s="813"/>
      <c r="P1784" s="813"/>
      <c r="Q1784" s="647"/>
      <c r="R1784" s="682"/>
    </row>
    <row r="1785">
      <c r="A1785" s="845"/>
      <c r="B1785" s="799"/>
      <c r="C1785" s="800"/>
      <c r="D1785" s="799"/>
      <c r="E1785" s="802"/>
      <c r="F1785" s="807"/>
      <c r="G1785" s="682"/>
      <c r="H1785" s="682"/>
      <c r="I1785" s="808"/>
      <c r="J1785" s="809"/>
      <c r="K1785" s="810"/>
      <c r="L1785" s="811"/>
      <c r="M1785" s="810"/>
      <c r="N1785" s="812"/>
      <c r="O1785" s="813"/>
      <c r="P1785" s="813"/>
      <c r="Q1785" s="647"/>
      <c r="R1785" s="682"/>
    </row>
    <row r="1786">
      <c r="A1786" s="845"/>
      <c r="B1786" s="799"/>
      <c r="C1786" s="800"/>
      <c r="D1786" s="799"/>
      <c r="E1786" s="802"/>
      <c r="F1786" s="807"/>
      <c r="G1786" s="682"/>
      <c r="H1786" s="682"/>
      <c r="I1786" s="808"/>
      <c r="J1786" s="809"/>
      <c r="K1786" s="810"/>
      <c r="L1786" s="811"/>
      <c r="M1786" s="810"/>
      <c r="N1786" s="812"/>
      <c r="O1786" s="813"/>
      <c r="P1786" s="813"/>
      <c r="Q1786" s="647"/>
      <c r="R1786" s="682"/>
    </row>
    <row r="1787">
      <c r="A1787" s="845"/>
      <c r="B1787" s="799"/>
      <c r="C1787" s="800"/>
      <c r="D1787" s="799"/>
      <c r="E1787" s="802"/>
      <c r="F1787" s="807"/>
      <c r="G1787" s="682"/>
      <c r="H1787" s="682"/>
      <c r="I1787" s="808"/>
      <c r="J1787" s="809"/>
      <c r="K1787" s="810"/>
      <c r="L1787" s="811"/>
      <c r="M1787" s="810"/>
      <c r="N1787" s="812"/>
      <c r="O1787" s="813"/>
      <c r="P1787" s="813"/>
      <c r="Q1787" s="647"/>
      <c r="R1787" s="682"/>
    </row>
    <row r="1788">
      <c r="A1788" s="845"/>
      <c r="B1788" s="799"/>
      <c r="C1788" s="800"/>
      <c r="D1788" s="799"/>
      <c r="E1788" s="802"/>
      <c r="F1788" s="807"/>
      <c r="G1788" s="682"/>
      <c r="H1788" s="682"/>
      <c r="I1788" s="808"/>
      <c r="J1788" s="809"/>
      <c r="K1788" s="810"/>
      <c r="L1788" s="811"/>
      <c r="M1788" s="810"/>
      <c r="N1788" s="812"/>
      <c r="O1788" s="813"/>
      <c r="P1788" s="813"/>
      <c r="Q1788" s="647"/>
      <c r="R1788" s="682"/>
    </row>
    <row r="1789">
      <c r="A1789" s="845"/>
      <c r="B1789" s="799"/>
      <c r="C1789" s="800"/>
      <c r="D1789" s="799"/>
      <c r="E1789" s="802"/>
      <c r="F1789" s="807"/>
      <c r="G1789" s="682"/>
      <c r="H1789" s="682"/>
      <c r="I1789" s="808"/>
      <c r="J1789" s="809"/>
      <c r="K1789" s="810"/>
      <c r="L1789" s="811"/>
      <c r="M1789" s="810"/>
      <c r="N1789" s="812"/>
      <c r="O1789" s="813"/>
      <c r="P1789" s="813"/>
      <c r="Q1789" s="647"/>
      <c r="R1789" s="682"/>
    </row>
    <row r="1790">
      <c r="A1790" s="845"/>
      <c r="B1790" s="799"/>
      <c r="C1790" s="800"/>
      <c r="D1790" s="799"/>
      <c r="E1790" s="802"/>
      <c r="F1790" s="807"/>
      <c r="G1790" s="682"/>
      <c r="H1790" s="682"/>
      <c r="I1790" s="808"/>
      <c r="J1790" s="809"/>
      <c r="K1790" s="810"/>
      <c r="L1790" s="811"/>
      <c r="M1790" s="810"/>
      <c r="N1790" s="812"/>
      <c r="O1790" s="813"/>
      <c r="P1790" s="813"/>
      <c r="Q1790" s="647"/>
      <c r="R1790" s="682"/>
    </row>
    <row r="1791">
      <c r="A1791" s="845"/>
      <c r="B1791" s="799"/>
      <c r="C1791" s="800"/>
      <c r="D1791" s="799"/>
      <c r="E1791" s="802"/>
      <c r="F1791" s="807"/>
      <c r="G1791" s="682"/>
      <c r="H1791" s="682"/>
      <c r="I1791" s="808"/>
      <c r="J1791" s="809"/>
      <c r="K1791" s="810"/>
      <c r="L1791" s="811"/>
      <c r="M1791" s="810"/>
      <c r="N1791" s="812"/>
      <c r="O1791" s="813"/>
      <c r="P1791" s="813"/>
      <c r="Q1791" s="647"/>
      <c r="R1791" s="682"/>
    </row>
    <row r="1792">
      <c r="A1792" s="845"/>
      <c r="B1792" s="799"/>
      <c r="C1792" s="800"/>
      <c r="D1792" s="799"/>
      <c r="E1792" s="802"/>
      <c r="F1792" s="807"/>
      <c r="G1792" s="682"/>
      <c r="H1792" s="682"/>
      <c r="I1792" s="808"/>
      <c r="J1792" s="809"/>
      <c r="K1792" s="810"/>
      <c r="L1792" s="811"/>
      <c r="M1792" s="810"/>
      <c r="N1792" s="812"/>
      <c r="O1792" s="813"/>
      <c r="P1792" s="813"/>
      <c r="Q1792" s="647"/>
      <c r="R1792" s="682"/>
    </row>
    <row r="1793">
      <c r="A1793" s="845"/>
      <c r="B1793" s="799"/>
      <c r="C1793" s="800"/>
      <c r="D1793" s="799"/>
      <c r="E1793" s="802"/>
      <c r="F1793" s="807"/>
      <c r="G1793" s="682"/>
      <c r="H1793" s="682"/>
      <c r="I1793" s="808"/>
      <c r="J1793" s="809"/>
      <c r="K1793" s="810"/>
      <c r="L1793" s="811"/>
      <c r="M1793" s="810"/>
      <c r="N1793" s="812"/>
      <c r="O1793" s="813"/>
      <c r="P1793" s="813"/>
      <c r="Q1793" s="647"/>
      <c r="R1793" s="682"/>
    </row>
    <row r="1794">
      <c r="A1794" s="845"/>
      <c r="B1794" s="799"/>
      <c r="C1794" s="800"/>
      <c r="D1794" s="799"/>
      <c r="E1794" s="802"/>
      <c r="F1794" s="807"/>
      <c r="G1794" s="682"/>
      <c r="H1794" s="682"/>
      <c r="I1794" s="808"/>
      <c r="J1794" s="809"/>
      <c r="K1794" s="810"/>
      <c r="L1794" s="811"/>
      <c r="M1794" s="810"/>
      <c r="N1794" s="812"/>
      <c r="O1794" s="813"/>
      <c r="P1794" s="813"/>
      <c r="Q1794" s="647"/>
      <c r="R1794" s="682"/>
    </row>
    <row r="1795">
      <c r="A1795" s="845"/>
      <c r="B1795" s="799"/>
      <c r="C1795" s="800"/>
      <c r="D1795" s="799"/>
      <c r="E1795" s="802"/>
      <c r="F1795" s="807"/>
      <c r="G1795" s="682"/>
      <c r="H1795" s="682"/>
      <c r="I1795" s="808"/>
      <c r="J1795" s="809"/>
      <c r="K1795" s="810"/>
      <c r="L1795" s="811"/>
      <c r="M1795" s="810"/>
      <c r="N1795" s="812"/>
      <c r="O1795" s="813"/>
      <c r="P1795" s="813"/>
      <c r="Q1795" s="647"/>
      <c r="R1795" s="682"/>
    </row>
    <row r="1796">
      <c r="A1796" s="845"/>
      <c r="B1796" s="799"/>
      <c r="C1796" s="800"/>
      <c r="D1796" s="799"/>
      <c r="E1796" s="802"/>
      <c r="F1796" s="807"/>
      <c r="G1796" s="682"/>
      <c r="H1796" s="682"/>
      <c r="I1796" s="808"/>
      <c r="J1796" s="809"/>
      <c r="K1796" s="810"/>
      <c r="L1796" s="811"/>
      <c r="M1796" s="810"/>
      <c r="N1796" s="812"/>
      <c r="O1796" s="813"/>
      <c r="P1796" s="813"/>
      <c r="Q1796" s="647"/>
      <c r="R1796" s="682"/>
    </row>
    <row r="1797">
      <c r="A1797" s="845"/>
      <c r="B1797" s="799"/>
      <c r="C1797" s="800"/>
      <c r="D1797" s="799"/>
      <c r="E1797" s="802"/>
      <c r="F1797" s="807"/>
      <c r="G1797" s="682"/>
      <c r="H1797" s="682"/>
      <c r="I1797" s="808"/>
      <c r="J1797" s="809"/>
      <c r="K1797" s="810"/>
      <c r="L1797" s="811"/>
      <c r="M1797" s="810"/>
      <c r="N1797" s="812"/>
      <c r="O1797" s="813"/>
      <c r="P1797" s="813"/>
      <c r="Q1797" s="647"/>
      <c r="R1797" s="682"/>
    </row>
    <row r="1798">
      <c r="A1798" s="845"/>
      <c r="B1798" s="799"/>
      <c r="C1798" s="800"/>
      <c r="D1798" s="799"/>
      <c r="E1798" s="802"/>
      <c r="F1798" s="807"/>
      <c r="G1798" s="682"/>
      <c r="H1798" s="682"/>
      <c r="I1798" s="808"/>
      <c r="J1798" s="809"/>
      <c r="K1798" s="810"/>
      <c r="L1798" s="811"/>
      <c r="M1798" s="810"/>
      <c r="N1798" s="812"/>
      <c r="O1798" s="813"/>
      <c r="P1798" s="813"/>
      <c r="Q1798" s="647"/>
      <c r="R1798" s="682"/>
    </row>
    <row r="1799">
      <c r="A1799" s="845"/>
      <c r="B1799" s="799"/>
      <c r="C1799" s="800"/>
      <c r="D1799" s="799"/>
      <c r="E1799" s="802"/>
      <c r="F1799" s="807"/>
      <c r="G1799" s="682"/>
      <c r="H1799" s="682"/>
      <c r="I1799" s="808"/>
      <c r="J1799" s="809"/>
      <c r="K1799" s="810"/>
      <c r="L1799" s="811"/>
      <c r="M1799" s="810"/>
      <c r="N1799" s="812"/>
      <c r="O1799" s="813"/>
      <c r="P1799" s="813"/>
      <c r="Q1799" s="647"/>
      <c r="R1799" s="682"/>
    </row>
    <row r="1800">
      <c r="A1800" s="845"/>
      <c r="B1800" s="799"/>
      <c r="C1800" s="800"/>
      <c r="D1800" s="799"/>
      <c r="E1800" s="802"/>
      <c r="F1800" s="807"/>
      <c r="G1800" s="682"/>
      <c r="H1800" s="682"/>
      <c r="I1800" s="808"/>
      <c r="J1800" s="809"/>
      <c r="K1800" s="810"/>
      <c r="L1800" s="811"/>
      <c r="M1800" s="810"/>
      <c r="N1800" s="812"/>
      <c r="O1800" s="813"/>
      <c r="P1800" s="813"/>
      <c r="Q1800" s="647"/>
      <c r="R1800" s="682"/>
    </row>
    <row r="1801">
      <c r="A1801" s="845"/>
      <c r="B1801" s="799"/>
      <c r="C1801" s="800"/>
      <c r="D1801" s="799"/>
      <c r="E1801" s="802"/>
      <c r="F1801" s="807"/>
      <c r="G1801" s="682"/>
      <c r="H1801" s="682"/>
      <c r="I1801" s="808"/>
      <c r="J1801" s="809"/>
      <c r="K1801" s="810"/>
      <c r="L1801" s="811"/>
      <c r="M1801" s="810"/>
      <c r="N1801" s="812"/>
      <c r="O1801" s="813"/>
      <c r="P1801" s="813"/>
      <c r="Q1801" s="647"/>
      <c r="R1801" s="682"/>
    </row>
    <row r="1802">
      <c r="A1802" s="845"/>
      <c r="B1802" s="799"/>
      <c r="C1802" s="800"/>
      <c r="D1802" s="799"/>
      <c r="E1802" s="802"/>
      <c r="F1802" s="807"/>
      <c r="G1802" s="682"/>
      <c r="H1802" s="682"/>
      <c r="I1802" s="808"/>
      <c r="J1802" s="809"/>
      <c r="K1802" s="810"/>
      <c r="L1802" s="811"/>
      <c r="M1802" s="810"/>
      <c r="N1802" s="812"/>
      <c r="O1802" s="813"/>
      <c r="P1802" s="813"/>
      <c r="Q1802" s="647"/>
      <c r="R1802" s="682"/>
    </row>
    <row r="1803">
      <c r="A1803" s="845"/>
      <c r="B1803" s="799"/>
      <c r="C1803" s="800"/>
      <c r="D1803" s="799"/>
      <c r="E1803" s="802"/>
      <c r="F1803" s="807"/>
      <c r="G1803" s="682"/>
      <c r="H1803" s="682"/>
      <c r="I1803" s="808"/>
      <c r="J1803" s="809"/>
      <c r="K1803" s="810"/>
      <c r="L1803" s="811"/>
      <c r="M1803" s="810"/>
      <c r="N1803" s="812"/>
      <c r="O1803" s="813"/>
      <c r="P1803" s="813"/>
      <c r="Q1803" s="647"/>
      <c r="R1803" s="682"/>
    </row>
    <row r="1804">
      <c r="A1804" s="845"/>
      <c r="B1804" s="799"/>
      <c r="C1804" s="800"/>
      <c r="D1804" s="799"/>
      <c r="E1804" s="802"/>
      <c r="F1804" s="807"/>
      <c r="G1804" s="682"/>
      <c r="H1804" s="682"/>
      <c r="I1804" s="808"/>
      <c r="J1804" s="809"/>
      <c r="K1804" s="810"/>
      <c r="L1804" s="811"/>
      <c r="M1804" s="810"/>
      <c r="N1804" s="812"/>
      <c r="O1804" s="813"/>
      <c r="P1804" s="813"/>
      <c r="Q1804" s="647"/>
      <c r="R1804" s="682"/>
    </row>
    <row r="1805">
      <c r="A1805" s="845"/>
      <c r="B1805" s="799"/>
      <c r="C1805" s="800"/>
      <c r="D1805" s="799"/>
      <c r="E1805" s="802"/>
      <c r="F1805" s="807"/>
      <c r="G1805" s="682"/>
      <c r="H1805" s="682"/>
      <c r="I1805" s="808"/>
      <c r="J1805" s="809"/>
      <c r="K1805" s="810"/>
      <c r="L1805" s="811"/>
      <c r="M1805" s="810"/>
      <c r="N1805" s="812"/>
      <c r="O1805" s="813"/>
      <c r="P1805" s="813"/>
      <c r="Q1805" s="647"/>
      <c r="R1805" s="682"/>
    </row>
    <row r="1806">
      <c r="A1806" s="845"/>
      <c r="B1806" s="799"/>
      <c r="C1806" s="800"/>
      <c r="D1806" s="799"/>
      <c r="E1806" s="802"/>
      <c r="F1806" s="807"/>
      <c r="G1806" s="682"/>
      <c r="H1806" s="682"/>
      <c r="I1806" s="808"/>
      <c r="J1806" s="809"/>
      <c r="K1806" s="810"/>
      <c r="L1806" s="811"/>
      <c r="M1806" s="810"/>
      <c r="N1806" s="812"/>
      <c r="O1806" s="813"/>
      <c r="P1806" s="813"/>
      <c r="Q1806" s="647"/>
      <c r="R1806" s="682"/>
    </row>
    <row r="1807">
      <c r="A1807" s="845"/>
      <c r="B1807" s="799"/>
      <c r="C1807" s="800"/>
      <c r="D1807" s="799"/>
      <c r="E1807" s="802"/>
      <c r="F1807" s="807"/>
      <c r="G1807" s="682"/>
      <c r="H1807" s="682"/>
      <c r="I1807" s="808"/>
      <c r="J1807" s="809"/>
      <c r="K1807" s="810"/>
      <c r="L1807" s="811"/>
      <c r="M1807" s="810"/>
      <c r="N1807" s="812"/>
      <c r="O1807" s="813"/>
      <c r="P1807" s="813"/>
      <c r="Q1807" s="647"/>
      <c r="R1807" s="682"/>
    </row>
    <row r="1808">
      <c r="A1808" s="845"/>
      <c r="B1808" s="799"/>
      <c r="C1808" s="800"/>
      <c r="D1808" s="799"/>
      <c r="E1808" s="802"/>
      <c r="F1808" s="807"/>
      <c r="G1808" s="682"/>
      <c r="H1808" s="682"/>
      <c r="I1808" s="808"/>
      <c r="J1808" s="809"/>
      <c r="K1808" s="810"/>
      <c r="L1808" s="811"/>
      <c r="M1808" s="810"/>
      <c r="N1808" s="812"/>
      <c r="O1808" s="813"/>
      <c r="P1808" s="813"/>
      <c r="Q1808" s="647"/>
      <c r="R1808" s="682"/>
    </row>
    <row r="1809">
      <c r="A1809" s="845"/>
      <c r="B1809" s="799"/>
      <c r="C1809" s="800"/>
      <c r="D1809" s="799"/>
      <c r="E1809" s="802"/>
      <c r="F1809" s="807"/>
      <c r="G1809" s="682"/>
      <c r="H1809" s="682"/>
      <c r="I1809" s="808"/>
      <c r="J1809" s="809"/>
      <c r="K1809" s="810"/>
      <c r="L1809" s="811"/>
      <c r="M1809" s="810"/>
      <c r="N1809" s="812"/>
      <c r="O1809" s="813"/>
      <c r="P1809" s="813"/>
      <c r="Q1809" s="647"/>
      <c r="R1809" s="682"/>
    </row>
    <row r="1810">
      <c r="A1810" s="845"/>
      <c r="B1810" s="799"/>
      <c r="C1810" s="800"/>
      <c r="D1810" s="799"/>
      <c r="E1810" s="802"/>
      <c r="F1810" s="807"/>
      <c r="G1810" s="682"/>
      <c r="H1810" s="682"/>
      <c r="I1810" s="808"/>
      <c r="J1810" s="809"/>
      <c r="K1810" s="810"/>
      <c r="L1810" s="811"/>
      <c r="M1810" s="810"/>
      <c r="N1810" s="812"/>
      <c r="O1810" s="813"/>
      <c r="P1810" s="813"/>
      <c r="Q1810" s="647"/>
      <c r="R1810" s="682"/>
    </row>
    <row r="1811">
      <c r="A1811" s="845"/>
      <c r="B1811" s="799"/>
      <c r="C1811" s="800"/>
      <c r="D1811" s="799"/>
      <c r="E1811" s="802"/>
      <c r="F1811" s="807"/>
      <c r="G1811" s="682"/>
      <c r="H1811" s="682"/>
      <c r="I1811" s="808"/>
      <c r="J1811" s="809"/>
      <c r="K1811" s="810"/>
      <c r="L1811" s="811"/>
      <c r="M1811" s="810"/>
      <c r="N1811" s="812"/>
      <c r="O1811" s="813"/>
      <c r="P1811" s="813"/>
      <c r="Q1811" s="647"/>
      <c r="R1811" s="682"/>
    </row>
    <row r="1812">
      <c r="A1812" s="845"/>
      <c r="B1812" s="799"/>
      <c r="C1812" s="800"/>
      <c r="D1812" s="799"/>
      <c r="E1812" s="802"/>
      <c r="F1812" s="807"/>
      <c r="G1812" s="682"/>
      <c r="H1812" s="682"/>
      <c r="I1812" s="808"/>
      <c r="J1812" s="809"/>
      <c r="K1812" s="810"/>
      <c r="L1812" s="811"/>
      <c r="M1812" s="810"/>
      <c r="N1812" s="812"/>
      <c r="O1812" s="813"/>
      <c r="P1812" s="813"/>
      <c r="Q1812" s="647"/>
      <c r="R1812" s="682"/>
    </row>
    <row r="1813">
      <c r="A1813" s="845"/>
      <c r="B1813" s="799"/>
      <c r="C1813" s="800"/>
      <c r="D1813" s="799"/>
      <c r="E1813" s="802"/>
      <c r="F1813" s="807"/>
      <c r="G1813" s="682"/>
      <c r="H1813" s="682"/>
      <c r="I1813" s="808"/>
      <c r="J1813" s="809"/>
      <c r="K1813" s="810"/>
      <c r="L1813" s="811"/>
      <c r="M1813" s="810"/>
      <c r="N1813" s="812"/>
      <c r="O1813" s="813"/>
      <c r="P1813" s="813"/>
      <c r="Q1813" s="647"/>
      <c r="R1813" s="682"/>
    </row>
    <row r="1814">
      <c r="A1814" s="845"/>
      <c r="B1814" s="799"/>
      <c r="C1814" s="800"/>
      <c r="D1814" s="799"/>
      <c r="E1814" s="802"/>
      <c r="F1814" s="807"/>
      <c r="G1814" s="682"/>
      <c r="H1814" s="682"/>
      <c r="I1814" s="808"/>
      <c r="J1814" s="809"/>
      <c r="K1814" s="810"/>
      <c r="L1814" s="811"/>
      <c r="M1814" s="810"/>
      <c r="N1814" s="812"/>
      <c r="O1814" s="813"/>
      <c r="P1814" s="813"/>
      <c r="Q1814" s="647"/>
      <c r="R1814" s="682"/>
    </row>
    <row r="1815">
      <c r="A1815" s="845"/>
      <c r="B1815" s="799"/>
      <c r="C1815" s="800"/>
      <c r="D1815" s="799"/>
      <c r="E1815" s="802"/>
      <c r="F1815" s="807"/>
      <c r="G1815" s="682"/>
      <c r="H1815" s="682"/>
      <c r="I1815" s="808"/>
      <c r="J1815" s="809"/>
      <c r="K1815" s="810"/>
      <c r="L1815" s="811"/>
      <c r="M1815" s="810"/>
      <c r="N1815" s="812"/>
      <c r="O1815" s="813"/>
      <c r="P1815" s="813"/>
      <c r="Q1815" s="647"/>
      <c r="R1815" s="682"/>
    </row>
    <row r="1816">
      <c r="A1816" s="845"/>
      <c r="B1816" s="799"/>
      <c r="C1816" s="800"/>
      <c r="D1816" s="799"/>
      <c r="E1816" s="802"/>
      <c r="F1816" s="807"/>
      <c r="G1816" s="682"/>
      <c r="H1816" s="682"/>
      <c r="I1816" s="808"/>
      <c r="J1816" s="809"/>
      <c r="K1816" s="810"/>
      <c r="L1816" s="811"/>
      <c r="M1816" s="810"/>
      <c r="N1816" s="812"/>
      <c r="O1816" s="813"/>
      <c r="P1816" s="813"/>
      <c r="Q1816" s="647"/>
      <c r="R1816" s="682"/>
    </row>
    <row r="1817">
      <c r="A1817" s="845"/>
      <c r="B1817" s="799"/>
      <c r="C1817" s="800"/>
      <c r="D1817" s="799"/>
      <c r="E1817" s="802"/>
      <c r="F1817" s="807"/>
      <c r="G1817" s="682"/>
      <c r="H1817" s="682"/>
      <c r="I1817" s="808"/>
      <c r="J1817" s="809"/>
      <c r="K1817" s="810"/>
      <c r="L1817" s="811"/>
      <c r="M1817" s="810"/>
      <c r="N1817" s="812"/>
      <c r="O1817" s="813"/>
      <c r="P1817" s="813"/>
      <c r="Q1817" s="647"/>
      <c r="R1817" s="682"/>
    </row>
    <row r="1818">
      <c r="A1818" s="845"/>
      <c r="B1818" s="799"/>
      <c r="C1818" s="800"/>
      <c r="D1818" s="799"/>
      <c r="E1818" s="802"/>
      <c r="F1818" s="807"/>
      <c r="G1818" s="682"/>
      <c r="H1818" s="682"/>
      <c r="I1818" s="808"/>
      <c r="J1818" s="809"/>
      <c r="K1818" s="810"/>
      <c r="L1818" s="811"/>
      <c r="M1818" s="810"/>
      <c r="N1818" s="812"/>
      <c r="O1818" s="813"/>
      <c r="P1818" s="813"/>
      <c r="Q1818" s="647"/>
      <c r="R1818" s="682"/>
    </row>
    <row r="1819">
      <c r="A1819" s="845"/>
      <c r="B1819" s="799"/>
      <c r="C1819" s="800"/>
      <c r="D1819" s="799"/>
      <c r="E1819" s="802"/>
      <c r="F1819" s="807"/>
      <c r="G1819" s="682"/>
      <c r="H1819" s="682"/>
      <c r="I1819" s="808"/>
      <c r="J1819" s="809"/>
      <c r="K1819" s="810"/>
      <c r="L1819" s="811"/>
      <c r="M1819" s="810"/>
      <c r="N1819" s="812"/>
      <c r="O1819" s="813"/>
      <c r="P1819" s="813"/>
      <c r="Q1819" s="647"/>
      <c r="R1819" s="682"/>
    </row>
    <row r="1820">
      <c r="A1820" s="845"/>
      <c r="B1820" s="799"/>
      <c r="C1820" s="800"/>
      <c r="D1820" s="799"/>
      <c r="E1820" s="802"/>
      <c r="F1820" s="807"/>
      <c r="G1820" s="682"/>
      <c r="H1820" s="682"/>
      <c r="I1820" s="808"/>
      <c r="J1820" s="809"/>
      <c r="K1820" s="810"/>
      <c r="L1820" s="811"/>
      <c r="M1820" s="810"/>
      <c r="N1820" s="812"/>
      <c r="O1820" s="813"/>
      <c r="P1820" s="813"/>
      <c r="Q1820" s="647"/>
      <c r="R1820" s="682"/>
    </row>
    <row r="1821">
      <c r="A1821" s="845"/>
      <c r="B1821" s="799"/>
      <c r="C1821" s="800"/>
      <c r="D1821" s="799"/>
      <c r="E1821" s="802"/>
      <c r="F1821" s="807"/>
      <c r="G1821" s="682"/>
      <c r="H1821" s="682"/>
      <c r="I1821" s="808"/>
      <c r="J1821" s="809"/>
      <c r="K1821" s="810"/>
      <c r="L1821" s="811"/>
      <c r="M1821" s="810"/>
      <c r="N1821" s="812"/>
      <c r="O1821" s="813"/>
      <c r="P1821" s="813"/>
      <c r="Q1821" s="647"/>
      <c r="R1821" s="682"/>
    </row>
    <row r="1822">
      <c r="A1822" s="845"/>
      <c r="B1822" s="799"/>
      <c r="C1822" s="800"/>
      <c r="D1822" s="799"/>
      <c r="E1822" s="802"/>
      <c r="F1822" s="807"/>
      <c r="G1822" s="682"/>
      <c r="H1822" s="682"/>
      <c r="I1822" s="808"/>
      <c r="J1822" s="809"/>
      <c r="K1822" s="810"/>
      <c r="L1822" s="811"/>
      <c r="M1822" s="810"/>
      <c r="N1822" s="812"/>
      <c r="O1822" s="813"/>
      <c r="P1822" s="813"/>
      <c r="Q1822" s="647"/>
      <c r="R1822" s="682"/>
    </row>
    <row r="1823">
      <c r="A1823" s="845"/>
      <c r="B1823" s="799"/>
      <c r="C1823" s="800"/>
      <c r="D1823" s="799"/>
      <c r="E1823" s="802"/>
      <c r="F1823" s="807"/>
      <c r="G1823" s="682"/>
      <c r="H1823" s="682"/>
      <c r="I1823" s="808"/>
      <c r="J1823" s="809"/>
      <c r="K1823" s="810"/>
      <c r="L1823" s="811"/>
      <c r="M1823" s="810"/>
      <c r="N1823" s="812"/>
      <c r="O1823" s="813"/>
      <c r="P1823" s="813"/>
      <c r="Q1823" s="647"/>
      <c r="R1823" s="682"/>
    </row>
    <row r="1824">
      <c r="A1824" s="845"/>
      <c r="B1824" s="799"/>
      <c r="C1824" s="800"/>
      <c r="D1824" s="799"/>
      <c r="E1824" s="802"/>
      <c r="F1824" s="807"/>
      <c r="G1824" s="682"/>
      <c r="H1824" s="682"/>
      <c r="I1824" s="808"/>
      <c r="J1824" s="809"/>
      <c r="K1824" s="810"/>
      <c r="L1824" s="811"/>
      <c r="M1824" s="810"/>
      <c r="N1824" s="812"/>
      <c r="O1824" s="813"/>
      <c r="P1824" s="813"/>
      <c r="Q1824" s="647"/>
      <c r="R1824" s="682"/>
    </row>
  </sheetData>
  <autoFilter ref="$E$1:$E$1824"/>
  <customSheetViews>
    <customSheetView guid="{F4469EDD-E162-4689-BC8C-0EC0EEE7F734}" filter="1" showAutoFilter="1">
      <autoFilter ref="$E$1:$E$1824">
        <filterColumn colId="0">
          <filters>
            <filter val="МСК Мытищи"/>
            <filter val="Самара"/>
            <filter val="СПБ"/>
            <filter val="Ижевск"/>
            <filter val="Сургут/Нижневартовск"/>
            <filter val="Тюмень"/>
          </filters>
        </filterColumn>
      </autoFilter>
    </customSheetView>
  </customSheetViews>
  <mergeCells count="639">
    <mergeCell ref="A168:A169"/>
    <mergeCell ref="A170:A171"/>
    <mergeCell ref="A172:A173"/>
    <mergeCell ref="A179:A180"/>
    <mergeCell ref="A181:A182"/>
    <mergeCell ref="A183:A184"/>
    <mergeCell ref="A185:A186"/>
    <mergeCell ref="B200:B201"/>
    <mergeCell ref="D200:D201"/>
    <mergeCell ref="A204:A205"/>
    <mergeCell ref="A206:A207"/>
    <mergeCell ref="A208:A209"/>
    <mergeCell ref="C208:C209"/>
    <mergeCell ref="A187:A188"/>
    <mergeCell ref="A189:A190"/>
    <mergeCell ref="A191:A192"/>
    <mergeCell ref="A193:A194"/>
    <mergeCell ref="A195:A196"/>
    <mergeCell ref="A197:A198"/>
    <mergeCell ref="A200:A201"/>
    <mergeCell ref="C226:C227"/>
    <mergeCell ref="D226:D227"/>
    <mergeCell ref="B228:B229"/>
    <mergeCell ref="C228:C229"/>
    <mergeCell ref="D228:D229"/>
    <mergeCell ref="A214:A215"/>
    <mergeCell ref="A216:A217"/>
    <mergeCell ref="A218:A219"/>
    <mergeCell ref="A220:A221"/>
    <mergeCell ref="A222:A223"/>
    <mergeCell ref="A224:A225"/>
    <mergeCell ref="A226:A227"/>
    <mergeCell ref="D238:D241"/>
    <mergeCell ref="D242:D245"/>
    <mergeCell ref="C242:C243"/>
    <mergeCell ref="C244:C245"/>
    <mergeCell ref="A236:A237"/>
    <mergeCell ref="A238:A239"/>
    <mergeCell ref="C238:C239"/>
    <mergeCell ref="A240:A241"/>
    <mergeCell ref="C240:C241"/>
    <mergeCell ref="A242:A243"/>
    <mergeCell ref="A244:A245"/>
    <mergeCell ref="A246:A247"/>
    <mergeCell ref="C246:C247"/>
    <mergeCell ref="D246:D249"/>
    <mergeCell ref="A248:A249"/>
    <mergeCell ref="C248:C249"/>
    <mergeCell ref="C250:C251"/>
    <mergeCell ref="D250:D253"/>
    <mergeCell ref="C260:C261"/>
    <mergeCell ref="D260:D261"/>
    <mergeCell ref="C252:C253"/>
    <mergeCell ref="C254:C255"/>
    <mergeCell ref="D254:D255"/>
    <mergeCell ref="C256:C257"/>
    <mergeCell ref="D256:D257"/>
    <mergeCell ref="C258:C259"/>
    <mergeCell ref="D258:D259"/>
    <mergeCell ref="B260:B261"/>
    <mergeCell ref="B262:B263"/>
    <mergeCell ref="C262:C263"/>
    <mergeCell ref="D262:D263"/>
    <mergeCell ref="D264:D265"/>
    <mergeCell ref="B238:B241"/>
    <mergeCell ref="B242:B245"/>
    <mergeCell ref="B246:B249"/>
    <mergeCell ref="B250:B253"/>
    <mergeCell ref="B254:B255"/>
    <mergeCell ref="B256:B257"/>
    <mergeCell ref="B258:B259"/>
    <mergeCell ref="A282:A283"/>
    <mergeCell ref="B282:B283"/>
    <mergeCell ref="C282:C283"/>
    <mergeCell ref="D282:D283"/>
    <mergeCell ref="B284:B285"/>
    <mergeCell ref="C284:C285"/>
    <mergeCell ref="D284:D285"/>
    <mergeCell ref="A284:A285"/>
    <mergeCell ref="A286:A287"/>
    <mergeCell ref="B286:B287"/>
    <mergeCell ref="C286:C287"/>
    <mergeCell ref="D286:D287"/>
    <mergeCell ref="A288:A289"/>
    <mergeCell ref="B288:B289"/>
    <mergeCell ref="F386:F387"/>
    <mergeCell ref="A250:A251"/>
    <mergeCell ref="A252:A253"/>
    <mergeCell ref="A254:A255"/>
    <mergeCell ref="A256:A257"/>
    <mergeCell ref="A258:A259"/>
    <mergeCell ref="A260:A261"/>
    <mergeCell ref="A262:A263"/>
    <mergeCell ref="A270:A271"/>
    <mergeCell ref="C268:C269"/>
    <mergeCell ref="C270:C271"/>
    <mergeCell ref="C274:C275"/>
    <mergeCell ref="D274:D277"/>
    <mergeCell ref="C276:C277"/>
    <mergeCell ref="C278:C279"/>
    <mergeCell ref="D278:D279"/>
    <mergeCell ref="A264:A265"/>
    <mergeCell ref="A266:A267"/>
    <mergeCell ref="B266:B269"/>
    <mergeCell ref="C266:C267"/>
    <mergeCell ref="D266:D269"/>
    <mergeCell ref="A268:A269"/>
    <mergeCell ref="D270:D273"/>
    <mergeCell ref="C272:C273"/>
    <mergeCell ref="A280:A281"/>
    <mergeCell ref="B280:B281"/>
    <mergeCell ref="C280:C281"/>
    <mergeCell ref="D280:D281"/>
    <mergeCell ref="B270:B273"/>
    <mergeCell ref="A272:A273"/>
    <mergeCell ref="A274:A275"/>
    <mergeCell ref="B274:B277"/>
    <mergeCell ref="A276:A277"/>
    <mergeCell ref="A278:A279"/>
    <mergeCell ref="B278:B279"/>
    <mergeCell ref="C288:C289"/>
    <mergeCell ref="D288:D289"/>
    <mergeCell ref="A290:A291"/>
    <mergeCell ref="B290:B291"/>
    <mergeCell ref="C290:C291"/>
    <mergeCell ref="D290:D291"/>
    <mergeCell ref="B292:B293"/>
    <mergeCell ref="C292:C293"/>
    <mergeCell ref="D292:D293"/>
    <mergeCell ref="C294:C295"/>
    <mergeCell ref="C6:C7"/>
    <mergeCell ref="D6:D7"/>
    <mergeCell ref="A2:A3"/>
    <mergeCell ref="A4:A5"/>
    <mergeCell ref="B4:B5"/>
    <mergeCell ref="C4:C5"/>
    <mergeCell ref="D4:D5"/>
    <mergeCell ref="A6:A7"/>
    <mergeCell ref="B6:B7"/>
    <mergeCell ref="A8:A9"/>
    <mergeCell ref="A10:A11"/>
    <mergeCell ref="A12:A13"/>
    <mergeCell ref="A14:A15"/>
    <mergeCell ref="C14:C15"/>
    <mergeCell ref="A16:A17"/>
    <mergeCell ref="C16:C17"/>
    <mergeCell ref="A18:A19"/>
    <mergeCell ref="A20:A21"/>
    <mergeCell ref="C20:C21"/>
    <mergeCell ref="A22:A23"/>
    <mergeCell ref="A24:A25"/>
    <mergeCell ref="C24:C25"/>
    <mergeCell ref="A26:A27"/>
    <mergeCell ref="C34:C35"/>
    <mergeCell ref="D34:D35"/>
    <mergeCell ref="A28:A29"/>
    <mergeCell ref="C28:C29"/>
    <mergeCell ref="A30:A31"/>
    <mergeCell ref="C30:C31"/>
    <mergeCell ref="D30:D31"/>
    <mergeCell ref="A32:A33"/>
    <mergeCell ref="A34:A35"/>
    <mergeCell ref="A36:A37"/>
    <mergeCell ref="A38:A39"/>
    <mergeCell ref="C38:C39"/>
    <mergeCell ref="A40:A41"/>
    <mergeCell ref="B40:B41"/>
    <mergeCell ref="C40:C41"/>
    <mergeCell ref="D40:D41"/>
    <mergeCell ref="C72:C73"/>
    <mergeCell ref="C74:C75"/>
    <mergeCell ref="C76:C77"/>
    <mergeCell ref="C78:C79"/>
    <mergeCell ref="C80:C81"/>
    <mergeCell ref="C82:C83"/>
    <mergeCell ref="C84:C85"/>
    <mergeCell ref="C197:C198"/>
    <mergeCell ref="C200:C201"/>
    <mergeCell ref="C88:C89"/>
    <mergeCell ref="C90:C91"/>
    <mergeCell ref="C96:C97"/>
    <mergeCell ref="C98:C99"/>
    <mergeCell ref="C172:C173"/>
    <mergeCell ref="C193:C194"/>
    <mergeCell ref="C195:C196"/>
    <mergeCell ref="B86:B87"/>
    <mergeCell ref="C86:C87"/>
    <mergeCell ref="D86:D87"/>
    <mergeCell ref="B92:B93"/>
    <mergeCell ref="C92:C93"/>
    <mergeCell ref="C94:C95"/>
    <mergeCell ref="D98:D99"/>
    <mergeCell ref="B94:B95"/>
    <mergeCell ref="B100:B101"/>
    <mergeCell ref="B102:B103"/>
    <mergeCell ref="C102:C103"/>
    <mergeCell ref="D102:D103"/>
    <mergeCell ref="C104:C105"/>
    <mergeCell ref="D104:D105"/>
    <mergeCell ref="B104:B105"/>
    <mergeCell ref="B106:B107"/>
    <mergeCell ref="C106:C107"/>
    <mergeCell ref="D106:D107"/>
    <mergeCell ref="B108:B109"/>
    <mergeCell ref="C108:C109"/>
    <mergeCell ref="D108:D109"/>
    <mergeCell ref="B110:B111"/>
    <mergeCell ref="C110:C111"/>
    <mergeCell ref="D110:D111"/>
    <mergeCell ref="B112:B113"/>
    <mergeCell ref="C112:C113"/>
    <mergeCell ref="D112:D113"/>
    <mergeCell ref="B114:B115"/>
    <mergeCell ref="C114:C115"/>
    <mergeCell ref="D114:D115"/>
    <mergeCell ref="C116:C117"/>
    <mergeCell ref="C118:C119"/>
    <mergeCell ref="B120:B121"/>
    <mergeCell ref="C120:C121"/>
    <mergeCell ref="D120:D121"/>
    <mergeCell ref="C132:C133"/>
    <mergeCell ref="C134:C135"/>
    <mergeCell ref="C136:C137"/>
    <mergeCell ref="C122:C123"/>
    <mergeCell ref="C124:C125"/>
    <mergeCell ref="B126:B127"/>
    <mergeCell ref="C126:C127"/>
    <mergeCell ref="D126:D127"/>
    <mergeCell ref="D128:D129"/>
    <mergeCell ref="C130:C131"/>
    <mergeCell ref="B48:B49"/>
    <mergeCell ref="C48:C49"/>
    <mergeCell ref="A42:A43"/>
    <mergeCell ref="A44:A45"/>
    <mergeCell ref="B44:B45"/>
    <mergeCell ref="C44:C45"/>
    <mergeCell ref="D44:D45"/>
    <mergeCell ref="A46:A47"/>
    <mergeCell ref="D48:D49"/>
    <mergeCell ref="A48:A49"/>
    <mergeCell ref="A50:A51"/>
    <mergeCell ref="A52:A53"/>
    <mergeCell ref="B52:B53"/>
    <mergeCell ref="C52:C53"/>
    <mergeCell ref="D52:D53"/>
    <mergeCell ref="A54:A55"/>
    <mergeCell ref="C60:C61"/>
    <mergeCell ref="C62:C63"/>
    <mergeCell ref="A56:A57"/>
    <mergeCell ref="B56:B57"/>
    <mergeCell ref="C56:C57"/>
    <mergeCell ref="D56:D57"/>
    <mergeCell ref="A58:A59"/>
    <mergeCell ref="A60:A61"/>
    <mergeCell ref="A62:A63"/>
    <mergeCell ref="A64:A65"/>
    <mergeCell ref="C64:C65"/>
    <mergeCell ref="A66:A67"/>
    <mergeCell ref="C66:C67"/>
    <mergeCell ref="A68:A69"/>
    <mergeCell ref="C68:C69"/>
    <mergeCell ref="C70:C71"/>
    <mergeCell ref="C100:C101"/>
    <mergeCell ref="D100:D101"/>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A108:A109"/>
    <mergeCell ref="A110:A111"/>
    <mergeCell ref="A112:A113"/>
    <mergeCell ref="A114:A115"/>
    <mergeCell ref="A116:A117"/>
    <mergeCell ref="A118:A119"/>
    <mergeCell ref="A120:A121"/>
    <mergeCell ref="A122:A123"/>
    <mergeCell ref="A124:A125"/>
    <mergeCell ref="A126:A127"/>
    <mergeCell ref="A128:A129"/>
    <mergeCell ref="A130:A131"/>
    <mergeCell ref="A132:A133"/>
    <mergeCell ref="A134:A135"/>
    <mergeCell ref="A136:A137"/>
    <mergeCell ref="A138:A139"/>
    <mergeCell ref="A140:A141"/>
    <mergeCell ref="A142:A143"/>
    <mergeCell ref="A144:A145"/>
    <mergeCell ref="A146:A147"/>
    <mergeCell ref="A148:A149"/>
    <mergeCell ref="A150:A151"/>
    <mergeCell ref="A152:A153"/>
    <mergeCell ref="A154:A155"/>
    <mergeCell ref="A156:A157"/>
    <mergeCell ref="A158:A159"/>
    <mergeCell ref="A160:A161"/>
    <mergeCell ref="A162:A163"/>
    <mergeCell ref="A164:A165"/>
    <mergeCell ref="A166:A167"/>
    <mergeCell ref="A228:A229"/>
    <mergeCell ref="A230:A231"/>
    <mergeCell ref="B230:B231"/>
    <mergeCell ref="C230:C231"/>
    <mergeCell ref="D230:D231"/>
    <mergeCell ref="B232:B233"/>
    <mergeCell ref="C232:C233"/>
    <mergeCell ref="D232:D233"/>
    <mergeCell ref="A232:A233"/>
    <mergeCell ref="A234:A235"/>
    <mergeCell ref="B234:B235"/>
    <mergeCell ref="C234:C235"/>
    <mergeCell ref="D234:D235"/>
    <mergeCell ref="C236:C237"/>
    <mergeCell ref="D236:D237"/>
    <mergeCell ref="A292:A293"/>
    <mergeCell ref="A294:A295"/>
    <mergeCell ref="A296:A297"/>
    <mergeCell ref="B296:B297"/>
    <mergeCell ref="A298:A299"/>
    <mergeCell ref="B298:B299"/>
    <mergeCell ref="B300:B301"/>
    <mergeCell ref="C306:C307"/>
    <mergeCell ref="D306:D307"/>
    <mergeCell ref="A300:A301"/>
    <mergeCell ref="A302:A303"/>
    <mergeCell ref="C302:C303"/>
    <mergeCell ref="A304:A305"/>
    <mergeCell ref="C304:C305"/>
    <mergeCell ref="A306:A307"/>
    <mergeCell ref="B306:B307"/>
    <mergeCell ref="A308:A309"/>
    <mergeCell ref="B308:B309"/>
    <mergeCell ref="C308:C309"/>
    <mergeCell ref="D308:D309"/>
    <mergeCell ref="B310:B311"/>
    <mergeCell ref="C310:C311"/>
    <mergeCell ref="D310:D311"/>
    <mergeCell ref="C316:C317"/>
    <mergeCell ref="D316:D317"/>
    <mergeCell ref="A310:A311"/>
    <mergeCell ref="A312:A313"/>
    <mergeCell ref="B312:B313"/>
    <mergeCell ref="C312:C313"/>
    <mergeCell ref="D312:D313"/>
    <mergeCell ref="A314:A315"/>
    <mergeCell ref="A316:A317"/>
    <mergeCell ref="A318:A319"/>
    <mergeCell ref="B318:B319"/>
    <mergeCell ref="C318:C319"/>
    <mergeCell ref="D318:D319"/>
    <mergeCell ref="A320:A321"/>
    <mergeCell ref="C320:C321"/>
    <mergeCell ref="A322:A323"/>
    <mergeCell ref="A388:A389"/>
    <mergeCell ref="B388:B389"/>
    <mergeCell ref="C388:C389"/>
    <mergeCell ref="D388:D389"/>
    <mergeCell ref="B390:B391"/>
    <mergeCell ref="C390:C391"/>
    <mergeCell ref="D390:D391"/>
    <mergeCell ref="A390:A391"/>
    <mergeCell ref="A392:A393"/>
    <mergeCell ref="B392:B393"/>
    <mergeCell ref="C392:C393"/>
    <mergeCell ref="D392:D393"/>
    <mergeCell ref="A394:A395"/>
    <mergeCell ref="B394:B395"/>
    <mergeCell ref="B400:B401"/>
    <mergeCell ref="C400:C401"/>
    <mergeCell ref="A396:A397"/>
    <mergeCell ref="B396:B397"/>
    <mergeCell ref="C396:C397"/>
    <mergeCell ref="D396:D397"/>
    <mergeCell ref="A398:A399"/>
    <mergeCell ref="C398:C399"/>
    <mergeCell ref="D400:D401"/>
    <mergeCell ref="C404:C405"/>
    <mergeCell ref="D404:D405"/>
    <mergeCell ref="A400:A401"/>
    <mergeCell ref="A402:A403"/>
    <mergeCell ref="B402:B403"/>
    <mergeCell ref="C402:C403"/>
    <mergeCell ref="D402:D403"/>
    <mergeCell ref="A404:A405"/>
    <mergeCell ref="B404:B405"/>
    <mergeCell ref="B410:B411"/>
    <mergeCell ref="C410:C411"/>
    <mergeCell ref="A406:A407"/>
    <mergeCell ref="B406:B407"/>
    <mergeCell ref="C406:C407"/>
    <mergeCell ref="D406:D407"/>
    <mergeCell ref="A408:A409"/>
    <mergeCell ref="C408:C409"/>
    <mergeCell ref="D410:D411"/>
    <mergeCell ref="C414:C415"/>
    <mergeCell ref="D414:D415"/>
    <mergeCell ref="A410:A411"/>
    <mergeCell ref="A412:A413"/>
    <mergeCell ref="B412:B413"/>
    <mergeCell ref="C412:C413"/>
    <mergeCell ref="D412:D413"/>
    <mergeCell ref="A414:A415"/>
    <mergeCell ref="B414:B415"/>
    <mergeCell ref="B428:B429"/>
    <mergeCell ref="C428:C429"/>
    <mergeCell ref="B424:B425"/>
    <mergeCell ref="C424:C425"/>
    <mergeCell ref="A426:A427"/>
    <mergeCell ref="B426:B427"/>
    <mergeCell ref="C426:C427"/>
    <mergeCell ref="D426:D427"/>
    <mergeCell ref="D428:D429"/>
    <mergeCell ref="C432:C433"/>
    <mergeCell ref="D432:D433"/>
    <mergeCell ref="A428:A429"/>
    <mergeCell ref="A430:A431"/>
    <mergeCell ref="B430:B431"/>
    <mergeCell ref="C430:C431"/>
    <mergeCell ref="D430:D431"/>
    <mergeCell ref="A432:A433"/>
    <mergeCell ref="B432:B433"/>
    <mergeCell ref="A416:A417"/>
    <mergeCell ref="B416:B417"/>
    <mergeCell ref="C416:C417"/>
    <mergeCell ref="D416:D417"/>
    <mergeCell ref="B418:B419"/>
    <mergeCell ref="C418:C419"/>
    <mergeCell ref="D418:D419"/>
    <mergeCell ref="A418:A419"/>
    <mergeCell ref="A420:A421"/>
    <mergeCell ref="A422:A423"/>
    <mergeCell ref="B422:B423"/>
    <mergeCell ref="C422:C423"/>
    <mergeCell ref="D422:D423"/>
    <mergeCell ref="A424:A425"/>
    <mergeCell ref="D424:D425"/>
    <mergeCell ref="B438:B439"/>
    <mergeCell ref="C438:C439"/>
    <mergeCell ref="A434:A435"/>
    <mergeCell ref="B434:B435"/>
    <mergeCell ref="C434:C435"/>
    <mergeCell ref="D434:D435"/>
    <mergeCell ref="A436:A437"/>
    <mergeCell ref="C436:C437"/>
    <mergeCell ref="D438:D439"/>
    <mergeCell ref="C442:C443"/>
    <mergeCell ref="D442:D443"/>
    <mergeCell ref="A438:A439"/>
    <mergeCell ref="A440:A441"/>
    <mergeCell ref="B440:B441"/>
    <mergeCell ref="C440:C441"/>
    <mergeCell ref="D440:D441"/>
    <mergeCell ref="A442:A443"/>
    <mergeCell ref="B442:B443"/>
    <mergeCell ref="B458:B459"/>
    <mergeCell ref="C458:C459"/>
    <mergeCell ref="C452:C453"/>
    <mergeCell ref="D452:D453"/>
    <mergeCell ref="A454:A455"/>
    <mergeCell ref="C454:C455"/>
    <mergeCell ref="A456:A457"/>
    <mergeCell ref="C456:C457"/>
    <mergeCell ref="D458:D459"/>
    <mergeCell ref="B464:B465"/>
    <mergeCell ref="C464:C465"/>
    <mergeCell ref="A458:A459"/>
    <mergeCell ref="A460:A461"/>
    <mergeCell ref="A462:A463"/>
    <mergeCell ref="B462:B463"/>
    <mergeCell ref="C462:C463"/>
    <mergeCell ref="D462:D463"/>
    <mergeCell ref="D464:D465"/>
    <mergeCell ref="C468:C469"/>
    <mergeCell ref="D468:D469"/>
    <mergeCell ref="A464:A465"/>
    <mergeCell ref="A466:A467"/>
    <mergeCell ref="B466:B467"/>
    <mergeCell ref="C466:C467"/>
    <mergeCell ref="D466:D467"/>
    <mergeCell ref="A468:A469"/>
    <mergeCell ref="B468:B469"/>
    <mergeCell ref="C474:C475"/>
    <mergeCell ref="D474:D475"/>
    <mergeCell ref="A470:A471"/>
    <mergeCell ref="A472:A473"/>
    <mergeCell ref="B472:B473"/>
    <mergeCell ref="C472:C473"/>
    <mergeCell ref="D472:D473"/>
    <mergeCell ref="A474:A475"/>
    <mergeCell ref="B474:B475"/>
    <mergeCell ref="A476:A477"/>
    <mergeCell ref="B476:B477"/>
    <mergeCell ref="C476:C477"/>
    <mergeCell ref="D476:D477"/>
    <mergeCell ref="B478:B479"/>
    <mergeCell ref="C478:C479"/>
    <mergeCell ref="D478:D479"/>
    <mergeCell ref="A478:A479"/>
    <mergeCell ref="A480:A481"/>
    <mergeCell ref="B480:B481"/>
    <mergeCell ref="C480:C481"/>
    <mergeCell ref="D480:D481"/>
    <mergeCell ref="A482:A483"/>
    <mergeCell ref="A484:A485"/>
    <mergeCell ref="D484:D485"/>
    <mergeCell ref="A324:A325"/>
    <mergeCell ref="A326:A327"/>
    <mergeCell ref="A328:A329"/>
    <mergeCell ref="A330:A331"/>
    <mergeCell ref="A332:A333"/>
    <mergeCell ref="A334:A335"/>
    <mergeCell ref="A336:A337"/>
    <mergeCell ref="A338:A339"/>
    <mergeCell ref="A340:A341"/>
    <mergeCell ref="A342:A343"/>
    <mergeCell ref="A344:A345"/>
    <mergeCell ref="A346:A347"/>
    <mergeCell ref="A348:A349"/>
    <mergeCell ref="A350:A351"/>
    <mergeCell ref="A352:A353"/>
    <mergeCell ref="A354:A355"/>
    <mergeCell ref="A356:A357"/>
    <mergeCell ref="A358:A359"/>
    <mergeCell ref="A360:A361"/>
    <mergeCell ref="A362:A363"/>
    <mergeCell ref="A364:A365"/>
    <mergeCell ref="A380:A381"/>
    <mergeCell ref="A382:A383"/>
    <mergeCell ref="A384:A385"/>
    <mergeCell ref="A386:A387"/>
    <mergeCell ref="B386:B387"/>
    <mergeCell ref="C386:C387"/>
    <mergeCell ref="D386:D387"/>
    <mergeCell ref="C394:C395"/>
    <mergeCell ref="D394:D395"/>
    <mergeCell ref="A516:A517"/>
    <mergeCell ref="B516:B517"/>
    <mergeCell ref="C516:C517"/>
    <mergeCell ref="D516:D517"/>
    <mergeCell ref="A518:A519"/>
    <mergeCell ref="C518:C519"/>
    <mergeCell ref="A829:A832"/>
    <mergeCell ref="B829:B832"/>
    <mergeCell ref="C829:C832"/>
    <mergeCell ref="D829:D832"/>
    <mergeCell ref="A833:A836"/>
    <mergeCell ref="B833:B836"/>
    <mergeCell ref="C833:C836"/>
    <mergeCell ref="D833:D836"/>
    <mergeCell ref="A366:A367"/>
    <mergeCell ref="A368:A369"/>
    <mergeCell ref="A370:A371"/>
    <mergeCell ref="A372:A373"/>
    <mergeCell ref="A374:A375"/>
    <mergeCell ref="A376:A377"/>
    <mergeCell ref="A378:A379"/>
    <mergeCell ref="A444:A445"/>
    <mergeCell ref="C444:C445"/>
    <mergeCell ref="A446:A447"/>
    <mergeCell ref="B446:B447"/>
    <mergeCell ref="C446:C447"/>
    <mergeCell ref="D446:D447"/>
    <mergeCell ref="C448:C449"/>
    <mergeCell ref="A448:A449"/>
    <mergeCell ref="A450:A451"/>
    <mergeCell ref="B450:B451"/>
    <mergeCell ref="C450:C451"/>
    <mergeCell ref="D450:D451"/>
    <mergeCell ref="A452:A453"/>
    <mergeCell ref="B452:B453"/>
    <mergeCell ref="B488:B489"/>
    <mergeCell ref="C488:C489"/>
    <mergeCell ref="B484:B485"/>
    <mergeCell ref="C484:C485"/>
    <mergeCell ref="A486:A487"/>
    <mergeCell ref="B486:B487"/>
    <mergeCell ref="C486:C487"/>
    <mergeCell ref="D486:D487"/>
    <mergeCell ref="D488:D489"/>
    <mergeCell ref="C492:C493"/>
    <mergeCell ref="D492:D493"/>
    <mergeCell ref="A488:A489"/>
    <mergeCell ref="A490:A491"/>
    <mergeCell ref="B490:B491"/>
    <mergeCell ref="C490:C491"/>
    <mergeCell ref="D490:D491"/>
    <mergeCell ref="A492:A493"/>
    <mergeCell ref="B492:B493"/>
    <mergeCell ref="C498:C499"/>
    <mergeCell ref="D498:D499"/>
    <mergeCell ref="A494:A495"/>
    <mergeCell ref="B494:B495"/>
    <mergeCell ref="C494:C495"/>
    <mergeCell ref="D494:D495"/>
    <mergeCell ref="A496:A497"/>
    <mergeCell ref="C496:C497"/>
    <mergeCell ref="A498:A499"/>
    <mergeCell ref="A502:A503"/>
    <mergeCell ref="A504:A505"/>
    <mergeCell ref="A506:A507"/>
    <mergeCell ref="A500:A501"/>
    <mergeCell ref="B500:B501"/>
    <mergeCell ref="C500:C501"/>
    <mergeCell ref="D500:D501"/>
    <mergeCell ref="B502:B503"/>
    <mergeCell ref="C502:C503"/>
    <mergeCell ref="D502:D503"/>
    <mergeCell ref="B510:B511"/>
    <mergeCell ref="C510:C511"/>
    <mergeCell ref="C504:C505"/>
    <mergeCell ref="C506:C507"/>
    <mergeCell ref="A508:A509"/>
    <mergeCell ref="B508:B509"/>
    <mergeCell ref="C508:C509"/>
    <mergeCell ref="D508:D509"/>
    <mergeCell ref="D510:D511"/>
    <mergeCell ref="C514:C515"/>
    <mergeCell ref="D514:D515"/>
    <mergeCell ref="A510:A511"/>
    <mergeCell ref="A512:A513"/>
    <mergeCell ref="B512:B513"/>
    <mergeCell ref="C512:C513"/>
    <mergeCell ref="D512:D513"/>
    <mergeCell ref="A514:A515"/>
    <mergeCell ref="B514:B515"/>
  </mergeCells>
  <conditionalFormatting sqref="O2:O1824 P94:P97 P168:P171 P226:P235 P296:P319 P342:P385">
    <cfRule type="containsText" dxfId="2" priority="1" operator="containsText" text="да">
      <formula>NOT(ISERROR(SEARCH(("да"),(O2))))</formula>
    </cfRule>
  </conditionalFormatting>
  <conditionalFormatting sqref="K1 K4:K225 K228:K235 K238:K263 K266:K293 K296:K319 K322:K385 K388:K397 K400:K407 K410:K425 K428:K435 K438:K443 K446:K447 K450:K459 K462:K469 K472:K481 K484:K495 K498:K505 K508:K1824">
    <cfRule type="colorScale" priority="2">
      <colorScale>
        <cfvo type="min"/>
        <cfvo type="percentile" val="50"/>
        <cfvo type="max"/>
        <color rgb="FF57BB8A"/>
        <color rgb="FFFFFFFF"/>
        <color rgb="FFE67C73"/>
      </colorScale>
    </cfRule>
  </conditionalFormatting>
  <conditionalFormatting sqref="O1:P1824">
    <cfRule type="containsText" dxfId="0" priority="3" operator="containsText" text="нет">
      <formula>NOT(ISERROR(SEARCH(("нет"),(O1))))</formula>
    </cfRule>
  </conditionalFormatting>
  <conditionalFormatting sqref="P1:P1824">
    <cfRule type="containsText" dxfId="2" priority="4" operator="containsText" text="да">
      <formula>NOT(ISERROR(SEARCH(("да"),(P1))))</formula>
    </cfRule>
  </conditionalFormatting>
  <dataValidations>
    <dataValidation type="list" allowBlank="1" showErrorMessage="1" sqref="E2:E137 E172:E177 E179 E181:E295 E320:E321 E386:E1824">
      <formula1>"Москва,СПБ,МСК Мытищи"</formula1>
    </dataValidation>
    <dataValidation type="list" allowBlank="1" showErrorMessage="1" sqref="O2:P165 P166:P167 O168:P1824">
      <formula1>"да,нет"</formula1>
    </dataValidation>
    <dataValidation type="list" allowBlank="1" showErrorMessage="1" sqref="E138:E171 E296:E319 E322:E385">
      <formula1>"Ижевск,Самара ,Сургут/Нижневартовск,Тюмень,Москва,СПБ"</formula1>
    </dataValidation>
    <dataValidation type="list" allowBlank="1" showErrorMessage="1" sqref="E178 E180">
      <formula1>"Москва, СБС,СПБ,Москва, Кит"</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9"/>
    <col customWidth="1" min="2" max="2" width="64.29"/>
    <col customWidth="1" min="3" max="3" width="19.71"/>
    <col customWidth="1" min="4" max="5" width="22.43"/>
    <col customWidth="1" min="6" max="6" width="13.14"/>
    <col customWidth="1" min="7" max="7" width="10.14"/>
    <col customWidth="1" min="8" max="8" width="16.29"/>
    <col customWidth="1" min="9" max="9" width="13.86"/>
    <col customWidth="1" min="10" max="10" width="12.86"/>
    <col customWidth="1" min="12" max="12" width="17.86"/>
    <col customWidth="1" min="13" max="13" width="16.14"/>
  </cols>
  <sheetData>
    <row r="1">
      <c r="A1" s="849" t="s">
        <v>1287</v>
      </c>
      <c r="B1" s="850" t="s">
        <v>1288</v>
      </c>
      <c r="C1" s="851" t="s">
        <v>1289</v>
      </c>
      <c r="D1" s="851" t="s">
        <v>1290</v>
      </c>
      <c r="E1" s="852" t="s">
        <v>1291</v>
      </c>
      <c r="F1" s="853" t="s">
        <v>299</v>
      </c>
      <c r="G1" s="854" t="s">
        <v>1292</v>
      </c>
      <c r="H1" s="853" t="s">
        <v>1293</v>
      </c>
      <c r="I1" s="855" t="s">
        <v>513</v>
      </c>
      <c r="J1" s="856" t="s">
        <v>1294</v>
      </c>
      <c r="K1" s="857" t="s">
        <v>1295</v>
      </c>
      <c r="L1" s="858" t="s">
        <v>1296</v>
      </c>
      <c r="M1" s="859"/>
    </row>
    <row r="2">
      <c r="A2" s="860"/>
      <c r="B2" s="861" t="s">
        <v>1297</v>
      </c>
      <c r="C2" s="862"/>
      <c r="D2" s="862"/>
      <c r="E2" s="862"/>
      <c r="F2" s="863"/>
      <c r="G2" s="864"/>
      <c r="H2" s="864"/>
      <c r="I2" s="864"/>
      <c r="J2" s="865"/>
      <c r="K2" s="866"/>
      <c r="L2" s="867"/>
      <c r="M2" s="866"/>
    </row>
    <row r="3" ht="64.5" customHeight="1">
      <c r="A3" s="868">
        <v>1.0</v>
      </c>
      <c r="B3" s="869" t="s">
        <v>1298</v>
      </c>
      <c r="C3" s="870"/>
      <c r="D3" s="870"/>
      <c r="E3" s="871"/>
      <c r="F3" s="872" t="s">
        <v>1299</v>
      </c>
      <c r="G3" s="873">
        <v>77.55</v>
      </c>
      <c r="H3" s="874">
        <v>360.0</v>
      </c>
      <c r="I3" s="875">
        <v>549.0</v>
      </c>
      <c r="J3" s="134">
        <f t="shared" ref="J3:J5" si="1">G3/I3</f>
        <v>0.1412568306</v>
      </c>
      <c r="K3" s="134"/>
      <c r="L3" s="876" t="s">
        <v>1300</v>
      </c>
      <c r="M3" s="877" t="s">
        <v>1301</v>
      </c>
    </row>
    <row r="4" ht="49.5" customHeight="1">
      <c r="A4" s="878">
        <v>2.0</v>
      </c>
      <c r="B4" s="879" t="s">
        <v>1302</v>
      </c>
      <c r="C4" s="870"/>
      <c r="D4" s="870"/>
      <c r="E4" s="871"/>
      <c r="F4" s="872" t="s">
        <v>125</v>
      </c>
      <c r="G4" s="873">
        <v>150.0</v>
      </c>
      <c r="H4" s="874">
        <f t="shared" ref="H4:H5" si="2">G4*4</f>
        <v>600</v>
      </c>
      <c r="I4" s="875">
        <v>649.0</v>
      </c>
      <c r="J4" s="134">
        <f t="shared" si="1"/>
        <v>0.2311248074</v>
      </c>
      <c r="K4" s="880"/>
      <c r="L4" s="881"/>
      <c r="M4" s="877" t="s">
        <v>1301</v>
      </c>
    </row>
    <row r="5">
      <c r="A5" s="878">
        <v>3.0</v>
      </c>
      <c r="B5" s="879" t="s">
        <v>1303</v>
      </c>
      <c r="C5" s="870"/>
      <c r="D5" s="870"/>
      <c r="E5" s="871"/>
      <c r="F5" s="872" t="s">
        <v>125</v>
      </c>
      <c r="G5" s="873">
        <v>65.63</v>
      </c>
      <c r="H5" s="874">
        <f t="shared" si="2"/>
        <v>262.52</v>
      </c>
      <c r="I5" s="875">
        <v>649.0</v>
      </c>
      <c r="J5" s="134">
        <f t="shared" si="1"/>
        <v>0.1011248074</v>
      </c>
      <c r="K5" s="880"/>
      <c r="L5" s="876" t="s">
        <v>1304</v>
      </c>
      <c r="M5" s="877" t="s">
        <v>1301</v>
      </c>
    </row>
    <row r="6" ht="52.5" customHeight="1">
      <c r="A6" s="878"/>
      <c r="B6" s="879"/>
      <c r="C6" s="870"/>
      <c r="D6" s="870"/>
      <c r="E6" s="871"/>
      <c r="F6" s="872"/>
      <c r="G6" s="873"/>
      <c r="H6" s="874"/>
      <c r="I6" s="875"/>
      <c r="J6" s="134"/>
      <c r="K6" s="880"/>
      <c r="L6" s="876"/>
      <c r="M6" s="877"/>
    </row>
    <row r="7" ht="52.5" customHeight="1">
      <c r="A7" s="878"/>
      <c r="B7" s="879"/>
      <c r="C7" s="870"/>
      <c r="D7" s="870"/>
      <c r="E7" s="871"/>
      <c r="F7" s="872"/>
      <c r="G7" s="873"/>
      <c r="H7" s="874"/>
      <c r="I7" s="875"/>
      <c r="J7" s="134"/>
      <c r="K7" s="880"/>
      <c r="L7" s="876"/>
      <c r="M7" s="877"/>
    </row>
    <row r="8" ht="54.75" customHeight="1">
      <c r="A8" s="878"/>
      <c r="B8" s="879"/>
      <c r="C8" s="870"/>
      <c r="D8" s="870"/>
      <c r="E8" s="871"/>
      <c r="F8" s="872"/>
      <c r="G8" s="873"/>
      <c r="H8" s="874"/>
      <c r="I8" s="875"/>
      <c r="J8" s="134"/>
      <c r="K8" s="880"/>
      <c r="L8" s="876"/>
      <c r="M8" s="877"/>
    </row>
    <row r="9">
      <c r="A9" s="878">
        <v>4.0</v>
      </c>
      <c r="B9" s="879" t="s">
        <v>1305</v>
      </c>
      <c r="C9" s="870"/>
      <c r="D9" s="870"/>
      <c r="E9" s="871"/>
      <c r="F9" s="872" t="s">
        <v>1306</v>
      </c>
      <c r="G9" s="873">
        <v>240.8</v>
      </c>
      <c r="H9" s="874">
        <f t="shared" ref="H9:H10" si="3">G9*4</f>
        <v>963.2</v>
      </c>
      <c r="I9" s="875">
        <v>799.0</v>
      </c>
      <c r="J9" s="134">
        <f t="shared" ref="J9:J10" si="4">G9/I9</f>
        <v>0.3013767209</v>
      </c>
      <c r="K9" s="880"/>
      <c r="L9" s="876" t="s">
        <v>1307</v>
      </c>
      <c r="M9" s="882" t="s">
        <v>1308</v>
      </c>
    </row>
    <row r="10" ht="60.0" customHeight="1">
      <c r="A10" s="878">
        <v>5.0</v>
      </c>
      <c r="B10" s="879" t="s">
        <v>1309</v>
      </c>
      <c r="C10" s="883"/>
      <c r="D10" s="883"/>
      <c r="E10" s="884"/>
      <c r="F10" s="872" t="s">
        <v>1299</v>
      </c>
      <c r="G10" s="873">
        <v>135.0</v>
      </c>
      <c r="H10" s="874">
        <f t="shared" si="3"/>
        <v>540</v>
      </c>
      <c r="I10" s="875">
        <v>649.0</v>
      </c>
      <c r="J10" s="134">
        <f t="shared" si="4"/>
        <v>0.2080123267</v>
      </c>
      <c r="K10" s="880"/>
      <c r="L10" s="876" t="s">
        <v>1310</v>
      </c>
      <c r="M10" s="877" t="s">
        <v>1301</v>
      </c>
    </row>
    <row r="11">
      <c r="A11" s="885"/>
      <c r="B11" s="886" t="s">
        <v>1311</v>
      </c>
      <c r="C11" s="862"/>
      <c r="D11" s="862"/>
      <c r="E11" s="862"/>
      <c r="F11" s="863"/>
      <c r="G11" s="887"/>
      <c r="H11" s="118"/>
      <c r="I11" s="118"/>
      <c r="J11" s="119"/>
      <c r="K11" s="888"/>
      <c r="L11" s="889"/>
      <c r="M11" s="888"/>
    </row>
    <row r="12" ht="67.5" customHeight="1">
      <c r="A12" s="878">
        <v>1.0</v>
      </c>
      <c r="B12" s="879" t="s">
        <v>1312</v>
      </c>
      <c r="C12" s="890"/>
      <c r="D12" s="891"/>
      <c r="E12" s="891"/>
      <c r="F12" s="874" t="s">
        <v>125</v>
      </c>
      <c r="G12" s="892">
        <v>48.0</v>
      </c>
      <c r="H12" s="874">
        <f t="shared" ref="H12:H19" si="5">G12*4</f>
        <v>192</v>
      </c>
      <c r="I12" s="893">
        <v>349.0</v>
      </c>
      <c r="J12" s="134">
        <f t="shared" ref="J12:J19" si="6">G12/I12</f>
        <v>0.1375358166</v>
      </c>
      <c r="K12" s="880"/>
      <c r="L12" s="876" t="s">
        <v>1313</v>
      </c>
      <c r="M12" s="882" t="s">
        <v>1308</v>
      </c>
    </row>
    <row r="13">
      <c r="A13" s="878">
        <v>2.0</v>
      </c>
      <c r="B13" s="879" t="s">
        <v>1314</v>
      </c>
      <c r="C13" s="891"/>
      <c r="D13" s="891"/>
      <c r="E13" s="891"/>
      <c r="F13" s="874" t="s">
        <v>1315</v>
      </c>
      <c r="G13" s="892">
        <v>141.25</v>
      </c>
      <c r="H13" s="874">
        <f t="shared" si="5"/>
        <v>565</v>
      </c>
      <c r="I13" s="893">
        <v>599.0</v>
      </c>
      <c r="J13" s="134">
        <f t="shared" si="6"/>
        <v>0.2358096828</v>
      </c>
      <c r="K13" s="880"/>
      <c r="L13" s="876" t="s">
        <v>1316</v>
      </c>
      <c r="M13" s="882" t="s">
        <v>1308</v>
      </c>
    </row>
    <row r="14" ht="69.0" customHeight="1">
      <c r="A14" s="878">
        <v>3.0</v>
      </c>
      <c r="B14" s="879" t="s">
        <v>1317</v>
      </c>
      <c r="C14" s="891"/>
      <c r="D14" s="891"/>
      <c r="E14" s="891"/>
      <c r="F14" s="874" t="s">
        <v>1299</v>
      </c>
      <c r="G14" s="892">
        <v>92.0</v>
      </c>
      <c r="H14" s="874">
        <f t="shared" si="5"/>
        <v>368</v>
      </c>
      <c r="I14" s="893">
        <v>599.0</v>
      </c>
      <c r="J14" s="134">
        <f t="shared" si="6"/>
        <v>0.1535893155</v>
      </c>
      <c r="K14" s="880"/>
      <c r="L14" s="876" t="s">
        <v>1318</v>
      </c>
      <c r="M14" s="882" t="s">
        <v>1308</v>
      </c>
    </row>
    <row r="15" ht="66.0" customHeight="1">
      <c r="A15" s="878">
        <v>4.0</v>
      </c>
      <c r="B15" s="879" t="s">
        <v>1319</v>
      </c>
      <c r="C15" s="891"/>
      <c r="D15" s="891"/>
      <c r="E15" s="891"/>
      <c r="F15" s="874" t="s">
        <v>1299</v>
      </c>
      <c r="G15" s="892">
        <v>81.0</v>
      </c>
      <c r="H15" s="874">
        <f t="shared" si="5"/>
        <v>324</v>
      </c>
      <c r="I15" s="893">
        <v>459.0</v>
      </c>
      <c r="J15" s="134">
        <f t="shared" si="6"/>
        <v>0.1764705882</v>
      </c>
      <c r="K15" s="880"/>
      <c r="L15" s="876" t="s">
        <v>1320</v>
      </c>
      <c r="M15" s="882" t="s">
        <v>1308</v>
      </c>
    </row>
    <row r="16">
      <c r="A16" s="878">
        <v>5.0</v>
      </c>
      <c r="B16" s="879" t="s">
        <v>1321</v>
      </c>
      <c r="C16" s="891"/>
      <c r="D16" s="891"/>
      <c r="E16" s="891"/>
      <c r="F16" s="874" t="s">
        <v>125</v>
      </c>
      <c r="G16" s="892">
        <v>90.0</v>
      </c>
      <c r="H16" s="874">
        <f t="shared" si="5"/>
        <v>360</v>
      </c>
      <c r="I16" s="893">
        <v>499.0</v>
      </c>
      <c r="J16" s="134">
        <f t="shared" si="6"/>
        <v>0.1803607214</v>
      </c>
      <c r="K16" s="880"/>
      <c r="L16" s="876" t="s">
        <v>1322</v>
      </c>
      <c r="M16" s="882" t="s">
        <v>1308</v>
      </c>
    </row>
    <row r="17" ht="63.0" customHeight="1">
      <c r="A17" s="878">
        <v>6.0</v>
      </c>
      <c r="B17" s="879" t="s">
        <v>1323</v>
      </c>
      <c r="C17" s="891"/>
      <c r="D17" s="891"/>
      <c r="E17" s="891"/>
      <c r="F17" s="874" t="s">
        <v>125</v>
      </c>
      <c r="G17" s="892">
        <v>78.0</v>
      </c>
      <c r="H17" s="874">
        <f t="shared" si="5"/>
        <v>312</v>
      </c>
      <c r="I17" s="893">
        <v>499.0</v>
      </c>
      <c r="J17" s="134">
        <f t="shared" si="6"/>
        <v>0.1563126253</v>
      </c>
      <c r="K17" s="880"/>
      <c r="L17" s="876" t="s">
        <v>1324</v>
      </c>
      <c r="M17" s="882" t="s">
        <v>1308</v>
      </c>
    </row>
    <row r="18" ht="63.0" customHeight="1">
      <c r="A18" s="878">
        <v>7.0</v>
      </c>
      <c r="B18" s="879" t="s">
        <v>1325</v>
      </c>
      <c r="C18" s="891"/>
      <c r="D18" s="891"/>
      <c r="E18" s="891"/>
      <c r="F18" s="874" t="s">
        <v>1299</v>
      </c>
      <c r="G18" s="892">
        <v>51.0</v>
      </c>
      <c r="H18" s="874">
        <f t="shared" si="5"/>
        <v>204</v>
      </c>
      <c r="I18" s="893">
        <v>349.0</v>
      </c>
      <c r="J18" s="134">
        <f t="shared" si="6"/>
        <v>0.1461318052</v>
      </c>
      <c r="K18" s="880"/>
      <c r="L18" s="876" t="s">
        <v>1326</v>
      </c>
      <c r="M18" s="882" t="s">
        <v>1308</v>
      </c>
    </row>
    <row r="19" ht="66.0" customHeight="1">
      <c r="A19" s="878">
        <v>8.0</v>
      </c>
      <c r="B19" s="879" t="s">
        <v>1327</v>
      </c>
      <c r="C19" s="890"/>
      <c r="D19" s="891"/>
      <c r="E19" s="891"/>
      <c r="F19" s="874" t="s">
        <v>1328</v>
      </c>
      <c r="G19" s="892">
        <v>151.0</v>
      </c>
      <c r="H19" s="874">
        <f t="shared" si="5"/>
        <v>604</v>
      </c>
      <c r="I19" s="893">
        <v>699.0</v>
      </c>
      <c r="J19" s="134">
        <f t="shared" si="6"/>
        <v>0.2160228898</v>
      </c>
      <c r="K19" s="880"/>
      <c r="L19" s="876" t="s">
        <v>1329</v>
      </c>
      <c r="M19" s="882" t="s">
        <v>1308</v>
      </c>
    </row>
    <row r="20">
      <c r="A20" s="894"/>
      <c r="B20" s="895" t="s">
        <v>120</v>
      </c>
      <c r="C20" s="896"/>
      <c r="D20" s="896"/>
      <c r="E20" s="896"/>
      <c r="F20" s="897"/>
      <c r="G20" s="897"/>
      <c r="H20" s="897"/>
      <c r="I20" s="897"/>
      <c r="J20" s="898"/>
      <c r="K20" s="888"/>
      <c r="L20" s="889"/>
      <c r="M20" s="888"/>
    </row>
    <row r="21">
      <c r="A21" s="878">
        <v>1.0</v>
      </c>
      <c r="B21" s="899" t="s">
        <v>1330</v>
      </c>
      <c r="C21" s="899"/>
      <c r="D21" s="899"/>
      <c r="E21" s="899"/>
      <c r="F21" s="874" t="s">
        <v>125</v>
      </c>
      <c r="G21" s="873">
        <v>127.2</v>
      </c>
      <c r="H21" s="874">
        <v>600.0</v>
      </c>
      <c r="I21" s="875">
        <v>699.0</v>
      </c>
      <c r="J21" s="134">
        <f t="shared" ref="J21:J22" si="7">G21/I21</f>
        <v>0.1819742489</v>
      </c>
      <c r="K21" s="880"/>
      <c r="L21" s="876" t="s">
        <v>1331</v>
      </c>
      <c r="M21" s="882" t="s">
        <v>1308</v>
      </c>
    </row>
    <row r="22" ht="64.5" customHeight="1">
      <c r="A22" s="878">
        <v>2.0</v>
      </c>
      <c r="B22" s="879" t="s">
        <v>1332</v>
      </c>
      <c r="C22" s="900"/>
      <c r="D22" s="900"/>
      <c r="E22" s="900"/>
      <c r="F22" s="874" t="s">
        <v>651</v>
      </c>
      <c r="G22" s="873">
        <v>200.0</v>
      </c>
      <c r="H22" s="874">
        <v>800.0</v>
      </c>
      <c r="I22" s="875">
        <v>799.0</v>
      </c>
      <c r="J22" s="134">
        <f t="shared" si="7"/>
        <v>0.2503128911</v>
      </c>
      <c r="K22" s="880"/>
      <c r="L22" s="876" t="s">
        <v>1333</v>
      </c>
      <c r="M22" s="877" t="s">
        <v>1301</v>
      </c>
    </row>
    <row r="23" ht="64.5" customHeight="1">
      <c r="A23" s="901">
        <v>3.0</v>
      </c>
      <c r="B23" s="891" t="s">
        <v>1334</v>
      </c>
      <c r="C23" s="900"/>
      <c r="D23" s="900"/>
      <c r="E23" s="900"/>
      <c r="F23" s="902" t="s">
        <v>354</v>
      </c>
      <c r="G23" s="873"/>
      <c r="H23" s="874"/>
      <c r="I23" s="875"/>
      <c r="J23" s="134"/>
      <c r="K23" s="880"/>
      <c r="L23" s="876"/>
      <c r="M23" s="903" t="s">
        <v>1335</v>
      </c>
    </row>
    <row r="24">
      <c r="A24" s="878">
        <v>4.0</v>
      </c>
      <c r="B24" s="899" t="s">
        <v>1336</v>
      </c>
      <c r="C24" s="899"/>
      <c r="D24" s="899"/>
      <c r="E24" s="899"/>
      <c r="F24" s="874" t="s">
        <v>125</v>
      </c>
      <c r="G24" s="873">
        <v>164.2</v>
      </c>
      <c r="H24" s="874">
        <v>748.0</v>
      </c>
      <c r="I24" s="875">
        <v>799.0</v>
      </c>
      <c r="J24" s="134">
        <f t="shared" ref="J24:J25" si="8">G24/I24</f>
        <v>0.2055068836</v>
      </c>
      <c r="K24" s="880"/>
      <c r="L24" s="876" t="s">
        <v>1337</v>
      </c>
      <c r="M24" s="877" t="s">
        <v>1301</v>
      </c>
    </row>
    <row r="25" ht="61.5" customHeight="1">
      <c r="A25" s="878">
        <v>5.0</v>
      </c>
      <c r="B25" s="879" t="s">
        <v>1338</v>
      </c>
      <c r="C25" s="890"/>
      <c r="D25" s="899"/>
      <c r="E25" s="899"/>
      <c r="F25" s="874" t="s">
        <v>1339</v>
      </c>
      <c r="G25" s="873">
        <v>182.0</v>
      </c>
      <c r="H25" s="874">
        <v>540.0</v>
      </c>
      <c r="I25" s="875">
        <v>699.0</v>
      </c>
      <c r="J25" s="134">
        <f t="shared" si="8"/>
        <v>0.2603719599</v>
      </c>
      <c r="K25" s="880"/>
      <c r="L25" s="876" t="s">
        <v>1340</v>
      </c>
      <c r="M25" s="877" t="s">
        <v>1301</v>
      </c>
    </row>
    <row r="26" ht="61.5" customHeight="1">
      <c r="A26" s="878">
        <v>6.0</v>
      </c>
      <c r="B26" s="891" t="s">
        <v>1341</v>
      </c>
      <c r="C26" s="890"/>
      <c r="D26" s="899"/>
      <c r="E26" s="899"/>
      <c r="F26" s="874"/>
      <c r="G26" s="873"/>
      <c r="H26" s="874"/>
      <c r="I26" s="875"/>
      <c r="J26" s="134"/>
      <c r="K26" s="880"/>
      <c r="L26" s="876"/>
      <c r="M26" s="877"/>
    </row>
    <row r="27" ht="63.0" customHeight="1">
      <c r="A27" s="878">
        <v>5.0</v>
      </c>
      <c r="B27" s="879" t="s">
        <v>1342</v>
      </c>
      <c r="C27" s="900"/>
      <c r="D27" s="900"/>
      <c r="E27" s="900"/>
      <c r="F27" s="874" t="s">
        <v>125</v>
      </c>
      <c r="G27" s="873">
        <v>223.52</v>
      </c>
      <c r="H27" s="874">
        <v>800.0</v>
      </c>
      <c r="I27" s="875">
        <v>799.0</v>
      </c>
      <c r="J27" s="134">
        <f t="shared" ref="J27:J28" si="9">G27/I27</f>
        <v>0.2797496871</v>
      </c>
      <c r="K27" s="880"/>
      <c r="L27" s="876" t="s">
        <v>1343</v>
      </c>
      <c r="M27" s="880"/>
    </row>
    <row r="28">
      <c r="A28" s="878">
        <v>6.0</v>
      </c>
      <c r="B28" s="879" t="s">
        <v>1344</v>
      </c>
      <c r="C28" s="904"/>
      <c r="D28" s="904"/>
      <c r="E28" s="904"/>
      <c r="F28" s="874" t="s">
        <v>125</v>
      </c>
      <c r="G28" s="873">
        <v>170.0</v>
      </c>
      <c r="H28" s="874">
        <v>680.0</v>
      </c>
      <c r="I28" s="875">
        <v>699.0</v>
      </c>
      <c r="J28" s="134">
        <f t="shared" si="9"/>
        <v>0.243204578</v>
      </c>
      <c r="K28" s="880"/>
      <c r="L28" s="876" t="s">
        <v>1345</v>
      </c>
      <c r="M28" s="880"/>
    </row>
    <row r="29">
      <c r="A29" s="894"/>
      <c r="B29" s="895" t="s">
        <v>1346</v>
      </c>
      <c r="C29" s="896"/>
      <c r="D29" s="896"/>
      <c r="E29" s="896"/>
      <c r="F29" s="897"/>
      <c r="G29" s="897"/>
      <c r="H29" s="897"/>
      <c r="I29" s="897"/>
      <c r="J29" s="898"/>
      <c r="K29" s="888"/>
      <c r="L29" s="889"/>
      <c r="M29" s="888"/>
    </row>
    <row r="30" ht="66.0" customHeight="1">
      <c r="A30" s="878">
        <v>1.0</v>
      </c>
      <c r="B30" s="879" t="s">
        <v>1347</v>
      </c>
      <c r="C30" s="899"/>
      <c r="D30" s="899"/>
      <c r="E30" s="899"/>
      <c r="F30" s="905" t="s">
        <v>651</v>
      </c>
      <c r="G30" s="906">
        <v>296.78</v>
      </c>
      <c r="H30" s="905">
        <v>1508.0</v>
      </c>
      <c r="I30" s="907">
        <v>1599.0</v>
      </c>
      <c r="J30" s="134">
        <f t="shared" ref="J30:J41" si="10">G30/I30</f>
        <v>0.1856035022</v>
      </c>
      <c r="K30" s="880"/>
      <c r="L30" s="876" t="s">
        <v>1348</v>
      </c>
      <c r="M30" s="880"/>
    </row>
    <row r="31" ht="60.0" customHeight="1">
      <c r="A31" s="878">
        <v>2.0</v>
      </c>
      <c r="B31" s="879" t="s">
        <v>1349</v>
      </c>
      <c r="C31" s="879"/>
      <c r="D31" s="879"/>
      <c r="E31" s="879"/>
      <c r="F31" s="905" t="s">
        <v>1350</v>
      </c>
      <c r="G31" s="906">
        <v>195.2</v>
      </c>
      <c r="H31" s="905">
        <v>796.0</v>
      </c>
      <c r="I31" s="907">
        <v>849.0</v>
      </c>
      <c r="J31" s="134">
        <f t="shared" si="10"/>
        <v>0.2299175501</v>
      </c>
      <c r="K31" s="880"/>
      <c r="L31" s="876" t="s">
        <v>1351</v>
      </c>
      <c r="M31" s="880"/>
    </row>
    <row r="32" ht="66.0" customHeight="1">
      <c r="A32" s="878">
        <v>3.0</v>
      </c>
      <c r="B32" s="879" t="s">
        <v>1352</v>
      </c>
      <c r="C32" s="899"/>
      <c r="D32" s="899"/>
      <c r="E32" s="899"/>
      <c r="F32" s="905" t="s">
        <v>1350</v>
      </c>
      <c r="G32" s="906">
        <v>137.87</v>
      </c>
      <c r="H32" s="905">
        <v>740.0</v>
      </c>
      <c r="I32" s="907">
        <v>799.0</v>
      </c>
      <c r="J32" s="134">
        <f t="shared" si="10"/>
        <v>0.1725531915</v>
      </c>
      <c r="K32" s="880"/>
      <c r="L32" s="876" t="s">
        <v>1353</v>
      </c>
      <c r="M32" s="880"/>
    </row>
    <row r="33" ht="63.0" customHeight="1">
      <c r="A33" s="878">
        <v>4.0</v>
      </c>
      <c r="B33" s="879" t="s">
        <v>1354</v>
      </c>
      <c r="C33" s="899"/>
      <c r="D33" s="899"/>
      <c r="E33" s="899"/>
      <c r="F33" s="905" t="s">
        <v>1350</v>
      </c>
      <c r="G33" s="906">
        <v>462.51</v>
      </c>
      <c r="H33" s="905">
        <v>1280.0</v>
      </c>
      <c r="I33" s="907">
        <v>1299.0</v>
      </c>
      <c r="J33" s="134">
        <f t="shared" si="10"/>
        <v>0.3560508083</v>
      </c>
      <c r="K33" s="880"/>
      <c r="L33" s="876" t="s">
        <v>1355</v>
      </c>
      <c r="M33" s="880"/>
    </row>
    <row r="34" ht="69.0" customHeight="1">
      <c r="A34" s="878">
        <v>5.0</v>
      </c>
      <c r="B34" s="879" t="s">
        <v>1356</v>
      </c>
      <c r="C34" s="879"/>
      <c r="D34" s="879"/>
      <c r="E34" s="879"/>
      <c r="F34" s="905" t="s">
        <v>1350</v>
      </c>
      <c r="G34" s="906">
        <v>228.49</v>
      </c>
      <c r="H34" s="905">
        <v>960.0</v>
      </c>
      <c r="I34" s="907">
        <v>899.0</v>
      </c>
      <c r="J34" s="134">
        <f t="shared" si="10"/>
        <v>0.254160178</v>
      </c>
      <c r="K34" s="880"/>
      <c r="L34" s="876" t="s">
        <v>1357</v>
      </c>
      <c r="M34" s="880"/>
    </row>
    <row r="35" ht="63.0" customHeight="1">
      <c r="A35" s="878">
        <v>6.0</v>
      </c>
      <c r="B35" s="879" t="s">
        <v>1358</v>
      </c>
      <c r="C35" s="879"/>
      <c r="D35" s="879"/>
      <c r="E35" s="879"/>
      <c r="F35" s="905" t="s">
        <v>1350</v>
      </c>
      <c r="G35" s="906">
        <v>198.76</v>
      </c>
      <c r="H35" s="905">
        <v>796.0</v>
      </c>
      <c r="I35" s="907">
        <v>799.0</v>
      </c>
      <c r="J35" s="134">
        <f t="shared" si="10"/>
        <v>0.2487609512</v>
      </c>
      <c r="K35" s="880"/>
      <c r="L35" s="876" t="s">
        <v>1359</v>
      </c>
      <c r="M35" s="880"/>
    </row>
    <row r="36" ht="64.5" customHeight="1">
      <c r="A36" s="878">
        <v>7.0</v>
      </c>
      <c r="B36" s="879" t="s">
        <v>1360</v>
      </c>
      <c r="C36" s="899"/>
      <c r="D36" s="899"/>
      <c r="E36" s="899"/>
      <c r="F36" s="905" t="s">
        <v>1361</v>
      </c>
      <c r="G36" s="906">
        <v>139.91</v>
      </c>
      <c r="H36" s="905">
        <v>600.0</v>
      </c>
      <c r="I36" s="907">
        <v>699.0</v>
      </c>
      <c r="J36" s="134">
        <f t="shared" si="10"/>
        <v>0.2001573677</v>
      </c>
      <c r="K36" s="880"/>
      <c r="L36" s="876" t="s">
        <v>1362</v>
      </c>
      <c r="M36" s="880"/>
    </row>
    <row r="37">
      <c r="A37" s="878">
        <v>8.0</v>
      </c>
      <c r="B37" s="899" t="s">
        <v>1363</v>
      </c>
      <c r="C37" s="899"/>
      <c r="D37" s="899"/>
      <c r="E37" s="899"/>
      <c r="F37" s="905" t="s">
        <v>651</v>
      </c>
      <c r="G37" s="906">
        <v>173.15</v>
      </c>
      <c r="H37" s="905">
        <v>760.0</v>
      </c>
      <c r="I37" s="907">
        <v>899.0</v>
      </c>
      <c r="J37" s="134">
        <f t="shared" si="10"/>
        <v>0.1926028921</v>
      </c>
      <c r="K37" s="880"/>
      <c r="L37" s="876" t="s">
        <v>1364</v>
      </c>
      <c r="M37" s="880"/>
    </row>
    <row r="38" ht="60.0" customHeight="1">
      <c r="A38" s="878">
        <v>9.0</v>
      </c>
      <c r="B38" s="879" t="s">
        <v>1365</v>
      </c>
      <c r="C38" s="890" t="s">
        <v>1366</v>
      </c>
      <c r="D38" s="891"/>
      <c r="E38" s="891"/>
      <c r="F38" s="905" t="s">
        <v>1328</v>
      </c>
      <c r="G38" s="908">
        <v>276.0</v>
      </c>
      <c r="H38" s="905">
        <v>740.0</v>
      </c>
      <c r="I38" s="909">
        <v>999.0</v>
      </c>
      <c r="J38" s="134">
        <f t="shared" si="10"/>
        <v>0.2762762763</v>
      </c>
      <c r="K38" s="880"/>
      <c r="L38" s="876" t="s">
        <v>1367</v>
      </c>
      <c r="M38" s="880"/>
    </row>
    <row r="39" ht="60.0" customHeight="1">
      <c r="A39" s="878">
        <v>11.0</v>
      </c>
      <c r="B39" s="879" t="s">
        <v>1368</v>
      </c>
      <c r="C39" s="910"/>
      <c r="D39" s="910"/>
      <c r="E39" s="910"/>
      <c r="F39" s="905" t="s">
        <v>651</v>
      </c>
      <c r="G39" s="908">
        <v>497.07</v>
      </c>
      <c r="H39" s="911">
        <v>1480.0</v>
      </c>
      <c r="I39" s="909">
        <v>1299.0</v>
      </c>
      <c r="J39" s="134">
        <f t="shared" si="10"/>
        <v>0.3826558891</v>
      </c>
      <c r="K39" s="880"/>
      <c r="L39" s="876" t="s">
        <v>1369</v>
      </c>
      <c r="M39" s="880"/>
    </row>
    <row r="40" ht="52.5" customHeight="1">
      <c r="A40" s="878">
        <v>12.0</v>
      </c>
      <c r="B40" s="879" t="s">
        <v>1370</v>
      </c>
      <c r="C40" s="910"/>
      <c r="D40" s="910"/>
      <c r="E40" s="910"/>
      <c r="F40" s="905" t="s">
        <v>1328</v>
      </c>
      <c r="G40" s="908">
        <v>395.0</v>
      </c>
      <c r="H40" s="911">
        <v>1580.0</v>
      </c>
      <c r="I40" s="909">
        <v>1399.0</v>
      </c>
      <c r="J40" s="134">
        <f t="shared" si="10"/>
        <v>0.2823445318</v>
      </c>
      <c r="K40" s="880"/>
      <c r="L40" s="876" t="s">
        <v>1371</v>
      </c>
      <c r="M40" s="880"/>
    </row>
    <row r="41" ht="64.5" customHeight="1">
      <c r="A41" s="878">
        <v>13.0</v>
      </c>
      <c r="B41" s="879" t="s">
        <v>1372</v>
      </c>
      <c r="C41" s="910"/>
      <c r="D41" s="910"/>
      <c r="E41" s="910"/>
      <c r="F41" s="905" t="s">
        <v>354</v>
      </c>
      <c r="G41" s="908">
        <v>232.0</v>
      </c>
      <c r="H41" s="911">
        <v>1040.0</v>
      </c>
      <c r="I41" s="909">
        <v>949.0</v>
      </c>
      <c r="J41" s="134">
        <f t="shared" si="10"/>
        <v>0.2444678609</v>
      </c>
      <c r="K41" s="880"/>
      <c r="L41" s="876" t="s">
        <v>1373</v>
      </c>
      <c r="M41" s="880"/>
    </row>
    <row r="42">
      <c r="A42" s="912"/>
      <c r="B42" s="913" t="s">
        <v>186</v>
      </c>
      <c r="C42" s="914"/>
      <c r="D42" s="914"/>
      <c r="E42" s="914"/>
      <c r="F42" s="915"/>
      <c r="G42" s="118"/>
      <c r="H42" s="118"/>
      <c r="I42" s="118"/>
      <c r="J42" s="119"/>
      <c r="K42" s="888"/>
      <c r="L42" s="889"/>
      <c r="M42" s="888"/>
    </row>
    <row r="43" ht="60.0" customHeight="1">
      <c r="A43" s="878">
        <v>1.0</v>
      </c>
      <c r="B43" s="879" t="s">
        <v>1374</v>
      </c>
      <c r="C43" s="879"/>
      <c r="D43" s="879"/>
      <c r="E43" s="879"/>
      <c r="F43" s="905" t="s">
        <v>1350</v>
      </c>
      <c r="G43" s="906">
        <v>231.74</v>
      </c>
      <c r="H43" s="905">
        <v>920.0</v>
      </c>
      <c r="I43" s="909">
        <v>899.0</v>
      </c>
      <c r="J43" s="134">
        <f t="shared" ref="J43:J47" si="11">G43/I43</f>
        <v>0.2577753059</v>
      </c>
      <c r="K43" s="880"/>
      <c r="L43" s="876" t="s">
        <v>1375</v>
      </c>
      <c r="M43" s="880"/>
    </row>
    <row r="44" ht="70.5" customHeight="1">
      <c r="A44" s="878">
        <v>2.0</v>
      </c>
      <c r="B44" s="879" t="s">
        <v>1376</v>
      </c>
      <c r="C44" s="891"/>
      <c r="D44" s="891"/>
      <c r="E44" s="891"/>
      <c r="F44" s="905" t="s">
        <v>1350</v>
      </c>
      <c r="G44" s="908">
        <v>238.0</v>
      </c>
      <c r="H44" s="911">
        <v>876.0</v>
      </c>
      <c r="I44" s="909">
        <v>899.0</v>
      </c>
      <c r="J44" s="134">
        <f t="shared" si="11"/>
        <v>0.2647385984</v>
      </c>
      <c r="K44" s="880"/>
      <c r="L44" s="876" t="s">
        <v>1377</v>
      </c>
      <c r="M44" s="880"/>
    </row>
    <row r="45" ht="66.0" customHeight="1">
      <c r="A45" s="878">
        <v>3.0</v>
      </c>
      <c r="B45" s="879" t="s">
        <v>1378</v>
      </c>
      <c r="C45" s="891"/>
      <c r="D45" s="891"/>
      <c r="E45" s="891"/>
      <c r="F45" s="905" t="s">
        <v>1350</v>
      </c>
      <c r="G45" s="908">
        <v>232.0</v>
      </c>
      <c r="H45" s="911">
        <v>1060.0</v>
      </c>
      <c r="I45" s="909">
        <v>899.0</v>
      </c>
      <c r="J45" s="134">
        <f t="shared" si="11"/>
        <v>0.2580645161</v>
      </c>
      <c r="K45" s="880"/>
      <c r="L45" s="876" t="s">
        <v>1379</v>
      </c>
      <c r="M45" s="880"/>
    </row>
    <row r="46" ht="61.5" customHeight="1">
      <c r="A46" s="878">
        <v>4.0</v>
      </c>
      <c r="B46" s="879" t="s">
        <v>1380</v>
      </c>
      <c r="C46" s="891"/>
      <c r="D46" s="891"/>
      <c r="E46" s="891"/>
      <c r="F46" s="905" t="s">
        <v>1350</v>
      </c>
      <c r="G46" s="908">
        <v>157.0</v>
      </c>
      <c r="H46" s="911">
        <v>680.0</v>
      </c>
      <c r="I46" s="909">
        <v>749.0</v>
      </c>
      <c r="J46" s="134">
        <f t="shared" si="11"/>
        <v>0.2096128171</v>
      </c>
      <c r="K46" s="880"/>
      <c r="L46" s="876" t="s">
        <v>1381</v>
      </c>
      <c r="M46" s="880"/>
    </row>
    <row r="47" ht="60.0" customHeight="1">
      <c r="A47" s="878">
        <v>5.0</v>
      </c>
      <c r="B47" s="879" t="s">
        <v>1382</v>
      </c>
      <c r="C47" s="879"/>
      <c r="D47" s="879"/>
      <c r="E47" s="879"/>
      <c r="F47" s="905" t="s">
        <v>651</v>
      </c>
      <c r="G47" s="906">
        <v>180.0</v>
      </c>
      <c r="H47" s="905">
        <v>720.0</v>
      </c>
      <c r="I47" s="909">
        <v>799.0</v>
      </c>
      <c r="J47" s="134">
        <f t="shared" si="11"/>
        <v>0.225281602</v>
      </c>
      <c r="K47" s="880"/>
      <c r="L47" s="881"/>
      <c r="M47" s="880"/>
    </row>
    <row r="48">
      <c r="A48" s="912"/>
      <c r="B48" s="913" t="s">
        <v>1383</v>
      </c>
      <c r="C48" s="914"/>
      <c r="D48" s="914"/>
      <c r="E48" s="914"/>
      <c r="F48" s="916"/>
      <c r="G48" s="118"/>
      <c r="H48" s="118"/>
      <c r="I48" s="118"/>
      <c r="J48" s="119"/>
      <c r="K48" s="888"/>
      <c r="L48" s="889"/>
      <c r="M48" s="888"/>
    </row>
    <row r="49" ht="58.5" customHeight="1">
      <c r="A49" s="878">
        <v>1.0</v>
      </c>
      <c r="B49" s="879" t="s">
        <v>1384</v>
      </c>
      <c r="C49" s="900"/>
      <c r="D49" s="900"/>
      <c r="E49" s="900"/>
      <c r="F49" s="874" t="s">
        <v>1385</v>
      </c>
      <c r="G49" s="873">
        <v>112.84</v>
      </c>
      <c r="H49" s="874">
        <v>584.0</v>
      </c>
      <c r="I49" s="875">
        <v>599.0</v>
      </c>
      <c r="J49" s="134">
        <f>G49/I49</f>
        <v>0.1883806344</v>
      </c>
      <c r="K49" s="880"/>
      <c r="L49" s="876" t="s">
        <v>1386</v>
      </c>
      <c r="M49" s="880"/>
    </row>
    <row r="50">
      <c r="A50" s="894"/>
      <c r="B50" s="917" t="s">
        <v>156</v>
      </c>
      <c r="C50" s="896"/>
      <c r="D50" s="896"/>
      <c r="E50" s="896"/>
      <c r="F50" s="897"/>
      <c r="G50" s="897"/>
      <c r="H50" s="897"/>
      <c r="I50" s="897"/>
      <c r="J50" s="898"/>
      <c r="K50" s="888"/>
      <c r="L50" s="889"/>
      <c r="M50" s="888"/>
    </row>
    <row r="51" ht="63.0" customHeight="1">
      <c r="A51" s="878">
        <v>1.0</v>
      </c>
      <c r="B51" s="879" t="s">
        <v>1387</v>
      </c>
      <c r="C51" s="879"/>
      <c r="D51" s="879"/>
      <c r="E51" s="879"/>
      <c r="F51" s="874" t="s">
        <v>651</v>
      </c>
      <c r="G51" s="873">
        <v>189.09</v>
      </c>
      <c r="H51" s="874">
        <v>920.0</v>
      </c>
      <c r="I51" s="907">
        <v>899.0</v>
      </c>
      <c r="J51" s="918">
        <f t="shared" ref="J51:J56" si="12">G51/I51</f>
        <v>0.2103337041</v>
      </c>
      <c r="K51" s="880"/>
      <c r="L51" s="876" t="s">
        <v>1388</v>
      </c>
      <c r="M51" s="880"/>
    </row>
    <row r="52">
      <c r="A52" s="878">
        <v>2.0</v>
      </c>
      <c r="B52" s="879" t="s">
        <v>1389</v>
      </c>
      <c r="C52" s="879"/>
      <c r="D52" s="879"/>
      <c r="E52" s="879"/>
      <c r="F52" s="874" t="s">
        <v>651</v>
      </c>
      <c r="G52" s="873">
        <v>219.0</v>
      </c>
      <c r="H52" s="874">
        <v>876.0</v>
      </c>
      <c r="I52" s="907">
        <v>959.0</v>
      </c>
      <c r="J52" s="919">
        <f t="shared" si="12"/>
        <v>0.228362878</v>
      </c>
      <c r="K52" s="880"/>
      <c r="L52" s="876" t="s">
        <v>1390</v>
      </c>
      <c r="M52" s="880"/>
    </row>
    <row r="53" ht="67.5" customHeight="1">
      <c r="A53" s="878">
        <v>3.0</v>
      </c>
      <c r="B53" s="879" t="s">
        <v>1391</v>
      </c>
      <c r="C53" s="920"/>
      <c r="D53" s="920"/>
      <c r="E53" s="920"/>
      <c r="F53" s="874" t="s">
        <v>651</v>
      </c>
      <c r="G53" s="873">
        <v>450.0</v>
      </c>
      <c r="H53" s="874">
        <v>1800.0</v>
      </c>
      <c r="I53" s="907">
        <v>1699.0</v>
      </c>
      <c r="J53" s="918">
        <f t="shared" si="12"/>
        <v>0.2648616833</v>
      </c>
      <c r="K53" s="880"/>
      <c r="L53" s="876" t="s">
        <v>1392</v>
      </c>
      <c r="M53" s="880"/>
    </row>
    <row r="54" ht="70.5" customHeight="1">
      <c r="A54" s="878">
        <v>4.0</v>
      </c>
      <c r="B54" s="879" t="s">
        <v>1393</v>
      </c>
      <c r="C54" s="879"/>
      <c r="D54" s="879"/>
      <c r="E54" s="879"/>
      <c r="F54" s="874" t="s">
        <v>354</v>
      </c>
      <c r="G54" s="873">
        <v>180.0</v>
      </c>
      <c r="H54" s="874">
        <v>720.0</v>
      </c>
      <c r="I54" s="907">
        <v>859.0</v>
      </c>
      <c r="J54" s="919">
        <f t="shared" si="12"/>
        <v>0.2095459837</v>
      </c>
      <c r="K54" s="880"/>
      <c r="L54" s="876" t="s">
        <v>1394</v>
      </c>
      <c r="M54" s="880"/>
    </row>
    <row r="55" ht="58.5" customHeight="1">
      <c r="A55" s="921">
        <v>5.0</v>
      </c>
      <c r="B55" s="879" t="s">
        <v>1395</v>
      </c>
      <c r="C55" s="879"/>
      <c r="D55" s="879"/>
      <c r="E55" s="879"/>
      <c r="F55" s="874" t="s">
        <v>651</v>
      </c>
      <c r="G55" s="873">
        <v>288.72</v>
      </c>
      <c r="H55" s="874">
        <v>1000.0</v>
      </c>
      <c r="I55" s="907">
        <v>899.0</v>
      </c>
      <c r="J55" s="918">
        <f t="shared" si="12"/>
        <v>0.3211568409</v>
      </c>
      <c r="K55" s="880"/>
      <c r="L55" s="876" t="s">
        <v>1396</v>
      </c>
      <c r="M55" s="880"/>
    </row>
    <row r="56" ht="66.0" customHeight="1">
      <c r="A56" s="878">
        <v>6.0</v>
      </c>
      <c r="B56" s="879" t="s">
        <v>1397</v>
      </c>
      <c r="C56" s="879"/>
      <c r="D56" s="879"/>
      <c r="E56" s="879"/>
      <c r="F56" s="874" t="s">
        <v>1350</v>
      </c>
      <c r="G56" s="873">
        <v>344.69</v>
      </c>
      <c r="H56" s="874">
        <v>1000.0</v>
      </c>
      <c r="I56" s="907">
        <v>959.0</v>
      </c>
      <c r="J56" s="919">
        <f t="shared" si="12"/>
        <v>0.3594264859</v>
      </c>
      <c r="K56" s="880"/>
      <c r="L56" s="876" t="s">
        <v>1398</v>
      </c>
      <c r="M56" s="880"/>
    </row>
    <row r="57">
      <c r="A57" s="912"/>
      <c r="B57" s="913" t="s">
        <v>1399</v>
      </c>
      <c r="C57" s="914"/>
      <c r="D57" s="914"/>
      <c r="E57" s="914"/>
      <c r="F57" s="916"/>
      <c r="G57" s="118"/>
      <c r="H57" s="118"/>
      <c r="I57" s="118"/>
      <c r="J57" s="119"/>
      <c r="K57" s="888"/>
      <c r="L57" s="889"/>
      <c r="M57" s="888"/>
    </row>
    <row r="58" ht="75.0" customHeight="1">
      <c r="A58" s="878">
        <v>1.0</v>
      </c>
      <c r="B58" s="879" t="s">
        <v>1400</v>
      </c>
      <c r="C58" s="879"/>
      <c r="D58" s="879"/>
      <c r="E58" s="879"/>
      <c r="F58" s="874" t="s">
        <v>1401</v>
      </c>
      <c r="G58" s="873">
        <v>230.0</v>
      </c>
      <c r="H58" s="874">
        <v>920.0</v>
      </c>
      <c r="I58" s="907">
        <v>999.0</v>
      </c>
      <c r="J58" s="918">
        <f t="shared" ref="J58:J61" si="13">G58/I58</f>
        <v>0.2302302302</v>
      </c>
      <c r="K58" s="880"/>
      <c r="L58" s="876" t="s">
        <v>1402</v>
      </c>
      <c r="M58" s="880"/>
    </row>
    <row r="59" ht="60.0" customHeight="1">
      <c r="A59" s="878">
        <v>2.0</v>
      </c>
      <c r="B59" s="879" t="s">
        <v>1403</v>
      </c>
      <c r="C59" s="879"/>
      <c r="D59" s="879"/>
      <c r="E59" s="879"/>
      <c r="F59" s="874" t="s">
        <v>651</v>
      </c>
      <c r="G59" s="873">
        <v>190.0</v>
      </c>
      <c r="H59" s="874">
        <v>760.0</v>
      </c>
      <c r="I59" s="907">
        <v>699.0</v>
      </c>
      <c r="J59" s="919">
        <f t="shared" si="13"/>
        <v>0.2718168813</v>
      </c>
      <c r="K59" s="880"/>
      <c r="L59" s="876" t="s">
        <v>1404</v>
      </c>
      <c r="M59" s="880"/>
    </row>
    <row r="60" ht="75.0" customHeight="1">
      <c r="A60" s="878">
        <v>3.0</v>
      </c>
      <c r="B60" s="879" t="s">
        <v>1405</v>
      </c>
      <c r="C60" s="879"/>
      <c r="D60" s="879"/>
      <c r="E60" s="879"/>
      <c r="F60" s="874" t="s">
        <v>1350</v>
      </c>
      <c r="G60" s="873">
        <v>220.0</v>
      </c>
      <c r="H60" s="874">
        <v>880.0</v>
      </c>
      <c r="I60" s="907">
        <v>949.0</v>
      </c>
      <c r="J60" s="919">
        <f t="shared" si="13"/>
        <v>0.2318229715</v>
      </c>
      <c r="K60" s="880"/>
      <c r="L60" s="876" t="s">
        <v>1406</v>
      </c>
      <c r="M60" s="880"/>
    </row>
    <row r="61" ht="64.5" customHeight="1">
      <c r="A61" s="878">
        <v>4.0</v>
      </c>
      <c r="B61" s="879" t="s">
        <v>1407</v>
      </c>
      <c r="C61" s="879"/>
      <c r="D61" s="879"/>
      <c r="E61" s="879"/>
      <c r="F61" s="874" t="s">
        <v>1408</v>
      </c>
      <c r="G61" s="873">
        <v>126.0</v>
      </c>
      <c r="H61" s="874">
        <v>504.0</v>
      </c>
      <c r="I61" s="907">
        <v>499.0</v>
      </c>
      <c r="J61" s="919">
        <f t="shared" si="13"/>
        <v>0.25250501</v>
      </c>
      <c r="K61" s="880"/>
      <c r="L61" s="876" t="s">
        <v>1409</v>
      </c>
      <c r="M61" s="880"/>
    </row>
    <row r="62">
      <c r="A62" s="894"/>
      <c r="B62" s="917" t="s">
        <v>1410</v>
      </c>
      <c r="C62" s="896"/>
      <c r="D62" s="896"/>
      <c r="E62" s="896"/>
      <c r="F62" s="897"/>
      <c r="G62" s="897"/>
      <c r="H62" s="897"/>
      <c r="I62" s="897"/>
      <c r="J62" s="898"/>
      <c r="K62" s="888"/>
      <c r="L62" s="889"/>
      <c r="M62" s="888"/>
    </row>
    <row r="63">
      <c r="A63" s="878">
        <v>1.0</v>
      </c>
      <c r="B63" s="900" t="s">
        <v>1411</v>
      </c>
      <c r="C63" s="900"/>
      <c r="D63" s="900"/>
      <c r="E63" s="900"/>
      <c r="F63" s="922" t="s">
        <v>1412</v>
      </c>
      <c r="G63" s="923">
        <v>738.49</v>
      </c>
      <c r="H63" s="922">
        <v>3280.0</v>
      </c>
      <c r="I63" s="924">
        <v>3199.0</v>
      </c>
      <c r="J63" s="918">
        <f t="shared" ref="J63:J68" si="14">G63/I63</f>
        <v>0.2308502657</v>
      </c>
      <c r="K63" s="880"/>
      <c r="L63" s="876" t="s">
        <v>1413</v>
      </c>
      <c r="M63" s="880"/>
    </row>
    <row r="64" ht="54.0" customHeight="1">
      <c r="A64" s="878">
        <v>2.0</v>
      </c>
      <c r="B64" s="879" t="s">
        <v>1414</v>
      </c>
      <c r="C64" s="879"/>
      <c r="D64" s="879"/>
      <c r="E64" s="879"/>
      <c r="F64" s="922" t="s">
        <v>1415</v>
      </c>
      <c r="G64" s="923">
        <v>408.37</v>
      </c>
      <c r="H64" s="922">
        <v>2136.0</v>
      </c>
      <c r="I64" s="924">
        <v>2199.0</v>
      </c>
      <c r="J64" s="919">
        <f t="shared" si="14"/>
        <v>0.1857071396</v>
      </c>
      <c r="K64" s="880"/>
      <c r="L64" s="876" t="s">
        <v>1416</v>
      </c>
      <c r="M64" s="880"/>
    </row>
    <row r="65" ht="60.0" customHeight="1">
      <c r="A65" s="878">
        <v>3.0</v>
      </c>
      <c r="B65" s="879" t="s">
        <v>1417</v>
      </c>
      <c r="C65" s="879"/>
      <c r="D65" s="879"/>
      <c r="E65" s="879"/>
      <c r="F65" s="922" t="s">
        <v>612</v>
      </c>
      <c r="G65" s="923">
        <v>303.17</v>
      </c>
      <c r="H65" s="922">
        <v>1120.0</v>
      </c>
      <c r="I65" s="924">
        <v>1199.0</v>
      </c>
      <c r="J65" s="918">
        <f t="shared" si="14"/>
        <v>0.252852377</v>
      </c>
      <c r="K65" s="880"/>
      <c r="L65" s="876" t="s">
        <v>1418</v>
      </c>
      <c r="M65" s="880"/>
    </row>
    <row r="66" ht="63.0" customHeight="1">
      <c r="A66" s="878">
        <v>5.0</v>
      </c>
      <c r="B66" s="879" t="s">
        <v>1419</v>
      </c>
      <c r="C66" s="890"/>
      <c r="D66" s="891"/>
      <c r="E66" s="891"/>
      <c r="F66" s="874" t="s">
        <v>651</v>
      </c>
      <c r="G66" s="873">
        <v>360.0</v>
      </c>
      <c r="H66" s="874">
        <v>1440.0</v>
      </c>
      <c r="I66" s="875">
        <v>1599.0</v>
      </c>
      <c r="J66" s="919">
        <f t="shared" si="14"/>
        <v>0.2251407129</v>
      </c>
      <c r="K66" s="925"/>
      <c r="L66" s="876" t="s">
        <v>1420</v>
      </c>
      <c r="M66" s="880"/>
    </row>
    <row r="67" ht="63.0" customHeight="1">
      <c r="A67" s="878">
        <v>4.0</v>
      </c>
      <c r="B67" s="879" t="s">
        <v>1421</v>
      </c>
      <c r="C67" s="890"/>
      <c r="D67" s="926"/>
      <c r="E67" s="926"/>
      <c r="F67" s="922" t="s">
        <v>1422</v>
      </c>
      <c r="G67" s="927">
        <v>597.0</v>
      </c>
      <c r="H67" s="928">
        <v>2388.0</v>
      </c>
      <c r="I67" s="929">
        <v>2999.0</v>
      </c>
      <c r="J67" s="918">
        <f t="shared" si="14"/>
        <v>0.1990663555</v>
      </c>
      <c r="K67" s="880"/>
      <c r="L67" s="876" t="s">
        <v>1423</v>
      </c>
      <c r="M67" s="880"/>
    </row>
    <row r="68" ht="57.0" customHeight="1">
      <c r="A68" s="878">
        <v>5.0</v>
      </c>
      <c r="B68" s="879" t="s">
        <v>1424</v>
      </c>
      <c r="C68" s="890"/>
      <c r="D68" s="926"/>
      <c r="E68" s="926"/>
      <c r="F68" s="922" t="s">
        <v>1422</v>
      </c>
      <c r="G68" s="927">
        <v>415.0</v>
      </c>
      <c r="H68" s="928">
        <v>1660.0</v>
      </c>
      <c r="I68" s="929">
        <v>2099.0</v>
      </c>
      <c r="J68" s="919">
        <f t="shared" si="14"/>
        <v>0.1977131968</v>
      </c>
      <c r="K68" s="880"/>
      <c r="L68" s="876" t="s">
        <v>1425</v>
      </c>
      <c r="M68" s="880"/>
    </row>
    <row r="69">
      <c r="A69" s="894"/>
      <c r="B69" s="895" t="s">
        <v>194</v>
      </c>
      <c r="C69" s="896"/>
      <c r="D69" s="896"/>
      <c r="E69" s="896"/>
      <c r="F69" s="897"/>
      <c r="G69" s="897"/>
      <c r="H69" s="897"/>
      <c r="I69" s="897"/>
      <c r="J69" s="898"/>
      <c r="K69" s="888"/>
      <c r="L69" s="889"/>
      <c r="M69" s="888"/>
    </row>
    <row r="70" ht="61.5" customHeight="1">
      <c r="A70" s="878">
        <v>1.0</v>
      </c>
      <c r="B70" s="879" t="s">
        <v>1426</v>
      </c>
      <c r="C70" s="879"/>
      <c r="D70" s="879"/>
      <c r="E70" s="879"/>
      <c r="F70" s="922" t="s">
        <v>1385</v>
      </c>
      <c r="G70" s="873">
        <v>177.52</v>
      </c>
      <c r="H70" s="874">
        <v>640.0</v>
      </c>
      <c r="I70" s="930">
        <v>899.0</v>
      </c>
      <c r="J70" s="918">
        <f t="shared" ref="J70:J86" si="15">G70/I70</f>
        <v>0.1974638487</v>
      </c>
      <c r="K70" s="880"/>
      <c r="L70" s="876" t="s">
        <v>1427</v>
      </c>
      <c r="M70" s="880"/>
    </row>
    <row r="71">
      <c r="A71" s="878">
        <v>2.0</v>
      </c>
      <c r="B71" s="879" t="s">
        <v>1428</v>
      </c>
      <c r="C71" s="879"/>
      <c r="D71" s="879"/>
      <c r="E71" s="879"/>
      <c r="F71" s="922" t="s">
        <v>612</v>
      </c>
      <c r="G71" s="873">
        <v>216.93</v>
      </c>
      <c r="H71" s="874">
        <v>760.0</v>
      </c>
      <c r="I71" s="907">
        <v>999.0</v>
      </c>
      <c r="J71" s="919">
        <f t="shared" si="15"/>
        <v>0.2171471471</v>
      </c>
      <c r="K71" s="880"/>
      <c r="L71" s="876" t="s">
        <v>1429</v>
      </c>
      <c r="M71" s="880"/>
    </row>
    <row r="72" ht="63.0" customHeight="1">
      <c r="A72" s="878">
        <v>3.0</v>
      </c>
      <c r="B72" s="879" t="s">
        <v>1430</v>
      </c>
      <c r="C72" s="879"/>
      <c r="D72" s="879"/>
      <c r="E72" s="879"/>
      <c r="F72" s="922" t="s">
        <v>1431</v>
      </c>
      <c r="G72" s="873">
        <v>291.61</v>
      </c>
      <c r="H72" s="874">
        <v>880.0</v>
      </c>
      <c r="I72" s="907">
        <v>999.0</v>
      </c>
      <c r="J72" s="918">
        <f t="shared" si="15"/>
        <v>0.2919019019</v>
      </c>
      <c r="K72" s="880"/>
      <c r="L72" s="876" t="s">
        <v>1432</v>
      </c>
      <c r="M72" s="880"/>
    </row>
    <row r="73" ht="67.5" customHeight="1">
      <c r="A73" s="878">
        <v>4.0</v>
      </c>
      <c r="B73" s="879" t="s">
        <v>1433</v>
      </c>
      <c r="C73" s="879"/>
      <c r="D73" s="879"/>
      <c r="E73" s="879"/>
      <c r="F73" s="922" t="s">
        <v>612</v>
      </c>
      <c r="G73" s="873">
        <v>318.53</v>
      </c>
      <c r="H73" s="874">
        <v>876.0</v>
      </c>
      <c r="I73" s="907">
        <v>999.0</v>
      </c>
      <c r="J73" s="919">
        <f t="shared" si="15"/>
        <v>0.3188488488</v>
      </c>
      <c r="K73" s="880"/>
      <c r="L73" s="876" t="s">
        <v>1434</v>
      </c>
      <c r="M73" s="880"/>
    </row>
    <row r="74" ht="70.5" customHeight="1">
      <c r="A74" s="878">
        <v>5.0</v>
      </c>
      <c r="B74" s="879" t="s">
        <v>1435</v>
      </c>
      <c r="C74" s="879"/>
      <c r="D74" s="879"/>
      <c r="E74" s="879"/>
      <c r="F74" s="922" t="s">
        <v>1436</v>
      </c>
      <c r="G74" s="873">
        <v>255.94</v>
      </c>
      <c r="H74" s="874">
        <v>800.0</v>
      </c>
      <c r="I74" s="907">
        <v>999.0</v>
      </c>
      <c r="J74" s="918">
        <f t="shared" si="15"/>
        <v>0.2561961962</v>
      </c>
      <c r="K74" s="880"/>
      <c r="L74" s="876" t="s">
        <v>1437</v>
      </c>
      <c r="M74" s="880"/>
    </row>
    <row r="75" ht="58.5" customHeight="1">
      <c r="A75" s="878">
        <v>6.0</v>
      </c>
      <c r="B75" s="879" t="s">
        <v>1438</v>
      </c>
      <c r="C75" s="879"/>
      <c r="D75" s="879"/>
      <c r="E75" s="879"/>
      <c r="F75" s="922" t="s">
        <v>1431</v>
      </c>
      <c r="G75" s="873">
        <v>418.01</v>
      </c>
      <c r="H75" s="874">
        <v>1280.0</v>
      </c>
      <c r="I75" s="930">
        <v>1299.0</v>
      </c>
      <c r="J75" s="919">
        <f t="shared" si="15"/>
        <v>0.3217936875</v>
      </c>
      <c r="K75" s="880"/>
      <c r="L75" s="876" t="s">
        <v>1439</v>
      </c>
      <c r="M75" s="880"/>
    </row>
    <row r="76">
      <c r="A76" s="878">
        <v>7.0</v>
      </c>
      <c r="B76" s="879" t="s">
        <v>1440</v>
      </c>
      <c r="C76" s="920"/>
      <c r="D76" s="920"/>
      <c r="E76" s="920"/>
      <c r="F76" s="922" t="s">
        <v>1431</v>
      </c>
      <c r="G76" s="873">
        <v>253.74</v>
      </c>
      <c r="H76" s="874">
        <v>900.0</v>
      </c>
      <c r="I76" s="907">
        <v>999.0</v>
      </c>
      <c r="J76" s="918">
        <f t="shared" si="15"/>
        <v>0.253993994</v>
      </c>
      <c r="K76" s="880"/>
      <c r="L76" s="876" t="s">
        <v>1441</v>
      </c>
      <c r="M76" s="880"/>
    </row>
    <row r="77" ht="60.0" customHeight="1">
      <c r="A77" s="878">
        <v>8.0</v>
      </c>
      <c r="B77" s="879" t="s">
        <v>1442</v>
      </c>
      <c r="C77" s="879"/>
      <c r="D77" s="879"/>
      <c r="E77" s="879"/>
      <c r="F77" s="922" t="s">
        <v>1431</v>
      </c>
      <c r="G77" s="873">
        <v>253.78</v>
      </c>
      <c r="H77" s="874">
        <v>920.0</v>
      </c>
      <c r="I77" s="907">
        <v>999.0</v>
      </c>
      <c r="J77" s="918">
        <f t="shared" si="15"/>
        <v>0.254034034</v>
      </c>
      <c r="K77" s="880"/>
      <c r="L77" s="876" t="s">
        <v>1443</v>
      </c>
      <c r="M77" s="880"/>
    </row>
    <row r="78">
      <c r="A78" s="878">
        <v>9.0</v>
      </c>
      <c r="B78" s="879" t="s">
        <v>1444</v>
      </c>
      <c r="C78" s="879"/>
      <c r="D78" s="879"/>
      <c r="E78" s="879"/>
      <c r="F78" s="922" t="s">
        <v>1431</v>
      </c>
      <c r="G78" s="873">
        <v>300.12</v>
      </c>
      <c r="H78" s="874">
        <v>1120.0</v>
      </c>
      <c r="I78" s="930">
        <v>1299.0</v>
      </c>
      <c r="J78" s="919">
        <f t="shared" si="15"/>
        <v>0.231039261</v>
      </c>
      <c r="K78" s="880"/>
      <c r="L78" s="876" t="s">
        <v>1445</v>
      </c>
      <c r="M78" s="880"/>
    </row>
    <row r="79" ht="58.5" customHeight="1">
      <c r="A79" s="878">
        <v>10.0</v>
      </c>
      <c r="B79" s="879" t="s">
        <v>1446</v>
      </c>
      <c r="C79" s="879"/>
      <c r="D79" s="879"/>
      <c r="E79" s="879"/>
      <c r="F79" s="922" t="s">
        <v>1431</v>
      </c>
      <c r="G79" s="873">
        <v>172.67</v>
      </c>
      <c r="H79" s="874">
        <v>800.0</v>
      </c>
      <c r="I79" s="875">
        <v>999.0</v>
      </c>
      <c r="J79" s="918">
        <f t="shared" si="15"/>
        <v>0.1728428428</v>
      </c>
      <c r="K79" s="880"/>
      <c r="L79" s="876" t="s">
        <v>1447</v>
      </c>
      <c r="M79" s="880"/>
    </row>
    <row r="80" ht="61.5" customHeight="1">
      <c r="A80" s="878">
        <v>11.0</v>
      </c>
      <c r="B80" s="879" t="s">
        <v>1448</v>
      </c>
      <c r="C80" s="899"/>
      <c r="D80" s="899"/>
      <c r="E80" s="899"/>
      <c r="F80" s="922" t="s">
        <v>1431</v>
      </c>
      <c r="G80" s="873">
        <v>272.68</v>
      </c>
      <c r="H80" s="874">
        <v>1160.0</v>
      </c>
      <c r="I80" s="930">
        <v>1299.0</v>
      </c>
      <c r="J80" s="919">
        <f t="shared" si="15"/>
        <v>0.2099153195</v>
      </c>
      <c r="K80" s="880"/>
      <c r="L80" s="876" t="s">
        <v>1449</v>
      </c>
      <c r="M80" s="880"/>
    </row>
    <row r="81" ht="61.5" customHeight="1">
      <c r="A81" s="878">
        <v>12.0</v>
      </c>
      <c r="B81" s="900" t="s">
        <v>1450</v>
      </c>
      <c r="C81" s="900"/>
      <c r="D81" s="900"/>
      <c r="E81" s="900"/>
      <c r="F81" s="922" t="s">
        <v>1431</v>
      </c>
      <c r="G81" s="873">
        <v>275.45</v>
      </c>
      <c r="H81" s="874">
        <v>860.0</v>
      </c>
      <c r="I81" s="907">
        <v>999.0</v>
      </c>
      <c r="J81" s="918">
        <f t="shared" si="15"/>
        <v>0.2757257257</v>
      </c>
      <c r="K81" s="880"/>
      <c r="L81" s="876" t="s">
        <v>1451</v>
      </c>
      <c r="M81" s="880"/>
    </row>
    <row r="82">
      <c r="A82" s="878">
        <v>13.0</v>
      </c>
      <c r="B82" s="879" t="s">
        <v>1452</v>
      </c>
      <c r="C82" s="926"/>
      <c r="D82" s="926"/>
      <c r="E82" s="926"/>
      <c r="F82" s="922" t="s">
        <v>1453</v>
      </c>
      <c r="G82" s="873">
        <v>761.72</v>
      </c>
      <c r="H82" s="874">
        <v>3040.0</v>
      </c>
      <c r="I82" s="907">
        <v>2999.0</v>
      </c>
      <c r="J82" s="918">
        <f t="shared" si="15"/>
        <v>0.2539913304</v>
      </c>
      <c r="K82" s="880"/>
      <c r="L82" s="876" t="s">
        <v>1454</v>
      </c>
      <c r="M82" s="880"/>
    </row>
    <row r="83" ht="50.25" customHeight="1">
      <c r="A83" s="931">
        <v>14.0</v>
      </c>
      <c r="B83" s="879" t="s">
        <v>1455</v>
      </c>
      <c r="C83" s="879"/>
      <c r="D83" s="879"/>
      <c r="E83" s="879"/>
      <c r="F83" s="874" t="s">
        <v>1385</v>
      </c>
      <c r="G83" s="873"/>
      <c r="H83" s="874"/>
      <c r="I83" s="907">
        <v>350.0</v>
      </c>
      <c r="J83" s="919">
        <f t="shared" si="15"/>
        <v>0</v>
      </c>
      <c r="K83" s="880"/>
      <c r="L83" s="881"/>
      <c r="M83" s="880"/>
    </row>
    <row r="84">
      <c r="A84" s="878">
        <v>15.0</v>
      </c>
      <c r="B84" s="879" t="s">
        <v>1456</v>
      </c>
      <c r="C84" s="879"/>
      <c r="D84" s="879"/>
      <c r="E84" s="879"/>
      <c r="F84" s="874" t="s">
        <v>1457</v>
      </c>
      <c r="G84" s="873">
        <v>45.0</v>
      </c>
      <c r="H84" s="874">
        <v>360.0</v>
      </c>
      <c r="I84" s="907">
        <v>399.0</v>
      </c>
      <c r="J84" s="918">
        <f t="shared" si="15"/>
        <v>0.1127819549</v>
      </c>
      <c r="K84" s="880"/>
      <c r="L84" s="876" t="s">
        <v>1458</v>
      </c>
      <c r="M84" s="880"/>
    </row>
    <row r="85">
      <c r="A85" s="878">
        <v>16.0</v>
      </c>
      <c r="B85" s="879" t="s">
        <v>1459</v>
      </c>
      <c r="C85" s="879"/>
      <c r="D85" s="879"/>
      <c r="E85" s="879"/>
      <c r="F85" s="874" t="s">
        <v>1457</v>
      </c>
      <c r="G85" s="873">
        <v>61.0</v>
      </c>
      <c r="H85" s="874">
        <v>360.0</v>
      </c>
      <c r="I85" s="907">
        <v>399.0</v>
      </c>
      <c r="J85" s="919">
        <f t="shared" si="15"/>
        <v>0.1528822055</v>
      </c>
      <c r="K85" s="880"/>
      <c r="L85" s="876" t="s">
        <v>1460</v>
      </c>
      <c r="M85" s="880"/>
    </row>
    <row r="86">
      <c r="A86" s="868">
        <v>17.0</v>
      </c>
      <c r="B86" s="869" t="s">
        <v>1461</v>
      </c>
      <c r="C86" s="879"/>
      <c r="D86" s="879"/>
      <c r="E86" s="879"/>
      <c r="F86" s="874" t="s">
        <v>1457</v>
      </c>
      <c r="G86" s="873">
        <v>145.0</v>
      </c>
      <c r="H86" s="874">
        <v>360.0</v>
      </c>
      <c r="I86" s="907">
        <v>399.0</v>
      </c>
      <c r="J86" s="918">
        <f t="shared" si="15"/>
        <v>0.3634085213</v>
      </c>
      <c r="K86" s="880"/>
      <c r="L86" s="876" t="s">
        <v>1462</v>
      </c>
      <c r="M86" s="880"/>
    </row>
    <row r="87">
      <c r="A87" s="932"/>
      <c r="B87" s="933" t="s">
        <v>1463</v>
      </c>
      <c r="C87" s="934"/>
      <c r="D87" s="934"/>
      <c r="E87" s="934"/>
      <c r="F87" s="887"/>
      <c r="G87" s="118"/>
      <c r="H87" s="118"/>
      <c r="I87" s="118"/>
      <c r="J87" s="119"/>
      <c r="K87" s="888"/>
      <c r="L87" s="889"/>
      <c r="M87" s="888"/>
    </row>
    <row r="88" ht="60.0" customHeight="1">
      <c r="A88" s="878">
        <v>1.0</v>
      </c>
      <c r="B88" s="900" t="s">
        <v>1464</v>
      </c>
      <c r="C88" s="900"/>
      <c r="D88" s="900"/>
      <c r="E88" s="900"/>
      <c r="F88" s="922" t="s">
        <v>354</v>
      </c>
      <c r="G88" s="873">
        <v>212.24</v>
      </c>
      <c r="H88" s="874">
        <v>668.0</v>
      </c>
      <c r="I88" s="875">
        <v>759.0</v>
      </c>
      <c r="J88" s="918">
        <f t="shared" ref="J88:J93" si="16">G88/I88</f>
        <v>0.2796310935</v>
      </c>
      <c r="K88" s="880"/>
      <c r="L88" s="876" t="s">
        <v>1465</v>
      </c>
      <c r="M88" s="880"/>
    </row>
    <row r="89" ht="49.5" customHeight="1">
      <c r="A89" s="878">
        <v>2.0</v>
      </c>
      <c r="B89" s="879" t="s">
        <v>1466</v>
      </c>
      <c r="C89" s="899"/>
      <c r="D89" s="899"/>
      <c r="E89" s="899"/>
      <c r="F89" s="922" t="s">
        <v>354</v>
      </c>
      <c r="G89" s="873">
        <v>145.0</v>
      </c>
      <c r="H89" s="874">
        <v>580.0</v>
      </c>
      <c r="I89" s="875">
        <v>599.0</v>
      </c>
      <c r="J89" s="919">
        <f t="shared" si="16"/>
        <v>0.2420701169</v>
      </c>
      <c r="K89" s="880"/>
      <c r="L89" s="876"/>
      <c r="M89" s="880"/>
    </row>
    <row r="90" ht="61.5" customHeight="1">
      <c r="A90" s="878">
        <v>3.0</v>
      </c>
      <c r="B90" s="879" t="s">
        <v>1467</v>
      </c>
      <c r="C90" s="899"/>
      <c r="D90" s="899"/>
      <c r="E90" s="899"/>
      <c r="F90" s="922" t="s">
        <v>354</v>
      </c>
      <c r="G90" s="873">
        <v>108.15</v>
      </c>
      <c r="H90" s="874">
        <v>624.0</v>
      </c>
      <c r="I90" s="875">
        <v>699.0</v>
      </c>
      <c r="J90" s="918">
        <f t="shared" si="16"/>
        <v>0.15472103</v>
      </c>
      <c r="K90" s="880"/>
      <c r="L90" s="876" t="s">
        <v>1468</v>
      </c>
      <c r="M90" s="880"/>
    </row>
    <row r="91" ht="63.0" customHeight="1">
      <c r="A91" s="878">
        <v>4.0</v>
      </c>
      <c r="B91" s="879" t="s">
        <v>1469</v>
      </c>
      <c r="C91" s="904"/>
      <c r="D91" s="904"/>
      <c r="E91" s="904"/>
      <c r="F91" s="874" t="s">
        <v>354</v>
      </c>
      <c r="G91" s="873">
        <v>129.03</v>
      </c>
      <c r="H91" s="874">
        <v>520.0</v>
      </c>
      <c r="I91" s="875">
        <v>699.0</v>
      </c>
      <c r="J91" s="919">
        <f t="shared" si="16"/>
        <v>0.1845922747</v>
      </c>
      <c r="K91" s="880"/>
      <c r="L91" s="876" t="s">
        <v>1470</v>
      </c>
      <c r="M91" s="880"/>
    </row>
    <row r="92">
      <c r="A92" s="878">
        <v>5.0</v>
      </c>
      <c r="B92" s="879" t="s">
        <v>1471</v>
      </c>
      <c r="C92" s="899"/>
      <c r="D92" s="899"/>
      <c r="E92" s="899"/>
      <c r="F92" s="874" t="s">
        <v>1472</v>
      </c>
      <c r="G92" s="873">
        <v>166.92</v>
      </c>
      <c r="H92" s="874">
        <v>640.0</v>
      </c>
      <c r="I92" s="875">
        <v>759.0</v>
      </c>
      <c r="J92" s="918">
        <f t="shared" si="16"/>
        <v>0.2199209486</v>
      </c>
      <c r="K92" s="880"/>
      <c r="L92" s="876" t="s">
        <v>1473</v>
      </c>
      <c r="M92" s="880"/>
    </row>
    <row r="93">
      <c r="A93" s="931">
        <v>6.0</v>
      </c>
      <c r="B93" s="899" t="s">
        <v>1474</v>
      </c>
      <c r="C93" s="899"/>
      <c r="D93" s="899"/>
      <c r="E93" s="899"/>
      <c r="F93" s="874" t="s">
        <v>354</v>
      </c>
      <c r="G93" s="873">
        <v>150.0</v>
      </c>
      <c r="H93" s="874">
        <v>600.0</v>
      </c>
      <c r="I93" s="875">
        <v>759.0</v>
      </c>
      <c r="J93" s="919">
        <f t="shared" si="16"/>
        <v>0.1976284585</v>
      </c>
      <c r="K93" s="880"/>
      <c r="L93" s="881"/>
      <c r="M93" s="880"/>
    </row>
    <row r="94">
      <c r="A94" s="860"/>
      <c r="B94" s="917" t="s">
        <v>151</v>
      </c>
      <c r="C94" s="896"/>
      <c r="D94" s="896"/>
      <c r="E94" s="896"/>
      <c r="F94" s="887"/>
      <c r="G94" s="118"/>
      <c r="H94" s="118"/>
      <c r="I94" s="118"/>
      <c r="J94" s="119"/>
      <c r="K94" s="888"/>
      <c r="L94" s="889"/>
      <c r="M94" s="888"/>
    </row>
    <row r="95">
      <c r="A95" s="931">
        <v>1.0</v>
      </c>
      <c r="B95" s="935" t="s">
        <v>1475</v>
      </c>
      <c r="C95" s="936"/>
      <c r="D95" s="936"/>
      <c r="E95" s="936"/>
      <c r="F95" s="874" t="s">
        <v>1385</v>
      </c>
      <c r="G95" s="892">
        <v>128.0</v>
      </c>
      <c r="H95" s="937">
        <v>480.0</v>
      </c>
      <c r="I95" s="893">
        <v>649.0</v>
      </c>
      <c r="J95" s="938">
        <f t="shared" ref="J95:J98" si="17">G95/I95</f>
        <v>0.1972265023</v>
      </c>
      <c r="K95" s="880"/>
      <c r="L95" s="881"/>
      <c r="M95" s="880"/>
    </row>
    <row r="96">
      <c r="A96" s="931">
        <v>2.0</v>
      </c>
      <c r="B96" s="899" t="s">
        <v>1476</v>
      </c>
      <c r="C96" s="899"/>
      <c r="D96" s="899"/>
      <c r="E96" s="899"/>
      <c r="F96" s="874" t="s">
        <v>1350</v>
      </c>
      <c r="G96" s="873">
        <v>180.0</v>
      </c>
      <c r="H96" s="874">
        <v>720.0</v>
      </c>
      <c r="I96" s="875">
        <v>749.0</v>
      </c>
      <c r="J96" s="939">
        <f t="shared" si="17"/>
        <v>0.2403204272</v>
      </c>
      <c r="K96" s="880"/>
      <c r="L96" s="881"/>
      <c r="M96" s="880"/>
    </row>
    <row r="97">
      <c r="A97" s="931">
        <v>3.0</v>
      </c>
      <c r="B97" s="899" t="s">
        <v>1477</v>
      </c>
      <c r="C97" s="899"/>
      <c r="D97" s="899"/>
      <c r="E97" s="899"/>
      <c r="F97" s="874" t="s">
        <v>651</v>
      </c>
      <c r="G97" s="873">
        <v>125.0</v>
      </c>
      <c r="H97" s="874">
        <v>720.0</v>
      </c>
      <c r="I97" s="875">
        <v>599.0</v>
      </c>
      <c r="J97" s="938">
        <f t="shared" si="17"/>
        <v>0.2086811352</v>
      </c>
      <c r="K97" s="880"/>
      <c r="L97" s="881"/>
      <c r="M97" s="880"/>
    </row>
    <row r="98">
      <c r="A98" s="931">
        <v>4.0</v>
      </c>
      <c r="B98" s="899" t="s">
        <v>1478</v>
      </c>
      <c r="C98" s="899"/>
      <c r="D98" s="899"/>
      <c r="E98" s="899"/>
      <c r="F98" s="874" t="s">
        <v>1350</v>
      </c>
      <c r="G98" s="873">
        <v>160.0</v>
      </c>
      <c r="H98" s="874">
        <v>640.0</v>
      </c>
      <c r="I98" s="875">
        <v>749.0</v>
      </c>
      <c r="J98" s="938">
        <f t="shared" si="17"/>
        <v>0.2136181575</v>
      </c>
      <c r="K98" s="880"/>
      <c r="L98" s="881"/>
      <c r="M98" s="880"/>
    </row>
    <row r="99">
      <c r="A99" s="885"/>
      <c r="B99" s="895" t="s">
        <v>1479</v>
      </c>
      <c r="C99" s="896"/>
      <c r="D99" s="896"/>
      <c r="E99" s="896"/>
      <c r="F99" s="940"/>
      <c r="G99" s="940"/>
      <c r="H99" s="940"/>
      <c r="I99" s="940"/>
      <c r="J99" s="941"/>
      <c r="K99" s="888"/>
      <c r="L99" s="889"/>
      <c r="M99" s="888"/>
    </row>
    <row r="100" ht="22.5" customHeight="1">
      <c r="A100" s="931">
        <v>1.0</v>
      </c>
      <c r="B100" s="904" t="s">
        <v>1480</v>
      </c>
      <c r="C100" s="904"/>
      <c r="D100" s="904"/>
      <c r="E100" s="904"/>
      <c r="F100" s="874" t="s">
        <v>1481</v>
      </c>
      <c r="G100" s="873">
        <v>45.0</v>
      </c>
      <c r="H100" s="874">
        <v>180.0</v>
      </c>
      <c r="I100" s="875">
        <v>399.0</v>
      </c>
      <c r="J100" s="938">
        <f t="shared" ref="J100:J107" si="18">G100/I100</f>
        <v>0.1127819549</v>
      </c>
      <c r="K100" s="880"/>
      <c r="L100" s="881"/>
      <c r="M100" s="880"/>
    </row>
    <row r="101" ht="24.75" customHeight="1">
      <c r="A101" s="931">
        <v>2.0</v>
      </c>
      <c r="B101" s="904" t="s">
        <v>1482</v>
      </c>
      <c r="C101" s="904"/>
      <c r="D101" s="904"/>
      <c r="E101" s="904"/>
      <c r="F101" s="874" t="s">
        <v>1481</v>
      </c>
      <c r="G101" s="873">
        <v>55.0</v>
      </c>
      <c r="H101" s="874">
        <v>220.0</v>
      </c>
      <c r="I101" s="875">
        <v>399.0</v>
      </c>
      <c r="J101" s="939">
        <f t="shared" si="18"/>
        <v>0.1378446115</v>
      </c>
      <c r="K101" s="880"/>
      <c r="L101" s="881"/>
      <c r="M101" s="880"/>
    </row>
    <row r="102" ht="33.0" customHeight="1">
      <c r="A102" s="931">
        <v>3.0</v>
      </c>
      <c r="B102" s="904" t="s">
        <v>1483</v>
      </c>
      <c r="C102" s="904"/>
      <c r="D102" s="904"/>
      <c r="E102" s="904"/>
      <c r="F102" s="874" t="s">
        <v>354</v>
      </c>
      <c r="G102" s="873">
        <v>90.0</v>
      </c>
      <c r="H102" s="874">
        <v>360.0</v>
      </c>
      <c r="I102" s="875">
        <v>449.0</v>
      </c>
      <c r="J102" s="938">
        <f t="shared" si="18"/>
        <v>0.2004454343</v>
      </c>
      <c r="K102" s="880"/>
      <c r="L102" s="881"/>
      <c r="M102" s="880"/>
    </row>
    <row r="103" ht="39.0" customHeight="1">
      <c r="A103" s="931">
        <v>4.0</v>
      </c>
      <c r="B103" s="904" t="s">
        <v>1484</v>
      </c>
      <c r="C103" s="904"/>
      <c r="D103" s="904"/>
      <c r="E103" s="904"/>
      <c r="F103" s="874" t="s">
        <v>354</v>
      </c>
      <c r="G103" s="873">
        <v>90.0</v>
      </c>
      <c r="H103" s="874">
        <v>360.0</v>
      </c>
      <c r="I103" s="875">
        <v>449.0</v>
      </c>
      <c r="J103" s="939">
        <f t="shared" si="18"/>
        <v>0.2004454343</v>
      </c>
      <c r="K103" s="880"/>
      <c r="L103" s="881"/>
      <c r="M103" s="880"/>
    </row>
    <row r="104" ht="58.5" customHeight="1">
      <c r="A104" s="931">
        <v>5.0</v>
      </c>
      <c r="B104" s="904" t="s">
        <v>1485</v>
      </c>
      <c r="C104" s="904"/>
      <c r="D104" s="904"/>
      <c r="E104" s="904"/>
      <c r="F104" s="874" t="s">
        <v>125</v>
      </c>
      <c r="G104" s="873">
        <v>90.0</v>
      </c>
      <c r="H104" s="874">
        <v>360.0</v>
      </c>
      <c r="I104" s="875">
        <v>399.0</v>
      </c>
      <c r="J104" s="938">
        <f t="shared" si="18"/>
        <v>0.2255639098</v>
      </c>
      <c r="K104" s="880"/>
      <c r="L104" s="881"/>
      <c r="M104" s="880"/>
    </row>
    <row r="105" ht="45.75" customHeight="1">
      <c r="A105" s="931">
        <v>6.0</v>
      </c>
      <c r="B105" s="879" t="s">
        <v>1486</v>
      </c>
      <c r="C105" s="879"/>
      <c r="D105" s="879"/>
      <c r="E105" s="879"/>
      <c r="F105" s="874" t="s">
        <v>125</v>
      </c>
      <c r="G105" s="873">
        <v>50.0</v>
      </c>
      <c r="H105" s="874">
        <v>200.0</v>
      </c>
      <c r="I105" s="875">
        <v>399.0</v>
      </c>
      <c r="J105" s="939">
        <f t="shared" si="18"/>
        <v>0.1253132832</v>
      </c>
      <c r="K105" s="880"/>
      <c r="L105" s="881"/>
      <c r="M105" s="880"/>
    </row>
    <row r="106" ht="36.0" customHeight="1">
      <c r="A106" s="931">
        <v>7.0</v>
      </c>
      <c r="B106" s="904" t="s">
        <v>1487</v>
      </c>
      <c r="C106" s="904"/>
      <c r="D106" s="904"/>
      <c r="E106" s="904"/>
      <c r="F106" s="874" t="s">
        <v>1299</v>
      </c>
      <c r="G106" s="873">
        <v>80.0</v>
      </c>
      <c r="H106" s="874">
        <v>320.0</v>
      </c>
      <c r="I106" s="875">
        <v>399.0</v>
      </c>
      <c r="J106" s="938">
        <f t="shared" si="18"/>
        <v>0.2005012531</v>
      </c>
      <c r="K106" s="880"/>
      <c r="L106" s="881"/>
      <c r="M106" s="880"/>
    </row>
    <row r="107" ht="36.75" customHeight="1">
      <c r="A107" s="931">
        <v>8.0</v>
      </c>
      <c r="B107" s="904" t="s">
        <v>1488</v>
      </c>
      <c r="C107" s="904"/>
      <c r="D107" s="904"/>
      <c r="E107" s="904"/>
      <c r="F107" s="874" t="s">
        <v>1489</v>
      </c>
      <c r="G107" s="873">
        <v>60.0</v>
      </c>
      <c r="H107" s="874">
        <v>240.0</v>
      </c>
      <c r="I107" s="875">
        <v>399.0</v>
      </c>
      <c r="J107" s="939">
        <f t="shared" si="18"/>
        <v>0.1503759398</v>
      </c>
      <c r="K107" s="880"/>
      <c r="L107" s="881"/>
      <c r="M107" s="880"/>
    </row>
    <row r="108">
      <c r="A108" s="885"/>
      <c r="B108" s="895" t="s">
        <v>279</v>
      </c>
      <c r="C108" s="896"/>
      <c r="D108" s="896"/>
      <c r="E108" s="896"/>
      <c r="F108" s="940"/>
      <c r="G108" s="940"/>
      <c r="H108" s="940"/>
      <c r="I108" s="940"/>
      <c r="J108" s="941"/>
      <c r="K108" s="888"/>
      <c r="L108" s="889"/>
      <c r="M108" s="888"/>
    </row>
    <row r="109" ht="64.5" customHeight="1">
      <c r="A109" s="931">
        <v>1.0</v>
      </c>
      <c r="B109" s="879" t="s">
        <v>1490</v>
      </c>
      <c r="C109" s="942" t="s">
        <v>291</v>
      </c>
      <c r="D109" s="879"/>
      <c r="E109" s="879"/>
      <c r="F109" s="874" t="s">
        <v>354</v>
      </c>
      <c r="G109" s="873">
        <v>90.0</v>
      </c>
      <c r="H109" s="874">
        <v>360.0</v>
      </c>
      <c r="I109" s="875">
        <v>499.0</v>
      </c>
      <c r="J109" s="918">
        <f t="shared" ref="J109:J115" si="19">G109/I109</f>
        <v>0.1803607214</v>
      </c>
      <c r="K109" s="880"/>
      <c r="L109" s="876" t="s">
        <v>1491</v>
      </c>
      <c r="M109" s="880"/>
    </row>
    <row r="110" ht="57.75" customHeight="1">
      <c r="A110" s="931">
        <v>2.0</v>
      </c>
      <c r="B110" s="879" t="s">
        <v>1492</v>
      </c>
      <c r="C110" s="942" t="s">
        <v>1493</v>
      </c>
      <c r="D110" s="879"/>
      <c r="E110" s="879"/>
      <c r="F110" s="874" t="s">
        <v>354</v>
      </c>
      <c r="G110" s="873">
        <v>165.0</v>
      </c>
      <c r="H110" s="874">
        <v>660.0</v>
      </c>
      <c r="I110" s="875">
        <v>659.0</v>
      </c>
      <c r="J110" s="919">
        <f t="shared" si="19"/>
        <v>0.2503793627</v>
      </c>
      <c r="K110" s="880"/>
      <c r="L110" s="881"/>
      <c r="M110" s="880"/>
    </row>
    <row r="111" ht="57.0" customHeight="1">
      <c r="A111" s="931">
        <v>3.0</v>
      </c>
      <c r="B111" s="879" t="s">
        <v>1494</v>
      </c>
      <c r="C111" s="942" t="s">
        <v>1495</v>
      </c>
      <c r="D111" s="879"/>
      <c r="E111" s="879"/>
      <c r="F111" s="874" t="s">
        <v>354</v>
      </c>
      <c r="G111" s="873">
        <v>110.0</v>
      </c>
      <c r="H111" s="874">
        <v>440.0</v>
      </c>
      <c r="I111" s="875">
        <v>549.0</v>
      </c>
      <c r="J111" s="918">
        <f t="shared" si="19"/>
        <v>0.2003642987</v>
      </c>
      <c r="K111" s="880"/>
      <c r="L111" s="881"/>
      <c r="M111" s="880"/>
    </row>
    <row r="112">
      <c r="A112" s="878">
        <v>4.0</v>
      </c>
      <c r="B112" s="879" t="s">
        <v>1496</v>
      </c>
      <c r="C112" s="942" t="s">
        <v>1497</v>
      </c>
      <c r="D112" s="879"/>
      <c r="E112" s="879"/>
      <c r="F112" s="874" t="s">
        <v>1350</v>
      </c>
      <c r="G112" s="873">
        <v>135.0</v>
      </c>
      <c r="H112" s="874">
        <v>540.0</v>
      </c>
      <c r="I112" s="875">
        <v>699.0</v>
      </c>
      <c r="J112" s="919">
        <f t="shared" si="19"/>
        <v>0.1931330472</v>
      </c>
      <c r="K112" s="880"/>
      <c r="L112" s="876" t="s">
        <v>1498</v>
      </c>
      <c r="M112" s="880"/>
    </row>
    <row r="113" ht="31.5" customHeight="1">
      <c r="A113" s="931">
        <v>5.0</v>
      </c>
      <c r="B113" s="879" t="s">
        <v>1499</v>
      </c>
      <c r="C113" s="942" t="s">
        <v>1500</v>
      </c>
      <c r="D113" s="879"/>
      <c r="E113" s="879"/>
      <c r="F113" s="943" t="s">
        <v>354</v>
      </c>
      <c r="G113" s="944">
        <v>130.0</v>
      </c>
      <c r="H113" s="943">
        <v>520.0</v>
      </c>
      <c r="I113" s="945">
        <v>559.0</v>
      </c>
      <c r="J113" s="918">
        <f t="shared" si="19"/>
        <v>0.2325581395</v>
      </c>
      <c r="K113" s="880"/>
      <c r="L113" s="881"/>
      <c r="M113" s="880"/>
    </row>
    <row r="114" ht="27.0" customHeight="1">
      <c r="A114" s="931">
        <v>6.0</v>
      </c>
      <c r="B114" s="879" t="s">
        <v>1501</v>
      </c>
      <c r="C114" s="942" t="s">
        <v>1502</v>
      </c>
      <c r="D114" s="879"/>
      <c r="E114" s="879"/>
      <c r="F114" s="943" t="s">
        <v>354</v>
      </c>
      <c r="G114" s="944">
        <v>45.0</v>
      </c>
      <c r="H114" s="943">
        <v>180.0</v>
      </c>
      <c r="I114" s="945">
        <v>399.0</v>
      </c>
      <c r="J114" s="919">
        <f t="shared" si="19"/>
        <v>0.1127819549</v>
      </c>
      <c r="K114" s="880"/>
      <c r="L114" s="881"/>
      <c r="M114" s="880"/>
    </row>
    <row r="115" ht="42.0" customHeight="1">
      <c r="A115" s="931">
        <v>7.0</v>
      </c>
      <c r="B115" s="879" t="s">
        <v>1503</v>
      </c>
      <c r="C115" s="942" t="s">
        <v>280</v>
      </c>
      <c r="D115" s="879"/>
      <c r="E115" s="879"/>
      <c r="F115" s="943" t="s">
        <v>125</v>
      </c>
      <c r="G115" s="944">
        <v>40.0</v>
      </c>
      <c r="H115" s="943">
        <v>160.0</v>
      </c>
      <c r="I115" s="945">
        <v>359.0</v>
      </c>
      <c r="J115" s="918">
        <f t="shared" si="19"/>
        <v>0.1114206128</v>
      </c>
      <c r="K115" s="880"/>
      <c r="L115" s="881"/>
      <c r="M115" s="880"/>
    </row>
    <row r="116">
      <c r="A116" s="885"/>
      <c r="B116" s="895" t="s">
        <v>1504</v>
      </c>
      <c r="C116" s="896"/>
      <c r="D116" s="896"/>
      <c r="E116" s="896"/>
      <c r="F116" s="940"/>
      <c r="G116" s="940"/>
      <c r="H116" s="940"/>
      <c r="I116" s="940"/>
      <c r="J116" s="941"/>
      <c r="K116" s="888"/>
      <c r="L116" s="889"/>
      <c r="M116" s="888"/>
    </row>
    <row r="117" ht="45.0" customHeight="1">
      <c r="A117" s="946">
        <v>1.0</v>
      </c>
      <c r="B117" s="879" t="s">
        <v>1505</v>
      </c>
      <c r="C117" s="883"/>
      <c r="D117" s="883"/>
      <c r="E117" s="883"/>
      <c r="F117" s="874" t="s">
        <v>354</v>
      </c>
      <c r="G117" s="873">
        <v>90.0</v>
      </c>
      <c r="H117" s="874">
        <v>360.0</v>
      </c>
      <c r="I117" s="875">
        <v>459.0</v>
      </c>
      <c r="J117" s="918">
        <f t="shared" ref="J117:J119" si="20">G117/I117</f>
        <v>0.1960784314</v>
      </c>
      <c r="K117" s="880"/>
      <c r="L117" s="881"/>
      <c r="M117" s="880"/>
    </row>
    <row r="118" ht="60.0" customHeight="1">
      <c r="A118" s="878">
        <v>2.0</v>
      </c>
      <c r="B118" s="879" t="s">
        <v>1506</v>
      </c>
      <c r="C118" s="904"/>
      <c r="D118" s="904"/>
      <c r="E118" s="904"/>
      <c r="F118" s="874" t="s">
        <v>354</v>
      </c>
      <c r="G118" s="873">
        <v>130.0</v>
      </c>
      <c r="H118" s="874">
        <v>520.0</v>
      </c>
      <c r="I118" s="875">
        <v>549.0</v>
      </c>
      <c r="J118" s="919">
        <f t="shared" si="20"/>
        <v>0.2367941712</v>
      </c>
      <c r="K118" s="880"/>
      <c r="L118" s="881"/>
      <c r="M118" s="880"/>
    </row>
    <row r="119">
      <c r="A119" s="878">
        <v>3.0</v>
      </c>
      <c r="B119" s="879" t="s">
        <v>1507</v>
      </c>
      <c r="C119" s="883"/>
      <c r="D119" s="883"/>
      <c r="E119" s="883"/>
      <c r="F119" s="874" t="s">
        <v>354</v>
      </c>
      <c r="G119" s="873">
        <v>92.0</v>
      </c>
      <c r="H119" s="874">
        <v>368.0</v>
      </c>
      <c r="I119" s="875">
        <v>459.0</v>
      </c>
      <c r="J119" s="918">
        <f t="shared" si="20"/>
        <v>0.2004357298</v>
      </c>
      <c r="K119" s="880"/>
      <c r="L119" s="876" t="s">
        <v>1508</v>
      </c>
      <c r="M119" s="880"/>
    </row>
  </sheetData>
  <autoFilter ref="$E$1:$E$119"/>
  <mergeCells count="6">
    <mergeCell ref="G11:J11"/>
    <mergeCell ref="F42:J42"/>
    <mergeCell ref="F48:J48"/>
    <mergeCell ref="F57:J57"/>
    <mergeCell ref="F87:J87"/>
    <mergeCell ref="F94:J94"/>
  </mergeCells>
  <conditionalFormatting sqref="J3:J10 K3 J12:J19 J21:J28 J30:J41 J43:J47 J49">
    <cfRule type="colorScale" priority="1">
      <colorScale>
        <cfvo type="min"/>
        <cfvo type="percentile" val="50"/>
        <cfvo type="max"/>
        <color rgb="FF57BB8A"/>
        <color rgb="FFFFFFFF"/>
        <color rgb="FFE67C73"/>
      </colorScale>
    </cfRule>
  </conditionalFormatting>
  <dataValidations>
    <dataValidation type="list" allowBlank="1" showErrorMessage="1" sqref="E3">
      <formula1>"Питер,Мытищи"</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9"/>
    <col customWidth="1" min="2" max="2" width="64.29"/>
    <col customWidth="1" min="3" max="3" width="16.43"/>
    <col customWidth="1" min="4" max="4" width="14.86"/>
    <col customWidth="1" min="5" max="5" width="13.14"/>
    <col customWidth="1" min="6" max="6" width="10.14"/>
    <col customWidth="1" min="7" max="7" width="16.29"/>
    <col customWidth="1" min="8" max="8" width="13.86"/>
    <col customWidth="1" min="9" max="9" width="12.86"/>
    <col customWidth="1" min="11" max="11" width="17.86"/>
  </cols>
  <sheetData>
    <row r="1" ht="17.25" customHeight="1">
      <c r="A1" s="849" t="s">
        <v>1287</v>
      </c>
      <c r="B1" s="850" t="s">
        <v>1288</v>
      </c>
      <c r="C1" s="851" t="s">
        <v>1289</v>
      </c>
      <c r="D1" s="851" t="s">
        <v>1290</v>
      </c>
      <c r="E1" s="853" t="s">
        <v>299</v>
      </c>
      <c r="F1" s="854" t="s">
        <v>1292</v>
      </c>
      <c r="G1" s="853" t="s">
        <v>1293</v>
      </c>
      <c r="H1" s="855" t="s">
        <v>513</v>
      </c>
      <c r="I1" s="856" t="s">
        <v>1294</v>
      </c>
      <c r="J1" s="857" t="s">
        <v>1295</v>
      </c>
      <c r="K1" s="858" t="s">
        <v>1296</v>
      </c>
      <c r="L1" s="859" t="s">
        <v>1509</v>
      </c>
    </row>
    <row r="2">
      <c r="A2" s="947"/>
      <c r="B2" s="861"/>
      <c r="C2" s="862"/>
      <c r="D2" s="862"/>
      <c r="E2" s="863"/>
      <c r="F2" s="864"/>
      <c r="G2" s="864"/>
      <c r="H2" s="864"/>
      <c r="I2" s="865"/>
      <c r="J2" s="866"/>
      <c r="K2" s="867"/>
      <c r="L2" s="866"/>
    </row>
    <row r="3" ht="36.0" customHeight="1">
      <c r="A3" s="878">
        <v>1.0</v>
      </c>
      <c r="B3" s="879" t="s">
        <v>1510</v>
      </c>
      <c r="C3" s="870"/>
      <c r="D3" s="870"/>
      <c r="E3" s="872" t="s">
        <v>1511</v>
      </c>
      <c r="F3" s="873">
        <v>87.0</v>
      </c>
      <c r="G3" s="874">
        <f t="shared" ref="G3:G7" si="1">F3*4</f>
        <v>348</v>
      </c>
      <c r="H3" s="875">
        <v>379.0</v>
      </c>
      <c r="I3" s="134">
        <f t="shared" ref="I3:I7" si="2">F3/H3</f>
        <v>0.2295514512</v>
      </c>
      <c r="J3" s="880"/>
      <c r="K3" s="876"/>
      <c r="L3" s="880"/>
    </row>
    <row r="4" ht="40.5" customHeight="1">
      <c r="A4" s="878">
        <v>2.0</v>
      </c>
      <c r="B4" s="879" t="s">
        <v>1512</v>
      </c>
      <c r="C4" s="883"/>
      <c r="D4" s="883"/>
      <c r="E4" s="872" t="s">
        <v>1511</v>
      </c>
      <c r="F4" s="873">
        <v>120.0</v>
      </c>
      <c r="G4" s="874">
        <f t="shared" si="1"/>
        <v>480</v>
      </c>
      <c r="H4" s="875">
        <v>499.0</v>
      </c>
      <c r="I4" s="134">
        <f t="shared" si="2"/>
        <v>0.2404809619</v>
      </c>
      <c r="J4" s="880"/>
      <c r="K4" s="876"/>
      <c r="L4" s="880"/>
    </row>
    <row r="5" ht="44.25" customHeight="1">
      <c r="A5" s="878">
        <v>3.0</v>
      </c>
      <c r="B5" s="879" t="s">
        <v>1513</v>
      </c>
      <c r="C5" s="890"/>
      <c r="D5" s="891"/>
      <c r="E5" s="874" t="s">
        <v>125</v>
      </c>
      <c r="F5" s="892">
        <v>100.0</v>
      </c>
      <c r="G5" s="874">
        <f t="shared" si="1"/>
        <v>400</v>
      </c>
      <c r="H5" s="893">
        <v>399.0</v>
      </c>
      <c r="I5" s="134">
        <f t="shared" si="2"/>
        <v>0.2506265664</v>
      </c>
      <c r="J5" s="880"/>
      <c r="K5" s="876"/>
      <c r="L5" s="880"/>
    </row>
    <row r="6" ht="43.5" customHeight="1">
      <c r="A6" s="878">
        <v>4.0</v>
      </c>
      <c r="B6" s="879" t="s">
        <v>1514</v>
      </c>
      <c r="C6" s="891"/>
      <c r="D6" s="891"/>
      <c r="E6" s="874" t="s">
        <v>1511</v>
      </c>
      <c r="F6" s="892">
        <v>186.0</v>
      </c>
      <c r="G6" s="874">
        <f t="shared" si="1"/>
        <v>744</v>
      </c>
      <c r="H6" s="893">
        <v>659.0</v>
      </c>
      <c r="I6" s="134">
        <f t="shared" si="2"/>
        <v>0.282245827</v>
      </c>
      <c r="J6" s="880"/>
      <c r="K6" s="876"/>
      <c r="L6" s="880"/>
    </row>
    <row r="7" ht="46.5" customHeight="1">
      <c r="A7" s="878">
        <v>5.0</v>
      </c>
      <c r="B7" s="879" t="s">
        <v>1515</v>
      </c>
      <c r="C7" s="891"/>
      <c r="D7" s="891"/>
      <c r="E7" s="874" t="s">
        <v>1511</v>
      </c>
      <c r="F7" s="892">
        <v>145.0</v>
      </c>
      <c r="G7" s="874">
        <f t="shared" si="1"/>
        <v>580</v>
      </c>
      <c r="H7" s="893">
        <v>559.0</v>
      </c>
      <c r="I7" s="134">
        <f t="shared" si="2"/>
        <v>0.259391771</v>
      </c>
      <c r="J7" s="880"/>
      <c r="K7" s="876"/>
      <c r="L7" s="880"/>
    </row>
    <row r="8">
      <c r="A8" s="948"/>
      <c r="B8" s="949" t="s">
        <v>1516</v>
      </c>
      <c r="C8" s="896"/>
      <c r="D8" s="896"/>
      <c r="E8" s="897"/>
      <c r="F8" s="897"/>
      <c r="G8" s="897"/>
      <c r="H8" s="897"/>
      <c r="I8" s="898"/>
      <c r="J8" s="888"/>
      <c r="K8" s="889"/>
      <c r="L8" s="888"/>
    </row>
    <row r="9" ht="26.25" customHeight="1">
      <c r="A9" s="878">
        <v>6.0</v>
      </c>
      <c r="B9" s="879" t="s">
        <v>1517</v>
      </c>
      <c r="C9" s="890"/>
      <c r="D9" s="891"/>
      <c r="E9" s="874" t="s">
        <v>1518</v>
      </c>
      <c r="F9" s="892">
        <v>30.0</v>
      </c>
      <c r="G9" s="874">
        <f t="shared" ref="G9:G13" si="3">F9*4</f>
        <v>120</v>
      </c>
      <c r="H9" s="893">
        <v>229.0</v>
      </c>
      <c r="I9" s="134">
        <f t="shared" ref="I9:I13" si="4">F9/H9</f>
        <v>0.1310043668</v>
      </c>
      <c r="J9" s="880"/>
      <c r="K9" s="876"/>
      <c r="L9" s="880"/>
    </row>
    <row r="10">
      <c r="A10" s="878">
        <v>7.0</v>
      </c>
      <c r="B10" s="879" t="s">
        <v>488</v>
      </c>
      <c r="C10" s="899"/>
      <c r="D10" s="899"/>
      <c r="E10" s="874" t="s">
        <v>239</v>
      </c>
      <c r="F10" s="873">
        <v>12.0</v>
      </c>
      <c r="G10" s="874">
        <f t="shared" si="3"/>
        <v>48</v>
      </c>
      <c r="H10" s="875">
        <v>79.0</v>
      </c>
      <c r="I10" s="134">
        <f t="shared" si="4"/>
        <v>0.1518987342</v>
      </c>
      <c r="J10" s="880"/>
      <c r="K10" s="876"/>
      <c r="L10" s="880"/>
    </row>
    <row r="11" ht="23.25" customHeight="1">
      <c r="A11" s="878">
        <v>8.0</v>
      </c>
      <c r="B11" s="879" t="s">
        <v>1519</v>
      </c>
      <c r="C11" s="890"/>
      <c r="D11" s="899"/>
      <c r="E11" s="874" t="s">
        <v>239</v>
      </c>
      <c r="F11" s="873">
        <v>15.0</v>
      </c>
      <c r="G11" s="874">
        <f t="shared" si="3"/>
        <v>60</v>
      </c>
      <c r="H11" s="875">
        <v>79.0</v>
      </c>
      <c r="I11" s="134">
        <f t="shared" si="4"/>
        <v>0.1898734177</v>
      </c>
      <c r="J11" s="880"/>
      <c r="K11" s="876"/>
      <c r="L11" s="880"/>
    </row>
    <row r="12" ht="30.0" customHeight="1">
      <c r="A12" s="878">
        <v>9.0</v>
      </c>
      <c r="B12" s="879" t="s">
        <v>1520</v>
      </c>
      <c r="C12" s="900"/>
      <c r="D12" s="900"/>
      <c r="E12" s="874" t="s">
        <v>239</v>
      </c>
      <c r="F12" s="873">
        <v>15.0</v>
      </c>
      <c r="G12" s="874">
        <f t="shared" si="3"/>
        <v>60</v>
      </c>
      <c r="H12" s="875">
        <v>79.0</v>
      </c>
      <c r="I12" s="134">
        <f t="shared" si="4"/>
        <v>0.1898734177</v>
      </c>
      <c r="J12" s="880"/>
      <c r="K12" s="876"/>
      <c r="L12" s="880"/>
    </row>
    <row r="13">
      <c r="A13" s="878">
        <v>10.0</v>
      </c>
      <c r="B13" s="879" t="s">
        <v>1521</v>
      </c>
      <c r="C13" s="904"/>
      <c r="D13" s="904"/>
      <c r="E13" s="874" t="s">
        <v>1522</v>
      </c>
      <c r="F13" s="873">
        <v>24.0</v>
      </c>
      <c r="G13" s="874">
        <f t="shared" si="3"/>
        <v>96</v>
      </c>
      <c r="H13" s="875">
        <v>119.0</v>
      </c>
      <c r="I13" s="134">
        <f t="shared" si="4"/>
        <v>0.2016806723</v>
      </c>
      <c r="J13" s="880"/>
      <c r="K13" s="876"/>
      <c r="L13" s="880"/>
    </row>
    <row r="14">
      <c r="A14" s="948"/>
      <c r="B14" s="895"/>
      <c r="C14" s="896"/>
      <c r="D14" s="896"/>
      <c r="E14" s="897"/>
      <c r="F14" s="897"/>
      <c r="G14" s="897"/>
      <c r="H14" s="897"/>
      <c r="I14" s="898"/>
      <c r="J14" s="888"/>
      <c r="K14" s="889"/>
      <c r="L14" s="888"/>
    </row>
  </sheetData>
  <conditionalFormatting sqref="I3:I7 I9:I13">
    <cfRule type="colorScale" priority="1">
      <colorScale>
        <cfvo type="min"/>
        <cfvo type="percentile" val="50"/>
        <cfvo type="max"/>
        <color rgb="FF57BB8A"/>
        <color rgb="FFFFFFFF"/>
        <color rgb="FFE67C73"/>
      </colorScale>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outlineLevelCol="1" outlineLevelRow="2"/>
  <cols>
    <col collapsed="1" customWidth="1" min="1" max="1" width="39.0"/>
    <col customWidth="1" hidden="1" min="2" max="2" width="26.0" outlineLevel="1"/>
    <col customWidth="1" hidden="1" min="3" max="3" width="29.71" outlineLevel="1"/>
    <col customWidth="1" hidden="1" min="4" max="4" width="42.71" outlineLevel="1"/>
    <col customWidth="1" min="5" max="5" width="24.86"/>
  </cols>
  <sheetData>
    <row r="1" ht="14.25" customHeight="1">
      <c r="A1" s="544"/>
      <c r="B1" s="638"/>
      <c r="C1" s="670"/>
      <c r="D1" s="639"/>
      <c r="E1" s="727"/>
      <c r="F1" s="641"/>
      <c r="G1" s="539"/>
      <c r="H1" s="728"/>
      <c r="I1" s="642"/>
      <c r="J1" s="536"/>
      <c r="K1" s="643"/>
      <c r="L1" s="536"/>
      <c r="M1" s="645"/>
      <c r="N1" s="536"/>
      <c r="O1" s="536"/>
      <c r="P1" s="647"/>
      <c r="Q1" s="658"/>
    </row>
    <row r="2" ht="14.25" hidden="1" customHeight="1">
      <c r="A2" s="525" t="s">
        <v>1059</v>
      </c>
      <c r="B2" s="638"/>
      <c r="C2" s="670"/>
      <c r="D2" s="639"/>
      <c r="E2" s="640" t="s">
        <v>318</v>
      </c>
      <c r="F2" s="641"/>
      <c r="G2" s="539"/>
      <c r="H2" s="728"/>
      <c r="I2" s="642"/>
      <c r="J2" s="536"/>
      <c r="K2" s="643"/>
      <c r="L2" s="536"/>
      <c r="M2" s="645"/>
      <c r="N2" s="536"/>
      <c r="O2" s="536"/>
      <c r="P2" s="647"/>
      <c r="Q2" s="658"/>
    </row>
    <row r="3" ht="14.25" customHeight="1">
      <c r="B3" s="638"/>
      <c r="C3" s="670"/>
      <c r="D3" s="639"/>
      <c r="E3" s="640" t="s">
        <v>714</v>
      </c>
      <c r="F3" s="641"/>
      <c r="G3" s="539"/>
      <c r="H3" s="728"/>
      <c r="I3" s="642"/>
      <c r="J3" s="536"/>
      <c r="K3" s="643"/>
      <c r="L3" s="536"/>
      <c r="M3" s="645"/>
      <c r="N3" s="536"/>
      <c r="O3" s="536"/>
      <c r="P3" s="647"/>
      <c r="Q3" s="658"/>
    </row>
    <row r="4" ht="14.25" customHeight="1">
      <c r="B4" s="638"/>
      <c r="C4" s="670"/>
      <c r="D4" s="639"/>
      <c r="E4" s="640" t="s">
        <v>715</v>
      </c>
      <c r="F4" s="641"/>
      <c r="G4" s="539"/>
      <c r="H4" s="728"/>
      <c r="I4" s="642"/>
      <c r="J4" s="536"/>
      <c r="K4" s="643"/>
      <c r="L4" s="536"/>
      <c r="M4" s="645"/>
      <c r="N4" s="536"/>
      <c r="O4" s="536"/>
      <c r="P4" s="647"/>
      <c r="Q4" s="658"/>
    </row>
    <row r="5" ht="14.25" customHeight="1">
      <c r="B5" s="638"/>
      <c r="C5" s="670"/>
      <c r="D5" s="639"/>
      <c r="E5" s="640" t="s">
        <v>716</v>
      </c>
      <c r="F5" s="641"/>
      <c r="G5" s="539"/>
      <c r="H5" s="728"/>
      <c r="I5" s="642"/>
      <c r="J5" s="536"/>
      <c r="K5" s="643"/>
      <c r="L5" s="536"/>
      <c r="M5" s="645"/>
      <c r="N5" s="536"/>
      <c r="O5" s="536"/>
      <c r="P5" s="647"/>
      <c r="Q5" s="658"/>
    </row>
    <row r="6" ht="14.25" hidden="1" customHeight="1">
      <c r="B6" s="638"/>
      <c r="C6" s="670"/>
      <c r="D6" s="639"/>
      <c r="E6" s="640" t="s">
        <v>318</v>
      </c>
      <c r="F6" s="641"/>
      <c r="G6" s="539"/>
      <c r="H6" s="728"/>
      <c r="I6" s="642"/>
      <c r="J6" s="536"/>
      <c r="K6" s="643"/>
      <c r="L6" s="536"/>
      <c r="M6" s="645"/>
      <c r="N6" s="536"/>
      <c r="O6" s="536"/>
      <c r="P6" s="647"/>
      <c r="Q6" s="658"/>
    </row>
    <row r="7" ht="14.25" customHeight="1" outlineLevel="1">
      <c r="A7" s="544" t="s">
        <v>711</v>
      </c>
      <c r="B7" s="638"/>
      <c r="C7" s="525" t="s">
        <v>712</v>
      </c>
      <c r="D7" s="639"/>
      <c r="E7" s="640" t="s">
        <v>713</v>
      </c>
      <c r="F7" s="641"/>
      <c r="G7" s="539"/>
      <c r="H7" s="729"/>
      <c r="I7" s="642"/>
      <c r="J7" s="536"/>
      <c r="K7" s="643"/>
      <c r="L7" s="644"/>
      <c r="M7" s="645"/>
      <c r="N7" s="646"/>
      <c r="O7" s="646"/>
      <c r="P7" s="647"/>
      <c r="Q7" s="539"/>
    </row>
    <row r="8" ht="14.25" customHeight="1" outlineLevel="1">
      <c r="D8" s="648"/>
      <c r="E8" s="640" t="s">
        <v>714</v>
      </c>
      <c r="F8" s="641"/>
      <c r="G8" s="539"/>
      <c r="H8" s="729"/>
      <c r="I8" s="642"/>
      <c r="J8" s="536"/>
      <c r="K8" s="643"/>
      <c r="L8" s="644"/>
      <c r="M8" s="645"/>
      <c r="N8" s="646"/>
      <c r="O8" s="646"/>
      <c r="P8" s="647"/>
      <c r="Q8" s="539"/>
    </row>
    <row r="9" ht="14.25" customHeight="1" outlineLevel="1">
      <c r="D9" s="648"/>
      <c r="E9" s="640" t="s">
        <v>715</v>
      </c>
      <c r="F9" s="641"/>
      <c r="G9" s="539"/>
      <c r="H9" s="729"/>
      <c r="I9" s="642"/>
      <c r="J9" s="536"/>
      <c r="K9" s="643"/>
      <c r="L9" s="644"/>
      <c r="M9" s="645"/>
      <c r="N9" s="646"/>
      <c r="O9" s="646"/>
      <c r="P9" s="647"/>
      <c r="Q9" s="539"/>
    </row>
    <row r="10" ht="14.25" customHeight="1" outlineLevel="1">
      <c r="D10" s="648"/>
      <c r="E10" s="649" t="s">
        <v>716</v>
      </c>
      <c r="F10" s="641"/>
      <c r="G10" s="539"/>
      <c r="H10" s="729"/>
      <c r="I10" s="642"/>
      <c r="J10" s="536"/>
      <c r="K10" s="643"/>
      <c r="L10" s="644"/>
      <c r="M10" s="645"/>
      <c r="N10" s="646"/>
      <c r="O10" s="646"/>
      <c r="P10" s="647"/>
      <c r="Q10" s="539"/>
    </row>
    <row r="11" ht="14.25" hidden="1" customHeight="1" outlineLevel="1">
      <c r="B11" s="638"/>
      <c r="C11" s="525"/>
      <c r="D11" s="639"/>
      <c r="E11" s="649" t="s">
        <v>318</v>
      </c>
      <c r="F11" s="641"/>
      <c r="G11" s="539"/>
      <c r="H11" s="729"/>
      <c r="I11" s="642"/>
      <c r="J11" s="536"/>
      <c r="K11" s="643"/>
      <c r="L11" s="644"/>
      <c r="M11" s="645"/>
      <c r="N11" s="646"/>
      <c r="O11" s="646"/>
      <c r="P11" s="647"/>
      <c r="Q11" s="539"/>
    </row>
    <row r="12" ht="14.25" customHeight="1" outlineLevel="2">
      <c r="A12" s="526" t="s">
        <v>718</v>
      </c>
      <c r="B12" s="650"/>
      <c r="C12" s="526" t="s">
        <v>718</v>
      </c>
      <c r="D12" s="651"/>
      <c r="E12" s="652" t="s">
        <v>713</v>
      </c>
      <c r="F12" s="527">
        <v>500.0</v>
      </c>
      <c r="G12" s="653">
        <v>299.0</v>
      </c>
      <c r="H12" s="730" t="str">
        <f t="shared" ref="H12:H13" si="1">G12/Q12</f>
        <v>#DIV/0!</v>
      </c>
      <c r="I12" s="529">
        <v>17.0</v>
      </c>
      <c r="J12" s="530">
        <f t="shared" ref="J12:J21" si="2">I12/G12</f>
        <v>0.05685618729</v>
      </c>
      <c r="K12" s="531">
        <f t="shared" ref="K12:K21" si="3">P12-I12</f>
        <v>-17</v>
      </c>
      <c r="L12" s="532">
        <f t="shared" ref="L12:L21" si="4">P12/I12-1</f>
        <v>-1</v>
      </c>
      <c r="M12" s="654"/>
      <c r="N12" s="655" t="s">
        <v>313</v>
      </c>
      <c r="O12" s="655" t="s">
        <v>313</v>
      </c>
      <c r="P12" s="656"/>
      <c r="Q12" s="653"/>
    </row>
    <row r="13" ht="14.25" customHeight="1" outlineLevel="2">
      <c r="D13" s="648"/>
      <c r="E13" s="652" t="s">
        <v>715</v>
      </c>
      <c r="F13" s="527">
        <v>500.0</v>
      </c>
      <c r="G13" s="653">
        <v>329.0</v>
      </c>
      <c r="H13" s="730" t="str">
        <f t="shared" si="1"/>
        <v>#DIV/0!</v>
      </c>
      <c r="I13" s="529">
        <v>17.0</v>
      </c>
      <c r="J13" s="530">
        <f t="shared" si="2"/>
        <v>0.05167173252</v>
      </c>
      <c r="K13" s="531">
        <f t="shared" si="3"/>
        <v>-17</v>
      </c>
      <c r="L13" s="532">
        <f t="shared" si="4"/>
        <v>-1</v>
      </c>
      <c r="M13" s="654"/>
      <c r="N13" s="655"/>
      <c r="O13" s="655"/>
      <c r="P13" s="656"/>
      <c r="Q13" s="653"/>
    </row>
    <row r="14" ht="14.25" customHeight="1" outlineLevel="2">
      <c r="B14" s="650"/>
      <c r="D14" s="651"/>
      <c r="E14" s="652" t="s">
        <v>716</v>
      </c>
      <c r="F14" s="527">
        <v>500.0</v>
      </c>
      <c r="G14" s="653">
        <v>329.0</v>
      </c>
      <c r="H14" s="730"/>
      <c r="I14" s="529">
        <v>26.0</v>
      </c>
      <c r="J14" s="530">
        <f t="shared" si="2"/>
        <v>0.07902735562</v>
      </c>
      <c r="K14" s="531">
        <f t="shared" si="3"/>
        <v>-26</v>
      </c>
      <c r="L14" s="532">
        <f t="shared" si="4"/>
        <v>-1</v>
      </c>
      <c r="M14" s="654"/>
      <c r="N14" s="655"/>
      <c r="O14" s="655"/>
      <c r="P14" s="656"/>
      <c r="Q14" s="653"/>
    </row>
    <row r="15" ht="14.25" hidden="1" customHeight="1" outlineLevel="2">
      <c r="B15" s="650"/>
      <c r="C15" s="526"/>
      <c r="D15" s="651"/>
      <c r="E15" s="652" t="s">
        <v>318</v>
      </c>
      <c r="F15" s="527">
        <v>500.0</v>
      </c>
      <c r="G15" s="653">
        <v>359.0</v>
      </c>
      <c r="H15" s="730"/>
      <c r="I15" s="529">
        <v>26.0</v>
      </c>
      <c r="J15" s="530">
        <f t="shared" si="2"/>
        <v>0.07242339833</v>
      </c>
      <c r="K15" s="531">
        <f t="shared" si="3"/>
        <v>-26</v>
      </c>
      <c r="L15" s="532">
        <f t="shared" si="4"/>
        <v>-1</v>
      </c>
      <c r="M15" s="654"/>
      <c r="N15" s="655"/>
      <c r="O15" s="655"/>
      <c r="P15" s="656"/>
      <c r="Q15" s="653"/>
    </row>
    <row r="16" ht="14.25" customHeight="1" outlineLevel="2">
      <c r="A16" s="526" t="s">
        <v>719</v>
      </c>
      <c r="B16" s="650"/>
      <c r="C16" s="526" t="s">
        <v>719</v>
      </c>
      <c r="D16" s="651"/>
      <c r="E16" s="652" t="s">
        <v>713</v>
      </c>
      <c r="F16" s="527">
        <v>500.0</v>
      </c>
      <c r="G16" s="653">
        <v>299.0</v>
      </c>
      <c r="H16" s="730" t="str">
        <f>G16/Q16</f>
        <v>#DIV/0!</v>
      </c>
      <c r="I16" s="529">
        <v>17.0</v>
      </c>
      <c r="J16" s="530">
        <f t="shared" si="2"/>
        <v>0.05685618729</v>
      </c>
      <c r="K16" s="531">
        <f t="shared" si="3"/>
        <v>-17</v>
      </c>
      <c r="L16" s="532">
        <f t="shared" si="4"/>
        <v>-1</v>
      </c>
      <c r="M16" s="654"/>
      <c r="N16" s="655" t="s">
        <v>313</v>
      </c>
      <c r="O16" s="655" t="s">
        <v>313</v>
      </c>
      <c r="P16" s="656"/>
      <c r="Q16" s="653"/>
    </row>
    <row r="17" ht="14.25" customHeight="1" outlineLevel="2">
      <c r="B17" s="650"/>
      <c r="D17" s="651"/>
      <c r="E17" s="652" t="s">
        <v>714</v>
      </c>
      <c r="F17" s="527">
        <v>500.0</v>
      </c>
      <c r="G17" s="653">
        <v>299.0</v>
      </c>
      <c r="H17" s="730"/>
      <c r="I17" s="529">
        <v>17.0</v>
      </c>
      <c r="J17" s="530">
        <f t="shared" si="2"/>
        <v>0.05685618729</v>
      </c>
      <c r="K17" s="531">
        <f t="shared" si="3"/>
        <v>-17</v>
      </c>
      <c r="L17" s="532">
        <f t="shared" si="4"/>
        <v>-1</v>
      </c>
      <c r="M17" s="654"/>
      <c r="N17" s="655"/>
      <c r="O17" s="655"/>
      <c r="P17" s="656"/>
      <c r="Q17" s="653"/>
    </row>
    <row r="18" ht="14.25" customHeight="1" outlineLevel="2">
      <c r="B18" s="650"/>
      <c r="D18" s="651"/>
      <c r="E18" s="652" t="s">
        <v>715</v>
      </c>
      <c r="F18" s="527">
        <v>500.0</v>
      </c>
      <c r="G18" s="653">
        <v>329.0</v>
      </c>
      <c r="H18" s="730"/>
      <c r="I18" s="529">
        <v>17.0</v>
      </c>
      <c r="J18" s="530">
        <f t="shared" si="2"/>
        <v>0.05167173252</v>
      </c>
      <c r="K18" s="531">
        <f t="shared" si="3"/>
        <v>-17</v>
      </c>
      <c r="L18" s="532">
        <f t="shared" si="4"/>
        <v>-1</v>
      </c>
      <c r="M18" s="654"/>
      <c r="N18" s="655"/>
      <c r="O18" s="655"/>
      <c r="P18" s="656"/>
      <c r="Q18" s="653"/>
    </row>
    <row r="19" ht="14.25" customHeight="1" outlineLevel="2">
      <c r="B19" s="650"/>
      <c r="D19" s="651"/>
      <c r="E19" s="652" t="s">
        <v>716</v>
      </c>
      <c r="F19" s="527">
        <v>500.0</v>
      </c>
      <c r="G19" s="653">
        <v>329.0</v>
      </c>
      <c r="H19" s="730"/>
      <c r="I19" s="529">
        <v>26.0</v>
      </c>
      <c r="J19" s="530">
        <f t="shared" si="2"/>
        <v>0.07902735562</v>
      </c>
      <c r="K19" s="531">
        <f t="shared" si="3"/>
        <v>-26</v>
      </c>
      <c r="L19" s="532">
        <f t="shared" si="4"/>
        <v>-1</v>
      </c>
      <c r="M19" s="654"/>
      <c r="N19" s="655"/>
      <c r="O19" s="655"/>
      <c r="P19" s="656"/>
      <c r="Q19" s="653"/>
    </row>
    <row r="20" ht="14.25" hidden="1" customHeight="1" outlineLevel="2">
      <c r="B20" s="650"/>
      <c r="C20" s="526"/>
      <c r="D20" s="651"/>
      <c r="E20" s="652" t="s">
        <v>318</v>
      </c>
      <c r="F20" s="527">
        <v>500.0</v>
      </c>
      <c r="G20" s="653">
        <v>359.0</v>
      </c>
      <c r="H20" s="730"/>
      <c r="I20" s="529">
        <v>26.0</v>
      </c>
      <c r="J20" s="530">
        <f t="shared" si="2"/>
        <v>0.07242339833</v>
      </c>
      <c r="K20" s="531">
        <f t="shared" si="3"/>
        <v>-26</v>
      </c>
      <c r="L20" s="532">
        <f t="shared" si="4"/>
        <v>-1</v>
      </c>
      <c r="M20" s="654"/>
      <c r="N20" s="655"/>
      <c r="O20" s="655"/>
      <c r="P20" s="656"/>
      <c r="Q20" s="653"/>
    </row>
    <row r="21" ht="14.25" customHeight="1" outlineLevel="2">
      <c r="A21" s="526" t="s">
        <v>1523</v>
      </c>
      <c r="B21" s="526"/>
      <c r="C21" s="526" t="s">
        <v>1523</v>
      </c>
      <c r="D21" s="651"/>
      <c r="E21" s="652" t="s">
        <v>714</v>
      </c>
      <c r="F21" s="527">
        <v>500.0</v>
      </c>
      <c r="G21" s="665">
        <v>299.0</v>
      </c>
      <c r="H21" s="665">
        <v>249.0</v>
      </c>
      <c r="I21" s="529">
        <v>17.0</v>
      </c>
      <c r="J21" s="530">
        <f t="shared" si="2"/>
        <v>0.05685618729</v>
      </c>
      <c r="K21" s="531">
        <f t="shared" si="3"/>
        <v>-17</v>
      </c>
      <c r="L21" s="532">
        <f t="shared" si="4"/>
        <v>-1</v>
      </c>
      <c r="M21" s="782"/>
      <c r="N21" s="655" t="s">
        <v>313</v>
      </c>
      <c r="O21" s="656">
        <v>249.0</v>
      </c>
      <c r="P21" s="566"/>
      <c r="Q21" s="566"/>
    </row>
    <row r="22" ht="14.25" customHeight="1" outlineLevel="1">
      <c r="A22" s="544" t="s">
        <v>720</v>
      </c>
      <c r="B22" s="638"/>
      <c r="C22" s="525" t="s">
        <v>721</v>
      </c>
      <c r="D22" s="639"/>
      <c r="E22" s="657" t="s">
        <v>713</v>
      </c>
      <c r="F22" s="538"/>
      <c r="G22" s="539"/>
      <c r="H22" s="731"/>
      <c r="I22" s="535"/>
      <c r="J22" s="536"/>
      <c r="K22" s="537"/>
      <c r="L22" s="536"/>
      <c r="M22" s="645"/>
      <c r="N22" s="536"/>
      <c r="O22" s="536"/>
      <c r="P22" s="647"/>
      <c r="Q22" s="658"/>
    </row>
    <row r="23" ht="14.25" customHeight="1" outlineLevel="1">
      <c r="B23" s="638"/>
      <c r="D23" s="639"/>
      <c r="E23" s="657" t="s">
        <v>714</v>
      </c>
      <c r="F23" s="538"/>
      <c r="G23" s="539"/>
      <c r="H23" s="731"/>
      <c r="I23" s="535"/>
      <c r="J23" s="536"/>
      <c r="K23" s="537"/>
      <c r="L23" s="536"/>
      <c r="M23" s="645"/>
      <c r="N23" s="536"/>
      <c r="O23" s="536"/>
      <c r="P23" s="647"/>
      <c r="Q23" s="658"/>
    </row>
    <row r="24" ht="14.25" customHeight="1" outlineLevel="1">
      <c r="B24" s="638"/>
      <c r="D24" s="639"/>
      <c r="E24" s="657" t="s">
        <v>715</v>
      </c>
      <c r="F24" s="538"/>
      <c r="G24" s="539"/>
      <c r="H24" s="731"/>
      <c r="I24" s="535"/>
      <c r="J24" s="536"/>
      <c r="K24" s="537"/>
      <c r="L24" s="536"/>
      <c r="M24" s="645"/>
      <c r="N24" s="536"/>
      <c r="O24" s="536"/>
      <c r="P24" s="647"/>
      <c r="Q24" s="658"/>
    </row>
    <row r="25" ht="14.25" customHeight="1" outlineLevel="1">
      <c r="B25" s="638"/>
      <c r="D25" s="639"/>
      <c r="E25" s="657" t="s">
        <v>716</v>
      </c>
      <c r="F25" s="538"/>
      <c r="G25" s="539"/>
      <c r="H25" s="731"/>
      <c r="I25" s="535"/>
      <c r="J25" s="536"/>
      <c r="K25" s="537"/>
      <c r="L25" s="536"/>
      <c r="M25" s="645"/>
      <c r="N25" s="536"/>
      <c r="O25" s="536"/>
      <c r="P25" s="647"/>
      <c r="Q25" s="658"/>
    </row>
    <row r="26" ht="14.25" hidden="1" customHeight="1" outlineLevel="1" collapsed="1">
      <c r="B26" s="638"/>
      <c r="C26" s="525"/>
      <c r="D26" s="639"/>
      <c r="E26" s="657" t="s">
        <v>318</v>
      </c>
      <c r="F26" s="538"/>
      <c r="G26" s="539"/>
      <c r="H26" s="731"/>
      <c r="I26" s="535"/>
      <c r="J26" s="536"/>
      <c r="K26" s="537"/>
      <c r="L26" s="536"/>
      <c r="M26" s="645"/>
      <c r="N26" s="536"/>
      <c r="O26" s="536"/>
      <c r="P26" s="647"/>
      <c r="Q26" s="658"/>
    </row>
    <row r="27" ht="14.25" customHeight="1" outlineLevel="2">
      <c r="A27" s="526" t="s">
        <v>722</v>
      </c>
      <c r="B27" s="551"/>
      <c r="C27" s="526" t="s">
        <v>722</v>
      </c>
      <c r="D27" s="651"/>
      <c r="E27" s="652" t="s">
        <v>713</v>
      </c>
      <c r="F27" s="527">
        <v>500.0</v>
      </c>
      <c r="G27" s="653">
        <v>299.0</v>
      </c>
      <c r="H27" s="730" t="str">
        <f>G27/Q27</f>
        <v>#DIV/0!</v>
      </c>
      <c r="I27" s="529">
        <v>17.0</v>
      </c>
      <c r="J27" s="530">
        <f t="shared" ref="J27:J36" si="5">I27/G27</f>
        <v>0.05685618729</v>
      </c>
      <c r="K27" s="531">
        <f t="shared" ref="K27:K36" si="6">P27-I27</f>
        <v>-17</v>
      </c>
      <c r="L27" s="532">
        <f t="shared" ref="L27:L36" si="7">P27/I27-1</f>
        <v>-1</v>
      </c>
      <c r="M27" s="654"/>
      <c r="N27" s="655" t="s">
        <v>313</v>
      </c>
      <c r="O27" s="655" t="s">
        <v>313</v>
      </c>
      <c r="P27" s="656"/>
      <c r="Q27" s="653"/>
    </row>
    <row r="28" ht="14.25" customHeight="1" outlineLevel="2">
      <c r="B28" s="551"/>
      <c r="D28" s="651"/>
      <c r="E28" s="652" t="s">
        <v>714</v>
      </c>
      <c r="F28" s="527">
        <v>500.0</v>
      </c>
      <c r="G28" s="653">
        <v>299.0</v>
      </c>
      <c r="H28" s="730"/>
      <c r="I28" s="529">
        <v>17.0</v>
      </c>
      <c r="J28" s="530">
        <f t="shared" si="5"/>
        <v>0.05685618729</v>
      </c>
      <c r="K28" s="531">
        <f t="shared" si="6"/>
        <v>-17</v>
      </c>
      <c r="L28" s="532">
        <f t="shared" si="7"/>
        <v>-1</v>
      </c>
      <c r="M28" s="654"/>
      <c r="N28" s="655"/>
      <c r="O28" s="655"/>
      <c r="P28" s="656"/>
      <c r="Q28" s="653"/>
    </row>
    <row r="29" ht="14.25" customHeight="1" outlineLevel="2">
      <c r="B29" s="551"/>
      <c r="D29" s="651"/>
      <c r="E29" s="652" t="s">
        <v>715</v>
      </c>
      <c r="F29" s="527">
        <v>500.0</v>
      </c>
      <c r="G29" s="653">
        <v>329.0</v>
      </c>
      <c r="H29" s="730"/>
      <c r="I29" s="529">
        <v>17.0</v>
      </c>
      <c r="J29" s="530">
        <f t="shared" si="5"/>
        <v>0.05167173252</v>
      </c>
      <c r="K29" s="531">
        <f t="shared" si="6"/>
        <v>-17</v>
      </c>
      <c r="L29" s="532">
        <f t="shared" si="7"/>
        <v>-1</v>
      </c>
      <c r="M29" s="654"/>
      <c r="N29" s="655"/>
      <c r="O29" s="655"/>
      <c r="P29" s="656"/>
      <c r="Q29" s="653"/>
    </row>
    <row r="30" ht="14.25" customHeight="1" outlineLevel="2">
      <c r="B30" s="551"/>
      <c r="D30" s="651"/>
      <c r="E30" s="652" t="s">
        <v>716</v>
      </c>
      <c r="F30" s="527">
        <v>500.0</v>
      </c>
      <c r="G30" s="653">
        <v>329.0</v>
      </c>
      <c r="H30" s="730"/>
      <c r="I30" s="529">
        <v>26.0</v>
      </c>
      <c r="J30" s="530">
        <f t="shared" si="5"/>
        <v>0.07902735562</v>
      </c>
      <c r="K30" s="531">
        <f t="shared" si="6"/>
        <v>-26</v>
      </c>
      <c r="L30" s="532">
        <f t="shared" si="7"/>
        <v>-1</v>
      </c>
      <c r="M30" s="654"/>
      <c r="N30" s="655"/>
      <c r="O30" s="655"/>
      <c r="P30" s="656"/>
      <c r="Q30" s="653"/>
    </row>
    <row r="31" ht="14.25" hidden="1" customHeight="1" outlineLevel="2">
      <c r="B31" s="551"/>
      <c r="C31" s="526"/>
      <c r="D31" s="651"/>
      <c r="E31" s="652" t="s">
        <v>318</v>
      </c>
      <c r="F31" s="527">
        <v>500.0</v>
      </c>
      <c r="G31" s="653">
        <v>359.0</v>
      </c>
      <c r="H31" s="730"/>
      <c r="I31" s="529">
        <v>26.0</v>
      </c>
      <c r="J31" s="530">
        <f t="shared" si="5"/>
        <v>0.07242339833</v>
      </c>
      <c r="K31" s="531">
        <f t="shared" si="6"/>
        <v>-26</v>
      </c>
      <c r="L31" s="532">
        <f t="shared" si="7"/>
        <v>-1</v>
      </c>
      <c r="M31" s="654"/>
      <c r="N31" s="655"/>
      <c r="O31" s="655"/>
      <c r="P31" s="656"/>
      <c r="Q31" s="653"/>
    </row>
    <row r="32" ht="14.25" customHeight="1" outlineLevel="2">
      <c r="A32" s="526" t="s">
        <v>553</v>
      </c>
      <c r="B32" s="650"/>
      <c r="C32" s="526" t="s">
        <v>553</v>
      </c>
      <c r="D32" s="651"/>
      <c r="E32" s="652" t="s">
        <v>713</v>
      </c>
      <c r="F32" s="527">
        <v>500.0</v>
      </c>
      <c r="G32" s="653">
        <v>299.0</v>
      </c>
      <c r="H32" s="730" t="str">
        <f>G32/Q32</f>
        <v>#DIV/0!</v>
      </c>
      <c r="I32" s="529">
        <v>17.0</v>
      </c>
      <c r="J32" s="530">
        <f t="shared" si="5"/>
        <v>0.05685618729</v>
      </c>
      <c r="K32" s="531">
        <f t="shared" si="6"/>
        <v>-17</v>
      </c>
      <c r="L32" s="532">
        <f t="shared" si="7"/>
        <v>-1</v>
      </c>
      <c r="M32" s="654"/>
      <c r="N32" s="655" t="s">
        <v>313</v>
      </c>
      <c r="O32" s="655" t="s">
        <v>313</v>
      </c>
      <c r="P32" s="656"/>
      <c r="Q32" s="653"/>
    </row>
    <row r="33" ht="14.25" customHeight="1" outlineLevel="2">
      <c r="B33" s="650"/>
      <c r="D33" s="651"/>
      <c r="E33" s="652" t="s">
        <v>714</v>
      </c>
      <c r="F33" s="527">
        <v>500.0</v>
      </c>
      <c r="G33" s="653">
        <v>299.0</v>
      </c>
      <c r="H33" s="730"/>
      <c r="I33" s="529">
        <v>17.0</v>
      </c>
      <c r="J33" s="530">
        <f t="shared" si="5"/>
        <v>0.05685618729</v>
      </c>
      <c r="K33" s="531">
        <f t="shared" si="6"/>
        <v>-17</v>
      </c>
      <c r="L33" s="532">
        <f t="shared" si="7"/>
        <v>-1</v>
      </c>
      <c r="M33" s="654"/>
      <c r="N33" s="655"/>
      <c r="O33" s="655"/>
      <c r="P33" s="656"/>
      <c r="Q33" s="653"/>
    </row>
    <row r="34" ht="14.25" customHeight="1" outlineLevel="2">
      <c r="B34" s="650"/>
      <c r="D34" s="651"/>
      <c r="E34" s="652" t="s">
        <v>715</v>
      </c>
      <c r="F34" s="527">
        <v>500.0</v>
      </c>
      <c r="G34" s="653">
        <v>329.0</v>
      </c>
      <c r="H34" s="730"/>
      <c r="I34" s="529">
        <v>17.0</v>
      </c>
      <c r="J34" s="530">
        <f t="shared" si="5"/>
        <v>0.05167173252</v>
      </c>
      <c r="K34" s="531">
        <f t="shared" si="6"/>
        <v>-17</v>
      </c>
      <c r="L34" s="532">
        <f t="shared" si="7"/>
        <v>-1</v>
      </c>
      <c r="M34" s="654"/>
      <c r="N34" s="655"/>
      <c r="O34" s="655"/>
      <c r="P34" s="656"/>
      <c r="Q34" s="653"/>
    </row>
    <row r="35" ht="14.25" customHeight="1" outlineLevel="2">
      <c r="B35" s="650"/>
      <c r="D35" s="651"/>
      <c r="E35" s="652" t="s">
        <v>716</v>
      </c>
      <c r="F35" s="527">
        <v>500.0</v>
      </c>
      <c r="G35" s="653">
        <v>329.0</v>
      </c>
      <c r="H35" s="730"/>
      <c r="I35" s="529">
        <v>26.0</v>
      </c>
      <c r="J35" s="530">
        <f t="shared" si="5"/>
        <v>0.07902735562</v>
      </c>
      <c r="K35" s="531">
        <f t="shared" si="6"/>
        <v>-26</v>
      </c>
      <c r="L35" s="532">
        <f t="shared" si="7"/>
        <v>-1</v>
      </c>
      <c r="M35" s="654"/>
      <c r="N35" s="655"/>
      <c r="O35" s="655"/>
      <c r="P35" s="656"/>
      <c r="Q35" s="653"/>
    </row>
    <row r="36" ht="14.25" hidden="1" customHeight="1" outlineLevel="2">
      <c r="B36" s="650"/>
      <c r="C36" s="526"/>
      <c r="D36" s="651"/>
      <c r="E36" s="652" t="s">
        <v>318</v>
      </c>
      <c r="F36" s="527">
        <v>500.0</v>
      </c>
      <c r="G36" s="653">
        <v>359.0</v>
      </c>
      <c r="H36" s="730"/>
      <c r="I36" s="529">
        <v>26.0</v>
      </c>
      <c r="J36" s="530">
        <f t="shared" si="5"/>
        <v>0.07242339833</v>
      </c>
      <c r="K36" s="531">
        <f t="shared" si="6"/>
        <v>-26</v>
      </c>
      <c r="L36" s="532">
        <f t="shared" si="7"/>
        <v>-1</v>
      </c>
      <c r="M36" s="654"/>
      <c r="N36" s="655"/>
      <c r="O36" s="655"/>
      <c r="P36" s="656"/>
      <c r="Q36" s="653"/>
    </row>
    <row r="37" ht="14.25" customHeight="1" outlineLevel="1">
      <c r="A37" s="544" t="s">
        <v>723</v>
      </c>
      <c r="B37" s="638"/>
      <c r="C37" s="525" t="s">
        <v>724</v>
      </c>
      <c r="D37" s="659"/>
      <c r="E37" s="657" t="s">
        <v>714</v>
      </c>
      <c r="F37" s="538"/>
      <c r="G37" s="539"/>
      <c r="H37" s="731"/>
      <c r="I37" s="535"/>
      <c r="J37" s="536"/>
      <c r="K37" s="537"/>
      <c r="L37" s="536"/>
      <c r="M37" s="645"/>
      <c r="N37" s="536"/>
      <c r="O37" s="536"/>
      <c r="P37" s="647"/>
      <c r="Q37" s="658"/>
    </row>
    <row r="38" ht="14.25" customHeight="1" outlineLevel="1">
      <c r="B38" s="638"/>
      <c r="D38" s="659"/>
      <c r="E38" s="657" t="s">
        <v>713</v>
      </c>
      <c r="F38" s="538"/>
      <c r="G38" s="539"/>
      <c r="H38" s="731"/>
      <c r="I38" s="535"/>
      <c r="J38" s="536"/>
      <c r="K38" s="537"/>
      <c r="L38" s="536"/>
      <c r="M38" s="645"/>
      <c r="N38" s="536"/>
      <c r="O38" s="536"/>
      <c r="P38" s="647"/>
      <c r="Q38" s="658"/>
    </row>
    <row r="39" ht="14.25" customHeight="1" outlineLevel="1">
      <c r="B39" s="638"/>
      <c r="D39" s="659"/>
      <c r="E39" s="657" t="s">
        <v>715</v>
      </c>
      <c r="F39" s="538"/>
      <c r="G39" s="539"/>
      <c r="H39" s="731"/>
      <c r="I39" s="535"/>
      <c r="J39" s="536"/>
      <c r="K39" s="537"/>
      <c r="L39" s="536"/>
      <c r="M39" s="645"/>
      <c r="N39" s="536"/>
      <c r="O39" s="536"/>
      <c r="P39" s="647"/>
      <c r="Q39" s="658"/>
    </row>
    <row r="40" ht="14.25" customHeight="1" outlineLevel="1">
      <c r="B40" s="638"/>
      <c r="D40" s="659"/>
      <c r="E40" s="657" t="s">
        <v>716</v>
      </c>
      <c r="F40" s="538"/>
      <c r="G40" s="539"/>
      <c r="H40" s="731"/>
      <c r="I40" s="535"/>
      <c r="J40" s="536"/>
      <c r="K40" s="537"/>
      <c r="L40" s="536"/>
      <c r="M40" s="645"/>
      <c r="N40" s="536"/>
      <c r="O40" s="536"/>
      <c r="P40" s="647"/>
      <c r="Q40" s="658"/>
    </row>
    <row r="41" ht="14.25" hidden="1" customHeight="1" outlineLevel="1" collapsed="1">
      <c r="B41" s="638"/>
      <c r="C41" s="525"/>
      <c r="D41" s="950"/>
      <c r="E41" s="657" t="s">
        <v>318</v>
      </c>
      <c r="F41" s="538"/>
      <c r="G41" s="539"/>
      <c r="H41" s="731"/>
      <c r="I41" s="535"/>
      <c r="J41" s="536"/>
      <c r="K41" s="537"/>
      <c r="L41" s="536"/>
      <c r="M41" s="645"/>
      <c r="N41" s="536"/>
      <c r="O41" s="536"/>
      <c r="P41" s="647"/>
      <c r="Q41" s="658"/>
    </row>
    <row r="42" ht="14.25" customHeight="1" outlineLevel="2">
      <c r="A42" s="540" t="s">
        <v>561</v>
      </c>
      <c r="B42" s="734"/>
      <c r="C42" s="540" t="s">
        <v>906</v>
      </c>
      <c r="D42" s="734" t="s">
        <v>907</v>
      </c>
      <c r="E42" s="652" t="s">
        <v>713</v>
      </c>
      <c r="F42" s="527">
        <v>500.0</v>
      </c>
      <c r="G42" s="653">
        <v>379.0</v>
      </c>
      <c r="H42" s="730"/>
      <c r="I42" s="529">
        <v>55.0</v>
      </c>
      <c r="J42" s="530">
        <f t="shared" ref="J42:J52" si="8">I42/G42</f>
        <v>0.1451187335</v>
      </c>
      <c r="K42" s="531">
        <f t="shared" ref="K42:K52" si="9">P42-I42</f>
        <v>-55</v>
      </c>
      <c r="L42" s="532">
        <f t="shared" ref="L42:L52" si="10">P42/I42-1</f>
        <v>-1</v>
      </c>
      <c r="M42" s="661"/>
      <c r="N42" s="542"/>
      <c r="O42" s="542"/>
      <c r="P42" s="672"/>
      <c r="Q42" s="665"/>
    </row>
    <row r="43" ht="14.25" customHeight="1" outlineLevel="2">
      <c r="B43" s="734"/>
      <c r="E43" s="652" t="s">
        <v>714</v>
      </c>
      <c r="F43" s="527">
        <v>500.0</v>
      </c>
      <c r="G43" s="653">
        <v>379.0</v>
      </c>
      <c r="H43" s="730"/>
      <c r="I43" s="529">
        <v>55.0</v>
      </c>
      <c r="J43" s="530">
        <f t="shared" si="8"/>
        <v>0.1451187335</v>
      </c>
      <c r="K43" s="531">
        <f t="shared" si="9"/>
        <v>-55</v>
      </c>
      <c r="L43" s="532">
        <f t="shared" si="10"/>
        <v>-1</v>
      </c>
      <c r="M43" s="661"/>
      <c r="N43" s="542"/>
      <c r="O43" s="542"/>
      <c r="P43" s="672"/>
      <c r="Q43" s="665"/>
    </row>
    <row r="44" ht="14.25" customHeight="1" outlineLevel="2">
      <c r="B44" s="734"/>
      <c r="E44" s="652" t="s">
        <v>715</v>
      </c>
      <c r="F44" s="527">
        <v>500.0</v>
      </c>
      <c r="G44" s="653">
        <v>399.0</v>
      </c>
      <c r="H44" s="730"/>
      <c r="I44" s="529">
        <v>55.0</v>
      </c>
      <c r="J44" s="530">
        <f t="shared" si="8"/>
        <v>0.1378446115</v>
      </c>
      <c r="K44" s="531">
        <f t="shared" si="9"/>
        <v>-55</v>
      </c>
      <c r="L44" s="532">
        <f t="shared" si="10"/>
        <v>-1</v>
      </c>
      <c r="M44" s="661"/>
      <c r="N44" s="542"/>
      <c r="O44" s="542"/>
      <c r="P44" s="672"/>
      <c r="Q44" s="665"/>
    </row>
    <row r="45" ht="14.25" customHeight="1" outlineLevel="2">
      <c r="B45" s="734"/>
      <c r="E45" s="652" t="s">
        <v>736</v>
      </c>
      <c r="F45" s="527">
        <v>500.0</v>
      </c>
      <c r="G45" s="653">
        <v>399.0</v>
      </c>
      <c r="H45" s="730"/>
      <c r="I45" s="529">
        <v>55.0</v>
      </c>
      <c r="J45" s="530">
        <f t="shared" si="8"/>
        <v>0.1378446115</v>
      </c>
      <c r="K45" s="531">
        <f t="shared" si="9"/>
        <v>-55</v>
      </c>
      <c r="L45" s="532">
        <f t="shared" si="10"/>
        <v>-1</v>
      </c>
      <c r="M45" s="661"/>
      <c r="N45" s="542"/>
      <c r="O45" s="542"/>
      <c r="P45" s="672"/>
      <c r="Q45" s="665"/>
    </row>
    <row r="46" ht="14.25" hidden="1" customHeight="1" outlineLevel="2">
      <c r="A46" s="540"/>
      <c r="B46" s="734"/>
      <c r="C46" s="540"/>
      <c r="D46" s="734"/>
      <c r="E46" s="652" t="s">
        <v>318</v>
      </c>
      <c r="F46" s="527">
        <v>500.0</v>
      </c>
      <c r="G46" s="653">
        <v>459.0</v>
      </c>
      <c r="H46" s="730"/>
      <c r="I46" s="529">
        <v>50.0</v>
      </c>
      <c r="J46" s="530">
        <f t="shared" si="8"/>
        <v>0.1089324619</v>
      </c>
      <c r="K46" s="531">
        <f t="shared" si="9"/>
        <v>-50</v>
      </c>
      <c r="L46" s="532">
        <f t="shared" si="10"/>
        <v>-1</v>
      </c>
      <c r="M46" s="661"/>
      <c r="N46" s="542"/>
      <c r="O46" s="542"/>
      <c r="P46" s="672"/>
      <c r="Q46" s="665"/>
    </row>
    <row r="47" ht="14.25" customHeight="1" outlineLevel="2">
      <c r="A47" s="543" t="s">
        <v>562</v>
      </c>
      <c r="B47" s="543" t="s">
        <v>725</v>
      </c>
      <c r="C47" s="543" t="s">
        <v>1524</v>
      </c>
      <c r="D47" s="543" t="s">
        <v>1525</v>
      </c>
      <c r="E47" s="652" t="s">
        <v>713</v>
      </c>
      <c r="F47" s="527">
        <v>500.0</v>
      </c>
      <c r="G47" s="653">
        <v>379.0</v>
      </c>
      <c r="H47" s="730" t="str">
        <f>G47/Q47</f>
        <v>#DIV/0!</v>
      </c>
      <c r="I47" s="529">
        <v>55.0</v>
      </c>
      <c r="J47" s="530">
        <f t="shared" si="8"/>
        <v>0.1451187335</v>
      </c>
      <c r="K47" s="531">
        <f t="shared" si="9"/>
        <v>-55</v>
      </c>
      <c r="L47" s="532">
        <f t="shared" si="10"/>
        <v>-1</v>
      </c>
      <c r="M47" s="654"/>
      <c r="N47" s="655" t="s">
        <v>313</v>
      </c>
      <c r="O47" s="655" t="s">
        <v>313</v>
      </c>
      <c r="P47" s="656"/>
      <c r="Q47" s="653"/>
    </row>
    <row r="48" ht="14.25" customHeight="1" outlineLevel="2">
      <c r="B48" s="543"/>
      <c r="C48" s="543"/>
      <c r="E48" s="652" t="s">
        <v>714</v>
      </c>
      <c r="F48" s="527">
        <v>500.0</v>
      </c>
      <c r="G48" s="653">
        <v>379.0</v>
      </c>
      <c r="H48" s="730"/>
      <c r="I48" s="529">
        <v>55.0</v>
      </c>
      <c r="J48" s="530">
        <f t="shared" si="8"/>
        <v>0.1451187335</v>
      </c>
      <c r="K48" s="531">
        <f t="shared" si="9"/>
        <v>-55</v>
      </c>
      <c r="L48" s="532">
        <f t="shared" si="10"/>
        <v>-1</v>
      </c>
      <c r="M48" s="654"/>
      <c r="N48" s="655"/>
      <c r="O48" s="655"/>
      <c r="P48" s="656"/>
      <c r="Q48" s="653"/>
    </row>
    <row r="49" ht="14.25" customHeight="1" outlineLevel="2">
      <c r="B49" s="543"/>
      <c r="C49" s="543"/>
      <c r="E49" s="652" t="s">
        <v>715</v>
      </c>
      <c r="F49" s="527">
        <v>500.0</v>
      </c>
      <c r="G49" s="653">
        <v>399.0</v>
      </c>
      <c r="H49" s="730"/>
      <c r="I49" s="529">
        <v>55.0</v>
      </c>
      <c r="J49" s="530">
        <f t="shared" si="8"/>
        <v>0.1378446115</v>
      </c>
      <c r="K49" s="531">
        <f t="shared" si="9"/>
        <v>-55</v>
      </c>
      <c r="L49" s="532">
        <f t="shared" si="10"/>
        <v>-1</v>
      </c>
      <c r="M49" s="654"/>
      <c r="N49" s="655"/>
      <c r="O49" s="655"/>
      <c r="P49" s="656"/>
      <c r="Q49" s="653"/>
    </row>
    <row r="50" ht="14.25" customHeight="1" outlineLevel="2">
      <c r="B50" s="543"/>
      <c r="C50" s="543"/>
      <c r="E50" s="660" t="s">
        <v>736</v>
      </c>
      <c r="F50" s="527">
        <v>500.0</v>
      </c>
      <c r="G50" s="528">
        <v>399.0</v>
      </c>
      <c r="H50" s="735"/>
      <c r="I50" s="529">
        <v>55.0</v>
      </c>
      <c r="J50" s="542">
        <f t="shared" si="8"/>
        <v>0.1378446115</v>
      </c>
      <c r="K50" s="541">
        <f t="shared" si="9"/>
        <v>-55</v>
      </c>
      <c r="L50" s="542">
        <f t="shared" si="10"/>
        <v>-1</v>
      </c>
      <c r="M50" s="661"/>
      <c r="N50" s="633"/>
      <c r="O50" s="633"/>
      <c r="P50" s="656"/>
      <c r="Q50" s="528"/>
    </row>
    <row r="51" ht="14.25" hidden="1" customHeight="1" outlineLevel="2">
      <c r="A51" s="543"/>
      <c r="B51" s="543"/>
      <c r="C51" s="543"/>
      <c r="D51" s="543"/>
      <c r="E51" s="660" t="s">
        <v>318</v>
      </c>
      <c r="F51" s="527">
        <v>500.0</v>
      </c>
      <c r="G51" s="653">
        <v>459.0</v>
      </c>
      <c r="H51" s="735"/>
      <c r="I51" s="529">
        <v>50.0</v>
      </c>
      <c r="J51" s="542">
        <f t="shared" si="8"/>
        <v>0.1089324619</v>
      </c>
      <c r="K51" s="541">
        <f t="shared" si="9"/>
        <v>-50</v>
      </c>
      <c r="L51" s="542">
        <f t="shared" si="10"/>
        <v>-1</v>
      </c>
      <c r="M51" s="661"/>
      <c r="N51" s="633"/>
      <c r="O51" s="633"/>
      <c r="P51" s="656"/>
      <c r="Q51" s="528"/>
    </row>
    <row r="52" ht="14.25" hidden="1" customHeight="1" outlineLevel="2">
      <c r="A52" s="543"/>
      <c r="B52" s="543"/>
      <c r="C52" s="543"/>
      <c r="D52" s="543"/>
      <c r="E52" s="660" t="s">
        <v>318</v>
      </c>
      <c r="F52" s="527">
        <v>500.0</v>
      </c>
      <c r="G52" s="653">
        <v>459.0</v>
      </c>
      <c r="H52" s="735"/>
      <c r="I52" s="529">
        <v>50.0</v>
      </c>
      <c r="J52" s="542">
        <f t="shared" si="8"/>
        <v>0.1089324619</v>
      </c>
      <c r="K52" s="541">
        <f t="shared" si="9"/>
        <v>-50</v>
      </c>
      <c r="L52" s="542">
        <f t="shared" si="10"/>
        <v>-1</v>
      </c>
      <c r="M52" s="661"/>
      <c r="N52" s="633"/>
      <c r="O52" s="633"/>
      <c r="P52" s="656"/>
      <c r="Q52" s="528"/>
    </row>
    <row r="53" ht="14.25" customHeight="1">
      <c r="A53" s="544" t="s">
        <v>564</v>
      </c>
      <c r="B53" s="638"/>
      <c r="C53" s="544" t="s">
        <v>564</v>
      </c>
      <c r="D53" s="662"/>
      <c r="E53" s="657" t="s">
        <v>713</v>
      </c>
      <c r="F53" s="538"/>
      <c r="G53" s="539"/>
      <c r="H53" s="731"/>
      <c r="I53" s="535"/>
      <c r="J53" s="536"/>
      <c r="K53" s="537"/>
      <c r="L53" s="536"/>
      <c r="M53" s="645"/>
      <c r="N53" s="536"/>
      <c r="O53" s="536"/>
      <c r="P53" s="647"/>
      <c r="Q53" s="539"/>
    </row>
    <row r="54" ht="14.25" customHeight="1">
      <c r="B54" s="638"/>
      <c r="D54" s="662"/>
      <c r="E54" s="657" t="s">
        <v>714</v>
      </c>
      <c r="F54" s="538"/>
      <c r="G54" s="539"/>
      <c r="H54" s="731"/>
      <c r="I54" s="535"/>
      <c r="J54" s="536"/>
      <c r="K54" s="537"/>
      <c r="L54" s="536"/>
      <c r="M54" s="645"/>
      <c r="N54" s="536"/>
      <c r="O54" s="536"/>
      <c r="P54" s="647"/>
      <c r="Q54" s="539"/>
    </row>
    <row r="55" ht="14.25" customHeight="1">
      <c r="B55" s="638"/>
      <c r="D55" s="662"/>
      <c r="E55" s="657" t="s">
        <v>715</v>
      </c>
      <c r="F55" s="538"/>
      <c r="G55" s="539"/>
      <c r="H55" s="731"/>
      <c r="I55" s="535"/>
      <c r="J55" s="536"/>
      <c r="K55" s="537"/>
      <c r="L55" s="536"/>
      <c r="M55" s="645"/>
      <c r="N55" s="536"/>
      <c r="O55" s="536"/>
      <c r="P55" s="647"/>
      <c r="Q55" s="539"/>
    </row>
    <row r="56" ht="14.25" customHeight="1">
      <c r="B56" s="638"/>
      <c r="D56" s="662"/>
      <c r="E56" s="657" t="s">
        <v>716</v>
      </c>
      <c r="F56" s="538"/>
      <c r="G56" s="539"/>
      <c r="H56" s="731"/>
      <c r="I56" s="535"/>
      <c r="J56" s="536"/>
      <c r="K56" s="537"/>
      <c r="L56" s="536"/>
      <c r="M56" s="645"/>
      <c r="N56" s="536"/>
      <c r="O56" s="536"/>
      <c r="P56" s="647"/>
      <c r="Q56" s="539"/>
    </row>
    <row r="57" ht="14.25" hidden="1" customHeight="1">
      <c r="B57" s="638"/>
      <c r="C57" s="544"/>
      <c r="D57" s="662"/>
      <c r="E57" s="657" t="s">
        <v>318</v>
      </c>
      <c r="F57" s="538"/>
      <c r="G57" s="539"/>
      <c r="H57" s="731"/>
      <c r="I57" s="535"/>
      <c r="J57" s="536"/>
      <c r="K57" s="537"/>
      <c r="L57" s="536"/>
      <c r="M57" s="645"/>
      <c r="N57" s="536"/>
      <c r="O57" s="536"/>
      <c r="P57" s="647"/>
      <c r="Q57" s="539"/>
    </row>
    <row r="58" ht="14.25" customHeight="1" outlineLevel="1">
      <c r="A58" s="543" t="s">
        <v>566</v>
      </c>
      <c r="B58" s="551"/>
      <c r="C58" s="543" t="s">
        <v>731</v>
      </c>
      <c r="D58" s="664"/>
      <c r="E58" s="652" t="s">
        <v>713</v>
      </c>
      <c r="F58" s="547">
        <v>340.0</v>
      </c>
      <c r="G58" s="665">
        <v>279.0</v>
      </c>
      <c r="H58" s="730" t="str">
        <f>G58/Q58</f>
        <v>#DIV/0!</v>
      </c>
      <c r="I58" s="529">
        <v>24.0</v>
      </c>
      <c r="J58" s="530">
        <f t="shared" ref="J58:J72" si="11">I58/G58</f>
        <v>0.08602150538</v>
      </c>
      <c r="K58" s="531">
        <f t="shared" ref="K58:K72" si="12">P58-I58</f>
        <v>-24</v>
      </c>
      <c r="L58" s="532">
        <f t="shared" ref="L58:L72" si="13">P58/I58-1</f>
        <v>-1</v>
      </c>
      <c r="M58" s="666">
        <v>299.0</v>
      </c>
      <c r="N58" s="655" t="s">
        <v>313</v>
      </c>
      <c r="O58" s="667" t="s">
        <v>315</v>
      </c>
      <c r="P58" s="647"/>
      <c r="Q58" s="665"/>
      <c r="R58" s="951"/>
      <c r="S58" s="951"/>
      <c r="T58" s="951"/>
      <c r="U58" s="951"/>
      <c r="V58" s="951"/>
      <c r="W58" s="951"/>
      <c r="X58" s="951"/>
    </row>
    <row r="59" ht="14.25" customHeight="1" outlineLevel="1">
      <c r="B59" s="551"/>
      <c r="D59" s="664"/>
      <c r="E59" s="652" t="s">
        <v>714</v>
      </c>
      <c r="F59" s="547">
        <v>340.0</v>
      </c>
      <c r="G59" s="665">
        <v>279.0</v>
      </c>
      <c r="H59" s="730"/>
      <c r="I59" s="529">
        <v>39.0</v>
      </c>
      <c r="J59" s="530">
        <f t="shared" si="11"/>
        <v>0.1397849462</v>
      </c>
      <c r="K59" s="531">
        <f t="shared" si="12"/>
        <v>-39</v>
      </c>
      <c r="L59" s="532">
        <f t="shared" si="13"/>
        <v>-1</v>
      </c>
      <c r="M59" s="654"/>
      <c r="N59" s="655"/>
      <c r="O59" s="655"/>
      <c r="P59" s="647"/>
      <c r="Q59" s="665"/>
      <c r="R59" s="951"/>
      <c r="S59" s="951"/>
      <c r="T59" s="951"/>
      <c r="U59" s="951"/>
      <c r="V59" s="951"/>
      <c r="W59" s="951"/>
      <c r="X59" s="951"/>
    </row>
    <row r="60" ht="14.25" customHeight="1" outlineLevel="1">
      <c r="B60" s="551"/>
      <c r="D60" s="664"/>
      <c r="E60" s="652" t="s">
        <v>715</v>
      </c>
      <c r="F60" s="547">
        <v>340.0</v>
      </c>
      <c r="G60" s="665">
        <v>299.0</v>
      </c>
      <c r="H60" s="730"/>
      <c r="I60" s="529">
        <v>30.0</v>
      </c>
      <c r="J60" s="530">
        <f t="shared" si="11"/>
        <v>0.1003344482</v>
      </c>
      <c r="K60" s="531">
        <f t="shared" si="12"/>
        <v>-30</v>
      </c>
      <c r="L60" s="532">
        <f t="shared" si="13"/>
        <v>-1</v>
      </c>
      <c r="M60" s="654"/>
      <c r="N60" s="655"/>
      <c r="O60" s="655"/>
      <c r="P60" s="647"/>
      <c r="Q60" s="665"/>
      <c r="R60" s="951"/>
      <c r="S60" s="951"/>
      <c r="T60" s="951"/>
      <c r="U60" s="951"/>
      <c r="V60" s="951"/>
      <c r="W60" s="951"/>
      <c r="X60" s="951"/>
    </row>
    <row r="61" ht="14.25" customHeight="1" outlineLevel="1">
      <c r="B61" s="551"/>
      <c r="D61" s="664"/>
      <c r="E61" s="652" t="s">
        <v>716</v>
      </c>
      <c r="F61" s="547">
        <v>340.0</v>
      </c>
      <c r="G61" s="665">
        <v>299.0</v>
      </c>
      <c r="H61" s="730"/>
      <c r="I61" s="529">
        <v>29.0</v>
      </c>
      <c r="J61" s="530">
        <f t="shared" si="11"/>
        <v>0.09698996656</v>
      </c>
      <c r="K61" s="531">
        <f t="shared" si="12"/>
        <v>-29</v>
      </c>
      <c r="L61" s="532">
        <f t="shared" si="13"/>
        <v>-1</v>
      </c>
      <c r="M61" s="654"/>
      <c r="N61" s="655"/>
      <c r="O61" s="667" t="s">
        <v>315</v>
      </c>
      <c r="P61" s="647"/>
      <c r="Q61" s="665"/>
      <c r="R61" s="951"/>
      <c r="S61" s="951"/>
      <c r="T61" s="951"/>
      <c r="U61" s="951"/>
      <c r="V61" s="951"/>
      <c r="W61" s="951"/>
      <c r="X61" s="951"/>
    </row>
    <row r="62" ht="14.25" hidden="1" customHeight="1" outlineLevel="1">
      <c r="B62" s="551"/>
      <c r="C62" s="543"/>
      <c r="D62" s="551"/>
      <c r="E62" s="652" t="s">
        <v>318</v>
      </c>
      <c r="F62" s="548">
        <v>340.0</v>
      </c>
      <c r="G62" s="665">
        <v>349.0</v>
      </c>
      <c r="H62" s="730"/>
      <c r="I62" s="529">
        <v>29.0</v>
      </c>
      <c r="J62" s="530">
        <f t="shared" si="11"/>
        <v>0.08309455587</v>
      </c>
      <c r="K62" s="531">
        <f t="shared" si="12"/>
        <v>-29</v>
      </c>
      <c r="L62" s="532">
        <f t="shared" si="13"/>
        <v>-1</v>
      </c>
      <c r="M62" s="654"/>
      <c r="N62" s="655"/>
      <c r="O62" s="667"/>
      <c r="P62" s="647"/>
      <c r="Q62" s="665"/>
      <c r="R62" s="951"/>
      <c r="S62" s="951"/>
      <c r="T62" s="951"/>
      <c r="U62" s="951"/>
      <c r="V62" s="951"/>
      <c r="W62" s="951"/>
      <c r="X62" s="951"/>
    </row>
    <row r="63" ht="14.25" customHeight="1" outlineLevel="1">
      <c r="A63" s="543" t="s">
        <v>568</v>
      </c>
      <c r="B63" s="551"/>
      <c r="C63" s="543" t="s">
        <v>732</v>
      </c>
      <c r="D63" s="664"/>
      <c r="E63" s="652" t="s">
        <v>713</v>
      </c>
      <c r="F63" s="547">
        <v>400.0</v>
      </c>
      <c r="G63" s="665">
        <v>359.0</v>
      </c>
      <c r="H63" s="730" t="str">
        <f>G63/Q63</f>
        <v>#DIV/0!</v>
      </c>
      <c r="I63" s="529">
        <v>54.0</v>
      </c>
      <c r="J63" s="530">
        <f t="shared" si="11"/>
        <v>0.1504178273</v>
      </c>
      <c r="K63" s="531">
        <f t="shared" si="12"/>
        <v>-54</v>
      </c>
      <c r="L63" s="532">
        <f t="shared" si="13"/>
        <v>-1</v>
      </c>
      <c r="M63" s="666">
        <v>379.0</v>
      </c>
      <c r="N63" s="655" t="s">
        <v>313</v>
      </c>
      <c r="O63" s="667" t="s">
        <v>315</v>
      </c>
      <c r="P63" s="647"/>
      <c r="Q63" s="665"/>
    </row>
    <row r="64" ht="14.25" customHeight="1" outlineLevel="1">
      <c r="B64" s="551"/>
      <c r="D64" s="664"/>
      <c r="E64" s="652" t="s">
        <v>714</v>
      </c>
      <c r="F64" s="547">
        <v>400.0</v>
      </c>
      <c r="G64" s="665">
        <v>359.0</v>
      </c>
      <c r="H64" s="730"/>
      <c r="I64" s="529">
        <v>67.0</v>
      </c>
      <c r="J64" s="530">
        <f t="shared" si="11"/>
        <v>0.1866295265</v>
      </c>
      <c r="K64" s="531">
        <f t="shared" si="12"/>
        <v>-67</v>
      </c>
      <c r="L64" s="532">
        <f t="shared" si="13"/>
        <v>-1</v>
      </c>
      <c r="M64" s="654"/>
      <c r="N64" s="655"/>
      <c r="O64" s="655"/>
      <c r="P64" s="647"/>
      <c r="Q64" s="665"/>
    </row>
    <row r="65" ht="14.25" customHeight="1" outlineLevel="1">
      <c r="B65" s="551"/>
      <c r="D65" s="664"/>
      <c r="E65" s="652" t="s">
        <v>715</v>
      </c>
      <c r="F65" s="547">
        <v>400.0</v>
      </c>
      <c r="G65" s="665">
        <v>379.0</v>
      </c>
      <c r="H65" s="730"/>
      <c r="I65" s="529">
        <v>62.0</v>
      </c>
      <c r="J65" s="530">
        <f t="shared" si="11"/>
        <v>0.1635883905</v>
      </c>
      <c r="K65" s="531">
        <f t="shared" si="12"/>
        <v>-62</v>
      </c>
      <c r="L65" s="532">
        <f t="shared" si="13"/>
        <v>-1</v>
      </c>
      <c r="M65" s="654"/>
      <c r="N65" s="655"/>
      <c r="O65" s="655"/>
      <c r="P65" s="647"/>
      <c r="Q65" s="665"/>
    </row>
    <row r="66" ht="14.25" customHeight="1" outlineLevel="1">
      <c r="B66" s="551"/>
      <c r="D66" s="664"/>
      <c r="E66" s="652" t="s">
        <v>716</v>
      </c>
      <c r="F66" s="547">
        <v>400.0</v>
      </c>
      <c r="G66" s="665">
        <v>379.0</v>
      </c>
      <c r="H66" s="730"/>
      <c r="I66" s="529">
        <v>58.0</v>
      </c>
      <c r="J66" s="530">
        <f t="shared" si="11"/>
        <v>0.1530343008</v>
      </c>
      <c r="K66" s="531">
        <f t="shared" si="12"/>
        <v>-58</v>
      </c>
      <c r="L66" s="532">
        <f t="shared" si="13"/>
        <v>-1</v>
      </c>
      <c r="M66" s="654"/>
      <c r="N66" s="655"/>
      <c r="O66" s="667" t="s">
        <v>315</v>
      </c>
      <c r="P66" s="647"/>
      <c r="Q66" s="665"/>
    </row>
    <row r="67" ht="14.25" hidden="1" customHeight="1" outlineLevel="1">
      <c r="B67" s="551"/>
      <c r="C67" s="543"/>
      <c r="D67" s="664"/>
      <c r="E67" s="652" t="s">
        <v>318</v>
      </c>
      <c r="F67" s="548">
        <v>400.0</v>
      </c>
      <c r="G67" s="665">
        <v>469.0</v>
      </c>
      <c r="H67" s="730"/>
      <c r="I67" s="529">
        <v>58.0</v>
      </c>
      <c r="J67" s="530">
        <f t="shared" si="11"/>
        <v>0.1236673774</v>
      </c>
      <c r="K67" s="531">
        <f t="shared" si="12"/>
        <v>-58</v>
      </c>
      <c r="L67" s="532">
        <f t="shared" si="13"/>
        <v>-1</v>
      </c>
      <c r="M67" s="654"/>
      <c r="N67" s="655"/>
      <c r="O67" s="667"/>
      <c r="P67" s="647"/>
      <c r="Q67" s="665"/>
    </row>
    <row r="68" ht="14.25" customHeight="1" outlineLevel="1">
      <c r="A68" s="543" t="s">
        <v>569</v>
      </c>
      <c r="B68" s="551"/>
      <c r="C68" s="543" t="s">
        <v>733</v>
      </c>
      <c r="D68" s="664"/>
      <c r="E68" s="652" t="s">
        <v>713</v>
      </c>
      <c r="F68" s="547">
        <v>400.0</v>
      </c>
      <c r="G68" s="653">
        <v>469.0</v>
      </c>
      <c r="H68" s="730" t="str">
        <f>G68/Q68</f>
        <v>#DIV/0!</v>
      </c>
      <c r="I68" s="529">
        <v>100.0</v>
      </c>
      <c r="J68" s="530">
        <f t="shared" si="11"/>
        <v>0.2132196162</v>
      </c>
      <c r="K68" s="531">
        <f t="shared" si="12"/>
        <v>-100</v>
      </c>
      <c r="L68" s="532">
        <f t="shared" si="13"/>
        <v>-1</v>
      </c>
      <c r="M68" s="666">
        <v>489.0</v>
      </c>
      <c r="N68" s="655" t="s">
        <v>313</v>
      </c>
      <c r="O68" s="667" t="s">
        <v>315</v>
      </c>
      <c r="P68" s="656"/>
      <c r="Q68" s="653"/>
    </row>
    <row r="69" ht="14.25" customHeight="1" outlineLevel="1">
      <c r="B69" s="551"/>
      <c r="D69" s="664"/>
      <c r="E69" s="652" t="s">
        <v>714</v>
      </c>
      <c r="F69" s="547">
        <v>400.0</v>
      </c>
      <c r="G69" s="653">
        <v>469.0</v>
      </c>
      <c r="H69" s="730"/>
      <c r="I69" s="529">
        <v>123.0</v>
      </c>
      <c r="J69" s="530">
        <f t="shared" si="11"/>
        <v>0.2622601279</v>
      </c>
      <c r="K69" s="531">
        <f t="shared" si="12"/>
        <v>-123</v>
      </c>
      <c r="L69" s="532">
        <f t="shared" si="13"/>
        <v>-1</v>
      </c>
      <c r="M69" s="654"/>
      <c r="N69" s="655"/>
      <c r="O69" s="655"/>
      <c r="P69" s="656"/>
      <c r="Q69" s="653"/>
    </row>
    <row r="70" ht="14.25" customHeight="1" outlineLevel="1">
      <c r="B70" s="551"/>
      <c r="D70" s="664"/>
      <c r="E70" s="652" t="s">
        <v>715</v>
      </c>
      <c r="F70" s="547">
        <v>400.0</v>
      </c>
      <c r="G70" s="653">
        <v>489.0</v>
      </c>
      <c r="H70" s="730"/>
      <c r="I70" s="529">
        <v>108.0</v>
      </c>
      <c r="J70" s="530">
        <f t="shared" si="11"/>
        <v>0.2208588957</v>
      </c>
      <c r="K70" s="531">
        <f t="shared" si="12"/>
        <v>-108</v>
      </c>
      <c r="L70" s="532">
        <f t="shared" si="13"/>
        <v>-1</v>
      </c>
      <c r="M70" s="654"/>
      <c r="N70" s="655"/>
      <c r="O70" s="655"/>
      <c r="P70" s="656"/>
      <c r="Q70" s="653"/>
    </row>
    <row r="71" ht="14.25" customHeight="1" outlineLevel="1">
      <c r="B71" s="551"/>
      <c r="D71" s="664"/>
      <c r="E71" s="652" t="s">
        <v>716</v>
      </c>
      <c r="F71" s="547">
        <v>400.0</v>
      </c>
      <c r="G71" s="653">
        <v>489.0</v>
      </c>
      <c r="H71" s="730"/>
      <c r="I71" s="529">
        <v>106.0</v>
      </c>
      <c r="J71" s="530">
        <f t="shared" si="11"/>
        <v>0.2167689162</v>
      </c>
      <c r="K71" s="531">
        <f t="shared" si="12"/>
        <v>-106</v>
      </c>
      <c r="L71" s="532">
        <f t="shared" si="13"/>
        <v>-1</v>
      </c>
      <c r="M71" s="654"/>
      <c r="N71" s="655"/>
      <c r="O71" s="667" t="s">
        <v>315</v>
      </c>
      <c r="P71" s="656"/>
      <c r="Q71" s="653"/>
    </row>
    <row r="72" ht="14.25" hidden="1" customHeight="1" outlineLevel="1">
      <c r="B72" s="551"/>
      <c r="C72" s="543"/>
      <c r="D72" s="664"/>
      <c r="E72" s="652" t="s">
        <v>318</v>
      </c>
      <c r="F72" s="548">
        <v>400.0</v>
      </c>
      <c r="G72" s="653">
        <v>549.0</v>
      </c>
      <c r="H72" s="730"/>
      <c r="I72" s="529">
        <v>106.0</v>
      </c>
      <c r="J72" s="530">
        <f t="shared" si="11"/>
        <v>0.1930783242</v>
      </c>
      <c r="K72" s="531">
        <f t="shared" si="12"/>
        <v>-106</v>
      </c>
      <c r="L72" s="532">
        <f t="shared" si="13"/>
        <v>-1</v>
      </c>
      <c r="M72" s="654"/>
      <c r="N72" s="655"/>
      <c r="O72" s="667"/>
      <c r="P72" s="656"/>
      <c r="Q72" s="653"/>
    </row>
    <row r="73" ht="14.25" customHeight="1">
      <c r="A73" s="544" t="s">
        <v>741</v>
      </c>
      <c r="B73" s="673"/>
      <c r="C73" s="544" t="s">
        <v>741</v>
      </c>
      <c r="D73" s="659"/>
      <c r="E73" s="657" t="s">
        <v>713</v>
      </c>
      <c r="F73" s="538"/>
      <c r="G73" s="539"/>
      <c r="H73" s="731"/>
      <c r="I73" s="535"/>
      <c r="J73" s="536"/>
      <c r="K73" s="537"/>
      <c r="L73" s="536"/>
      <c r="M73" s="663"/>
      <c r="N73" s="675"/>
      <c r="O73" s="675"/>
      <c r="P73" s="647"/>
      <c r="Q73" s="539"/>
    </row>
    <row r="74" ht="14.25" customHeight="1">
      <c r="B74" s="673"/>
      <c r="D74" s="659"/>
      <c r="E74" s="657" t="s">
        <v>714</v>
      </c>
      <c r="F74" s="538"/>
      <c r="G74" s="539"/>
      <c r="H74" s="731"/>
      <c r="I74" s="535"/>
      <c r="J74" s="536"/>
      <c r="K74" s="537"/>
      <c r="L74" s="536"/>
      <c r="M74" s="645"/>
      <c r="N74" s="675"/>
      <c r="O74" s="675"/>
      <c r="P74" s="647"/>
      <c r="Q74" s="539"/>
    </row>
    <row r="75" ht="14.25" customHeight="1">
      <c r="B75" s="673"/>
      <c r="D75" s="659"/>
      <c r="E75" s="657" t="s">
        <v>715</v>
      </c>
      <c r="F75" s="538"/>
      <c r="G75" s="539"/>
      <c r="H75" s="731"/>
      <c r="I75" s="535"/>
      <c r="J75" s="536"/>
      <c r="K75" s="537"/>
      <c r="L75" s="536"/>
      <c r="M75" s="645"/>
      <c r="N75" s="675"/>
      <c r="O75" s="675"/>
      <c r="P75" s="647"/>
      <c r="Q75" s="539"/>
    </row>
    <row r="76" ht="14.25" customHeight="1">
      <c r="B76" s="673"/>
      <c r="D76" s="659"/>
      <c r="E76" s="657" t="s">
        <v>716</v>
      </c>
      <c r="F76" s="538"/>
      <c r="G76" s="539"/>
      <c r="H76" s="731"/>
      <c r="I76" s="535"/>
      <c r="J76" s="536"/>
      <c r="K76" s="537"/>
      <c r="L76" s="536"/>
      <c r="M76" s="645"/>
      <c r="N76" s="675"/>
      <c r="O76" s="675"/>
      <c r="P76" s="647"/>
      <c r="Q76" s="539"/>
    </row>
    <row r="77" ht="14.25" hidden="1" customHeight="1">
      <c r="B77" s="673"/>
      <c r="C77" s="544"/>
      <c r="D77" s="659"/>
      <c r="E77" s="657" t="s">
        <v>318</v>
      </c>
      <c r="F77" s="538"/>
      <c r="G77" s="539"/>
      <c r="H77" s="731"/>
      <c r="I77" s="535"/>
      <c r="J77" s="536"/>
      <c r="K77" s="537"/>
      <c r="L77" s="536"/>
      <c r="M77" s="645"/>
      <c r="N77" s="675"/>
      <c r="O77" s="675"/>
      <c r="P77" s="647"/>
      <c r="Q77" s="539"/>
    </row>
    <row r="78" ht="14.25" hidden="1" customHeight="1" outlineLevel="1">
      <c r="A78" s="543"/>
      <c r="B78" s="551"/>
      <c r="C78" s="543"/>
      <c r="D78" s="677"/>
      <c r="E78" s="660" t="s">
        <v>318</v>
      </c>
      <c r="F78" s="548">
        <v>250.0</v>
      </c>
      <c r="G78" s="546">
        <v>349.0</v>
      </c>
      <c r="H78" s="735"/>
      <c r="I78" s="550">
        <v>60.0</v>
      </c>
      <c r="J78" s="542">
        <f t="shared" ref="J78:J133" si="14">I78/G78</f>
        <v>0.1719197708</v>
      </c>
      <c r="K78" s="541">
        <f t="shared" ref="K78:K133" si="15">P78-I78</f>
        <v>-60</v>
      </c>
      <c r="L78" s="542">
        <f t="shared" ref="L78:L133" si="16">P78/I78-1</f>
        <v>-1</v>
      </c>
      <c r="M78" s="678"/>
      <c r="N78" s="633"/>
      <c r="O78" s="636"/>
      <c r="P78" s="672"/>
      <c r="Q78" s="546"/>
    </row>
    <row r="79" ht="14.25" customHeight="1" outlineLevel="1">
      <c r="A79" s="543" t="s">
        <v>742</v>
      </c>
      <c r="B79" s="551"/>
      <c r="C79" s="543" t="s">
        <v>742</v>
      </c>
      <c r="D79" s="679" t="s">
        <v>745</v>
      </c>
      <c r="E79" s="660" t="s">
        <v>713</v>
      </c>
      <c r="F79" s="548">
        <v>400.0</v>
      </c>
      <c r="G79" s="528">
        <v>279.0</v>
      </c>
      <c r="H79" s="735" t="str">
        <f>G79/Q79</f>
        <v>#DIV/0!</v>
      </c>
      <c r="I79" s="550">
        <v>48.0</v>
      </c>
      <c r="J79" s="542">
        <f t="shared" si="14"/>
        <v>0.1720430108</v>
      </c>
      <c r="K79" s="541">
        <f t="shared" si="15"/>
        <v>-48</v>
      </c>
      <c r="L79" s="542">
        <f t="shared" si="16"/>
        <v>-1</v>
      </c>
      <c r="M79" s="666">
        <v>289.0</v>
      </c>
      <c r="N79" s="636" t="s">
        <v>313</v>
      </c>
      <c r="O79" s="636" t="s">
        <v>315</v>
      </c>
      <c r="P79" s="656"/>
      <c r="Q79" s="528"/>
    </row>
    <row r="80" ht="14.25" customHeight="1" outlineLevel="1">
      <c r="B80" s="551"/>
      <c r="D80" s="648"/>
      <c r="E80" s="660" t="s">
        <v>714</v>
      </c>
      <c r="F80" s="548">
        <v>400.0</v>
      </c>
      <c r="G80" s="528">
        <v>279.0</v>
      </c>
      <c r="H80" s="735"/>
      <c r="I80" s="550">
        <v>52.0</v>
      </c>
      <c r="J80" s="542">
        <f t="shared" si="14"/>
        <v>0.1863799283</v>
      </c>
      <c r="K80" s="541">
        <f t="shared" si="15"/>
        <v>-52</v>
      </c>
      <c r="L80" s="542">
        <f t="shared" si="16"/>
        <v>-1</v>
      </c>
      <c r="M80" s="678"/>
      <c r="N80" s="636"/>
      <c r="O80" s="636"/>
      <c r="P80" s="656"/>
      <c r="Q80" s="528"/>
    </row>
    <row r="81" ht="14.25" customHeight="1" outlineLevel="1">
      <c r="B81" s="551"/>
      <c r="D81" s="648"/>
      <c r="E81" s="660" t="s">
        <v>715</v>
      </c>
      <c r="F81" s="548">
        <v>400.0</v>
      </c>
      <c r="G81" s="528">
        <v>299.0</v>
      </c>
      <c r="H81" s="735"/>
      <c r="I81" s="550">
        <v>60.0</v>
      </c>
      <c r="J81" s="542">
        <f t="shared" si="14"/>
        <v>0.2006688963</v>
      </c>
      <c r="K81" s="541">
        <f t="shared" si="15"/>
        <v>-60</v>
      </c>
      <c r="L81" s="542">
        <f t="shared" si="16"/>
        <v>-1</v>
      </c>
      <c r="M81" s="678"/>
      <c r="N81" s="636"/>
      <c r="O81" s="636"/>
      <c r="P81" s="656"/>
      <c r="Q81" s="528"/>
    </row>
    <row r="82" ht="14.25" customHeight="1" outlineLevel="1">
      <c r="B82" s="551"/>
      <c r="D82" s="648"/>
      <c r="E82" s="660" t="s">
        <v>716</v>
      </c>
      <c r="F82" s="548">
        <v>400.0</v>
      </c>
      <c r="G82" s="528">
        <v>299.0</v>
      </c>
      <c r="H82" s="735"/>
      <c r="I82" s="550">
        <v>48.0</v>
      </c>
      <c r="J82" s="542">
        <f t="shared" si="14"/>
        <v>0.1605351171</v>
      </c>
      <c r="K82" s="541">
        <f t="shared" si="15"/>
        <v>-48</v>
      </c>
      <c r="L82" s="542">
        <f t="shared" si="16"/>
        <v>-1</v>
      </c>
      <c r="M82" s="678"/>
      <c r="N82" s="636"/>
      <c r="O82" s="636"/>
      <c r="P82" s="656"/>
      <c r="Q82" s="528"/>
    </row>
    <row r="83" ht="14.25" customHeight="1" outlineLevel="1">
      <c r="A83" s="543" t="s">
        <v>742</v>
      </c>
      <c r="B83" s="543" t="s">
        <v>746</v>
      </c>
      <c r="C83" s="543"/>
      <c r="D83" s="679" t="s">
        <v>747</v>
      </c>
      <c r="E83" s="660" t="s">
        <v>713</v>
      </c>
      <c r="F83" s="821">
        <v>1000.0</v>
      </c>
      <c r="G83" s="822">
        <v>499.0</v>
      </c>
      <c r="H83" s="735"/>
      <c r="I83" s="550">
        <v>97.0</v>
      </c>
      <c r="J83" s="542">
        <f t="shared" si="14"/>
        <v>0.1943887776</v>
      </c>
      <c r="K83" s="541">
        <f t="shared" si="15"/>
        <v>-97</v>
      </c>
      <c r="L83" s="542">
        <f t="shared" si="16"/>
        <v>-1</v>
      </c>
      <c r="M83" s="666"/>
      <c r="N83" s="636"/>
      <c r="O83" s="636"/>
      <c r="P83" s="656"/>
      <c r="Q83" s="528"/>
    </row>
    <row r="84" ht="14.25" customHeight="1" outlineLevel="1">
      <c r="C84" s="543"/>
      <c r="D84" s="648"/>
      <c r="E84" s="660" t="s">
        <v>714</v>
      </c>
      <c r="F84" s="821">
        <v>1000.0</v>
      </c>
      <c r="G84" s="822">
        <v>499.0</v>
      </c>
      <c r="H84" s="735"/>
      <c r="I84" s="550">
        <v>97.0</v>
      </c>
      <c r="J84" s="542">
        <f t="shared" si="14"/>
        <v>0.1943887776</v>
      </c>
      <c r="K84" s="541">
        <f t="shared" si="15"/>
        <v>-97</v>
      </c>
      <c r="L84" s="542">
        <f t="shared" si="16"/>
        <v>-1</v>
      </c>
      <c r="M84" s="678"/>
      <c r="N84" s="636"/>
      <c r="O84" s="636"/>
      <c r="P84" s="656"/>
      <c r="Q84" s="528"/>
    </row>
    <row r="85" ht="14.25" customHeight="1" outlineLevel="1">
      <c r="C85" s="543"/>
      <c r="D85" s="648"/>
      <c r="E85" s="660" t="s">
        <v>715</v>
      </c>
      <c r="F85" s="821">
        <v>1000.0</v>
      </c>
      <c r="G85" s="822">
        <v>549.0</v>
      </c>
      <c r="H85" s="735"/>
      <c r="I85" s="550">
        <v>97.0</v>
      </c>
      <c r="J85" s="542">
        <f t="shared" si="14"/>
        <v>0.1766848816</v>
      </c>
      <c r="K85" s="541">
        <f t="shared" si="15"/>
        <v>-97</v>
      </c>
      <c r="L85" s="542">
        <f t="shared" si="16"/>
        <v>-1</v>
      </c>
      <c r="M85" s="678"/>
      <c r="N85" s="636"/>
      <c r="O85" s="636"/>
      <c r="P85" s="656"/>
      <c r="Q85" s="528"/>
    </row>
    <row r="86" ht="14.25" customHeight="1" outlineLevel="1">
      <c r="C86" s="543"/>
      <c r="D86" s="648"/>
      <c r="E86" s="660" t="s">
        <v>736</v>
      </c>
      <c r="F86" s="821">
        <v>1000.0</v>
      </c>
      <c r="G86" s="822">
        <v>549.0</v>
      </c>
      <c r="H86" s="735"/>
      <c r="I86" s="550">
        <v>97.0</v>
      </c>
      <c r="J86" s="542">
        <f t="shared" si="14"/>
        <v>0.1766848816</v>
      </c>
      <c r="K86" s="541">
        <f t="shared" si="15"/>
        <v>-97</v>
      </c>
      <c r="L86" s="542">
        <f t="shared" si="16"/>
        <v>-1</v>
      </c>
      <c r="M86" s="678"/>
      <c r="N86" s="636"/>
      <c r="O86" s="636"/>
      <c r="P86" s="656"/>
      <c r="Q86" s="528"/>
    </row>
    <row r="87" ht="14.25" hidden="1" customHeight="1" outlineLevel="1">
      <c r="A87" s="543"/>
      <c r="B87" s="551"/>
      <c r="C87" s="543"/>
      <c r="D87" s="679"/>
      <c r="E87" s="660" t="s">
        <v>318</v>
      </c>
      <c r="F87" s="548">
        <v>500.0</v>
      </c>
      <c r="G87" s="528">
        <v>389.0</v>
      </c>
      <c r="H87" s="735"/>
      <c r="I87" s="550">
        <v>66.0</v>
      </c>
      <c r="J87" s="542">
        <f t="shared" si="14"/>
        <v>0.1696658098</v>
      </c>
      <c r="K87" s="541">
        <f t="shared" si="15"/>
        <v>-66</v>
      </c>
      <c r="L87" s="542">
        <f t="shared" si="16"/>
        <v>-1</v>
      </c>
      <c r="M87" s="678"/>
      <c r="N87" s="636"/>
      <c r="O87" s="636"/>
      <c r="P87" s="656"/>
      <c r="Q87" s="528"/>
    </row>
    <row r="88" ht="14.25" hidden="1" customHeight="1" outlineLevel="1">
      <c r="A88" s="543"/>
      <c r="B88" s="551"/>
      <c r="C88" s="543"/>
      <c r="D88" s="664"/>
      <c r="E88" s="660" t="s">
        <v>318</v>
      </c>
      <c r="F88" s="548">
        <v>250.0</v>
      </c>
      <c r="G88" s="546">
        <v>349.0</v>
      </c>
      <c r="H88" s="735"/>
      <c r="I88" s="550">
        <v>60.0</v>
      </c>
      <c r="J88" s="542">
        <f t="shared" si="14"/>
        <v>0.1719197708</v>
      </c>
      <c r="K88" s="541">
        <f t="shared" si="15"/>
        <v>-60</v>
      </c>
      <c r="L88" s="542">
        <f t="shared" si="16"/>
        <v>-1</v>
      </c>
      <c r="M88" s="678"/>
      <c r="N88" s="633"/>
      <c r="O88" s="636"/>
      <c r="P88" s="672"/>
      <c r="Q88" s="546"/>
    </row>
    <row r="89" ht="14.25" customHeight="1" outlineLevel="1">
      <c r="A89" s="543" t="s">
        <v>1083</v>
      </c>
      <c r="B89" s="551"/>
      <c r="C89" s="543" t="s">
        <v>1083</v>
      </c>
      <c r="D89" s="679" t="s">
        <v>745</v>
      </c>
      <c r="E89" s="660" t="s">
        <v>713</v>
      </c>
      <c r="F89" s="548">
        <v>400.0</v>
      </c>
      <c r="G89" s="528">
        <v>279.0</v>
      </c>
      <c r="H89" s="735" t="str">
        <f>G89/Q89</f>
        <v>#DIV/0!</v>
      </c>
      <c r="I89" s="550">
        <v>48.0</v>
      </c>
      <c r="J89" s="542">
        <f t="shared" si="14"/>
        <v>0.1720430108</v>
      </c>
      <c r="K89" s="541">
        <f t="shared" si="15"/>
        <v>-48</v>
      </c>
      <c r="L89" s="542">
        <f t="shared" si="16"/>
        <v>-1</v>
      </c>
      <c r="M89" s="666">
        <v>289.0</v>
      </c>
      <c r="N89" s="636" t="s">
        <v>313</v>
      </c>
      <c r="O89" s="636" t="s">
        <v>315</v>
      </c>
      <c r="P89" s="656"/>
      <c r="Q89" s="528"/>
    </row>
    <row r="90" ht="14.25" customHeight="1" outlineLevel="1">
      <c r="B90" s="551"/>
      <c r="D90" s="648"/>
      <c r="E90" s="660" t="s">
        <v>714</v>
      </c>
      <c r="F90" s="548">
        <v>400.0</v>
      </c>
      <c r="G90" s="528">
        <v>279.0</v>
      </c>
      <c r="H90" s="735"/>
      <c r="I90" s="550">
        <v>52.0</v>
      </c>
      <c r="J90" s="542">
        <f t="shared" si="14"/>
        <v>0.1863799283</v>
      </c>
      <c r="K90" s="541">
        <f t="shared" si="15"/>
        <v>-52</v>
      </c>
      <c r="L90" s="542">
        <f t="shared" si="16"/>
        <v>-1</v>
      </c>
      <c r="M90" s="678"/>
      <c r="N90" s="636"/>
      <c r="O90" s="636"/>
      <c r="P90" s="656"/>
      <c r="Q90" s="528"/>
    </row>
    <row r="91" ht="14.25" customHeight="1" outlineLevel="1">
      <c r="B91" s="551"/>
      <c r="D91" s="648"/>
      <c r="E91" s="660" t="s">
        <v>715</v>
      </c>
      <c r="F91" s="548">
        <v>400.0</v>
      </c>
      <c r="G91" s="528">
        <v>299.0</v>
      </c>
      <c r="H91" s="735"/>
      <c r="I91" s="550">
        <v>60.0</v>
      </c>
      <c r="J91" s="542">
        <f t="shared" si="14"/>
        <v>0.2006688963</v>
      </c>
      <c r="K91" s="541">
        <f t="shared" si="15"/>
        <v>-60</v>
      </c>
      <c r="L91" s="542">
        <f t="shared" si="16"/>
        <v>-1</v>
      </c>
      <c r="M91" s="678"/>
      <c r="N91" s="636"/>
      <c r="O91" s="636"/>
      <c r="P91" s="656"/>
      <c r="Q91" s="528"/>
    </row>
    <row r="92" ht="14.25" customHeight="1" outlineLevel="1">
      <c r="B92" s="551"/>
      <c r="D92" s="648"/>
      <c r="E92" s="660" t="s">
        <v>716</v>
      </c>
      <c r="F92" s="548">
        <v>400.0</v>
      </c>
      <c r="G92" s="528">
        <v>299.0</v>
      </c>
      <c r="H92" s="735"/>
      <c r="I92" s="550">
        <v>48.0</v>
      </c>
      <c r="J92" s="542">
        <f t="shared" si="14"/>
        <v>0.1605351171</v>
      </c>
      <c r="K92" s="541">
        <f t="shared" si="15"/>
        <v>-48</v>
      </c>
      <c r="L92" s="542">
        <f t="shared" si="16"/>
        <v>-1</v>
      </c>
      <c r="M92" s="678"/>
      <c r="N92" s="636"/>
      <c r="O92" s="636"/>
      <c r="P92" s="656"/>
      <c r="Q92" s="528"/>
    </row>
    <row r="93" ht="14.25" customHeight="1" outlineLevel="1">
      <c r="A93" s="543" t="s">
        <v>1083</v>
      </c>
      <c r="B93" s="543" t="s">
        <v>746</v>
      </c>
      <c r="C93" s="543"/>
      <c r="D93" s="679" t="s">
        <v>747</v>
      </c>
      <c r="E93" s="660" t="s">
        <v>713</v>
      </c>
      <c r="F93" s="821">
        <v>1000.0</v>
      </c>
      <c r="G93" s="822">
        <v>499.0</v>
      </c>
      <c r="H93" s="735"/>
      <c r="I93" s="550">
        <v>97.0</v>
      </c>
      <c r="J93" s="542">
        <f t="shared" si="14"/>
        <v>0.1943887776</v>
      </c>
      <c r="K93" s="541">
        <f t="shared" si="15"/>
        <v>-97</v>
      </c>
      <c r="L93" s="542">
        <f t="shared" si="16"/>
        <v>-1</v>
      </c>
      <c r="M93" s="666"/>
      <c r="N93" s="636"/>
      <c r="O93" s="636"/>
      <c r="P93" s="656"/>
      <c r="Q93" s="528"/>
    </row>
    <row r="94" ht="14.25" customHeight="1" outlineLevel="1">
      <c r="C94" s="543"/>
      <c r="D94" s="648"/>
      <c r="E94" s="660" t="s">
        <v>714</v>
      </c>
      <c r="F94" s="821">
        <v>1000.0</v>
      </c>
      <c r="G94" s="822">
        <v>499.0</v>
      </c>
      <c r="H94" s="735"/>
      <c r="I94" s="550">
        <v>97.0</v>
      </c>
      <c r="J94" s="542">
        <f t="shared" si="14"/>
        <v>0.1943887776</v>
      </c>
      <c r="K94" s="541">
        <f t="shared" si="15"/>
        <v>-97</v>
      </c>
      <c r="L94" s="542">
        <f t="shared" si="16"/>
        <v>-1</v>
      </c>
      <c r="M94" s="678"/>
      <c r="N94" s="636"/>
      <c r="O94" s="636"/>
      <c r="P94" s="656"/>
      <c r="Q94" s="528"/>
    </row>
    <row r="95" ht="14.25" customHeight="1" outlineLevel="1">
      <c r="C95" s="543"/>
      <c r="D95" s="648"/>
      <c r="E95" s="660" t="s">
        <v>715</v>
      </c>
      <c r="F95" s="821">
        <v>1000.0</v>
      </c>
      <c r="G95" s="822">
        <v>549.0</v>
      </c>
      <c r="H95" s="735"/>
      <c r="I95" s="550">
        <v>97.0</v>
      </c>
      <c r="J95" s="542">
        <f t="shared" si="14"/>
        <v>0.1766848816</v>
      </c>
      <c r="K95" s="541">
        <f t="shared" si="15"/>
        <v>-97</v>
      </c>
      <c r="L95" s="542">
        <f t="shared" si="16"/>
        <v>-1</v>
      </c>
      <c r="M95" s="678"/>
      <c r="N95" s="636"/>
      <c r="O95" s="636"/>
      <c r="P95" s="656"/>
      <c r="Q95" s="528"/>
    </row>
    <row r="96" ht="14.25" customHeight="1" outlineLevel="1">
      <c r="C96" s="543"/>
      <c r="D96" s="648"/>
      <c r="E96" s="660" t="s">
        <v>736</v>
      </c>
      <c r="F96" s="821">
        <v>1000.0</v>
      </c>
      <c r="G96" s="822">
        <v>549.0</v>
      </c>
      <c r="H96" s="735"/>
      <c r="I96" s="550">
        <v>97.0</v>
      </c>
      <c r="J96" s="542">
        <f t="shared" si="14"/>
        <v>0.1766848816</v>
      </c>
      <c r="K96" s="541">
        <f t="shared" si="15"/>
        <v>-97</v>
      </c>
      <c r="L96" s="542">
        <f t="shared" si="16"/>
        <v>-1</v>
      </c>
      <c r="M96" s="678"/>
      <c r="N96" s="636"/>
      <c r="O96" s="636"/>
      <c r="P96" s="656"/>
      <c r="Q96" s="528"/>
    </row>
    <row r="97" ht="14.25" hidden="1" customHeight="1" outlineLevel="1">
      <c r="A97" s="543"/>
      <c r="B97" s="551"/>
      <c r="C97" s="543"/>
      <c r="D97" s="664"/>
      <c r="E97" s="660" t="s">
        <v>318</v>
      </c>
      <c r="F97" s="548">
        <v>500.0</v>
      </c>
      <c r="G97" s="528">
        <v>389.0</v>
      </c>
      <c r="H97" s="735"/>
      <c r="I97" s="550">
        <v>66.0</v>
      </c>
      <c r="J97" s="542">
        <f t="shared" si="14"/>
        <v>0.1696658098</v>
      </c>
      <c r="K97" s="541">
        <f t="shared" si="15"/>
        <v>-66</v>
      </c>
      <c r="L97" s="542">
        <f t="shared" si="16"/>
        <v>-1</v>
      </c>
      <c r="M97" s="678"/>
      <c r="N97" s="636"/>
      <c r="O97" s="636"/>
      <c r="P97" s="656"/>
      <c r="Q97" s="528"/>
    </row>
    <row r="98" ht="14.25" hidden="1" customHeight="1" outlineLevel="1">
      <c r="A98" s="543"/>
      <c r="B98" s="551"/>
      <c r="C98" s="543"/>
      <c r="D98" s="664"/>
      <c r="E98" s="652" t="s">
        <v>318</v>
      </c>
      <c r="F98" s="548">
        <v>250.0</v>
      </c>
      <c r="G98" s="665">
        <v>349.0</v>
      </c>
      <c r="H98" s="730"/>
      <c r="I98" s="529">
        <v>60.0</v>
      </c>
      <c r="J98" s="530">
        <f t="shared" si="14"/>
        <v>0.1719197708</v>
      </c>
      <c r="K98" s="531">
        <f t="shared" si="15"/>
        <v>-60</v>
      </c>
      <c r="L98" s="532">
        <f t="shared" si="16"/>
        <v>-1</v>
      </c>
      <c r="M98" s="678"/>
      <c r="N98" s="680"/>
      <c r="O98" s="667"/>
      <c r="P98" s="672"/>
      <c r="Q98" s="665"/>
    </row>
    <row r="99" ht="14.25" customHeight="1" outlineLevel="1">
      <c r="A99" s="543" t="s">
        <v>751</v>
      </c>
      <c r="B99" s="543" t="s">
        <v>752</v>
      </c>
      <c r="C99" s="543" t="s">
        <v>753</v>
      </c>
      <c r="D99" s="679" t="s">
        <v>754</v>
      </c>
      <c r="E99" s="652" t="s">
        <v>713</v>
      </c>
      <c r="F99" s="547">
        <v>200.0</v>
      </c>
      <c r="G99" s="665">
        <v>119.0</v>
      </c>
      <c r="H99" s="730" t="str">
        <f>G99/Q99</f>
        <v>#DIV/0!</v>
      </c>
      <c r="I99" s="529">
        <v>29.0</v>
      </c>
      <c r="J99" s="530">
        <f t="shared" si="14"/>
        <v>0.243697479</v>
      </c>
      <c r="K99" s="531">
        <f t="shared" si="15"/>
        <v>-29</v>
      </c>
      <c r="L99" s="532">
        <f t="shared" si="16"/>
        <v>-1</v>
      </c>
      <c r="M99" s="666">
        <v>129.0</v>
      </c>
      <c r="N99" s="681" t="s">
        <v>313</v>
      </c>
      <c r="O99" s="667" t="s">
        <v>315</v>
      </c>
      <c r="P99" s="647"/>
      <c r="Q99" s="658"/>
    </row>
    <row r="100" ht="14.25" customHeight="1" outlineLevel="1">
      <c r="D100" s="648"/>
      <c r="E100" s="652" t="s">
        <v>714</v>
      </c>
      <c r="F100" s="547">
        <v>200.0</v>
      </c>
      <c r="G100" s="665">
        <v>119.0</v>
      </c>
      <c r="H100" s="730"/>
      <c r="I100" s="529">
        <v>28.0</v>
      </c>
      <c r="J100" s="530">
        <f t="shared" si="14"/>
        <v>0.2352941176</v>
      </c>
      <c r="K100" s="531">
        <f t="shared" si="15"/>
        <v>-28</v>
      </c>
      <c r="L100" s="532">
        <f t="shared" si="16"/>
        <v>-1</v>
      </c>
      <c r="M100" s="678"/>
      <c r="N100" s="681"/>
      <c r="O100" s="667"/>
      <c r="P100" s="647"/>
      <c r="Q100" s="658"/>
    </row>
    <row r="101" ht="14.25" customHeight="1" outlineLevel="1">
      <c r="D101" s="648"/>
      <c r="E101" s="652" t="s">
        <v>715</v>
      </c>
      <c r="F101" s="547">
        <v>200.0</v>
      </c>
      <c r="G101" s="665">
        <v>129.0</v>
      </c>
      <c r="H101" s="730"/>
      <c r="I101" s="529">
        <v>30.0</v>
      </c>
      <c r="J101" s="530">
        <f t="shared" si="14"/>
        <v>0.2325581395</v>
      </c>
      <c r="K101" s="531">
        <f t="shared" si="15"/>
        <v>-30</v>
      </c>
      <c r="L101" s="532">
        <f t="shared" si="16"/>
        <v>-1</v>
      </c>
      <c r="M101" s="678"/>
      <c r="N101" s="681"/>
      <c r="O101" s="667"/>
      <c r="P101" s="647"/>
      <c r="Q101" s="658"/>
    </row>
    <row r="102" ht="14.25" customHeight="1" outlineLevel="1">
      <c r="D102" s="648"/>
      <c r="E102" s="652" t="s">
        <v>716</v>
      </c>
      <c r="F102" s="547">
        <v>200.0</v>
      </c>
      <c r="G102" s="665">
        <v>129.0</v>
      </c>
      <c r="H102" s="730"/>
      <c r="I102" s="529">
        <v>31.0</v>
      </c>
      <c r="J102" s="530">
        <f t="shared" si="14"/>
        <v>0.2403100775</v>
      </c>
      <c r="K102" s="531">
        <f t="shared" si="15"/>
        <v>-31</v>
      </c>
      <c r="L102" s="532">
        <f t="shared" si="16"/>
        <v>-1</v>
      </c>
      <c r="M102" s="678"/>
      <c r="N102" s="681"/>
      <c r="O102" s="667"/>
      <c r="P102" s="647"/>
      <c r="Q102" s="658"/>
    </row>
    <row r="103" ht="14.25" hidden="1" customHeight="1" outlineLevel="1">
      <c r="C103" s="543"/>
      <c r="D103" s="679"/>
      <c r="E103" s="652" t="s">
        <v>318</v>
      </c>
      <c r="F103" s="548">
        <v>200.0</v>
      </c>
      <c r="G103" s="665">
        <v>199.0</v>
      </c>
      <c r="H103" s="730"/>
      <c r="I103" s="529">
        <v>31.0</v>
      </c>
      <c r="J103" s="530">
        <f t="shared" si="14"/>
        <v>0.1557788945</v>
      </c>
      <c r="K103" s="531">
        <f t="shared" si="15"/>
        <v>-31</v>
      </c>
      <c r="L103" s="532">
        <f t="shared" si="16"/>
        <v>-1</v>
      </c>
      <c r="M103" s="678"/>
      <c r="N103" s="681"/>
      <c r="O103" s="667"/>
      <c r="P103" s="647"/>
      <c r="Q103" s="658"/>
    </row>
    <row r="104" ht="14.25" customHeight="1" outlineLevel="1">
      <c r="A104" s="543" t="s">
        <v>751</v>
      </c>
      <c r="C104" s="543" t="s">
        <v>753</v>
      </c>
      <c r="D104" s="679"/>
      <c r="E104" s="652" t="s">
        <v>713</v>
      </c>
      <c r="F104" s="547">
        <v>1000.0</v>
      </c>
      <c r="G104" s="665">
        <v>499.0</v>
      </c>
      <c r="H104" s="730" t="str">
        <f>G104/Q104</f>
        <v>#DIV/0!</v>
      </c>
      <c r="I104" s="529">
        <v>144.0</v>
      </c>
      <c r="J104" s="530">
        <f t="shared" si="14"/>
        <v>0.2885771543</v>
      </c>
      <c r="K104" s="531">
        <f t="shared" si="15"/>
        <v>-144</v>
      </c>
      <c r="L104" s="532">
        <f t="shared" si="16"/>
        <v>-1</v>
      </c>
      <c r="M104" s="666">
        <v>499.0</v>
      </c>
      <c r="N104" s="680" t="s">
        <v>315</v>
      </c>
      <c r="O104" s="667" t="s">
        <v>315</v>
      </c>
      <c r="P104" s="647"/>
      <c r="Q104" s="658"/>
    </row>
    <row r="105" ht="14.25" customHeight="1" outlineLevel="1">
      <c r="D105" s="648"/>
      <c r="E105" s="652" t="s">
        <v>714</v>
      </c>
      <c r="F105" s="547">
        <v>1000.0</v>
      </c>
      <c r="G105" s="665">
        <v>499.0</v>
      </c>
      <c r="H105" s="730"/>
      <c r="I105" s="529">
        <v>143.0</v>
      </c>
      <c r="J105" s="530">
        <f t="shared" si="14"/>
        <v>0.2865731463</v>
      </c>
      <c r="K105" s="531">
        <f t="shared" si="15"/>
        <v>-143</v>
      </c>
      <c r="L105" s="532">
        <f t="shared" si="16"/>
        <v>-1</v>
      </c>
      <c r="M105" s="678"/>
      <c r="N105" s="680"/>
      <c r="O105" s="667"/>
      <c r="P105" s="647"/>
      <c r="Q105" s="658"/>
    </row>
    <row r="106" ht="14.25" customHeight="1" outlineLevel="1">
      <c r="D106" s="648"/>
      <c r="E106" s="652" t="s">
        <v>715</v>
      </c>
      <c r="F106" s="547">
        <v>1000.0</v>
      </c>
      <c r="G106" s="665">
        <v>549.0</v>
      </c>
      <c r="H106" s="730"/>
      <c r="I106" s="529">
        <v>144.0</v>
      </c>
      <c r="J106" s="530">
        <f t="shared" si="14"/>
        <v>0.262295082</v>
      </c>
      <c r="K106" s="531">
        <f t="shared" si="15"/>
        <v>-144</v>
      </c>
      <c r="L106" s="532">
        <f t="shared" si="16"/>
        <v>-1</v>
      </c>
      <c r="M106" s="678"/>
      <c r="N106" s="680"/>
      <c r="O106" s="667"/>
      <c r="P106" s="647"/>
      <c r="Q106" s="658"/>
    </row>
    <row r="107" ht="14.25" customHeight="1" outlineLevel="1">
      <c r="D107" s="648"/>
      <c r="E107" s="652" t="s">
        <v>736</v>
      </c>
      <c r="F107" s="547">
        <v>1000.0</v>
      </c>
      <c r="G107" s="665">
        <v>549.0</v>
      </c>
      <c r="H107" s="730"/>
      <c r="I107" s="529">
        <v>158.0</v>
      </c>
      <c r="J107" s="530">
        <f t="shared" si="14"/>
        <v>0.2877959927</v>
      </c>
      <c r="K107" s="531">
        <f t="shared" si="15"/>
        <v>-158</v>
      </c>
      <c r="L107" s="532">
        <f t="shared" si="16"/>
        <v>-1</v>
      </c>
      <c r="M107" s="678"/>
      <c r="N107" s="680"/>
      <c r="O107" s="667"/>
      <c r="P107" s="647"/>
      <c r="Q107" s="658"/>
    </row>
    <row r="108" ht="14.25" hidden="1" customHeight="1" outlineLevel="1">
      <c r="B108" s="543"/>
      <c r="C108" s="543"/>
      <c r="D108" s="679"/>
      <c r="E108" s="652" t="s">
        <v>318</v>
      </c>
      <c r="F108" s="548">
        <v>1000.0</v>
      </c>
      <c r="G108" s="665">
        <v>699.0</v>
      </c>
      <c r="H108" s="730"/>
      <c r="I108" s="529">
        <v>158.0</v>
      </c>
      <c r="J108" s="530">
        <f t="shared" si="14"/>
        <v>0.226037196</v>
      </c>
      <c r="K108" s="531">
        <f t="shared" si="15"/>
        <v>-158</v>
      </c>
      <c r="L108" s="532">
        <f t="shared" si="16"/>
        <v>-1</v>
      </c>
      <c r="M108" s="678"/>
      <c r="N108" s="680"/>
      <c r="O108" s="667"/>
      <c r="P108" s="647"/>
      <c r="Q108" s="658"/>
    </row>
    <row r="109" ht="14.25" customHeight="1" outlineLevel="1">
      <c r="A109" s="543" t="s">
        <v>755</v>
      </c>
      <c r="B109" s="551"/>
      <c r="C109" s="543" t="s">
        <v>756</v>
      </c>
      <c r="D109" s="664"/>
      <c r="E109" s="652" t="s">
        <v>713</v>
      </c>
      <c r="F109" s="547">
        <v>200.0</v>
      </c>
      <c r="G109" s="665">
        <v>99.0</v>
      </c>
      <c r="H109" s="730" t="str">
        <f>G109/Q109</f>
        <v>#DIV/0!</v>
      </c>
      <c r="I109" s="529">
        <v>16.0</v>
      </c>
      <c r="J109" s="530">
        <f t="shared" si="14"/>
        <v>0.1616161616</v>
      </c>
      <c r="K109" s="531">
        <f t="shared" si="15"/>
        <v>-16</v>
      </c>
      <c r="L109" s="532">
        <f t="shared" si="16"/>
        <v>-1</v>
      </c>
      <c r="M109" s="666">
        <v>109.0</v>
      </c>
      <c r="N109" s="667" t="s">
        <v>313</v>
      </c>
      <c r="O109" s="667" t="s">
        <v>315</v>
      </c>
      <c r="P109" s="647"/>
      <c r="Q109" s="658"/>
    </row>
    <row r="110" ht="14.25" customHeight="1" outlineLevel="1">
      <c r="B110" s="551"/>
      <c r="D110" s="664"/>
      <c r="E110" s="652" t="s">
        <v>714</v>
      </c>
      <c r="F110" s="547">
        <v>200.0</v>
      </c>
      <c r="G110" s="665">
        <v>99.0</v>
      </c>
      <c r="H110" s="730"/>
      <c r="I110" s="529">
        <v>15.0</v>
      </c>
      <c r="J110" s="530">
        <f t="shared" si="14"/>
        <v>0.1515151515</v>
      </c>
      <c r="K110" s="531">
        <f t="shared" si="15"/>
        <v>-15</v>
      </c>
      <c r="L110" s="532">
        <f t="shared" si="16"/>
        <v>-1</v>
      </c>
      <c r="M110" s="678"/>
      <c r="N110" s="667"/>
      <c r="O110" s="667"/>
      <c r="P110" s="647"/>
      <c r="Q110" s="658"/>
    </row>
    <row r="111" ht="14.25" customHeight="1" outlineLevel="1">
      <c r="B111" s="551"/>
      <c r="D111" s="664"/>
      <c r="E111" s="652" t="s">
        <v>715</v>
      </c>
      <c r="F111" s="547">
        <v>200.0</v>
      </c>
      <c r="G111" s="665">
        <v>99.0</v>
      </c>
      <c r="H111" s="730"/>
      <c r="I111" s="529">
        <v>17.0</v>
      </c>
      <c r="J111" s="530">
        <f t="shared" si="14"/>
        <v>0.1717171717</v>
      </c>
      <c r="K111" s="531">
        <f t="shared" si="15"/>
        <v>-17</v>
      </c>
      <c r="L111" s="532">
        <f t="shared" si="16"/>
        <v>-1</v>
      </c>
      <c r="M111" s="678"/>
      <c r="N111" s="667"/>
      <c r="O111" s="667"/>
      <c r="P111" s="647"/>
      <c r="Q111" s="658"/>
    </row>
    <row r="112" ht="14.25" customHeight="1" outlineLevel="1">
      <c r="B112" s="551"/>
      <c r="D112" s="664"/>
      <c r="E112" s="652" t="s">
        <v>716</v>
      </c>
      <c r="F112" s="547">
        <v>200.0</v>
      </c>
      <c r="G112" s="665">
        <v>99.0</v>
      </c>
      <c r="H112" s="730"/>
      <c r="I112" s="529">
        <v>13.0</v>
      </c>
      <c r="J112" s="530">
        <f t="shared" si="14"/>
        <v>0.1313131313</v>
      </c>
      <c r="K112" s="531">
        <f t="shared" si="15"/>
        <v>-13</v>
      </c>
      <c r="L112" s="532">
        <f t="shared" si="16"/>
        <v>-1</v>
      </c>
      <c r="M112" s="678"/>
      <c r="N112" s="667"/>
      <c r="O112" s="667"/>
      <c r="P112" s="647"/>
      <c r="Q112" s="658"/>
    </row>
    <row r="113" ht="14.25" hidden="1" customHeight="1" outlineLevel="1">
      <c r="B113" s="551"/>
      <c r="C113" s="543"/>
      <c r="D113" s="664"/>
      <c r="E113" s="652" t="s">
        <v>318</v>
      </c>
      <c r="F113" s="548">
        <v>200.0</v>
      </c>
      <c r="G113" s="665">
        <v>159.0</v>
      </c>
      <c r="H113" s="730"/>
      <c r="I113" s="529">
        <v>13.0</v>
      </c>
      <c r="J113" s="530">
        <f t="shared" si="14"/>
        <v>0.08176100629</v>
      </c>
      <c r="K113" s="531">
        <f t="shared" si="15"/>
        <v>-13</v>
      </c>
      <c r="L113" s="532">
        <f t="shared" si="16"/>
        <v>-1</v>
      </c>
      <c r="M113" s="678"/>
      <c r="N113" s="667"/>
      <c r="O113" s="667"/>
      <c r="P113" s="647"/>
      <c r="Q113" s="658"/>
    </row>
    <row r="114" ht="14.25" customHeight="1" outlineLevel="1">
      <c r="A114" s="543" t="s">
        <v>755</v>
      </c>
      <c r="B114" s="551"/>
      <c r="C114" s="543" t="s">
        <v>756</v>
      </c>
      <c r="D114" s="664"/>
      <c r="E114" s="652" t="s">
        <v>713</v>
      </c>
      <c r="F114" s="547">
        <v>1000.0</v>
      </c>
      <c r="G114" s="665">
        <v>389.0</v>
      </c>
      <c r="H114" s="730" t="str">
        <f>G114/Q114</f>
        <v>#DIV/0!</v>
      </c>
      <c r="I114" s="529">
        <v>63.0</v>
      </c>
      <c r="J114" s="530">
        <f t="shared" si="14"/>
        <v>0.1619537275</v>
      </c>
      <c r="K114" s="531">
        <f t="shared" si="15"/>
        <v>-63</v>
      </c>
      <c r="L114" s="532">
        <f t="shared" si="16"/>
        <v>-1</v>
      </c>
      <c r="M114" s="666">
        <v>389.0</v>
      </c>
      <c r="N114" s="680" t="s">
        <v>315</v>
      </c>
      <c r="O114" s="667" t="s">
        <v>315</v>
      </c>
      <c r="P114" s="647"/>
      <c r="Q114" s="658"/>
    </row>
    <row r="115" ht="14.25" customHeight="1" outlineLevel="1">
      <c r="B115" s="551"/>
      <c r="D115" s="664"/>
      <c r="E115" s="660" t="s">
        <v>714</v>
      </c>
      <c r="F115" s="547">
        <v>1000.0</v>
      </c>
      <c r="G115" s="546">
        <v>389.0</v>
      </c>
      <c r="H115" s="735"/>
      <c r="I115" s="550">
        <v>62.0</v>
      </c>
      <c r="J115" s="542">
        <f t="shared" si="14"/>
        <v>0.1593830334</v>
      </c>
      <c r="K115" s="541">
        <f t="shared" si="15"/>
        <v>-62</v>
      </c>
      <c r="L115" s="542">
        <f t="shared" si="16"/>
        <v>-1</v>
      </c>
      <c r="M115" s="678"/>
      <c r="N115" s="633"/>
      <c r="O115" s="636"/>
      <c r="P115" s="647"/>
      <c r="Q115" s="682"/>
    </row>
    <row r="116" ht="14.25" customHeight="1" outlineLevel="1">
      <c r="B116" s="551"/>
      <c r="D116" s="664"/>
      <c r="E116" s="660" t="s">
        <v>715</v>
      </c>
      <c r="F116" s="547">
        <v>1000.0</v>
      </c>
      <c r="G116" s="546">
        <v>399.0</v>
      </c>
      <c r="H116" s="735"/>
      <c r="I116" s="550">
        <v>69.0</v>
      </c>
      <c r="J116" s="542">
        <f t="shared" si="14"/>
        <v>0.1729323308</v>
      </c>
      <c r="K116" s="541">
        <f t="shared" si="15"/>
        <v>-69</v>
      </c>
      <c r="L116" s="542">
        <f t="shared" si="16"/>
        <v>-1</v>
      </c>
      <c r="M116" s="678"/>
      <c r="N116" s="633"/>
      <c r="O116" s="636"/>
      <c r="P116" s="647"/>
      <c r="Q116" s="682"/>
    </row>
    <row r="117" ht="14.25" customHeight="1" outlineLevel="1">
      <c r="B117" s="551"/>
      <c r="D117" s="664"/>
      <c r="E117" s="660" t="s">
        <v>736</v>
      </c>
      <c r="F117" s="547">
        <v>1000.0</v>
      </c>
      <c r="G117" s="546">
        <v>399.0</v>
      </c>
      <c r="H117" s="735"/>
      <c r="I117" s="550">
        <v>53.0</v>
      </c>
      <c r="J117" s="542">
        <f t="shared" si="14"/>
        <v>0.1328320802</v>
      </c>
      <c r="K117" s="541">
        <f t="shared" si="15"/>
        <v>-53</v>
      </c>
      <c r="L117" s="542">
        <f t="shared" si="16"/>
        <v>-1</v>
      </c>
      <c r="M117" s="678"/>
      <c r="N117" s="633"/>
      <c r="O117" s="636"/>
      <c r="P117" s="647"/>
      <c r="Q117" s="682"/>
    </row>
    <row r="118" ht="14.25" hidden="1" customHeight="1" outlineLevel="1">
      <c r="B118" s="551"/>
      <c r="C118" s="543"/>
      <c r="D118" s="551"/>
      <c r="E118" s="660" t="s">
        <v>318</v>
      </c>
      <c r="F118" s="548">
        <v>1000.0</v>
      </c>
      <c r="G118" s="546">
        <v>599.0</v>
      </c>
      <c r="H118" s="735"/>
      <c r="I118" s="550">
        <v>53.0</v>
      </c>
      <c r="J118" s="542">
        <f t="shared" si="14"/>
        <v>0.08848080134</v>
      </c>
      <c r="K118" s="541">
        <f t="shared" si="15"/>
        <v>-53</v>
      </c>
      <c r="L118" s="542">
        <f t="shared" si="16"/>
        <v>-1</v>
      </c>
      <c r="M118" s="678"/>
      <c r="N118" s="633"/>
      <c r="O118" s="636"/>
      <c r="P118" s="647"/>
      <c r="Q118" s="682"/>
    </row>
    <row r="119" ht="14.25" customHeight="1" outlineLevel="1">
      <c r="A119" s="543" t="s">
        <v>1526</v>
      </c>
      <c r="B119" s="543" t="s">
        <v>1527</v>
      </c>
      <c r="C119" s="543" t="s">
        <v>1528</v>
      </c>
      <c r="D119" s="543" t="s">
        <v>1529</v>
      </c>
      <c r="E119" s="660" t="s">
        <v>713</v>
      </c>
      <c r="F119" s="547">
        <v>500.0</v>
      </c>
      <c r="G119" s="546">
        <v>279.0</v>
      </c>
      <c r="H119" s="735" t="str">
        <f>G119/Q119</f>
        <v>#DIV/0!</v>
      </c>
      <c r="I119" s="550">
        <v>55.0</v>
      </c>
      <c r="J119" s="542">
        <f t="shared" si="14"/>
        <v>0.1971326165</v>
      </c>
      <c r="K119" s="541">
        <f t="shared" si="15"/>
        <v>-55</v>
      </c>
      <c r="L119" s="542">
        <f t="shared" si="16"/>
        <v>-1</v>
      </c>
      <c r="M119" s="666">
        <v>289.0</v>
      </c>
      <c r="N119" s="633" t="s">
        <v>315</v>
      </c>
      <c r="O119" s="636" t="s">
        <v>315</v>
      </c>
      <c r="P119" s="672"/>
      <c r="Q119" s="546"/>
    </row>
    <row r="120" ht="14.25" customHeight="1" outlineLevel="1">
      <c r="E120" s="660" t="s">
        <v>714</v>
      </c>
      <c r="F120" s="547">
        <v>500.0</v>
      </c>
      <c r="G120" s="546">
        <v>279.0</v>
      </c>
      <c r="H120" s="735"/>
      <c r="I120" s="550">
        <v>55.0</v>
      </c>
      <c r="J120" s="542">
        <f t="shared" si="14"/>
        <v>0.1971326165</v>
      </c>
      <c r="K120" s="541">
        <f t="shared" si="15"/>
        <v>-55</v>
      </c>
      <c r="L120" s="542">
        <f t="shared" si="16"/>
        <v>-1</v>
      </c>
      <c r="M120" s="678"/>
      <c r="N120" s="633"/>
      <c r="O120" s="636"/>
      <c r="P120" s="672"/>
      <c r="Q120" s="546"/>
    </row>
    <row r="121" ht="14.25" customHeight="1" outlineLevel="1">
      <c r="E121" s="660" t="s">
        <v>715</v>
      </c>
      <c r="F121" s="547">
        <v>500.0</v>
      </c>
      <c r="G121" s="546">
        <v>299.0</v>
      </c>
      <c r="H121" s="735"/>
      <c r="I121" s="550">
        <v>60.0</v>
      </c>
      <c r="J121" s="542">
        <f t="shared" si="14"/>
        <v>0.2006688963</v>
      </c>
      <c r="K121" s="541">
        <f t="shared" si="15"/>
        <v>-60</v>
      </c>
      <c r="L121" s="542">
        <f t="shared" si="16"/>
        <v>-1</v>
      </c>
      <c r="M121" s="678"/>
      <c r="N121" s="633"/>
      <c r="O121" s="636"/>
      <c r="P121" s="672"/>
      <c r="Q121" s="546"/>
    </row>
    <row r="122" ht="14.25" customHeight="1" outlineLevel="1">
      <c r="E122" s="652" t="s">
        <v>716</v>
      </c>
      <c r="F122" s="547">
        <v>500.0</v>
      </c>
      <c r="G122" s="665">
        <v>299.0</v>
      </c>
      <c r="H122" s="730"/>
      <c r="I122" s="550">
        <v>56.0</v>
      </c>
      <c r="J122" s="530">
        <f t="shared" si="14"/>
        <v>0.1872909699</v>
      </c>
      <c r="K122" s="531">
        <f t="shared" si="15"/>
        <v>-56</v>
      </c>
      <c r="L122" s="532">
        <f t="shared" si="16"/>
        <v>-1</v>
      </c>
      <c r="M122" s="678"/>
      <c r="N122" s="680"/>
      <c r="O122" s="667"/>
      <c r="P122" s="672"/>
      <c r="Q122" s="665"/>
    </row>
    <row r="123" ht="14.25" hidden="1" customHeight="1" outlineLevel="1">
      <c r="B123" s="543"/>
      <c r="C123" s="543"/>
      <c r="D123" s="543"/>
      <c r="E123" s="652" t="s">
        <v>318</v>
      </c>
      <c r="F123" s="548">
        <v>500.0</v>
      </c>
      <c r="G123" s="665">
        <v>349.0</v>
      </c>
      <c r="H123" s="730"/>
      <c r="I123" s="550">
        <v>56.0</v>
      </c>
      <c r="J123" s="530">
        <f t="shared" si="14"/>
        <v>0.1604584527</v>
      </c>
      <c r="K123" s="531">
        <f t="shared" si="15"/>
        <v>-56</v>
      </c>
      <c r="L123" s="532">
        <f t="shared" si="16"/>
        <v>-1</v>
      </c>
      <c r="M123" s="678"/>
      <c r="N123" s="680"/>
      <c r="O123" s="667"/>
      <c r="P123" s="672"/>
      <c r="Q123" s="665"/>
    </row>
    <row r="124" ht="14.25" customHeight="1" outlineLevel="1">
      <c r="A124" s="543" t="s">
        <v>757</v>
      </c>
      <c r="B124" s="683"/>
      <c r="C124" s="543" t="s">
        <v>758</v>
      </c>
      <c r="D124" s="679" t="s">
        <v>1084</v>
      </c>
      <c r="E124" s="660" t="s">
        <v>713</v>
      </c>
      <c r="F124" s="548">
        <v>250.0</v>
      </c>
      <c r="G124" s="546">
        <v>249.0</v>
      </c>
      <c r="H124" s="742"/>
      <c r="I124" s="684">
        <v>55.0</v>
      </c>
      <c r="J124" s="542">
        <f t="shared" si="14"/>
        <v>0.2208835341</v>
      </c>
      <c r="K124" s="541">
        <f t="shared" si="15"/>
        <v>-55</v>
      </c>
      <c r="L124" s="542">
        <f t="shared" si="16"/>
        <v>-1</v>
      </c>
      <c r="M124" s="666"/>
      <c r="N124" s="636" t="s">
        <v>313</v>
      </c>
      <c r="O124" s="636" t="s">
        <v>313</v>
      </c>
      <c r="P124" s="672"/>
      <c r="Q124" s="546"/>
    </row>
    <row r="125" ht="14.25" customHeight="1" outlineLevel="1">
      <c r="B125" s="543"/>
      <c r="D125" s="679"/>
      <c r="E125" s="660" t="s">
        <v>714</v>
      </c>
      <c r="F125" s="548">
        <v>250.0</v>
      </c>
      <c r="G125" s="546">
        <v>249.0</v>
      </c>
      <c r="H125" s="742"/>
      <c r="I125" s="684">
        <v>55.0</v>
      </c>
      <c r="J125" s="542">
        <f t="shared" si="14"/>
        <v>0.2208835341</v>
      </c>
      <c r="K125" s="541">
        <f t="shared" si="15"/>
        <v>-55</v>
      </c>
      <c r="L125" s="542">
        <f t="shared" si="16"/>
        <v>-1</v>
      </c>
      <c r="M125" s="678"/>
      <c r="N125" s="633"/>
      <c r="O125" s="636"/>
      <c r="P125" s="672"/>
      <c r="Q125" s="546"/>
    </row>
    <row r="126" ht="14.25" customHeight="1" outlineLevel="1">
      <c r="B126" s="543"/>
      <c r="D126" s="679"/>
      <c r="E126" s="660" t="s">
        <v>715</v>
      </c>
      <c r="F126" s="548">
        <v>250.0</v>
      </c>
      <c r="G126" s="546">
        <v>259.0</v>
      </c>
      <c r="H126" s="742"/>
      <c r="I126" s="684">
        <v>55.0</v>
      </c>
      <c r="J126" s="542">
        <f t="shared" si="14"/>
        <v>0.2123552124</v>
      </c>
      <c r="K126" s="541">
        <f t="shared" si="15"/>
        <v>-55</v>
      </c>
      <c r="L126" s="542">
        <f t="shared" si="16"/>
        <v>-1</v>
      </c>
      <c r="M126" s="678"/>
      <c r="N126" s="633"/>
      <c r="O126" s="636"/>
      <c r="P126" s="672"/>
      <c r="Q126" s="546"/>
    </row>
    <row r="127" ht="14.25" customHeight="1" outlineLevel="1">
      <c r="B127" s="543"/>
      <c r="D127" s="679"/>
      <c r="E127" s="660" t="s">
        <v>716</v>
      </c>
      <c r="F127" s="548">
        <v>250.0</v>
      </c>
      <c r="G127" s="546">
        <v>259.0</v>
      </c>
      <c r="H127" s="742"/>
      <c r="I127" s="684">
        <v>55.0</v>
      </c>
      <c r="J127" s="542">
        <f t="shared" si="14"/>
        <v>0.2123552124</v>
      </c>
      <c r="K127" s="541">
        <f t="shared" si="15"/>
        <v>-55</v>
      </c>
      <c r="L127" s="542">
        <f t="shared" si="16"/>
        <v>-1</v>
      </c>
      <c r="M127" s="678"/>
      <c r="N127" s="633"/>
      <c r="O127" s="636"/>
      <c r="P127" s="672"/>
      <c r="Q127" s="546"/>
    </row>
    <row r="128" ht="14.25" hidden="1" customHeight="1" outlineLevel="1">
      <c r="B128" s="543"/>
      <c r="C128" s="543"/>
      <c r="D128" s="679"/>
      <c r="E128" s="660" t="s">
        <v>318</v>
      </c>
      <c r="F128" s="548">
        <v>250.0</v>
      </c>
      <c r="G128" s="546">
        <v>299.0</v>
      </c>
      <c r="H128" s="742"/>
      <c r="I128" s="684">
        <v>55.0</v>
      </c>
      <c r="J128" s="542">
        <f t="shared" si="14"/>
        <v>0.1839464883</v>
      </c>
      <c r="K128" s="541">
        <f t="shared" si="15"/>
        <v>-55</v>
      </c>
      <c r="L128" s="542">
        <f t="shared" si="16"/>
        <v>-1</v>
      </c>
      <c r="M128" s="678"/>
      <c r="N128" s="633"/>
      <c r="O128" s="636"/>
      <c r="P128" s="672"/>
      <c r="Q128" s="546"/>
    </row>
    <row r="129" ht="14.25" customHeight="1" outlineLevel="1">
      <c r="A129" s="543" t="s">
        <v>760</v>
      </c>
      <c r="B129" s="683"/>
      <c r="C129" s="543" t="s">
        <v>761</v>
      </c>
      <c r="D129" s="679" t="s">
        <v>1085</v>
      </c>
      <c r="E129" s="660" t="s">
        <v>713</v>
      </c>
      <c r="F129" s="548">
        <v>250.0</v>
      </c>
      <c r="G129" s="546">
        <v>249.0</v>
      </c>
      <c r="H129" s="742"/>
      <c r="I129" s="684">
        <v>55.0</v>
      </c>
      <c r="J129" s="542">
        <f t="shared" si="14"/>
        <v>0.2208835341</v>
      </c>
      <c r="K129" s="541">
        <f t="shared" si="15"/>
        <v>-55</v>
      </c>
      <c r="L129" s="542">
        <f t="shared" si="16"/>
        <v>-1</v>
      </c>
      <c r="M129" s="666"/>
      <c r="N129" s="636" t="s">
        <v>313</v>
      </c>
      <c r="O129" s="636" t="s">
        <v>313</v>
      </c>
      <c r="P129" s="672"/>
      <c r="Q129" s="546"/>
    </row>
    <row r="130" ht="14.25" customHeight="1" outlineLevel="1">
      <c r="B130" s="543"/>
      <c r="D130" s="679"/>
      <c r="E130" s="660" t="s">
        <v>714</v>
      </c>
      <c r="F130" s="548">
        <v>250.0</v>
      </c>
      <c r="G130" s="546">
        <v>249.0</v>
      </c>
      <c r="H130" s="742"/>
      <c r="I130" s="684">
        <v>55.0</v>
      </c>
      <c r="J130" s="542">
        <f t="shared" si="14"/>
        <v>0.2208835341</v>
      </c>
      <c r="K130" s="541">
        <f t="shared" si="15"/>
        <v>-55</v>
      </c>
      <c r="L130" s="542">
        <f t="shared" si="16"/>
        <v>-1</v>
      </c>
      <c r="M130" s="678"/>
      <c r="N130" s="633"/>
      <c r="O130" s="636"/>
      <c r="P130" s="672"/>
      <c r="Q130" s="546"/>
    </row>
    <row r="131" ht="14.25" customHeight="1" outlineLevel="1">
      <c r="B131" s="543"/>
      <c r="D131" s="679"/>
      <c r="E131" s="660" t="s">
        <v>715</v>
      </c>
      <c r="F131" s="548">
        <v>250.0</v>
      </c>
      <c r="G131" s="546">
        <v>259.0</v>
      </c>
      <c r="H131" s="735"/>
      <c r="I131" s="684">
        <v>55.0</v>
      </c>
      <c r="J131" s="542">
        <f t="shared" si="14"/>
        <v>0.2123552124</v>
      </c>
      <c r="K131" s="541">
        <f t="shared" si="15"/>
        <v>-55</v>
      </c>
      <c r="L131" s="542">
        <f t="shared" si="16"/>
        <v>-1</v>
      </c>
      <c r="M131" s="678"/>
      <c r="N131" s="633"/>
      <c r="O131" s="636"/>
      <c r="P131" s="672"/>
      <c r="Q131" s="546"/>
    </row>
    <row r="132" ht="14.25" customHeight="1" outlineLevel="1">
      <c r="B132" s="543"/>
      <c r="D132" s="679"/>
      <c r="E132" s="660" t="s">
        <v>716</v>
      </c>
      <c r="F132" s="548">
        <v>250.0</v>
      </c>
      <c r="G132" s="546">
        <v>259.0</v>
      </c>
      <c r="H132" s="735"/>
      <c r="I132" s="684">
        <v>55.0</v>
      </c>
      <c r="J132" s="542">
        <f t="shared" si="14"/>
        <v>0.2123552124</v>
      </c>
      <c r="K132" s="541">
        <f t="shared" si="15"/>
        <v>-55</v>
      </c>
      <c r="L132" s="542">
        <f t="shared" si="16"/>
        <v>-1</v>
      </c>
      <c r="M132" s="678"/>
      <c r="N132" s="633"/>
      <c r="O132" s="636"/>
      <c r="P132" s="672"/>
      <c r="Q132" s="546"/>
    </row>
    <row r="133" ht="14.25" hidden="1" customHeight="1" outlineLevel="1">
      <c r="B133" s="543"/>
      <c r="C133" s="543"/>
      <c r="D133" s="679"/>
      <c r="E133" s="660"/>
      <c r="F133" s="548">
        <v>250.0</v>
      </c>
      <c r="G133" s="546">
        <v>299.0</v>
      </c>
      <c r="H133" s="735"/>
      <c r="I133" s="684">
        <v>55.0</v>
      </c>
      <c r="J133" s="542">
        <f t="shared" si="14"/>
        <v>0.1839464883</v>
      </c>
      <c r="K133" s="541">
        <f t="shared" si="15"/>
        <v>-55</v>
      </c>
      <c r="L133" s="542">
        <f t="shared" si="16"/>
        <v>-1</v>
      </c>
      <c r="M133" s="678"/>
      <c r="N133" s="633"/>
      <c r="O133" s="636"/>
      <c r="P133" s="672"/>
      <c r="Q133" s="546"/>
      <c r="R133" s="951"/>
      <c r="S133" s="951"/>
      <c r="T133" s="951"/>
      <c r="U133" s="951"/>
      <c r="V133" s="951"/>
      <c r="W133" s="951"/>
      <c r="X133" s="951"/>
    </row>
    <row r="134" ht="14.25" customHeight="1" outlineLevel="1">
      <c r="A134" s="525" t="s">
        <v>579</v>
      </c>
      <c r="B134" s="685"/>
      <c r="C134" s="525" t="s">
        <v>579</v>
      </c>
      <c r="D134" s="686"/>
      <c r="E134" s="657" t="s">
        <v>713</v>
      </c>
      <c r="F134" s="687"/>
      <c r="G134" s="687"/>
      <c r="H134" s="743"/>
      <c r="I134" s="688"/>
      <c r="J134" s="536"/>
      <c r="K134" s="689"/>
      <c r="L134" s="690"/>
      <c r="M134" s="691"/>
      <c r="N134" s="690"/>
      <c r="O134" s="692"/>
      <c r="P134" s="656"/>
      <c r="Q134" s="653"/>
      <c r="R134" s="951"/>
      <c r="S134" s="951"/>
      <c r="T134" s="951"/>
      <c r="U134" s="951"/>
      <c r="V134" s="951"/>
      <c r="W134" s="951"/>
      <c r="X134" s="951"/>
    </row>
    <row r="135" ht="14.25" customHeight="1" outlineLevel="1">
      <c r="B135" s="685"/>
      <c r="D135" s="686"/>
      <c r="E135" s="657" t="s">
        <v>714</v>
      </c>
      <c r="F135" s="687"/>
      <c r="G135" s="687"/>
      <c r="H135" s="743"/>
      <c r="I135" s="688"/>
      <c r="J135" s="536"/>
      <c r="K135" s="689"/>
      <c r="L135" s="690"/>
      <c r="M135" s="61"/>
      <c r="N135" s="690"/>
      <c r="O135" s="692"/>
      <c r="P135" s="656"/>
      <c r="Q135" s="653"/>
      <c r="R135" s="951"/>
      <c r="S135" s="951"/>
      <c r="T135" s="951"/>
      <c r="U135" s="951"/>
      <c r="V135" s="951"/>
      <c r="W135" s="951"/>
      <c r="X135" s="951"/>
    </row>
    <row r="136" ht="14.25" customHeight="1" outlineLevel="1">
      <c r="B136" s="685"/>
      <c r="D136" s="686"/>
      <c r="E136" s="657" t="s">
        <v>715</v>
      </c>
      <c r="F136" s="687"/>
      <c r="G136" s="687"/>
      <c r="H136" s="743"/>
      <c r="I136" s="688"/>
      <c r="J136" s="536"/>
      <c r="K136" s="689"/>
      <c r="L136" s="690"/>
      <c r="M136" s="61"/>
      <c r="N136" s="690"/>
      <c r="O136" s="692"/>
      <c r="P136" s="656"/>
      <c r="Q136" s="653"/>
      <c r="R136" s="951"/>
      <c r="S136" s="951"/>
      <c r="T136" s="951"/>
      <c r="U136" s="951"/>
      <c r="V136" s="951"/>
      <c r="W136" s="951"/>
      <c r="X136" s="951"/>
    </row>
    <row r="137" ht="14.25" customHeight="1" outlineLevel="1">
      <c r="B137" s="685"/>
      <c r="D137" s="686"/>
      <c r="E137" s="657" t="s">
        <v>716</v>
      </c>
      <c r="F137" s="687"/>
      <c r="G137" s="687"/>
      <c r="H137" s="743"/>
      <c r="I137" s="688"/>
      <c r="J137" s="536"/>
      <c r="K137" s="689"/>
      <c r="L137" s="690"/>
      <c r="M137" s="61"/>
      <c r="N137" s="690"/>
      <c r="O137" s="692"/>
      <c r="P137" s="656"/>
      <c r="Q137" s="653"/>
      <c r="R137" s="951"/>
      <c r="S137" s="951"/>
      <c r="T137" s="951"/>
      <c r="U137" s="951"/>
      <c r="V137" s="951"/>
      <c r="W137" s="951"/>
      <c r="X137" s="951"/>
    </row>
    <row r="138" ht="14.25" hidden="1" customHeight="1" outlineLevel="1">
      <c r="B138" s="685"/>
      <c r="C138" s="525"/>
      <c r="D138" s="952"/>
      <c r="E138" s="657" t="s">
        <v>318</v>
      </c>
      <c r="F138" s="687"/>
      <c r="G138" s="687"/>
      <c r="H138" s="743"/>
      <c r="I138" s="688"/>
      <c r="J138" s="536"/>
      <c r="K138" s="689"/>
      <c r="L138" s="690"/>
      <c r="M138" s="61"/>
      <c r="N138" s="690"/>
      <c r="O138" s="692"/>
      <c r="P138" s="656"/>
      <c r="Q138" s="653"/>
      <c r="R138" s="951"/>
      <c r="S138" s="951"/>
      <c r="T138" s="951"/>
      <c r="U138" s="951"/>
      <c r="V138" s="951"/>
      <c r="W138" s="951"/>
      <c r="X138" s="951"/>
    </row>
    <row r="139" ht="14.25" customHeight="1" outlineLevel="1">
      <c r="A139" s="543" t="s">
        <v>763</v>
      </c>
      <c r="B139" s="543" t="s">
        <v>764</v>
      </c>
      <c r="C139" s="543" t="s">
        <v>763</v>
      </c>
      <c r="D139" s="543" t="s">
        <v>765</v>
      </c>
      <c r="E139" s="652" t="s">
        <v>713</v>
      </c>
      <c r="F139" s="548">
        <v>330.0</v>
      </c>
      <c r="G139" s="653">
        <v>319.0</v>
      </c>
      <c r="H139" s="730" t="str">
        <f>G139/Q139</f>
        <v>#DIV/0!</v>
      </c>
      <c r="I139" s="529">
        <v>88.0</v>
      </c>
      <c r="J139" s="530">
        <f t="shared" ref="J139:J151" si="17">I139/G139</f>
        <v>0.275862069</v>
      </c>
      <c r="K139" s="531">
        <f t="shared" ref="K139:K151" si="18">P139-I139</f>
        <v>-88</v>
      </c>
      <c r="L139" s="532">
        <f t="shared" ref="L139:L151" si="19">P139/I139-1</f>
        <v>-1</v>
      </c>
      <c r="M139" s="666">
        <v>329.0</v>
      </c>
      <c r="N139" s="681" t="s">
        <v>313</v>
      </c>
      <c r="O139" s="667" t="s">
        <v>315</v>
      </c>
      <c r="P139" s="656"/>
      <c r="Q139" s="653"/>
      <c r="R139" s="951"/>
      <c r="S139" s="951"/>
      <c r="T139" s="951"/>
      <c r="U139" s="951"/>
      <c r="V139" s="951"/>
      <c r="W139" s="951"/>
      <c r="X139" s="951"/>
    </row>
    <row r="140" ht="14.25" customHeight="1" outlineLevel="1">
      <c r="E140" s="652" t="s">
        <v>715</v>
      </c>
      <c r="F140" s="548">
        <v>330.0</v>
      </c>
      <c r="G140" s="653">
        <v>329.0</v>
      </c>
      <c r="H140" s="730"/>
      <c r="I140" s="529">
        <v>80.0</v>
      </c>
      <c r="J140" s="530">
        <f t="shared" si="17"/>
        <v>0.2431610942</v>
      </c>
      <c r="K140" s="531">
        <f t="shared" si="18"/>
        <v>-80</v>
      </c>
      <c r="L140" s="532">
        <f t="shared" si="19"/>
        <v>-1</v>
      </c>
      <c r="M140" s="678"/>
      <c r="N140" s="681"/>
      <c r="O140" s="667"/>
      <c r="P140" s="656"/>
      <c r="Q140" s="653"/>
      <c r="R140" s="951"/>
      <c r="S140" s="951"/>
      <c r="T140" s="951"/>
      <c r="U140" s="951"/>
      <c r="V140" s="951"/>
      <c r="W140" s="951"/>
      <c r="X140" s="951"/>
    </row>
    <row r="141" ht="14.25" customHeight="1" outlineLevel="1">
      <c r="E141" s="652" t="s">
        <v>716</v>
      </c>
      <c r="F141" s="548">
        <v>330.0</v>
      </c>
      <c r="G141" s="653">
        <v>329.0</v>
      </c>
      <c r="H141" s="730"/>
      <c r="I141" s="529">
        <v>104.0</v>
      </c>
      <c r="J141" s="530">
        <f t="shared" si="17"/>
        <v>0.3161094225</v>
      </c>
      <c r="K141" s="531">
        <f t="shared" si="18"/>
        <v>-104</v>
      </c>
      <c r="L141" s="532">
        <f t="shared" si="19"/>
        <v>-1</v>
      </c>
      <c r="M141" s="678"/>
      <c r="N141" s="681"/>
      <c r="O141" s="667"/>
      <c r="P141" s="656"/>
      <c r="Q141" s="653"/>
    </row>
    <row r="142" ht="14.25" hidden="1" customHeight="1" outlineLevel="1">
      <c r="B142" s="543"/>
      <c r="C142" s="543"/>
      <c r="D142" s="543"/>
      <c r="E142" s="652" t="s">
        <v>318</v>
      </c>
      <c r="F142" s="548">
        <v>330.0</v>
      </c>
      <c r="G142" s="653">
        <v>399.0</v>
      </c>
      <c r="H142" s="730"/>
      <c r="I142" s="529">
        <v>104.0</v>
      </c>
      <c r="J142" s="530">
        <f t="shared" si="17"/>
        <v>0.2606516291</v>
      </c>
      <c r="K142" s="531">
        <f t="shared" si="18"/>
        <v>-104</v>
      </c>
      <c r="L142" s="532">
        <f t="shared" si="19"/>
        <v>-1</v>
      </c>
      <c r="M142" s="678"/>
      <c r="N142" s="681"/>
      <c r="O142" s="667"/>
      <c r="P142" s="656"/>
      <c r="Q142" s="653"/>
    </row>
    <row r="143" ht="14.25" customHeight="1" outlineLevel="1">
      <c r="A143" s="551" t="s">
        <v>766</v>
      </c>
      <c r="B143" s="543" t="s">
        <v>764</v>
      </c>
      <c r="C143" s="551" t="s">
        <v>766</v>
      </c>
      <c r="D143" s="543" t="s">
        <v>765</v>
      </c>
      <c r="E143" s="652" t="s">
        <v>713</v>
      </c>
      <c r="F143" s="547">
        <v>500.0</v>
      </c>
      <c r="G143" s="665">
        <v>159.0</v>
      </c>
      <c r="H143" s="730" t="str">
        <f>G143/Q143</f>
        <v>#DIV/0!</v>
      </c>
      <c r="I143" s="529">
        <v>32.0</v>
      </c>
      <c r="J143" s="530">
        <f t="shared" si="17"/>
        <v>0.2012578616</v>
      </c>
      <c r="K143" s="531">
        <f t="shared" si="18"/>
        <v>-32</v>
      </c>
      <c r="L143" s="532">
        <f t="shared" si="19"/>
        <v>-1</v>
      </c>
      <c r="M143" s="666">
        <v>179.0</v>
      </c>
      <c r="N143" s="680" t="s">
        <v>315</v>
      </c>
      <c r="O143" s="667" t="s">
        <v>315</v>
      </c>
      <c r="P143" s="672"/>
      <c r="Q143" s="665"/>
    </row>
    <row r="144" ht="14.25" customHeight="1" outlineLevel="1">
      <c r="E144" s="652" t="s">
        <v>714</v>
      </c>
      <c r="F144" s="547">
        <v>500.0</v>
      </c>
      <c r="G144" s="665">
        <v>159.0</v>
      </c>
      <c r="H144" s="730"/>
      <c r="I144" s="529">
        <v>31.0</v>
      </c>
      <c r="J144" s="530">
        <f t="shared" si="17"/>
        <v>0.1949685535</v>
      </c>
      <c r="K144" s="531">
        <f t="shared" si="18"/>
        <v>-31</v>
      </c>
      <c r="L144" s="532">
        <f t="shared" si="19"/>
        <v>-1</v>
      </c>
      <c r="M144" s="661"/>
      <c r="N144" s="680"/>
      <c r="O144" s="667"/>
      <c r="P144" s="672"/>
      <c r="Q144" s="665"/>
    </row>
    <row r="145" ht="14.25" customHeight="1" outlineLevel="1">
      <c r="E145" s="652" t="s">
        <v>715</v>
      </c>
      <c r="F145" s="547">
        <v>500.0</v>
      </c>
      <c r="G145" s="665">
        <v>169.0</v>
      </c>
      <c r="H145" s="730"/>
      <c r="I145" s="529">
        <v>31.0</v>
      </c>
      <c r="J145" s="530">
        <f t="shared" si="17"/>
        <v>0.1834319527</v>
      </c>
      <c r="K145" s="531">
        <f t="shared" si="18"/>
        <v>-31</v>
      </c>
      <c r="L145" s="532">
        <f t="shared" si="19"/>
        <v>-1</v>
      </c>
      <c r="M145" s="661"/>
      <c r="N145" s="680"/>
      <c r="O145" s="667"/>
      <c r="P145" s="672"/>
      <c r="Q145" s="665"/>
      <c r="R145" s="951"/>
      <c r="S145" s="951"/>
      <c r="T145" s="951"/>
      <c r="U145" s="951"/>
      <c r="V145" s="951"/>
      <c r="W145" s="951"/>
      <c r="X145" s="951"/>
    </row>
    <row r="146" ht="14.25" customHeight="1" outlineLevel="1">
      <c r="E146" s="652" t="s">
        <v>716</v>
      </c>
      <c r="F146" s="547">
        <v>500.0</v>
      </c>
      <c r="G146" s="665">
        <v>169.0</v>
      </c>
      <c r="H146" s="730"/>
      <c r="I146" s="529">
        <v>33.0</v>
      </c>
      <c r="J146" s="530">
        <f t="shared" si="17"/>
        <v>0.1952662722</v>
      </c>
      <c r="K146" s="531">
        <f t="shared" si="18"/>
        <v>-33</v>
      </c>
      <c r="L146" s="532">
        <f t="shared" si="19"/>
        <v>-1</v>
      </c>
      <c r="M146" s="661"/>
      <c r="N146" s="680"/>
      <c r="O146" s="667"/>
      <c r="P146" s="672"/>
      <c r="Q146" s="665"/>
      <c r="R146" s="951"/>
      <c r="S146" s="951"/>
      <c r="T146" s="951"/>
      <c r="U146" s="951"/>
      <c r="V146" s="951"/>
      <c r="W146" s="951"/>
      <c r="X146" s="951"/>
    </row>
    <row r="147" ht="14.25" hidden="1" customHeight="1" outlineLevel="1">
      <c r="B147" s="543"/>
      <c r="C147" s="551"/>
      <c r="D147" s="543"/>
      <c r="E147" s="652" t="s">
        <v>318</v>
      </c>
      <c r="F147" s="548">
        <v>500.0</v>
      </c>
      <c r="G147" s="665">
        <v>239.0</v>
      </c>
      <c r="H147" s="730"/>
      <c r="I147" s="529">
        <v>33.0</v>
      </c>
      <c r="J147" s="530">
        <f t="shared" si="17"/>
        <v>0.1380753138</v>
      </c>
      <c r="K147" s="531">
        <f t="shared" si="18"/>
        <v>-33</v>
      </c>
      <c r="L147" s="532">
        <f t="shared" si="19"/>
        <v>-1</v>
      </c>
      <c r="M147" s="661"/>
      <c r="N147" s="680"/>
      <c r="O147" s="667"/>
      <c r="P147" s="672"/>
      <c r="Q147" s="665"/>
      <c r="R147" s="951"/>
      <c r="S147" s="951"/>
      <c r="T147" s="951"/>
      <c r="U147" s="951"/>
      <c r="V147" s="951"/>
      <c r="W147" s="951"/>
      <c r="X147" s="951"/>
    </row>
    <row r="148" ht="14.25" customHeight="1" outlineLevel="1">
      <c r="A148" s="543" t="s">
        <v>584</v>
      </c>
      <c r="B148" s="543" t="s">
        <v>764</v>
      </c>
      <c r="C148" s="543" t="s">
        <v>584</v>
      </c>
      <c r="D148" s="543" t="s">
        <v>765</v>
      </c>
      <c r="E148" s="652" t="s">
        <v>714</v>
      </c>
      <c r="F148" s="547">
        <v>500.0</v>
      </c>
      <c r="G148" s="665">
        <v>149.0</v>
      </c>
      <c r="H148" s="730"/>
      <c r="I148" s="529">
        <v>26.0</v>
      </c>
      <c r="J148" s="530">
        <f t="shared" si="17"/>
        <v>0.1744966443</v>
      </c>
      <c r="K148" s="531">
        <f t="shared" si="18"/>
        <v>-26</v>
      </c>
      <c r="L148" s="532">
        <f t="shared" si="19"/>
        <v>-1</v>
      </c>
      <c r="M148" s="678"/>
      <c r="N148" s="680"/>
      <c r="O148" s="667"/>
      <c r="P148" s="672"/>
      <c r="Q148" s="665"/>
      <c r="R148" s="951"/>
      <c r="S148" s="951"/>
      <c r="T148" s="951"/>
      <c r="U148" s="951"/>
      <c r="V148" s="951"/>
      <c r="W148" s="951"/>
      <c r="X148" s="951"/>
    </row>
    <row r="149" ht="14.25" customHeight="1" outlineLevel="1">
      <c r="A149" s="543" t="s">
        <v>584</v>
      </c>
      <c r="E149" s="652" t="s">
        <v>715</v>
      </c>
      <c r="F149" s="547">
        <v>500.0</v>
      </c>
      <c r="G149" s="665">
        <v>159.0</v>
      </c>
      <c r="H149" s="730"/>
      <c r="I149" s="529">
        <v>26.0</v>
      </c>
      <c r="J149" s="530">
        <f t="shared" si="17"/>
        <v>0.1635220126</v>
      </c>
      <c r="K149" s="531">
        <f t="shared" si="18"/>
        <v>-26</v>
      </c>
      <c r="L149" s="532">
        <f t="shared" si="19"/>
        <v>-1</v>
      </c>
      <c r="M149" s="678"/>
      <c r="N149" s="680"/>
      <c r="O149" s="667"/>
      <c r="P149" s="672"/>
      <c r="Q149" s="665"/>
      <c r="R149" s="951"/>
      <c r="S149" s="951"/>
      <c r="T149" s="951"/>
      <c r="U149" s="951"/>
      <c r="V149" s="951"/>
      <c r="W149" s="951"/>
      <c r="X149" s="951"/>
    </row>
    <row r="150" ht="14.25" customHeight="1" outlineLevel="1">
      <c r="E150" s="652" t="s">
        <v>716</v>
      </c>
      <c r="F150" s="547">
        <v>500.0</v>
      </c>
      <c r="G150" s="665">
        <v>159.0</v>
      </c>
      <c r="H150" s="730"/>
      <c r="I150" s="529">
        <v>25.0</v>
      </c>
      <c r="J150" s="530">
        <f t="shared" si="17"/>
        <v>0.1572327044</v>
      </c>
      <c r="K150" s="531">
        <f t="shared" si="18"/>
        <v>-25</v>
      </c>
      <c r="L150" s="532">
        <f t="shared" si="19"/>
        <v>-1</v>
      </c>
      <c r="M150" s="678"/>
      <c r="N150" s="680"/>
      <c r="O150" s="667"/>
      <c r="P150" s="672"/>
      <c r="Q150" s="665"/>
      <c r="R150" s="951"/>
      <c r="S150" s="951"/>
      <c r="T150" s="951"/>
      <c r="U150" s="951"/>
      <c r="V150" s="951"/>
      <c r="W150" s="951"/>
      <c r="X150" s="951"/>
    </row>
    <row r="151" ht="14.25" customHeight="1" outlineLevel="1">
      <c r="A151" s="551" t="s">
        <v>582</v>
      </c>
      <c r="B151" s="543" t="s">
        <v>767</v>
      </c>
      <c r="C151" s="551" t="s">
        <v>582</v>
      </c>
      <c r="D151" s="543" t="s">
        <v>767</v>
      </c>
      <c r="E151" s="660" t="s">
        <v>713</v>
      </c>
      <c r="F151" s="547">
        <v>500.0</v>
      </c>
      <c r="G151" s="665">
        <v>149.0</v>
      </c>
      <c r="H151" s="730" t="str">
        <f>G151/Q151</f>
        <v>#DIV/0!</v>
      </c>
      <c r="I151" s="529">
        <v>18.0</v>
      </c>
      <c r="J151" s="530">
        <f t="shared" si="17"/>
        <v>0.1208053691</v>
      </c>
      <c r="K151" s="531">
        <f t="shared" si="18"/>
        <v>-18</v>
      </c>
      <c r="L151" s="532">
        <f t="shared" si="19"/>
        <v>-1</v>
      </c>
      <c r="M151" s="666">
        <v>169.0</v>
      </c>
      <c r="N151" s="680" t="s">
        <v>315</v>
      </c>
      <c r="O151" s="667" t="s">
        <v>315</v>
      </c>
      <c r="P151" s="672"/>
      <c r="Q151" s="665"/>
      <c r="R151" s="951"/>
      <c r="S151" s="951"/>
      <c r="T151" s="951"/>
      <c r="U151" s="951"/>
      <c r="V151" s="951"/>
      <c r="W151" s="951"/>
      <c r="X151" s="951"/>
    </row>
    <row r="152" ht="14.25" customHeight="1">
      <c r="A152" s="525" t="s">
        <v>573</v>
      </c>
      <c r="B152" s="638"/>
      <c r="C152" s="525" t="s">
        <v>573</v>
      </c>
      <c r="D152" s="669" t="s">
        <v>734</v>
      </c>
      <c r="E152" s="657" t="s">
        <v>713</v>
      </c>
      <c r="F152" s="538"/>
      <c r="G152" s="539"/>
      <c r="H152" s="731"/>
      <c r="I152" s="535"/>
      <c r="J152" s="536"/>
      <c r="K152" s="537"/>
      <c r="L152" s="536"/>
      <c r="M152" s="645"/>
      <c r="N152" s="670"/>
      <c r="O152" s="670"/>
      <c r="P152" s="647"/>
      <c r="Q152" s="539"/>
      <c r="R152" s="951"/>
      <c r="S152" s="951"/>
      <c r="T152" s="951"/>
      <c r="U152" s="951"/>
      <c r="V152" s="951"/>
      <c r="W152" s="951"/>
      <c r="X152" s="951"/>
    </row>
    <row r="153" ht="14.25" customHeight="1">
      <c r="B153" s="638"/>
      <c r="D153" s="648"/>
      <c r="E153" s="657" t="s">
        <v>714</v>
      </c>
      <c r="F153" s="538"/>
      <c r="G153" s="539"/>
      <c r="H153" s="731"/>
      <c r="I153" s="535"/>
      <c r="J153" s="536"/>
      <c r="K153" s="537"/>
      <c r="L153" s="536"/>
      <c r="M153" s="645"/>
      <c r="N153" s="670"/>
      <c r="O153" s="670"/>
      <c r="P153" s="647"/>
      <c r="Q153" s="539"/>
      <c r="R153" s="951"/>
      <c r="S153" s="951"/>
      <c r="T153" s="951"/>
      <c r="U153" s="951"/>
      <c r="V153" s="951"/>
      <c r="W153" s="951"/>
      <c r="X153" s="951"/>
    </row>
    <row r="154" ht="14.25" customHeight="1">
      <c r="B154" s="638"/>
      <c r="D154" s="648"/>
      <c r="E154" s="657" t="s">
        <v>715</v>
      </c>
      <c r="F154" s="538"/>
      <c r="G154" s="539"/>
      <c r="H154" s="731"/>
      <c r="I154" s="535"/>
      <c r="J154" s="536"/>
      <c r="K154" s="537"/>
      <c r="L154" s="536"/>
      <c r="M154" s="645"/>
      <c r="N154" s="670"/>
      <c r="O154" s="670"/>
      <c r="P154" s="647"/>
      <c r="Q154" s="539"/>
      <c r="R154" s="951"/>
      <c r="S154" s="951"/>
      <c r="T154" s="951"/>
      <c r="U154" s="951"/>
      <c r="V154" s="951"/>
      <c r="W154" s="951"/>
      <c r="X154" s="951"/>
    </row>
    <row r="155" ht="14.25" customHeight="1">
      <c r="B155" s="638"/>
      <c r="D155" s="648"/>
      <c r="E155" s="657" t="s">
        <v>716</v>
      </c>
      <c r="F155" s="538"/>
      <c r="G155" s="539"/>
      <c r="H155" s="731"/>
      <c r="I155" s="535"/>
      <c r="J155" s="536"/>
      <c r="K155" s="537"/>
      <c r="L155" s="536"/>
      <c r="M155" s="645"/>
      <c r="N155" s="670"/>
      <c r="O155" s="670"/>
      <c r="P155" s="647"/>
      <c r="Q155" s="539"/>
      <c r="R155" s="951"/>
      <c r="S155" s="951"/>
      <c r="T155" s="951"/>
      <c r="U155" s="951"/>
      <c r="V155" s="951"/>
      <c r="W155" s="951"/>
      <c r="X155" s="951"/>
    </row>
    <row r="156" ht="14.25" hidden="1" customHeight="1">
      <c r="B156" s="638"/>
      <c r="C156" s="525"/>
      <c r="D156" s="704"/>
      <c r="E156" s="657" t="s">
        <v>318</v>
      </c>
      <c r="F156" s="538"/>
      <c r="G156" s="539"/>
      <c r="H156" s="731"/>
      <c r="I156" s="535"/>
      <c r="J156" s="536"/>
      <c r="K156" s="537"/>
      <c r="L156" s="536"/>
      <c r="M156" s="645"/>
      <c r="N156" s="670"/>
      <c r="O156" s="670"/>
      <c r="P156" s="647"/>
      <c r="Q156" s="539"/>
      <c r="R156" s="951"/>
      <c r="S156" s="951"/>
      <c r="T156" s="951"/>
      <c r="U156" s="951"/>
      <c r="V156" s="951"/>
      <c r="W156" s="951"/>
      <c r="X156" s="951"/>
    </row>
    <row r="157" ht="14.25" customHeight="1" outlineLevel="1">
      <c r="A157" s="543" t="s">
        <v>1530</v>
      </c>
      <c r="B157" s="543"/>
      <c r="C157" s="543" t="s">
        <v>1078</v>
      </c>
      <c r="D157" s="543" t="s">
        <v>1531</v>
      </c>
      <c r="E157" s="660" t="s">
        <v>713</v>
      </c>
      <c r="F157" s="549">
        <v>700.0</v>
      </c>
      <c r="G157" s="546">
        <v>599.0</v>
      </c>
      <c r="H157" s="735" t="str">
        <f t="shared" ref="H157:H164" si="20">G157/Q157</f>
        <v>#DIV/0!</v>
      </c>
      <c r="I157" s="550">
        <v>72.0</v>
      </c>
      <c r="J157" s="542">
        <f t="shared" ref="J157:J176" si="21">I157/G157</f>
        <v>0.1202003339</v>
      </c>
      <c r="K157" s="541">
        <f t="shared" ref="K157:K176" si="22">P157-I157</f>
        <v>-72</v>
      </c>
      <c r="L157" s="542">
        <f t="shared" ref="L157:L176" si="23">P157/I157-1</f>
        <v>-1</v>
      </c>
      <c r="M157" s="678"/>
      <c r="N157" s="636"/>
      <c r="O157" s="636"/>
      <c r="P157" s="672"/>
      <c r="Q157" s="546"/>
      <c r="R157" s="951"/>
      <c r="S157" s="951"/>
      <c r="T157" s="951"/>
      <c r="U157" s="951"/>
      <c r="V157" s="951"/>
      <c r="W157" s="951"/>
      <c r="X157" s="951"/>
    </row>
    <row r="158" ht="14.25" customHeight="1" outlineLevel="1">
      <c r="B158" s="543"/>
      <c r="E158" s="660" t="s">
        <v>714</v>
      </c>
      <c r="F158" s="549">
        <v>700.0</v>
      </c>
      <c r="G158" s="546">
        <v>599.0</v>
      </c>
      <c r="H158" s="735" t="str">
        <f t="shared" si="20"/>
        <v>#DIV/0!</v>
      </c>
      <c r="I158" s="550">
        <v>72.0</v>
      </c>
      <c r="J158" s="542">
        <f t="shared" si="21"/>
        <v>0.1202003339</v>
      </c>
      <c r="K158" s="541">
        <f t="shared" si="22"/>
        <v>-72</v>
      </c>
      <c r="L158" s="542">
        <f t="shared" si="23"/>
        <v>-1</v>
      </c>
      <c r="M158" s="678"/>
      <c r="N158" s="636"/>
      <c r="O158" s="636"/>
      <c r="P158" s="672"/>
      <c r="Q158" s="546"/>
      <c r="R158" s="951"/>
      <c r="S158" s="951"/>
      <c r="T158" s="951"/>
      <c r="U158" s="951"/>
      <c r="V158" s="951"/>
      <c r="W158" s="951"/>
      <c r="X158" s="951"/>
    </row>
    <row r="159" ht="14.25" customHeight="1" outlineLevel="1">
      <c r="B159" s="543"/>
      <c r="E159" s="660" t="s">
        <v>715</v>
      </c>
      <c r="F159" s="549">
        <v>700.0</v>
      </c>
      <c r="G159" s="546">
        <v>649.0</v>
      </c>
      <c r="H159" s="735" t="str">
        <f t="shared" si="20"/>
        <v>#DIV/0!</v>
      </c>
      <c r="I159" s="550">
        <v>72.0</v>
      </c>
      <c r="J159" s="542">
        <f t="shared" si="21"/>
        <v>0.1109399076</v>
      </c>
      <c r="K159" s="541">
        <f t="shared" si="22"/>
        <v>-72</v>
      </c>
      <c r="L159" s="542">
        <f t="shared" si="23"/>
        <v>-1</v>
      </c>
      <c r="M159" s="678"/>
      <c r="N159" s="636"/>
      <c r="O159" s="636"/>
      <c r="P159" s="672"/>
      <c r="Q159" s="546"/>
      <c r="R159" s="951"/>
      <c r="S159" s="951"/>
      <c r="T159" s="951"/>
      <c r="U159" s="951"/>
      <c r="V159" s="951"/>
      <c r="W159" s="951"/>
      <c r="X159" s="951"/>
    </row>
    <row r="160" ht="14.25" customHeight="1" outlineLevel="1">
      <c r="B160" s="543"/>
      <c r="E160" s="660" t="s">
        <v>736</v>
      </c>
      <c r="F160" s="549">
        <v>700.0</v>
      </c>
      <c r="G160" s="546">
        <v>649.0</v>
      </c>
      <c r="H160" s="735" t="str">
        <f t="shared" si="20"/>
        <v>#DIV/0!</v>
      </c>
      <c r="I160" s="550">
        <v>72.0</v>
      </c>
      <c r="J160" s="542">
        <f t="shared" si="21"/>
        <v>0.1109399076</v>
      </c>
      <c r="K160" s="541">
        <f t="shared" si="22"/>
        <v>-72</v>
      </c>
      <c r="L160" s="542">
        <f t="shared" si="23"/>
        <v>-1</v>
      </c>
      <c r="M160" s="678"/>
      <c r="N160" s="636"/>
      <c r="O160" s="636"/>
      <c r="P160" s="672"/>
      <c r="Q160" s="546"/>
      <c r="R160" s="951"/>
      <c r="S160" s="951"/>
      <c r="T160" s="951"/>
      <c r="U160" s="951"/>
      <c r="V160" s="951"/>
      <c r="W160" s="951"/>
      <c r="X160" s="951"/>
    </row>
    <row r="161" ht="14.25" customHeight="1" outlineLevel="1">
      <c r="A161" s="543" t="s">
        <v>1079</v>
      </c>
      <c r="B161" s="543"/>
      <c r="C161" s="543" t="s">
        <v>1079</v>
      </c>
      <c r="D161" s="543" t="s">
        <v>1532</v>
      </c>
      <c r="E161" s="660" t="s">
        <v>713</v>
      </c>
      <c r="F161" s="549">
        <v>700.0</v>
      </c>
      <c r="G161" s="546">
        <v>599.0</v>
      </c>
      <c r="H161" s="735" t="str">
        <f t="shared" si="20"/>
        <v>#DIV/0!</v>
      </c>
      <c r="I161" s="550">
        <v>72.0</v>
      </c>
      <c r="J161" s="542">
        <f t="shared" si="21"/>
        <v>0.1202003339</v>
      </c>
      <c r="K161" s="541">
        <f t="shared" si="22"/>
        <v>-72</v>
      </c>
      <c r="L161" s="542">
        <f t="shared" si="23"/>
        <v>-1</v>
      </c>
      <c r="M161" s="678"/>
      <c r="N161" s="636"/>
      <c r="O161" s="636"/>
      <c r="P161" s="672"/>
      <c r="Q161" s="546"/>
      <c r="R161" s="951"/>
      <c r="S161" s="951"/>
      <c r="T161" s="951"/>
      <c r="U161" s="951"/>
      <c r="V161" s="951"/>
      <c r="W161" s="951"/>
      <c r="X161" s="951"/>
    </row>
    <row r="162" ht="14.25" customHeight="1" outlineLevel="1">
      <c r="B162" s="543"/>
      <c r="E162" s="660" t="s">
        <v>714</v>
      </c>
      <c r="F162" s="549">
        <v>700.0</v>
      </c>
      <c r="G162" s="546">
        <v>599.0</v>
      </c>
      <c r="H162" s="735" t="str">
        <f t="shared" si="20"/>
        <v>#DIV/0!</v>
      </c>
      <c r="I162" s="550">
        <v>72.0</v>
      </c>
      <c r="J162" s="542">
        <f t="shared" si="21"/>
        <v>0.1202003339</v>
      </c>
      <c r="K162" s="541">
        <f t="shared" si="22"/>
        <v>-72</v>
      </c>
      <c r="L162" s="542">
        <f t="shared" si="23"/>
        <v>-1</v>
      </c>
      <c r="M162" s="678"/>
      <c r="N162" s="636"/>
      <c r="O162" s="636"/>
      <c r="P162" s="672"/>
      <c r="Q162" s="546"/>
      <c r="R162" s="951"/>
      <c r="S162" s="951"/>
      <c r="T162" s="951"/>
      <c r="U162" s="951"/>
      <c r="V162" s="951"/>
      <c r="W162" s="951"/>
      <c r="X162" s="951"/>
    </row>
    <row r="163" ht="14.25" customHeight="1" outlineLevel="1">
      <c r="B163" s="543"/>
      <c r="E163" s="660" t="s">
        <v>715</v>
      </c>
      <c r="F163" s="549">
        <v>700.0</v>
      </c>
      <c r="G163" s="546">
        <v>649.0</v>
      </c>
      <c r="H163" s="735" t="str">
        <f t="shared" si="20"/>
        <v>#DIV/0!</v>
      </c>
      <c r="I163" s="550">
        <v>72.0</v>
      </c>
      <c r="J163" s="542">
        <f t="shared" si="21"/>
        <v>0.1109399076</v>
      </c>
      <c r="K163" s="541">
        <f t="shared" si="22"/>
        <v>-72</v>
      </c>
      <c r="L163" s="542">
        <f t="shared" si="23"/>
        <v>-1</v>
      </c>
      <c r="M163" s="678"/>
      <c r="N163" s="636"/>
      <c r="O163" s="636"/>
      <c r="P163" s="672"/>
      <c r="Q163" s="546"/>
      <c r="R163" s="951"/>
      <c r="S163" s="951"/>
      <c r="T163" s="951"/>
      <c r="U163" s="951"/>
      <c r="V163" s="951"/>
      <c r="W163" s="951"/>
      <c r="X163" s="951"/>
    </row>
    <row r="164" ht="14.25" customHeight="1" outlineLevel="1">
      <c r="B164" s="543"/>
      <c r="E164" s="660" t="s">
        <v>736</v>
      </c>
      <c r="F164" s="549">
        <v>700.0</v>
      </c>
      <c r="G164" s="546">
        <v>649.0</v>
      </c>
      <c r="H164" s="735" t="str">
        <f t="shared" si="20"/>
        <v>#DIV/0!</v>
      </c>
      <c r="I164" s="550">
        <v>72.0</v>
      </c>
      <c r="J164" s="542">
        <f t="shared" si="21"/>
        <v>0.1109399076</v>
      </c>
      <c r="K164" s="541">
        <f t="shared" si="22"/>
        <v>-72</v>
      </c>
      <c r="L164" s="542">
        <f t="shared" si="23"/>
        <v>-1</v>
      </c>
      <c r="M164" s="678"/>
      <c r="N164" s="636"/>
      <c r="O164" s="636"/>
      <c r="P164" s="672"/>
      <c r="Q164" s="546"/>
      <c r="R164" s="951"/>
      <c r="S164" s="951"/>
      <c r="T164" s="951"/>
      <c r="U164" s="951"/>
      <c r="V164" s="951"/>
      <c r="W164" s="951"/>
      <c r="X164" s="951"/>
    </row>
    <row r="165" ht="14.25" hidden="1" customHeight="1" outlineLevel="1">
      <c r="A165" s="543"/>
      <c r="B165" s="543"/>
      <c r="C165" s="543"/>
      <c r="D165" s="543"/>
      <c r="E165" s="660" t="s">
        <v>318</v>
      </c>
      <c r="F165" s="549">
        <v>700.0</v>
      </c>
      <c r="G165" s="546">
        <v>799.0</v>
      </c>
      <c r="H165" s="735"/>
      <c r="I165" s="550">
        <v>59.0</v>
      </c>
      <c r="J165" s="542">
        <f t="shared" si="21"/>
        <v>0.07384230288</v>
      </c>
      <c r="K165" s="541">
        <f t="shared" si="22"/>
        <v>-59</v>
      </c>
      <c r="L165" s="542">
        <f t="shared" si="23"/>
        <v>-1</v>
      </c>
      <c r="M165" s="678"/>
      <c r="N165" s="633"/>
      <c r="O165" s="636"/>
      <c r="P165" s="672"/>
      <c r="Q165" s="546"/>
      <c r="R165" s="951"/>
      <c r="S165" s="951"/>
      <c r="T165" s="951"/>
      <c r="U165" s="951"/>
      <c r="V165" s="951"/>
      <c r="W165" s="951"/>
      <c r="X165" s="951"/>
    </row>
    <row r="166" ht="14.25" hidden="1" customHeight="1" outlineLevel="1">
      <c r="A166" s="543"/>
      <c r="B166" s="543"/>
      <c r="C166" s="543"/>
      <c r="D166" s="543"/>
      <c r="E166" s="660" t="s">
        <v>318</v>
      </c>
      <c r="F166" s="548">
        <v>300.0</v>
      </c>
      <c r="G166" s="546">
        <v>399.0</v>
      </c>
      <c r="H166" s="735"/>
      <c r="I166" s="550">
        <v>29.0</v>
      </c>
      <c r="J166" s="542">
        <f t="shared" si="21"/>
        <v>0.07268170426</v>
      </c>
      <c r="K166" s="541">
        <f t="shared" si="22"/>
        <v>-29</v>
      </c>
      <c r="L166" s="542">
        <f t="shared" si="23"/>
        <v>-1</v>
      </c>
      <c r="M166" s="678"/>
      <c r="N166" s="633"/>
      <c r="O166" s="636"/>
      <c r="P166" s="672"/>
      <c r="Q166" s="546"/>
      <c r="R166" s="951"/>
      <c r="S166" s="951"/>
      <c r="T166" s="951"/>
      <c r="U166" s="951"/>
      <c r="V166" s="951"/>
      <c r="W166" s="951"/>
      <c r="X166" s="951"/>
    </row>
    <row r="167" ht="14.25" hidden="1" customHeight="1" outlineLevel="1">
      <c r="A167" s="543"/>
      <c r="B167" s="543"/>
      <c r="C167" s="543"/>
      <c r="D167" s="543"/>
      <c r="E167" s="660" t="s">
        <v>318</v>
      </c>
      <c r="F167" s="549">
        <v>700.0</v>
      </c>
      <c r="G167" s="546">
        <v>799.0</v>
      </c>
      <c r="H167" s="735"/>
      <c r="I167" s="550">
        <v>70.0</v>
      </c>
      <c r="J167" s="542">
        <f t="shared" si="21"/>
        <v>0.08760951189</v>
      </c>
      <c r="K167" s="541">
        <f t="shared" si="22"/>
        <v>-70</v>
      </c>
      <c r="L167" s="542">
        <f t="shared" si="23"/>
        <v>-1</v>
      </c>
      <c r="M167" s="661"/>
      <c r="N167" s="636"/>
      <c r="O167" s="633"/>
      <c r="P167" s="672"/>
      <c r="Q167" s="546"/>
      <c r="R167" s="951"/>
      <c r="S167" s="951"/>
      <c r="T167" s="951"/>
      <c r="U167" s="951"/>
      <c r="V167" s="951"/>
      <c r="W167" s="951"/>
      <c r="X167" s="951"/>
    </row>
    <row r="168" ht="15.0" hidden="1" customHeight="1">
      <c r="A168" s="543"/>
      <c r="B168" s="543"/>
      <c r="C168" s="543"/>
      <c r="D168" s="543"/>
      <c r="E168" s="660" t="s">
        <v>318</v>
      </c>
      <c r="F168" s="549">
        <v>300.0</v>
      </c>
      <c r="G168" s="546">
        <v>399.0</v>
      </c>
      <c r="H168" s="735"/>
      <c r="I168" s="550">
        <v>35.0</v>
      </c>
      <c r="J168" s="542">
        <f t="shared" si="21"/>
        <v>0.08771929825</v>
      </c>
      <c r="K168" s="541">
        <f t="shared" si="22"/>
        <v>-35</v>
      </c>
      <c r="L168" s="542">
        <f t="shared" si="23"/>
        <v>-1</v>
      </c>
      <c r="M168" s="678"/>
      <c r="N168" s="542"/>
      <c r="O168" s="542"/>
      <c r="P168" s="647"/>
      <c r="Q168" s="546"/>
      <c r="R168" s="951"/>
      <c r="S168" s="951"/>
      <c r="T168" s="951"/>
      <c r="U168" s="951"/>
      <c r="V168" s="951"/>
      <c r="W168" s="951"/>
      <c r="X168" s="951"/>
    </row>
    <row r="169" ht="14.25" hidden="1" customHeight="1" outlineLevel="1">
      <c r="A169" s="543"/>
      <c r="B169" s="543"/>
      <c r="C169" s="543"/>
      <c r="D169" s="543"/>
      <c r="E169" s="660" t="s">
        <v>318</v>
      </c>
      <c r="F169" s="549">
        <v>700.0</v>
      </c>
      <c r="G169" s="546">
        <v>799.0</v>
      </c>
      <c r="H169" s="735"/>
      <c r="I169" s="550">
        <v>53.0</v>
      </c>
      <c r="J169" s="542">
        <f t="shared" si="21"/>
        <v>0.06633291615</v>
      </c>
      <c r="K169" s="541">
        <f t="shared" si="22"/>
        <v>-53</v>
      </c>
      <c r="L169" s="542">
        <f t="shared" si="23"/>
        <v>-1</v>
      </c>
      <c r="M169" s="678"/>
      <c r="N169" s="633"/>
      <c r="O169" s="636"/>
      <c r="P169" s="672"/>
      <c r="Q169" s="546"/>
      <c r="R169" s="951"/>
      <c r="S169" s="951"/>
      <c r="T169" s="951"/>
      <c r="U169" s="951"/>
      <c r="V169" s="951"/>
      <c r="W169" s="951"/>
      <c r="X169" s="951"/>
    </row>
    <row r="170" ht="15.0" hidden="1" customHeight="1">
      <c r="A170" s="543"/>
      <c r="B170" s="543"/>
      <c r="C170" s="543"/>
      <c r="D170" s="543"/>
      <c r="E170" s="660" t="s">
        <v>318</v>
      </c>
      <c r="F170" s="549">
        <v>300.0</v>
      </c>
      <c r="G170" s="546">
        <v>399.0</v>
      </c>
      <c r="H170" s="735"/>
      <c r="I170" s="550">
        <v>26.0</v>
      </c>
      <c r="J170" s="542">
        <f t="shared" si="21"/>
        <v>0.06516290727</v>
      </c>
      <c r="K170" s="541">
        <f t="shared" si="22"/>
        <v>-26</v>
      </c>
      <c r="L170" s="542">
        <f t="shared" si="23"/>
        <v>-1</v>
      </c>
      <c r="M170" s="678"/>
      <c r="N170" s="542"/>
      <c r="O170" s="542"/>
      <c r="P170" s="647"/>
      <c r="Q170" s="546"/>
    </row>
    <row r="171" ht="16.5" customHeight="1" outlineLevel="1">
      <c r="A171" s="543" t="s">
        <v>578</v>
      </c>
      <c r="B171" s="543" t="s">
        <v>740</v>
      </c>
      <c r="C171" s="543" t="s">
        <v>578</v>
      </c>
      <c r="D171" s="543" t="s">
        <v>740</v>
      </c>
      <c r="E171" s="660" t="s">
        <v>713</v>
      </c>
      <c r="F171" s="548">
        <v>700.0</v>
      </c>
      <c r="G171" s="528">
        <v>599.0</v>
      </c>
      <c r="H171" s="735" t="str">
        <f>G171/Q171</f>
        <v>#DIV/0!</v>
      </c>
      <c r="I171" s="550">
        <v>43.0</v>
      </c>
      <c r="J171" s="542">
        <f t="shared" si="21"/>
        <v>0.07178631052</v>
      </c>
      <c r="K171" s="541">
        <f t="shared" si="22"/>
        <v>-43</v>
      </c>
      <c r="L171" s="542">
        <f t="shared" si="23"/>
        <v>-1</v>
      </c>
      <c r="M171" s="661"/>
      <c r="N171" s="636" t="s">
        <v>313</v>
      </c>
      <c r="O171" s="636" t="s">
        <v>313</v>
      </c>
      <c r="P171" s="656"/>
      <c r="Q171" s="528"/>
    </row>
    <row r="172" ht="16.5" customHeight="1" outlineLevel="1">
      <c r="E172" s="660" t="s">
        <v>714</v>
      </c>
      <c r="F172" s="548">
        <v>700.0</v>
      </c>
      <c r="G172" s="528">
        <v>599.0</v>
      </c>
      <c r="H172" s="735"/>
      <c r="I172" s="550">
        <v>43.0</v>
      </c>
      <c r="J172" s="542">
        <f t="shared" si="21"/>
        <v>0.07178631052</v>
      </c>
      <c r="K172" s="541">
        <f t="shared" si="22"/>
        <v>-43</v>
      </c>
      <c r="L172" s="542">
        <f t="shared" si="23"/>
        <v>-1</v>
      </c>
      <c r="M172" s="661"/>
      <c r="N172" s="633"/>
      <c r="O172" s="636"/>
      <c r="P172" s="656"/>
      <c r="Q172" s="528"/>
    </row>
    <row r="173" ht="16.5" customHeight="1" outlineLevel="1">
      <c r="E173" s="660" t="s">
        <v>715</v>
      </c>
      <c r="F173" s="548">
        <v>700.0</v>
      </c>
      <c r="G173" s="528">
        <v>649.0</v>
      </c>
      <c r="H173" s="735"/>
      <c r="I173" s="550">
        <v>43.0</v>
      </c>
      <c r="J173" s="542">
        <f t="shared" si="21"/>
        <v>0.06625577812</v>
      </c>
      <c r="K173" s="541">
        <f t="shared" si="22"/>
        <v>-43</v>
      </c>
      <c r="L173" s="542">
        <f t="shared" si="23"/>
        <v>-1</v>
      </c>
      <c r="M173" s="661"/>
      <c r="N173" s="633"/>
      <c r="O173" s="636"/>
      <c r="P173" s="656"/>
      <c r="Q173" s="528"/>
    </row>
    <row r="174" ht="16.5" customHeight="1" outlineLevel="1">
      <c r="E174" s="660" t="s">
        <v>716</v>
      </c>
      <c r="F174" s="548">
        <v>700.0</v>
      </c>
      <c r="G174" s="528">
        <v>649.0</v>
      </c>
      <c r="H174" s="735"/>
      <c r="I174" s="550">
        <v>43.0</v>
      </c>
      <c r="J174" s="542">
        <f t="shared" si="21"/>
        <v>0.06625577812</v>
      </c>
      <c r="K174" s="541">
        <f t="shared" si="22"/>
        <v>-43</v>
      </c>
      <c r="L174" s="542">
        <f t="shared" si="23"/>
        <v>-1</v>
      </c>
      <c r="M174" s="661"/>
      <c r="N174" s="633"/>
      <c r="O174" s="636"/>
      <c r="P174" s="656"/>
      <c r="Q174" s="528"/>
    </row>
    <row r="175" ht="16.5" hidden="1" customHeight="1" outlineLevel="1">
      <c r="B175" s="543"/>
      <c r="C175" s="543"/>
      <c r="D175" s="543"/>
      <c r="E175" s="660" t="s">
        <v>318</v>
      </c>
      <c r="F175" s="548">
        <v>700.0</v>
      </c>
      <c r="G175" s="528">
        <v>799.0</v>
      </c>
      <c r="H175" s="735"/>
      <c r="I175" s="550">
        <v>43.0</v>
      </c>
      <c r="J175" s="542">
        <f t="shared" si="21"/>
        <v>0.05381727159</v>
      </c>
      <c r="K175" s="541">
        <f t="shared" si="22"/>
        <v>-43</v>
      </c>
      <c r="L175" s="542">
        <f t="shared" si="23"/>
        <v>-1</v>
      </c>
      <c r="M175" s="661"/>
      <c r="N175" s="633"/>
      <c r="O175" s="636"/>
      <c r="P175" s="656"/>
      <c r="Q175" s="528"/>
    </row>
    <row r="176" ht="14.25" hidden="1" customHeight="1" outlineLevel="1">
      <c r="A176" s="543"/>
      <c r="B176" s="543"/>
      <c r="C176" s="543"/>
      <c r="D176" s="543"/>
      <c r="E176" s="660" t="s">
        <v>318</v>
      </c>
      <c r="F176" s="548">
        <v>300.0</v>
      </c>
      <c r="G176" s="546">
        <v>399.0</v>
      </c>
      <c r="H176" s="735"/>
      <c r="I176" s="550">
        <v>15.63</v>
      </c>
      <c r="J176" s="542">
        <f t="shared" si="21"/>
        <v>0.03917293233</v>
      </c>
      <c r="K176" s="541">
        <f t="shared" si="22"/>
        <v>-15.63</v>
      </c>
      <c r="L176" s="542">
        <f t="shared" si="23"/>
        <v>-1</v>
      </c>
      <c r="M176" s="678"/>
      <c r="N176" s="633"/>
      <c r="O176" s="636"/>
      <c r="P176" s="656"/>
      <c r="Q176" s="546"/>
    </row>
    <row r="177">
      <c r="A177" s="953" t="s">
        <v>768</v>
      </c>
      <c r="B177" s="954"/>
      <c r="C177" s="953" t="s">
        <v>769</v>
      </c>
      <c r="D177" s="955"/>
      <c r="E177" s="956" t="s">
        <v>713</v>
      </c>
      <c r="F177" s="957"/>
      <c r="G177" s="958"/>
      <c r="H177" s="959"/>
      <c r="I177" s="960"/>
      <c r="J177" s="959"/>
      <c r="K177" s="961"/>
      <c r="L177" s="959"/>
      <c r="M177" s="958"/>
      <c r="N177" s="962"/>
      <c r="O177" s="962"/>
      <c r="P177" s="963"/>
      <c r="Q177" s="958"/>
    </row>
    <row r="178">
      <c r="B178" s="954"/>
      <c r="D178" s="955"/>
      <c r="E178" s="956" t="s">
        <v>714</v>
      </c>
      <c r="F178" s="957"/>
      <c r="G178" s="958"/>
      <c r="H178" s="959"/>
      <c r="I178" s="960"/>
      <c r="J178" s="959"/>
      <c r="K178" s="961"/>
      <c r="L178" s="959"/>
      <c r="M178" s="958"/>
      <c r="N178" s="962"/>
      <c r="O178" s="962"/>
      <c r="P178" s="963"/>
      <c r="Q178" s="958"/>
    </row>
    <row r="179">
      <c r="B179" s="954"/>
      <c r="D179" s="955"/>
      <c r="E179" s="956" t="s">
        <v>715</v>
      </c>
      <c r="F179" s="957"/>
      <c r="G179" s="958"/>
      <c r="H179" s="959"/>
      <c r="I179" s="960"/>
      <c r="J179" s="959"/>
      <c r="K179" s="961"/>
      <c r="L179" s="959"/>
      <c r="M179" s="958"/>
      <c r="N179" s="962"/>
      <c r="O179" s="962"/>
      <c r="P179" s="963"/>
      <c r="Q179" s="958"/>
    </row>
    <row r="180">
      <c r="B180" s="954"/>
      <c r="D180" s="955"/>
      <c r="E180" s="956" t="s">
        <v>716</v>
      </c>
      <c r="F180" s="957"/>
      <c r="G180" s="958"/>
      <c r="H180" s="959"/>
      <c r="I180" s="960"/>
      <c r="J180" s="959"/>
      <c r="K180" s="961"/>
      <c r="L180" s="959"/>
      <c r="M180" s="958"/>
      <c r="N180" s="962"/>
      <c r="O180" s="962"/>
      <c r="P180" s="963"/>
      <c r="Q180" s="958"/>
    </row>
    <row r="181" hidden="1">
      <c r="B181" s="954"/>
      <c r="C181" s="954"/>
      <c r="D181" s="954"/>
      <c r="E181" s="956" t="s">
        <v>318</v>
      </c>
      <c r="F181" s="957"/>
      <c r="G181" s="958"/>
      <c r="H181" s="959"/>
      <c r="I181" s="960"/>
      <c r="J181" s="959"/>
      <c r="K181" s="961"/>
      <c r="L181" s="959"/>
      <c r="M181" s="958"/>
      <c r="N181" s="962"/>
      <c r="O181" s="962"/>
      <c r="P181" s="963"/>
      <c r="Q181" s="958"/>
    </row>
    <row r="182">
      <c r="A182" s="693" t="s">
        <v>1533</v>
      </c>
      <c r="B182" s="693" t="s">
        <v>1534</v>
      </c>
      <c r="C182" s="693" t="s">
        <v>1535</v>
      </c>
      <c r="D182" s="693" t="s">
        <v>1534</v>
      </c>
      <c r="E182" s="956" t="s">
        <v>713</v>
      </c>
      <c r="F182" s="964">
        <v>400.0</v>
      </c>
      <c r="G182" s="965">
        <v>299.0</v>
      </c>
      <c r="H182" s="966" t="str">
        <f>G182/Q182</f>
        <v>#DIV/0!</v>
      </c>
      <c r="I182" s="784">
        <v>37.0</v>
      </c>
      <c r="J182" s="967">
        <f t="shared" ref="J182:J191" si="24">I182/G182</f>
        <v>0.1237458194</v>
      </c>
      <c r="K182" s="531">
        <f t="shared" ref="K182:K191" si="25">P182-I182</f>
        <v>-37</v>
      </c>
      <c r="L182" s="532">
        <f t="shared" ref="L182:L191" si="26">P182/I182-1</f>
        <v>-1</v>
      </c>
      <c r="M182" s="963"/>
      <c r="N182" s="968" t="s">
        <v>313</v>
      </c>
      <c r="O182" s="968" t="s">
        <v>313</v>
      </c>
      <c r="P182" s="963"/>
      <c r="Q182" s="969"/>
    </row>
    <row r="183">
      <c r="E183" s="956" t="s">
        <v>714</v>
      </c>
      <c r="F183" s="964">
        <v>400.0</v>
      </c>
      <c r="G183" s="965">
        <v>299.0</v>
      </c>
      <c r="H183" s="970"/>
      <c r="I183" s="784">
        <v>37.0</v>
      </c>
      <c r="J183" s="967">
        <f t="shared" si="24"/>
        <v>0.1237458194</v>
      </c>
      <c r="K183" s="531">
        <f t="shared" si="25"/>
        <v>-37</v>
      </c>
      <c r="L183" s="532">
        <f t="shared" si="26"/>
        <v>-1</v>
      </c>
      <c r="M183" s="963"/>
      <c r="N183" s="971"/>
      <c r="O183" s="971"/>
      <c r="P183" s="963"/>
      <c r="Q183" s="969"/>
    </row>
    <row r="184">
      <c r="E184" s="956" t="s">
        <v>715</v>
      </c>
      <c r="F184" s="964">
        <v>400.0</v>
      </c>
      <c r="G184" s="965">
        <v>329.0</v>
      </c>
      <c r="H184" s="970"/>
      <c r="I184" s="784">
        <v>37.0</v>
      </c>
      <c r="J184" s="972">
        <f t="shared" si="24"/>
        <v>0.1124620061</v>
      </c>
      <c r="K184" s="531">
        <f t="shared" si="25"/>
        <v>-37</v>
      </c>
      <c r="L184" s="532">
        <f t="shared" si="26"/>
        <v>-1</v>
      </c>
      <c r="M184" s="963"/>
      <c r="N184" s="971"/>
      <c r="O184" s="971"/>
      <c r="P184" s="963"/>
      <c r="Q184" s="969"/>
    </row>
    <row r="185">
      <c r="E185" s="956" t="s">
        <v>716</v>
      </c>
      <c r="F185" s="964">
        <v>400.0</v>
      </c>
      <c r="G185" s="965">
        <v>329.0</v>
      </c>
      <c r="H185" s="970"/>
      <c r="I185" s="784">
        <v>43.0</v>
      </c>
      <c r="J185" s="973">
        <f t="shared" si="24"/>
        <v>0.1306990881</v>
      </c>
      <c r="K185" s="531">
        <f t="shared" si="25"/>
        <v>-43</v>
      </c>
      <c r="L185" s="532">
        <f t="shared" si="26"/>
        <v>-1</v>
      </c>
      <c r="M185" s="963"/>
      <c r="N185" s="971"/>
      <c r="O185" s="971"/>
      <c r="P185" s="963"/>
      <c r="Q185" s="969"/>
    </row>
    <row r="186">
      <c r="A186" s="683" t="s">
        <v>1536</v>
      </c>
      <c r="B186" s="693" t="s">
        <v>1537</v>
      </c>
      <c r="C186" s="693" t="s">
        <v>1538</v>
      </c>
      <c r="D186" s="693" t="s">
        <v>1539</v>
      </c>
      <c r="E186" s="956" t="s">
        <v>713</v>
      </c>
      <c r="F186" s="974">
        <v>400.0</v>
      </c>
      <c r="G186" s="975">
        <v>389.0</v>
      </c>
      <c r="H186" s="634" t="str">
        <f>G186/Q186</f>
        <v>#DIV/0!</v>
      </c>
      <c r="I186" s="766">
        <v>69.0</v>
      </c>
      <c r="J186" s="976">
        <f t="shared" si="24"/>
        <v>0.177377892</v>
      </c>
      <c r="K186" s="541">
        <f t="shared" si="25"/>
        <v>-69</v>
      </c>
      <c r="L186" s="542">
        <f t="shared" si="26"/>
        <v>-1</v>
      </c>
      <c r="M186" s="963"/>
      <c r="N186" s="968" t="s">
        <v>313</v>
      </c>
      <c r="O186" s="968" t="s">
        <v>313</v>
      </c>
      <c r="P186" s="963"/>
      <c r="Q186" s="963"/>
    </row>
    <row r="187">
      <c r="E187" s="956" t="s">
        <v>714</v>
      </c>
      <c r="F187" s="974">
        <v>400.0</v>
      </c>
      <c r="G187" s="975">
        <v>389.0</v>
      </c>
      <c r="H187" s="977"/>
      <c r="I187" s="766">
        <v>69.0</v>
      </c>
      <c r="J187" s="976">
        <f t="shared" si="24"/>
        <v>0.177377892</v>
      </c>
      <c r="K187" s="541">
        <f t="shared" si="25"/>
        <v>-69</v>
      </c>
      <c r="L187" s="542">
        <f t="shared" si="26"/>
        <v>-1</v>
      </c>
      <c r="M187" s="963"/>
      <c r="N187" s="978"/>
      <c r="O187" s="978"/>
      <c r="P187" s="963"/>
      <c r="Q187" s="963"/>
    </row>
    <row r="188">
      <c r="E188" s="956" t="s">
        <v>715</v>
      </c>
      <c r="F188" s="974">
        <v>400.0</v>
      </c>
      <c r="G188" s="975">
        <v>399.0</v>
      </c>
      <c r="H188" s="977"/>
      <c r="I188" s="766">
        <v>69.0</v>
      </c>
      <c r="J188" s="979">
        <f t="shared" si="24"/>
        <v>0.1729323308</v>
      </c>
      <c r="K188" s="541">
        <f t="shared" si="25"/>
        <v>-69</v>
      </c>
      <c r="L188" s="542">
        <f t="shared" si="26"/>
        <v>-1</v>
      </c>
      <c r="M188" s="963"/>
      <c r="N188" s="977"/>
      <c r="O188" s="977"/>
      <c r="P188" s="963"/>
      <c r="Q188" s="963"/>
    </row>
    <row r="189" hidden="1">
      <c r="A189" s="980"/>
      <c r="E189" s="956" t="s">
        <v>950</v>
      </c>
      <c r="F189" s="547">
        <v>500.0</v>
      </c>
      <c r="G189" s="965">
        <v>399.0</v>
      </c>
      <c r="H189" s="970"/>
      <c r="I189" s="784">
        <v>70.0</v>
      </c>
      <c r="J189" s="981">
        <f t="shared" si="24"/>
        <v>0.1754385965</v>
      </c>
      <c r="K189" s="531">
        <f t="shared" si="25"/>
        <v>-70</v>
      </c>
      <c r="L189" s="532">
        <f t="shared" si="26"/>
        <v>-1</v>
      </c>
      <c r="M189" s="982"/>
      <c r="N189" s="983"/>
      <c r="O189" s="983"/>
      <c r="P189" s="963"/>
      <c r="Q189" s="969"/>
    </row>
    <row r="190">
      <c r="A190" s="980"/>
      <c r="E190" s="956" t="s">
        <v>716</v>
      </c>
      <c r="F190" s="974">
        <v>400.0</v>
      </c>
      <c r="G190" s="975">
        <v>399.0</v>
      </c>
      <c r="H190" s="977"/>
      <c r="I190" s="766">
        <v>69.0</v>
      </c>
      <c r="J190" s="979">
        <f t="shared" si="24"/>
        <v>0.1729323308</v>
      </c>
      <c r="K190" s="541">
        <f t="shared" si="25"/>
        <v>-69</v>
      </c>
      <c r="L190" s="542">
        <f t="shared" si="26"/>
        <v>-1</v>
      </c>
      <c r="M190" s="963"/>
      <c r="N190" s="977"/>
      <c r="O190" s="977"/>
      <c r="P190" s="963"/>
      <c r="Q190" s="963"/>
    </row>
    <row r="191">
      <c r="A191" s="984" t="s">
        <v>1540</v>
      </c>
      <c r="B191" s="693" t="s">
        <v>1534</v>
      </c>
      <c r="C191" s="980"/>
      <c r="D191" s="693" t="s">
        <v>1534</v>
      </c>
      <c r="E191" s="956" t="s">
        <v>716</v>
      </c>
      <c r="F191" s="974">
        <v>400.0</v>
      </c>
      <c r="G191" s="975">
        <v>349.0</v>
      </c>
      <c r="H191" s="977"/>
      <c r="I191" s="766">
        <v>44.0</v>
      </c>
      <c r="J191" s="985">
        <f t="shared" si="24"/>
        <v>0.1260744986</v>
      </c>
      <c r="K191" s="541">
        <f t="shared" si="25"/>
        <v>-44</v>
      </c>
      <c r="L191" s="542">
        <f t="shared" si="26"/>
        <v>-1</v>
      </c>
      <c r="M191" s="963"/>
      <c r="N191" s="977"/>
      <c r="O191" s="977"/>
      <c r="P191" s="963"/>
      <c r="Q191" s="963"/>
    </row>
    <row r="192">
      <c r="A192" s="953" t="s">
        <v>773</v>
      </c>
      <c r="B192" s="954"/>
      <c r="C192" s="953" t="s">
        <v>774</v>
      </c>
      <c r="D192" s="955"/>
      <c r="E192" s="956" t="s">
        <v>713</v>
      </c>
      <c r="F192" s="957"/>
      <c r="G192" s="958"/>
      <c r="H192" s="959"/>
      <c r="I192" s="960"/>
      <c r="J192" s="959"/>
      <c r="K192" s="961"/>
      <c r="L192" s="959"/>
      <c r="M192" s="958"/>
      <c r="N192" s="962"/>
      <c r="O192" s="962"/>
      <c r="P192" s="963"/>
      <c r="Q192" s="958"/>
    </row>
    <row r="193">
      <c r="B193" s="954"/>
      <c r="D193" s="955"/>
      <c r="E193" s="956" t="s">
        <v>714</v>
      </c>
      <c r="F193" s="957"/>
      <c r="G193" s="958"/>
      <c r="H193" s="959"/>
      <c r="I193" s="960"/>
      <c r="J193" s="959"/>
      <c r="K193" s="961"/>
      <c r="L193" s="959"/>
      <c r="M193" s="958"/>
      <c r="N193" s="962"/>
      <c r="O193" s="962"/>
      <c r="P193" s="963"/>
      <c r="Q193" s="958"/>
    </row>
    <row r="194" hidden="1">
      <c r="B194" s="954"/>
      <c r="D194" s="955"/>
      <c r="E194" s="986"/>
      <c r="F194" s="957"/>
      <c r="G194" s="958"/>
      <c r="H194" s="959"/>
      <c r="I194" s="960"/>
      <c r="J194" s="959"/>
      <c r="K194" s="961"/>
      <c r="L194" s="959"/>
      <c r="M194" s="958"/>
      <c r="N194" s="962"/>
      <c r="O194" s="962"/>
      <c r="P194" s="963"/>
      <c r="Q194" s="958"/>
    </row>
    <row r="195">
      <c r="B195" s="954"/>
      <c r="D195" s="955"/>
      <c r="E195" s="956" t="s">
        <v>715</v>
      </c>
      <c r="F195" s="957"/>
      <c r="G195" s="958"/>
      <c r="H195" s="959"/>
      <c r="I195" s="960"/>
      <c r="J195" s="959"/>
      <c r="K195" s="961"/>
      <c r="L195" s="959"/>
      <c r="M195" s="958"/>
      <c r="N195" s="962"/>
      <c r="O195" s="962"/>
      <c r="P195" s="963"/>
      <c r="Q195" s="958"/>
    </row>
    <row r="196">
      <c r="B196" s="954"/>
      <c r="D196" s="955"/>
      <c r="E196" s="956" t="s">
        <v>716</v>
      </c>
      <c r="F196" s="957"/>
      <c r="G196" s="958"/>
      <c r="H196" s="959"/>
      <c r="I196" s="960"/>
      <c r="J196" s="959"/>
      <c r="K196" s="961"/>
      <c r="L196" s="959"/>
      <c r="M196" s="958"/>
      <c r="N196" s="962"/>
      <c r="O196" s="962"/>
      <c r="P196" s="963"/>
      <c r="Q196" s="958"/>
    </row>
    <row r="197" hidden="1">
      <c r="B197" s="954"/>
      <c r="C197" s="954"/>
      <c r="D197" s="954"/>
      <c r="E197" s="956" t="s">
        <v>318</v>
      </c>
      <c r="F197" s="957"/>
      <c r="G197" s="958"/>
      <c r="H197" s="959"/>
      <c r="I197" s="960"/>
      <c r="J197" s="959"/>
      <c r="K197" s="961"/>
      <c r="L197" s="959"/>
      <c r="M197" s="958"/>
      <c r="N197" s="962"/>
      <c r="O197" s="962"/>
      <c r="P197" s="963"/>
      <c r="Q197" s="958"/>
    </row>
    <row r="198">
      <c r="A198" s="693" t="s">
        <v>775</v>
      </c>
      <c r="B198" s="980"/>
      <c r="C198" s="693" t="s">
        <v>775</v>
      </c>
      <c r="D198" s="693" t="s">
        <v>776</v>
      </c>
      <c r="E198" s="956" t="s">
        <v>714</v>
      </c>
      <c r="F198" s="547">
        <v>330.0</v>
      </c>
      <c r="G198" s="987">
        <v>329.0</v>
      </c>
      <c r="H198" s="970"/>
      <c r="I198" s="784">
        <v>73.0</v>
      </c>
      <c r="J198" s="988">
        <f t="shared" ref="J198:J213" si="27">I198/G198</f>
        <v>0.2218844985</v>
      </c>
      <c r="K198" s="531">
        <f t="shared" ref="K198:K213" si="28">P198-I198</f>
        <v>-73</v>
      </c>
      <c r="L198" s="532">
        <f t="shared" ref="L198:L213" si="29">P198/I198-1</f>
        <v>-1</v>
      </c>
      <c r="M198" s="982"/>
      <c r="N198" s="971"/>
      <c r="O198" s="971"/>
      <c r="P198" s="963"/>
      <c r="Q198" s="969"/>
    </row>
    <row r="199">
      <c r="A199" s="693" t="s">
        <v>1541</v>
      </c>
      <c r="B199" s="693" t="s">
        <v>1542</v>
      </c>
      <c r="C199" s="693" t="s">
        <v>1543</v>
      </c>
      <c r="D199" s="693" t="s">
        <v>1544</v>
      </c>
      <c r="E199" s="956" t="s">
        <v>713</v>
      </c>
      <c r="F199" s="547">
        <v>445.0</v>
      </c>
      <c r="G199" s="987">
        <v>699.0</v>
      </c>
      <c r="H199" s="966" t="str">
        <f>G199/Q199</f>
        <v>#DIV/0!</v>
      </c>
      <c r="I199" s="784">
        <v>257.0</v>
      </c>
      <c r="J199" s="989">
        <f t="shared" si="27"/>
        <v>0.3676680973</v>
      </c>
      <c r="K199" s="531">
        <f t="shared" si="28"/>
        <v>-257</v>
      </c>
      <c r="L199" s="532">
        <f t="shared" si="29"/>
        <v>-1</v>
      </c>
      <c r="M199" s="982"/>
      <c r="N199" s="968" t="s">
        <v>313</v>
      </c>
      <c r="O199" s="968" t="s">
        <v>313</v>
      </c>
      <c r="P199" s="963"/>
      <c r="Q199" s="969"/>
    </row>
    <row r="200">
      <c r="E200" s="956" t="s">
        <v>715</v>
      </c>
      <c r="F200" s="547">
        <v>445.0</v>
      </c>
      <c r="G200" s="987">
        <v>699.0</v>
      </c>
      <c r="H200" s="970"/>
      <c r="I200" s="784">
        <v>241.0</v>
      </c>
      <c r="J200" s="990">
        <f t="shared" si="27"/>
        <v>0.3447782546</v>
      </c>
      <c r="K200" s="531">
        <f t="shared" si="28"/>
        <v>-241</v>
      </c>
      <c r="L200" s="532">
        <f t="shared" si="29"/>
        <v>-1</v>
      </c>
      <c r="M200" s="982"/>
      <c r="N200" s="971"/>
      <c r="O200" s="971"/>
      <c r="P200" s="963"/>
      <c r="Q200" s="969"/>
    </row>
    <row r="201">
      <c r="E201" s="991" t="s">
        <v>716</v>
      </c>
      <c r="F201" s="547">
        <v>445.0</v>
      </c>
      <c r="G201" s="987">
        <v>699.0</v>
      </c>
      <c r="H201" s="970"/>
      <c r="I201" s="784">
        <v>225.0</v>
      </c>
      <c r="J201" s="992">
        <f t="shared" si="27"/>
        <v>0.321888412</v>
      </c>
      <c r="K201" s="531">
        <f t="shared" si="28"/>
        <v>-225</v>
      </c>
      <c r="L201" s="532">
        <f t="shared" si="29"/>
        <v>-1</v>
      </c>
      <c r="M201" s="982"/>
      <c r="N201" s="971"/>
      <c r="O201" s="971"/>
      <c r="P201" s="963"/>
      <c r="Q201" s="969"/>
    </row>
    <row r="202">
      <c r="A202" s="993" t="s">
        <v>1545</v>
      </c>
      <c r="B202" s="693" t="s">
        <v>1546</v>
      </c>
      <c r="C202" s="693" t="s">
        <v>1547</v>
      </c>
      <c r="D202" s="693" t="s">
        <v>1548</v>
      </c>
      <c r="E202" s="956" t="s">
        <v>713</v>
      </c>
      <c r="F202" s="545">
        <v>500.0</v>
      </c>
      <c r="G202" s="658">
        <v>339.0</v>
      </c>
      <c r="H202" s="966" t="str">
        <f t="shared" ref="H202:H203" si="30">G202/Q202</f>
        <v>#DIV/0!</v>
      </c>
      <c r="I202" s="784">
        <v>66.0</v>
      </c>
      <c r="J202" s="994">
        <f t="shared" si="27"/>
        <v>0.1946902655</v>
      </c>
      <c r="K202" s="531">
        <f t="shared" si="28"/>
        <v>-66</v>
      </c>
      <c r="L202" s="532">
        <f t="shared" si="29"/>
        <v>-1</v>
      </c>
      <c r="M202" s="963"/>
      <c r="N202" s="968" t="s">
        <v>313</v>
      </c>
      <c r="O202" s="968" t="s">
        <v>313</v>
      </c>
      <c r="P202" s="963"/>
      <c r="Q202" s="969"/>
    </row>
    <row r="203">
      <c r="A203" s="993" t="s">
        <v>778</v>
      </c>
      <c r="B203" s="980"/>
      <c r="C203" s="693" t="s">
        <v>779</v>
      </c>
      <c r="D203" s="693" t="s">
        <v>780</v>
      </c>
      <c r="E203" s="956" t="s">
        <v>713</v>
      </c>
      <c r="F203" s="545">
        <v>450.0</v>
      </c>
      <c r="G203" s="965">
        <v>339.0</v>
      </c>
      <c r="H203" s="966" t="str">
        <f t="shared" si="30"/>
        <v>#DIV/0!</v>
      </c>
      <c r="I203" s="784">
        <v>62.0</v>
      </c>
      <c r="J203" s="995">
        <f t="shared" si="27"/>
        <v>0.1828908555</v>
      </c>
      <c r="K203" s="531">
        <f t="shared" si="28"/>
        <v>-62</v>
      </c>
      <c r="L203" s="532">
        <f t="shared" si="29"/>
        <v>-1</v>
      </c>
      <c r="M203" s="963"/>
      <c r="N203" s="971"/>
      <c r="O203" s="971"/>
      <c r="P203" s="963"/>
      <c r="Q203" s="969"/>
    </row>
    <row r="204">
      <c r="E204" s="956" t="s">
        <v>714</v>
      </c>
      <c r="F204" s="545">
        <v>450.0</v>
      </c>
      <c r="G204" s="965">
        <v>339.0</v>
      </c>
      <c r="H204" s="970"/>
      <c r="I204" s="784">
        <v>62.0</v>
      </c>
      <c r="J204" s="995">
        <f t="shared" si="27"/>
        <v>0.1828908555</v>
      </c>
      <c r="K204" s="531">
        <f t="shared" si="28"/>
        <v>-62</v>
      </c>
      <c r="L204" s="532">
        <f t="shared" si="29"/>
        <v>-1</v>
      </c>
      <c r="M204" s="963"/>
      <c r="N204" s="971"/>
      <c r="O204" s="971"/>
      <c r="P204" s="963"/>
      <c r="Q204" s="969"/>
    </row>
    <row r="205">
      <c r="E205" s="956" t="s">
        <v>715</v>
      </c>
      <c r="F205" s="545">
        <v>450.0</v>
      </c>
      <c r="G205" s="965">
        <v>359.0</v>
      </c>
      <c r="H205" s="970"/>
      <c r="I205" s="784">
        <v>62.0</v>
      </c>
      <c r="J205" s="979">
        <f t="shared" si="27"/>
        <v>0.1727019499</v>
      </c>
      <c r="K205" s="531">
        <f t="shared" si="28"/>
        <v>-62</v>
      </c>
      <c r="L205" s="532">
        <f t="shared" si="29"/>
        <v>-1</v>
      </c>
      <c r="M205" s="963"/>
      <c r="N205" s="971"/>
      <c r="O205" s="971"/>
      <c r="P205" s="963"/>
      <c r="Q205" s="969"/>
    </row>
    <row r="206">
      <c r="E206" s="956" t="s">
        <v>716</v>
      </c>
      <c r="F206" s="545">
        <v>450.0</v>
      </c>
      <c r="G206" s="965">
        <v>359.0</v>
      </c>
      <c r="H206" s="970"/>
      <c r="I206" s="784">
        <v>62.0</v>
      </c>
      <c r="J206" s="979">
        <f t="shared" si="27"/>
        <v>0.1727019499</v>
      </c>
      <c r="K206" s="531">
        <f t="shared" si="28"/>
        <v>-62</v>
      </c>
      <c r="L206" s="532">
        <f t="shared" si="29"/>
        <v>-1</v>
      </c>
      <c r="M206" s="963"/>
      <c r="N206" s="971"/>
      <c r="O206" s="971"/>
      <c r="P206" s="963"/>
      <c r="Q206" s="969"/>
    </row>
    <row r="207" hidden="1">
      <c r="B207" s="980"/>
      <c r="C207" s="980"/>
      <c r="D207" s="980"/>
      <c r="E207" s="986"/>
      <c r="F207" s="545">
        <v>450.0</v>
      </c>
      <c r="G207" s="965">
        <v>449.0</v>
      </c>
      <c r="H207" s="970"/>
      <c r="I207" s="784">
        <v>112.0</v>
      </c>
      <c r="J207" s="996">
        <f t="shared" si="27"/>
        <v>0.2494432071</v>
      </c>
      <c r="K207" s="531">
        <f t="shared" si="28"/>
        <v>-112</v>
      </c>
      <c r="L207" s="532">
        <f t="shared" si="29"/>
        <v>-1</v>
      </c>
      <c r="M207" s="963"/>
      <c r="N207" s="971"/>
      <c r="O207" s="971"/>
      <c r="P207" s="963"/>
      <c r="Q207" s="969"/>
    </row>
    <row r="208">
      <c r="A208" s="693" t="s">
        <v>952</v>
      </c>
      <c r="B208" s="980"/>
      <c r="C208" s="693" t="s">
        <v>782</v>
      </c>
      <c r="D208" s="693" t="s">
        <v>774</v>
      </c>
      <c r="E208" s="956" t="s">
        <v>713</v>
      </c>
      <c r="F208" s="545">
        <v>330.0</v>
      </c>
      <c r="G208" s="965">
        <v>259.0</v>
      </c>
      <c r="H208" s="966" t="str">
        <f>G208/Q208</f>
        <v>#DIV/0!</v>
      </c>
      <c r="I208" s="784">
        <v>49.0</v>
      </c>
      <c r="J208" s="997">
        <f t="shared" si="27"/>
        <v>0.1891891892</v>
      </c>
      <c r="K208" s="531">
        <f t="shared" si="28"/>
        <v>-49</v>
      </c>
      <c r="L208" s="532">
        <f t="shared" si="29"/>
        <v>-1</v>
      </c>
      <c r="M208" s="963"/>
      <c r="N208" s="971"/>
      <c r="O208" s="971"/>
      <c r="P208" s="963"/>
      <c r="Q208" s="969"/>
    </row>
    <row r="209">
      <c r="E209" s="956" t="s">
        <v>714</v>
      </c>
      <c r="F209" s="545">
        <v>330.0</v>
      </c>
      <c r="G209" s="965">
        <v>259.0</v>
      </c>
      <c r="H209" s="970"/>
      <c r="I209" s="784">
        <v>49.0</v>
      </c>
      <c r="J209" s="997">
        <f t="shared" si="27"/>
        <v>0.1891891892</v>
      </c>
      <c r="K209" s="531">
        <f t="shared" si="28"/>
        <v>-49</v>
      </c>
      <c r="L209" s="532">
        <f t="shared" si="29"/>
        <v>-1</v>
      </c>
      <c r="M209" s="963"/>
      <c r="N209" s="971"/>
      <c r="O209" s="971"/>
      <c r="P209" s="963"/>
      <c r="Q209" s="969"/>
    </row>
    <row r="210">
      <c r="E210" s="956" t="s">
        <v>715</v>
      </c>
      <c r="F210" s="545">
        <v>330.0</v>
      </c>
      <c r="G210" s="965">
        <v>279.0</v>
      </c>
      <c r="H210" s="970"/>
      <c r="I210" s="784">
        <v>49.0</v>
      </c>
      <c r="J210" s="981">
        <f t="shared" si="27"/>
        <v>0.1756272401</v>
      </c>
      <c r="K210" s="531">
        <f t="shared" si="28"/>
        <v>-49</v>
      </c>
      <c r="L210" s="532">
        <f t="shared" si="29"/>
        <v>-1</v>
      </c>
      <c r="M210" s="963"/>
      <c r="N210" s="971"/>
      <c r="O210" s="971"/>
      <c r="P210" s="963"/>
      <c r="Q210" s="969"/>
    </row>
    <row r="211">
      <c r="E211" s="956" t="s">
        <v>716</v>
      </c>
      <c r="F211" s="545">
        <v>330.0</v>
      </c>
      <c r="G211" s="965">
        <v>279.0</v>
      </c>
      <c r="H211" s="970"/>
      <c r="I211" s="784">
        <v>49.0</v>
      </c>
      <c r="J211" s="981">
        <f t="shared" si="27"/>
        <v>0.1756272401</v>
      </c>
      <c r="K211" s="531">
        <f t="shared" si="28"/>
        <v>-49</v>
      </c>
      <c r="L211" s="532">
        <f t="shared" si="29"/>
        <v>-1</v>
      </c>
      <c r="M211" s="963"/>
      <c r="N211" s="971"/>
      <c r="O211" s="971"/>
      <c r="P211" s="963"/>
      <c r="Q211" s="969"/>
    </row>
    <row r="212">
      <c r="A212" s="998" t="s">
        <v>1549</v>
      </c>
      <c r="B212" s="693" t="s">
        <v>1550</v>
      </c>
      <c r="C212" s="998" t="s">
        <v>1549</v>
      </c>
      <c r="D212" s="999" t="s">
        <v>1551</v>
      </c>
      <c r="E212" s="991" t="s">
        <v>716</v>
      </c>
      <c r="F212" s="545">
        <v>330.0</v>
      </c>
      <c r="G212" s="658">
        <v>399.0</v>
      </c>
      <c r="H212" s="970"/>
      <c r="I212" s="758">
        <v>111.32</v>
      </c>
      <c r="J212" s="1000">
        <f t="shared" si="27"/>
        <v>0.2789974937</v>
      </c>
      <c r="K212" s="531">
        <f t="shared" si="28"/>
        <v>-111.32</v>
      </c>
      <c r="L212" s="532">
        <f t="shared" si="29"/>
        <v>-1</v>
      </c>
      <c r="M212" s="963"/>
      <c r="N212" s="983"/>
      <c r="O212" s="983"/>
      <c r="P212" s="963"/>
      <c r="Q212" s="969"/>
    </row>
    <row r="213">
      <c r="A213" s="693" t="s">
        <v>1552</v>
      </c>
      <c r="B213" s="693" t="s">
        <v>1553</v>
      </c>
      <c r="C213" s="693" t="s">
        <v>1554</v>
      </c>
      <c r="D213" s="999" t="s">
        <v>1555</v>
      </c>
      <c r="E213" s="991" t="s">
        <v>716</v>
      </c>
      <c r="F213" s="545">
        <v>330.0</v>
      </c>
      <c r="G213" s="965">
        <v>449.0</v>
      </c>
      <c r="H213" s="970"/>
      <c r="I213" s="758">
        <v>149.0</v>
      </c>
      <c r="J213" s="1001">
        <f t="shared" si="27"/>
        <v>0.3318485523</v>
      </c>
      <c r="K213" s="531">
        <f t="shared" si="28"/>
        <v>-149</v>
      </c>
      <c r="L213" s="532">
        <f t="shared" si="29"/>
        <v>-1</v>
      </c>
      <c r="M213" s="963"/>
      <c r="N213" s="983"/>
      <c r="O213" s="983"/>
      <c r="P213" s="963"/>
      <c r="Q213" s="969"/>
    </row>
    <row r="214" ht="14.25" customHeight="1">
      <c r="A214" s="525" t="s">
        <v>783</v>
      </c>
      <c r="B214" s="699" t="s">
        <v>1157</v>
      </c>
      <c r="C214" s="525" t="s">
        <v>783</v>
      </c>
      <c r="D214" s="686"/>
      <c r="E214" s="657" t="s">
        <v>713</v>
      </c>
      <c r="F214" s="538"/>
      <c r="G214" s="539"/>
      <c r="H214" s="731"/>
      <c r="I214" s="535"/>
      <c r="J214" s="536"/>
      <c r="K214" s="537"/>
      <c r="L214" s="536"/>
      <c r="M214" s="645"/>
      <c r="N214" s="670"/>
      <c r="O214" s="670"/>
      <c r="P214" s="647"/>
      <c r="Q214" s="539"/>
    </row>
    <row r="215" ht="14.25" customHeight="1">
      <c r="B215" s="699"/>
      <c r="D215" s="686"/>
      <c r="E215" s="657" t="s">
        <v>714</v>
      </c>
      <c r="F215" s="538"/>
      <c r="G215" s="539"/>
      <c r="H215" s="731"/>
      <c r="I215" s="535"/>
      <c r="J215" s="536"/>
      <c r="K215" s="537"/>
      <c r="L215" s="536"/>
      <c r="M215" s="645"/>
      <c r="N215" s="670"/>
      <c r="O215" s="670"/>
      <c r="P215" s="647"/>
      <c r="Q215" s="539"/>
    </row>
    <row r="216" ht="14.25" customHeight="1">
      <c r="B216" s="699"/>
      <c r="D216" s="686"/>
      <c r="E216" s="657" t="s">
        <v>715</v>
      </c>
      <c r="F216" s="538"/>
      <c r="G216" s="539"/>
      <c r="H216" s="731"/>
      <c r="I216" s="535"/>
      <c r="J216" s="536"/>
      <c r="K216" s="537"/>
      <c r="L216" s="536"/>
      <c r="M216" s="645"/>
      <c r="N216" s="670"/>
      <c r="O216" s="670"/>
      <c r="P216" s="647"/>
      <c r="Q216" s="539"/>
    </row>
    <row r="217" ht="14.25" customHeight="1">
      <c r="B217" s="699"/>
      <c r="D217" s="686"/>
      <c r="E217" s="657" t="s">
        <v>716</v>
      </c>
      <c r="F217" s="538"/>
      <c r="G217" s="539"/>
      <c r="H217" s="731"/>
      <c r="I217" s="535"/>
      <c r="J217" s="536"/>
      <c r="K217" s="537"/>
      <c r="L217" s="536"/>
      <c r="M217" s="645"/>
      <c r="N217" s="670"/>
      <c r="O217" s="670"/>
      <c r="P217" s="647"/>
      <c r="Q217" s="539"/>
    </row>
    <row r="218" ht="14.25" hidden="1" customHeight="1">
      <c r="B218" s="699"/>
      <c r="C218" s="525"/>
      <c r="D218" s="952"/>
      <c r="E218" s="657" t="s">
        <v>318</v>
      </c>
      <c r="F218" s="538"/>
      <c r="G218" s="539"/>
      <c r="H218" s="731"/>
      <c r="I218" s="535"/>
      <c r="J218" s="536"/>
      <c r="K218" s="537"/>
      <c r="L218" s="536"/>
      <c r="M218" s="645"/>
      <c r="N218" s="670"/>
      <c r="O218" s="670"/>
      <c r="P218" s="647"/>
      <c r="Q218" s="539"/>
    </row>
    <row r="219" ht="14.25" customHeight="1" outlineLevel="1">
      <c r="A219" s="543" t="s">
        <v>1556</v>
      </c>
      <c r="B219" s="700"/>
      <c r="C219" s="551"/>
      <c r="D219" s="700" t="s">
        <v>785</v>
      </c>
      <c r="E219" s="660" t="s">
        <v>713</v>
      </c>
      <c r="F219" s="548">
        <v>750.0</v>
      </c>
      <c r="G219" s="528">
        <v>2299.0</v>
      </c>
      <c r="H219" s="735"/>
      <c r="I219" s="550">
        <v>380.0</v>
      </c>
      <c r="J219" s="542">
        <f t="shared" ref="J219:J226" si="31">I219/G219</f>
        <v>0.1652892562</v>
      </c>
      <c r="K219" s="541">
        <f t="shared" ref="K219:K226" si="32">P219-I219</f>
        <v>-380</v>
      </c>
      <c r="L219" s="542">
        <f t="shared" ref="L219:L226" si="33">P219/I219-1</f>
        <v>-1</v>
      </c>
      <c r="M219" s="661"/>
      <c r="N219" s="633"/>
      <c r="O219" s="633"/>
      <c r="P219" s="656"/>
      <c r="Q219" s="528"/>
    </row>
    <row r="220" ht="14.25" customHeight="1" outlineLevel="1">
      <c r="B220" s="700"/>
      <c r="C220" s="551"/>
      <c r="E220" s="660" t="s">
        <v>714</v>
      </c>
      <c r="F220" s="548">
        <v>750.0</v>
      </c>
      <c r="G220" s="528">
        <v>2299.0</v>
      </c>
      <c r="H220" s="735"/>
      <c r="I220" s="550">
        <v>380.0</v>
      </c>
      <c r="J220" s="542">
        <f t="shared" si="31"/>
        <v>0.1652892562</v>
      </c>
      <c r="K220" s="541">
        <f t="shared" si="32"/>
        <v>-380</v>
      </c>
      <c r="L220" s="542">
        <f t="shared" si="33"/>
        <v>-1</v>
      </c>
      <c r="M220" s="661"/>
      <c r="N220" s="633"/>
      <c r="O220" s="633"/>
      <c r="P220" s="656"/>
      <c r="Q220" s="528"/>
    </row>
    <row r="221" ht="14.25" customHeight="1" outlineLevel="1">
      <c r="B221" s="700"/>
      <c r="C221" s="551"/>
      <c r="E221" s="660" t="s">
        <v>715</v>
      </c>
      <c r="F221" s="548">
        <v>750.0</v>
      </c>
      <c r="G221" s="528">
        <v>2399.0</v>
      </c>
      <c r="H221" s="735"/>
      <c r="I221" s="550">
        <v>380.0</v>
      </c>
      <c r="J221" s="542">
        <f t="shared" si="31"/>
        <v>0.1583993331</v>
      </c>
      <c r="K221" s="541">
        <f t="shared" si="32"/>
        <v>-380</v>
      </c>
      <c r="L221" s="542">
        <f t="shared" si="33"/>
        <v>-1</v>
      </c>
      <c r="M221" s="661"/>
      <c r="N221" s="633"/>
      <c r="O221" s="633"/>
      <c r="P221" s="656"/>
      <c r="Q221" s="528"/>
    </row>
    <row r="222" ht="14.25" customHeight="1" outlineLevel="1">
      <c r="B222" s="700"/>
      <c r="C222" s="551"/>
      <c r="E222" s="660" t="s">
        <v>736</v>
      </c>
      <c r="F222" s="548">
        <v>750.0</v>
      </c>
      <c r="G222" s="528">
        <v>2399.0</v>
      </c>
      <c r="H222" s="735"/>
      <c r="I222" s="550">
        <v>380.0</v>
      </c>
      <c r="J222" s="542">
        <f t="shared" si="31"/>
        <v>0.1583993331</v>
      </c>
      <c r="K222" s="541">
        <f t="shared" si="32"/>
        <v>-380</v>
      </c>
      <c r="L222" s="542">
        <f t="shared" si="33"/>
        <v>-1</v>
      </c>
      <c r="M222" s="661"/>
      <c r="N222" s="633"/>
      <c r="O222" s="633"/>
      <c r="P222" s="656"/>
      <c r="Q222" s="528"/>
    </row>
    <row r="223" ht="14.25" customHeight="1" outlineLevel="1">
      <c r="A223" s="543" t="s">
        <v>1557</v>
      </c>
      <c r="B223" s="700"/>
      <c r="C223" s="551"/>
      <c r="D223" s="700" t="s">
        <v>787</v>
      </c>
      <c r="E223" s="660" t="s">
        <v>713</v>
      </c>
      <c r="F223" s="548">
        <v>750.0</v>
      </c>
      <c r="G223" s="528">
        <v>2299.0</v>
      </c>
      <c r="H223" s="735"/>
      <c r="I223" s="550">
        <v>380.0</v>
      </c>
      <c r="J223" s="542">
        <f t="shared" si="31"/>
        <v>0.1652892562</v>
      </c>
      <c r="K223" s="541">
        <f t="shared" si="32"/>
        <v>-380</v>
      </c>
      <c r="L223" s="542">
        <f t="shared" si="33"/>
        <v>-1</v>
      </c>
      <c r="M223" s="661"/>
      <c r="N223" s="633"/>
      <c r="O223" s="633"/>
      <c r="P223" s="656"/>
      <c r="Q223" s="528"/>
    </row>
    <row r="224" ht="14.25" customHeight="1" outlineLevel="1">
      <c r="B224" s="700"/>
      <c r="C224" s="551"/>
      <c r="E224" s="660" t="s">
        <v>714</v>
      </c>
      <c r="F224" s="548">
        <v>750.0</v>
      </c>
      <c r="G224" s="528">
        <v>2299.0</v>
      </c>
      <c r="H224" s="735"/>
      <c r="I224" s="550">
        <v>380.0</v>
      </c>
      <c r="J224" s="542">
        <f t="shared" si="31"/>
        <v>0.1652892562</v>
      </c>
      <c r="K224" s="541">
        <f t="shared" si="32"/>
        <v>-380</v>
      </c>
      <c r="L224" s="542">
        <f t="shared" si="33"/>
        <v>-1</v>
      </c>
      <c r="M224" s="661"/>
      <c r="N224" s="633"/>
      <c r="O224" s="633"/>
      <c r="P224" s="656"/>
      <c r="Q224" s="528"/>
    </row>
    <row r="225" ht="14.25" customHeight="1" outlineLevel="1">
      <c r="B225" s="700"/>
      <c r="C225" s="551"/>
      <c r="E225" s="660" t="s">
        <v>715</v>
      </c>
      <c r="F225" s="548">
        <v>750.0</v>
      </c>
      <c r="G225" s="528">
        <v>2399.0</v>
      </c>
      <c r="H225" s="735"/>
      <c r="I225" s="550">
        <v>380.0</v>
      </c>
      <c r="J225" s="542">
        <f t="shared" si="31"/>
        <v>0.1583993331</v>
      </c>
      <c r="K225" s="541">
        <f t="shared" si="32"/>
        <v>-380</v>
      </c>
      <c r="L225" s="542">
        <f t="shared" si="33"/>
        <v>-1</v>
      </c>
      <c r="M225" s="661"/>
      <c r="N225" s="633"/>
      <c r="O225" s="633"/>
      <c r="P225" s="656"/>
      <c r="Q225" s="528"/>
    </row>
    <row r="226" ht="14.25" customHeight="1" outlineLevel="1">
      <c r="B226" s="700"/>
      <c r="C226" s="551"/>
      <c r="E226" s="660" t="s">
        <v>736</v>
      </c>
      <c r="F226" s="548">
        <v>750.0</v>
      </c>
      <c r="G226" s="528">
        <v>2399.0</v>
      </c>
      <c r="H226" s="735"/>
      <c r="I226" s="550">
        <v>380.0</v>
      </c>
      <c r="J226" s="542">
        <f t="shared" si="31"/>
        <v>0.1583993331</v>
      </c>
      <c r="K226" s="541">
        <f t="shared" si="32"/>
        <v>-380</v>
      </c>
      <c r="L226" s="542">
        <f t="shared" si="33"/>
        <v>-1</v>
      </c>
      <c r="M226" s="661"/>
      <c r="N226" s="633"/>
      <c r="O226" s="633"/>
      <c r="P226" s="656"/>
      <c r="Q226" s="528"/>
    </row>
    <row r="227" ht="14.25" customHeight="1">
      <c r="A227" s="525" t="s">
        <v>790</v>
      </c>
      <c r="B227" s="638"/>
      <c r="C227" s="525" t="s">
        <v>790</v>
      </c>
      <c r="D227" s="686"/>
      <c r="E227" s="657" t="s">
        <v>713</v>
      </c>
      <c r="F227" s="538"/>
      <c r="G227" s="539"/>
      <c r="H227" s="731"/>
      <c r="I227" s="535"/>
      <c r="J227" s="536"/>
      <c r="K227" s="537"/>
      <c r="L227" s="536"/>
      <c r="M227" s="645"/>
      <c r="N227" s="670"/>
      <c r="O227" s="670"/>
      <c r="P227" s="701"/>
      <c r="Q227" s="539"/>
      <c r="R227" s="951"/>
      <c r="S227" s="951"/>
      <c r="T227" s="951"/>
      <c r="U227" s="951"/>
      <c r="V227" s="951"/>
      <c r="W227" s="951"/>
      <c r="X227" s="951"/>
    </row>
    <row r="228" ht="14.25" customHeight="1">
      <c r="B228" s="638"/>
      <c r="D228" s="686"/>
      <c r="E228" s="657" t="s">
        <v>714</v>
      </c>
      <c r="F228" s="538"/>
      <c r="G228" s="539"/>
      <c r="H228" s="731"/>
      <c r="I228" s="535"/>
      <c r="J228" s="536"/>
      <c r="K228" s="537"/>
      <c r="L228" s="536"/>
      <c r="M228" s="645"/>
      <c r="N228" s="670"/>
      <c r="O228" s="670"/>
      <c r="P228" s="701"/>
      <c r="Q228" s="539"/>
      <c r="R228" s="951"/>
      <c r="S228" s="951"/>
      <c r="T228" s="951"/>
      <c r="U228" s="951"/>
      <c r="V228" s="951"/>
      <c r="W228" s="951"/>
      <c r="X228" s="951"/>
    </row>
    <row r="229" ht="14.25" customHeight="1">
      <c r="B229" s="638"/>
      <c r="D229" s="686"/>
      <c r="E229" s="657" t="s">
        <v>715</v>
      </c>
      <c r="F229" s="538"/>
      <c r="G229" s="539"/>
      <c r="H229" s="731"/>
      <c r="I229" s="535"/>
      <c r="J229" s="536"/>
      <c r="K229" s="537"/>
      <c r="L229" s="536"/>
      <c r="M229" s="645"/>
      <c r="N229" s="670"/>
      <c r="O229" s="670"/>
      <c r="P229" s="701"/>
      <c r="Q229" s="539"/>
      <c r="R229" s="951"/>
      <c r="S229" s="951"/>
      <c r="T229" s="951"/>
      <c r="U229" s="951"/>
      <c r="V229" s="951"/>
      <c r="W229" s="951"/>
      <c r="X229" s="951"/>
    </row>
    <row r="230" ht="14.25" customHeight="1">
      <c r="B230" s="638"/>
      <c r="D230" s="686"/>
      <c r="E230" s="657" t="s">
        <v>716</v>
      </c>
      <c r="F230" s="538"/>
      <c r="G230" s="539"/>
      <c r="H230" s="731"/>
      <c r="I230" s="535"/>
      <c r="J230" s="536"/>
      <c r="K230" s="537"/>
      <c r="L230" s="536"/>
      <c r="M230" s="645"/>
      <c r="N230" s="670"/>
      <c r="O230" s="670"/>
      <c r="P230" s="701"/>
      <c r="Q230" s="539"/>
      <c r="R230" s="951"/>
      <c r="S230" s="951"/>
      <c r="T230" s="951"/>
      <c r="U230" s="951"/>
      <c r="V230" s="951"/>
      <c r="W230" s="951"/>
      <c r="X230" s="951"/>
    </row>
    <row r="231" ht="14.25" hidden="1" customHeight="1" collapsed="1">
      <c r="B231" s="638"/>
      <c r="C231" s="525"/>
      <c r="D231" s="686"/>
      <c r="E231" s="657" t="s">
        <v>318</v>
      </c>
      <c r="F231" s="538"/>
      <c r="G231" s="539"/>
      <c r="H231" s="731"/>
      <c r="I231" s="535"/>
      <c r="J231" s="536"/>
      <c r="K231" s="537"/>
      <c r="L231" s="536"/>
      <c r="M231" s="645"/>
      <c r="N231" s="670"/>
      <c r="O231" s="670"/>
      <c r="P231" s="701"/>
      <c r="Q231" s="539"/>
      <c r="R231" s="951"/>
      <c r="S231" s="951"/>
      <c r="T231" s="951"/>
      <c r="U231" s="951"/>
      <c r="V231" s="951"/>
      <c r="W231" s="951"/>
      <c r="X231" s="951"/>
    </row>
    <row r="232" ht="14.25" customHeight="1" outlineLevel="1">
      <c r="A232" s="543" t="s">
        <v>793</v>
      </c>
      <c r="B232" s="543"/>
      <c r="C232" s="543"/>
      <c r="D232" s="703" t="s">
        <v>789</v>
      </c>
      <c r="E232" s="660" t="s">
        <v>713</v>
      </c>
      <c r="F232" s="549">
        <v>750.0</v>
      </c>
      <c r="G232" s="528">
        <v>2499.0</v>
      </c>
      <c r="H232" s="735"/>
      <c r="I232" s="550">
        <v>451.0</v>
      </c>
      <c r="J232" s="542">
        <f t="shared" ref="J232:J269" si="34">I232/G232</f>
        <v>0.1804721889</v>
      </c>
      <c r="K232" s="541">
        <f t="shared" ref="K232:K269" si="35">P232-I232</f>
        <v>-451</v>
      </c>
      <c r="L232" s="542">
        <f t="shared" ref="L232:L269" si="36">P232/I232-1</f>
        <v>-1</v>
      </c>
      <c r="M232" s="661"/>
      <c r="N232" s="633"/>
      <c r="O232" s="633"/>
      <c r="P232" s="672"/>
      <c r="Q232" s="546"/>
    </row>
    <row r="233" ht="14.25" customHeight="1" outlineLevel="1">
      <c r="B233" s="543"/>
      <c r="C233" s="543"/>
      <c r="D233" s="648"/>
      <c r="E233" s="660" t="s">
        <v>714</v>
      </c>
      <c r="F233" s="549">
        <v>750.0</v>
      </c>
      <c r="G233" s="528">
        <v>2499.0</v>
      </c>
      <c r="H233" s="735"/>
      <c r="I233" s="550">
        <v>451.0</v>
      </c>
      <c r="J233" s="542">
        <f t="shared" si="34"/>
        <v>0.1804721889</v>
      </c>
      <c r="K233" s="541">
        <f t="shared" si="35"/>
        <v>-451</v>
      </c>
      <c r="L233" s="542">
        <f t="shared" si="36"/>
        <v>-1</v>
      </c>
      <c r="M233" s="661"/>
      <c r="N233" s="633"/>
      <c r="O233" s="633"/>
      <c r="P233" s="672"/>
      <c r="Q233" s="546"/>
    </row>
    <row r="234" ht="14.25" customHeight="1" outlineLevel="1">
      <c r="B234" s="543"/>
      <c r="C234" s="543"/>
      <c r="D234" s="648"/>
      <c r="E234" s="660" t="s">
        <v>715</v>
      </c>
      <c r="F234" s="549">
        <v>750.0</v>
      </c>
      <c r="G234" s="528">
        <v>2599.0</v>
      </c>
      <c r="H234" s="735"/>
      <c r="I234" s="550">
        <v>451.0</v>
      </c>
      <c r="J234" s="542">
        <f t="shared" si="34"/>
        <v>0.1735282801</v>
      </c>
      <c r="K234" s="541">
        <f t="shared" si="35"/>
        <v>-451</v>
      </c>
      <c r="L234" s="542">
        <f t="shared" si="36"/>
        <v>-1</v>
      </c>
      <c r="M234" s="661"/>
      <c r="N234" s="633"/>
      <c r="O234" s="633"/>
      <c r="P234" s="672"/>
      <c r="Q234" s="546"/>
    </row>
    <row r="235" ht="14.25" customHeight="1" outlineLevel="1">
      <c r="B235" s="543"/>
      <c r="C235" s="543"/>
      <c r="D235" s="648"/>
      <c r="E235" s="660" t="s">
        <v>736</v>
      </c>
      <c r="F235" s="549">
        <v>750.0</v>
      </c>
      <c r="G235" s="528">
        <v>2599.0</v>
      </c>
      <c r="H235" s="735"/>
      <c r="I235" s="550">
        <v>451.0</v>
      </c>
      <c r="J235" s="542">
        <f t="shared" si="34"/>
        <v>0.1735282801</v>
      </c>
      <c r="K235" s="541">
        <f t="shared" si="35"/>
        <v>-451</v>
      </c>
      <c r="L235" s="542">
        <f t="shared" si="36"/>
        <v>-1</v>
      </c>
      <c r="M235" s="661"/>
      <c r="N235" s="633"/>
      <c r="O235" s="633"/>
      <c r="P235" s="672"/>
      <c r="Q235" s="546"/>
    </row>
    <row r="236" ht="14.25" customHeight="1" outlineLevel="1">
      <c r="A236" s="543" t="s">
        <v>793</v>
      </c>
      <c r="B236" s="543"/>
      <c r="C236" s="543"/>
      <c r="D236" s="703" t="s">
        <v>789</v>
      </c>
      <c r="E236" s="660" t="s">
        <v>713</v>
      </c>
      <c r="F236" s="549">
        <v>125.0</v>
      </c>
      <c r="G236" s="528">
        <v>419.0</v>
      </c>
      <c r="H236" s="735"/>
      <c r="I236" s="550">
        <v>75.0</v>
      </c>
      <c r="J236" s="542">
        <f t="shared" si="34"/>
        <v>0.1789976134</v>
      </c>
      <c r="K236" s="541">
        <f t="shared" si="35"/>
        <v>-75</v>
      </c>
      <c r="L236" s="542">
        <f t="shared" si="36"/>
        <v>-1</v>
      </c>
      <c r="M236" s="661"/>
      <c r="N236" s="633"/>
      <c r="O236" s="633"/>
      <c r="P236" s="672"/>
      <c r="Q236" s="546"/>
    </row>
    <row r="237" ht="14.25" customHeight="1" outlineLevel="1">
      <c r="B237" s="543"/>
      <c r="C237" s="543"/>
      <c r="D237" s="648"/>
      <c r="E237" s="660" t="s">
        <v>714</v>
      </c>
      <c r="F237" s="549">
        <v>125.0</v>
      </c>
      <c r="G237" s="528">
        <v>419.0</v>
      </c>
      <c r="H237" s="735"/>
      <c r="I237" s="550">
        <v>75.0</v>
      </c>
      <c r="J237" s="542">
        <f t="shared" si="34"/>
        <v>0.1789976134</v>
      </c>
      <c r="K237" s="541">
        <f t="shared" si="35"/>
        <v>-75</v>
      </c>
      <c r="L237" s="542">
        <f t="shared" si="36"/>
        <v>-1</v>
      </c>
      <c r="M237" s="661"/>
      <c r="N237" s="633"/>
      <c r="O237" s="633"/>
      <c r="P237" s="672"/>
      <c r="Q237" s="546"/>
    </row>
    <row r="238" ht="14.25" customHeight="1" outlineLevel="1">
      <c r="B238" s="543"/>
      <c r="C238" s="543"/>
      <c r="D238" s="648"/>
      <c r="E238" s="660" t="s">
        <v>715</v>
      </c>
      <c r="F238" s="549">
        <v>125.0</v>
      </c>
      <c r="G238" s="528">
        <v>429.0</v>
      </c>
      <c r="H238" s="735"/>
      <c r="I238" s="550">
        <v>75.0</v>
      </c>
      <c r="J238" s="542">
        <f t="shared" si="34"/>
        <v>0.1748251748</v>
      </c>
      <c r="K238" s="541">
        <f t="shared" si="35"/>
        <v>-75</v>
      </c>
      <c r="L238" s="542">
        <f t="shared" si="36"/>
        <v>-1</v>
      </c>
      <c r="M238" s="661"/>
      <c r="N238" s="633"/>
      <c r="O238" s="633"/>
      <c r="P238" s="672"/>
      <c r="Q238" s="546"/>
    </row>
    <row r="239" ht="14.25" customHeight="1" outlineLevel="1">
      <c r="B239" s="543"/>
      <c r="C239" s="543"/>
      <c r="D239" s="648"/>
      <c r="E239" s="660" t="s">
        <v>736</v>
      </c>
      <c r="F239" s="549">
        <v>125.0</v>
      </c>
      <c r="G239" s="528">
        <v>429.0</v>
      </c>
      <c r="H239" s="735"/>
      <c r="I239" s="550">
        <v>75.0</v>
      </c>
      <c r="J239" s="542">
        <f t="shared" si="34"/>
        <v>0.1748251748</v>
      </c>
      <c r="K239" s="541">
        <f t="shared" si="35"/>
        <v>-75</v>
      </c>
      <c r="L239" s="542">
        <f t="shared" si="36"/>
        <v>-1</v>
      </c>
      <c r="M239" s="661"/>
      <c r="N239" s="633"/>
      <c r="O239" s="633"/>
      <c r="P239" s="672"/>
      <c r="Q239" s="546"/>
    </row>
    <row r="240" ht="14.25" customHeight="1" outlineLevel="1">
      <c r="A240" s="543" t="s">
        <v>794</v>
      </c>
      <c r="B240" s="543"/>
      <c r="C240" s="543" t="s">
        <v>794</v>
      </c>
      <c r="D240" s="703" t="s">
        <v>789</v>
      </c>
      <c r="E240" s="660" t="s">
        <v>713</v>
      </c>
      <c r="F240" s="549">
        <v>750.0</v>
      </c>
      <c r="G240" s="528">
        <v>2299.0</v>
      </c>
      <c r="H240" s="735"/>
      <c r="I240" s="550">
        <v>373.0</v>
      </c>
      <c r="J240" s="542">
        <f t="shared" si="34"/>
        <v>0.1622444541</v>
      </c>
      <c r="K240" s="541">
        <f t="shared" si="35"/>
        <v>-373</v>
      </c>
      <c r="L240" s="542">
        <f t="shared" si="36"/>
        <v>-1</v>
      </c>
      <c r="M240" s="661"/>
      <c r="N240" s="633"/>
      <c r="O240" s="633"/>
      <c r="P240" s="672"/>
      <c r="Q240" s="546"/>
    </row>
    <row r="241" ht="14.25" customHeight="1" outlineLevel="1">
      <c r="B241" s="543"/>
      <c r="D241" s="648"/>
      <c r="E241" s="660" t="s">
        <v>714</v>
      </c>
      <c r="F241" s="549">
        <v>750.0</v>
      </c>
      <c r="G241" s="528">
        <v>2299.0</v>
      </c>
      <c r="H241" s="735"/>
      <c r="I241" s="550">
        <v>373.0</v>
      </c>
      <c r="J241" s="542">
        <f t="shared" si="34"/>
        <v>0.1622444541</v>
      </c>
      <c r="K241" s="541">
        <f t="shared" si="35"/>
        <v>-373</v>
      </c>
      <c r="L241" s="542">
        <f t="shared" si="36"/>
        <v>-1</v>
      </c>
      <c r="M241" s="661"/>
      <c r="N241" s="633"/>
      <c r="O241" s="633"/>
      <c r="P241" s="672"/>
      <c r="Q241" s="546"/>
    </row>
    <row r="242" ht="14.25" customHeight="1" outlineLevel="1">
      <c r="B242" s="543"/>
      <c r="D242" s="648"/>
      <c r="E242" s="660" t="s">
        <v>715</v>
      </c>
      <c r="F242" s="549">
        <v>750.0</v>
      </c>
      <c r="G242" s="528">
        <v>2399.0</v>
      </c>
      <c r="H242" s="735"/>
      <c r="I242" s="550">
        <v>373.0</v>
      </c>
      <c r="J242" s="542">
        <f t="shared" si="34"/>
        <v>0.1554814506</v>
      </c>
      <c r="K242" s="541">
        <f t="shared" si="35"/>
        <v>-373</v>
      </c>
      <c r="L242" s="542">
        <f t="shared" si="36"/>
        <v>-1</v>
      </c>
      <c r="M242" s="661"/>
      <c r="N242" s="633"/>
      <c r="O242" s="633"/>
      <c r="P242" s="672"/>
      <c r="Q242" s="546"/>
    </row>
    <row r="243" ht="14.25" customHeight="1" outlineLevel="1">
      <c r="B243" s="543"/>
      <c r="D243" s="648"/>
      <c r="E243" s="660" t="s">
        <v>716</v>
      </c>
      <c r="F243" s="549">
        <v>750.0</v>
      </c>
      <c r="G243" s="528">
        <v>2399.0</v>
      </c>
      <c r="H243" s="735"/>
      <c r="I243" s="550">
        <v>373.0</v>
      </c>
      <c r="J243" s="542">
        <f t="shared" si="34"/>
        <v>0.1554814506</v>
      </c>
      <c r="K243" s="541">
        <f t="shared" si="35"/>
        <v>-373</v>
      </c>
      <c r="L243" s="542">
        <f t="shared" si="36"/>
        <v>-1</v>
      </c>
      <c r="M243" s="661"/>
      <c r="N243" s="633"/>
      <c r="O243" s="633"/>
      <c r="P243" s="672"/>
      <c r="Q243" s="546"/>
    </row>
    <row r="244" ht="14.25" hidden="1" customHeight="1" outlineLevel="1">
      <c r="B244" s="543"/>
      <c r="C244" s="543"/>
      <c r="D244" s="703"/>
      <c r="E244" s="660" t="s">
        <v>318</v>
      </c>
      <c r="F244" s="549">
        <v>750.0</v>
      </c>
      <c r="G244" s="528"/>
      <c r="H244" s="735"/>
      <c r="I244" s="550">
        <v>373.0</v>
      </c>
      <c r="J244" s="542" t="str">
        <f t="shared" si="34"/>
        <v>#DIV/0!</v>
      </c>
      <c r="K244" s="541">
        <f t="shared" si="35"/>
        <v>-373</v>
      </c>
      <c r="L244" s="542">
        <f t="shared" si="36"/>
        <v>-1</v>
      </c>
      <c r="M244" s="661"/>
      <c r="N244" s="633"/>
      <c r="O244" s="633"/>
      <c r="P244" s="672"/>
      <c r="Q244" s="546"/>
    </row>
    <row r="245" ht="14.25" customHeight="1" outlineLevel="1">
      <c r="A245" s="543" t="s">
        <v>794</v>
      </c>
      <c r="B245" s="543"/>
      <c r="C245" s="543" t="s">
        <v>794</v>
      </c>
      <c r="D245" s="703" t="s">
        <v>789</v>
      </c>
      <c r="E245" s="660" t="s">
        <v>713</v>
      </c>
      <c r="F245" s="549">
        <v>125.0</v>
      </c>
      <c r="G245" s="546">
        <v>379.0</v>
      </c>
      <c r="H245" s="735"/>
      <c r="I245" s="550">
        <v>62.0</v>
      </c>
      <c r="J245" s="542">
        <f t="shared" si="34"/>
        <v>0.1635883905</v>
      </c>
      <c r="K245" s="541">
        <f t="shared" si="35"/>
        <v>-62</v>
      </c>
      <c r="L245" s="542">
        <f t="shared" si="36"/>
        <v>-1</v>
      </c>
      <c r="M245" s="661"/>
      <c r="N245" s="633"/>
      <c r="O245" s="633"/>
      <c r="P245" s="672"/>
      <c r="Q245" s="546"/>
    </row>
    <row r="246" ht="14.25" customHeight="1" outlineLevel="1">
      <c r="B246" s="543"/>
      <c r="D246" s="648"/>
      <c r="E246" s="660" t="s">
        <v>714</v>
      </c>
      <c r="F246" s="549">
        <v>125.0</v>
      </c>
      <c r="G246" s="546">
        <v>379.0</v>
      </c>
      <c r="H246" s="735"/>
      <c r="I246" s="550">
        <v>62.0</v>
      </c>
      <c r="J246" s="542">
        <f t="shared" si="34"/>
        <v>0.1635883905</v>
      </c>
      <c r="K246" s="541">
        <f t="shared" si="35"/>
        <v>-62</v>
      </c>
      <c r="L246" s="542">
        <f t="shared" si="36"/>
        <v>-1</v>
      </c>
      <c r="M246" s="661"/>
      <c r="N246" s="633"/>
      <c r="O246" s="633"/>
      <c r="P246" s="672"/>
      <c r="Q246" s="546"/>
    </row>
    <row r="247" ht="14.25" customHeight="1" outlineLevel="1">
      <c r="B247" s="543"/>
      <c r="D247" s="648"/>
      <c r="E247" s="660" t="s">
        <v>715</v>
      </c>
      <c r="F247" s="549">
        <v>125.0</v>
      </c>
      <c r="G247" s="546">
        <v>399.0</v>
      </c>
      <c r="H247" s="735"/>
      <c r="I247" s="550">
        <v>62.0</v>
      </c>
      <c r="J247" s="542">
        <f t="shared" si="34"/>
        <v>0.1553884712</v>
      </c>
      <c r="K247" s="541">
        <f t="shared" si="35"/>
        <v>-62</v>
      </c>
      <c r="L247" s="542">
        <f t="shared" si="36"/>
        <v>-1</v>
      </c>
      <c r="M247" s="661"/>
      <c r="N247" s="633"/>
      <c r="O247" s="633"/>
      <c r="P247" s="672"/>
      <c r="Q247" s="546"/>
    </row>
    <row r="248" ht="14.25" customHeight="1" outlineLevel="1">
      <c r="B248" s="543"/>
      <c r="D248" s="648"/>
      <c r="E248" s="660" t="s">
        <v>716</v>
      </c>
      <c r="F248" s="549">
        <v>125.0</v>
      </c>
      <c r="G248" s="546">
        <v>399.0</v>
      </c>
      <c r="H248" s="735"/>
      <c r="I248" s="550">
        <v>62.0</v>
      </c>
      <c r="J248" s="542">
        <f t="shared" si="34"/>
        <v>0.1553884712</v>
      </c>
      <c r="K248" s="541">
        <f t="shared" si="35"/>
        <v>-62</v>
      </c>
      <c r="L248" s="542">
        <f t="shared" si="36"/>
        <v>-1</v>
      </c>
      <c r="M248" s="661"/>
      <c r="N248" s="633"/>
      <c r="O248" s="633"/>
      <c r="P248" s="672"/>
      <c r="Q248" s="546"/>
    </row>
    <row r="249" ht="14.25" hidden="1" customHeight="1" outlineLevel="1">
      <c r="B249" s="543"/>
      <c r="C249" s="543"/>
      <c r="D249" s="703"/>
      <c r="E249" s="660" t="s">
        <v>318</v>
      </c>
      <c r="F249" s="549">
        <v>125.0</v>
      </c>
      <c r="G249" s="546"/>
      <c r="H249" s="735"/>
      <c r="I249" s="550">
        <v>62.0</v>
      </c>
      <c r="J249" s="542" t="str">
        <f t="shared" si="34"/>
        <v>#DIV/0!</v>
      </c>
      <c r="K249" s="541">
        <f t="shared" si="35"/>
        <v>-62</v>
      </c>
      <c r="L249" s="542">
        <f t="shared" si="36"/>
        <v>-1</v>
      </c>
      <c r="M249" s="661"/>
      <c r="N249" s="633"/>
      <c r="O249" s="633"/>
      <c r="P249" s="672"/>
      <c r="Q249" s="546"/>
    </row>
    <row r="250" ht="14.25" customHeight="1" outlineLevel="1">
      <c r="A250" s="543" t="s">
        <v>795</v>
      </c>
      <c r="B250" s="543"/>
      <c r="C250" s="543" t="s">
        <v>795</v>
      </c>
      <c r="D250" s="703" t="s">
        <v>789</v>
      </c>
      <c r="E250" s="660" t="s">
        <v>713</v>
      </c>
      <c r="F250" s="549">
        <v>750.0</v>
      </c>
      <c r="G250" s="546">
        <v>2499.0</v>
      </c>
      <c r="H250" s="735"/>
      <c r="I250" s="550">
        <v>451.0</v>
      </c>
      <c r="J250" s="542">
        <f t="shared" si="34"/>
        <v>0.1804721889</v>
      </c>
      <c r="K250" s="541">
        <f t="shared" si="35"/>
        <v>-451</v>
      </c>
      <c r="L250" s="542">
        <f t="shared" si="36"/>
        <v>-1</v>
      </c>
      <c r="M250" s="661"/>
      <c r="N250" s="633"/>
      <c r="O250" s="633"/>
      <c r="P250" s="672"/>
      <c r="Q250" s="546"/>
    </row>
    <row r="251" ht="14.25" customHeight="1" outlineLevel="1">
      <c r="B251" s="543"/>
      <c r="D251" s="648"/>
      <c r="E251" s="660" t="s">
        <v>714</v>
      </c>
      <c r="F251" s="549">
        <v>750.0</v>
      </c>
      <c r="G251" s="546">
        <v>2499.0</v>
      </c>
      <c r="H251" s="735"/>
      <c r="I251" s="550">
        <v>451.0</v>
      </c>
      <c r="J251" s="542">
        <f t="shared" si="34"/>
        <v>0.1804721889</v>
      </c>
      <c r="K251" s="541">
        <f t="shared" si="35"/>
        <v>-451</v>
      </c>
      <c r="L251" s="542">
        <f t="shared" si="36"/>
        <v>-1</v>
      </c>
      <c r="M251" s="661"/>
      <c r="N251" s="633"/>
      <c r="O251" s="633"/>
      <c r="P251" s="672"/>
      <c r="Q251" s="546"/>
      <c r="R251" s="951"/>
      <c r="S251" s="951"/>
      <c r="T251" s="951"/>
      <c r="U251" s="951"/>
      <c r="V251" s="951"/>
      <c r="W251" s="951"/>
      <c r="X251" s="951"/>
    </row>
    <row r="252" ht="14.25" customHeight="1" outlineLevel="1">
      <c r="B252" s="543"/>
      <c r="D252" s="648"/>
      <c r="E252" s="660" t="s">
        <v>715</v>
      </c>
      <c r="F252" s="549">
        <v>750.0</v>
      </c>
      <c r="G252" s="546">
        <v>2599.0</v>
      </c>
      <c r="H252" s="735"/>
      <c r="I252" s="550">
        <v>451.0</v>
      </c>
      <c r="J252" s="542">
        <f t="shared" si="34"/>
        <v>0.1735282801</v>
      </c>
      <c r="K252" s="541">
        <f t="shared" si="35"/>
        <v>-451</v>
      </c>
      <c r="L252" s="542">
        <f t="shared" si="36"/>
        <v>-1</v>
      </c>
      <c r="M252" s="661"/>
      <c r="N252" s="633"/>
      <c r="O252" s="633"/>
      <c r="P252" s="672"/>
      <c r="Q252" s="546"/>
      <c r="R252" s="951"/>
      <c r="S252" s="951"/>
      <c r="T252" s="951"/>
      <c r="U252" s="951"/>
      <c r="V252" s="951"/>
      <c r="W252" s="951"/>
      <c r="X252" s="951"/>
    </row>
    <row r="253" ht="14.25" customHeight="1" outlineLevel="1">
      <c r="B253" s="543"/>
      <c r="D253" s="648"/>
      <c r="E253" s="660" t="s">
        <v>716</v>
      </c>
      <c r="F253" s="549">
        <v>750.0</v>
      </c>
      <c r="G253" s="546">
        <v>2599.0</v>
      </c>
      <c r="H253" s="735"/>
      <c r="I253" s="550">
        <v>451.0</v>
      </c>
      <c r="J253" s="542">
        <f t="shared" si="34"/>
        <v>0.1735282801</v>
      </c>
      <c r="K253" s="541">
        <f t="shared" si="35"/>
        <v>-451</v>
      </c>
      <c r="L253" s="542">
        <f t="shared" si="36"/>
        <v>-1</v>
      </c>
      <c r="M253" s="661"/>
      <c r="N253" s="633"/>
      <c r="O253" s="633"/>
      <c r="P253" s="672"/>
      <c r="Q253" s="546"/>
      <c r="R253" s="951"/>
      <c r="S253" s="951"/>
      <c r="T253" s="951"/>
      <c r="U253" s="951"/>
      <c r="V253" s="951"/>
      <c r="W253" s="951"/>
      <c r="X253" s="951"/>
    </row>
    <row r="254" ht="14.25" hidden="1" customHeight="1" outlineLevel="1">
      <c r="B254" s="543"/>
      <c r="C254" s="543"/>
      <c r="D254" s="703"/>
      <c r="E254" s="660" t="s">
        <v>318</v>
      </c>
      <c r="F254" s="549">
        <v>750.0</v>
      </c>
      <c r="G254" s="546"/>
      <c r="H254" s="735"/>
      <c r="I254" s="550">
        <v>451.0</v>
      </c>
      <c r="J254" s="542" t="str">
        <f t="shared" si="34"/>
        <v>#DIV/0!</v>
      </c>
      <c r="K254" s="541">
        <f t="shared" si="35"/>
        <v>-451</v>
      </c>
      <c r="L254" s="542">
        <f t="shared" si="36"/>
        <v>-1</v>
      </c>
      <c r="M254" s="661"/>
      <c r="N254" s="633"/>
      <c r="O254" s="633"/>
      <c r="P254" s="672"/>
      <c r="Q254" s="546"/>
      <c r="R254" s="951"/>
      <c r="S254" s="951"/>
      <c r="T254" s="951"/>
      <c r="U254" s="951"/>
      <c r="V254" s="951"/>
      <c r="W254" s="951"/>
      <c r="X254" s="951"/>
    </row>
    <row r="255" ht="14.25" customHeight="1" outlineLevel="1">
      <c r="A255" s="543" t="s">
        <v>795</v>
      </c>
      <c r="B255" s="543"/>
      <c r="C255" s="543" t="s">
        <v>795</v>
      </c>
      <c r="D255" s="703" t="s">
        <v>789</v>
      </c>
      <c r="E255" s="660" t="s">
        <v>713</v>
      </c>
      <c r="F255" s="549">
        <v>125.0</v>
      </c>
      <c r="G255" s="546">
        <v>419.0</v>
      </c>
      <c r="H255" s="735"/>
      <c r="I255" s="550">
        <v>75.0</v>
      </c>
      <c r="J255" s="542">
        <f t="shared" si="34"/>
        <v>0.1789976134</v>
      </c>
      <c r="K255" s="541">
        <f t="shared" si="35"/>
        <v>-75</v>
      </c>
      <c r="L255" s="542">
        <f t="shared" si="36"/>
        <v>-1</v>
      </c>
      <c r="M255" s="661"/>
      <c r="N255" s="633"/>
      <c r="O255" s="633"/>
      <c r="P255" s="672"/>
      <c r="Q255" s="546"/>
      <c r="R255" s="951"/>
      <c r="S255" s="951"/>
      <c r="T255" s="951"/>
      <c r="U255" s="951"/>
      <c r="V255" s="951"/>
      <c r="W255" s="951"/>
      <c r="X255" s="951"/>
    </row>
    <row r="256" ht="14.25" customHeight="1" outlineLevel="1">
      <c r="B256" s="543"/>
      <c r="D256" s="648"/>
      <c r="E256" s="660" t="s">
        <v>714</v>
      </c>
      <c r="F256" s="549">
        <v>125.0</v>
      </c>
      <c r="G256" s="546">
        <v>419.0</v>
      </c>
      <c r="H256" s="735"/>
      <c r="I256" s="550">
        <v>75.0</v>
      </c>
      <c r="J256" s="542">
        <f t="shared" si="34"/>
        <v>0.1789976134</v>
      </c>
      <c r="K256" s="541">
        <f t="shared" si="35"/>
        <v>-75</v>
      </c>
      <c r="L256" s="542">
        <f t="shared" si="36"/>
        <v>-1</v>
      </c>
      <c r="M256" s="661"/>
      <c r="N256" s="633"/>
      <c r="O256" s="633"/>
      <c r="P256" s="672"/>
      <c r="Q256" s="546"/>
    </row>
    <row r="257" ht="14.25" customHeight="1" outlineLevel="1">
      <c r="B257" s="543"/>
      <c r="D257" s="648"/>
      <c r="E257" s="660" t="s">
        <v>715</v>
      </c>
      <c r="F257" s="549">
        <v>125.0</v>
      </c>
      <c r="G257" s="546">
        <v>429.0</v>
      </c>
      <c r="H257" s="735"/>
      <c r="I257" s="550">
        <v>75.0</v>
      </c>
      <c r="J257" s="542">
        <f t="shared" si="34"/>
        <v>0.1748251748</v>
      </c>
      <c r="K257" s="541">
        <f t="shared" si="35"/>
        <v>-75</v>
      </c>
      <c r="L257" s="542">
        <f t="shared" si="36"/>
        <v>-1</v>
      </c>
      <c r="M257" s="661"/>
      <c r="N257" s="633"/>
      <c r="O257" s="633"/>
      <c r="P257" s="672"/>
      <c r="Q257" s="546"/>
    </row>
    <row r="258" ht="14.25" customHeight="1" outlineLevel="1">
      <c r="B258" s="543"/>
      <c r="D258" s="648"/>
      <c r="E258" s="660" t="s">
        <v>716</v>
      </c>
      <c r="F258" s="549">
        <v>125.0</v>
      </c>
      <c r="G258" s="546">
        <v>429.0</v>
      </c>
      <c r="H258" s="735"/>
      <c r="I258" s="550">
        <v>75.0</v>
      </c>
      <c r="J258" s="542">
        <f t="shared" si="34"/>
        <v>0.1748251748</v>
      </c>
      <c r="K258" s="541">
        <f t="shared" si="35"/>
        <v>-75</v>
      </c>
      <c r="L258" s="542">
        <f t="shared" si="36"/>
        <v>-1</v>
      </c>
      <c r="M258" s="661"/>
      <c r="N258" s="633"/>
      <c r="O258" s="633"/>
      <c r="P258" s="672"/>
      <c r="Q258" s="546"/>
    </row>
    <row r="259" ht="14.25" hidden="1" customHeight="1" outlineLevel="1">
      <c r="B259" s="543"/>
      <c r="C259" s="543"/>
      <c r="D259" s="703"/>
      <c r="E259" s="660" t="s">
        <v>318</v>
      </c>
      <c r="F259" s="549">
        <v>125.0</v>
      </c>
      <c r="G259" s="546"/>
      <c r="H259" s="735"/>
      <c r="I259" s="550">
        <v>75.0</v>
      </c>
      <c r="J259" s="542" t="str">
        <f t="shared" si="34"/>
        <v>#DIV/0!</v>
      </c>
      <c r="K259" s="541">
        <f t="shared" si="35"/>
        <v>-75</v>
      </c>
      <c r="L259" s="542">
        <f t="shared" si="36"/>
        <v>-1</v>
      </c>
      <c r="M259" s="661"/>
      <c r="N259" s="633"/>
      <c r="O259" s="633"/>
      <c r="P259" s="672"/>
      <c r="Q259" s="546"/>
    </row>
    <row r="260" ht="14.25" customHeight="1" outlineLevel="1">
      <c r="A260" s="543" t="s">
        <v>796</v>
      </c>
      <c r="B260" s="543"/>
      <c r="C260" s="543" t="s">
        <v>796</v>
      </c>
      <c r="D260" s="703" t="s">
        <v>789</v>
      </c>
      <c r="E260" s="660" t="s">
        <v>713</v>
      </c>
      <c r="F260" s="549">
        <v>750.0</v>
      </c>
      <c r="G260" s="546">
        <v>3699.0</v>
      </c>
      <c r="H260" s="735"/>
      <c r="I260" s="550">
        <v>744.0</v>
      </c>
      <c r="J260" s="542">
        <f t="shared" si="34"/>
        <v>0.201135442</v>
      </c>
      <c r="K260" s="541">
        <f t="shared" si="35"/>
        <v>-744</v>
      </c>
      <c r="L260" s="542">
        <f t="shared" si="36"/>
        <v>-1</v>
      </c>
      <c r="M260" s="661"/>
      <c r="N260" s="633"/>
      <c r="O260" s="633"/>
      <c r="P260" s="672"/>
      <c r="Q260" s="546"/>
      <c r="R260" s="951"/>
      <c r="S260" s="951"/>
      <c r="T260" s="951"/>
      <c r="U260" s="951"/>
      <c r="V260" s="951"/>
      <c r="W260" s="951"/>
      <c r="X260" s="951"/>
    </row>
    <row r="261" ht="14.25" customHeight="1" outlineLevel="1">
      <c r="B261" s="543"/>
      <c r="D261" s="648"/>
      <c r="E261" s="660" t="s">
        <v>714</v>
      </c>
      <c r="F261" s="549">
        <v>750.0</v>
      </c>
      <c r="G261" s="546">
        <v>3699.0</v>
      </c>
      <c r="H261" s="735"/>
      <c r="I261" s="550">
        <v>744.0</v>
      </c>
      <c r="J261" s="542">
        <f t="shared" si="34"/>
        <v>0.201135442</v>
      </c>
      <c r="K261" s="541">
        <f t="shared" si="35"/>
        <v>-744</v>
      </c>
      <c r="L261" s="542">
        <f t="shared" si="36"/>
        <v>-1</v>
      </c>
      <c r="M261" s="661"/>
      <c r="N261" s="633"/>
      <c r="O261" s="633"/>
      <c r="P261" s="672"/>
      <c r="Q261" s="546"/>
      <c r="R261" s="951"/>
      <c r="S261" s="951"/>
      <c r="T261" s="951"/>
      <c r="U261" s="951"/>
      <c r="V261" s="951"/>
      <c r="W261" s="951"/>
      <c r="X261" s="951"/>
    </row>
    <row r="262" ht="14.25" customHeight="1" outlineLevel="1">
      <c r="B262" s="543"/>
      <c r="D262" s="648"/>
      <c r="E262" s="660" t="s">
        <v>715</v>
      </c>
      <c r="F262" s="549">
        <v>750.0</v>
      </c>
      <c r="G262" s="546">
        <v>3799.0</v>
      </c>
      <c r="H262" s="735"/>
      <c r="I262" s="550">
        <v>744.0</v>
      </c>
      <c r="J262" s="542">
        <f t="shared" si="34"/>
        <v>0.1958410108</v>
      </c>
      <c r="K262" s="541">
        <f t="shared" si="35"/>
        <v>-744</v>
      </c>
      <c r="L262" s="542">
        <f t="shared" si="36"/>
        <v>-1</v>
      </c>
      <c r="M262" s="661"/>
      <c r="N262" s="633"/>
      <c r="O262" s="633"/>
      <c r="P262" s="672"/>
      <c r="Q262" s="546"/>
      <c r="R262" s="951"/>
      <c r="S262" s="951"/>
      <c r="T262" s="951"/>
      <c r="U262" s="951"/>
      <c r="V262" s="951"/>
      <c r="W262" s="951"/>
      <c r="X262" s="951"/>
    </row>
    <row r="263" ht="14.25" customHeight="1" outlineLevel="1">
      <c r="B263" s="543"/>
      <c r="D263" s="648"/>
      <c r="E263" s="660" t="s">
        <v>716</v>
      </c>
      <c r="F263" s="549">
        <v>750.0</v>
      </c>
      <c r="G263" s="546">
        <v>3799.0</v>
      </c>
      <c r="H263" s="735"/>
      <c r="I263" s="550">
        <v>744.0</v>
      </c>
      <c r="J263" s="542">
        <f t="shared" si="34"/>
        <v>0.1958410108</v>
      </c>
      <c r="K263" s="541">
        <f t="shared" si="35"/>
        <v>-744</v>
      </c>
      <c r="L263" s="542">
        <f t="shared" si="36"/>
        <v>-1</v>
      </c>
      <c r="M263" s="661"/>
      <c r="N263" s="633"/>
      <c r="O263" s="633"/>
      <c r="P263" s="672"/>
      <c r="Q263" s="546"/>
      <c r="R263" s="951"/>
      <c r="S263" s="951"/>
      <c r="T263" s="951"/>
      <c r="U263" s="951"/>
      <c r="V263" s="951"/>
      <c r="W263" s="951"/>
      <c r="X263" s="951"/>
    </row>
    <row r="264" ht="14.25" hidden="1" customHeight="1" outlineLevel="1">
      <c r="B264" s="543"/>
      <c r="C264" s="543"/>
      <c r="D264" s="703"/>
      <c r="E264" s="660" t="s">
        <v>318</v>
      </c>
      <c r="F264" s="549">
        <v>750.0</v>
      </c>
      <c r="G264" s="546"/>
      <c r="H264" s="735"/>
      <c r="I264" s="550">
        <v>744.0</v>
      </c>
      <c r="J264" s="542" t="str">
        <f t="shared" si="34"/>
        <v>#DIV/0!</v>
      </c>
      <c r="K264" s="541">
        <f t="shared" si="35"/>
        <v>-744</v>
      </c>
      <c r="L264" s="542">
        <f t="shared" si="36"/>
        <v>-1</v>
      </c>
      <c r="M264" s="661"/>
      <c r="N264" s="633"/>
      <c r="O264" s="633"/>
      <c r="P264" s="672"/>
      <c r="Q264" s="546"/>
      <c r="R264" s="951"/>
      <c r="S264" s="951"/>
      <c r="T264" s="951"/>
      <c r="U264" s="951"/>
      <c r="V264" s="951"/>
      <c r="W264" s="951"/>
      <c r="X264" s="951"/>
    </row>
    <row r="265" ht="14.25" customHeight="1" outlineLevel="1">
      <c r="A265" s="543" t="s">
        <v>796</v>
      </c>
      <c r="B265" s="543"/>
      <c r="C265" s="543" t="s">
        <v>796</v>
      </c>
      <c r="D265" s="703" t="s">
        <v>789</v>
      </c>
      <c r="E265" s="660" t="s">
        <v>713</v>
      </c>
      <c r="F265" s="549">
        <v>125.0</v>
      </c>
      <c r="G265" s="546">
        <v>619.0</v>
      </c>
      <c r="H265" s="735"/>
      <c r="I265" s="550">
        <v>124.0</v>
      </c>
      <c r="J265" s="542">
        <f t="shared" si="34"/>
        <v>0.2003231018</v>
      </c>
      <c r="K265" s="541">
        <f t="shared" si="35"/>
        <v>-124</v>
      </c>
      <c r="L265" s="542">
        <f t="shared" si="36"/>
        <v>-1</v>
      </c>
      <c r="M265" s="661"/>
      <c r="N265" s="633"/>
      <c r="O265" s="633"/>
      <c r="P265" s="672"/>
      <c r="Q265" s="546"/>
      <c r="R265" s="951"/>
      <c r="S265" s="951"/>
      <c r="T265" s="951"/>
      <c r="U265" s="951"/>
      <c r="V265" s="951"/>
      <c r="W265" s="951"/>
      <c r="X265" s="951"/>
    </row>
    <row r="266" ht="14.25" customHeight="1" outlineLevel="1">
      <c r="B266" s="543"/>
      <c r="D266" s="648"/>
      <c r="E266" s="660" t="s">
        <v>714</v>
      </c>
      <c r="F266" s="549">
        <v>125.0</v>
      </c>
      <c r="G266" s="546">
        <v>619.0</v>
      </c>
      <c r="H266" s="735"/>
      <c r="I266" s="550">
        <v>124.0</v>
      </c>
      <c r="J266" s="542">
        <f t="shared" si="34"/>
        <v>0.2003231018</v>
      </c>
      <c r="K266" s="541">
        <f t="shared" si="35"/>
        <v>-124</v>
      </c>
      <c r="L266" s="542">
        <f t="shared" si="36"/>
        <v>-1</v>
      </c>
      <c r="M266" s="661"/>
      <c r="N266" s="633"/>
      <c r="O266" s="633"/>
      <c r="P266" s="672"/>
      <c r="Q266" s="546"/>
      <c r="R266" s="951"/>
      <c r="S266" s="951"/>
      <c r="T266" s="951"/>
      <c r="U266" s="951"/>
      <c r="V266" s="951"/>
      <c r="W266" s="951"/>
      <c r="X266" s="951"/>
    </row>
    <row r="267" ht="14.25" customHeight="1" outlineLevel="1">
      <c r="B267" s="543"/>
      <c r="D267" s="648"/>
      <c r="E267" s="660" t="s">
        <v>715</v>
      </c>
      <c r="F267" s="549">
        <v>125.0</v>
      </c>
      <c r="G267" s="546">
        <v>629.0</v>
      </c>
      <c r="H267" s="735"/>
      <c r="I267" s="550">
        <v>124.0</v>
      </c>
      <c r="J267" s="542">
        <f t="shared" si="34"/>
        <v>0.1971383148</v>
      </c>
      <c r="K267" s="541">
        <f t="shared" si="35"/>
        <v>-124</v>
      </c>
      <c r="L267" s="542">
        <f t="shared" si="36"/>
        <v>-1</v>
      </c>
      <c r="M267" s="661"/>
      <c r="N267" s="633"/>
      <c r="O267" s="633"/>
      <c r="P267" s="672"/>
      <c r="Q267" s="546"/>
      <c r="R267" s="951"/>
      <c r="S267" s="951"/>
      <c r="T267" s="951"/>
      <c r="U267" s="951"/>
      <c r="V267" s="951"/>
      <c r="W267" s="951"/>
      <c r="X267" s="951"/>
    </row>
    <row r="268" ht="14.25" customHeight="1" outlineLevel="1">
      <c r="B268" s="543"/>
      <c r="D268" s="648"/>
      <c r="E268" s="660" t="s">
        <v>736</v>
      </c>
      <c r="F268" s="549">
        <v>125.0</v>
      </c>
      <c r="G268" s="546">
        <v>629.0</v>
      </c>
      <c r="H268" s="735"/>
      <c r="I268" s="550">
        <v>124.0</v>
      </c>
      <c r="J268" s="542">
        <f t="shared" si="34"/>
        <v>0.1971383148</v>
      </c>
      <c r="K268" s="541">
        <f t="shared" si="35"/>
        <v>-124</v>
      </c>
      <c r="L268" s="542">
        <f t="shared" si="36"/>
        <v>-1</v>
      </c>
      <c r="M268" s="661"/>
      <c r="N268" s="633"/>
      <c r="O268" s="633"/>
      <c r="P268" s="672"/>
      <c r="Q268" s="546"/>
      <c r="R268" s="951"/>
      <c r="S268" s="951"/>
      <c r="T268" s="951"/>
      <c r="U268" s="951"/>
      <c r="V268" s="951"/>
      <c r="W268" s="951"/>
      <c r="X268" s="951"/>
    </row>
    <row r="269" ht="14.25" hidden="1" customHeight="1" outlineLevel="1">
      <c r="B269" s="543"/>
      <c r="C269" s="543"/>
      <c r="D269" s="703"/>
      <c r="E269" s="660" t="s">
        <v>318</v>
      </c>
      <c r="F269" s="549">
        <v>125.0</v>
      </c>
      <c r="G269" s="546"/>
      <c r="H269" s="735"/>
      <c r="I269" s="550">
        <v>124.0</v>
      </c>
      <c r="J269" s="542" t="str">
        <f t="shared" si="34"/>
        <v>#DIV/0!</v>
      </c>
      <c r="K269" s="541">
        <f t="shared" si="35"/>
        <v>-124</v>
      </c>
      <c r="L269" s="542">
        <f t="shared" si="36"/>
        <v>-1</v>
      </c>
      <c r="M269" s="661"/>
      <c r="N269" s="633"/>
      <c r="O269" s="633"/>
      <c r="P269" s="672"/>
      <c r="Q269" s="546"/>
      <c r="R269" s="951"/>
      <c r="S269" s="951"/>
      <c r="T269" s="951"/>
      <c r="U269" s="951"/>
      <c r="V269" s="951"/>
      <c r="W269" s="951"/>
      <c r="X269" s="951"/>
    </row>
    <row r="270" ht="14.25" customHeight="1" outlineLevel="1">
      <c r="A270" s="525" t="s">
        <v>799</v>
      </c>
      <c r="B270" s="704"/>
      <c r="C270" s="704"/>
      <c r="D270" s="704"/>
      <c r="E270" s="657" t="s">
        <v>713</v>
      </c>
      <c r="F270" s="533"/>
      <c r="G270" s="534"/>
      <c r="H270" s="731"/>
      <c r="I270" s="535"/>
      <c r="J270" s="536"/>
      <c r="K270" s="537"/>
      <c r="L270" s="536"/>
      <c r="M270" s="645"/>
      <c r="N270" s="646"/>
      <c r="O270" s="646"/>
      <c r="P270" s="705"/>
      <c r="Q270" s="534"/>
    </row>
    <row r="271" ht="14.25" customHeight="1" outlineLevel="1">
      <c r="B271" s="704"/>
      <c r="C271" s="704"/>
      <c r="D271" s="704"/>
      <c r="E271" s="657" t="s">
        <v>714</v>
      </c>
      <c r="F271" s="533"/>
      <c r="G271" s="534"/>
      <c r="H271" s="731"/>
      <c r="I271" s="535"/>
      <c r="J271" s="536"/>
      <c r="K271" s="537"/>
      <c r="L271" s="536"/>
      <c r="M271" s="645"/>
      <c r="N271" s="646"/>
      <c r="O271" s="646"/>
      <c r="P271" s="705"/>
      <c r="Q271" s="534"/>
      <c r="R271" s="951"/>
      <c r="S271" s="951"/>
      <c r="T271" s="951"/>
      <c r="U271" s="951"/>
      <c r="V271" s="951"/>
      <c r="W271" s="951"/>
      <c r="X271" s="951"/>
    </row>
    <row r="272" ht="14.25" customHeight="1" outlineLevel="1">
      <c r="B272" s="704"/>
      <c r="C272" s="704"/>
      <c r="D272" s="704"/>
      <c r="E272" s="657" t="s">
        <v>715</v>
      </c>
      <c r="F272" s="533"/>
      <c r="G272" s="534"/>
      <c r="H272" s="731"/>
      <c r="I272" s="535"/>
      <c r="J272" s="536"/>
      <c r="K272" s="537"/>
      <c r="L272" s="536"/>
      <c r="M272" s="645"/>
      <c r="N272" s="646"/>
      <c r="O272" s="646"/>
      <c r="P272" s="705"/>
      <c r="Q272" s="534"/>
      <c r="R272" s="951"/>
      <c r="S272" s="951"/>
      <c r="T272" s="951"/>
      <c r="U272" s="951"/>
      <c r="V272" s="951"/>
      <c r="W272" s="951"/>
      <c r="X272" s="951"/>
    </row>
    <row r="273" ht="14.25" customHeight="1" outlineLevel="1">
      <c r="B273" s="704"/>
      <c r="C273" s="704"/>
      <c r="D273" s="704"/>
      <c r="E273" s="657" t="s">
        <v>736</v>
      </c>
      <c r="F273" s="533"/>
      <c r="G273" s="534"/>
      <c r="H273" s="731"/>
      <c r="I273" s="535"/>
      <c r="J273" s="536"/>
      <c r="K273" s="537"/>
      <c r="L273" s="536"/>
      <c r="M273" s="645"/>
      <c r="N273" s="646"/>
      <c r="O273" s="646"/>
      <c r="P273" s="705"/>
      <c r="Q273" s="534"/>
    </row>
    <row r="274" ht="14.25" hidden="1" customHeight="1" outlineLevel="1">
      <c r="B274" s="704"/>
      <c r="C274" s="704"/>
      <c r="D274" s="704"/>
      <c r="E274" s="657" t="s">
        <v>318</v>
      </c>
      <c r="F274" s="533"/>
      <c r="G274" s="534"/>
      <c r="H274" s="731"/>
      <c r="I274" s="535"/>
      <c r="J274" s="536"/>
      <c r="K274" s="537"/>
      <c r="L274" s="536"/>
      <c r="M274" s="645"/>
      <c r="N274" s="646"/>
      <c r="O274" s="646"/>
      <c r="P274" s="705"/>
      <c r="Q274" s="534"/>
    </row>
    <row r="275" ht="14.25" customHeight="1" outlineLevel="1">
      <c r="A275" s="543" t="s">
        <v>1558</v>
      </c>
      <c r="B275" s="543" t="s">
        <v>801</v>
      </c>
      <c r="C275" s="543" t="s">
        <v>1558</v>
      </c>
      <c r="D275" s="543" t="s">
        <v>801</v>
      </c>
      <c r="E275" s="660" t="s">
        <v>713</v>
      </c>
      <c r="F275" s="548">
        <v>750.0</v>
      </c>
      <c r="G275" s="528">
        <v>2299.0</v>
      </c>
      <c r="H275" s="735"/>
      <c r="I275" s="550">
        <v>358.0</v>
      </c>
      <c r="J275" s="542">
        <f t="shared" ref="J275:J312" si="37">I275/G275</f>
        <v>0.1557198782</v>
      </c>
      <c r="K275" s="541">
        <f t="shared" ref="K275:K312" si="38">P275-I275</f>
        <v>-358</v>
      </c>
      <c r="L275" s="542">
        <f t="shared" ref="L275:L312" si="39">P275/I275-1</f>
        <v>-1</v>
      </c>
      <c r="M275" s="661"/>
      <c r="N275" s="633"/>
      <c r="O275" s="633"/>
      <c r="P275" s="656"/>
      <c r="Q275" s="528"/>
    </row>
    <row r="276" ht="14.25" customHeight="1" outlineLevel="1">
      <c r="E276" s="660" t="s">
        <v>714</v>
      </c>
      <c r="F276" s="548">
        <v>750.0</v>
      </c>
      <c r="G276" s="528">
        <v>2299.0</v>
      </c>
      <c r="H276" s="735"/>
      <c r="I276" s="550">
        <v>358.0</v>
      </c>
      <c r="J276" s="542">
        <f t="shared" si="37"/>
        <v>0.1557198782</v>
      </c>
      <c r="K276" s="541">
        <f t="shared" si="38"/>
        <v>-358</v>
      </c>
      <c r="L276" s="542">
        <f t="shared" si="39"/>
        <v>-1</v>
      </c>
      <c r="M276" s="661"/>
      <c r="N276" s="633"/>
      <c r="O276" s="633"/>
      <c r="P276" s="656"/>
      <c r="Q276" s="528"/>
      <c r="R276" s="1002"/>
      <c r="S276" s="1002"/>
      <c r="T276" s="1002"/>
      <c r="U276" s="1002"/>
      <c r="V276" s="1002"/>
      <c r="W276" s="1002"/>
      <c r="X276" s="1002"/>
    </row>
    <row r="277" ht="14.25" customHeight="1" outlineLevel="1">
      <c r="E277" s="660" t="s">
        <v>715</v>
      </c>
      <c r="F277" s="548">
        <v>750.0</v>
      </c>
      <c r="G277" s="528">
        <v>2399.0</v>
      </c>
      <c r="H277" s="735"/>
      <c r="I277" s="550">
        <v>358.0</v>
      </c>
      <c r="J277" s="542">
        <f t="shared" si="37"/>
        <v>0.1492288454</v>
      </c>
      <c r="K277" s="541">
        <f t="shared" si="38"/>
        <v>-358</v>
      </c>
      <c r="L277" s="542">
        <f t="shared" si="39"/>
        <v>-1</v>
      </c>
      <c r="M277" s="661"/>
      <c r="N277" s="633"/>
      <c r="O277" s="633"/>
      <c r="P277" s="656"/>
      <c r="Q277" s="528"/>
      <c r="R277" s="1002"/>
      <c r="S277" s="1002"/>
      <c r="T277" s="1002"/>
      <c r="U277" s="1002"/>
      <c r="V277" s="1002"/>
      <c r="W277" s="1002"/>
      <c r="X277" s="1002"/>
    </row>
    <row r="278" ht="14.25" customHeight="1" outlineLevel="1">
      <c r="E278" s="660" t="s">
        <v>716</v>
      </c>
      <c r="F278" s="548">
        <v>750.0</v>
      </c>
      <c r="G278" s="528">
        <v>2399.0</v>
      </c>
      <c r="H278" s="735"/>
      <c r="I278" s="550">
        <v>358.0</v>
      </c>
      <c r="J278" s="542">
        <f t="shared" si="37"/>
        <v>0.1492288454</v>
      </c>
      <c r="K278" s="541">
        <f t="shared" si="38"/>
        <v>-358</v>
      </c>
      <c r="L278" s="542">
        <f t="shared" si="39"/>
        <v>-1</v>
      </c>
      <c r="M278" s="661"/>
      <c r="N278" s="633"/>
      <c r="O278" s="633"/>
      <c r="P278" s="656"/>
      <c r="Q278" s="528"/>
      <c r="R278" s="1002"/>
      <c r="S278" s="1002"/>
      <c r="T278" s="1002"/>
      <c r="U278" s="1002"/>
      <c r="V278" s="1002"/>
      <c r="W278" s="1002"/>
      <c r="X278" s="1002"/>
    </row>
    <row r="279" ht="14.25" customHeight="1" outlineLevel="1">
      <c r="A279" s="543" t="s">
        <v>1558</v>
      </c>
      <c r="B279" s="543"/>
      <c r="C279" s="543" t="s">
        <v>1558</v>
      </c>
      <c r="D279" s="543" t="s">
        <v>801</v>
      </c>
      <c r="E279" s="660" t="s">
        <v>713</v>
      </c>
      <c r="F279" s="548">
        <v>125.0</v>
      </c>
      <c r="G279" s="546">
        <v>379.0</v>
      </c>
      <c r="H279" s="735"/>
      <c r="I279" s="550">
        <v>60.0</v>
      </c>
      <c r="J279" s="542">
        <f t="shared" si="37"/>
        <v>0.1583113456</v>
      </c>
      <c r="K279" s="541">
        <f t="shared" si="38"/>
        <v>-60</v>
      </c>
      <c r="L279" s="542">
        <f t="shared" si="39"/>
        <v>-1</v>
      </c>
      <c r="M279" s="661"/>
      <c r="N279" s="633"/>
      <c r="O279" s="633"/>
      <c r="P279" s="656"/>
      <c r="Q279" s="528"/>
      <c r="R279" s="1002"/>
      <c r="S279" s="1002"/>
      <c r="T279" s="1002"/>
      <c r="U279" s="1002"/>
      <c r="V279" s="1002"/>
      <c r="W279" s="1002"/>
      <c r="X279" s="1002"/>
    </row>
    <row r="280" ht="14.25" customHeight="1" outlineLevel="1">
      <c r="B280" s="543"/>
      <c r="E280" s="660" t="s">
        <v>714</v>
      </c>
      <c r="F280" s="548">
        <v>125.0</v>
      </c>
      <c r="G280" s="546">
        <v>379.0</v>
      </c>
      <c r="H280" s="735"/>
      <c r="I280" s="550">
        <v>60.0</v>
      </c>
      <c r="J280" s="542">
        <f t="shared" si="37"/>
        <v>0.1583113456</v>
      </c>
      <c r="K280" s="541">
        <f t="shared" si="38"/>
        <v>-60</v>
      </c>
      <c r="L280" s="542">
        <f t="shared" si="39"/>
        <v>-1</v>
      </c>
      <c r="M280" s="661"/>
      <c r="N280" s="633"/>
      <c r="O280" s="633"/>
      <c r="P280" s="656"/>
      <c r="Q280" s="528"/>
      <c r="R280" s="951"/>
      <c r="S280" s="951"/>
      <c r="T280" s="951"/>
      <c r="U280" s="951"/>
      <c r="V280" s="951"/>
      <c r="W280" s="951"/>
      <c r="X280" s="951"/>
    </row>
    <row r="281" ht="14.25" customHeight="1" outlineLevel="1">
      <c r="B281" s="543"/>
      <c r="E281" s="660" t="s">
        <v>715</v>
      </c>
      <c r="F281" s="548">
        <v>125.0</v>
      </c>
      <c r="G281" s="546">
        <v>399.0</v>
      </c>
      <c r="H281" s="735"/>
      <c r="I281" s="550">
        <v>60.0</v>
      </c>
      <c r="J281" s="542">
        <f t="shared" si="37"/>
        <v>0.1503759398</v>
      </c>
      <c r="K281" s="541">
        <f t="shared" si="38"/>
        <v>-60</v>
      </c>
      <c r="L281" s="542">
        <f t="shared" si="39"/>
        <v>-1</v>
      </c>
      <c r="M281" s="661"/>
      <c r="N281" s="633"/>
      <c r="O281" s="633"/>
      <c r="P281" s="656"/>
      <c r="Q281" s="528"/>
    </row>
    <row r="282" ht="14.25" customHeight="1" outlineLevel="1">
      <c r="B282" s="543"/>
      <c r="E282" s="660" t="s">
        <v>716</v>
      </c>
      <c r="F282" s="548">
        <v>125.0</v>
      </c>
      <c r="G282" s="546">
        <v>399.0</v>
      </c>
      <c r="H282" s="735"/>
      <c r="I282" s="550">
        <v>60.0</v>
      </c>
      <c r="J282" s="542">
        <f t="shared" si="37"/>
        <v>0.1503759398</v>
      </c>
      <c r="K282" s="541">
        <f t="shared" si="38"/>
        <v>-60</v>
      </c>
      <c r="L282" s="542">
        <f t="shared" si="39"/>
        <v>-1</v>
      </c>
      <c r="M282" s="661"/>
      <c r="N282" s="633"/>
      <c r="O282" s="633"/>
      <c r="P282" s="656"/>
      <c r="Q282" s="528"/>
      <c r="R282" s="951"/>
      <c r="S282" s="951"/>
      <c r="T282" s="951"/>
      <c r="U282" s="951"/>
      <c r="V282" s="951"/>
      <c r="W282" s="951"/>
      <c r="X282" s="951"/>
    </row>
    <row r="283" ht="14.25" customHeight="1" outlineLevel="1">
      <c r="A283" s="543" t="s">
        <v>804</v>
      </c>
      <c r="B283" s="543" t="s">
        <v>801</v>
      </c>
      <c r="C283" s="543" t="s">
        <v>804</v>
      </c>
      <c r="D283" s="543" t="s">
        <v>801</v>
      </c>
      <c r="E283" s="660" t="s">
        <v>713</v>
      </c>
      <c r="F283" s="548">
        <v>750.0</v>
      </c>
      <c r="G283" s="528">
        <v>2299.0</v>
      </c>
      <c r="H283" s="735"/>
      <c r="I283" s="550">
        <v>356.0</v>
      </c>
      <c r="J283" s="542">
        <f t="shared" si="37"/>
        <v>0.1548499348</v>
      </c>
      <c r="K283" s="541">
        <f t="shared" si="38"/>
        <v>-356</v>
      </c>
      <c r="L283" s="542">
        <f t="shared" si="39"/>
        <v>-1</v>
      </c>
      <c r="M283" s="661"/>
      <c r="N283" s="633"/>
      <c r="O283" s="633"/>
      <c r="P283" s="656"/>
      <c r="Q283" s="528"/>
      <c r="R283" s="951"/>
      <c r="S283" s="951"/>
      <c r="T283" s="951"/>
      <c r="U283" s="951"/>
      <c r="V283" s="951"/>
      <c r="W283" s="951"/>
      <c r="X283" s="951"/>
    </row>
    <row r="284" ht="14.25" customHeight="1" outlineLevel="1">
      <c r="E284" s="660" t="s">
        <v>714</v>
      </c>
      <c r="F284" s="548">
        <v>750.0</v>
      </c>
      <c r="G284" s="528">
        <v>2299.0</v>
      </c>
      <c r="H284" s="735"/>
      <c r="I284" s="550">
        <v>356.0</v>
      </c>
      <c r="J284" s="542">
        <f t="shared" si="37"/>
        <v>0.1548499348</v>
      </c>
      <c r="K284" s="541">
        <f t="shared" si="38"/>
        <v>-356</v>
      </c>
      <c r="L284" s="542">
        <f t="shared" si="39"/>
        <v>-1</v>
      </c>
      <c r="M284" s="661"/>
      <c r="N284" s="633"/>
      <c r="O284" s="633"/>
      <c r="P284" s="656"/>
      <c r="Q284" s="528"/>
      <c r="R284" s="951"/>
      <c r="S284" s="951"/>
      <c r="T284" s="951"/>
      <c r="U284" s="951"/>
      <c r="V284" s="951"/>
      <c r="W284" s="951"/>
      <c r="X284" s="951"/>
    </row>
    <row r="285" ht="14.25" customHeight="1" outlineLevel="1">
      <c r="E285" s="660" t="s">
        <v>715</v>
      </c>
      <c r="F285" s="548">
        <v>750.0</v>
      </c>
      <c r="G285" s="528">
        <v>2399.0</v>
      </c>
      <c r="H285" s="735"/>
      <c r="I285" s="550">
        <v>356.0</v>
      </c>
      <c r="J285" s="542">
        <f t="shared" si="37"/>
        <v>0.1483951647</v>
      </c>
      <c r="K285" s="541">
        <f t="shared" si="38"/>
        <v>-356</v>
      </c>
      <c r="L285" s="542">
        <f t="shared" si="39"/>
        <v>-1</v>
      </c>
      <c r="M285" s="661"/>
      <c r="N285" s="633"/>
      <c r="O285" s="633"/>
      <c r="P285" s="656"/>
      <c r="Q285" s="528"/>
    </row>
    <row r="286" ht="14.25" customHeight="1" outlineLevel="1">
      <c r="E286" s="660" t="s">
        <v>716</v>
      </c>
      <c r="F286" s="548">
        <v>750.0</v>
      </c>
      <c r="G286" s="528">
        <v>2399.0</v>
      </c>
      <c r="H286" s="735"/>
      <c r="I286" s="550">
        <v>356.0</v>
      </c>
      <c r="J286" s="542">
        <f t="shared" si="37"/>
        <v>0.1483951647</v>
      </c>
      <c r="K286" s="541">
        <f t="shared" si="38"/>
        <v>-356</v>
      </c>
      <c r="L286" s="542">
        <f t="shared" si="39"/>
        <v>-1</v>
      </c>
      <c r="M286" s="661"/>
      <c r="N286" s="633"/>
      <c r="O286" s="633"/>
      <c r="P286" s="656"/>
      <c r="Q286" s="528"/>
    </row>
    <row r="287" ht="14.25" hidden="1" customHeight="1" outlineLevel="1">
      <c r="B287" s="543"/>
      <c r="C287" s="543"/>
      <c r="D287" s="543"/>
      <c r="E287" s="660" t="s">
        <v>318</v>
      </c>
      <c r="F287" s="548">
        <v>750.0</v>
      </c>
      <c r="G287" s="528"/>
      <c r="H287" s="735"/>
      <c r="I287" s="550">
        <v>356.0</v>
      </c>
      <c r="J287" s="542" t="str">
        <f t="shared" si="37"/>
        <v>#DIV/0!</v>
      </c>
      <c r="K287" s="541">
        <f t="shared" si="38"/>
        <v>-356</v>
      </c>
      <c r="L287" s="542">
        <f t="shared" si="39"/>
        <v>-1</v>
      </c>
      <c r="M287" s="661"/>
      <c r="N287" s="633"/>
      <c r="O287" s="633"/>
      <c r="P287" s="656"/>
      <c r="Q287" s="528"/>
    </row>
    <row r="288" ht="14.25" customHeight="1" outlineLevel="1">
      <c r="A288" s="543" t="s">
        <v>804</v>
      </c>
      <c r="B288" s="551"/>
      <c r="C288" s="543" t="s">
        <v>804</v>
      </c>
      <c r="D288" s="543" t="s">
        <v>801</v>
      </c>
      <c r="E288" s="660" t="s">
        <v>713</v>
      </c>
      <c r="F288" s="548">
        <v>125.0</v>
      </c>
      <c r="G288" s="546">
        <v>379.0</v>
      </c>
      <c r="H288" s="735"/>
      <c r="I288" s="550">
        <v>59.0</v>
      </c>
      <c r="J288" s="542">
        <f t="shared" si="37"/>
        <v>0.1556728232</v>
      </c>
      <c r="K288" s="541">
        <f t="shared" si="38"/>
        <v>-59</v>
      </c>
      <c r="L288" s="542">
        <f t="shared" si="39"/>
        <v>-1</v>
      </c>
      <c r="M288" s="661"/>
      <c r="N288" s="633"/>
      <c r="O288" s="633"/>
      <c r="P288" s="656"/>
      <c r="Q288" s="528"/>
    </row>
    <row r="289" ht="14.25" customHeight="1" outlineLevel="1">
      <c r="B289" s="551"/>
      <c r="E289" s="660" t="s">
        <v>714</v>
      </c>
      <c r="F289" s="548">
        <v>125.0</v>
      </c>
      <c r="G289" s="546">
        <v>379.0</v>
      </c>
      <c r="H289" s="735"/>
      <c r="I289" s="550">
        <v>59.0</v>
      </c>
      <c r="J289" s="542">
        <f t="shared" si="37"/>
        <v>0.1556728232</v>
      </c>
      <c r="K289" s="541">
        <f t="shared" si="38"/>
        <v>-59</v>
      </c>
      <c r="L289" s="542">
        <f t="shared" si="39"/>
        <v>-1</v>
      </c>
      <c r="M289" s="661"/>
      <c r="N289" s="633"/>
      <c r="O289" s="633"/>
      <c r="P289" s="656"/>
      <c r="Q289" s="528"/>
    </row>
    <row r="290" ht="14.25" customHeight="1" outlineLevel="1">
      <c r="B290" s="551"/>
      <c r="E290" s="660" t="s">
        <v>715</v>
      </c>
      <c r="F290" s="548">
        <v>125.0</v>
      </c>
      <c r="G290" s="546">
        <v>399.0</v>
      </c>
      <c r="H290" s="735"/>
      <c r="I290" s="550">
        <v>59.0</v>
      </c>
      <c r="J290" s="542">
        <f t="shared" si="37"/>
        <v>0.1478696742</v>
      </c>
      <c r="K290" s="541">
        <f t="shared" si="38"/>
        <v>-59</v>
      </c>
      <c r="L290" s="542">
        <f t="shared" si="39"/>
        <v>-1</v>
      </c>
      <c r="M290" s="661"/>
      <c r="N290" s="633"/>
      <c r="O290" s="633"/>
      <c r="P290" s="656"/>
      <c r="Q290" s="528"/>
    </row>
    <row r="291" ht="14.25" customHeight="1" outlineLevel="1">
      <c r="B291" s="551"/>
      <c r="E291" s="660" t="s">
        <v>716</v>
      </c>
      <c r="F291" s="548">
        <v>125.0</v>
      </c>
      <c r="G291" s="546">
        <v>399.0</v>
      </c>
      <c r="H291" s="735"/>
      <c r="I291" s="550">
        <v>59.0</v>
      </c>
      <c r="J291" s="542">
        <f t="shared" si="37"/>
        <v>0.1478696742</v>
      </c>
      <c r="K291" s="541">
        <f t="shared" si="38"/>
        <v>-59</v>
      </c>
      <c r="L291" s="542">
        <f t="shared" si="39"/>
        <v>-1</v>
      </c>
      <c r="M291" s="661"/>
      <c r="N291" s="633"/>
      <c r="O291" s="633"/>
      <c r="P291" s="656"/>
      <c r="Q291" s="528"/>
    </row>
    <row r="292" ht="14.25" hidden="1" customHeight="1" outlineLevel="1">
      <c r="B292" s="551"/>
      <c r="C292" s="543"/>
      <c r="D292" s="543"/>
      <c r="E292" s="660" t="s">
        <v>318</v>
      </c>
      <c r="F292" s="548">
        <v>125.0</v>
      </c>
      <c r="G292" s="546"/>
      <c r="H292" s="735"/>
      <c r="I292" s="550">
        <v>59.0</v>
      </c>
      <c r="J292" s="542" t="str">
        <f t="shared" si="37"/>
        <v>#DIV/0!</v>
      </c>
      <c r="K292" s="541">
        <f t="shared" si="38"/>
        <v>-59</v>
      </c>
      <c r="L292" s="542">
        <f t="shared" si="39"/>
        <v>-1</v>
      </c>
      <c r="M292" s="661"/>
      <c r="N292" s="633"/>
      <c r="O292" s="633"/>
      <c r="P292" s="656"/>
      <c r="Q292" s="528"/>
    </row>
    <row r="293" ht="14.25" customHeight="1" outlineLevel="1">
      <c r="A293" s="543" t="s">
        <v>805</v>
      </c>
      <c r="B293" s="551"/>
      <c r="C293" s="543" t="s">
        <v>805</v>
      </c>
      <c r="D293" s="543" t="s">
        <v>801</v>
      </c>
      <c r="E293" s="660" t="s">
        <v>713</v>
      </c>
      <c r="F293" s="548">
        <v>750.0</v>
      </c>
      <c r="G293" s="528">
        <v>2399.0</v>
      </c>
      <c r="H293" s="735"/>
      <c r="I293" s="550">
        <v>373.0</v>
      </c>
      <c r="J293" s="542">
        <f t="shared" si="37"/>
        <v>0.1554814506</v>
      </c>
      <c r="K293" s="541">
        <f t="shared" si="38"/>
        <v>-373</v>
      </c>
      <c r="L293" s="542">
        <f t="shared" si="39"/>
        <v>-1</v>
      </c>
      <c r="M293" s="661"/>
      <c r="N293" s="633"/>
      <c r="O293" s="633"/>
      <c r="P293" s="656"/>
      <c r="Q293" s="528"/>
    </row>
    <row r="294" ht="14.25" customHeight="1" outlineLevel="1">
      <c r="B294" s="551"/>
      <c r="E294" s="660" t="s">
        <v>714</v>
      </c>
      <c r="F294" s="548">
        <v>750.0</v>
      </c>
      <c r="G294" s="528">
        <v>2399.0</v>
      </c>
      <c r="H294" s="735"/>
      <c r="I294" s="550">
        <v>373.0</v>
      </c>
      <c r="J294" s="542">
        <f t="shared" si="37"/>
        <v>0.1554814506</v>
      </c>
      <c r="K294" s="541">
        <f t="shared" si="38"/>
        <v>-373</v>
      </c>
      <c r="L294" s="542">
        <f t="shared" si="39"/>
        <v>-1</v>
      </c>
      <c r="M294" s="661"/>
      <c r="N294" s="633"/>
      <c r="O294" s="633"/>
      <c r="P294" s="656"/>
      <c r="Q294" s="528"/>
    </row>
    <row r="295" ht="14.25" customHeight="1" outlineLevel="1">
      <c r="B295" s="551"/>
      <c r="E295" s="660" t="s">
        <v>715</v>
      </c>
      <c r="F295" s="548">
        <v>750.0</v>
      </c>
      <c r="G295" s="528">
        <v>2499.0</v>
      </c>
      <c r="H295" s="735"/>
      <c r="I295" s="550">
        <v>373.0</v>
      </c>
      <c r="J295" s="542">
        <f t="shared" si="37"/>
        <v>0.1492597039</v>
      </c>
      <c r="K295" s="541">
        <f t="shared" si="38"/>
        <v>-373</v>
      </c>
      <c r="L295" s="542">
        <f t="shared" si="39"/>
        <v>-1</v>
      </c>
      <c r="M295" s="661"/>
      <c r="N295" s="633"/>
      <c r="O295" s="633"/>
      <c r="P295" s="656"/>
      <c r="Q295" s="528"/>
    </row>
    <row r="296" ht="14.25" customHeight="1" outlineLevel="1">
      <c r="B296" s="551"/>
      <c r="E296" s="660" t="s">
        <v>716</v>
      </c>
      <c r="F296" s="548">
        <v>750.0</v>
      </c>
      <c r="G296" s="528">
        <v>2499.0</v>
      </c>
      <c r="H296" s="735"/>
      <c r="I296" s="550">
        <v>373.0</v>
      </c>
      <c r="J296" s="542">
        <f t="shared" si="37"/>
        <v>0.1492597039</v>
      </c>
      <c r="K296" s="541">
        <f t="shared" si="38"/>
        <v>-373</v>
      </c>
      <c r="L296" s="542">
        <f t="shared" si="39"/>
        <v>-1</v>
      </c>
      <c r="M296" s="661"/>
      <c r="N296" s="633"/>
      <c r="O296" s="633"/>
      <c r="P296" s="656"/>
      <c r="Q296" s="528"/>
      <c r="R296" s="951"/>
      <c r="S296" s="951"/>
      <c r="T296" s="951"/>
      <c r="U296" s="951"/>
      <c r="V296" s="951"/>
      <c r="W296" s="951"/>
      <c r="X296" s="951"/>
    </row>
    <row r="297" ht="14.25" hidden="1" customHeight="1" outlineLevel="1">
      <c r="B297" s="551"/>
      <c r="C297" s="543"/>
      <c r="D297" s="543"/>
      <c r="E297" s="660" t="s">
        <v>318</v>
      </c>
      <c r="F297" s="548">
        <v>750.0</v>
      </c>
      <c r="G297" s="528"/>
      <c r="H297" s="735"/>
      <c r="I297" s="550">
        <v>373.0</v>
      </c>
      <c r="J297" s="542" t="str">
        <f t="shared" si="37"/>
        <v>#DIV/0!</v>
      </c>
      <c r="K297" s="541">
        <f t="shared" si="38"/>
        <v>-373</v>
      </c>
      <c r="L297" s="542">
        <f t="shared" si="39"/>
        <v>-1</v>
      </c>
      <c r="M297" s="661"/>
      <c r="N297" s="633"/>
      <c r="O297" s="633"/>
      <c r="P297" s="656"/>
      <c r="Q297" s="528"/>
      <c r="R297" s="951"/>
      <c r="S297" s="951"/>
      <c r="T297" s="951"/>
      <c r="U297" s="951"/>
      <c r="V297" s="951"/>
      <c r="W297" s="951"/>
      <c r="X297" s="951"/>
    </row>
    <row r="298" ht="14.25" customHeight="1" outlineLevel="1">
      <c r="A298" s="543" t="s">
        <v>805</v>
      </c>
      <c r="B298" s="551"/>
      <c r="C298" s="543" t="s">
        <v>805</v>
      </c>
      <c r="D298" s="543" t="s">
        <v>801</v>
      </c>
      <c r="E298" s="660" t="s">
        <v>713</v>
      </c>
      <c r="F298" s="548">
        <v>125.0</v>
      </c>
      <c r="G298" s="546">
        <v>399.0</v>
      </c>
      <c r="H298" s="735"/>
      <c r="I298" s="550">
        <v>62.0</v>
      </c>
      <c r="J298" s="542">
        <f t="shared" si="37"/>
        <v>0.1553884712</v>
      </c>
      <c r="K298" s="541">
        <f t="shared" si="38"/>
        <v>-62</v>
      </c>
      <c r="L298" s="542">
        <f t="shared" si="39"/>
        <v>-1</v>
      </c>
      <c r="M298" s="661"/>
      <c r="N298" s="633"/>
      <c r="O298" s="633"/>
      <c r="P298" s="656"/>
      <c r="Q298" s="528"/>
      <c r="R298" s="951"/>
      <c r="S298" s="951"/>
      <c r="T298" s="951"/>
      <c r="U298" s="951"/>
      <c r="V298" s="951"/>
      <c r="W298" s="951"/>
      <c r="X298" s="951"/>
    </row>
    <row r="299" ht="14.25" customHeight="1" outlineLevel="1">
      <c r="B299" s="551"/>
      <c r="E299" s="660" t="s">
        <v>714</v>
      </c>
      <c r="F299" s="548">
        <v>125.0</v>
      </c>
      <c r="G299" s="546">
        <v>399.0</v>
      </c>
      <c r="H299" s="735"/>
      <c r="I299" s="550">
        <v>62.0</v>
      </c>
      <c r="J299" s="542">
        <f t="shared" si="37"/>
        <v>0.1553884712</v>
      </c>
      <c r="K299" s="541">
        <f t="shared" si="38"/>
        <v>-62</v>
      </c>
      <c r="L299" s="542">
        <f t="shared" si="39"/>
        <v>-1</v>
      </c>
      <c r="M299" s="661"/>
      <c r="N299" s="633"/>
      <c r="O299" s="633"/>
      <c r="P299" s="656"/>
      <c r="Q299" s="528"/>
      <c r="R299" s="951"/>
      <c r="S299" s="951"/>
      <c r="T299" s="951"/>
      <c r="U299" s="951"/>
      <c r="V299" s="951"/>
      <c r="W299" s="951"/>
      <c r="X299" s="951"/>
    </row>
    <row r="300" ht="14.25" customHeight="1" outlineLevel="1">
      <c r="B300" s="551"/>
      <c r="E300" s="660" t="s">
        <v>715</v>
      </c>
      <c r="F300" s="548">
        <v>125.0</v>
      </c>
      <c r="G300" s="546">
        <v>419.0</v>
      </c>
      <c r="H300" s="735"/>
      <c r="I300" s="550">
        <v>62.0</v>
      </c>
      <c r="J300" s="542">
        <f t="shared" si="37"/>
        <v>0.1479713604</v>
      </c>
      <c r="K300" s="541">
        <f t="shared" si="38"/>
        <v>-62</v>
      </c>
      <c r="L300" s="542">
        <f t="shared" si="39"/>
        <v>-1</v>
      </c>
      <c r="M300" s="661"/>
      <c r="N300" s="633"/>
      <c r="O300" s="633"/>
      <c r="P300" s="656"/>
      <c r="Q300" s="528"/>
      <c r="R300" s="951"/>
      <c r="S300" s="951"/>
      <c r="T300" s="951"/>
      <c r="U300" s="951"/>
      <c r="V300" s="951"/>
      <c r="W300" s="951"/>
      <c r="X300" s="951"/>
    </row>
    <row r="301" ht="14.25" customHeight="1" outlineLevel="1">
      <c r="B301" s="551"/>
      <c r="E301" s="660" t="s">
        <v>716</v>
      </c>
      <c r="F301" s="548">
        <v>125.0</v>
      </c>
      <c r="G301" s="546">
        <v>419.0</v>
      </c>
      <c r="H301" s="735"/>
      <c r="I301" s="550">
        <v>62.0</v>
      </c>
      <c r="J301" s="542">
        <f t="shared" si="37"/>
        <v>0.1479713604</v>
      </c>
      <c r="K301" s="541">
        <f t="shared" si="38"/>
        <v>-62</v>
      </c>
      <c r="L301" s="542">
        <f t="shared" si="39"/>
        <v>-1</v>
      </c>
      <c r="M301" s="661"/>
      <c r="N301" s="633"/>
      <c r="O301" s="633"/>
      <c r="P301" s="656"/>
      <c r="Q301" s="528"/>
      <c r="R301" s="951"/>
      <c r="S301" s="951"/>
      <c r="T301" s="951"/>
      <c r="U301" s="951"/>
      <c r="V301" s="951"/>
      <c r="W301" s="951"/>
      <c r="X301" s="951"/>
    </row>
    <row r="302" ht="14.25" hidden="1" customHeight="1" outlineLevel="1">
      <c r="B302" s="551"/>
      <c r="C302" s="543"/>
      <c r="D302" s="543"/>
      <c r="E302" s="660" t="s">
        <v>318</v>
      </c>
      <c r="F302" s="548">
        <v>125.0</v>
      </c>
      <c r="G302" s="546"/>
      <c r="H302" s="735"/>
      <c r="I302" s="550">
        <v>62.0</v>
      </c>
      <c r="J302" s="542" t="str">
        <f t="shared" si="37"/>
        <v>#DIV/0!</v>
      </c>
      <c r="K302" s="541">
        <f t="shared" si="38"/>
        <v>-62</v>
      </c>
      <c r="L302" s="542">
        <f t="shared" si="39"/>
        <v>-1</v>
      </c>
      <c r="M302" s="661"/>
      <c r="N302" s="633"/>
      <c r="O302" s="633"/>
      <c r="P302" s="656"/>
      <c r="Q302" s="528"/>
      <c r="R302" s="951"/>
      <c r="S302" s="951"/>
      <c r="T302" s="951"/>
      <c r="U302" s="951"/>
      <c r="V302" s="951"/>
      <c r="W302" s="951"/>
      <c r="X302" s="951"/>
    </row>
    <row r="303" ht="14.25" customHeight="1" outlineLevel="1">
      <c r="A303" s="543" t="s">
        <v>806</v>
      </c>
      <c r="B303" s="551"/>
      <c r="C303" s="543" t="s">
        <v>806</v>
      </c>
      <c r="D303" s="543" t="s">
        <v>801</v>
      </c>
      <c r="E303" s="660" t="s">
        <v>713</v>
      </c>
      <c r="F303" s="548">
        <v>750.0</v>
      </c>
      <c r="G303" s="546">
        <v>3699.0</v>
      </c>
      <c r="H303" s="735"/>
      <c r="I303" s="550">
        <v>708.0</v>
      </c>
      <c r="J303" s="542">
        <f t="shared" si="37"/>
        <v>0.1914030819</v>
      </c>
      <c r="K303" s="541">
        <f t="shared" si="38"/>
        <v>-708</v>
      </c>
      <c r="L303" s="542">
        <f t="shared" si="39"/>
        <v>-1</v>
      </c>
      <c r="M303" s="661"/>
      <c r="N303" s="633"/>
      <c r="O303" s="633"/>
      <c r="P303" s="656"/>
      <c r="Q303" s="528"/>
      <c r="R303" s="951"/>
      <c r="S303" s="951"/>
      <c r="T303" s="951"/>
      <c r="U303" s="951"/>
      <c r="V303" s="951"/>
      <c r="W303" s="951"/>
      <c r="X303" s="951"/>
    </row>
    <row r="304" ht="14.25" customHeight="1" outlineLevel="1">
      <c r="B304" s="551"/>
      <c r="E304" s="660" t="s">
        <v>714</v>
      </c>
      <c r="F304" s="548">
        <v>750.0</v>
      </c>
      <c r="G304" s="546">
        <v>3699.0</v>
      </c>
      <c r="H304" s="735"/>
      <c r="I304" s="550">
        <v>708.0</v>
      </c>
      <c r="J304" s="542">
        <f t="shared" si="37"/>
        <v>0.1914030819</v>
      </c>
      <c r="K304" s="541">
        <f t="shared" si="38"/>
        <v>-708</v>
      </c>
      <c r="L304" s="542">
        <f t="shared" si="39"/>
        <v>-1</v>
      </c>
      <c r="M304" s="661"/>
      <c r="N304" s="633"/>
      <c r="O304" s="633"/>
      <c r="P304" s="656"/>
      <c r="Q304" s="528"/>
      <c r="R304" s="951"/>
      <c r="S304" s="951"/>
      <c r="T304" s="951"/>
      <c r="U304" s="951"/>
      <c r="V304" s="951"/>
      <c r="W304" s="951"/>
      <c r="X304" s="951"/>
    </row>
    <row r="305" ht="14.25" customHeight="1" outlineLevel="1">
      <c r="B305" s="551"/>
      <c r="E305" s="660" t="s">
        <v>715</v>
      </c>
      <c r="F305" s="548">
        <v>750.0</v>
      </c>
      <c r="G305" s="546">
        <v>3799.0</v>
      </c>
      <c r="H305" s="735"/>
      <c r="I305" s="550">
        <v>708.0</v>
      </c>
      <c r="J305" s="542">
        <f t="shared" si="37"/>
        <v>0.1863648329</v>
      </c>
      <c r="K305" s="541">
        <f t="shared" si="38"/>
        <v>-708</v>
      </c>
      <c r="L305" s="542">
        <f t="shared" si="39"/>
        <v>-1</v>
      </c>
      <c r="M305" s="661"/>
      <c r="N305" s="633"/>
      <c r="O305" s="633"/>
      <c r="P305" s="656"/>
      <c r="Q305" s="528"/>
      <c r="R305" s="951"/>
      <c r="S305" s="951"/>
      <c r="T305" s="951"/>
      <c r="U305" s="951"/>
      <c r="V305" s="951"/>
      <c r="W305" s="951"/>
      <c r="X305" s="951"/>
    </row>
    <row r="306" ht="14.25" customHeight="1" outlineLevel="1">
      <c r="B306" s="551"/>
      <c r="E306" s="660" t="s">
        <v>716</v>
      </c>
      <c r="F306" s="548">
        <v>750.0</v>
      </c>
      <c r="G306" s="546">
        <v>3799.0</v>
      </c>
      <c r="H306" s="735"/>
      <c r="I306" s="550">
        <v>708.0</v>
      </c>
      <c r="J306" s="542">
        <f t="shared" si="37"/>
        <v>0.1863648329</v>
      </c>
      <c r="K306" s="541">
        <f t="shared" si="38"/>
        <v>-708</v>
      </c>
      <c r="L306" s="542">
        <f t="shared" si="39"/>
        <v>-1</v>
      </c>
      <c r="M306" s="661"/>
      <c r="N306" s="633"/>
      <c r="O306" s="633"/>
      <c r="P306" s="656"/>
      <c r="Q306" s="528"/>
      <c r="R306" s="951"/>
      <c r="S306" s="951"/>
      <c r="T306" s="951"/>
      <c r="U306" s="951"/>
      <c r="V306" s="951"/>
      <c r="W306" s="951"/>
      <c r="X306" s="951"/>
    </row>
    <row r="307" ht="14.25" hidden="1" customHeight="1" outlineLevel="1">
      <c r="B307" s="551"/>
      <c r="C307" s="543"/>
      <c r="D307" s="543"/>
      <c r="E307" s="660" t="s">
        <v>318</v>
      </c>
      <c r="F307" s="548">
        <v>750.0</v>
      </c>
      <c r="G307" s="546"/>
      <c r="H307" s="735"/>
      <c r="I307" s="550">
        <v>708.0</v>
      </c>
      <c r="J307" s="542" t="str">
        <f t="shared" si="37"/>
        <v>#DIV/0!</v>
      </c>
      <c r="K307" s="541">
        <f t="shared" si="38"/>
        <v>-708</v>
      </c>
      <c r="L307" s="542">
        <f t="shared" si="39"/>
        <v>-1</v>
      </c>
      <c r="M307" s="661"/>
      <c r="N307" s="633"/>
      <c r="O307" s="633"/>
      <c r="P307" s="656"/>
      <c r="Q307" s="528"/>
      <c r="R307" s="951"/>
      <c r="S307" s="951"/>
      <c r="T307" s="951"/>
      <c r="U307" s="951"/>
      <c r="V307" s="951"/>
      <c r="W307" s="951"/>
      <c r="X307" s="951"/>
    </row>
    <row r="308" ht="14.25" customHeight="1" outlineLevel="1">
      <c r="A308" s="543" t="s">
        <v>806</v>
      </c>
      <c r="B308" s="551"/>
      <c r="C308" s="543" t="s">
        <v>806</v>
      </c>
      <c r="D308" s="543" t="s">
        <v>801</v>
      </c>
      <c r="E308" s="660" t="s">
        <v>713</v>
      </c>
      <c r="F308" s="548">
        <v>125.0</v>
      </c>
      <c r="G308" s="546">
        <v>619.0</v>
      </c>
      <c r="H308" s="735"/>
      <c r="I308" s="550">
        <v>118.0</v>
      </c>
      <c r="J308" s="542">
        <f t="shared" si="37"/>
        <v>0.1906300485</v>
      </c>
      <c r="K308" s="541">
        <f t="shared" si="38"/>
        <v>-118</v>
      </c>
      <c r="L308" s="542">
        <f t="shared" si="39"/>
        <v>-1</v>
      </c>
      <c r="M308" s="661"/>
      <c r="N308" s="633"/>
      <c r="O308" s="633"/>
      <c r="P308" s="656"/>
      <c r="Q308" s="528"/>
    </row>
    <row r="309" ht="14.25" customHeight="1" outlineLevel="1">
      <c r="B309" s="551"/>
      <c r="E309" s="660" t="s">
        <v>714</v>
      </c>
      <c r="F309" s="548">
        <v>125.0</v>
      </c>
      <c r="G309" s="546">
        <v>619.0</v>
      </c>
      <c r="H309" s="735"/>
      <c r="I309" s="550">
        <v>118.0</v>
      </c>
      <c r="J309" s="542">
        <f t="shared" si="37"/>
        <v>0.1906300485</v>
      </c>
      <c r="K309" s="541">
        <f t="shared" si="38"/>
        <v>-118</v>
      </c>
      <c r="L309" s="542">
        <f t="shared" si="39"/>
        <v>-1</v>
      </c>
      <c r="M309" s="661"/>
      <c r="N309" s="633"/>
      <c r="O309" s="633"/>
      <c r="P309" s="656"/>
      <c r="Q309" s="528"/>
    </row>
    <row r="310" ht="14.25" customHeight="1" outlineLevel="1">
      <c r="B310" s="551"/>
      <c r="E310" s="660" t="s">
        <v>715</v>
      </c>
      <c r="F310" s="548">
        <v>125.0</v>
      </c>
      <c r="G310" s="546">
        <v>629.0</v>
      </c>
      <c r="H310" s="735"/>
      <c r="I310" s="550">
        <v>118.0</v>
      </c>
      <c r="J310" s="542">
        <f t="shared" si="37"/>
        <v>0.1875993641</v>
      </c>
      <c r="K310" s="541">
        <f t="shared" si="38"/>
        <v>-118</v>
      </c>
      <c r="L310" s="542">
        <f t="shared" si="39"/>
        <v>-1</v>
      </c>
      <c r="M310" s="661"/>
      <c r="N310" s="633"/>
      <c r="O310" s="633"/>
      <c r="P310" s="656"/>
      <c r="Q310" s="528"/>
    </row>
    <row r="311" ht="14.25" customHeight="1" outlineLevel="1">
      <c r="B311" s="551"/>
      <c r="E311" s="660" t="s">
        <v>716</v>
      </c>
      <c r="F311" s="548">
        <v>125.0</v>
      </c>
      <c r="G311" s="546">
        <v>629.0</v>
      </c>
      <c r="H311" s="735"/>
      <c r="I311" s="550">
        <v>118.0</v>
      </c>
      <c r="J311" s="542">
        <f t="shared" si="37"/>
        <v>0.1875993641</v>
      </c>
      <c r="K311" s="541">
        <f t="shared" si="38"/>
        <v>-118</v>
      </c>
      <c r="L311" s="542">
        <f t="shared" si="39"/>
        <v>-1</v>
      </c>
      <c r="M311" s="661"/>
      <c r="N311" s="633"/>
      <c r="O311" s="633"/>
      <c r="P311" s="656"/>
      <c r="Q311" s="528"/>
    </row>
    <row r="312" ht="14.25" hidden="1" customHeight="1" outlineLevel="1">
      <c r="B312" s="551"/>
      <c r="C312" s="543"/>
      <c r="D312" s="543"/>
      <c r="E312" s="660" t="s">
        <v>318</v>
      </c>
      <c r="F312" s="548">
        <v>125.0</v>
      </c>
      <c r="G312" s="546"/>
      <c r="H312" s="735"/>
      <c r="I312" s="550">
        <v>118.0</v>
      </c>
      <c r="J312" s="542" t="str">
        <f t="shared" si="37"/>
        <v>#DIV/0!</v>
      </c>
      <c r="K312" s="541">
        <f t="shared" si="38"/>
        <v>-118</v>
      </c>
      <c r="L312" s="542">
        <f t="shared" si="39"/>
        <v>-1</v>
      </c>
      <c r="M312" s="661"/>
      <c r="N312" s="633"/>
      <c r="O312" s="633"/>
      <c r="P312" s="656"/>
      <c r="Q312" s="528"/>
    </row>
    <row r="313">
      <c r="A313" s="953" t="s">
        <v>809</v>
      </c>
      <c r="B313" s="954"/>
      <c r="C313" s="953" t="s">
        <v>810</v>
      </c>
      <c r="D313" s="954"/>
      <c r="E313" s="956" t="s">
        <v>713</v>
      </c>
      <c r="F313" s="957"/>
      <c r="G313" s="958"/>
      <c r="H313" s="959"/>
      <c r="I313" s="960"/>
      <c r="J313" s="959"/>
      <c r="K313" s="961"/>
      <c r="L313" s="959"/>
      <c r="M313" s="958"/>
      <c r="N313" s="959"/>
      <c r="O313" s="959"/>
      <c r="P313" s="963"/>
      <c r="Q313" s="958"/>
    </row>
    <row r="314">
      <c r="B314" s="954"/>
      <c r="D314" s="954"/>
      <c r="E314" s="956" t="s">
        <v>714</v>
      </c>
      <c r="F314" s="957"/>
      <c r="G314" s="958"/>
      <c r="H314" s="959"/>
      <c r="I314" s="960"/>
      <c r="J314" s="959"/>
      <c r="K314" s="961"/>
      <c r="L314" s="959"/>
      <c r="M314" s="958"/>
      <c r="N314" s="959"/>
      <c r="O314" s="959"/>
      <c r="P314" s="963"/>
      <c r="Q314" s="958"/>
    </row>
    <row r="315">
      <c r="B315" s="954"/>
      <c r="D315" s="954"/>
      <c r="E315" s="956" t="s">
        <v>715</v>
      </c>
      <c r="F315" s="957"/>
      <c r="G315" s="958"/>
      <c r="H315" s="959"/>
      <c r="I315" s="960"/>
      <c r="J315" s="959"/>
      <c r="K315" s="961"/>
      <c r="L315" s="959"/>
      <c r="M315" s="958"/>
      <c r="N315" s="959"/>
      <c r="O315" s="959"/>
      <c r="P315" s="963"/>
      <c r="Q315" s="958"/>
    </row>
    <row r="316">
      <c r="B316" s="954"/>
      <c r="D316" s="954"/>
      <c r="E316" s="956" t="s">
        <v>716</v>
      </c>
      <c r="F316" s="957"/>
      <c r="G316" s="958"/>
      <c r="H316" s="959"/>
      <c r="I316" s="960"/>
      <c r="J316" s="959"/>
      <c r="K316" s="961"/>
      <c r="L316" s="959"/>
      <c r="M316" s="958"/>
      <c r="N316" s="959"/>
      <c r="O316" s="959"/>
      <c r="P316" s="963"/>
      <c r="Q316" s="958"/>
    </row>
    <row r="317" hidden="1">
      <c r="B317" s="954"/>
      <c r="C317" s="954"/>
      <c r="D317" s="954"/>
      <c r="E317" s="956" t="s">
        <v>318</v>
      </c>
      <c r="F317" s="957"/>
      <c r="G317" s="958"/>
      <c r="H317" s="959"/>
      <c r="I317" s="960"/>
      <c r="J317" s="959"/>
      <c r="K317" s="961"/>
      <c r="L317" s="959"/>
      <c r="M317" s="958"/>
      <c r="N317" s="959"/>
      <c r="O317" s="959"/>
      <c r="P317" s="963"/>
      <c r="Q317" s="958"/>
    </row>
    <row r="318">
      <c r="A318" s="693" t="s">
        <v>812</v>
      </c>
      <c r="B318" s="980"/>
      <c r="C318" s="693" t="s">
        <v>813</v>
      </c>
      <c r="D318" s="980"/>
      <c r="E318" s="956" t="s">
        <v>713</v>
      </c>
      <c r="F318" s="547">
        <v>200.0</v>
      </c>
      <c r="G318" s="1003">
        <v>499.0</v>
      </c>
      <c r="H318" s="966" t="str">
        <f>G318/Q318</f>
        <v>#DIV/0!</v>
      </c>
      <c r="I318" s="784">
        <v>99.0</v>
      </c>
      <c r="J318" s="1004">
        <f t="shared" ref="J318:J352" si="40">I318/G318</f>
        <v>0.1983967936</v>
      </c>
      <c r="K318" s="531">
        <f t="shared" ref="K318:K352" si="41">P318-I318</f>
        <v>-99</v>
      </c>
      <c r="L318" s="532">
        <f t="shared" ref="L318:L352" si="42">P318/I318-1</f>
        <v>-1</v>
      </c>
      <c r="M318" s="963"/>
      <c r="N318" s="968" t="s">
        <v>313</v>
      </c>
      <c r="O318" s="968" t="s">
        <v>313</v>
      </c>
      <c r="P318" s="963"/>
      <c r="Q318" s="969"/>
    </row>
    <row r="319">
      <c r="B319" s="980"/>
      <c r="D319" s="980"/>
      <c r="E319" s="956" t="s">
        <v>714</v>
      </c>
      <c r="F319" s="547">
        <v>200.0</v>
      </c>
      <c r="G319" s="1003">
        <v>499.0</v>
      </c>
      <c r="H319" s="970"/>
      <c r="I319" s="784">
        <v>115.0</v>
      </c>
      <c r="J319" s="1005">
        <f t="shared" si="40"/>
        <v>0.2304609218</v>
      </c>
      <c r="K319" s="531">
        <f t="shared" si="41"/>
        <v>-115</v>
      </c>
      <c r="L319" s="532">
        <f t="shared" si="42"/>
        <v>-1</v>
      </c>
      <c r="M319" s="963"/>
      <c r="N319" s="978"/>
      <c r="O319" s="978"/>
      <c r="P319" s="963"/>
      <c r="Q319" s="969"/>
    </row>
    <row r="320">
      <c r="B320" s="980"/>
      <c r="D320" s="980"/>
      <c r="E320" s="956" t="s">
        <v>715</v>
      </c>
      <c r="F320" s="547">
        <v>200.0</v>
      </c>
      <c r="G320" s="1003">
        <v>549.0</v>
      </c>
      <c r="H320" s="970"/>
      <c r="I320" s="784">
        <v>118.0</v>
      </c>
      <c r="J320" s="1006">
        <f t="shared" si="40"/>
        <v>0.2149362477</v>
      </c>
      <c r="K320" s="531">
        <f t="shared" si="41"/>
        <v>-118</v>
      </c>
      <c r="L320" s="532">
        <f t="shared" si="42"/>
        <v>-1</v>
      </c>
      <c r="M320" s="963"/>
      <c r="N320" s="978"/>
      <c r="O320" s="978"/>
      <c r="P320" s="963"/>
      <c r="Q320" s="969"/>
    </row>
    <row r="321">
      <c r="B321" s="980"/>
      <c r="D321" s="980"/>
      <c r="E321" s="956" t="s">
        <v>716</v>
      </c>
      <c r="F321" s="547">
        <v>200.0</v>
      </c>
      <c r="G321" s="1003">
        <v>549.0</v>
      </c>
      <c r="H321" s="970"/>
      <c r="I321" s="784">
        <v>120.0</v>
      </c>
      <c r="J321" s="1007">
        <f t="shared" si="40"/>
        <v>0.218579235</v>
      </c>
      <c r="K321" s="531">
        <f t="shared" si="41"/>
        <v>-120</v>
      </c>
      <c r="L321" s="532">
        <f t="shared" si="42"/>
        <v>-1</v>
      </c>
      <c r="M321" s="963"/>
      <c r="N321" s="978"/>
      <c r="O321" s="978"/>
      <c r="P321" s="963"/>
      <c r="Q321" s="969"/>
    </row>
    <row r="322" hidden="1">
      <c r="B322" s="980"/>
      <c r="C322" s="980"/>
      <c r="D322" s="980"/>
      <c r="E322" s="956" t="s">
        <v>318</v>
      </c>
      <c r="F322" s="547">
        <v>200.0</v>
      </c>
      <c r="G322" s="1008"/>
      <c r="H322" s="970"/>
      <c r="I322" s="784">
        <v>120.0</v>
      </c>
      <c r="J322" s="530" t="str">
        <f t="shared" si="40"/>
        <v>#DIV/0!</v>
      </c>
      <c r="K322" s="531">
        <f t="shared" si="41"/>
        <v>-120</v>
      </c>
      <c r="L322" s="532">
        <f t="shared" si="42"/>
        <v>-1</v>
      </c>
      <c r="M322" s="963"/>
      <c r="N322" s="978"/>
      <c r="O322" s="978"/>
      <c r="P322" s="963"/>
      <c r="Q322" s="969"/>
    </row>
    <row r="323">
      <c r="A323" s="693" t="s">
        <v>814</v>
      </c>
      <c r="B323" s="980"/>
      <c r="C323" s="693" t="s">
        <v>815</v>
      </c>
      <c r="D323" s="980"/>
      <c r="E323" s="991" t="s">
        <v>713</v>
      </c>
      <c r="F323" s="547">
        <v>200.0</v>
      </c>
      <c r="G323" s="1003">
        <v>499.0</v>
      </c>
      <c r="H323" s="634" t="str">
        <f>G323/Q323</f>
        <v>#DIV/0!</v>
      </c>
      <c r="I323" s="784">
        <v>120.0</v>
      </c>
      <c r="J323" s="1009">
        <f t="shared" si="40"/>
        <v>0.2404809619</v>
      </c>
      <c r="K323" s="531">
        <f t="shared" si="41"/>
        <v>-120</v>
      </c>
      <c r="L323" s="532">
        <f t="shared" si="42"/>
        <v>-1</v>
      </c>
      <c r="M323" s="963"/>
      <c r="N323" s="968" t="s">
        <v>313</v>
      </c>
      <c r="O323" s="968" t="s">
        <v>313</v>
      </c>
      <c r="P323" s="963"/>
      <c r="Q323" s="963"/>
    </row>
    <row r="324">
      <c r="B324" s="980"/>
      <c r="D324" s="980"/>
      <c r="E324" s="991" t="s">
        <v>714</v>
      </c>
      <c r="F324" s="547">
        <v>200.0</v>
      </c>
      <c r="G324" s="1003">
        <v>499.0</v>
      </c>
      <c r="H324" s="977"/>
      <c r="I324" s="784">
        <v>120.0</v>
      </c>
      <c r="J324" s="1009">
        <f t="shared" si="40"/>
        <v>0.2404809619</v>
      </c>
      <c r="K324" s="531">
        <f t="shared" si="41"/>
        <v>-120</v>
      </c>
      <c r="L324" s="532">
        <f t="shared" si="42"/>
        <v>-1</v>
      </c>
      <c r="M324" s="963"/>
      <c r="N324" s="978"/>
      <c r="O324" s="978"/>
      <c r="P324" s="963"/>
      <c r="Q324" s="963"/>
    </row>
    <row r="325">
      <c r="B325" s="980"/>
      <c r="D325" s="980"/>
      <c r="E325" s="991" t="s">
        <v>715</v>
      </c>
      <c r="F325" s="547">
        <v>200.0</v>
      </c>
      <c r="G325" s="1003">
        <v>549.0</v>
      </c>
      <c r="H325" s="977"/>
      <c r="I325" s="784">
        <v>120.0</v>
      </c>
      <c r="J325" s="1007">
        <f t="shared" si="40"/>
        <v>0.218579235</v>
      </c>
      <c r="K325" s="531">
        <f t="shared" si="41"/>
        <v>-120</v>
      </c>
      <c r="L325" s="532">
        <f t="shared" si="42"/>
        <v>-1</v>
      </c>
      <c r="M325" s="963"/>
      <c r="N325" s="978"/>
      <c r="O325" s="978"/>
      <c r="P325" s="963"/>
      <c r="Q325" s="963"/>
    </row>
    <row r="326">
      <c r="B326" s="980"/>
      <c r="D326" s="980"/>
      <c r="E326" s="991" t="s">
        <v>736</v>
      </c>
      <c r="F326" s="547">
        <v>200.0</v>
      </c>
      <c r="G326" s="1003">
        <v>549.0</v>
      </c>
      <c r="H326" s="977"/>
      <c r="I326" s="784">
        <v>120.0</v>
      </c>
      <c r="J326" s="1007">
        <f t="shared" si="40"/>
        <v>0.218579235</v>
      </c>
      <c r="K326" s="531">
        <f t="shared" si="41"/>
        <v>-120</v>
      </c>
      <c r="L326" s="532">
        <f t="shared" si="42"/>
        <v>-1</v>
      </c>
      <c r="M326" s="963"/>
      <c r="N326" s="978"/>
      <c r="O326" s="978"/>
      <c r="P326" s="963"/>
      <c r="Q326" s="963"/>
    </row>
    <row r="327" hidden="1">
      <c r="B327" s="980"/>
      <c r="C327" s="980"/>
      <c r="D327" s="980"/>
      <c r="E327" s="991" t="s">
        <v>318</v>
      </c>
      <c r="F327" s="547">
        <v>200.0</v>
      </c>
      <c r="G327" s="1008"/>
      <c r="H327" s="977"/>
      <c r="I327" s="784">
        <v>120.0</v>
      </c>
      <c r="J327" s="530" t="str">
        <f t="shared" si="40"/>
        <v>#DIV/0!</v>
      </c>
      <c r="K327" s="531">
        <f t="shared" si="41"/>
        <v>-120</v>
      </c>
      <c r="L327" s="532">
        <f t="shared" si="42"/>
        <v>-1</v>
      </c>
      <c r="M327" s="963"/>
      <c r="N327" s="978"/>
      <c r="O327" s="978"/>
      <c r="P327" s="963"/>
      <c r="Q327" s="963"/>
    </row>
    <row r="328">
      <c r="A328" s="693" t="s">
        <v>578</v>
      </c>
      <c r="B328" s="1010" t="s">
        <v>816</v>
      </c>
      <c r="C328" s="693" t="s">
        <v>578</v>
      </c>
      <c r="D328" s="1010" t="s">
        <v>817</v>
      </c>
      <c r="E328" s="956" t="s">
        <v>713</v>
      </c>
      <c r="F328" s="547">
        <v>250.0</v>
      </c>
      <c r="G328" s="1003">
        <v>429.0</v>
      </c>
      <c r="H328" s="966" t="str">
        <f>G328/Q328</f>
        <v>#DIV/0!</v>
      </c>
      <c r="I328" s="784">
        <v>72.0</v>
      </c>
      <c r="J328" s="1011">
        <f t="shared" si="40"/>
        <v>0.1678321678</v>
      </c>
      <c r="K328" s="531">
        <f t="shared" si="41"/>
        <v>-72</v>
      </c>
      <c r="L328" s="532">
        <f t="shared" si="42"/>
        <v>-1</v>
      </c>
      <c r="M328" s="963"/>
      <c r="N328" s="968" t="s">
        <v>313</v>
      </c>
      <c r="O328" s="968" t="s">
        <v>313</v>
      </c>
      <c r="P328" s="963"/>
      <c r="Q328" s="969"/>
    </row>
    <row r="329">
      <c r="E329" s="956" t="s">
        <v>714</v>
      </c>
      <c r="F329" s="547">
        <v>250.0</v>
      </c>
      <c r="G329" s="1003">
        <v>429.0</v>
      </c>
      <c r="H329" s="970"/>
      <c r="I329" s="784">
        <v>72.0</v>
      </c>
      <c r="J329" s="1011">
        <f t="shared" si="40"/>
        <v>0.1678321678</v>
      </c>
      <c r="K329" s="531">
        <f t="shared" si="41"/>
        <v>-72</v>
      </c>
      <c r="L329" s="532">
        <f t="shared" si="42"/>
        <v>-1</v>
      </c>
      <c r="M329" s="963"/>
      <c r="N329" s="978"/>
      <c r="O329" s="978"/>
      <c r="P329" s="963"/>
      <c r="Q329" s="969"/>
    </row>
    <row r="330">
      <c r="E330" s="956" t="s">
        <v>715</v>
      </c>
      <c r="F330" s="547">
        <v>250.0</v>
      </c>
      <c r="G330" s="1003">
        <v>449.0</v>
      </c>
      <c r="H330" s="970"/>
      <c r="I330" s="784">
        <v>72.0</v>
      </c>
      <c r="J330" s="1012">
        <f t="shared" si="40"/>
        <v>0.1603563474</v>
      </c>
      <c r="K330" s="531">
        <f t="shared" si="41"/>
        <v>-72</v>
      </c>
      <c r="L330" s="532">
        <f t="shared" si="42"/>
        <v>-1</v>
      </c>
      <c r="M330" s="963"/>
      <c r="N330" s="978"/>
      <c r="O330" s="978"/>
      <c r="P330" s="963"/>
      <c r="Q330" s="969"/>
    </row>
    <row r="331">
      <c r="E331" s="956" t="s">
        <v>716</v>
      </c>
      <c r="F331" s="547">
        <v>250.0</v>
      </c>
      <c r="G331" s="682">
        <v>449.0</v>
      </c>
      <c r="H331" s="977"/>
      <c r="I331" s="766">
        <v>72.0</v>
      </c>
      <c r="J331" s="1012">
        <f t="shared" si="40"/>
        <v>0.1603563474</v>
      </c>
      <c r="K331" s="541">
        <f t="shared" si="41"/>
        <v>-72</v>
      </c>
      <c r="L331" s="542">
        <f t="shared" si="42"/>
        <v>-1</v>
      </c>
      <c r="M331" s="963"/>
      <c r="N331" s="978"/>
      <c r="O331" s="978"/>
      <c r="P331" s="963"/>
      <c r="Q331" s="963"/>
    </row>
    <row r="332" hidden="1">
      <c r="B332" s="1013"/>
      <c r="C332" s="980"/>
      <c r="D332" s="1013"/>
      <c r="E332" s="956" t="s">
        <v>318</v>
      </c>
      <c r="F332" s="547">
        <v>250.0</v>
      </c>
      <c r="G332" s="963"/>
      <c r="H332" s="977"/>
      <c r="I332" s="766">
        <v>72.0</v>
      </c>
      <c r="J332" s="542" t="str">
        <f t="shared" si="40"/>
        <v>#DIV/0!</v>
      </c>
      <c r="K332" s="541">
        <f t="shared" si="41"/>
        <v>-72</v>
      </c>
      <c r="L332" s="542">
        <f t="shared" si="42"/>
        <v>-1</v>
      </c>
      <c r="M332" s="963"/>
      <c r="N332" s="978"/>
      <c r="O332" s="978"/>
      <c r="P332" s="963"/>
      <c r="Q332" s="963"/>
    </row>
    <row r="333">
      <c r="A333" s="693" t="s">
        <v>818</v>
      </c>
      <c r="B333" s="693" t="s">
        <v>819</v>
      </c>
      <c r="C333" s="693" t="s">
        <v>820</v>
      </c>
      <c r="D333" s="693" t="s">
        <v>819</v>
      </c>
      <c r="E333" s="956" t="s">
        <v>713</v>
      </c>
      <c r="F333" s="547">
        <v>200.0</v>
      </c>
      <c r="G333" s="1003">
        <v>599.0</v>
      </c>
      <c r="H333" s="966" t="str">
        <f>G333/Q333</f>
        <v>#DIV/0!</v>
      </c>
      <c r="I333" s="784">
        <v>105.0</v>
      </c>
      <c r="J333" s="981">
        <f t="shared" si="40"/>
        <v>0.1752921536</v>
      </c>
      <c r="K333" s="531">
        <f t="shared" si="41"/>
        <v>-105</v>
      </c>
      <c r="L333" s="532">
        <f t="shared" si="42"/>
        <v>-1</v>
      </c>
      <c r="M333" s="982"/>
      <c r="N333" s="968" t="s">
        <v>313</v>
      </c>
      <c r="O333" s="968" t="s">
        <v>313</v>
      </c>
      <c r="P333" s="963"/>
      <c r="Q333" s="969"/>
    </row>
    <row r="334">
      <c r="E334" s="956" t="s">
        <v>714</v>
      </c>
      <c r="F334" s="547">
        <v>200.0</v>
      </c>
      <c r="G334" s="1003">
        <v>599.0</v>
      </c>
      <c r="H334" s="970"/>
      <c r="I334" s="784">
        <v>100.0</v>
      </c>
      <c r="J334" s="1014">
        <f t="shared" si="40"/>
        <v>0.1669449082</v>
      </c>
      <c r="K334" s="531">
        <f t="shared" si="41"/>
        <v>-100</v>
      </c>
      <c r="L334" s="532">
        <f t="shared" si="42"/>
        <v>-1</v>
      </c>
      <c r="M334" s="982"/>
      <c r="N334" s="971"/>
      <c r="O334" s="971"/>
      <c r="P334" s="963"/>
      <c r="Q334" s="969"/>
    </row>
    <row r="335">
      <c r="E335" s="956" t="s">
        <v>715</v>
      </c>
      <c r="F335" s="547">
        <v>200.0</v>
      </c>
      <c r="G335" s="1003">
        <v>649.0</v>
      </c>
      <c r="H335" s="970"/>
      <c r="I335" s="784">
        <v>77.0</v>
      </c>
      <c r="J335" s="1015">
        <f t="shared" si="40"/>
        <v>0.1186440678</v>
      </c>
      <c r="K335" s="531">
        <f t="shared" si="41"/>
        <v>-77</v>
      </c>
      <c r="L335" s="532">
        <f t="shared" si="42"/>
        <v>-1</v>
      </c>
      <c r="M335" s="982"/>
      <c r="N335" s="971"/>
      <c r="O335" s="971"/>
      <c r="P335" s="963"/>
      <c r="Q335" s="969"/>
    </row>
    <row r="336">
      <c r="E336" s="956" t="s">
        <v>716</v>
      </c>
      <c r="F336" s="547">
        <v>200.0</v>
      </c>
      <c r="G336" s="1003">
        <v>649.0</v>
      </c>
      <c r="H336" s="970"/>
      <c r="I336" s="784">
        <v>103.0</v>
      </c>
      <c r="J336" s="1016">
        <f t="shared" si="40"/>
        <v>0.1587057011</v>
      </c>
      <c r="K336" s="531">
        <f t="shared" si="41"/>
        <v>-103</v>
      </c>
      <c r="L336" s="532">
        <f t="shared" si="42"/>
        <v>-1</v>
      </c>
      <c r="M336" s="982"/>
      <c r="N336" s="971"/>
      <c r="O336" s="971"/>
      <c r="P336" s="963"/>
      <c r="Q336" s="969"/>
    </row>
    <row r="337" hidden="1">
      <c r="B337" s="980"/>
      <c r="C337" s="980"/>
      <c r="D337" s="980"/>
      <c r="E337" s="956" t="s">
        <v>318</v>
      </c>
      <c r="F337" s="547">
        <v>200.0</v>
      </c>
      <c r="G337" s="1008"/>
      <c r="H337" s="970"/>
      <c r="I337" s="784">
        <v>103.0</v>
      </c>
      <c r="J337" s="530" t="str">
        <f t="shared" si="40"/>
        <v>#DIV/0!</v>
      </c>
      <c r="K337" s="531">
        <f t="shared" si="41"/>
        <v>-103</v>
      </c>
      <c r="L337" s="532">
        <f t="shared" si="42"/>
        <v>-1</v>
      </c>
      <c r="M337" s="982"/>
      <c r="N337" s="971"/>
      <c r="O337" s="971"/>
      <c r="P337" s="963"/>
      <c r="Q337" s="969"/>
    </row>
    <row r="338">
      <c r="A338" s="693" t="s">
        <v>821</v>
      </c>
      <c r="B338" s="1010" t="s">
        <v>822</v>
      </c>
      <c r="C338" s="693" t="s">
        <v>821</v>
      </c>
      <c r="D338" s="1010" t="s">
        <v>823</v>
      </c>
      <c r="E338" s="956" t="s">
        <v>713</v>
      </c>
      <c r="F338" s="547">
        <v>200.0</v>
      </c>
      <c r="G338" s="1017">
        <v>599.0</v>
      </c>
      <c r="H338" s="966" t="str">
        <f>G338/Q338</f>
        <v>#DIV/0!</v>
      </c>
      <c r="I338" s="784">
        <v>149.0</v>
      </c>
      <c r="J338" s="1018">
        <f t="shared" si="40"/>
        <v>0.2487479132</v>
      </c>
      <c r="K338" s="531">
        <f t="shared" si="41"/>
        <v>-149</v>
      </c>
      <c r="L338" s="532">
        <f t="shared" si="42"/>
        <v>-1</v>
      </c>
      <c r="M338" s="963"/>
      <c r="N338" s="968" t="s">
        <v>313</v>
      </c>
      <c r="O338" s="968" t="s">
        <v>313</v>
      </c>
      <c r="P338" s="963"/>
      <c r="Q338" s="969"/>
    </row>
    <row r="339">
      <c r="E339" s="956" t="s">
        <v>714</v>
      </c>
      <c r="F339" s="547">
        <v>200.0</v>
      </c>
      <c r="G339" s="1017">
        <v>599.0</v>
      </c>
      <c r="H339" s="970"/>
      <c r="I339" s="784">
        <v>116.0</v>
      </c>
      <c r="J339" s="1019">
        <f t="shared" si="40"/>
        <v>0.1936560935</v>
      </c>
      <c r="K339" s="531">
        <f t="shared" si="41"/>
        <v>-116</v>
      </c>
      <c r="L339" s="532">
        <f t="shared" si="42"/>
        <v>-1</v>
      </c>
      <c r="M339" s="963"/>
      <c r="N339" s="971"/>
      <c r="O339" s="971"/>
      <c r="P339" s="963"/>
      <c r="Q339" s="969"/>
    </row>
    <row r="340">
      <c r="E340" s="956" t="s">
        <v>715</v>
      </c>
      <c r="F340" s="547">
        <v>200.0</v>
      </c>
      <c r="G340" s="1017">
        <v>649.0</v>
      </c>
      <c r="H340" s="970"/>
      <c r="I340" s="784">
        <v>114.0</v>
      </c>
      <c r="J340" s="981">
        <f t="shared" si="40"/>
        <v>0.1756548536</v>
      </c>
      <c r="K340" s="531">
        <f t="shared" si="41"/>
        <v>-114</v>
      </c>
      <c r="L340" s="532">
        <f t="shared" si="42"/>
        <v>-1</v>
      </c>
      <c r="M340" s="963"/>
      <c r="N340" s="971"/>
      <c r="O340" s="971"/>
      <c r="P340" s="963"/>
      <c r="Q340" s="969"/>
    </row>
    <row r="341">
      <c r="E341" s="956" t="s">
        <v>716</v>
      </c>
      <c r="F341" s="547">
        <v>200.0</v>
      </c>
      <c r="G341" s="1017">
        <v>649.0</v>
      </c>
      <c r="H341" s="970"/>
      <c r="I341" s="784">
        <v>100.0</v>
      </c>
      <c r="J341" s="1020">
        <f t="shared" si="40"/>
        <v>0.1540832049</v>
      </c>
      <c r="K341" s="531">
        <f t="shared" si="41"/>
        <v>-100</v>
      </c>
      <c r="L341" s="532">
        <f t="shared" si="42"/>
        <v>-1</v>
      </c>
      <c r="M341" s="963"/>
      <c r="N341" s="971"/>
      <c r="O341" s="971"/>
      <c r="P341" s="963"/>
      <c r="Q341" s="969"/>
    </row>
    <row r="342" hidden="1">
      <c r="B342" s="1013"/>
      <c r="C342" s="980"/>
      <c r="D342" s="1013"/>
      <c r="E342" s="956" t="s">
        <v>318</v>
      </c>
      <c r="F342" s="547">
        <v>200.0</v>
      </c>
      <c r="G342" s="1008"/>
      <c r="H342" s="970"/>
      <c r="I342" s="784">
        <v>100.0</v>
      </c>
      <c r="J342" s="530" t="str">
        <f t="shared" si="40"/>
        <v>#DIV/0!</v>
      </c>
      <c r="K342" s="531">
        <f t="shared" si="41"/>
        <v>-100</v>
      </c>
      <c r="L342" s="532">
        <f t="shared" si="42"/>
        <v>-1</v>
      </c>
      <c r="M342" s="963"/>
      <c r="N342" s="971"/>
      <c r="O342" s="971"/>
      <c r="P342" s="963"/>
      <c r="Q342" s="969"/>
    </row>
    <row r="343">
      <c r="A343" s="693" t="s">
        <v>824</v>
      </c>
      <c r="B343" s="980"/>
      <c r="C343" s="693" t="s">
        <v>825</v>
      </c>
      <c r="D343" s="980"/>
      <c r="E343" s="956" t="s">
        <v>713</v>
      </c>
      <c r="F343" s="547">
        <v>200.0</v>
      </c>
      <c r="G343" s="1003">
        <v>469.0</v>
      </c>
      <c r="H343" s="966" t="str">
        <f>G343/Q343</f>
        <v>#DIV/0!</v>
      </c>
      <c r="I343" s="784">
        <v>105.0</v>
      </c>
      <c r="J343" s="1021">
        <f t="shared" si="40"/>
        <v>0.223880597</v>
      </c>
      <c r="K343" s="531">
        <f t="shared" si="41"/>
        <v>-105</v>
      </c>
      <c r="L343" s="532">
        <f t="shared" si="42"/>
        <v>-1</v>
      </c>
      <c r="M343" s="982"/>
      <c r="N343" s="968" t="s">
        <v>313</v>
      </c>
      <c r="O343" s="968" t="s">
        <v>313</v>
      </c>
      <c r="P343" s="963"/>
      <c r="Q343" s="969"/>
    </row>
    <row r="344">
      <c r="B344" s="980"/>
      <c r="E344" s="956" t="s">
        <v>714</v>
      </c>
      <c r="F344" s="547">
        <v>200.0</v>
      </c>
      <c r="G344" s="1003">
        <v>469.0</v>
      </c>
      <c r="H344" s="970"/>
      <c r="I344" s="784">
        <v>105.0</v>
      </c>
      <c r="J344" s="1021">
        <f t="shared" si="40"/>
        <v>0.223880597</v>
      </c>
      <c r="K344" s="531">
        <f t="shared" si="41"/>
        <v>-105</v>
      </c>
      <c r="L344" s="532">
        <f t="shared" si="42"/>
        <v>-1</v>
      </c>
      <c r="M344" s="982"/>
      <c r="N344" s="971"/>
      <c r="O344" s="971"/>
      <c r="P344" s="963"/>
      <c r="Q344" s="969"/>
    </row>
    <row r="345">
      <c r="B345" s="980"/>
      <c r="E345" s="956" t="s">
        <v>715</v>
      </c>
      <c r="F345" s="547">
        <v>200.0</v>
      </c>
      <c r="G345" s="1003">
        <v>479.0</v>
      </c>
      <c r="H345" s="970"/>
      <c r="I345" s="784">
        <v>110.0</v>
      </c>
      <c r="J345" s="1005">
        <f t="shared" si="40"/>
        <v>0.2296450939</v>
      </c>
      <c r="K345" s="531">
        <f t="shared" si="41"/>
        <v>-110</v>
      </c>
      <c r="L345" s="532">
        <f t="shared" si="42"/>
        <v>-1</v>
      </c>
      <c r="M345" s="982"/>
      <c r="N345" s="971"/>
      <c r="O345" s="971"/>
      <c r="P345" s="963"/>
      <c r="Q345" s="969"/>
    </row>
    <row r="346">
      <c r="B346" s="980"/>
      <c r="E346" s="956" t="s">
        <v>716</v>
      </c>
      <c r="F346" s="547">
        <v>200.0</v>
      </c>
      <c r="G346" s="1003">
        <v>479.0</v>
      </c>
      <c r="H346" s="970"/>
      <c r="I346" s="784">
        <v>110.0</v>
      </c>
      <c r="J346" s="1005">
        <f t="shared" si="40"/>
        <v>0.2296450939</v>
      </c>
      <c r="K346" s="531">
        <f t="shared" si="41"/>
        <v>-110</v>
      </c>
      <c r="L346" s="532">
        <f t="shared" si="42"/>
        <v>-1</v>
      </c>
      <c r="M346" s="982"/>
      <c r="N346" s="971"/>
      <c r="O346" s="971"/>
      <c r="P346" s="963"/>
      <c r="Q346" s="969"/>
    </row>
    <row r="347" hidden="1">
      <c r="B347" s="980"/>
      <c r="C347" s="980"/>
      <c r="D347" s="980"/>
      <c r="E347" s="956" t="s">
        <v>318</v>
      </c>
      <c r="F347" s="547">
        <v>200.0</v>
      </c>
      <c r="G347" s="1008"/>
      <c r="H347" s="970"/>
      <c r="I347" s="784">
        <v>100.0</v>
      </c>
      <c r="J347" s="530" t="str">
        <f t="shared" si="40"/>
        <v>#DIV/0!</v>
      </c>
      <c r="K347" s="531">
        <f t="shared" si="41"/>
        <v>-100</v>
      </c>
      <c r="L347" s="532">
        <f t="shared" si="42"/>
        <v>-1</v>
      </c>
      <c r="M347" s="982"/>
      <c r="N347" s="971"/>
      <c r="O347" s="971"/>
      <c r="P347" s="963"/>
      <c r="Q347" s="969"/>
    </row>
    <row r="348">
      <c r="A348" s="693" t="s">
        <v>826</v>
      </c>
      <c r="B348" s="1010" t="s">
        <v>827</v>
      </c>
      <c r="C348" s="693" t="s">
        <v>826</v>
      </c>
      <c r="D348" s="1010" t="s">
        <v>828</v>
      </c>
      <c r="E348" s="956" t="s">
        <v>713</v>
      </c>
      <c r="F348" s="547">
        <v>200.0</v>
      </c>
      <c r="G348" s="1017">
        <v>429.0</v>
      </c>
      <c r="H348" s="966" t="str">
        <f>G348/Q348</f>
        <v>#DIV/0!</v>
      </c>
      <c r="I348" s="784">
        <v>85.0</v>
      </c>
      <c r="J348" s="1004">
        <f t="shared" si="40"/>
        <v>0.1981351981</v>
      </c>
      <c r="K348" s="531">
        <f t="shared" si="41"/>
        <v>-85</v>
      </c>
      <c r="L348" s="532">
        <f t="shared" si="42"/>
        <v>-1</v>
      </c>
      <c r="M348" s="963"/>
      <c r="N348" s="968" t="s">
        <v>313</v>
      </c>
      <c r="O348" s="968" t="s">
        <v>313</v>
      </c>
      <c r="P348" s="963"/>
      <c r="Q348" s="969"/>
    </row>
    <row r="349">
      <c r="E349" s="956" t="s">
        <v>714</v>
      </c>
      <c r="F349" s="547">
        <v>200.0</v>
      </c>
      <c r="G349" s="1017">
        <v>429.0</v>
      </c>
      <c r="H349" s="970"/>
      <c r="I349" s="784">
        <v>74.0</v>
      </c>
      <c r="J349" s="979">
        <f t="shared" si="40"/>
        <v>0.1724941725</v>
      </c>
      <c r="K349" s="531">
        <f t="shared" si="41"/>
        <v>-74</v>
      </c>
      <c r="L349" s="532">
        <f t="shared" si="42"/>
        <v>-1</v>
      </c>
      <c r="M349" s="963"/>
      <c r="N349" s="971"/>
      <c r="O349" s="971"/>
      <c r="P349" s="963"/>
      <c r="Q349" s="969"/>
    </row>
    <row r="350">
      <c r="E350" s="956" t="s">
        <v>715</v>
      </c>
      <c r="F350" s="547">
        <v>200.0</v>
      </c>
      <c r="G350" s="1017">
        <v>439.0</v>
      </c>
      <c r="H350" s="970"/>
      <c r="I350" s="784">
        <v>85.0</v>
      </c>
      <c r="J350" s="1019">
        <f t="shared" si="40"/>
        <v>0.1936218679</v>
      </c>
      <c r="K350" s="531">
        <f t="shared" si="41"/>
        <v>-85</v>
      </c>
      <c r="L350" s="532">
        <f t="shared" si="42"/>
        <v>-1</v>
      </c>
      <c r="M350" s="963"/>
      <c r="N350" s="971"/>
      <c r="O350" s="971"/>
      <c r="P350" s="963"/>
      <c r="Q350" s="969"/>
    </row>
    <row r="351">
      <c r="E351" s="956" t="s">
        <v>716</v>
      </c>
      <c r="F351" s="547">
        <v>200.0</v>
      </c>
      <c r="G351" s="1017">
        <v>439.0</v>
      </c>
      <c r="H351" s="970"/>
      <c r="I351" s="784">
        <v>62.0</v>
      </c>
      <c r="J351" s="1022">
        <f t="shared" si="40"/>
        <v>0.1412300683</v>
      </c>
      <c r="K351" s="531">
        <f t="shared" si="41"/>
        <v>-62</v>
      </c>
      <c r="L351" s="532">
        <f t="shared" si="42"/>
        <v>-1</v>
      </c>
      <c r="M351" s="963"/>
      <c r="N351" s="971"/>
      <c r="O351" s="971"/>
      <c r="P351" s="963"/>
      <c r="Q351" s="969"/>
    </row>
    <row r="352" hidden="1">
      <c r="B352" s="1013"/>
      <c r="C352" s="980"/>
      <c r="D352" s="1013"/>
      <c r="E352" s="956" t="s">
        <v>318</v>
      </c>
      <c r="F352" s="547">
        <v>200.0</v>
      </c>
      <c r="G352" s="1008"/>
      <c r="H352" s="970"/>
      <c r="I352" s="784">
        <v>62.0</v>
      </c>
      <c r="J352" s="530" t="str">
        <f t="shared" si="40"/>
        <v>#DIV/0!</v>
      </c>
      <c r="K352" s="531">
        <f t="shared" si="41"/>
        <v>-62</v>
      </c>
      <c r="L352" s="532">
        <f t="shared" si="42"/>
        <v>-1</v>
      </c>
      <c r="M352" s="963"/>
      <c r="N352" s="971"/>
      <c r="O352" s="971"/>
      <c r="P352" s="963"/>
      <c r="Q352" s="969"/>
    </row>
    <row r="353" ht="14.25" customHeight="1">
      <c r="A353" s="525" t="s">
        <v>984</v>
      </c>
      <c r="B353" s="638"/>
      <c r="C353" s="525" t="s">
        <v>985</v>
      </c>
      <c r="D353" s="639"/>
      <c r="E353" s="657" t="s">
        <v>713</v>
      </c>
      <c r="F353" s="538"/>
      <c r="G353" s="539"/>
      <c r="H353" s="731"/>
      <c r="I353" s="535"/>
      <c r="J353" s="536"/>
      <c r="K353" s="537"/>
      <c r="L353" s="536"/>
      <c r="M353" s="645"/>
      <c r="N353" s="670"/>
      <c r="O353" s="670"/>
      <c r="P353" s="647"/>
      <c r="Q353" s="658"/>
    </row>
    <row r="354" ht="14.25" customHeight="1">
      <c r="B354" s="638"/>
      <c r="D354" s="639"/>
      <c r="E354" s="657" t="s">
        <v>714</v>
      </c>
      <c r="F354" s="538"/>
      <c r="G354" s="539"/>
      <c r="H354" s="731"/>
      <c r="I354" s="535"/>
      <c r="J354" s="536"/>
      <c r="K354" s="537"/>
      <c r="L354" s="536"/>
      <c r="M354" s="645"/>
      <c r="N354" s="670"/>
      <c r="O354" s="670"/>
      <c r="P354" s="647"/>
      <c r="Q354" s="658"/>
    </row>
    <row r="355" ht="14.25" hidden="1" customHeight="1">
      <c r="B355" s="638"/>
      <c r="D355" s="639"/>
      <c r="E355" s="657" t="s">
        <v>986</v>
      </c>
      <c r="F355" s="538"/>
      <c r="G355" s="539"/>
      <c r="H355" s="731"/>
      <c r="I355" s="535"/>
      <c r="J355" s="536"/>
      <c r="K355" s="537"/>
      <c r="L355" s="536"/>
      <c r="M355" s="645"/>
      <c r="N355" s="670"/>
      <c r="O355" s="670"/>
      <c r="P355" s="647"/>
      <c r="Q355" s="658"/>
    </row>
    <row r="356" ht="14.25" customHeight="1">
      <c r="B356" s="638"/>
      <c r="D356" s="639"/>
      <c r="E356" s="657" t="s">
        <v>716</v>
      </c>
      <c r="F356" s="538"/>
      <c r="G356" s="539"/>
      <c r="H356" s="731"/>
      <c r="I356" s="535"/>
      <c r="J356" s="536"/>
      <c r="K356" s="537"/>
      <c r="L356" s="536"/>
      <c r="M356" s="645"/>
      <c r="N356" s="670"/>
      <c r="O356" s="670"/>
      <c r="P356" s="647"/>
      <c r="Q356" s="658"/>
    </row>
    <row r="357" ht="14.25" hidden="1" customHeight="1" collapsed="1">
      <c r="B357" s="638"/>
      <c r="C357" s="525"/>
      <c r="D357" s="639"/>
      <c r="E357" s="657" t="s">
        <v>318</v>
      </c>
      <c r="F357" s="538"/>
      <c r="G357" s="539"/>
      <c r="H357" s="731"/>
      <c r="I357" s="535"/>
      <c r="J357" s="536"/>
      <c r="K357" s="537"/>
      <c r="L357" s="536"/>
      <c r="M357" s="645"/>
      <c r="N357" s="670"/>
      <c r="O357" s="670"/>
      <c r="P357" s="647"/>
      <c r="Q357" s="658"/>
    </row>
    <row r="358" ht="14.25" customHeight="1" outlineLevel="1">
      <c r="A358" s="543" t="s">
        <v>830</v>
      </c>
      <c r="B358" s="551"/>
      <c r="C358" s="543" t="s">
        <v>830</v>
      </c>
      <c r="D358" s="664"/>
      <c r="E358" s="652" t="s">
        <v>713</v>
      </c>
      <c r="F358" s="547">
        <v>50.0</v>
      </c>
      <c r="G358" s="653">
        <v>219.0</v>
      </c>
      <c r="H358" s="730"/>
      <c r="I358" s="529">
        <v>25.0</v>
      </c>
      <c r="J358" s="530">
        <f t="shared" ref="J358:J399" si="43">I358/G358</f>
        <v>0.1141552511</v>
      </c>
      <c r="K358" s="531">
        <f t="shared" ref="K358:K399" si="44">P358-I358</f>
        <v>-25</v>
      </c>
      <c r="L358" s="532">
        <f t="shared" ref="L358:L399" si="45">P358/I358-1</f>
        <v>-1</v>
      </c>
      <c r="M358" s="654"/>
      <c r="N358" s="655"/>
      <c r="O358" s="655"/>
      <c r="P358" s="656"/>
      <c r="Q358" s="653"/>
    </row>
    <row r="359" ht="14.25" customHeight="1" outlineLevel="1">
      <c r="B359" s="551"/>
      <c r="D359" s="664"/>
      <c r="E359" s="652" t="s">
        <v>714</v>
      </c>
      <c r="F359" s="547">
        <v>50.0</v>
      </c>
      <c r="G359" s="653">
        <v>219.0</v>
      </c>
      <c r="H359" s="730"/>
      <c r="I359" s="529">
        <v>25.0</v>
      </c>
      <c r="J359" s="530">
        <f t="shared" si="43"/>
        <v>0.1141552511</v>
      </c>
      <c r="K359" s="531">
        <f t="shared" si="44"/>
        <v>-25</v>
      </c>
      <c r="L359" s="532">
        <f t="shared" si="45"/>
        <v>-1</v>
      </c>
      <c r="M359" s="654"/>
      <c r="N359" s="655"/>
      <c r="O359" s="655"/>
      <c r="P359" s="656"/>
      <c r="Q359" s="653"/>
    </row>
    <row r="360" ht="14.25" customHeight="1" outlineLevel="1">
      <c r="B360" s="551"/>
      <c r="D360" s="664"/>
      <c r="E360" s="652" t="s">
        <v>715</v>
      </c>
      <c r="F360" s="547">
        <v>50.0</v>
      </c>
      <c r="G360" s="653">
        <v>239.0</v>
      </c>
      <c r="H360" s="730"/>
      <c r="I360" s="529">
        <v>25.0</v>
      </c>
      <c r="J360" s="530">
        <f t="shared" si="43"/>
        <v>0.1046025105</v>
      </c>
      <c r="K360" s="531">
        <f t="shared" si="44"/>
        <v>-25</v>
      </c>
      <c r="L360" s="532">
        <f t="shared" si="45"/>
        <v>-1</v>
      </c>
      <c r="M360" s="654"/>
      <c r="N360" s="655"/>
      <c r="O360" s="655"/>
      <c r="P360" s="656"/>
      <c r="Q360" s="653"/>
    </row>
    <row r="361" ht="14.25" customHeight="1" outlineLevel="1">
      <c r="B361" s="551"/>
      <c r="D361" s="664"/>
      <c r="E361" s="652" t="s">
        <v>736</v>
      </c>
      <c r="F361" s="547">
        <v>50.0</v>
      </c>
      <c r="G361" s="653">
        <v>239.0</v>
      </c>
      <c r="H361" s="730"/>
      <c r="I361" s="529">
        <v>25.0</v>
      </c>
      <c r="J361" s="530">
        <f t="shared" si="43"/>
        <v>0.1046025105</v>
      </c>
      <c r="K361" s="531">
        <f t="shared" si="44"/>
        <v>-25</v>
      </c>
      <c r="L361" s="532">
        <f t="shared" si="45"/>
        <v>-1</v>
      </c>
      <c r="M361" s="654"/>
      <c r="N361" s="655"/>
      <c r="O361" s="655"/>
      <c r="P361" s="656"/>
      <c r="Q361" s="653"/>
    </row>
    <row r="362" ht="14.25" customHeight="1" outlineLevel="1">
      <c r="A362" s="543" t="s">
        <v>831</v>
      </c>
      <c r="B362" s="551"/>
      <c r="C362" s="543" t="s">
        <v>831</v>
      </c>
      <c r="D362" s="664"/>
      <c r="E362" s="652" t="s">
        <v>713</v>
      </c>
      <c r="F362" s="547">
        <v>50.0</v>
      </c>
      <c r="G362" s="653">
        <v>219.0</v>
      </c>
      <c r="H362" s="730"/>
      <c r="I362" s="529">
        <v>25.0</v>
      </c>
      <c r="J362" s="530">
        <f t="shared" si="43"/>
        <v>0.1141552511</v>
      </c>
      <c r="K362" s="531">
        <f t="shared" si="44"/>
        <v>-25</v>
      </c>
      <c r="L362" s="532">
        <f t="shared" si="45"/>
        <v>-1</v>
      </c>
      <c r="M362" s="654"/>
      <c r="N362" s="655"/>
      <c r="O362" s="655"/>
      <c r="P362" s="656"/>
      <c r="Q362" s="653"/>
    </row>
    <row r="363" ht="14.25" customHeight="1" outlineLevel="1">
      <c r="B363" s="551"/>
      <c r="D363" s="664"/>
      <c r="E363" s="652" t="s">
        <v>714</v>
      </c>
      <c r="F363" s="547">
        <v>50.0</v>
      </c>
      <c r="G363" s="653">
        <v>219.0</v>
      </c>
      <c r="H363" s="730"/>
      <c r="I363" s="529">
        <v>25.0</v>
      </c>
      <c r="J363" s="530">
        <f t="shared" si="43"/>
        <v>0.1141552511</v>
      </c>
      <c r="K363" s="531">
        <f t="shared" si="44"/>
        <v>-25</v>
      </c>
      <c r="L363" s="532">
        <f t="shared" si="45"/>
        <v>-1</v>
      </c>
      <c r="M363" s="654"/>
      <c r="N363" s="655"/>
      <c r="O363" s="655"/>
      <c r="P363" s="656"/>
      <c r="Q363" s="653"/>
    </row>
    <row r="364" ht="14.25" customHeight="1" outlineLevel="1">
      <c r="B364" s="551"/>
      <c r="D364" s="664"/>
      <c r="E364" s="652" t="s">
        <v>715</v>
      </c>
      <c r="F364" s="547">
        <v>50.0</v>
      </c>
      <c r="G364" s="653">
        <v>239.0</v>
      </c>
      <c r="H364" s="730"/>
      <c r="I364" s="529">
        <v>25.0</v>
      </c>
      <c r="J364" s="530">
        <f t="shared" si="43"/>
        <v>0.1046025105</v>
      </c>
      <c r="K364" s="531">
        <f t="shared" si="44"/>
        <v>-25</v>
      </c>
      <c r="L364" s="532">
        <f t="shared" si="45"/>
        <v>-1</v>
      </c>
      <c r="M364" s="654"/>
      <c r="N364" s="655"/>
      <c r="O364" s="655"/>
      <c r="P364" s="656"/>
      <c r="Q364" s="653"/>
    </row>
    <row r="365" ht="14.25" customHeight="1" outlineLevel="1">
      <c r="B365" s="551"/>
      <c r="D365" s="664"/>
      <c r="E365" s="652" t="s">
        <v>736</v>
      </c>
      <c r="F365" s="547">
        <v>50.0</v>
      </c>
      <c r="G365" s="653">
        <v>239.0</v>
      </c>
      <c r="H365" s="730"/>
      <c r="I365" s="529">
        <v>25.0</v>
      </c>
      <c r="J365" s="530">
        <f t="shared" si="43"/>
        <v>0.1046025105</v>
      </c>
      <c r="K365" s="531">
        <f t="shared" si="44"/>
        <v>-25</v>
      </c>
      <c r="L365" s="532">
        <f t="shared" si="45"/>
        <v>-1</v>
      </c>
      <c r="M365" s="654"/>
      <c r="N365" s="655"/>
      <c r="O365" s="655"/>
      <c r="P365" s="656"/>
      <c r="Q365" s="653"/>
    </row>
    <row r="366" ht="14.25" customHeight="1" outlineLevel="1">
      <c r="A366" s="543" t="s">
        <v>832</v>
      </c>
      <c r="B366" s="551"/>
      <c r="C366" s="543" t="s">
        <v>833</v>
      </c>
      <c r="D366" s="664"/>
      <c r="E366" s="652" t="s">
        <v>713</v>
      </c>
      <c r="F366" s="547">
        <v>50.0</v>
      </c>
      <c r="G366" s="653">
        <v>219.0</v>
      </c>
      <c r="H366" s="730"/>
      <c r="I366" s="529">
        <v>25.0</v>
      </c>
      <c r="J366" s="530">
        <f t="shared" si="43"/>
        <v>0.1141552511</v>
      </c>
      <c r="K366" s="531">
        <f t="shared" si="44"/>
        <v>-25</v>
      </c>
      <c r="L366" s="532">
        <f t="shared" si="45"/>
        <v>-1</v>
      </c>
      <c r="M366" s="654"/>
      <c r="N366" s="655"/>
      <c r="O366" s="655"/>
      <c r="P366" s="656"/>
      <c r="Q366" s="653"/>
    </row>
    <row r="367" ht="14.25" customHeight="1" outlineLevel="1">
      <c r="B367" s="551"/>
      <c r="D367" s="664"/>
      <c r="E367" s="652" t="s">
        <v>714</v>
      </c>
      <c r="F367" s="547">
        <v>50.0</v>
      </c>
      <c r="G367" s="653">
        <v>219.0</v>
      </c>
      <c r="H367" s="730"/>
      <c r="I367" s="529">
        <v>25.0</v>
      </c>
      <c r="J367" s="530">
        <f t="shared" si="43"/>
        <v>0.1141552511</v>
      </c>
      <c r="K367" s="531">
        <f t="shared" si="44"/>
        <v>-25</v>
      </c>
      <c r="L367" s="532">
        <f t="shared" si="45"/>
        <v>-1</v>
      </c>
      <c r="M367" s="654"/>
      <c r="N367" s="655"/>
      <c r="O367" s="655"/>
      <c r="P367" s="656"/>
      <c r="Q367" s="653"/>
    </row>
    <row r="368" ht="14.25" customHeight="1" outlineLevel="1">
      <c r="B368" s="551"/>
      <c r="D368" s="664"/>
      <c r="E368" s="652" t="s">
        <v>715</v>
      </c>
      <c r="F368" s="547">
        <v>50.0</v>
      </c>
      <c r="G368" s="653">
        <v>239.0</v>
      </c>
      <c r="H368" s="730"/>
      <c r="I368" s="529">
        <v>25.0</v>
      </c>
      <c r="J368" s="530">
        <f t="shared" si="43"/>
        <v>0.1046025105</v>
      </c>
      <c r="K368" s="531">
        <f t="shared" si="44"/>
        <v>-25</v>
      </c>
      <c r="L368" s="532">
        <f t="shared" si="45"/>
        <v>-1</v>
      </c>
      <c r="M368" s="654"/>
      <c r="N368" s="655"/>
      <c r="O368" s="655"/>
      <c r="P368" s="656"/>
      <c r="Q368" s="653"/>
    </row>
    <row r="369" ht="14.25" customHeight="1" outlineLevel="1">
      <c r="B369" s="551"/>
      <c r="D369" s="664"/>
      <c r="E369" s="652" t="s">
        <v>736</v>
      </c>
      <c r="F369" s="547">
        <v>50.0</v>
      </c>
      <c r="G369" s="653">
        <v>239.0</v>
      </c>
      <c r="H369" s="730"/>
      <c r="I369" s="529">
        <v>25.0</v>
      </c>
      <c r="J369" s="530">
        <f t="shared" si="43"/>
        <v>0.1046025105</v>
      </c>
      <c r="K369" s="531">
        <f t="shared" si="44"/>
        <v>-25</v>
      </c>
      <c r="L369" s="532">
        <f t="shared" si="45"/>
        <v>-1</v>
      </c>
      <c r="M369" s="654"/>
      <c r="N369" s="655"/>
      <c r="O369" s="655"/>
      <c r="P369" s="656"/>
      <c r="Q369" s="653"/>
    </row>
    <row r="370" ht="14.25" customHeight="1" outlineLevel="1">
      <c r="A370" s="543" t="s">
        <v>834</v>
      </c>
      <c r="B370" s="551"/>
      <c r="C370" s="543" t="s">
        <v>834</v>
      </c>
      <c r="D370" s="664"/>
      <c r="E370" s="652" t="s">
        <v>713</v>
      </c>
      <c r="F370" s="547">
        <v>50.0</v>
      </c>
      <c r="G370" s="653">
        <v>219.0</v>
      </c>
      <c r="H370" s="730" t="str">
        <f>G370/Q370</f>
        <v>#DIV/0!</v>
      </c>
      <c r="I370" s="529">
        <v>17.0</v>
      </c>
      <c r="J370" s="530">
        <f t="shared" si="43"/>
        <v>0.07762557078</v>
      </c>
      <c r="K370" s="531">
        <f t="shared" si="44"/>
        <v>-17</v>
      </c>
      <c r="L370" s="532">
        <f t="shared" si="45"/>
        <v>-1</v>
      </c>
      <c r="M370" s="654"/>
      <c r="N370" s="655" t="s">
        <v>313</v>
      </c>
      <c r="O370" s="655" t="s">
        <v>313</v>
      </c>
      <c r="P370" s="656"/>
      <c r="Q370" s="653"/>
    </row>
    <row r="371" ht="14.25" customHeight="1" outlineLevel="1">
      <c r="B371" s="551"/>
      <c r="D371" s="679"/>
      <c r="E371" s="652" t="s">
        <v>714</v>
      </c>
      <c r="F371" s="547">
        <v>50.0</v>
      </c>
      <c r="G371" s="653">
        <v>219.0</v>
      </c>
      <c r="H371" s="730"/>
      <c r="I371" s="529">
        <v>16.0</v>
      </c>
      <c r="J371" s="530">
        <f t="shared" si="43"/>
        <v>0.07305936073</v>
      </c>
      <c r="K371" s="531">
        <f t="shared" si="44"/>
        <v>-16</v>
      </c>
      <c r="L371" s="532">
        <f t="shared" si="45"/>
        <v>-1</v>
      </c>
      <c r="M371" s="654"/>
      <c r="N371" s="655"/>
      <c r="O371" s="655"/>
      <c r="P371" s="656"/>
      <c r="Q371" s="653"/>
    </row>
    <row r="372" ht="14.25" customHeight="1" outlineLevel="1">
      <c r="B372" s="551"/>
      <c r="D372" s="679"/>
      <c r="E372" s="652" t="s">
        <v>715</v>
      </c>
      <c r="F372" s="547">
        <v>50.0</v>
      </c>
      <c r="G372" s="653">
        <v>239.0</v>
      </c>
      <c r="H372" s="730"/>
      <c r="I372" s="529">
        <v>18.0</v>
      </c>
      <c r="J372" s="530">
        <f t="shared" si="43"/>
        <v>0.07531380753</v>
      </c>
      <c r="K372" s="531">
        <f t="shared" si="44"/>
        <v>-18</v>
      </c>
      <c r="L372" s="532">
        <f t="shared" si="45"/>
        <v>-1</v>
      </c>
      <c r="M372" s="654"/>
      <c r="N372" s="655"/>
      <c r="O372" s="655"/>
      <c r="P372" s="656"/>
      <c r="Q372" s="653"/>
    </row>
    <row r="373" ht="14.25" customHeight="1" outlineLevel="1">
      <c r="B373" s="551"/>
      <c r="D373" s="664"/>
      <c r="E373" s="652" t="s">
        <v>716</v>
      </c>
      <c r="F373" s="547">
        <v>50.0</v>
      </c>
      <c r="G373" s="653">
        <v>239.0</v>
      </c>
      <c r="H373" s="730"/>
      <c r="I373" s="529">
        <v>21.0</v>
      </c>
      <c r="J373" s="530">
        <f t="shared" si="43"/>
        <v>0.08786610879</v>
      </c>
      <c r="K373" s="531">
        <f t="shared" si="44"/>
        <v>-21</v>
      </c>
      <c r="L373" s="532">
        <f t="shared" si="45"/>
        <v>-1</v>
      </c>
      <c r="M373" s="654"/>
      <c r="N373" s="655"/>
      <c r="O373" s="655"/>
      <c r="P373" s="656"/>
      <c r="Q373" s="653"/>
    </row>
    <row r="374" ht="14.25" hidden="1" customHeight="1" outlineLevel="1">
      <c r="B374" s="551"/>
      <c r="C374" s="551"/>
      <c r="D374" s="664"/>
      <c r="E374" s="652" t="s">
        <v>318</v>
      </c>
      <c r="F374" s="547">
        <v>50.0</v>
      </c>
      <c r="G374" s="653"/>
      <c r="H374" s="730"/>
      <c r="I374" s="529">
        <v>21.0</v>
      </c>
      <c r="J374" s="530" t="str">
        <f t="shared" si="43"/>
        <v>#DIV/0!</v>
      </c>
      <c r="K374" s="531">
        <f t="shared" si="44"/>
        <v>-21</v>
      </c>
      <c r="L374" s="532">
        <f t="shared" si="45"/>
        <v>-1</v>
      </c>
      <c r="M374" s="654"/>
      <c r="N374" s="655"/>
      <c r="O374" s="655"/>
      <c r="P374" s="656"/>
      <c r="Q374" s="653"/>
    </row>
    <row r="375" ht="14.25" customHeight="1" outlineLevel="1">
      <c r="A375" s="543" t="s">
        <v>835</v>
      </c>
      <c r="B375" s="551"/>
      <c r="C375" s="551" t="s">
        <v>836</v>
      </c>
      <c r="D375" s="664"/>
      <c r="E375" s="652" t="s">
        <v>713</v>
      </c>
      <c r="F375" s="547">
        <v>50.0</v>
      </c>
      <c r="G375" s="653">
        <v>219.0</v>
      </c>
      <c r="H375" s="730" t="str">
        <f>G375/Q375</f>
        <v>#DIV/0!</v>
      </c>
      <c r="I375" s="529">
        <v>31.0</v>
      </c>
      <c r="J375" s="530">
        <f t="shared" si="43"/>
        <v>0.1415525114</v>
      </c>
      <c r="K375" s="531">
        <f t="shared" si="44"/>
        <v>-31</v>
      </c>
      <c r="L375" s="532">
        <f t="shared" si="45"/>
        <v>-1</v>
      </c>
      <c r="M375" s="654"/>
      <c r="N375" s="710" t="s">
        <v>313</v>
      </c>
      <c r="O375" s="710" t="s">
        <v>313</v>
      </c>
      <c r="P375" s="656"/>
      <c r="Q375" s="653"/>
    </row>
    <row r="376" ht="14.25" customHeight="1" outlineLevel="1">
      <c r="B376" s="551"/>
      <c r="D376" s="664"/>
      <c r="E376" s="652" t="s">
        <v>714</v>
      </c>
      <c r="F376" s="547">
        <v>50.0</v>
      </c>
      <c r="G376" s="653">
        <v>219.0</v>
      </c>
      <c r="H376" s="730"/>
      <c r="I376" s="529">
        <v>30.0</v>
      </c>
      <c r="J376" s="530">
        <f t="shared" si="43"/>
        <v>0.1369863014</v>
      </c>
      <c r="K376" s="531">
        <f t="shared" si="44"/>
        <v>-30</v>
      </c>
      <c r="L376" s="532">
        <f t="shared" si="45"/>
        <v>-1</v>
      </c>
      <c r="M376" s="654"/>
      <c r="N376" s="710"/>
      <c r="O376" s="710"/>
      <c r="P376" s="656"/>
      <c r="Q376" s="653"/>
    </row>
    <row r="377" ht="14.25" customHeight="1" outlineLevel="1">
      <c r="B377" s="551"/>
      <c r="D377" s="664"/>
      <c r="E377" s="652" t="s">
        <v>715</v>
      </c>
      <c r="F377" s="547">
        <v>50.0</v>
      </c>
      <c r="G377" s="653">
        <v>239.0</v>
      </c>
      <c r="H377" s="730"/>
      <c r="I377" s="529">
        <v>31.0</v>
      </c>
      <c r="J377" s="530">
        <f t="shared" si="43"/>
        <v>0.129707113</v>
      </c>
      <c r="K377" s="531">
        <f t="shared" si="44"/>
        <v>-31</v>
      </c>
      <c r="L377" s="532">
        <f t="shared" si="45"/>
        <v>-1</v>
      </c>
      <c r="M377" s="654"/>
      <c r="N377" s="710"/>
      <c r="O377" s="710"/>
      <c r="P377" s="656"/>
      <c r="Q377" s="653"/>
    </row>
    <row r="378" ht="14.25" customHeight="1" outlineLevel="1">
      <c r="B378" s="551"/>
      <c r="D378" s="664"/>
      <c r="E378" s="652" t="s">
        <v>716</v>
      </c>
      <c r="F378" s="547">
        <v>50.0</v>
      </c>
      <c r="G378" s="653">
        <v>239.0</v>
      </c>
      <c r="H378" s="730"/>
      <c r="I378" s="529">
        <v>35.0</v>
      </c>
      <c r="J378" s="530">
        <f t="shared" si="43"/>
        <v>0.1464435146</v>
      </c>
      <c r="K378" s="531">
        <f t="shared" si="44"/>
        <v>-35</v>
      </c>
      <c r="L378" s="532">
        <f t="shared" si="45"/>
        <v>-1</v>
      </c>
      <c r="M378" s="654"/>
      <c r="N378" s="710"/>
      <c r="O378" s="710"/>
      <c r="P378" s="656"/>
      <c r="Q378" s="653"/>
    </row>
    <row r="379" ht="14.25" hidden="1" customHeight="1" outlineLevel="1">
      <c r="B379" s="551"/>
      <c r="C379" s="551"/>
      <c r="D379" s="664"/>
      <c r="E379" s="652" t="s">
        <v>318</v>
      </c>
      <c r="F379" s="547">
        <v>50.0</v>
      </c>
      <c r="G379" s="653"/>
      <c r="H379" s="730"/>
      <c r="I379" s="529">
        <v>35.0</v>
      </c>
      <c r="J379" s="530" t="str">
        <f t="shared" si="43"/>
        <v>#DIV/0!</v>
      </c>
      <c r="K379" s="531">
        <f t="shared" si="44"/>
        <v>-35</v>
      </c>
      <c r="L379" s="532">
        <f t="shared" si="45"/>
        <v>-1</v>
      </c>
      <c r="M379" s="654"/>
      <c r="N379" s="710"/>
      <c r="O379" s="710"/>
      <c r="P379" s="656"/>
      <c r="Q379" s="653"/>
    </row>
    <row r="380" ht="14.25" customHeight="1" outlineLevel="1">
      <c r="A380" s="543" t="s">
        <v>837</v>
      </c>
      <c r="B380" s="551"/>
      <c r="C380" s="543" t="s">
        <v>838</v>
      </c>
      <c r="D380" s="664"/>
      <c r="E380" s="652" t="s">
        <v>713</v>
      </c>
      <c r="F380" s="547">
        <v>50.0</v>
      </c>
      <c r="G380" s="653">
        <v>219.0</v>
      </c>
      <c r="H380" s="730" t="str">
        <f>G380/Q380</f>
        <v>#DIV/0!</v>
      </c>
      <c r="I380" s="529">
        <v>31.0</v>
      </c>
      <c r="J380" s="530">
        <f t="shared" si="43"/>
        <v>0.1415525114</v>
      </c>
      <c r="K380" s="531">
        <f t="shared" si="44"/>
        <v>-31</v>
      </c>
      <c r="L380" s="532">
        <f t="shared" si="45"/>
        <v>-1</v>
      </c>
      <c r="M380" s="654"/>
      <c r="N380" s="655" t="s">
        <v>313</v>
      </c>
      <c r="O380" s="655" t="s">
        <v>313</v>
      </c>
      <c r="P380" s="656"/>
      <c r="Q380" s="653"/>
    </row>
    <row r="381" ht="14.25" customHeight="1" outlineLevel="1">
      <c r="B381" s="551"/>
      <c r="D381" s="664"/>
      <c r="E381" s="652" t="s">
        <v>714</v>
      </c>
      <c r="F381" s="547">
        <v>50.0</v>
      </c>
      <c r="G381" s="653">
        <v>219.0</v>
      </c>
      <c r="H381" s="730"/>
      <c r="I381" s="529">
        <v>30.0</v>
      </c>
      <c r="J381" s="530">
        <f t="shared" si="43"/>
        <v>0.1369863014</v>
      </c>
      <c r="K381" s="531">
        <f t="shared" si="44"/>
        <v>-30</v>
      </c>
      <c r="L381" s="532">
        <f t="shared" si="45"/>
        <v>-1</v>
      </c>
      <c r="M381" s="654"/>
      <c r="N381" s="655"/>
      <c r="O381" s="655"/>
      <c r="P381" s="656"/>
      <c r="Q381" s="653"/>
    </row>
    <row r="382" ht="14.25" customHeight="1" outlineLevel="1">
      <c r="B382" s="551"/>
      <c r="D382" s="664"/>
      <c r="E382" s="652" t="s">
        <v>715</v>
      </c>
      <c r="F382" s="547">
        <v>50.0</v>
      </c>
      <c r="G382" s="653">
        <v>239.0</v>
      </c>
      <c r="H382" s="730"/>
      <c r="I382" s="529">
        <v>31.0</v>
      </c>
      <c r="J382" s="530">
        <f t="shared" si="43"/>
        <v>0.129707113</v>
      </c>
      <c r="K382" s="531">
        <f t="shared" si="44"/>
        <v>-31</v>
      </c>
      <c r="L382" s="532">
        <f t="shared" si="45"/>
        <v>-1</v>
      </c>
      <c r="M382" s="654"/>
      <c r="N382" s="655"/>
      <c r="O382" s="655"/>
      <c r="P382" s="656"/>
      <c r="Q382" s="653"/>
    </row>
    <row r="383" ht="14.25" customHeight="1" outlineLevel="1">
      <c r="B383" s="551"/>
      <c r="D383" s="664"/>
      <c r="E383" s="652" t="s">
        <v>716</v>
      </c>
      <c r="F383" s="547">
        <v>50.0</v>
      </c>
      <c r="G383" s="653">
        <v>239.0</v>
      </c>
      <c r="H383" s="730"/>
      <c r="I383" s="529">
        <v>32.0</v>
      </c>
      <c r="J383" s="530">
        <f t="shared" si="43"/>
        <v>0.1338912134</v>
      </c>
      <c r="K383" s="531">
        <f t="shared" si="44"/>
        <v>-32</v>
      </c>
      <c r="L383" s="532">
        <f t="shared" si="45"/>
        <v>-1</v>
      </c>
      <c r="M383" s="654"/>
      <c r="N383" s="655"/>
      <c r="O383" s="655"/>
      <c r="P383" s="656"/>
      <c r="Q383" s="653"/>
    </row>
    <row r="384" ht="14.25" hidden="1" customHeight="1" outlineLevel="1">
      <c r="B384" s="551"/>
      <c r="C384" s="543"/>
      <c r="D384" s="664"/>
      <c r="E384" s="652" t="s">
        <v>318</v>
      </c>
      <c r="F384" s="547">
        <v>50.0</v>
      </c>
      <c r="G384" s="653"/>
      <c r="H384" s="730"/>
      <c r="I384" s="529">
        <v>32.0</v>
      </c>
      <c r="J384" s="530" t="str">
        <f t="shared" si="43"/>
        <v>#DIV/0!</v>
      </c>
      <c r="K384" s="531">
        <f t="shared" si="44"/>
        <v>-32</v>
      </c>
      <c r="L384" s="532">
        <f t="shared" si="45"/>
        <v>-1</v>
      </c>
      <c r="M384" s="654"/>
      <c r="N384" s="655"/>
      <c r="O384" s="655"/>
      <c r="P384" s="656"/>
      <c r="Q384" s="653"/>
    </row>
    <row r="385" ht="14.25" customHeight="1" outlineLevel="1">
      <c r="A385" s="711" t="s">
        <v>839</v>
      </c>
      <c r="B385" s="551"/>
      <c r="C385" s="711" t="s">
        <v>839</v>
      </c>
      <c r="D385" s="712"/>
      <c r="E385" s="660" t="s">
        <v>713</v>
      </c>
      <c r="F385" s="547">
        <v>50.0</v>
      </c>
      <c r="G385" s="653">
        <v>219.0</v>
      </c>
      <c r="H385" s="730" t="str">
        <f>G385/Q385</f>
        <v>#DIV/0!</v>
      </c>
      <c r="I385" s="529">
        <v>28.0</v>
      </c>
      <c r="J385" s="530">
        <f t="shared" si="43"/>
        <v>0.1278538813</v>
      </c>
      <c r="K385" s="531">
        <f t="shared" si="44"/>
        <v>-28</v>
      </c>
      <c r="L385" s="532">
        <f t="shared" si="45"/>
        <v>-1</v>
      </c>
      <c r="M385" s="654"/>
      <c r="N385" s="655" t="s">
        <v>313</v>
      </c>
      <c r="O385" s="655" t="s">
        <v>313</v>
      </c>
      <c r="P385" s="656"/>
      <c r="Q385" s="653"/>
    </row>
    <row r="386" ht="14.25" customHeight="1" outlineLevel="1">
      <c r="B386" s="551"/>
      <c r="D386" s="712"/>
      <c r="E386" s="660" t="s">
        <v>714</v>
      </c>
      <c r="F386" s="547">
        <v>50.0</v>
      </c>
      <c r="G386" s="653">
        <v>219.0</v>
      </c>
      <c r="H386" s="730"/>
      <c r="I386" s="529">
        <v>26.0</v>
      </c>
      <c r="J386" s="530">
        <f t="shared" si="43"/>
        <v>0.1187214612</v>
      </c>
      <c r="K386" s="531">
        <f t="shared" si="44"/>
        <v>-26</v>
      </c>
      <c r="L386" s="532">
        <f t="shared" si="45"/>
        <v>-1</v>
      </c>
      <c r="M386" s="654"/>
      <c r="N386" s="655"/>
      <c r="O386" s="655"/>
      <c r="P386" s="656"/>
      <c r="Q386" s="653"/>
    </row>
    <row r="387" ht="14.25" customHeight="1" outlineLevel="1">
      <c r="B387" s="551"/>
      <c r="D387" s="712"/>
      <c r="E387" s="660" t="s">
        <v>715</v>
      </c>
      <c r="F387" s="547">
        <v>50.0</v>
      </c>
      <c r="G387" s="653">
        <v>239.0</v>
      </c>
      <c r="H387" s="730"/>
      <c r="I387" s="529">
        <v>29.0</v>
      </c>
      <c r="J387" s="530">
        <f t="shared" si="43"/>
        <v>0.1213389121</v>
      </c>
      <c r="K387" s="531">
        <f t="shared" si="44"/>
        <v>-29</v>
      </c>
      <c r="L387" s="532">
        <f t="shared" si="45"/>
        <v>-1</v>
      </c>
      <c r="M387" s="654"/>
      <c r="N387" s="655"/>
      <c r="O387" s="655"/>
      <c r="P387" s="656"/>
      <c r="Q387" s="653"/>
    </row>
    <row r="388" ht="14.25" customHeight="1" outlineLevel="1">
      <c r="B388" s="551"/>
      <c r="D388" s="712"/>
      <c r="E388" s="660" t="s">
        <v>716</v>
      </c>
      <c r="F388" s="547">
        <v>50.0</v>
      </c>
      <c r="G388" s="653">
        <v>239.0</v>
      </c>
      <c r="H388" s="730"/>
      <c r="I388" s="529">
        <v>33.0</v>
      </c>
      <c r="J388" s="530">
        <f t="shared" si="43"/>
        <v>0.1380753138</v>
      </c>
      <c r="K388" s="531">
        <f t="shared" si="44"/>
        <v>-33</v>
      </c>
      <c r="L388" s="532">
        <f t="shared" si="45"/>
        <v>-1</v>
      </c>
      <c r="M388" s="654"/>
      <c r="N388" s="655"/>
      <c r="O388" s="655"/>
      <c r="P388" s="656"/>
      <c r="Q388" s="653"/>
    </row>
    <row r="389" ht="14.25" hidden="1" customHeight="1" outlineLevel="1">
      <c r="B389" s="551"/>
      <c r="C389" s="711"/>
      <c r="D389" s="712"/>
      <c r="E389" s="660" t="s">
        <v>318</v>
      </c>
      <c r="F389" s="547">
        <v>50.0</v>
      </c>
      <c r="G389" s="653"/>
      <c r="H389" s="730"/>
      <c r="I389" s="529">
        <v>33.0</v>
      </c>
      <c r="J389" s="530" t="str">
        <f t="shared" si="43"/>
        <v>#DIV/0!</v>
      </c>
      <c r="K389" s="531">
        <f t="shared" si="44"/>
        <v>-33</v>
      </c>
      <c r="L389" s="532">
        <f t="shared" si="45"/>
        <v>-1</v>
      </c>
      <c r="M389" s="654"/>
      <c r="N389" s="655"/>
      <c r="O389" s="655"/>
      <c r="P389" s="656"/>
      <c r="Q389" s="653"/>
    </row>
    <row r="390" ht="14.25" customHeight="1" outlineLevel="1">
      <c r="A390" s="543" t="s">
        <v>840</v>
      </c>
      <c r="B390" s="551"/>
      <c r="C390" s="551" t="s">
        <v>841</v>
      </c>
      <c r="D390" s="664"/>
      <c r="E390" s="660" t="s">
        <v>713</v>
      </c>
      <c r="F390" s="547">
        <v>50.0</v>
      </c>
      <c r="G390" s="653">
        <v>219.0</v>
      </c>
      <c r="H390" s="730" t="str">
        <f>G390/Q390</f>
        <v>#DIV/0!</v>
      </c>
      <c r="I390" s="529">
        <v>26.0</v>
      </c>
      <c r="J390" s="530">
        <f t="shared" si="43"/>
        <v>0.1187214612</v>
      </c>
      <c r="K390" s="531">
        <f t="shared" si="44"/>
        <v>-26</v>
      </c>
      <c r="L390" s="532">
        <f t="shared" si="45"/>
        <v>-1</v>
      </c>
      <c r="M390" s="654"/>
      <c r="N390" s="655" t="s">
        <v>313</v>
      </c>
      <c r="O390" s="655" t="s">
        <v>313</v>
      </c>
      <c r="P390" s="656"/>
      <c r="Q390" s="653"/>
    </row>
    <row r="391" ht="14.25" customHeight="1" outlineLevel="1">
      <c r="B391" s="551"/>
      <c r="D391" s="664"/>
      <c r="E391" s="660" t="s">
        <v>714</v>
      </c>
      <c r="F391" s="547">
        <v>50.0</v>
      </c>
      <c r="G391" s="653">
        <v>219.0</v>
      </c>
      <c r="H391" s="730"/>
      <c r="I391" s="529">
        <v>24.0</v>
      </c>
      <c r="J391" s="530">
        <f t="shared" si="43"/>
        <v>0.1095890411</v>
      </c>
      <c r="K391" s="531">
        <f t="shared" si="44"/>
        <v>-24</v>
      </c>
      <c r="L391" s="532">
        <f t="shared" si="45"/>
        <v>-1</v>
      </c>
      <c r="M391" s="654"/>
      <c r="N391" s="655"/>
      <c r="O391" s="655"/>
      <c r="P391" s="656"/>
      <c r="Q391" s="653"/>
    </row>
    <row r="392" ht="14.25" customHeight="1" outlineLevel="1">
      <c r="B392" s="551"/>
      <c r="D392" s="664"/>
      <c r="E392" s="660" t="s">
        <v>715</v>
      </c>
      <c r="F392" s="547">
        <v>50.0</v>
      </c>
      <c r="G392" s="653">
        <v>239.0</v>
      </c>
      <c r="H392" s="730"/>
      <c r="I392" s="529">
        <v>25.0</v>
      </c>
      <c r="J392" s="530">
        <f t="shared" si="43"/>
        <v>0.1046025105</v>
      </c>
      <c r="K392" s="531">
        <f t="shared" si="44"/>
        <v>-25</v>
      </c>
      <c r="L392" s="532">
        <f t="shared" si="45"/>
        <v>-1</v>
      </c>
      <c r="M392" s="654"/>
      <c r="N392" s="655"/>
      <c r="O392" s="655"/>
      <c r="P392" s="656"/>
      <c r="Q392" s="653"/>
    </row>
    <row r="393" ht="14.25" customHeight="1" outlineLevel="1">
      <c r="B393" s="551"/>
      <c r="D393" s="664"/>
      <c r="E393" s="660" t="s">
        <v>716</v>
      </c>
      <c r="F393" s="547">
        <v>50.0</v>
      </c>
      <c r="G393" s="653">
        <v>239.0</v>
      </c>
      <c r="H393" s="730"/>
      <c r="I393" s="529">
        <v>28.0</v>
      </c>
      <c r="J393" s="530">
        <f t="shared" si="43"/>
        <v>0.1171548117</v>
      </c>
      <c r="K393" s="531">
        <f t="shared" si="44"/>
        <v>-28</v>
      </c>
      <c r="L393" s="532">
        <f t="shared" si="45"/>
        <v>-1</v>
      </c>
      <c r="M393" s="654"/>
      <c r="N393" s="655"/>
      <c r="O393" s="655"/>
      <c r="P393" s="656"/>
      <c r="Q393" s="653"/>
    </row>
    <row r="394" ht="14.25" hidden="1" customHeight="1" outlineLevel="1">
      <c r="B394" s="551"/>
      <c r="C394" s="551"/>
      <c r="D394" s="664"/>
      <c r="E394" s="660" t="s">
        <v>318</v>
      </c>
      <c r="F394" s="547">
        <v>50.0</v>
      </c>
      <c r="G394" s="653"/>
      <c r="H394" s="730"/>
      <c r="I394" s="529">
        <v>28.0</v>
      </c>
      <c r="J394" s="530" t="str">
        <f t="shared" si="43"/>
        <v>#DIV/0!</v>
      </c>
      <c r="K394" s="531">
        <f t="shared" si="44"/>
        <v>-28</v>
      </c>
      <c r="L394" s="532">
        <f t="shared" si="45"/>
        <v>-1</v>
      </c>
      <c r="M394" s="654"/>
      <c r="N394" s="655"/>
      <c r="O394" s="655"/>
      <c r="P394" s="656"/>
      <c r="Q394" s="653"/>
    </row>
    <row r="395" ht="15.0" customHeight="1">
      <c r="A395" s="540" t="s">
        <v>842</v>
      </c>
      <c r="B395" s="683"/>
      <c r="C395" s="540" t="s">
        <v>843</v>
      </c>
      <c r="D395" s="712"/>
      <c r="E395" s="660" t="s">
        <v>713</v>
      </c>
      <c r="F395" s="547">
        <v>50.0</v>
      </c>
      <c r="G395" s="653">
        <v>219.0</v>
      </c>
      <c r="H395" s="730" t="str">
        <f>G395/Q395</f>
        <v>#DIV/0!</v>
      </c>
      <c r="I395" s="529">
        <v>28.0</v>
      </c>
      <c r="J395" s="530">
        <f t="shared" si="43"/>
        <v>0.1278538813</v>
      </c>
      <c r="K395" s="531">
        <f t="shared" si="44"/>
        <v>-28</v>
      </c>
      <c r="L395" s="532">
        <f t="shared" si="45"/>
        <v>-1</v>
      </c>
      <c r="M395" s="713"/>
      <c r="N395" s="542" t="s">
        <v>313</v>
      </c>
      <c r="O395" s="542" t="s">
        <v>313</v>
      </c>
      <c r="P395" s="647"/>
      <c r="Q395" s="665"/>
    </row>
    <row r="396" ht="15.0" customHeight="1">
      <c r="B396" s="683"/>
      <c r="D396" s="712"/>
      <c r="E396" s="660" t="s">
        <v>714</v>
      </c>
      <c r="F396" s="547">
        <v>50.0</v>
      </c>
      <c r="G396" s="653">
        <v>219.0</v>
      </c>
      <c r="H396" s="730"/>
      <c r="I396" s="529">
        <v>29.0</v>
      </c>
      <c r="J396" s="530">
        <f t="shared" si="43"/>
        <v>0.1324200913</v>
      </c>
      <c r="K396" s="531">
        <f t="shared" si="44"/>
        <v>-29</v>
      </c>
      <c r="L396" s="532">
        <f t="shared" si="45"/>
        <v>-1</v>
      </c>
      <c r="M396" s="713"/>
      <c r="N396" s="542"/>
      <c r="O396" s="542"/>
      <c r="P396" s="647"/>
      <c r="Q396" s="665"/>
    </row>
    <row r="397" ht="15.0" customHeight="1">
      <c r="B397" s="683"/>
      <c r="D397" s="712"/>
      <c r="E397" s="660" t="s">
        <v>715</v>
      </c>
      <c r="F397" s="547">
        <v>50.0</v>
      </c>
      <c r="G397" s="653">
        <v>239.0</v>
      </c>
      <c r="H397" s="730"/>
      <c r="I397" s="529">
        <v>29.0</v>
      </c>
      <c r="J397" s="530">
        <f t="shared" si="43"/>
        <v>0.1213389121</v>
      </c>
      <c r="K397" s="531">
        <f t="shared" si="44"/>
        <v>-29</v>
      </c>
      <c r="L397" s="532">
        <f t="shared" si="45"/>
        <v>-1</v>
      </c>
      <c r="M397" s="713"/>
      <c r="N397" s="542"/>
      <c r="O397" s="542"/>
      <c r="P397" s="647"/>
      <c r="Q397" s="665"/>
    </row>
    <row r="398" ht="15.0" customHeight="1">
      <c r="B398" s="683"/>
      <c r="D398" s="712"/>
      <c r="E398" s="660" t="s">
        <v>716</v>
      </c>
      <c r="F398" s="547">
        <v>50.0</v>
      </c>
      <c r="G398" s="653">
        <v>239.0</v>
      </c>
      <c r="H398" s="730"/>
      <c r="I398" s="529">
        <v>35.0</v>
      </c>
      <c r="J398" s="530">
        <f t="shared" si="43"/>
        <v>0.1464435146</v>
      </c>
      <c r="K398" s="531">
        <f t="shared" si="44"/>
        <v>-35</v>
      </c>
      <c r="L398" s="532">
        <f t="shared" si="45"/>
        <v>-1</v>
      </c>
      <c r="M398" s="713"/>
      <c r="N398" s="542"/>
      <c r="O398" s="542"/>
      <c r="P398" s="647"/>
      <c r="Q398" s="665"/>
    </row>
    <row r="399" ht="15.0" hidden="1" customHeight="1">
      <c r="B399" s="683"/>
      <c r="C399" s="540"/>
      <c r="D399" s="712"/>
      <c r="E399" s="660" t="s">
        <v>318</v>
      </c>
      <c r="F399" s="547">
        <v>50.0</v>
      </c>
      <c r="G399" s="653"/>
      <c r="H399" s="730"/>
      <c r="I399" s="529">
        <v>35.0</v>
      </c>
      <c r="J399" s="530" t="str">
        <f t="shared" si="43"/>
        <v>#DIV/0!</v>
      </c>
      <c r="K399" s="531">
        <f t="shared" si="44"/>
        <v>-35</v>
      </c>
      <c r="L399" s="532">
        <f t="shared" si="45"/>
        <v>-1</v>
      </c>
      <c r="M399" s="713"/>
      <c r="N399" s="542"/>
      <c r="O399" s="542"/>
      <c r="P399" s="647"/>
      <c r="Q399" s="665"/>
    </row>
    <row r="400" ht="14.25" customHeight="1">
      <c r="A400" s="714" t="s">
        <v>1559</v>
      </c>
      <c r="B400" s="638"/>
      <c r="C400" s="714" t="s">
        <v>845</v>
      </c>
      <c r="D400" s="639"/>
      <c r="E400" s="657" t="s">
        <v>713</v>
      </c>
      <c r="F400" s="538"/>
      <c r="G400" s="539"/>
      <c r="H400" s="731"/>
      <c r="I400" s="535"/>
      <c r="J400" s="536"/>
      <c r="K400" s="537"/>
      <c r="L400" s="536"/>
      <c r="M400" s="645"/>
      <c r="N400" s="536"/>
      <c r="O400" s="536"/>
      <c r="P400" s="647"/>
      <c r="Q400" s="658"/>
    </row>
    <row r="401" ht="14.25" customHeight="1">
      <c r="B401" s="638"/>
      <c r="D401" s="639"/>
      <c r="E401" s="657" t="s">
        <v>714</v>
      </c>
      <c r="F401" s="538"/>
      <c r="G401" s="539"/>
      <c r="H401" s="731"/>
      <c r="I401" s="535"/>
      <c r="J401" s="536"/>
      <c r="K401" s="537"/>
      <c r="L401" s="536"/>
      <c r="M401" s="645"/>
      <c r="N401" s="536"/>
      <c r="O401" s="536"/>
      <c r="P401" s="647"/>
      <c r="Q401" s="658"/>
    </row>
    <row r="402" ht="14.25" customHeight="1">
      <c r="B402" s="638"/>
      <c r="D402" s="639"/>
      <c r="E402" s="657" t="s">
        <v>715</v>
      </c>
      <c r="F402" s="538"/>
      <c r="G402" s="539"/>
      <c r="H402" s="731"/>
      <c r="I402" s="535"/>
      <c r="J402" s="536"/>
      <c r="K402" s="537"/>
      <c r="L402" s="536"/>
      <c r="M402" s="645"/>
      <c r="N402" s="536"/>
      <c r="O402" s="536"/>
      <c r="P402" s="647"/>
      <c r="Q402" s="658"/>
    </row>
    <row r="403" ht="14.25" customHeight="1">
      <c r="B403" s="638"/>
      <c r="D403" s="639"/>
      <c r="E403" s="657" t="s">
        <v>716</v>
      </c>
      <c r="F403" s="538"/>
      <c r="G403" s="539"/>
      <c r="H403" s="731"/>
      <c r="I403" s="535"/>
      <c r="J403" s="536"/>
      <c r="K403" s="537"/>
      <c r="L403" s="536"/>
      <c r="M403" s="645"/>
      <c r="N403" s="536"/>
      <c r="O403" s="536"/>
      <c r="P403" s="647"/>
      <c r="Q403" s="658"/>
    </row>
    <row r="404" ht="14.25" hidden="1" customHeight="1" collapsed="1">
      <c r="B404" s="638"/>
      <c r="C404" s="714"/>
      <c r="D404" s="639"/>
      <c r="E404" s="657" t="s">
        <v>318</v>
      </c>
      <c r="F404" s="538"/>
      <c r="G404" s="539"/>
      <c r="H404" s="731"/>
      <c r="I404" s="535"/>
      <c r="J404" s="536"/>
      <c r="K404" s="537"/>
      <c r="L404" s="536"/>
      <c r="M404" s="645"/>
      <c r="N404" s="536"/>
      <c r="O404" s="536"/>
      <c r="P404" s="647"/>
      <c r="Q404" s="658"/>
    </row>
    <row r="405" ht="14.25" customHeight="1" outlineLevel="1">
      <c r="A405" s="543" t="s">
        <v>1560</v>
      </c>
      <c r="B405" s="551"/>
      <c r="C405" s="543" t="s">
        <v>1560</v>
      </c>
      <c r="D405" s="664"/>
      <c r="E405" s="652" t="s">
        <v>713</v>
      </c>
      <c r="F405" s="821">
        <v>40.0</v>
      </c>
      <c r="G405" s="653">
        <v>219.0</v>
      </c>
      <c r="H405" s="730" t="str">
        <f>G405/Q405</f>
        <v>#DIV/0!</v>
      </c>
      <c r="I405" s="529">
        <v>27.0</v>
      </c>
      <c r="J405" s="530">
        <f t="shared" ref="J405:J424" si="46">I405/G405</f>
        <v>0.1232876712</v>
      </c>
      <c r="K405" s="531">
        <f t="shared" ref="K405:K424" si="47">P405-I405</f>
        <v>-27</v>
      </c>
      <c r="L405" s="532">
        <f t="shared" ref="L405:L424" si="48">P405/I405-1</f>
        <v>-1</v>
      </c>
      <c r="M405" s="661"/>
      <c r="N405" s="633" t="s">
        <v>313</v>
      </c>
      <c r="O405" s="633" t="s">
        <v>313</v>
      </c>
      <c r="P405" s="656"/>
      <c r="Q405" s="653"/>
    </row>
    <row r="406" ht="14.25" customHeight="1" outlineLevel="1">
      <c r="B406" s="551"/>
      <c r="D406" s="664"/>
      <c r="E406" s="652" t="s">
        <v>714</v>
      </c>
      <c r="F406" s="821">
        <v>40.0</v>
      </c>
      <c r="G406" s="653">
        <v>219.0</v>
      </c>
      <c r="H406" s="730"/>
      <c r="I406" s="529">
        <v>27.0</v>
      </c>
      <c r="J406" s="530">
        <f t="shared" si="46"/>
        <v>0.1232876712</v>
      </c>
      <c r="K406" s="531">
        <f t="shared" si="47"/>
        <v>-27</v>
      </c>
      <c r="L406" s="532">
        <f t="shared" si="48"/>
        <v>-1</v>
      </c>
      <c r="M406" s="661"/>
      <c r="N406" s="633"/>
      <c r="O406" s="633"/>
      <c r="P406" s="656"/>
      <c r="Q406" s="653"/>
    </row>
    <row r="407" ht="14.25" customHeight="1" outlineLevel="1">
      <c r="B407" s="551"/>
      <c r="D407" s="664"/>
      <c r="E407" s="652" t="s">
        <v>715</v>
      </c>
      <c r="F407" s="821">
        <v>40.0</v>
      </c>
      <c r="G407" s="653">
        <v>229.0</v>
      </c>
      <c r="H407" s="730"/>
      <c r="I407" s="529">
        <v>27.0</v>
      </c>
      <c r="J407" s="530">
        <f t="shared" si="46"/>
        <v>0.1179039301</v>
      </c>
      <c r="K407" s="531">
        <f t="shared" si="47"/>
        <v>-27</v>
      </c>
      <c r="L407" s="532">
        <f t="shared" si="48"/>
        <v>-1</v>
      </c>
      <c r="M407" s="661"/>
      <c r="N407" s="633"/>
      <c r="O407" s="633"/>
      <c r="P407" s="656"/>
      <c r="Q407" s="653"/>
    </row>
    <row r="408" ht="14.25" customHeight="1" outlineLevel="1">
      <c r="B408" s="551"/>
      <c r="D408" s="664"/>
      <c r="E408" s="660" t="s">
        <v>716</v>
      </c>
      <c r="F408" s="821">
        <v>40.0</v>
      </c>
      <c r="G408" s="528">
        <v>229.0</v>
      </c>
      <c r="H408" s="735"/>
      <c r="I408" s="529">
        <v>27.0</v>
      </c>
      <c r="J408" s="542">
        <f t="shared" si="46"/>
        <v>0.1179039301</v>
      </c>
      <c r="K408" s="541">
        <f t="shared" si="47"/>
        <v>-27</v>
      </c>
      <c r="L408" s="542">
        <f t="shared" si="48"/>
        <v>-1</v>
      </c>
      <c r="M408" s="661"/>
      <c r="N408" s="633"/>
      <c r="O408" s="633"/>
      <c r="P408" s="656"/>
      <c r="Q408" s="528"/>
    </row>
    <row r="409" ht="14.25" hidden="1" customHeight="1" outlineLevel="1">
      <c r="B409" s="551"/>
      <c r="C409" s="543"/>
      <c r="D409" s="664"/>
      <c r="E409" s="660" t="s">
        <v>318</v>
      </c>
      <c r="F409" s="547">
        <v>50.0</v>
      </c>
      <c r="G409" s="528"/>
      <c r="H409" s="735"/>
      <c r="I409" s="529">
        <v>29.0</v>
      </c>
      <c r="J409" s="542" t="str">
        <f t="shared" si="46"/>
        <v>#DIV/0!</v>
      </c>
      <c r="K409" s="541">
        <f t="shared" si="47"/>
        <v>-29</v>
      </c>
      <c r="L409" s="542">
        <f t="shared" si="48"/>
        <v>-1</v>
      </c>
      <c r="M409" s="661"/>
      <c r="N409" s="633"/>
      <c r="O409" s="633"/>
      <c r="P409" s="656"/>
      <c r="Q409" s="528"/>
    </row>
    <row r="410" ht="14.25" customHeight="1" outlineLevel="1">
      <c r="A410" s="543" t="s">
        <v>1561</v>
      </c>
      <c r="B410" s="551"/>
      <c r="C410" s="543" t="s">
        <v>1561</v>
      </c>
      <c r="D410" s="664"/>
      <c r="E410" s="715" t="s">
        <v>713</v>
      </c>
      <c r="F410" s="821">
        <v>40.0</v>
      </c>
      <c r="G410" s="528">
        <v>219.0</v>
      </c>
      <c r="H410" s="735"/>
      <c r="I410" s="529">
        <v>27.0</v>
      </c>
      <c r="J410" s="542">
        <f t="shared" si="46"/>
        <v>0.1232876712</v>
      </c>
      <c r="K410" s="541">
        <f t="shared" si="47"/>
        <v>-27</v>
      </c>
      <c r="L410" s="542">
        <f t="shared" si="48"/>
        <v>-1</v>
      </c>
      <c r="M410" s="661"/>
      <c r="N410" s="633"/>
      <c r="O410" s="633"/>
      <c r="P410" s="656"/>
      <c r="Q410" s="528"/>
    </row>
    <row r="411" ht="14.25" customHeight="1" outlineLevel="1">
      <c r="B411" s="551"/>
      <c r="D411" s="664"/>
      <c r="E411" s="715" t="s">
        <v>714</v>
      </c>
      <c r="F411" s="821">
        <v>40.0</v>
      </c>
      <c r="G411" s="528">
        <v>219.0</v>
      </c>
      <c r="H411" s="735"/>
      <c r="I411" s="529">
        <v>27.0</v>
      </c>
      <c r="J411" s="542">
        <f t="shared" si="46"/>
        <v>0.1232876712</v>
      </c>
      <c r="K411" s="541">
        <f t="shared" si="47"/>
        <v>-27</v>
      </c>
      <c r="L411" s="542">
        <f t="shared" si="48"/>
        <v>-1</v>
      </c>
      <c r="M411" s="661"/>
      <c r="N411" s="633"/>
      <c r="O411" s="633"/>
      <c r="P411" s="656"/>
      <c r="Q411" s="528"/>
    </row>
    <row r="412" ht="14.25" customHeight="1" outlineLevel="1">
      <c r="B412" s="551"/>
      <c r="D412" s="664"/>
      <c r="E412" s="715" t="s">
        <v>715</v>
      </c>
      <c r="F412" s="821">
        <v>40.0</v>
      </c>
      <c r="G412" s="528">
        <v>229.0</v>
      </c>
      <c r="H412" s="735"/>
      <c r="I412" s="529">
        <v>27.0</v>
      </c>
      <c r="J412" s="542">
        <f t="shared" si="46"/>
        <v>0.1179039301</v>
      </c>
      <c r="K412" s="541">
        <f t="shared" si="47"/>
        <v>-27</v>
      </c>
      <c r="L412" s="542">
        <f t="shared" si="48"/>
        <v>-1</v>
      </c>
      <c r="M412" s="661"/>
      <c r="N412" s="633"/>
      <c r="O412" s="633"/>
      <c r="P412" s="656"/>
      <c r="Q412" s="528"/>
    </row>
    <row r="413" ht="14.25" customHeight="1" outlineLevel="1">
      <c r="B413" s="551"/>
      <c r="D413" s="664"/>
      <c r="E413" s="715" t="s">
        <v>716</v>
      </c>
      <c r="F413" s="821">
        <v>40.0</v>
      </c>
      <c r="G413" s="528">
        <v>229.0</v>
      </c>
      <c r="H413" s="735"/>
      <c r="I413" s="529">
        <v>27.0</v>
      </c>
      <c r="J413" s="542">
        <f t="shared" si="46"/>
        <v>0.1179039301</v>
      </c>
      <c r="K413" s="541">
        <f t="shared" si="47"/>
        <v>-27</v>
      </c>
      <c r="L413" s="542">
        <f t="shared" si="48"/>
        <v>-1</v>
      </c>
      <c r="M413" s="661"/>
      <c r="N413" s="633"/>
      <c r="O413" s="633"/>
      <c r="P413" s="656"/>
      <c r="Q413" s="528"/>
    </row>
    <row r="414" ht="14.25" hidden="1" customHeight="1" outlineLevel="1">
      <c r="B414" s="551"/>
      <c r="C414" s="543"/>
      <c r="D414" s="664"/>
      <c r="E414" s="660" t="s">
        <v>318</v>
      </c>
      <c r="F414" s="547">
        <v>50.0</v>
      </c>
      <c r="G414" s="528"/>
      <c r="H414" s="735"/>
      <c r="I414" s="529">
        <v>29.0</v>
      </c>
      <c r="J414" s="542" t="str">
        <f t="shared" si="46"/>
        <v>#DIV/0!</v>
      </c>
      <c r="K414" s="541">
        <f t="shared" si="47"/>
        <v>-29</v>
      </c>
      <c r="L414" s="542">
        <f t="shared" si="48"/>
        <v>-1</v>
      </c>
      <c r="M414" s="661"/>
      <c r="N414" s="633"/>
      <c r="O414" s="633"/>
      <c r="P414" s="656"/>
      <c r="Q414" s="528"/>
    </row>
    <row r="415" ht="14.25" customHeight="1" outlineLevel="1">
      <c r="A415" s="543" t="s">
        <v>847</v>
      </c>
      <c r="B415" s="551"/>
      <c r="C415" s="543" t="s">
        <v>847</v>
      </c>
      <c r="D415" s="664"/>
      <c r="E415" s="660" t="s">
        <v>713</v>
      </c>
      <c r="F415" s="821">
        <v>40.0</v>
      </c>
      <c r="G415" s="528">
        <v>259.0</v>
      </c>
      <c r="H415" s="735"/>
      <c r="I415" s="550">
        <v>34.0</v>
      </c>
      <c r="J415" s="542">
        <f t="shared" si="46"/>
        <v>0.1312741313</v>
      </c>
      <c r="K415" s="541">
        <f t="shared" si="47"/>
        <v>-34</v>
      </c>
      <c r="L415" s="542">
        <f t="shared" si="48"/>
        <v>-1</v>
      </c>
      <c r="M415" s="661"/>
      <c r="N415" s="633"/>
      <c r="O415" s="633"/>
      <c r="P415" s="656"/>
      <c r="Q415" s="528"/>
    </row>
    <row r="416" ht="14.25" customHeight="1" outlineLevel="1">
      <c r="B416" s="551"/>
      <c r="D416" s="664"/>
      <c r="E416" s="660" t="s">
        <v>714</v>
      </c>
      <c r="F416" s="821">
        <v>40.0</v>
      </c>
      <c r="G416" s="528">
        <v>259.0</v>
      </c>
      <c r="H416" s="735"/>
      <c r="I416" s="550">
        <v>34.0</v>
      </c>
      <c r="J416" s="542">
        <f t="shared" si="46"/>
        <v>0.1312741313</v>
      </c>
      <c r="K416" s="541">
        <f t="shared" si="47"/>
        <v>-34</v>
      </c>
      <c r="L416" s="542">
        <f t="shared" si="48"/>
        <v>-1</v>
      </c>
      <c r="M416" s="661"/>
      <c r="N416" s="633"/>
      <c r="O416" s="633"/>
      <c r="P416" s="656"/>
      <c r="Q416" s="528"/>
    </row>
    <row r="417" ht="14.25" customHeight="1" outlineLevel="1">
      <c r="B417" s="551"/>
      <c r="D417" s="664"/>
      <c r="E417" s="660" t="s">
        <v>715</v>
      </c>
      <c r="F417" s="821">
        <v>40.0</v>
      </c>
      <c r="G417" s="528">
        <v>269.0</v>
      </c>
      <c r="H417" s="735"/>
      <c r="I417" s="550">
        <v>34.0</v>
      </c>
      <c r="J417" s="542">
        <f t="shared" si="46"/>
        <v>0.126394052</v>
      </c>
      <c r="K417" s="541">
        <f t="shared" si="47"/>
        <v>-34</v>
      </c>
      <c r="L417" s="542">
        <f t="shared" si="48"/>
        <v>-1</v>
      </c>
      <c r="M417" s="661"/>
      <c r="N417" s="633"/>
      <c r="O417" s="633"/>
      <c r="P417" s="656"/>
      <c r="Q417" s="528"/>
    </row>
    <row r="418" ht="14.25" customHeight="1" outlineLevel="1">
      <c r="B418" s="551"/>
      <c r="D418" s="664"/>
      <c r="E418" s="660" t="s">
        <v>716</v>
      </c>
      <c r="F418" s="821">
        <v>40.0</v>
      </c>
      <c r="G418" s="528">
        <v>269.0</v>
      </c>
      <c r="H418" s="735"/>
      <c r="I418" s="550">
        <v>34.0</v>
      </c>
      <c r="J418" s="542">
        <f t="shared" si="46"/>
        <v>0.126394052</v>
      </c>
      <c r="K418" s="541">
        <f t="shared" si="47"/>
        <v>-34</v>
      </c>
      <c r="L418" s="542">
        <f t="shared" si="48"/>
        <v>-1</v>
      </c>
      <c r="M418" s="661"/>
      <c r="N418" s="633"/>
      <c r="O418" s="633"/>
      <c r="P418" s="656"/>
      <c r="Q418" s="528"/>
    </row>
    <row r="419" ht="14.25" hidden="1" customHeight="1" outlineLevel="1">
      <c r="B419" s="551"/>
      <c r="C419" s="543"/>
      <c r="D419" s="664"/>
      <c r="E419" s="660" t="s">
        <v>318</v>
      </c>
      <c r="F419" s="547">
        <v>50.0</v>
      </c>
      <c r="G419" s="528"/>
      <c r="H419" s="735"/>
      <c r="I419" s="550">
        <v>34.0</v>
      </c>
      <c r="J419" s="542" t="str">
        <f t="shared" si="46"/>
        <v>#DIV/0!</v>
      </c>
      <c r="K419" s="541">
        <f t="shared" si="47"/>
        <v>-34</v>
      </c>
      <c r="L419" s="542">
        <f t="shared" si="48"/>
        <v>-1</v>
      </c>
      <c r="M419" s="661"/>
      <c r="N419" s="633"/>
      <c r="O419" s="633"/>
      <c r="P419" s="656"/>
      <c r="Q419" s="528"/>
    </row>
    <row r="420" ht="14.25" customHeight="1" outlineLevel="1">
      <c r="A420" s="543" t="s">
        <v>848</v>
      </c>
      <c r="B420" s="551"/>
      <c r="C420" s="543" t="s">
        <v>848</v>
      </c>
      <c r="D420" s="664"/>
      <c r="E420" s="660" t="s">
        <v>713</v>
      </c>
      <c r="F420" s="821">
        <v>40.0</v>
      </c>
      <c r="G420" s="528">
        <v>429.0</v>
      </c>
      <c r="H420" s="735" t="str">
        <f>G420/Q420</f>
        <v>#DIV/0!</v>
      </c>
      <c r="I420" s="550">
        <v>62.0</v>
      </c>
      <c r="J420" s="542">
        <f t="shared" si="46"/>
        <v>0.1445221445</v>
      </c>
      <c r="K420" s="541">
        <f t="shared" si="47"/>
        <v>-62</v>
      </c>
      <c r="L420" s="542">
        <f t="shared" si="48"/>
        <v>-1</v>
      </c>
      <c r="M420" s="661"/>
      <c r="N420" s="633" t="s">
        <v>313</v>
      </c>
      <c r="O420" s="633" t="s">
        <v>313</v>
      </c>
      <c r="P420" s="656"/>
      <c r="Q420" s="528"/>
    </row>
    <row r="421" ht="14.25" customHeight="1" outlineLevel="1">
      <c r="B421" s="551"/>
      <c r="D421" s="664"/>
      <c r="E421" s="660" t="s">
        <v>714</v>
      </c>
      <c r="F421" s="821">
        <v>40.0</v>
      </c>
      <c r="G421" s="528">
        <v>429.0</v>
      </c>
      <c r="H421" s="735"/>
      <c r="I421" s="550">
        <v>62.0</v>
      </c>
      <c r="J421" s="542">
        <f t="shared" si="46"/>
        <v>0.1445221445</v>
      </c>
      <c r="K421" s="541">
        <f t="shared" si="47"/>
        <v>-62</v>
      </c>
      <c r="L421" s="542">
        <f t="shared" si="48"/>
        <v>-1</v>
      </c>
      <c r="M421" s="661"/>
      <c r="N421" s="633"/>
      <c r="O421" s="633"/>
      <c r="P421" s="656"/>
      <c r="Q421" s="528"/>
    </row>
    <row r="422" ht="14.25" customHeight="1" outlineLevel="1">
      <c r="B422" s="551"/>
      <c r="D422" s="664"/>
      <c r="E422" s="660" t="s">
        <v>715</v>
      </c>
      <c r="F422" s="821">
        <v>40.0</v>
      </c>
      <c r="G422" s="528">
        <v>449.0</v>
      </c>
      <c r="H422" s="735"/>
      <c r="I422" s="550">
        <v>62.0</v>
      </c>
      <c r="J422" s="542">
        <f t="shared" si="46"/>
        <v>0.1380846325</v>
      </c>
      <c r="K422" s="541">
        <f t="shared" si="47"/>
        <v>-62</v>
      </c>
      <c r="L422" s="542">
        <f t="shared" si="48"/>
        <v>-1</v>
      </c>
      <c r="M422" s="661"/>
      <c r="N422" s="633"/>
      <c r="O422" s="633"/>
      <c r="P422" s="656"/>
      <c r="Q422" s="528"/>
    </row>
    <row r="423" ht="14.25" customHeight="1" outlineLevel="1">
      <c r="B423" s="551"/>
      <c r="D423" s="664"/>
      <c r="E423" s="660" t="s">
        <v>716</v>
      </c>
      <c r="F423" s="821">
        <v>40.0</v>
      </c>
      <c r="G423" s="528">
        <v>449.0</v>
      </c>
      <c r="H423" s="735"/>
      <c r="I423" s="550">
        <v>62.0</v>
      </c>
      <c r="J423" s="542">
        <f t="shared" si="46"/>
        <v>0.1380846325</v>
      </c>
      <c r="K423" s="541">
        <f t="shared" si="47"/>
        <v>-62</v>
      </c>
      <c r="L423" s="542">
        <f t="shared" si="48"/>
        <v>-1</v>
      </c>
      <c r="M423" s="661"/>
      <c r="N423" s="633"/>
      <c r="O423" s="633"/>
      <c r="P423" s="656"/>
      <c r="Q423" s="528"/>
    </row>
    <row r="424" ht="14.25" hidden="1" customHeight="1" outlineLevel="1">
      <c r="B424" s="551"/>
      <c r="C424" s="543"/>
      <c r="D424" s="664"/>
      <c r="E424" s="660" t="s">
        <v>318</v>
      </c>
      <c r="F424" s="547">
        <v>50.0</v>
      </c>
      <c r="G424" s="528"/>
      <c r="H424" s="735"/>
      <c r="I424" s="550">
        <v>62.0</v>
      </c>
      <c r="J424" s="542" t="str">
        <f t="shared" si="46"/>
        <v>#DIV/0!</v>
      </c>
      <c r="K424" s="541">
        <f t="shared" si="47"/>
        <v>-62</v>
      </c>
      <c r="L424" s="542">
        <f t="shared" si="48"/>
        <v>-1</v>
      </c>
      <c r="M424" s="661"/>
      <c r="N424" s="633"/>
      <c r="O424" s="633"/>
      <c r="P424" s="656"/>
      <c r="Q424" s="528"/>
    </row>
    <row r="425" ht="14.25" customHeight="1">
      <c r="A425" s="525" t="s">
        <v>852</v>
      </c>
      <c r="B425" s="673"/>
      <c r="C425" s="525" t="s">
        <v>852</v>
      </c>
      <c r="D425" s="659"/>
      <c r="E425" s="657" t="s">
        <v>713</v>
      </c>
      <c r="F425" s="538"/>
      <c r="G425" s="539"/>
      <c r="H425" s="731"/>
      <c r="I425" s="535"/>
      <c r="J425" s="536"/>
      <c r="K425" s="537"/>
      <c r="L425" s="536"/>
      <c r="M425" s="645"/>
      <c r="N425" s="670"/>
      <c r="O425" s="670"/>
      <c r="P425" s="647"/>
      <c r="Q425" s="658"/>
    </row>
    <row r="426" ht="14.25" customHeight="1">
      <c r="B426" s="673"/>
      <c r="D426" s="659"/>
      <c r="E426" s="657" t="s">
        <v>714</v>
      </c>
      <c r="F426" s="538"/>
      <c r="G426" s="539"/>
      <c r="H426" s="731"/>
      <c r="I426" s="535"/>
      <c r="J426" s="536"/>
      <c r="K426" s="537"/>
      <c r="L426" s="536"/>
      <c r="M426" s="645"/>
      <c r="N426" s="670"/>
      <c r="O426" s="670"/>
      <c r="P426" s="647"/>
      <c r="Q426" s="658"/>
    </row>
    <row r="427" ht="14.25" hidden="1" customHeight="1">
      <c r="B427" s="673"/>
      <c r="D427" s="659"/>
      <c r="E427" s="657" t="s">
        <v>986</v>
      </c>
      <c r="F427" s="538"/>
      <c r="G427" s="539"/>
      <c r="H427" s="731"/>
      <c r="I427" s="535"/>
      <c r="J427" s="536"/>
      <c r="K427" s="537"/>
      <c r="L427" s="536"/>
      <c r="M427" s="645"/>
      <c r="N427" s="670"/>
      <c r="O427" s="670"/>
      <c r="P427" s="647"/>
      <c r="Q427" s="658"/>
    </row>
    <row r="428" ht="14.25" customHeight="1">
      <c r="B428" s="673"/>
      <c r="D428" s="659"/>
      <c r="E428" s="657" t="s">
        <v>716</v>
      </c>
      <c r="F428" s="538"/>
      <c r="G428" s="539"/>
      <c r="H428" s="731"/>
      <c r="I428" s="535"/>
      <c r="J428" s="536"/>
      <c r="K428" s="537"/>
      <c r="L428" s="536"/>
      <c r="M428" s="645"/>
      <c r="N428" s="670"/>
      <c r="O428" s="670"/>
      <c r="P428" s="647"/>
      <c r="Q428" s="658"/>
    </row>
    <row r="429" ht="14.25" hidden="1" customHeight="1" collapsed="1">
      <c r="B429" s="673"/>
      <c r="C429" s="525"/>
      <c r="D429" s="659"/>
      <c r="E429" s="657" t="s">
        <v>318</v>
      </c>
      <c r="F429" s="538"/>
      <c r="G429" s="539"/>
      <c r="H429" s="731"/>
      <c r="I429" s="535"/>
      <c r="J429" s="536"/>
      <c r="K429" s="537"/>
      <c r="L429" s="536"/>
      <c r="M429" s="645"/>
      <c r="N429" s="670"/>
      <c r="O429" s="670"/>
      <c r="P429" s="647"/>
      <c r="Q429" s="658"/>
    </row>
    <row r="430" ht="14.25" customHeight="1" outlineLevel="1">
      <c r="A430" s="551" t="s">
        <v>853</v>
      </c>
      <c r="B430" s="551"/>
      <c r="C430" s="551" t="s">
        <v>853</v>
      </c>
      <c r="D430" s="664"/>
      <c r="E430" s="660" t="s">
        <v>713</v>
      </c>
      <c r="F430" s="1023">
        <v>40.0</v>
      </c>
      <c r="G430" s="546">
        <v>749.0</v>
      </c>
      <c r="H430" s="735" t="str">
        <f>G430/Q430</f>
        <v>#DIV/0!</v>
      </c>
      <c r="I430" s="550">
        <v>154.0</v>
      </c>
      <c r="J430" s="542">
        <f t="shared" ref="J430:J439" si="49">I430/G430</f>
        <v>0.2056074766</v>
      </c>
      <c r="K430" s="541">
        <f t="shared" ref="K430:K439" si="50">P430-I430</f>
        <v>-154</v>
      </c>
      <c r="L430" s="542">
        <f t="shared" ref="L430:L439" si="51">P430/I430-1</f>
        <v>-1</v>
      </c>
      <c r="M430" s="661"/>
      <c r="N430" s="633" t="s">
        <v>313</v>
      </c>
      <c r="O430" s="633" t="s">
        <v>313</v>
      </c>
      <c r="P430" s="672"/>
      <c r="Q430" s="546"/>
    </row>
    <row r="431" ht="14.25" customHeight="1" outlineLevel="1">
      <c r="B431" s="551"/>
      <c r="D431" s="664"/>
      <c r="E431" s="660" t="s">
        <v>714</v>
      </c>
      <c r="F431" s="1023">
        <v>40.0</v>
      </c>
      <c r="G431" s="546">
        <v>749.0</v>
      </c>
      <c r="H431" s="735"/>
      <c r="I431" s="550">
        <v>154.0</v>
      </c>
      <c r="J431" s="542">
        <f t="shared" si="49"/>
        <v>0.2056074766</v>
      </c>
      <c r="K431" s="541">
        <f t="shared" si="50"/>
        <v>-154</v>
      </c>
      <c r="L431" s="542">
        <f t="shared" si="51"/>
        <v>-1</v>
      </c>
      <c r="M431" s="661"/>
      <c r="N431" s="633"/>
      <c r="O431" s="633"/>
      <c r="P431" s="672"/>
      <c r="Q431" s="546"/>
    </row>
    <row r="432" ht="14.25" customHeight="1" outlineLevel="1">
      <c r="B432" s="551"/>
      <c r="D432" s="664"/>
      <c r="E432" s="660" t="s">
        <v>715</v>
      </c>
      <c r="F432" s="1023">
        <v>40.0</v>
      </c>
      <c r="G432" s="546">
        <v>799.0</v>
      </c>
      <c r="H432" s="735"/>
      <c r="I432" s="550">
        <v>154.0</v>
      </c>
      <c r="J432" s="542">
        <f t="shared" si="49"/>
        <v>0.1927409262</v>
      </c>
      <c r="K432" s="541">
        <f t="shared" si="50"/>
        <v>-154</v>
      </c>
      <c r="L432" s="542">
        <f t="shared" si="51"/>
        <v>-1</v>
      </c>
      <c r="M432" s="661"/>
      <c r="N432" s="633"/>
      <c r="O432" s="633"/>
      <c r="P432" s="672"/>
      <c r="Q432" s="546"/>
    </row>
    <row r="433" ht="14.25" customHeight="1" outlineLevel="1">
      <c r="B433" s="551"/>
      <c r="D433" s="664"/>
      <c r="E433" s="660" t="s">
        <v>716</v>
      </c>
      <c r="F433" s="1023">
        <v>40.0</v>
      </c>
      <c r="G433" s="546">
        <v>799.0</v>
      </c>
      <c r="H433" s="735"/>
      <c r="I433" s="550">
        <v>154.0</v>
      </c>
      <c r="J433" s="542">
        <f t="shared" si="49"/>
        <v>0.1927409262</v>
      </c>
      <c r="K433" s="541">
        <f t="shared" si="50"/>
        <v>-154</v>
      </c>
      <c r="L433" s="542">
        <f t="shared" si="51"/>
        <v>-1</v>
      </c>
      <c r="M433" s="661"/>
      <c r="N433" s="633"/>
      <c r="O433" s="633"/>
      <c r="P433" s="672"/>
      <c r="Q433" s="546"/>
    </row>
    <row r="434" ht="14.25" hidden="1" customHeight="1" outlineLevel="1">
      <c r="B434" s="551"/>
      <c r="C434" s="551"/>
      <c r="D434" s="664"/>
      <c r="E434" s="660" t="s">
        <v>318</v>
      </c>
      <c r="F434" s="549">
        <v>50.0</v>
      </c>
      <c r="G434" s="546"/>
      <c r="H434" s="735"/>
      <c r="I434" s="550">
        <v>192.0</v>
      </c>
      <c r="J434" s="542" t="str">
        <f t="shared" si="49"/>
        <v>#DIV/0!</v>
      </c>
      <c r="K434" s="541">
        <f t="shared" si="50"/>
        <v>-192</v>
      </c>
      <c r="L434" s="542">
        <f t="shared" si="51"/>
        <v>-1</v>
      </c>
      <c r="M434" s="661"/>
      <c r="N434" s="633"/>
      <c r="O434" s="633"/>
      <c r="P434" s="672"/>
      <c r="Q434" s="546"/>
    </row>
    <row r="435" ht="14.25" customHeight="1" outlineLevel="1">
      <c r="A435" s="543" t="s">
        <v>854</v>
      </c>
      <c r="B435" s="551"/>
      <c r="C435" s="543" t="s">
        <v>854</v>
      </c>
      <c r="D435" s="664"/>
      <c r="E435" s="660" t="s">
        <v>713</v>
      </c>
      <c r="F435" s="1023">
        <v>40.0</v>
      </c>
      <c r="G435" s="546">
        <v>699.0</v>
      </c>
      <c r="H435" s="735"/>
      <c r="I435" s="550">
        <v>96.0</v>
      </c>
      <c r="J435" s="542">
        <f t="shared" si="49"/>
        <v>0.1373390558</v>
      </c>
      <c r="K435" s="541">
        <f t="shared" si="50"/>
        <v>-96</v>
      </c>
      <c r="L435" s="542">
        <f t="shared" si="51"/>
        <v>-1</v>
      </c>
      <c r="M435" s="661"/>
      <c r="N435" s="633"/>
      <c r="O435" s="633"/>
      <c r="P435" s="672"/>
      <c r="Q435" s="546"/>
    </row>
    <row r="436" ht="14.25" customHeight="1" outlineLevel="1">
      <c r="B436" s="551"/>
      <c r="D436" s="664"/>
      <c r="E436" s="660" t="s">
        <v>714</v>
      </c>
      <c r="F436" s="1023">
        <v>40.0</v>
      </c>
      <c r="G436" s="546">
        <v>699.0</v>
      </c>
      <c r="H436" s="735"/>
      <c r="I436" s="550">
        <v>96.0</v>
      </c>
      <c r="J436" s="542">
        <f t="shared" si="49"/>
        <v>0.1373390558</v>
      </c>
      <c r="K436" s="541">
        <f t="shared" si="50"/>
        <v>-96</v>
      </c>
      <c r="L436" s="542">
        <f t="shared" si="51"/>
        <v>-1</v>
      </c>
      <c r="M436" s="661"/>
      <c r="N436" s="633"/>
      <c r="O436" s="633"/>
      <c r="P436" s="672"/>
      <c r="Q436" s="546"/>
    </row>
    <row r="437" ht="14.25" customHeight="1" outlineLevel="1">
      <c r="B437" s="551"/>
      <c r="D437" s="664"/>
      <c r="E437" s="660" t="s">
        <v>715</v>
      </c>
      <c r="F437" s="1023">
        <v>40.0</v>
      </c>
      <c r="G437" s="546">
        <v>749.0</v>
      </c>
      <c r="H437" s="735"/>
      <c r="I437" s="550">
        <v>96.0</v>
      </c>
      <c r="J437" s="542">
        <f t="shared" si="49"/>
        <v>0.1281708945</v>
      </c>
      <c r="K437" s="541">
        <f t="shared" si="50"/>
        <v>-96</v>
      </c>
      <c r="L437" s="542">
        <f t="shared" si="51"/>
        <v>-1</v>
      </c>
      <c r="M437" s="661"/>
      <c r="N437" s="633"/>
      <c r="O437" s="633"/>
      <c r="P437" s="672"/>
      <c r="Q437" s="546"/>
    </row>
    <row r="438" ht="14.25" customHeight="1" outlineLevel="1">
      <c r="B438" s="551"/>
      <c r="D438" s="664"/>
      <c r="E438" s="660" t="s">
        <v>716</v>
      </c>
      <c r="F438" s="1023">
        <v>40.0</v>
      </c>
      <c r="G438" s="546">
        <v>749.0</v>
      </c>
      <c r="H438" s="735"/>
      <c r="I438" s="550">
        <v>96.0</v>
      </c>
      <c r="J438" s="542">
        <f t="shared" si="49"/>
        <v>0.1281708945</v>
      </c>
      <c r="K438" s="541">
        <f t="shared" si="50"/>
        <v>-96</v>
      </c>
      <c r="L438" s="542">
        <f t="shared" si="51"/>
        <v>-1</v>
      </c>
      <c r="M438" s="661"/>
      <c r="N438" s="633"/>
      <c r="O438" s="633"/>
      <c r="P438" s="672"/>
      <c r="Q438" s="546"/>
    </row>
    <row r="439" ht="14.25" hidden="1" customHeight="1" outlineLevel="1">
      <c r="B439" s="551"/>
      <c r="C439" s="543"/>
      <c r="D439" s="664"/>
      <c r="E439" s="660" t="s">
        <v>318</v>
      </c>
      <c r="F439" s="549">
        <v>50.0</v>
      </c>
      <c r="G439" s="546"/>
      <c r="H439" s="735"/>
      <c r="I439" s="550">
        <v>119.0</v>
      </c>
      <c r="J439" s="542" t="str">
        <f t="shared" si="49"/>
        <v>#DIV/0!</v>
      </c>
      <c r="K439" s="541">
        <f t="shared" si="50"/>
        <v>-119</v>
      </c>
      <c r="L439" s="542">
        <f t="shared" si="51"/>
        <v>-1</v>
      </c>
      <c r="M439" s="661"/>
      <c r="N439" s="633"/>
      <c r="O439" s="633"/>
      <c r="P439" s="672"/>
      <c r="Q439" s="546"/>
    </row>
    <row r="440" ht="14.25" customHeight="1">
      <c r="A440" s="525" t="s">
        <v>855</v>
      </c>
      <c r="B440" s="638"/>
      <c r="C440" s="525" t="s">
        <v>856</v>
      </c>
      <c r="D440" s="639"/>
      <c r="E440" s="657" t="s">
        <v>713</v>
      </c>
      <c r="F440" s="538"/>
      <c r="G440" s="539"/>
      <c r="H440" s="731"/>
      <c r="I440" s="535"/>
      <c r="J440" s="536"/>
      <c r="K440" s="537"/>
      <c r="L440" s="536"/>
      <c r="M440" s="645"/>
      <c r="N440" s="670"/>
      <c r="O440" s="670"/>
      <c r="P440" s="647"/>
      <c r="Q440" s="658"/>
    </row>
    <row r="441" ht="14.25" customHeight="1">
      <c r="B441" s="638"/>
      <c r="D441" s="639"/>
      <c r="E441" s="657" t="s">
        <v>714</v>
      </c>
      <c r="F441" s="538"/>
      <c r="G441" s="539"/>
      <c r="H441" s="731"/>
      <c r="I441" s="535"/>
      <c r="J441" s="536"/>
      <c r="K441" s="537"/>
      <c r="L441" s="536"/>
      <c r="M441" s="645"/>
      <c r="N441" s="670"/>
      <c r="O441" s="670"/>
      <c r="P441" s="647"/>
      <c r="Q441" s="658"/>
    </row>
    <row r="442" ht="14.25" hidden="1" customHeight="1">
      <c r="B442" s="638"/>
      <c r="D442" s="639"/>
      <c r="E442" s="657" t="s">
        <v>986</v>
      </c>
      <c r="F442" s="538"/>
      <c r="G442" s="539"/>
      <c r="H442" s="731"/>
      <c r="I442" s="535"/>
      <c r="J442" s="536"/>
      <c r="K442" s="537"/>
      <c r="L442" s="536"/>
      <c r="M442" s="645"/>
      <c r="N442" s="670"/>
      <c r="O442" s="670"/>
      <c r="P442" s="647"/>
      <c r="Q442" s="658"/>
    </row>
    <row r="443" ht="14.25" customHeight="1">
      <c r="B443" s="638"/>
      <c r="D443" s="639"/>
      <c r="E443" s="657" t="s">
        <v>716</v>
      </c>
      <c r="F443" s="538"/>
      <c r="G443" s="539"/>
      <c r="H443" s="731"/>
      <c r="I443" s="535"/>
      <c r="J443" s="536"/>
      <c r="K443" s="537"/>
      <c r="L443" s="536"/>
      <c r="M443" s="645"/>
      <c r="N443" s="670"/>
      <c r="O443" s="670"/>
      <c r="P443" s="647"/>
      <c r="Q443" s="658"/>
    </row>
    <row r="444" ht="14.25" hidden="1" customHeight="1" collapsed="1">
      <c r="B444" s="638"/>
      <c r="C444" s="525"/>
      <c r="D444" s="639"/>
      <c r="E444" s="657" t="s">
        <v>318</v>
      </c>
      <c r="F444" s="538"/>
      <c r="G444" s="539"/>
      <c r="H444" s="731"/>
      <c r="I444" s="535"/>
      <c r="J444" s="536"/>
      <c r="K444" s="537"/>
      <c r="L444" s="536"/>
      <c r="M444" s="645"/>
      <c r="N444" s="670"/>
      <c r="O444" s="670"/>
      <c r="P444" s="647"/>
      <c r="Q444" s="658"/>
    </row>
    <row r="445" ht="14.25" customHeight="1" outlineLevel="1">
      <c r="A445" s="551" t="s">
        <v>857</v>
      </c>
      <c r="B445" s="551"/>
      <c r="C445" s="551" t="s">
        <v>857</v>
      </c>
      <c r="D445" s="664"/>
      <c r="E445" s="660" t="s">
        <v>713</v>
      </c>
      <c r="F445" s="821">
        <v>40.0</v>
      </c>
      <c r="G445" s="653">
        <v>399.0</v>
      </c>
      <c r="H445" s="730" t="str">
        <f>G445/Q445</f>
        <v>#DIV/0!</v>
      </c>
      <c r="I445" s="529">
        <v>55.0</v>
      </c>
      <c r="J445" s="530">
        <f t="shared" ref="J445:J469" si="52">I445/G445</f>
        <v>0.1378446115</v>
      </c>
      <c r="K445" s="531">
        <f t="shared" ref="K445:K469" si="53">P445-I445</f>
        <v>-55</v>
      </c>
      <c r="L445" s="532">
        <f t="shared" ref="L445:L469" si="54">P445/I445-1</f>
        <v>-1</v>
      </c>
      <c r="M445" s="661"/>
      <c r="N445" s="633" t="s">
        <v>313</v>
      </c>
      <c r="O445" s="633" t="s">
        <v>313</v>
      </c>
      <c r="P445" s="656"/>
      <c r="Q445" s="653"/>
    </row>
    <row r="446" ht="14.25" customHeight="1" outlineLevel="1">
      <c r="B446" s="551"/>
      <c r="D446" s="664"/>
      <c r="E446" s="660" t="s">
        <v>714</v>
      </c>
      <c r="F446" s="821">
        <v>40.0</v>
      </c>
      <c r="G446" s="653">
        <v>389.0</v>
      </c>
      <c r="H446" s="730"/>
      <c r="I446" s="529">
        <v>55.0</v>
      </c>
      <c r="J446" s="530">
        <f t="shared" si="52"/>
        <v>0.1413881748</v>
      </c>
      <c r="K446" s="531">
        <f t="shared" si="53"/>
        <v>-55</v>
      </c>
      <c r="L446" s="532">
        <f t="shared" si="54"/>
        <v>-1</v>
      </c>
      <c r="M446" s="661"/>
      <c r="N446" s="633"/>
      <c r="O446" s="633"/>
      <c r="P446" s="656"/>
      <c r="Q446" s="653"/>
    </row>
    <row r="447" ht="14.25" customHeight="1" outlineLevel="1">
      <c r="B447" s="551"/>
      <c r="D447" s="664"/>
      <c r="E447" s="660" t="s">
        <v>715</v>
      </c>
      <c r="F447" s="821">
        <v>40.0</v>
      </c>
      <c r="G447" s="653">
        <v>429.0</v>
      </c>
      <c r="H447" s="730"/>
      <c r="I447" s="529">
        <v>55.0</v>
      </c>
      <c r="J447" s="530">
        <f t="shared" si="52"/>
        <v>0.1282051282</v>
      </c>
      <c r="K447" s="531">
        <f t="shared" si="53"/>
        <v>-55</v>
      </c>
      <c r="L447" s="532">
        <f t="shared" si="54"/>
        <v>-1</v>
      </c>
      <c r="M447" s="661"/>
      <c r="N447" s="633"/>
      <c r="O447" s="633"/>
      <c r="P447" s="656"/>
      <c r="Q447" s="653"/>
    </row>
    <row r="448" ht="14.25" customHeight="1" outlineLevel="1">
      <c r="B448" s="551"/>
      <c r="D448" s="664"/>
      <c r="E448" s="660" t="s">
        <v>716</v>
      </c>
      <c r="F448" s="821">
        <v>40.0</v>
      </c>
      <c r="G448" s="653">
        <v>429.0</v>
      </c>
      <c r="H448" s="730"/>
      <c r="I448" s="529">
        <v>55.0</v>
      </c>
      <c r="J448" s="530">
        <f t="shared" si="52"/>
        <v>0.1282051282</v>
      </c>
      <c r="K448" s="531">
        <f t="shared" si="53"/>
        <v>-55</v>
      </c>
      <c r="L448" s="532">
        <f t="shared" si="54"/>
        <v>-1</v>
      </c>
      <c r="M448" s="661"/>
      <c r="N448" s="633"/>
      <c r="O448" s="633"/>
      <c r="P448" s="656"/>
      <c r="Q448" s="653"/>
    </row>
    <row r="449" ht="14.25" hidden="1" customHeight="1" outlineLevel="1">
      <c r="B449" s="551"/>
      <c r="C449" s="551"/>
      <c r="D449" s="664"/>
      <c r="E449" s="660" t="s">
        <v>318</v>
      </c>
      <c r="F449" s="547">
        <v>50.0</v>
      </c>
      <c r="G449" s="653"/>
      <c r="H449" s="730"/>
      <c r="I449" s="529">
        <v>67.0</v>
      </c>
      <c r="J449" s="530" t="str">
        <f t="shared" si="52"/>
        <v>#DIV/0!</v>
      </c>
      <c r="K449" s="531">
        <f t="shared" si="53"/>
        <v>-67</v>
      </c>
      <c r="L449" s="532">
        <f t="shared" si="54"/>
        <v>-1</v>
      </c>
      <c r="M449" s="661"/>
      <c r="N449" s="633"/>
      <c r="O449" s="633"/>
      <c r="P449" s="656"/>
      <c r="Q449" s="653"/>
    </row>
    <row r="450" ht="14.25" customHeight="1" outlineLevel="1">
      <c r="A450" s="551" t="s">
        <v>858</v>
      </c>
      <c r="B450" s="551"/>
      <c r="C450" s="551" t="s">
        <v>858</v>
      </c>
      <c r="D450" s="664"/>
      <c r="E450" s="660" t="s">
        <v>713</v>
      </c>
      <c r="F450" s="821">
        <v>40.0</v>
      </c>
      <c r="G450" s="653">
        <v>449.0</v>
      </c>
      <c r="H450" s="730" t="str">
        <f>G450/Q450</f>
        <v>#DIV/0!</v>
      </c>
      <c r="I450" s="529">
        <v>84.0</v>
      </c>
      <c r="J450" s="530">
        <f t="shared" si="52"/>
        <v>0.1870824053</v>
      </c>
      <c r="K450" s="531">
        <f t="shared" si="53"/>
        <v>-84</v>
      </c>
      <c r="L450" s="532">
        <f t="shared" si="54"/>
        <v>-1</v>
      </c>
      <c r="M450" s="661"/>
      <c r="N450" s="633" t="s">
        <v>313</v>
      </c>
      <c r="O450" s="633" t="s">
        <v>313</v>
      </c>
      <c r="P450" s="656"/>
      <c r="Q450" s="653"/>
    </row>
    <row r="451" ht="14.25" customHeight="1" outlineLevel="1">
      <c r="B451" s="551"/>
      <c r="D451" s="664"/>
      <c r="E451" s="660" t="s">
        <v>714</v>
      </c>
      <c r="F451" s="821">
        <v>40.0</v>
      </c>
      <c r="G451" s="653">
        <v>449.0</v>
      </c>
      <c r="H451" s="730"/>
      <c r="I451" s="529">
        <v>84.0</v>
      </c>
      <c r="J451" s="530">
        <f t="shared" si="52"/>
        <v>0.1870824053</v>
      </c>
      <c r="K451" s="531">
        <f t="shared" si="53"/>
        <v>-84</v>
      </c>
      <c r="L451" s="532">
        <f t="shared" si="54"/>
        <v>-1</v>
      </c>
      <c r="M451" s="661"/>
      <c r="N451" s="633"/>
      <c r="O451" s="633"/>
      <c r="P451" s="656"/>
      <c r="Q451" s="653"/>
    </row>
    <row r="452" ht="14.25" customHeight="1" outlineLevel="1">
      <c r="B452" s="551"/>
      <c r="D452" s="664"/>
      <c r="E452" s="660" t="s">
        <v>715</v>
      </c>
      <c r="F452" s="821">
        <v>40.0</v>
      </c>
      <c r="G452" s="653">
        <v>479.0</v>
      </c>
      <c r="H452" s="730"/>
      <c r="I452" s="529">
        <v>84.0</v>
      </c>
      <c r="J452" s="530">
        <f t="shared" si="52"/>
        <v>0.1753653445</v>
      </c>
      <c r="K452" s="531">
        <f t="shared" si="53"/>
        <v>-84</v>
      </c>
      <c r="L452" s="532">
        <f t="shared" si="54"/>
        <v>-1</v>
      </c>
      <c r="M452" s="661"/>
      <c r="N452" s="633"/>
      <c r="O452" s="633"/>
      <c r="P452" s="656"/>
      <c r="Q452" s="653"/>
    </row>
    <row r="453" ht="14.25" customHeight="1" outlineLevel="1">
      <c r="B453" s="551"/>
      <c r="D453" s="664"/>
      <c r="E453" s="660" t="s">
        <v>716</v>
      </c>
      <c r="F453" s="821">
        <v>40.0</v>
      </c>
      <c r="G453" s="653">
        <v>479.0</v>
      </c>
      <c r="H453" s="730"/>
      <c r="I453" s="529">
        <v>84.0</v>
      </c>
      <c r="J453" s="530">
        <f t="shared" si="52"/>
        <v>0.1753653445</v>
      </c>
      <c r="K453" s="531">
        <f t="shared" si="53"/>
        <v>-84</v>
      </c>
      <c r="L453" s="532">
        <f t="shared" si="54"/>
        <v>-1</v>
      </c>
      <c r="M453" s="661"/>
      <c r="N453" s="633"/>
      <c r="O453" s="633"/>
      <c r="P453" s="656"/>
      <c r="Q453" s="653"/>
    </row>
    <row r="454" ht="14.25" hidden="1" customHeight="1" outlineLevel="1">
      <c r="B454" s="551"/>
      <c r="C454" s="551"/>
      <c r="D454" s="664"/>
      <c r="E454" s="660" t="s">
        <v>318</v>
      </c>
      <c r="F454" s="547">
        <v>50.0</v>
      </c>
      <c r="G454" s="653"/>
      <c r="H454" s="730"/>
      <c r="I454" s="529">
        <v>104.0</v>
      </c>
      <c r="J454" s="530" t="str">
        <f t="shared" si="52"/>
        <v>#DIV/0!</v>
      </c>
      <c r="K454" s="531">
        <f t="shared" si="53"/>
        <v>-104</v>
      </c>
      <c r="L454" s="532">
        <f t="shared" si="54"/>
        <v>-1</v>
      </c>
      <c r="M454" s="661"/>
      <c r="N454" s="633"/>
      <c r="O454" s="633"/>
      <c r="P454" s="656"/>
      <c r="Q454" s="653"/>
    </row>
    <row r="455" ht="14.25" customHeight="1" outlineLevel="1">
      <c r="A455" s="551" t="s">
        <v>859</v>
      </c>
      <c r="B455" s="683"/>
      <c r="C455" s="551" t="s">
        <v>859</v>
      </c>
      <c r="D455" s="712"/>
      <c r="E455" s="660" t="s">
        <v>713</v>
      </c>
      <c r="F455" s="821">
        <v>40.0</v>
      </c>
      <c r="G455" s="653">
        <v>549.0</v>
      </c>
      <c r="H455" s="730" t="str">
        <f>G455/Q455</f>
        <v>#DIV/0!</v>
      </c>
      <c r="I455" s="529">
        <v>97.0</v>
      </c>
      <c r="J455" s="530">
        <f t="shared" si="52"/>
        <v>0.1766848816</v>
      </c>
      <c r="K455" s="531">
        <f t="shared" si="53"/>
        <v>-97</v>
      </c>
      <c r="L455" s="532">
        <f t="shared" si="54"/>
        <v>-1</v>
      </c>
      <c r="M455" s="661"/>
      <c r="N455" s="542" t="s">
        <v>313</v>
      </c>
      <c r="O455" s="542" t="s">
        <v>313</v>
      </c>
      <c r="P455" s="656"/>
      <c r="Q455" s="653"/>
    </row>
    <row r="456" ht="14.25" customHeight="1" outlineLevel="1">
      <c r="B456" s="683"/>
      <c r="D456" s="712"/>
      <c r="E456" s="660" t="s">
        <v>714</v>
      </c>
      <c r="F456" s="821">
        <v>40.0</v>
      </c>
      <c r="G456" s="653">
        <v>549.0</v>
      </c>
      <c r="H456" s="730"/>
      <c r="I456" s="529">
        <v>97.0</v>
      </c>
      <c r="J456" s="530">
        <f t="shared" si="52"/>
        <v>0.1766848816</v>
      </c>
      <c r="K456" s="531">
        <f t="shared" si="53"/>
        <v>-97</v>
      </c>
      <c r="L456" s="532">
        <f t="shared" si="54"/>
        <v>-1</v>
      </c>
      <c r="M456" s="661"/>
      <c r="N456" s="542"/>
      <c r="O456" s="542"/>
      <c r="P456" s="656"/>
      <c r="Q456" s="653"/>
    </row>
    <row r="457" ht="14.25" customHeight="1" outlineLevel="1">
      <c r="B457" s="683"/>
      <c r="D457" s="712"/>
      <c r="E457" s="660" t="s">
        <v>715</v>
      </c>
      <c r="F457" s="821">
        <v>40.0</v>
      </c>
      <c r="G457" s="653">
        <v>589.0</v>
      </c>
      <c r="H457" s="730"/>
      <c r="I457" s="529">
        <v>97.0</v>
      </c>
      <c r="J457" s="530">
        <f t="shared" si="52"/>
        <v>0.1646859083</v>
      </c>
      <c r="K457" s="531">
        <f t="shared" si="53"/>
        <v>-97</v>
      </c>
      <c r="L457" s="532">
        <f t="shared" si="54"/>
        <v>-1</v>
      </c>
      <c r="M457" s="661"/>
      <c r="N457" s="542"/>
      <c r="O457" s="542"/>
      <c r="P457" s="656"/>
      <c r="Q457" s="653"/>
    </row>
    <row r="458" ht="14.25" customHeight="1" outlineLevel="1">
      <c r="B458" s="683"/>
      <c r="D458" s="712"/>
      <c r="E458" s="660" t="s">
        <v>716</v>
      </c>
      <c r="F458" s="821">
        <v>40.0</v>
      </c>
      <c r="G458" s="653">
        <v>589.0</v>
      </c>
      <c r="H458" s="730"/>
      <c r="I458" s="529">
        <v>97.0</v>
      </c>
      <c r="J458" s="530">
        <f t="shared" si="52"/>
        <v>0.1646859083</v>
      </c>
      <c r="K458" s="531">
        <f t="shared" si="53"/>
        <v>-97</v>
      </c>
      <c r="L458" s="532">
        <f t="shared" si="54"/>
        <v>-1</v>
      </c>
      <c r="M458" s="661"/>
      <c r="N458" s="542"/>
      <c r="O458" s="542"/>
      <c r="P458" s="656"/>
      <c r="Q458" s="653"/>
    </row>
    <row r="459" ht="14.25" hidden="1" customHeight="1" outlineLevel="1">
      <c r="B459" s="683"/>
      <c r="C459" s="551"/>
      <c r="D459" s="712"/>
      <c r="E459" s="660" t="s">
        <v>318</v>
      </c>
      <c r="F459" s="547">
        <v>50.0</v>
      </c>
      <c r="G459" s="653"/>
      <c r="H459" s="730"/>
      <c r="I459" s="529">
        <v>121.0</v>
      </c>
      <c r="J459" s="530" t="str">
        <f t="shared" si="52"/>
        <v>#DIV/0!</v>
      </c>
      <c r="K459" s="531">
        <f t="shared" si="53"/>
        <v>-121</v>
      </c>
      <c r="L459" s="532">
        <f t="shared" si="54"/>
        <v>-1</v>
      </c>
      <c r="M459" s="661"/>
      <c r="N459" s="542"/>
      <c r="O459" s="542"/>
      <c r="P459" s="656"/>
      <c r="Q459" s="653"/>
    </row>
    <row r="460" ht="14.25" customHeight="1" outlineLevel="1">
      <c r="A460" s="551" t="s">
        <v>860</v>
      </c>
      <c r="B460" s="683"/>
      <c r="C460" s="551" t="s">
        <v>860</v>
      </c>
      <c r="D460" s="712"/>
      <c r="E460" s="660" t="s">
        <v>713</v>
      </c>
      <c r="F460" s="821">
        <v>40.0</v>
      </c>
      <c r="G460" s="665">
        <v>549.0</v>
      </c>
      <c r="H460" s="730" t="str">
        <f>G460/Q460</f>
        <v>#DIV/0!</v>
      </c>
      <c r="I460" s="529">
        <v>132.0</v>
      </c>
      <c r="J460" s="530">
        <f t="shared" si="52"/>
        <v>0.2404371585</v>
      </c>
      <c r="K460" s="531">
        <f t="shared" si="53"/>
        <v>-132</v>
      </c>
      <c r="L460" s="532">
        <f t="shared" si="54"/>
        <v>-1</v>
      </c>
      <c r="M460" s="654"/>
      <c r="N460" s="710" t="s">
        <v>313</v>
      </c>
      <c r="O460" s="710" t="s">
        <v>313</v>
      </c>
      <c r="P460" s="672"/>
      <c r="Q460" s="665"/>
    </row>
    <row r="461" ht="14.25" customHeight="1" outlineLevel="1">
      <c r="B461" s="683"/>
      <c r="D461" s="712"/>
      <c r="E461" s="660" t="s">
        <v>714</v>
      </c>
      <c r="F461" s="821">
        <v>40.0</v>
      </c>
      <c r="G461" s="546">
        <v>549.0</v>
      </c>
      <c r="H461" s="735"/>
      <c r="I461" s="529">
        <v>132.0</v>
      </c>
      <c r="J461" s="542">
        <f t="shared" si="52"/>
        <v>0.2404371585</v>
      </c>
      <c r="K461" s="541">
        <f t="shared" si="53"/>
        <v>-132</v>
      </c>
      <c r="L461" s="542">
        <f t="shared" si="54"/>
        <v>-1</v>
      </c>
      <c r="M461" s="661"/>
      <c r="N461" s="542"/>
      <c r="O461" s="542"/>
      <c r="P461" s="672"/>
      <c r="Q461" s="546"/>
    </row>
    <row r="462" ht="14.25" customHeight="1" outlineLevel="1">
      <c r="B462" s="683"/>
      <c r="D462" s="712"/>
      <c r="E462" s="660" t="s">
        <v>715</v>
      </c>
      <c r="F462" s="821">
        <v>40.0</v>
      </c>
      <c r="G462" s="546">
        <v>569.0</v>
      </c>
      <c r="H462" s="735"/>
      <c r="I462" s="529">
        <v>132.0</v>
      </c>
      <c r="J462" s="542">
        <f t="shared" si="52"/>
        <v>0.2319859402</v>
      </c>
      <c r="K462" s="541">
        <f t="shared" si="53"/>
        <v>-132</v>
      </c>
      <c r="L462" s="542">
        <f t="shared" si="54"/>
        <v>-1</v>
      </c>
      <c r="M462" s="661"/>
      <c r="N462" s="542"/>
      <c r="O462" s="542"/>
      <c r="P462" s="672"/>
      <c r="Q462" s="546"/>
    </row>
    <row r="463" ht="14.25" customHeight="1" outlineLevel="1">
      <c r="B463" s="683"/>
      <c r="D463" s="712"/>
      <c r="E463" s="660" t="s">
        <v>716</v>
      </c>
      <c r="F463" s="821">
        <v>40.0</v>
      </c>
      <c r="G463" s="546">
        <v>569.0</v>
      </c>
      <c r="H463" s="735"/>
      <c r="I463" s="529">
        <v>132.0</v>
      </c>
      <c r="J463" s="542">
        <f t="shared" si="52"/>
        <v>0.2319859402</v>
      </c>
      <c r="K463" s="541">
        <f t="shared" si="53"/>
        <v>-132</v>
      </c>
      <c r="L463" s="542">
        <f t="shared" si="54"/>
        <v>-1</v>
      </c>
      <c r="M463" s="661"/>
      <c r="N463" s="542"/>
      <c r="O463" s="542"/>
      <c r="P463" s="672"/>
      <c r="Q463" s="546"/>
    </row>
    <row r="464" ht="14.25" hidden="1" customHeight="1" outlineLevel="1">
      <c r="B464" s="683"/>
      <c r="C464" s="551"/>
      <c r="D464" s="712"/>
      <c r="E464" s="660" t="s">
        <v>318</v>
      </c>
      <c r="F464" s="547">
        <v>50.0</v>
      </c>
      <c r="G464" s="546"/>
      <c r="H464" s="735"/>
      <c r="I464" s="550">
        <v>164.0</v>
      </c>
      <c r="J464" s="542" t="str">
        <f t="shared" si="52"/>
        <v>#DIV/0!</v>
      </c>
      <c r="K464" s="541">
        <f t="shared" si="53"/>
        <v>-164</v>
      </c>
      <c r="L464" s="542">
        <f t="shared" si="54"/>
        <v>-1</v>
      </c>
      <c r="M464" s="661"/>
      <c r="N464" s="542"/>
      <c r="O464" s="542"/>
      <c r="P464" s="672"/>
      <c r="Q464" s="546"/>
    </row>
    <row r="465" ht="14.25" customHeight="1" outlineLevel="1">
      <c r="A465" s="543" t="s">
        <v>861</v>
      </c>
      <c r="B465" s="683"/>
      <c r="C465" s="543" t="s">
        <v>861</v>
      </c>
      <c r="D465" s="712"/>
      <c r="E465" s="660" t="s">
        <v>713</v>
      </c>
      <c r="F465" s="821">
        <v>40.0</v>
      </c>
      <c r="G465" s="546">
        <v>499.0</v>
      </c>
      <c r="H465" s="735"/>
      <c r="I465" s="550">
        <v>74.0</v>
      </c>
      <c r="J465" s="542">
        <f t="shared" si="52"/>
        <v>0.1482965932</v>
      </c>
      <c r="K465" s="541">
        <f t="shared" si="53"/>
        <v>-74</v>
      </c>
      <c r="L465" s="542">
        <f t="shared" si="54"/>
        <v>-1</v>
      </c>
      <c r="M465" s="661"/>
      <c r="N465" s="542"/>
      <c r="O465" s="542"/>
      <c r="P465" s="672"/>
      <c r="Q465" s="546"/>
    </row>
    <row r="466" ht="14.25" customHeight="1" outlineLevel="1">
      <c r="B466" s="683"/>
      <c r="D466" s="712"/>
      <c r="E466" s="660" t="s">
        <v>714</v>
      </c>
      <c r="F466" s="821">
        <v>40.0</v>
      </c>
      <c r="G466" s="546">
        <v>499.0</v>
      </c>
      <c r="H466" s="735"/>
      <c r="I466" s="550">
        <v>74.0</v>
      </c>
      <c r="J466" s="542">
        <f t="shared" si="52"/>
        <v>0.1482965932</v>
      </c>
      <c r="K466" s="541">
        <f t="shared" si="53"/>
        <v>-74</v>
      </c>
      <c r="L466" s="542">
        <f t="shared" si="54"/>
        <v>-1</v>
      </c>
      <c r="M466" s="661"/>
      <c r="N466" s="542"/>
      <c r="O466" s="542"/>
      <c r="P466" s="672"/>
      <c r="Q466" s="546"/>
    </row>
    <row r="467" ht="14.25" customHeight="1" outlineLevel="1">
      <c r="B467" s="683"/>
      <c r="D467" s="712"/>
      <c r="E467" s="660" t="s">
        <v>715</v>
      </c>
      <c r="F467" s="821">
        <v>40.0</v>
      </c>
      <c r="G467" s="546">
        <v>549.0</v>
      </c>
      <c r="H467" s="735"/>
      <c r="I467" s="550">
        <v>74.0</v>
      </c>
      <c r="J467" s="542">
        <f t="shared" si="52"/>
        <v>0.1347905282</v>
      </c>
      <c r="K467" s="541">
        <f t="shared" si="53"/>
        <v>-74</v>
      </c>
      <c r="L467" s="542">
        <f t="shared" si="54"/>
        <v>-1</v>
      </c>
      <c r="M467" s="661"/>
      <c r="N467" s="542"/>
      <c r="O467" s="542"/>
      <c r="P467" s="672"/>
      <c r="Q467" s="546"/>
    </row>
    <row r="468" ht="14.25" customHeight="1" outlineLevel="1">
      <c r="B468" s="683"/>
      <c r="D468" s="712"/>
      <c r="E468" s="660" t="s">
        <v>716</v>
      </c>
      <c r="F468" s="821">
        <v>40.0</v>
      </c>
      <c r="G468" s="546">
        <v>549.0</v>
      </c>
      <c r="H468" s="735"/>
      <c r="I468" s="550">
        <v>74.0</v>
      </c>
      <c r="J468" s="542">
        <f t="shared" si="52"/>
        <v>0.1347905282</v>
      </c>
      <c r="K468" s="541">
        <f t="shared" si="53"/>
        <v>-74</v>
      </c>
      <c r="L468" s="542">
        <f t="shared" si="54"/>
        <v>-1</v>
      </c>
      <c r="M468" s="661"/>
      <c r="N468" s="542"/>
      <c r="O468" s="542"/>
      <c r="P468" s="672"/>
      <c r="Q468" s="546"/>
    </row>
    <row r="469" ht="14.25" hidden="1" customHeight="1" outlineLevel="1">
      <c r="B469" s="683"/>
      <c r="C469" s="543"/>
      <c r="D469" s="712"/>
      <c r="E469" s="660" t="s">
        <v>318</v>
      </c>
      <c r="F469" s="547">
        <v>50.0</v>
      </c>
      <c r="G469" s="546"/>
      <c r="H469" s="735"/>
      <c r="I469" s="550">
        <v>92.0</v>
      </c>
      <c r="J469" s="542" t="str">
        <f t="shared" si="52"/>
        <v>#DIV/0!</v>
      </c>
      <c r="K469" s="541">
        <f t="shared" si="53"/>
        <v>-92</v>
      </c>
      <c r="L469" s="542">
        <f t="shared" si="54"/>
        <v>-1</v>
      </c>
      <c r="M469" s="661"/>
      <c r="N469" s="542"/>
      <c r="O469" s="542"/>
      <c r="P469" s="672"/>
      <c r="Q469" s="546"/>
    </row>
    <row r="470">
      <c r="A470" s="1024" t="s">
        <v>866</v>
      </c>
      <c r="B470" s="954"/>
      <c r="C470" s="1024" t="s">
        <v>867</v>
      </c>
      <c r="D470" s="955"/>
      <c r="E470" s="956" t="s">
        <v>713</v>
      </c>
      <c r="F470" s="957"/>
      <c r="G470" s="958"/>
      <c r="H470" s="959"/>
      <c r="I470" s="960"/>
      <c r="J470" s="959"/>
      <c r="K470" s="961"/>
      <c r="L470" s="959"/>
      <c r="M470" s="958"/>
      <c r="N470" s="959"/>
      <c r="O470" s="959"/>
      <c r="P470" s="963"/>
      <c r="Q470" s="969"/>
    </row>
    <row r="471">
      <c r="B471" s="954"/>
      <c r="D471" s="955"/>
      <c r="E471" s="956" t="s">
        <v>714</v>
      </c>
      <c r="F471" s="957"/>
      <c r="G471" s="958"/>
      <c r="H471" s="959"/>
      <c r="I471" s="960"/>
      <c r="J471" s="959"/>
      <c r="K471" s="961"/>
      <c r="L471" s="959"/>
      <c r="M471" s="958"/>
      <c r="N471" s="959"/>
      <c r="O471" s="959"/>
      <c r="P471" s="958"/>
      <c r="Q471" s="958"/>
    </row>
    <row r="472">
      <c r="B472" s="954"/>
      <c r="D472" s="955"/>
      <c r="E472" s="956" t="s">
        <v>715</v>
      </c>
      <c r="F472" s="957"/>
      <c r="G472" s="958"/>
      <c r="H472" s="959"/>
      <c r="I472" s="960"/>
      <c r="J472" s="959"/>
      <c r="K472" s="961"/>
      <c r="L472" s="959"/>
      <c r="M472" s="958"/>
      <c r="N472" s="959"/>
      <c r="O472" s="959"/>
      <c r="P472" s="963"/>
      <c r="Q472" s="969"/>
    </row>
    <row r="473">
      <c r="B473" s="954"/>
      <c r="D473" s="955"/>
      <c r="E473" s="956" t="s">
        <v>716</v>
      </c>
      <c r="F473" s="957"/>
      <c r="G473" s="958"/>
      <c r="H473" s="959"/>
      <c r="I473" s="960"/>
      <c r="J473" s="959"/>
      <c r="K473" s="961"/>
      <c r="L473" s="959"/>
      <c r="M473" s="958"/>
      <c r="N473" s="959"/>
      <c r="O473" s="959"/>
      <c r="P473" s="963"/>
      <c r="Q473" s="969"/>
    </row>
    <row r="474" hidden="1">
      <c r="B474" s="954"/>
      <c r="C474" s="954"/>
      <c r="D474" s="955"/>
      <c r="E474" s="956" t="s">
        <v>318</v>
      </c>
      <c r="F474" s="957"/>
      <c r="G474" s="958"/>
      <c r="H474" s="959"/>
      <c r="I474" s="960"/>
      <c r="J474" s="959"/>
      <c r="K474" s="961"/>
      <c r="L474" s="959"/>
      <c r="M474" s="958"/>
      <c r="N474" s="959"/>
      <c r="O474" s="959"/>
      <c r="P474" s="963"/>
      <c r="Q474" s="969"/>
    </row>
    <row r="475">
      <c r="A475" s="693" t="s">
        <v>868</v>
      </c>
      <c r="B475" s="980"/>
      <c r="C475" s="693" t="s">
        <v>868</v>
      </c>
      <c r="D475" s="1025"/>
      <c r="E475" s="956" t="s">
        <v>713</v>
      </c>
      <c r="F475" s="974">
        <v>40.0</v>
      </c>
      <c r="G475" s="975">
        <v>899.0</v>
      </c>
      <c r="H475" s="634" t="str">
        <f>G475/Q475</f>
        <v>#DIV/0!</v>
      </c>
      <c r="I475" s="766">
        <v>165.0</v>
      </c>
      <c r="J475" s="995">
        <f t="shared" ref="J475:J484" si="55">I475/G475</f>
        <v>0.1835372636</v>
      </c>
      <c r="K475" s="541">
        <f t="shared" ref="K475:K484" si="56">P475-I475</f>
        <v>-165</v>
      </c>
      <c r="L475" s="542">
        <f t="shared" ref="L475:L484" si="57">P475/I475-1</f>
        <v>-1</v>
      </c>
      <c r="M475" s="963"/>
      <c r="N475" s="710" t="s">
        <v>313</v>
      </c>
      <c r="O475" s="710" t="s">
        <v>313</v>
      </c>
      <c r="P475" s="963"/>
      <c r="Q475" s="963"/>
    </row>
    <row r="476">
      <c r="B476" s="980"/>
      <c r="D476" s="1025"/>
      <c r="E476" s="956" t="s">
        <v>714</v>
      </c>
      <c r="F476" s="974">
        <v>40.0</v>
      </c>
      <c r="G476" s="975">
        <v>899.0</v>
      </c>
      <c r="H476" s="977"/>
      <c r="I476" s="766">
        <v>165.0</v>
      </c>
      <c r="J476" s="995">
        <f t="shared" si="55"/>
        <v>0.1835372636</v>
      </c>
      <c r="K476" s="541">
        <f t="shared" si="56"/>
        <v>-165</v>
      </c>
      <c r="L476" s="542">
        <f t="shared" si="57"/>
        <v>-1</v>
      </c>
      <c r="M476" s="963"/>
      <c r="N476" s="977"/>
      <c r="O476" s="977"/>
      <c r="P476" s="963"/>
      <c r="Q476" s="963"/>
    </row>
    <row r="477">
      <c r="B477" s="980"/>
      <c r="D477" s="1025"/>
      <c r="E477" s="956" t="s">
        <v>715</v>
      </c>
      <c r="F477" s="974">
        <v>40.0</v>
      </c>
      <c r="G477" s="975">
        <v>899.0</v>
      </c>
      <c r="H477" s="977"/>
      <c r="I477" s="766">
        <v>165.0</v>
      </c>
      <c r="J477" s="995">
        <f t="shared" si="55"/>
        <v>0.1835372636</v>
      </c>
      <c r="K477" s="541">
        <f t="shared" si="56"/>
        <v>-165</v>
      </c>
      <c r="L477" s="542">
        <f t="shared" si="57"/>
        <v>-1</v>
      </c>
      <c r="M477" s="963"/>
      <c r="N477" s="977"/>
      <c r="O477" s="977"/>
      <c r="P477" s="963"/>
      <c r="Q477" s="963"/>
    </row>
    <row r="478">
      <c r="B478" s="980"/>
      <c r="D478" s="1025"/>
      <c r="E478" s="956" t="s">
        <v>716</v>
      </c>
      <c r="F478" s="974">
        <v>40.0</v>
      </c>
      <c r="G478" s="975">
        <v>899.0</v>
      </c>
      <c r="H478" s="977"/>
      <c r="I478" s="766">
        <v>165.0</v>
      </c>
      <c r="J478" s="995">
        <f t="shared" si="55"/>
        <v>0.1835372636</v>
      </c>
      <c r="K478" s="541">
        <f t="shared" si="56"/>
        <v>-165</v>
      </c>
      <c r="L478" s="542">
        <f t="shared" si="57"/>
        <v>-1</v>
      </c>
      <c r="M478" s="963"/>
      <c r="N478" s="977"/>
      <c r="O478" s="977"/>
      <c r="P478" s="963"/>
      <c r="Q478" s="963"/>
    </row>
    <row r="479" hidden="1">
      <c r="B479" s="980"/>
      <c r="C479" s="980"/>
      <c r="D479" s="1025"/>
      <c r="E479" s="956" t="s">
        <v>318</v>
      </c>
      <c r="F479" s="547">
        <v>50.0</v>
      </c>
      <c r="G479" s="963"/>
      <c r="H479" s="977"/>
      <c r="I479" s="766">
        <v>180.0</v>
      </c>
      <c r="J479" s="542" t="str">
        <f t="shared" si="55"/>
        <v>#DIV/0!</v>
      </c>
      <c r="K479" s="541">
        <f t="shared" si="56"/>
        <v>-180</v>
      </c>
      <c r="L479" s="542">
        <f t="shared" si="57"/>
        <v>-1</v>
      </c>
      <c r="M479" s="963"/>
      <c r="N479" s="977"/>
      <c r="O479" s="977"/>
      <c r="P479" s="963"/>
      <c r="Q479" s="963"/>
    </row>
    <row r="480">
      <c r="A480" s="693" t="s">
        <v>869</v>
      </c>
      <c r="B480" s="980"/>
      <c r="C480" s="693" t="s">
        <v>869</v>
      </c>
      <c r="D480" s="1025"/>
      <c r="E480" s="956" t="s">
        <v>713</v>
      </c>
      <c r="F480" s="974">
        <v>40.0</v>
      </c>
      <c r="G480" s="975">
        <v>999.0</v>
      </c>
      <c r="H480" s="634" t="str">
        <f>G480/Q480</f>
        <v>#DIV/0!</v>
      </c>
      <c r="I480" s="766">
        <v>205.0</v>
      </c>
      <c r="J480" s="1026">
        <f t="shared" si="55"/>
        <v>0.2052052052</v>
      </c>
      <c r="K480" s="541">
        <f t="shared" si="56"/>
        <v>-205</v>
      </c>
      <c r="L480" s="542">
        <f t="shared" si="57"/>
        <v>-1</v>
      </c>
      <c r="M480" s="963"/>
      <c r="N480" s="710" t="s">
        <v>313</v>
      </c>
      <c r="O480" s="710" t="s">
        <v>313</v>
      </c>
      <c r="P480" s="963"/>
      <c r="Q480" s="963"/>
    </row>
    <row r="481">
      <c r="B481" s="980"/>
      <c r="D481" s="1025"/>
      <c r="E481" s="956" t="s">
        <v>714</v>
      </c>
      <c r="F481" s="974">
        <v>40.0</v>
      </c>
      <c r="G481" s="975">
        <v>999.0</v>
      </c>
      <c r="H481" s="977"/>
      <c r="I481" s="766">
        <v>205.0</v>
      </c>
      <c r="J481" s="1026">
        <f t="shared" si="55"/>
        <v>0.2052052052</v>
      </c>
      <c r="K481" s="541">
        <f t="shared" si="56"/>
        <v>-205</v>
      </c>
      <c r="L481" s="542">
        <f t="shared" si="57"/>
        <v>-1</v>
      </c>
      <c r="M481" s="963"/>
      <c r="N481" s="977"/>
      <c r="O481" s="977"/>
      <c r="P481" s="963"/>
      <c r="Q481" s="963"/>
    </row>
    <row r="482">
      <c r="B482" s="980"/>
      <c r="D482" s="1025"/>
      <c r="E482" s="956" t="s">
        <v>715</v>
      </c>
      <c r="F482" s="974">
        <v>40.0</v>
      </c>
      <c r="G482" s="975">
        <v>999.0</v>
      </c>
      <c r="H482" s="977"/>
      <c r="I482" s="766">
        <v>205.0</v>
      </c>
      <c r="J482" s="1026">
        <f t="shared" si="55"/>
        <v>0.2052052052</v>
      </c>
      <c r="K482" s="541">
        <f t="shared" si="56"/>
        <v>-205</v>
      </c>
      <c r="L482" s="542">
        <f t="shared" si="57"/>
        <v>-1</v>
      </c>
      <c r="M482" s="963"/>
      <c r="N482" s="977"/>
      <c r="O482" s="977"/>
      <c r="P482" s="963"/>
      <c r="Q482" s="963"/>
    </row>
    <row r="483">
      <c r="B483" s="980"/>
      <c r="D483" s="1025"/>
      <c r="E483" s="956" t="s">
        <v>716</v>
      </c>
      <c r="F483" s="974">
        <v>40.0</v>
      </c>
      <c r="G483" s="975">
        <v>999.0</v>
      </c>
      <c r="H483" s="977"/>
      <c r="I483" s="766">
        <v>205.0</v>
      </c>
      <c r="J483" s="1026">
        <f t="shared" si="55"/>
        <v>0.2052052052</v>
      </c>
      <c r="K483" s="541">
        <f t="shared" si="56"/>
        <v>-205</v>
      </c>
      <c r="L483" s="542">
        <f t="shared" si="57"/>
        <v>-1</v>
      </c>
      <c r="M483" s="963"/>
      <c r="N483" s="977"/>
      <c r="O483" s="977"/>
      <c r="P483" s="963"/>
      <c r="Q483" s="963"/>
    </row>
    <row r="484" hidden="1">
      <c r="B484" s="980"/>
      <c r="C484" s="980"/>
      <c r="D484" s="1025"/>
      <c r="E484" s="956" t="s">
        <v>318</v>
      </c>
      <c r="F484" s="547">
        <v>50.0</v>
      </c>
      <c r="G484" s="963"/>
      <c r="H484" s="977"/>
      <c r="I484" s="766">
        <v>273.0</v>
      </c>
      <c r="J484" s="542" t="str">
        <f t="shared" si="55"/>
        <v>#DIV/0!</v>
      </c>
      <c r="K484" s="541">
        <f t="shared" si="56"/>
        <v>-273</v>
      </c>
      <c r="L484" s="542">
        <f t="shared" si="57"/>
        <v>-1</v>
      </c>
      <c r="M484" s="963"/>
      <c r="N484" s="977"/>
      <c r="O484" s="977"/>
      <c r="P484" s="963"/>
      <c r="Q484" s="963"/>
    </row>
    <row r="485">
      <c r="A485" s="1024" t="s">
        <v>871</v>
      </c>
      <c r="B485" s="954"/>
      <c r="C485" s="1024" t="s">
        <v>871</v>
      </c>
      <c r="D485" s="955"/>
      <c r="E485" s="956" t="s">
        <v>713</v>
      </c>
      <c r="F485" s="957"/>
      <c r="G485" s="958"/>
      <c r="H485" s="959"/>
      <c r="I485" s="960"/>
      <c r="J485" s="959"/>
      <c r="K485" s="961"/>
      <c r="L485" s="959"/>
      <c r="M485" s="958"/>
      <c r="N485" s="959"/>
      <c r="O485" s="959"/>
      <c r="P485" s="963"/>
      <c r="Q485" s="969"/>
    </row>
    <row r="486">
      <c r="B486" s="954"/>
      <c r="D486" s="955"/>
      <c r="E486" s="956" t="s">
        <v>714</v>
      </c>
      <c r="F486" s="957"/>
      <c r="G486" s="958"/>
      <c r="H486" s="959"/>
      <c r="I486" s="960"/>
      <c r="J486" s="959"/>
      <c r="K486" s="961"/>
      <c r="L486" s="959"/>
      <c r="M486" s="958"/>
      <c r="N486" s="959"/>
      <c r="O486" s="959"/>
      <c r="P486" s="963"/>
      <c r="Q486" s="969"/>
    </row>
    <row r="487">
      <c r="B487" s="954"/>
      <c r="D487" s="955"/>
      <c r="E487" s="956" t="s">
        <v>715</v>
      </c>
      <c r="F487" s="957"/>
      <c r="G487" s="958"/>
      <c r="H487" s="959"/>
      <c r="I487" s="960"/>
      <c r="J487" s="959"/>
      <c r="K487" s="961"/>
      <c r="L487" s="959"/>
      <c r="M487" s="958"/>
      <c r="N487" s="959"/>
      <c r="O487" s="959"/>
      <c r="P487" s="963"/>
      <c r="Q487" s="969"/>
    </row>
    <row r="488">
      <c r="B488" s="954"/>
      <c r="D488" s="955"/>
      <c r="E488" s="956" t="s">
        <v>716</v>
      </c>
      <c r="F488" s="957"/>
      <c r="G488" s="958"/>
      <c r="H488" s="959"/>
      <c r="I488" s="960"/>
      <c r="J488" s="959"/>
      <c r="K488" s="961"/>
      <c r="L488" s="959"/>
      <c r="M488" s="958"/>
      <c r="N488" s="959"/>
      <c r="O488" s="959"/>
      <c r="P488" s="963"/>
      <c r="Q488" s="969"/>
    </row>
    <row r="489" hidden="1">
      <c r="B489" s="954"/>
      <c r="C489" s="954"/>
      <c r="D489" s="955"/>
      <c r="E489" s="956" t="s">
        <v>318</v>
      </c>
      <c r="F489" s="957"/>
      <c r="G489" s="958"/>
      <c r="H489" s="959"/>
      <c r="I489" s="960"/>
      <c r="J489" s="959"/>
      <c r="K489" s="961"/>
      <c r="L489" s="959"/>
      <c r="M489" s="958"/>
      <c r="N489" s="959"/>
      <c r="O489" s="959"/>
      <c r="P489" s="963"/>
      <c r="Q489" s="969"/>
    </row>
    <row r="490">
      <c r="A490" s="693" t="s">
        <v>872</v>
      </c>
      <c r="B490" s="980"/>
      <c r="C490" s="693" t="s">
        <v>872</v>
      </c>
      <c r="D490" s="1025"/>
      <c r="E490" s="956" t="s">
        <v>713</v>
      </c>
      <c r="F490" s="974">
        <v>40.0</v>
      </c>
      <c r="G490" s="975">
        <v>449.0</v>
      </c>
      <c r="H490" s="634" t="str">
        <f>G490/Q490</f>
        <v>#DIV/0!</v>
      </c>
      <c r="I490" s="766">
        <v>70.0</v>
      </c>
      <c r="J490" s="542">
        <f t="shared" ref="J490:J499" si="58">I490/G490</f>
        <v>0.1559020045</v>
      </c>
      <c r="K490" s="541">
        <f t="shared" ref="K490:K499" si="59">P490-I490</f>
        <v>-70</v>
      </c>
      <c r="L490" s="542">
        <f t="shared" ref="L490:L499" si="60">P490/I490-1</f>
        <v>-1</v>
      </c>
      <c r="M490" s="963"/>
      <c r="N490" s="710" t="s">
        <v>313</v>
      </c>
      <c r="O490" s="710" t="s">
        <v>313</v>
      </c>
      <c r="P490" s="963"/>
      <c r="Q490" s="963"/>
    </row>
    <row r="491">
      <c r="B491" s="980"/>
      <c r="D491" s="1025"/>
      <c r="E491" s="956" t="s">
        <v>714</v>
      </c>
      <c r="F491" s="974">
        <v>40.0</v>
      </c>
      <c r="G491" s="975">
        <v>449.0</v>
      </c>
      <c r="H491" s="977"/>
      <c r="I491" s="766">
        <v>70.0</v>
      </c>
      <c r="J491" s="542">
        <f t="shared" si="58"/>
        <v>0.1559020045</v>
      </c>
      <c r="K491" s="541">
        <f t="shared" si="59"/>
        <v>-70</v>
      </c>
      <c r="L491" s="542">
        <f t="shared" si="60"/>
        <v>-1</v>
      </c>
      <c r="M491" s="963"/>
      <c r="N491" s="977"/>
      <c r="O491" s="977"/>
      <c r="P491" s="963"/>
      <c r="Q491" s="963"/>
    </row>
    <row r="492">
      <c r="B492" s="980"/>
      <c r="D492" s="1025"/>
      <c r="E492" s="956" t="s">
        <v>715</v>
      </c>
      <c r="F492" s="974">
        <v>40.0</v>
      </c>
      <c r="G492" s="975">
        <v>469.0</v>
      </c>
      <c r="H492" s="977"/>
      <c r="I492" s="766">
        <v>70.0</v>
      </c>
      <c r="J492" s="1027">
        <f t="shared" si="58"/>
        <v>0.1492537313</v>
      </c>
      <c r="K492" s="541">
        <f t="shared" si="59"/>
        <v>-70</v>
      </c>
      <c r="L492" s="542">
        <f t="shared" si="60"/>
        <v>-1</v>
      </c>
      <c r="M492" s="963"/>
      <c r="N492" s="977"/>
      <c r="O492" s="977"/>
      <c r="P492" s="963"/>
      <c r="Q492" s="963"/>
    </row>
    <row r="493">
      <c r="B493" s="980"/>
      <c r="D493" s="1025"/>
      <c r="E493" s="956" t="s">
        <v>716</v>
      </c>
      <c r="F493" s="974">
        <v>40.0</v>
      </c>
      <c r="G493" s="975">
        <v>469.0</v>
      </c>
      <c r="H493" s="977"/>
      <c r="I493" s="766">
        <v>70.0</v>
      </c>
      <c r="J493" s="1027">
        <f t="shared" si="58"/>
        <v>0.1492537313</v>
      </c>
      <c r="K493" s="541">
        <f t="shared" si="59"/>
        <v>-70</v>
      </c>
      <c r="L493" s="542">
        <f t="shared" si="60"/>
        <v>-1</v>
      </c>
      <c r="M493" s="963"/>
      <c r="N493" s="977"/>
      <c r="O493" s="977"/>
      <c r="P493" s="963"/>
      <c r="Q493" s="963"/>
    </row>
    <row r="494" hidden="1">
      <c r="B494" s="980"/>
      <c r="C494" s="980"/>
      <c r="D494" s="1025"/>
      <c r="E494" s="956" t="s">
        <v>318</v>
      </c>
      <c r="F494" s="547">
        <v>50.0</v>
      </c>
      <c r="G494" s="963"/>
      <c r="H494" s="977"/>
      <c r="I494" s="766">
        <v>87.0</v>
      </c>
      <c r="J494" s="542" t="str">
        <f t="shared" si="58"/>
        <v>#DIV/0!</v>
      </c>
      <c r="K494" s="541">
        <f t="shared" si="59"/>
        <v>-87</v>
      </c>
      <c r="L494" s="542">
        <f t="shared" si="60"/>
        <v>-1</v>
      </c>
      <c r="M494" s="963"/>
      <c r="N494" s="977"/>
      <c r="O494" s="977"/>
      <c r="P494" s="963"/>
      <c r="Q494" s="963"/>
    </row>
    <row r="495">
      <c r="A495" s="693" t="s">
        <v>873</v>
      </c>
      <c r="B495" s="980"/>
      <c r="C495" s="693" t="s">
        <v>873</v>
      </c>
      <c r="D495" s="1025"/>
      <c r="E495" s="956" t="s">
        <v>713</v>
      </c>
      <c r="F495" s="974">
        <v>40.0</v>
      </c>
      <c r="G495" s="975">
        <v>499.0</v>
      </c>
      <c r="H495" s="634" t="str">
        <f>G495/Q495</f>
        <v>#DIV/0!</v>
      </c>
      <c r="I495" s="766">
        <v>78.0</v>
      </c>
      <c r="J495" s="542">
        <f t="shared" si="58"/>
        <v>0.1563126253</v>
      </c>
      <c r="K495" s="541">
        <f t="shared" si="59"/>
        <v>-78</v>
      </c>
      <c r="L495" s="542">
        <f t="shared" si="60"/>
        <v>-1</v>
      </c>
      <c r="M495" s="963"/>
      <c r="N495" s="710" t="s">
        <v>313</v>
      </c>
      <c r="O495" s="710" t="s">
        <v>313</v>
      </c>
      <c r="P495" s="963"/>
      <c r="Q495" s="963"/>
    </row>
    <row r="496">
      <c r="B496" s="980"/>
      <c r="D496" s="1025"/>
      <c r="E496" s="956" t="s">
        <v>714</v>
      </c>
      <c r="F496" s="974">
        <v>40.0</v>
      </c>
      <c r="G496" s="975">
        <v>499.0</v>
      </c>
      <c r="H496" s="977"/>
      <c r="I496" s="766">
        <v>78.0</v>
      </c>
      <c r="J496" s="542">
        <f t="shared" si="58"/>
        <v>0.1563126253</v>
      </c>
      <c r="K496" s="541">
        <f t="shared" si="59"/>
        <v>-78</v>
      </c>
      <c r="L496" s="542">
        <f t="shared" si="60"/>
        <v>-1</v>
      </c>
      <c r="M496" s="963"/>
      <c r="N496" s="977"/>
      <c r="O496" s="977"/>
      <c r="P496" s="963"/>
      <c r="Q496" s="963"/>
    </row>
    <row r="497">
      <c r="B497" s="980"/>
      <c r="D497" s="1025"/>
      <c r="E497" s="956" t="s">
        <v>715</v>
      </c>
      <c r="F497" s="974">
        <v>40.0</v>
      </c>
      <c r="G497" s="975">
        <v>549.0</v>
      </c>
      <c r="H497" s="977"/>
      <c r="I497" s="766">
        <v>78.0</v>
      </c>
      <c r="J497" s="1028">
        <f t="shared" si="58"/>
        <v>0.1420765027</v>
      </c>
      <c r="K497" s="541">
        <f t="shared" si="59"/>
        <v>-78</v>
      </c>
      <c r="L497" s="542">
        <f t="shared" si="60"/>
        <v>-1</v>
      </c>
      <c r="M497" s="963"/>
      <c r="N497" s="977"/>
      <c r="O497" s="977"/>
      <c r="P497" s="963"/>
      <c r="Q497" s="963"/>
    </row>
    <row r="498">
      <c r="B498" s="980"/>
      <c r="D498" s="1025"/>
      <c r="E498" s="956" t="s">
        <v>716</v>
      </c>
      <c r="F498" s="974">
        <v>40.0</v>
      </c>
      <c r="G498" s="975">
        <v>549.0</v>
      </c>
      <c r="H498" s="977"/>
      <c r="I498" s="766">
        <v>78.0</v>
      </c>
      <c r="J498" s="1028">
        <f t="shared" si="58"/>
        <v>0.1420765027</v>
      </c>
      <c r="K498" s="541">
        <f t="shared" si="59"/>
        <v>-78</v>
      </c>
      <c r="L498" s="542">
        <f t="shared" si="60"/>
        <v>-1</v>
      </c>
      <c r="M498" s="963"/>
      <c r="N498" s="977"/>
      <c r="O498" s="977"/>
      <c r="P498" s="963"/>
      <c r="Q498" s="963"/>
    </row>
    <row r="499" hidden="1">
      <c r="B499" s="980"/>
      <c r="C499" s="980"/>
      <c r="D499" s="1025"/>
      <c r="E499" s="956" t="s">
        <v>318</v>
      </c>
      <c r="F499" s="547">
        <v>50.0</v>
      </c>
      <c r="G499" s="963"/>
      <c r="H499" s="977"/>
      <c r="I499" s="766">
        <v>97.0</v>
      </c>
      <c r="J499" s="542" t="str">
        <f t="shared" si="58"/>
        <v>#DIV/0!</v>
      </c>
      <c r="K499" s="541">
        <f t="shared" si="59"/>
        <v>-97</v>
      </c>
      <c r="L499" s="542">
        <f t="shared" si="60"/>
        <v>-1</v>
      </c>
      <c r="M499" s="963"/>
      <c r="N499" s="977"/>
      <c r="O499" s="977"/>
      <c r="P499" s="963"/>
      <c r="Q499" s="963"/>
    </row>
    <row r="500">
      <c r="A500" s="953" t="s">
        <v>875</v>
      </c>
      <c r="B500" s="954"/>
      <c r="C500" s="954"/>
      <c r="D500" s="955"/>
      <c r="E500" s="956" t="s">
        <v>713</v>
      </c>
      <c r="F500" s="957"/>
      <c r="G500" s="958"/>
      <c r="H500" s="959"/>
      <c r="I500" s="960"/>
      <c r="J500" s="959"/>
      <c r="K500" s="961"/>
      <c r="L500" s="959"/>
      <c r="M500" s="958"/>
      <c r="N500" s="959"/>
      <c r="O500" s="959"/>
      <c r="P500" s="958"/>
      <c r="Q500" s="958"/>
    </row>
    <row r="501">
      <c r="B501" s="954"/>
      <c r="C501" s="954"/>
      <c r="D501" s="955"/>
      <c r="E501" s="956" t="s">
        <v>714</v>
      </c>
      <c r="F501" s="957"/>
      <c r="G501" s="958"/>
      <c r="H501" s="959"/>
      <c r="I501" s="960"/>
      <c r="J501" s="959"/>
      <c r="K501" s="961"/>
      <c r="L501" s="959"/>
      <c r="M501" s="958"/>
      <c r="N501" s="959"/>
      <c r="O501" s="959"/>
      <c r="P501" s="958"/>
      <c r="Q501" s="958"/>
    </row>
    <row r="502">
      <c r="B502" s="954"/>
      <c r="C502" s="954"/>
      <c r="D502" s="955"/>
      <c r="E502" s="956" t="s">
        <v>715</v>
      </c>
      <c r="F502" s="957"/>
      <c r="G502" s="958"/>
      <c r="H502" s="959"/>
      <c r="I502" s="960"/>
      <c r="J502" s="959"/>
      <c r="K502" s="961"/>
      <c r="L502" s="959"/>
      <c r="M502" s="958"/>
      <c r="N502" s="959"/>
      <c r="O502" s="959"/>
      <c r="P502" s="958"/>
      <c r="Q502" s="958"/>
    </row>
    <row r="503">
      <c r="B503" s="954"/>
      <c r="C503" s="954"/>
      <c r="D503" s="955"/>
      <c r="E503" s="956" t="s">
        <v>736</v>
      </c>
      <c r="F503" s="957"/>
      <c r="G503" s="958"/>
      <c r="H503" s="959"/>
      <c r="I503" s="960"/>
      <c r="J503" s="959"/>
      <c r="K503" s="961"/>
      <c r="L503" s="959"/>
      <c r="M503" s="958"/>
      <c r="N503" s="959"/>
      <c r="O503" s="959"/>
      <c r="P503" s="958"/>
      <c r="Q503" s="958"/>
    </row>
    <row r="504" hidden="1">
      <c r="B504" s="954"/>
      <c r="C504" s="954"/>
      <c r="D504" s="955"/>
      <c r="E504" s="956" t="s">
        <v>318</v>
      </c>
      <c r="F504" s="957"/>
      <c r="G504" s="958"/>
      <c r="H504" s="959"/>
      <c r="I504" s="960"/>
      <c r="J504" s="959"/>
      <c r="K504" s="961"/>
      <c r="L504" s="959"/>
      <c r="M504" s="958"/>
      <c r="N504" s="959"/>
      <c r="O504" s="959"/>
      <c r="P504" s="958"/>
      <c r="Q504" s="958"/>
    </row>
    <row r="505">
      <c r="A505" s="693" t="s">
        <v>876</v>
      </c>
      <c r="B505" s="980"/>
      <c r="C505" s="693" t="s">
        <v>876</v>
      </c>
      <c r="D505" s="1025"/>
      <c r="E505" s="956" t="s">
        <v>713</v>
      </c>
      <c r="F505" s="974">
        <v>40.0</v>
      </c>
      <c r="G505" s="975">
        <v>299.0</v>
      </c>
      <c r="H505" s="977"/>
      <c r="I505" s="766">
        <v>40.0</v>
      </c>
      <c r="J505" s="1029">
        <f t="shared" ref="J505:J519" si="61">I505/G505</f>
        <v>0.1337792642</v>
      </c>
      <c r="K505" s="541">
        <f t="shared" ref="K505:K519" si="62">P505-I505</f>
        <v>-40</v>
      </c>
      <c r="L505" s="542">
        <f t="shared" ref="L505:L519" si="63">P505/I505-1</f>
        <v>-1</v>
      </c>
      <c r="M505" s="963"/>
      <c r="N505" s="977"/>
      <c r="O505" s="977"/>
      <c r="P505" s="963"/>
      <c r="Q505" s="963"/>
    </row>
    <row r="506">
      <c r="B506" s="980"/>
      <c r="D506" s="1025"/>
      <c r="E506" s="956" t="s">
        <v>714</v>
      </c>
      <c r="F506" s="974">
        <v>40.0</v>
      </c>
      <c r="G506" s="975">
        <v>299.0</v>
      </c>
      <c r="H506" s="977"/>
      <c r="I506" s="766">
        <v>40.0</v>
      </c>
      <c r="J506" s="1029">
        <f t="shared" si="61"/>
        <v>0.1337792642</v>
      </c>
      <c r="K506" s="541">
        <f t="shared" si="62"/>
        <v>-40</v>
      </c>
      <c r="L506" s="542">
        <f t="shared" si="63"/>
        <v>-1</v>
      </c>
      <c r="M506" s="963"/>
      <c r="N506" s="977"/>
      <c r="O506" s="977"/>
      <c r="P506" s="963"/>
      <c r="Q506" s="963"/>
    </row>
    <row r="507">
      <c r="B507" s="980"/>
      <c r="D507" s="1025"/>
      <c r="E507" s="956" t="s">
        <v>715</v>
      </c>
      <c r="F507" s="974">
        <v>40.0</v>
      </c>
      <c r="G507" s="975">
        <v>299.0</v>
      </c>
      <c r="H507" s="977"/>
      <c r="I507" s="766">
        <v>40.0</v>
      </c>
      <c r="J507" s="1029">
        <f t="shared" si="61"/>
        <v>0.1337792642</v>
      </c>
      <c r="K507" s="541">
        <f t="shared" si="62"/>
        <v>-40</v>
      </c>
      <c r="L507" s="542">
        <f t="shared" si="63"/>
        <v>-1</v>
      </c>
      <c r="M507" s="963"/>
      <c r="N507" s="977"/>
      <c r="O507" s="977"/>
      <c r="P507" s="963"/>
      <c r="Q507" s="963"/>
    </row>
    <row r="508">
      <c r="B508" s="980"/>
      <c r="D508" s="1025"/>
      <c r="E508" s="956" t="s">
        <v>716</v>
      </c>
      <c r="F508" s="974">
        <v>40.0</v>
      </c>
      <c r="G508" s="975">
        <v>299.0</v>
      </c>
      <c r="H508" s="977"/>
      <c r="I508" s="766">
        <v>40.0</v>
      </c>
      <c r="J508" s="1029">
        <f t="shared" si="61"/>
        <v>0.1337792642</v>
      </c>
      <c r="K508" s="541">
        <f t="shared" si="62"/>
        <v>-40</v>
      </c>
      <c r="L508" s="542">
        <f t="shared" si="63"/>
        <v>-1</v>
      </c>
      <c r="M508" s="963"/>
      <c r="N508" s="977"/>
      <c r="O508" s="977"/>
      <c r="P508" s="963"/>
      <c r="Q508" s="963"/>
    </row>
    <row r="509" hidden="1">
      <c r="B509" s="980"/>
      <c r="C509" s="980"/>
      <c r="D509" s="1025"/>
      <c r="E509" s="956" t="s">
        <v>318</v>
      </c>
      <c r="F509" s="547">
        <v>50.0</v>
      </c>
      <c r="G509" s="963"/>
      <c r="H509" s="977"/>
      <c r="I509" s="766">
        <v>50.0</v>
      </c>
      <c r="J509" s="542" t="str">
        <f t="shared" si="61"/>
        <v>#DIV/0!</v>
      </c>
      <c r="K509" s="541">
        <f t="shared" si="62"/>
        <v>-50</v>
      </c>
      <c r="L509" s="542">
        <f t="shared" si="63"/>
        <v>-1</v>
      </c>
      <c r="M509" s="963"/>
      <c r="N509" s="977"/>
      <c r="O509" s="977"/>
      <c r="P509" s="963"/>
      <c r="Q509" s="963"/>
    </row>
    <row r="510">
      <c r="A510" s="693" t="s">
        <v>877</v>
      </c>
      <c r="B510" s="980"/>
      <c r="C510" s="693" t="s">
        <v>877</v>
      </c>
      <c r="D510" s="1025"/>
      <c r="E510" s="956" t="s">
        <v>713</v>
      </c>
      <c r="F510" s="974">
        <v>40.0</v>
      </c>
      <c r="G510" s="965">
        <v>479.0</v>
      </c>
      <c r="H510" s="966" t="str">
        <f>G510/Q510</f>
        <v>#DIV/0!</v>
      </c>
      <c r="I510" s="784">
        <v>68.0</v>
      </c>
      <c r="J510" s="1028">
        <f t="shared" si="61"/>
        <v>0.1419624217</v>
      </c>
      <c r="K510" s="531">
        <f t="shared" si="62"/>
        <v>-68</v>
      </c>
      <c r="L510" s="532">
        <f t="shared" si="63"/>
        <v>-1</v>
      </c>
      <c r="M510" s="963"/>
      <c r="N510" s="710" t="s">
        <v>313</v>
      </c>
      <c r="O510" s="710" t="s">
        <v>313</v>
      </c>
      <c r="P510" s="963"/>
      <c r="Q510" s="969"/>
    </row>
    <row r="511">
      <c r="B511" s="980"/>
      <c r="D511" s="1025"/>
      <c r="E511" s="956" t="s">
        <v>714</v>
      </c>
      <c r="F511" s="974">
        <v>40.0</v>
      </c>
      <c r="G511" s="965">
        <v>479.0</v>
      </c>
      <c r="H511" s="970"/>
      <c r="I511" s="784">
        <v>68.0</v>
      </c>
      <c r="J511" s="1028">
        <f t="shared" si="61"/>
        <v>0.1419624217</v>
      </c>
      <c r="K511" s="531">
        <f t="shared" si="62"/>
        <v>-68</v>
      </c>
      <c r="L511" s="532">
        <f t="shared" si="63"/>
        <v>-1</v>
      </c>
      <c r="M511" s="963"/>
      <c r="N511" s="977"/>
      <c r="O511" s="977"/>
      <c r="P511" s="963"/>
      <c r="Q511" s="969"/>
    </row>
    <row r="512">
      <c r="B512" s="980"/>
      <c r="D512" s="1025"/>
      <c r="E512" s="956" t="s">
        <v>715</v>
      </c>
      <c r="F512" s="974">
        <v>40.0</v>
      </c>
      <c r="G512" s="965">
        <v>499.0</v>
      </c>
      <c r="H512" s="970"/>
      <c r="I512" s="784">
        <v>68.0</v>
      </c>
      <c r="J512" s="1030">
        <f t="shared" si="61"/>
        <v>0.1362725451</v>
      </c>
      <c r="K512" s="531">
        <f t="shared" si="62"/>
        <v>-68</v>
      </c>
      <c r="L512" s="532">
        <f t="shared" si="63"/>
        <v>-1</v>
      </c>
      <c r="M512" s="963"/>
      <c r="N512" s="977"/>
      <c r="O512" s="977"/>
      <c r="P512" s="963"/>
      <c r="Q512" s="969"/>
    </row>
    <row r="513">
      <c r="B513" s="980"/>
      <c r="D513" s="1025"/>
      <c r="E513" s="956" t="s">
        <v>716</v>
      </c>
      <c r="F513" s="974">
        <v>40.0</v>
      </c>
      <c r="G513" s="965">
        <v>499.0</v>
      </c>
      <c r="H513" s="970"/>
      <c r="I513" s="784">
        <v>68.0</v>
      </c>
      <c r="J513" s="1030">
        <f t="shared" si="61"/>
        <v>0.1362725451</v>
      </c>
      <c r="K513" s="531">
        <f t="shared" si="62"/>
        <v>-68</v>
      </c>
      <c r="L513" s="532">
        <f t="shared" si="63"/>
        <v>-1</v>
      </c>
      <c r="M513" s="963"/>
      <c r="N513" s="977"/>
      <c r="O513" s="977"/>
      <c r="P513" s="963"/>
      <c r="Q513" s="969"/>
    </row>
    <row r="514" hidden="1">
      <c r="B514" s="980"/>
      <c r="C514" s="980"/>
      <c r="D514" s="1025"/>
      <c r="E514" s="956" t="s">
        <v>318</v>
      </c>
      <c r="F514" s="547">
        <v>50.0</v>
      </c>
      <c r="G514" s="969"/>
      <c r="H514" s="970"/>
      <c r="I514" s="784">
        <v>84.0</v>
      </c>
      <c r="J514" s="530" t="str">
        <f t="shared" si="61"/>
        <v>#DIV/0!</v>
      </c>
      <c r="K514" s="531">
        <f t="shared" si="62"/>
        <v>-84</v>
      </c>
      <c r="L514" s="532">
        <f t="shared" si="63"/>
        <v>-1</v>
      </c>
      <c r="M514" s="963"/>
      <c r="N514" s="977"/>
      <c r="O514" s="977"/>
      <c r="P514" s="963"/>
      <c r="Q514" s="969"/>
    </row>
    <row r="515">
      <c r="A515" s="693" t="s">
        <v>878</v>
      </c>
      <c r="B515" s="980"/>
      <c r="C515" s="693" t="s">
        <v>878</v>
      </c>
      <c r="D515" s="1025"/>
      <c r="E515" s="956" t="s">
        <v>713</v>
      </c>
      <c r="F515" s="974">
        <v>40.0</v>
      </c>
      <c r="G515" s="965">
        <v>459.0</v>
      </c>
      <c r="H515" s="966" t="str">
        <f>G515/Q515</f>
        <v>#DIV/0!</v>
      </c>
      <c r="I515" s="784">
        <v>55.0</v>
      </c>
      <c r="J515" s="1031">
        <f t="shared" si="61"/>
        <v>0.1198257081</v>
      </c>
      <c r="K515" s="531">
        <f t="shared" si="62"/>
        <v>-55</v>
      </c>
      <c r="L515" s="532">
        <f t="shared" si="63"/>
        <v>-1</v>
      </c>
      <c r="M515" s="963"/>
      <c r="N515" s="710" t="s">
        <v>313</v>
      </c>
      <c r="O515" s="710" t="s">
        <v>313</v>
      </c>
      <c r="P515" s="963"/>
      <c r="Q515" s="969"/>
    </row>
    <row r="516">
      <c r="B516" s="980"/>
      <c r="D516" s="1025"/>
      <c r="E516" s="956" t="s">
        <v>714</v>
      </c>
      <c r="F516" s="974">
        <v>40.0</v>
      </c>
      <c r="G516" s="965">
        <v>459.0</v>
      </c>
      <c r="H516" s="970"/>
      <c r="I516" s="784">
        <v>55.0</v>
      </c>
      <c r="J516" s="1031">
        <f t="shared" si="61"/>
        <v>0.1198257081</v>
      </c>
      <c r="K516" s="531">
        <f t="shared" si="62"/>
        <v>-55</v>
      </c>
      <c r="L516" s="532">
        <f t="shared" si="63"/>
        <v>-1</v>
      </c>
      <c r="M516" s="963"/>
      <c r="N516" s="977"/>
      <c r="O516" s="977"/>
      <c r="P516" s="963"/>
      <c r="Q516" s="969"/>
    </row>
    <row r="517">
      <c r="B517" s="980"/>
      <c r="D517" s="1025"/>
      <c r="E517" s="956" t="s">
        <v>715</v>
      </c>
      <c r="F517" s="974">
        <v>40.0</v>
      </c>
      <c r="G517" s="965">
        <v>479.0</v>
      </c>
      <c r="H517" s="970"/>
      <c r="I517" s="784">
        <v>55.0</v>
      </c>
      <c r="J517" s="1032">
        <f t="shared" si="61"/>
        <v>0.114822547</v>
      </c>
      <c r="K517" s="531">
        <f t="shared" si="62"/>
        <v>-55</v>
      </c>
      <c r="L517" s="532">
        <f t="shared" si="63"/>
        <v>-1</v>
      </c>
      <c r="M517" s="963"/>
      <c r="N517" s="977"/>
      <c r="O517" s="977"/>
      <c r="P517" s="963"/>
      <c r="Q517" s="969"/>
    </row>
    <row r="518">
      <c r="B518" s="980"/>
      <c r="D518" s="1025"/>
      <c r="E518" s="956" t="s">
        <v>716</v>
      </c>
      <c r="F518" s="974">
        <v>40.0</v>
      </c>
      <c r="G518" s="965">
        <v>479.0</v>
      </c>
      <c r="H518" s="970"/>
      <c r="I518" s="784">
        <v>55.0</v>
      </c>
      <c r="J518" s="1032">
        <f t="shared" si="61"/>
        <v>0.114822547</v>
      </c>
      <c r="K518" s="531">
        <f t="shared" si="62"/>
        <v>-55</v>
      </c>
      <c r="L518" s="532">
        <f t="shared" si="63"/>
        <v>-1</v>
      </c>
      <c r="M518" s="963"/>
      <c r="N518" s="977"/>
      <c r="O518" s="977"/>
      <c r="P518" s="963"/>
      <c r="Q518" s="969"/>
    </row>
    <row r="519" hidden="1">
      <c r="B519" s="980"/>
      <c r="C519" s="980"/>
      <c r="D519" s="1025"/>
      <c r="E519" s="956" t="s">
        <v>318</v>
      </c>
      <c r="F519" s="547">
        <v>50.0</v>
      </c>
      <c r="G519" s="969"/>
      <c r="H519" s="970"/>
      <c r="I519" s="784">
        <v>66.0</v>
      </c>
      <c r="J519" s="530" t="str">
        <f t="shared" si="61"/>
        <v>#DIV/0!</v>
      </c>
      <c r="K519" s="531">
        <f t="shared" si="62"/>
        <v>-66</v>
      </c>
      <c r="L519" s="532">
        <f t="shared" si="63"/>
        <v>-1</v>
      </c>
      <c r="M519" s="963"/>
      <c r="N519" s="977"/>
      <c r="O519" s="977"/>
      <c r="P519" s="963"/>
      <c r="Q519" s="969"/>
    </row>
    <row r="520">
      <c r="A520" s="953" t="s">
        <v>883</v>
      </c>
      <c r="B520" s="954"/>
      <c r="C520" s="953" t="s">
        <v>884</v>
      </c>
      <c r="D520" s="955"/>
      <c r="E520" s="956" t="s">
        <v>713</v>
      </c>
      <c r="F520" s="957"/>
      <c r="G520" s="958"/>
      <c r="H520" s="959"/>
      <c r="I520" s="960"/>
      <c r="J520" s="959"/>
      <c r="K520" s="961"/>
      <c r="L520" s="959"/>
      <c r="M520" s="958"/>
      <c r="N520" s="959"/>
      <c r="O520" s="959"/>
      <c r="P520" s="963"/>
      <c r="Q520" s="969"/>
    </row>
    <row r="521">
      <c r="B521" s="954"/>
      <c r="D521" s="955"/>
      <c r="E521" s="956" t="s">
        <v>714</v>
      </c>
      <c r="F521" s="957"/>
      <c r="G521" s="958"/>
      <c r="H521" s="959"/>
      <c r="I521" s="960"/>
      <c r="J521" s="959"/>
      <c r="K521" s="961"/>
      <c r="L521" s="959"/>
      <c r="M521" s="958"/>
      <c r="N521" s="959"/>
      <c r="O521" s="959"/>
      <c r="P521" s="963"/>
      <c r="Q521" s="969"/>
    </row>
    <row r="522">
      <c r="B522" s="954"/>
      <c r="D522" s="955"/>
      <c r="E522" s="956" t="s">
        <v>715</v>
      </c>
      <c r="F522" s="957"/>
      <c r="G522" s="958"/>
      <c r="H522" s="959"/>
      <c r="I522" s="960"/>
      <c r="J522" s="959"/>
      <c r="K522" s="961"/>
      <c r="L522" s="959"/>
      <c r="M522" s="958"/>
      <c r="N522" s="959"/>
      <c r="O522" s="959"/>
      <c r="P522" s="963"/>
      <c r="Q522" s="969"/>
    </row>
    <row r="523">
      <c r="B523" s="954"/>
      <c r="D523" s="955"/>
      <c r="E523" s="956" t="s">
        <v>716</v>
      </c>
      <c r="F523" s="957"/>
      <c r="G523" s="958"/>
      <c r="H523" s="959"/>
      <c r="I523" s="960"/>
      <c r="J523" s="959"/>
      <c r="K523" s="961"/>
      <c r="L523" s="959"/>
      <c r="M523" s="958"/>
      <c r="N523" s="959"/>
      <c r="O523" s="959"/>
      <c r="P523" s="963"/>
      <c r="Q523" s="969"/>
    </row>
    <row r="524" hidden="1">
      <c r="B524" s="954"/>
      <c r="C524" s="954"/>
      <c r="D524" s="955"/>
      <c r="E524" s="956" t="s">
        <v>318</v>
      </c>
      <c r="F524" s="957"/>
      <c r="G524" s="958"/>
      <c r="H524" s="959"/>
      <c r="I524" s="960"/>
      <c r="J524" s="959"/>
      <c r="K524" s="961"/>
      <c r="L524" s="959"/>
      <c r="M524" s="958"/>
      <c r="N524" s="959"/>
      <c r="O524" s="959"/>
      <c r="P524" s="963"/>
      <c r="Q524" s="969"/>
    </row>
    <row r="525">
      <c r="A525" s="1033" t="s">
        <v>885</v>
      </c>
      <c r="B525" s="980"/>
      <c r="C525" s="980"/>
      <c r="D525" s="1025"/>
      <c r="E525" s="956" t="s">
        <v>713</v>
      </c>
      <c r="F525" s="964">
        <v>40.0</v>
      </c>
      <c r="G525" s="682">
        <v>479.0</v>
      </c>
      <c r="H525" s="977"/>
      <c r="I525" s="766">
        <v>50.0</v>
      </c>
      <c r="J525" s="1034">
        <f t="shared" ref="J525:J538" si="64">I525/G525</f>
        <v>0.1043841336</v>
      </c>
      <c r="K525" s="541">
        <f t="shared" ref="K525:K538" si="65">P525-I525</f>
        <v>-50</v>
      </c>
      <c r="L525" s="542">
        <f t="shared" ref="L525:L538" si="66">P525/I525-1</f>
        <v>-1</v>
      </c>
      <c r="M525" s="963"/>
      <c r="N525" s="977"/>
      <c r="O525" s="977"/>
      <c r="P525" s="963"/>
      <c r="Q525" s="963"/>
    </row>
    <row r="526">
      <c r="B526" s="980"/>
      <c r="C526" s="980"/>
      <c r="D526" s="1025"/>
      <c r="E526" s="956" t="s">
        <v>714</v>
      </c>
      <c r="F526" s="964">
        <v>40.0</v>
      </c>
      <c r="G526" s="682">
        <v>479.0</v>
      </c>
      <c r="H526" s="977"/>
      <c r="I526" s="766">
        <v>50.0</v>
      </c>
      <c r="J526" s="1034">
        <f t="shared" si="64"/>
        <v>0.1043841336</v>
      </c>
      <c r="K526" s="541">
        <f t="shared" si="65"/>
        <v>-50</v>
      </c>
      <c r="L526" s="542">
        <f t="shared" si="66"/>
        <v>-1</v>
      </c>
      <c r="M526" s="963"/>
      <c r="N526" s="977"/>
      <c r="O526" s="977"/>
      <c r="P526" s="963"/>
      <c r="Q526" s="963"/>
    </row>
    <row r="527">
      <c r="B527" s="980"/>
      <c r="C527" s="980"/>
      <c r="D527" s="1025"/>
      <c r="E527" s="956" t="s">
        <v>715</v>
      </c>
      <c r="F527" s="964">
        <v>40.0</v>
      </c>
      <c r="G527" s="682">
        <v>499.0</v>
      </c>
      <c r="H527" s="977"/>
      <c r="I527" s="766">
        <v>50.0</v>
      </c>
      <c r="J527" s="1035">
        <f t="shared" si="64"/>
        <v>0.1002004008</v>
      </c>
      <c r="K527" s="541">
        <f t="shared" si="65"/>
        <v>-50</v>
      </c>
      <c r="L527" s="542">
        <f t="shared" si="66"/>
        <v>-1</v>
      </c>
      <c r="M527" s="963"/>
      <c r="N527" s="977"/>
      <c r="O527" s="977"/>
      <c r="P527" s="963"/>
      <c r="Q527" s="963"/>
    </row>
    <row r="528">
      <c r="B528" s="980"/>
      <c r="C528" s="980"/>
      <c r="D528" s="1025"/>
      <c r="E528" s="956" t="s">
        <v>736</v>
      </c>
      <c r="F528" s="964">
        <v>40.0</v>
      </c>
      <c r="G528" s="682">
        <v>499.0</v>
      </c>
      <c r="H528" s="977"/>
      <c r="I528" s="766">
        <v>50.0</v>
      </c>
      <c r="J528" s="1035">
        <f t="shared" si="64"/>
        <v>0.1002004008</v>
      </c>
      <c r="K528" s="541">
        <f t="shared" si="65"/>
        <v>-50</v>
      </c>
      <c r="L528" s="542">
        <f t="shared" si="66"/>
        <v>-1</v>
      </c>
      <c r="M528" s="963"/>
      <c r="N528" s="977"/>
      <c r="O528" s="977"/>
      <c r="P528" s="963"/>
      <c r="Q528" s="963"/>
    </row>
    <row r="529">
      <c r="A529" s="1033" t="s">
        <v>886</v>
      </c>
      <c r="B529" s="980"/>
      <c r="C529" s="1033" t="s">
        <v>886</v>
      </c>
      <c r="D529" s="1025"/>
      <c r="E529" s="956" t="s">
        <v>713</v>
      </c>
      <c r="F529" s="964">
        <v>40.0</v>
      </c>
      <c r="G529" s="682">
        <v>679.0</v>
      </c>
      <c r="H529" s="634" t="str">
        <f>G529/Q529</f>
        <v>#DIV/0!</v>
      </c>
      <c r="I529" s="766">
        <v>92.0</v>
      </c>
      <c r="J529" s="1036">
        <f t="shared" si="64"/>
        <v>0.1354933726</v>
      </c>
      <c r="K529" s="541">
        <f t="shared" si="65"/>
        <v>-92</v>
      </c>
      <c r="L529" s="542">
        <f t="shared" si="66"/>
        <v>-1</v>
      </c>
      <c r="M529" s="963"/>
      <c r="N529" s="977"/>
      <c r="O529" s="977"/>
      <c r="P529" s="963"/>
      <c r="Q529" s="963"/>
    </row>
    <row r="530">
      <c r="B530" s="980"/>
      <c r="D530" s="1025"/>
      <c r="E530" s="956" t="s">
        <v>714</v>
      </c>
      <c r="F530" s="964">
        <v>40.0</v>
      </c>
      <c r="G530" s="682">
        <v>679.0</v>
      </c>
      <c r="H530" s="977"/>
      <c r="I530" s="766">
        <v>92.0</v>
      </c>
      <c r="J530" s="1036">
        <f t="shared" si="64"/>
        <v>0.1354933726</v>
      </c>
      <c r="K530" s="541">
        <f t="shared" si="65"/>
        <v>-92</v>
      </c>
      <c r="L530" s="542">
        <f t="shared" si="66"/>
        <v>-1</v>
      </c>
      <c r="M530" s="963"/>
      <c r="N530" s="977"/>
      <c r="O530" s="977"/>
      <c r="P530" s="963"/>
      <c r="Q530" s="963"/>
    </row>
    <row r="531">
      <c r="B531" s="980"/>
      <c r="D531" s="1025"/>
      <c r="E531" s="956" t="s">
        <v>715</v>
      </c>
      <c r="F531" s="964">
        <v>40.0</v>
      </c>
      <c r="G531" s="682">
        <v>699.0</v>
      </c>
      <c r="H531" s="977"/>
      <c r="I531" s="766">
        <v>92.0</v>
      </c>
      <c r="J531" s="1037">
        <f t="shared" si="64"/>
        <v>0.1316165951</v>
      </c>
      <c r="K531" s="541">
        <f t="shared" si="65"/>
        <v>-92</v>
      </c>
      <c r="L531" s="542">
        <f t="shared" si="66"/>
        <v>-1</v>
      </c>
      <c r="M531" s="963"/>
      <c r="N531" s="977"/>
      <c r="O531" s="977"/>
      <c r="P531" s="963"/>
      <c r="Q531" s="963"/>
    </row>
    <row r="532">
      <c r="B532" s="980"/>
      <c r="D532" s="1025"/>
      <c r="E532" s="956" t="s">
        <v>716</v>
      </c>
      <c r="F532" s="964">
        <v>40.0</v>
      </c>
      <c r="G532" s="682">
        <v>699.0</v>
      </c>
      <c r="H532" s="977"/>
      <c r="I532" s="766">
        <v>92.0</v>
      </c>
      <c r="J532" s="1037">
        <f t="shared" si="64"/>
        <v>0.1316165951</v>
      </c>
      <c r="K532" s="541">
        <f t="shared" si="65"/>
        <v>-92</v>
      </c>
      <c r="L532" s="542">
        <f t="shared" si="66"/>
        <v>-1</v>
      </c>
      <c r="M532" s="963"/>
      <c r="N532" s="977"/>
      <c r="O532" s="977"/>
      <c r="P532" s="963"/>
      <c r="Q532" s="963"/>
    </row>
    <row r="533" hidden="1">
      <c r="B533" s="980"/>
      <c r="C533" s="980"/>
      <c r="D533" s="1025"/>
      <c r="E533" s="956" t="s">
        <v>318</v>
      </c>
      <c r="F533" s="545">
        <v>50.0</v>
      </c>
      <c r="G533" s="963"/>
      <c r="H533" s="977"/>
      <c r="I533" s="766">
        <v>113.0</v>
      </c>
      <c r="J533" s="542" t="str">
        <f t="shared" si="64"/>
        <v>#DIV/0!</v>
      </c>
      <c r="K533" s="541">
        <f t="shared" si="65"/>
        <v>-113</v>
      </c>
      <c r="L533" s="542">
        <f t="shared" si="66"/>
        <v>-1</v>
      </c>
      <c r="M533" s="963"/>
      <c r="N533" s="977"/>
      <c r="O533" s="977"/>
      <c r="P533" s="963"/>
      <c r="Q533" s="963"/>
    </row>
    <row r="534">
      <c r="A534" s="693" t="s">
        <v>887</v>
      </c>
      <c r="B534" s="980"/>
      <c r="C534" s="693" t="s">
        <v>887</v>
      </c>
      <c r="D534" s="1025"/>
      <c r="E534" s="956" t="s">
        <v>713</v>
      </c>
      <c r="F534" s="964">
        <v>40.0</v>
      </c>
      <c r="G534" s="682">
        <v>679.0</v>
      </c>
      <c r="H534" s="977"/>
      <c r="I534" s="766">
        <v>92.0</v>
      </c>
      <c r="J534" s="1036">
        <f t="shared" si="64"/>
        <v>0.1354933726</v>
      </c>
      <c r="K534" s="541">
        <f t="shared" si="65"/>
        <v>-92</v>
      </c>
      <c r="L534" s="542">
        <f t="shared" si="66"/>
        <v>-1</v>
      </c>
      <c r="M534" s="963"/>
      <c r="N534" s="977"/>
      <c r="O534" s="977"/>
      <c r="P534" s="963"/>
      <c r="Q534" s="963"/>
    </row>
    <row r="535">
      <c r="B535" s="980"/>
      <c r="D535" s="1025"/>
      <c r="E535" s="956" t="s">
        <v>714</v>
      </c>
      <c r="F535" s="964">
        <v>40.0</v>
      </c>
      <c r="G535" s="682">
        <v>679.0</v>
      </c>
      <c r="H535" s="977"/>
      <c r="I535" s="766">
        <v>92.0</v>
      </c>
      <c r="J535" s="1036">
        <f t="shared" si="64"/>
        <v>0.1354933726</v>
      </c>
      <c r="K535" s="541">
        <f t="shared" si="65"/>
        <v>-92</v>
      </c>
      <c r="L535" s="542">
        <f t="shared" si="66"/>
        <v>-1</v>
      </c>
      <c r="M535" s="963"/>
      <c r="N535" s="977"/>
      <c r="O535" s="977"/>
      <c r="P535" s="963"/>
      <c r="Q535" s="963"/>
    </row>
    <row r="536">
      <c r="B536" s="980"/>
      <c r="D536" s="1025"/>
      <c r="E536" s="956" t="s">
        <v>715</v>
      </c>
      <c r="F536" s="964">
        <v>40.0</v>
      </c>
      <c r="G536" s="682">
        <v>699.0</v>
      </c>
      <c r="H536" s="977"/>
      <c r="I536" s="766">
        <v>92.0</v>
      </c>
      <c r="J536" s="1037">
        <f t="shared" si="64"/>
        <v>0.1316165951</v>
      </c>
      <c r="K536" s="541">
        <f t="shared" si="65"/>
        <v>-92</v>
      </c>
      <c r="L536" s="542">
        <f t="shared" si="66"/>
        <v>-1</v>
      </c>
      <c r="M536" s="963"/>
      <c r="N536" s="977"/>
      <c r="O536" s="977"/>
      <c r="P536" s="963"/>
      <c r="Q536" s="963"/>
    </row>
    <row r="537">
      <c r="B537" s="980"/>
      <c r="D537" s="1025"/>
      <c r="E537" s="956" t="s">
        <v>716</v>
      </c>
      <c r="F537" s="964">
        <v>40.0</v>
      </c>
      <c r="G537" s="682">
        <v>699.0</v>
      </c>
      <c r="H537" s="977"/>
      <c r="I537" s="766">
        <v>92.0</v>
      </c>
      <c r="J537" s="1037">
        <f t="shared" si="64"/>
        <v>0.1316165951</v>
      </c>
      <c r="K537" s="541">
        <f t="shared" si="65"/>
        <v>-92</v>
      </c>
      <c r="L537" s="542">
        <f t="shared" si="66"/>
        <v>-1</v>
      </c>
      <c r="M537" s="963"/>
      <c r="N537" s="977"/>
      <c r="O537" s="977"/>
      <c r="P537" s="963"/>
      <c r="Q537" s="963"/>
    </row>
    <row r="538" hidden="1">
      <c r="B538" s="980"/>
      <c r="C538" s="980"/>
      <c r="D538" s="1025"/>
      <c r="E538" s="956" t="s">
        <v>318</v>
      </c>
      <c r="F538" s="545">
        <v>50.0</v>
      </c>
      <c r="G538" s="963"/>
      <c r="H538" s="977"/>
      <c r="I538" s="766">
        <v>113.0</v>
      </c>
      <c r="J538" s="542" t="str">
        <f t="shared" si="64"/>
        <v>#DIV/0!</v>
      </c>
      <c r="K538" s="541">
        <f t="shared" si="65"/>
        <v>-113</v>
      </c>
      <c r="L538" s="542">
        <f t="shared" si="66"/>
        <v>-1</v>
      </c>
      <c r="M538" s="963"/>
      <c r="N538" s="977"/>
      <c r="O538" s="977"/>
      <c r="P538" s="963"/>
      <c r="Q538" s="963"/>
    </row>
    <row r="539" hidden="1">
      <c r="B539" s="1038"/>
      <c r="D539" s="1039"/>
    </row>
    <row r="540" hidden="1">
      <c r="B540" s="1038"/>
      <c r="D540" s="1039"/>
    </row>
    <row r="541" hidden="1">
      <c r="B541" s="1038"/>
      <c r="D541" s="1039"/>
    </row>
    <row r="542" hidden="1">
      <c r="B542" s="1038"/>
      <c r="D542" s="1039"/>
    </row>
    <row r="543" hidden="1">
      <c r="B543" s="1038"/>
      <c r="D543" s="1039"/>
    </row>
    <row r="544" hidden="1">
      <c r="B544" s="1038"/>
      <c r="D544" s="1039"/>
    </row>
    <row r="545" hidden="1">
      <c r="B545" s="1038"/>
      <c r="D545" s="1039"/>
    </row>
    <row r="546" hidden="1">
      <c r="B546" s="1038"/>
      <c r="D546" s="1039"/>
    </row>
    <row r="547" hidden="1">
      <c r="B547" s="1038"/>
      <c r="D547" s="1039"/>
    </row>
    <row r="548" hidden="1">
      <c r="B548" s="1038"/>
      <c r="D548" s="1039"/>
    </row>
    <row r="549" hidden="1">
      <c r="B549" s="1038"/>
      <c r="D549" s="1039"/>
    </row>
    <row r="550" hidden="1">
      <c r="B550" s="1038"/>
      <c r="D550" s="1039"/>
    </row>
    <row r="551" hidden="1">
      <c r="B551" s="1038"/>
      <c r="D551" s="1039"/>
    </row>
    <row r="552" hidden="1">
      <c r="B552" s="1038"/>
      <c r="D552" s="1039"/>
    </row>
    <row r="553" hidden="1">
      <c r="B553" s="1038"/>
      <c r="D553" s="1039"/>
    </row>
    <row r="554" hidden="1">
      <c r="B554" s="1038"/>
      <c r="D554" s="1039"/>
    </row>
    <row r="555" hidden="1">
      <c r="B555" s="1038"/>
      <c r="D555" s="1039"/>
    </row>
    <row r="556" hidden="1">
      <c r="B556" s="1038"/>
      <c r="D556" s="1039"/>
    </row>
    <row r="557" hidden="1">
      <c r="B557" s="1038"/>
      <c r="D557" s="1039"/>
    </row>
    <row r="558" hidden="1">
      <c r="B558" s="1038"/>
      <c r="D558" s="1039"/>
    </row>
    <row r="559" hidden="1">
      <c r="B559" s="1038"/>
      <c r="D559" s="1039"/>
    </row>
    <row r="560" hidden="1">
      <c r="B560" s="1038"/>
      <c r="D560" s="1039"/>
    </row>
    <row r="561" hidden="1">
      <c r="B561" s="1038"/>
      <c r="D561" s="1039"/>
    </row>
    <row r="562" hidden="1">
      <c r="B562" s="1038"/>
      <c r="D562" s="1039"/>
    </row>
    <row r="563" hidden="1">
      <c r="B563" s="1038"/>
      <c r="D563" s="1039"/>
    </row>
    <row r="564" hidden="1">
      <c r="B564" s="1038"/>
      <c r="D564" s="1039"/>
    </row>
    <row r="565" hidden="1">
      <c r="B565" s="1038"/>
      <c r="D565" s="1039"/>
    </row>
    <row r="566" hidden="1">
      <c r="B566" s="1038"/>
      <c r="D566" s="1039"/>
    </row>
    <row r="567" hidden="1">
      <c r="B567" s="1038"/>
      <c r="D567" s="1039"/>
    </row>
    <row r="568" hidden="1">
      <c r="B568" s="1038"/>
      <c r="D568" s="1039"/>
    </row>
    <row r="569" hidden="1">
      <c r="B569" s="1038"/>
      <c r="D569" s="1039"/>
    </row>
    <row r="570" hidden="1">
      <c r="B570" s="1038"/>
      <c r="D570" s="1039"/>
    </row>
    <row r="571" hidden="1">
      <c r="B571" s="1038"/>
      <c r="D571" s="1039"/>
    </row>
    <row r="572" hidden="1">
      <c r="B572" s="1038"/>
      <c r="D572" s="1039"/>
    </row>
    <row r="573" hidden="1">
      <c r="B573" s="1038"/>
      <c r="D573" s="1039"/>
    </row>
    <row r="574" hidden="1">
      <c r="B574" s="1038"/>
      <c r="D574" s="1039"/>
    </row>
    <row r="575" hidden="1">
      <c r="B575" s="1038"/>
      <c r="D575" s="1039"/>
    </row>
    <row r="576" hidden="1">
      <c r="B576" s="1038"/>
      <c r="D576" s="1039"/>
    </row>
    <row r="577" hidden="1">
      <c r="B577" s="1038"/>
      <c r="D577" s="1039"/>
    </row>
    <row r="578" hidden="1">
      <c r="B578" s="1038"/>
      <c r="D578" s="1039"/>
    </row>
    <row r="579" hidden="1">
      <c r="B579" s="1038"/>
      <c r="D579" s="1039"/>
    </row>
    <row r="580" hidden="1">
      <c r="B580" s="1038"/>
      <c r="D580" s="1039"/>
    </row>
    <row r="581" hidden="1">
      <c r="B581" s="1038"/>
      <c r="D581" s="1039"/>
    </row>
    <row r="582" hidden="1">
      <c r="B582" s="1038"/>
      <c r="D582" s="1039"/>
    </row>
    <row r="583" hidden="1">
      <c r="B583" s="1038"/>
      <c r="D583" s="1039"/>
    </row>
    <row r="584" hidden="1">
      <c r="B584" s="1038"/>
      <c r="D584" s="1039"/>
    </row>
    <row r="585" hidden="1">
      <c r="B585" s="1038"/>
      <c r="D585" s="1039"/>
    </row>
    <row r="586" hidden="1">
      <c r="B586" s="1038"/>
      <c r="D586" s="1039"/>
    </row>
    <row r="587" hidden="1">
      <c r="B587" s="1038"/>
      <c r="D587" s="1039"/>
    </row>
    <row r="588" hidden="1">
      <c r="B588" s="1038"/>
      <c r="D588" s="1039"/>
    </row>
    <row r="589" hidden="1">
      <c r="B589" s="1038"/>
      <c r="D589" s="1039"/>
    </row>
    <row r="590" hidden="1">
      <c r="B590" s="1038"/>
      <c r="D590" s="1039"/>
    </row>
    <row r="591" hidden="1">
      <c r="B591" s="1038"/>
      <c r="D591" s="1039"/>
    </row>
    <row r="592" hidden="1">
      <c r="B592" s="1038"/>
      <c r="D592" s="1039"/>
    </row>
    <row r="593" hidden="1">
      <c r="B593" s="1038"/>
      <c r="D593" s="1039"/>
    </row>
    <row r="594" hidden="1">
      <c r="B594" s="1038"/>
      <c r="D594" s="1039"/>
    </row>
    <row r="595" hidden="1">
      <c r="B595" s="1038"/>
      <c r="D595" s="1039"/>
    </row>
    <row r="596" hidden="1">
      <c r="B596" s="1038"/>
      <c r="D596" s="1039"/>
    </row>
    <row r="597" hidden="1">
      <c r="B597" s="1038"/>
      <c r="D597" s="1039"/>
    </row>
    <row r="598" hidden="1">
      <c r="B598" s="1038"/>
      <c r="D598" s="1039"/>
    </row>
    <row r="599" hidden="1">
      <c r="B599" s="1038"/>
      <c r="D599" s="1039"/>
    </row>
    <row r="600" hidden="1">
      <c r="B600" s="1038"/>
      <c r="D600" s="1039"/>
    </row>
    <row r="601" hidden="1">
      <c r="B601" s="1038"/>
      <c r="D601" s="1039"/>
    </row>
    <row r="602" hidden="1">
      <c r="B602" s="1038"/>
      <c r="D602" s="1039"/>
    </row>
    <row r="603" hidden="1">
      <c r="B603" s="1038"/>
      <c r="D603" s="1039"/>
    </row>
    <row r="604" hidden="1">
      <c r="B604" s="1038"/>
      <c r="D604" s="1039"/>
    </row>
    <row r="605" hidden="1">
      <c r="B605" s="1038"/>
      <c r="D605" s="1039"/>
    </row>
    <row r="606" hidden="1">
      <c r="B606" s="1038"/>
      <c r="D606" s="1039"/>
    </row>
    <row r="607" hidden="1">
      <c r="B607" s="1038"/>
      <c r="D607" s="1039"/>
    </row>
    <row r="608" hidden="1">
      <c r="B608" s="1038"/>
      <c r="D608" s="1039"/>
    </row>
    <row r="609" hidden="1">
      <c r="B609" s="1038"/>
      <c r="D609" s="1039"/>
    </row>
    <row r="610" hidden="1">
      <c r="B610" s="1038"/>
      <c r="D610" s="1039"/>
    </row>
    <row r="611" hidden="1">
      <c r="B611" s="1038"/>
      <c r="D611" s="1039"/>
    </row>
    <row r="612" hidden="1">
      <c r="B612" s="1038"/>
      <c r="D612" s="1039"/>
    </row>
    <row r="613" hidden="1">
      <c r="B613" s="1038"/>
      <c r="D613" s="1039"/>
    </row>
    <row r="614" hidden="1">
      <c r="B614" s="1038"/>
      <c r="D614" s="1039"/>
    </row>
    <row r="615" hidden="1">
      <c r="B615" s="1038"/>
      <c r="D615" s="1039"/>
    </row>
    <row r="616" hidden="1">
      <c r="B616" s="1038"/>
      <c r="D616" s="1039"/>
    </row>
    <row r="617" hidden="1">
      <c r="B617" s="1038"/>
      <c r="D617" s="1039"/>
    </row>
    <row r="618" hidden="1">
      <c r="B618" s="1038"/>
      <c r="D618" s="1039"/>
    </row>
    <row r="619" hidden="1">
      <c r="B619" s="1038"/>
      <c r="D619" s="1039"/>
    </row>
    <row r="620" hidden="1">
      <c r="B620" s="1038"/>
      <c r="D620" s="1039"/>
    </row>
    <row r="621" hidden="1">
      <c r="B621" s="1038"/>
      <c r="D621" s="1039"/>
    </row>
    <row r="622" hidden="1">
      <c r="B622" s="1038"/>
      <c r="D622" s="1039"/>
    </row>
    <row r="623" hidden="1">
      <c r="B623" s="1038"/>
      <c r="D623" s="1039"/>
    </row>
    <row r="624" hidden="1">
      <c r="B624" s="1038"/>
      <c r="D624" s="1039"/>
    </row>
    <row r="625" hidden="1">
      <c r="B625" s="1038"/>
      <c r="D625" s="1039"/>
    </row>
    <row r="626" hidden="1">
      <c r="B626" s="1038"/>
      <c r="D626" s="1039"/>
    </row>
    <row r="627" hidden="1">
      <c r="B627" s="1038"/>
      <c r="D627" s="1039"/>
    </row>
    <row r="628" hidden="1">
      <c r="B628" s="1038"/>
      <c r="D628" s="1039"/>
    </row>
    <row r="629" hidden="1">
      <c r="B629" s="1038"/>
      <c r="D629" s="1039"/>
    </row>
    <row r="630" hidden="1">
      <c r="B630" s="1038"/>
      <c r="D630" s="1039"/>
    </row>
    <row r="631" hidden="1">
      <c r="B631" s="1038"/>
      <c r="D631" s="1039"/>
    </row>
    <row r="632" hidden="1">
      <c r="B632" s="1038"/>
      <c r="D632" s="1039"/>
    </row>
    <row r="633" hidden="1">
      <c r="B633" s="1038"/>
      <c r="D633" s="1039"/>
    </row>
    <row r="634" hidden="1">
      <c r="B634" s="1038"/>
      <c r="D634" s="1039"/>
    </row>
    <row r="635" hidden="1">
      <c r="B635" s="1038"/>
      <c r="D635" s="1039"/>
    </row>
    <row r="636" hidden="1">
      <c r="B636" s="1038"/>
      <c r="D636" s="1039"/>
    </row>
    <row r="637" hidden="1">
      <c r="B637" s="1038"/>
      <c r="D637" s="1039"/>
    </row>
    <row r="638" hidden="1">
      <c r="B638" s="1038"/>
      <c r="D638" s="1039"/>
    </row>
    <row r="639" hidden="1">
      <c r="B639" s="1038"/>
      <c r="D639" s="1039"/>
    </row>
    <row r="640" hidden="1">
      <c r="B640" s="1038"/>
      <c r="D640" s="1039"/>
    </row>
    <row r="641" hidden="1">
      <c r="B641" s="1038"/>
      <c r="D641" s="1039"/>
    </row>
    <row r="642" hidden="1">
      <c r="B642" s="1038"/>
      <c r="D642" s="1039"/>
    </row>
    <row r="643" hidden="1">
      <c r="B643" s="1038"/>
      <c r="D643" s="1039"/>
    </row>
    <row r="644" hidden="1">
      <c r="B644" s="1038"/>
      <c r="D644" s="1039"/>
    </row>
    <row r="645" hidden="1">
      <c r="B645" s="1038"/>
      <c r="D645" s="1039"/>
    </row>
    <row r="646" hidden="1">
      <c r="B646" s="1038"/>
      <c r="D646" s="1039"/>
    </row>
    <row r="647" hidden="1">
      <c r="B647" s="1038"/>
      <c r="D647" s="1039"/>
    </row>
    <row r="648" hidden="1">
      <c r="B648" s="1038"/>
      <c r="D648" s="1039"/>
    </row>
    <row r="649" hidden="1">
      <c r="B649" s="1038"/>
      <c r="D649" s="1039"/>
    </row>
    <row r="650" hidden="1">
      <c r="B650" s="1038"/>
      <c r="D650" s="1039"/>
    </row>
    <row r="651" hidden="1">
      <c r="B651" s="1038"/>
      <c r="D651" s="1039"/>
    </row>
    <row r="652" hidden="1">
      <c r="B652" s="1038"/>
      <c r="D652" s="1039"/>
    </row>
    <row r="653" hidden="1">
      <c r="B653" s="1038"/>
      <c r="D653" s="1039"/>
    </row>
    <row r="654" hidden="1">
      <c r="B654" s="1038"/>
      <c r="D654" s="1039"/>
    </row>
    <row r="655" hidden="1">
      <c r="B655" s="1038"/>
      <c r="D655" s="1039"/>
    </row>
    <row r="656" hidden="1">
      <c r="B656" s="1038"/>
      <c r="D656" s="1039"/>
    </row>
    <row r="657" hidden="1">
      <c r="B657" s="1038"/>
      <c r="D657" s="1039"/>
    </row>
    <row r="658" hidden="1">
      <c r="B658" s="1038"/>
      <c r="D658" s="1039"/>
    </row>
    <row r="659" hidden="1">
      <c r="B659" s="1038"/>
      <c r="D659" s="1039"/>
    </row>
    <row r="660" hidden="1">
      <c r="B660" s="1038"/>
      <c r="D660" s="1039"/>
    </row>
    <row r="661" hidden="1">
      <c r="B661" s="1038"/>
      <c r="D661" s="1039"/>
    </row>
    <row r="662" hidden="1">
      <c r="B662" s="1038"/>
      <c r="D662" s="1039"/>
    </row>
    <row r="663" hidden="1">
      <c r="B663" s="1038"/>
      <c r="D663" s="1039"/>
    </row>
    <row r="664" hidden="1">
      <c r="B664" s="1038"/>
      <c r="D664" s="1039"/>
    </row>
    <row r="665" hidden="1">
      <c r="B665" s="1038"/>
      <c r="D665" s="1039"/>
    </row>
    <row r="666" hidden="1">
      <c r="B666" s="1038"/>
      <c r="D666" s="1039"/>
    </row>
    <row r="667" hidden="1">
      <c r="B667" s="1038"/>
      <c r="D667" s="1039"/>
    </row>
    <row r="668" hidden="1">
      <c r="B668" s="1038"/>
      <c r="D668" s="1039"/>
    </row>
    <row r="669" hidden="1">
      <c r="B669" s="1038"/>
      <c r="D669" s="1039"/>
    </row>
    <row r="670" hidden="1">
      <c r="B670" s="1038"/>
      <c r="D670" s="1039"/>
    </row>
    <row r="671" hidden="1">
      <c r="B671" s="1038"/>
      <c r="D671" s="1039"/>
    </row>
    <row r="672" hidden="1">
      <c r="B672" s="1038"/>
      <c r="D672" s="1039"/>
    </row>
    <row r="673" hidden="1">
      <c r="B673" s="1038"/>
      <c r="D673" s="1039"/>
    </row>
    <row r="674" hidden="1">
      <c r="B674" s="1038"/>
      <c r="D674" s="1039"/>
    </row>
    <row r="675" hidden="1">
      <c r="B675" s="1038"/>
      <c r="D675" s="1039"/>
    </row>
    <row r="676" hidden="1">
      <c r="B676" s="1038"/>
      <c r="D676" s="1039"/>
    </row>
    <row r="677" hidden="1">
      <c r="B677" s="1038"/>
      <c r="D677" s="1039"/>
    </row>
    <row r="678" hidden="1">
      <c r="B678" s="1038"/>
      <c r="D678" s="1039"/>
    </row>
    <row r="679" hidden="1">
      <c r="B679" s="1038"/>
      <c r="D679" s="1039"/>
    </row>
    <row r="680" hidden="1">
      <c r="B680" s="1038"/>
      <c r="D680" s="1039"/>
    </row>
    <row r="681" hidden="1">
      <c r="B681" s="1038"/>
      <c r="D681" s="1039"/>
    </row>
    <row r="682" hidden="1">
      <c r="B682" s="1038"/>
      <c r="D682" s="1039"/>
    </row>
    <row r="683" hidden="1">
      <c r="B683" s="1038"/>
      <c r="D683" s="1039"/>
    </row>
    <row r="684" hidden="1">
      <c r="B684" s="1038"/>
      <c r="D684" s="1039"/>
    </row>
    <row r="685" hidden="1">
      <c r="B685" s="1038"/>
      <c r="D685" s="1039"/>
    </row>
    <row r="686" hidden="1">
      <c r="B686" s="1038"/>
      <c r="D686" s="1039"/>
    </row>
    <row r="687" hidden="1">
      <c r="B687" s="1038"/>
      <c r="D687" s="1039"/>
    </row>
    <row r="688" hidden="1">
      <c r="B688" s="1038"/>
      <c r="D688" s="1039"/>
    </row>
    <row r="689" hidden="1">
      <c r="B689" s="1038"/>
      <c r="D689" s="1039"/>
    </row>
    <row r="690" hidden="1">
      <c r="B690" s="1038"/>
      <c r="D690" s="1039"/>
    </row>
    <row r="691" hidden="1">
      <c r="B691" s="1038"/>
      <c r="D691" s="1039"/>
    </row>
    <row r="692" hidden="1">
      <c r="B692" s="1038"/>
      <c r="D692" s="1039"/>
    </row>
    <row r="693" hidden="1">
      <c r="B693" s="1038"/>
      <c r="D693" s="1039"/>
    </row>
    <row r="694" hidden="1">
      <c r="B694" s="1038"/>
      <c r="D694" s="1039"/>
    </row>
    <row r="695" hidden="1">
      <c r="B695" s="1038"/>
      <c r="D695" s="1039"/>
    </row>
    <row r="696" hidden="1">
      <c r="B696" s="1038"/>
      <c r="D696" s="1039"/>
    </row>
    <row r="697" hidden="1">
      <c r="B697" s="1038"/>
      <c r="D697" s="1039"/>
    </row>
    <row r="698" hidden="1">
      <c r="B698" s="1038"/>
      <c r="D698" s="1039"/>
    </row>
    <row r="699" hidden="1">
      <c r="B699" s="1038"/>
      <c r="D699" s="1039"/>
    </row>
    <row r="700" hidden="1">
      <c r="B700" s="1038"/>
      <c r="D700" s="1039"/>
    </row>
    <row r="701" hidden="1">
      <c r="B701" s="1038"/>
      <c r="D701" s="1039"/>
    </row>
    <row r="702" hidden="1">
      <c r="B702" s="1038"/>
      <c r="D702" s="1039"/>
    </row>
    <row r="703" hidden="1">
      <c r="B703" s="1038"/>
      <c r="D703" s="1039"/>
    </row>
    <row r="704" hidden="1">
      <c r="B704" s="1038"/>
      <c r="D704" s="1039"/>
    </row>
    <row r="705" hidden="1">
      <c r="B705" s="1038"/>
      <c r="D705" s="1039"/>
    </row>
    <row r="706" hidden="1">
      <c r="B706" s="1038"/>
      <c r="D706" s="1039"/>
    </row>
    <row r="707" hidden="1">
      <c r="B707" s="1038"/>
      <c r="D707" s="1039"/>
    </row>
    <row r="708" hidden="1">
      <c r="B708" s="1038"/>
      <c r="D708" s="1039"/>
    </row>
    <row r="709" hidden="1">
      <c r="B709" s="1038"/>
      <c r="D709" s="1039"/>
    </row>
    <row r="710" hidden="1">
      <c r="B710" s="1038"/>
      <c r="D710" s="1039"/>
    </row>
    <row r="711" hidden="1">
      <c r="B711" s="1038"/>
      <c r="D711" s="1039"/>
    </row>
    <row r="712" hidden="1">
      <c r="B712" s="1038"/>
      <c r="D712" s="1039"/>
    </row>
    <row r="713" hidden="1">
      <c r="B713" s="1038"/>
      <c r="D713" s="1039"/>
    </row>
    <row r="714" hidden="1">
      <c r="B714" s="1038"/>
      <c r="D714" s="1039"/>
    </row>
    <row r="715" hidden="1">
      <c r="B715" s="1038"/>
      <c r="D715" s="1039"/>
    </row>
    <row r="716" hidden="1">
      <c r="B716" s="1038"/>
      <c r="D716" s="1039"/>
    </row>
    <row r="717" hidden="1">
      <c r="B717" s="1038"/>
      <c r="D717" s="1039"/>
    </row>
    <row r="718" hidden="1">
      <c r="B718" s="1038"/>
      <c r="D718" s="1039"/>
    </row>
    <row r="719" hidden="1">
      <c r="B719" s="1038"/>
      <c r="D719" s="1039"/>
    </row>
    <row r="720" hidden="1">
      <c r="B720" s="1038"/>
      <c r="D720" s="1039"/>
    </row>
    <row r="721" hidden="1">
      <c r="B721" s="1038"/>
      <c r="D721" s="1039"/>
    </row>
    <row r="722" hidden="1">
      <c r="B722" s="1038"/>
      <c r="D722" s="1039"/>
    </row>
    <row r="723" hidden="1">
      <c r="B723" s="1038"/>
      <c r="D723" s="1039"/>
    </row>
    <row r="724" hidden="1">
      <c r="B724" s="1038"/>
      <c r="D724" s="1039"/>
    </row>
    <row r="725" hidden="1">
      <c r="B725" s="1038"/>
      <c r="D725" s="1039"/>
    </row>
    <row r="726" hidden="1">
      <c r="B726" s="1038"/>
      <c r="D726" s="1039"/>
    </row>
    <row r="727" hidden="1">
      <c r="B727" s="1038"/>
      <c r="D727" s="1039"/>
    </row>
    <row r="728" hidden="1">
      <c r="B728" s="1038"/>
      <c r="D728" s="1039"/>
    </row>
    <row r="729" hidden="1">
      <c r="B729" s="1038"/>
      <c r="D729" s="1039"/>
    </row>
    <row r="730" hidden="1">
      <c r="B730" s="1038"/>
      <c r="D730" s="1039"/>
    </row>
    <row r="731" hidden="1">
      <c r="B731" s="1038"/>
      <c r="D731" s="1039"/>
    </row>
    <row r="732" hidden="1">
      <c r="B732" s="1038"/>
      <c r="D732" s="1039"/>
    </row>
    <row r="733" hidden="1">
      <c r="B733" s="1038"/>
      <c r="D733" s="1039"/>
    </row>
    <row r="734" hidden="1">
      <c r="B734" s="1038"/>
      <c r="D734" s="1039"/>
    </row>
    <row r="735" hidden="1">
      <c r="B735" s="1038"/>
      <c r="D735" s="1039"/>
    </row>
    <row r="736" hidden="1">
      <c r="B736" s="1038"/>
      <c r="D736" s="1039"/>
    </row>
    <row r="737" hidden="1">
      <c r="B737" s="1038"/>
      <c r="D737" s="1039"/>
    </row>
    <row r="738" hidden="1">
      <c r="B738" s="1038"/>
      <c r="D738" s="1039"/>
    </row>
    <row r="739" hidden="1">
      <c r="B739" s="1038"/>
      <c r="D739" s="1039"/>
    </row>
    <row r="740" hidden="1">
      <c r="B740" s="1038"/>
      <c r="D740" s="1039"/>
    </row>
    <row r="741" hidden="1">
      <c r="B741" s="1038"/>
      <c r="D741" s="1039"/>
    </row>
    <row r="742" hidden="1">
      <c r="B742" s="1038"/>
      <c r="D742" s="1039"/>
    </row>
    <row r="743" hidden="1">
      <c r="B743" s="1038"/>
      <c r="D743" s="1039"/>
    </row>
    <row r="744" hidden="1">
      <c r="B744" s="1038"/>
      <c r="D744" s="1039"/>
    </row>
    <row r="745" hidden="1">
      <c r="B745" s="1038"/>
      <c r="D745" s="1039"/>
    </row>
    <row r="746" hidden="1">
      <c r="B746" s="1038"/>
      <c r="D746" s="1039"/>
    </row>
    <row r="747" hidden="1">
      <c r="B747" s="1038"/>
      <c r="D747" s="1039"/>
    </row>
    <row r="748" hidden="1">
      <c r="B748" s="1038"/>
      <c r="D748" s="1039"/>
    </row>
    <row r="749" hidden="1">
      <c r="B749" s="1038"/>
      <c r="D749" s="1039"/>
    </row>
    <row r="750" hidden="1">
      <c r="B750" s="1038"/>
      <c r="D750" s="1039"/>
    </row>
    <row r="751" hidden="1">
      <c r="B751" s="1038"/>
      <c r="D751" s="1039"/>
    </row>
    <row r="752" hidden="1">
      <c r="B752" s="1038"/>
      <c r="D752" s="1039"/>
    </row>
    <row r="753" hidden="1">
      <c r="B753" s="1038"/>
      <c r="D753" s="1039"/>
    </row>
    <row r="754" hidden="1">
      <c r="B754" s="1038"/>
      <c r="D754" s="1039"/>
    </row>
    <row r="755" hidden="1">
      <c r="B755" s="1038"/>
      <c r="D755" s="1039"/>
    </row>
    <row r="756" hidden="1">
      <c r="B756" s="1038"/>
      <c r="D756" s="1039"/>
    </row>
    <row r="757" hidden="1">
      <c r="B757" s="1038"/>
      <c r="D757" s="1039"/>
    </row>
    <row r="758" hidden="1">
      <c r="B758" s="1038"/>
      <c r="D758" s="1039"/>
    </row>
    <row r="759" hidden="1">
      <c r="B759" s="1038"/>
      <c r="D759" s="1039"/>
    </row>
    <row r="760" hidden="1">
      <c r="B760" s="1038"/>
      <c r="D760" s="1039"/>
    </row>
    <row r="761" hidden="1">
      <c r="B761" s="1038"/>
      <c r="D761" s="1039"/>
    </row>
    <row r="762" hidden="1">
      <c r="B762" s="1038"/>
      <c r="D762" s="1039"/>
    </row>
    <row r="763" hidden="1">
      <c r="B763" s="1038"/>
      <c r="D763" s="1039"/>
    </row>
    <row r="764" hidden="1">
      <c r="B764" s="1038"/>
      <c r="D764" s="1039"/>
    </row>
  </sheetData>
  <autoFilter ref="$E$1:$E$764">
    <filterColumn colId="0">
      <filters>
        <filter val="Самара"/>
        <filter val="Ижевск"/>
        <filter val="Сургут/Нижневартовск"/>
        <filter val="Тюмень"/>
      </filters>
    </filterColumn>
  </autoFilter>
  <mergeCells count="272">
    <mergeCell ref="C12:C14"/>
    <mergeCell ref="D12:D13"/>
    <mergeCell ref="C7:C10"/>
    <mergeCell ref="C16:C19"/>
    <mergeCell ref="A2:A6"/>
    <mergeCell ref="A7:A11"/>
    <mergeCell ref="B7:B10"/>
    <mergeCell ref="D7:D10"/>
    <mergeCell ref="A12:A15"/>
    <mergeCell ref="B12:B13"/>
    <mergeCell ref="A16:A20"/>
    <mergeCell ref="A22:A26"/>
    <mergeCell ref="C22:C25"/>
    <mergeCell ref="A27:A31"/>
    <mergeCell ref="C27:C30"/>
    <mergeCell ref="A32:A36"/>
    <mergeCell ref="C32:C35"/>
    <mergeCell ref="C37:C40"/>
    <mergeCell ref="A37:A41"/>
    <mergeCell ref="A42:A45"/>
    <mergeCell ref="A47:A50"/>
    <mergeCell ref="A53:A57"/>
    <mergeCell ref="A58:A62"/>
    <mergeCell ref="A63:A67"/>
    <mergeCell ref="A68:A72"/>
    <mergeCell ref="C42:C45"/>
    <mergeCell ref="D42:D45"/>
    <mergeCell ref="D47:D50"/>
    <mergeCell ref="C53:C56"/>
    <mergeCell ref="C58:C61"/>
    <mergeCell ref="C63:C66"/>
    <mergeCell ref="C68:C71"/>
    <mergeCell ref="C73:C76"/>
    <mergeCell ref="C79:C82"/>
    <mergeCell ref="D79:D82"/>
    <mergeCell ref="D83:D86"/>
    <mergeCell ref="C89:C92"/>
    <mergeCell ref="D89:D92"/>
    <mergeCell ref="D93:D96"/>
    <mergeCell ref="B93:B96"/>
    <mergeCell ref="B99:B107"/>
    <mergeCell ref="B119:B122"/>
    <mergeCell ref="B139:B141"/>
    <mergeCell ref="B143:B146"/>
    <mergeCell ref="B148:B150"/>
    <mergeCell ref="B171:B174"/>
    <mergeCell ref="A73:A77"/>
    <mergeCell ref="A79:A82"/>
    <mergeCell ref="A83:A86"/>
    <mergeCell ref="B83:B86"/>
    <mergeCell ref="A89:A92"/>
    <mergeCell ref="A93:A96"/>
    <mergeCell ref="A99:A103"/>
    <mergeCell ref="A104:A108"/>
    <mergeCell ref="A109:A113"/>
    <mergeCell ref="A114:A118"/>
    <mergeCell ref="A119:A123"/>
    <mergeCell ref="A124:A128"/>
    <mergeCell ref="A129:A133"/>
    <mergeCell ref="A134:A138"/>
    <mergeCell ref="A139:A142"/>
    <mergeCell ref="A143:A147"/>
    <mergeCell ref="A149:A150"/>
    <mergeCell ref="A152:A156"/>
    <mergeCell ref="A157:A160"/>
    <mergeCell ref="A161:A164"/>
    <mergeCell ref="A171:A175"/>
    <mergeCell ref="A177:A181"/>
    <mergeCell ref="A182:A185"/>
    <mergeCell ref="B182:B185"/>
    <mergeCell ref="A186:A188"/>
    <mergeCell ref="B186:B190"/>
    <mergeCell ref="A192:A197"/>
    <mergeCell ref="B199:B201"/>
    <mergeCell ref="A199:A201"/>
    <mergeCell ref="A203:A207"/>
    <mergeCell ref="B203:B206"/>
    <mergeCell ref="A208:A211"/>
    <mergeCell ref="B208:B211"/>
    <mergeCell ref="A214:A218"/>
    <mergeCell ref="A219:A222"/>
    <mergeCell ref="A223:A226"/>
    <mergeCell ref="A227:A231"/>
    <mergeCell ref="A232:A235"/>
    <mergeCell ref="A236:A239"/>
    <mergeCell ref="A240:A244"/>
    <mergeCell ref="A245:A249"/>
    <mergeCell ref="A250:A254"/>
    <mergeCell ref="D240:D243"/>
    <mergeCell ref="D245:D248"/>
    <mergeCell ref="D250:D253"/>
    <mergeCell ref="D255:D258"/>
    <mergeCell ref="D260:D263"/>
    <mergeCell ref="D265:D268"/>
    <mergeCell ref="D275:D278"/>
    <mergeCell ref="D279:D282"/>
    <mergeCell ref="D283:D286"/>
    <mergeCell ref="D288:D291"/>
    <mergeCell ref="D293:D296"/>
    <mergeCell ref="D298:D301"/>
    <mergeCell ref="D303:D306"/>
    <mergeCell ref="D308:D311"/>
    <mergeCell ref="C99:C102"/>
    <mergeCell ref="D99:D102"/>
    <mergeCell ref="C104:C107"/>
    <mergeCell ref="D104:D107"/>
    <mergeCell ref="C109:C112"/>
    <mergeCell ref="C114:C117"/>
    <mergeCell ref="D119:D122"/>
    <mergeCell ref="C119:C122"/>
    <mergeCell ref="C124:C127"/>
    <mergeCell ref="C129:C132"/>
    <mergeCell ref="C134:C137"/>
    <mergeCell ref="C139:C141"/>
    <mergeCell ref="D139:D141"/>
    <mergeCell ref="D143:D146"/>
    <mergeCell ref="C143:C146"/>
    <mergeCell ref="C148:C150"/>
    <mergeCell ref="C152:C155"/>
    <mergeCell ref="C157:C160"/>
    <mergeCell ref="C161:C164"/>
    <mergeCell ref="C171:C174"/>
    <mergeCell ref="C177:C180"/>
    <mergeCell ref="D148:D150"/>
    <mergeCell ref="D152:D155"/>
    <mergeCell ref="D157:D160"/>
    <mergeCell ref="D161:D164"/>
    <mergeCell ref="D171:D174"/>
    <mergeCell ref="D182:D185"/>
    <mergeCell ref="D186:D190"/>
    <mergeCell ref="C182:C185"/>
    <mergeCell ref="C186:C190"/>
    <mergeCell ref="C192:C196"/>
    <mergeCell ref="C199:C201"/>
    <mergeCell ref="C203:C206"/>
    <mergeCell ref="C208:C211"/>
    <mergeCell ref="C214:C217"/>
    <mergeCell ref="D199:D201"/>
    <mergeCell ref="D203:D206"/>
    <mergeCell ref="D208:D211"/>
    <mergeCell ref="D219:D222"/>
    <mergeCell ref="D223:D226"/>
    <mergeCell ref="D232:D235"/>
    <mergeCell ref="D236:D239"/>
    <mergeCell ref="D328:D331"/>
    <mergeCell ref="D333:D336"/>
    <mergeCell ref="D338:D341"/>
    <mergeCell ref="D343:D346"/>
    <mergeCell ref="D348:D351"/>
    <mergeCell ref="A500:A504"/>
    <mergeCell ref="A505:A509"/>
    <mergeCell ref="A510:A514"/>
    <mergeCell ref="A515:A519"/>
    <mergeCell ref="A520:A524"/>
    <mergeCell ref="A525:A528"/>
    <mergeCell ref="A529:A533"/>
    <mergeCell ref="A534:A538"/>
    <mergeCell ref="A465:A469"/>
    <mergeCell ref="A470:A474"/>
    <mergeCell ref="A475:A479"/>
    <mergeCell ref="A480:A484"/>
    <mergeCell ref="A485:A489"/>
    <mergeCell ref="A490:A494"/>
    <mergeCell ref="A495:A499"/>
    <mergeCell ref="A255:A259"/>
    <mergeCell ref="A260:A264"/>
    <mergeCell ref="A265:A269"/>
    <mergeCell ref="A270:A274"/>
    <mergeCell ref="A275:A278"/>
    <mergeCell ref="B275:B278"/>
    <mergeCell ref="A279:A282"/>
    <mergeCell ref="A283:A287"/>
    <mergeCell ref="B283:B286"/>
    <mergeCell ref="A288:A292"/>
    <mergeCell ref="A293:A297"/>
    <mergeCell ref="A298:A302"/>
    <mergeCell ref="A303:A307"/>
    <mergeCell ref="A308:A312"/>
    <mergeCell ref="A313:A317"/>
    <mergeCell ref="A318:A322"/>
    <mergeCell ref="A323:A327"/>
    <mergeCell ref="A328:A332"/>
    <mergeCell ref="B328:B331"/>
    <mergeCell ref="A333:A337"/>
    <mergeCell ref="B333:B336"/>
    <mergeCell ref="A338:A342"/>
    <mergeCell ref="B338:B341"/>
    <mergeCell ref="A343:A347"/>
    <mergeCell ref="A348:A352"/>
    <mergeCell ref="B348:B351"/>
    <mergeCell ref="A353:A357"/>
    <mergeCell ref="A358:A361"/>
    <mergeCell ref="A362:A365"/>
    <mergeCell ref="A366:A369"/>
    <mergeCell ref="A370:A374"/>
    <mergeCell ref="A375:A379"/>
    <mergeCell ref="A380:A384"/>
    <mergeCell ref="A385:A389"/>
    <mergeCell ref="A390:A394"/>
    <mergeCell ref="A395:A399"/>
    <mergeCell ref="A400:A404"/>
    <mergeCell ref="A405:A409"/>
    <mergeCell ref="A410:A414"/>
    <mergeCell ref="A415:A419"/>
    <mergeCell ref="A420:A424"/>
    <mergeCell ref="A425:A429"/>
    <mergeCell ref="A430:A434"/>
    <mergeCell ref="A435:A439"/>
    <mergeCell ref="A440:A444"/>
    <mergeCell ref="A445:A449"/>
    <mergeCell ref="A450:A454"/>
    <mergeCell ref="A455:A459"/>
    <mergeCell ref="A460:A464"/>
    <mergeCell ref="C520:C523"/>
    <mergeCell ref="C529:C532"/>
    <mergeCell ref="C534:C537"/>
    <mergeCell ref="C480:C483"/>
    <mergeCell ref="C485:C488"/>
    <mergeCell ref="C490:C493"/>
    <mergeCell ref="C495:C498"/>
    <mergeCell ref="C505:C508"/>
    <mergeCell ref="C510:C513"/>
    <mergeCell ref="C515:C518"/>
    <mergeCell ref="C227:C230"/>
    <mergeCell ref="C240:C243"/>
    <mergeCell ref="C245:C248"/>
    <mergeCell ref="C250:C253"/>
    <mergeCell ref="C255:C258"/>
    <mergeCell ref="C260:C263"/>
    <mergeCell ref="C265:C268"/>
    <mergeCell ref="C275:C278"/>
    <mergeCell ref="C279:C282"/>
    <mergeCell ref="C283:C286"/>
    <mergeCell ref="C288:C291"/>
    <mergeCell ref="C293:C296"/>
    <mergeCell ref="C298:C301"/>
    <mergeCell ref="C303:C306"/>
    <mergeCell ref="C308:C311"/>
    <mergeCell ref="C313:C316"/>
    <mergeCell ref="C318:C321"/>
    <mergeCell ref="C323:C326"/>
    <mergeCell ref="C328:C331"/>
    <mergeCell ref="C333:C336"/>
    <mergeCell ref="C338:C341"/>
    <mergeCell ref="C343:C346"/>
    <mergeCell ref="C348:C351"/>
    <mergeCell ref="C353:C356"/>
    <mergeCell ref="C358:C361"/>
    <mergeCell ref="C362:C365"/>
    <mergeCell ref="C366:C369"/>
    <mergeCell ref="C370:C373"/>
    <mergeCell ref="C375:C378"/>
    <mergeCell ref="C380:C383"/>
    <mergeCell ref="C385:C388"/>
    <mergeCell ref="C390:C393"/>
    <mergeCell ref="C395:C398"/>
    <mergeCell ref="C400:C403"/>
    <mergeCell ref="C405:C408"/>
    <mergeCell ref="C410:C413"/>
    <mergeCell ref="C415:C418"/>
    <mergeCell ref="C420:C423"/>
    <mergeCell ref="C425:C428"/>
    <mergeCell ref="C430:C433"/>
    <mergeCell ref="C435:C438"/>
    <mergeCell ref="C440:C443"/>
    <mergeCell ref="C445:C448"/>
    <mergeCell ref="C450:C453"/>
    <mergeCell ref="C455:C458"/>
    <mergeCell ref="C460:C463"/>
    <mergeCell ref="C465:C468"/>
    <mergeCell ref="C470:C473"/>
    <mergeCell ref="C475:C478"/>
  </mergeCells>
  <conditionalFormatting sqref="J1 J7:J176 J214:J312 J353:J469">
    <cfRule type="colorScale" priority="1">
      <colorScale>
        <cfvo type="min"/>
        <cfvo type="percentile" val="50"/>
        <cfvo type="max"/>
        <color rgb="FF57BB8A"/>
        <color rgb="FFFFFFFF"/>
        <color rgb="FFE67C73"/>
      </colorScale>
    </cfRule>
  </conditionalFormatting>
  <conditionalFormatting sqref="N1:O133 N139:O176 N214:O312 N353:O469">
    <cfRule type="containsText" dxfId="0" priority="2" operator="containsText" text="нет">
      <formula>NOT(ISERROR(SEARCH(("нет"),(N1))))</formula>
    </cfRule>
  </conditionalFormatting>
  <conditionalFormatting sqref="O1:O133 O139:O176 O214:O312 O353:O469">
    <cfRule type="containsText" dxfId="2" priority="3" operator="containsText" text="да">
      <formula>NOT(ISERROR(SEARCH(("да"),(O1))))</formula>
    </cfRule>
  </conditionalFormatting>
  <dataValidations>
    <dataValidation type="list" allowBlank="1" showErrorMessage="1" sqref="N1:O20 N21 N22:O133 O134:O138 N139:O538">
      <formula1>"да,нет"</formula1>
    </dataValidation>
    <dataValidation type="list" allowBlank="1" showErrorMessage="1" sqref="E1:E538">
      <formula1>"Ижевск,Самара ,Сургут/Нижневартовск,Тюмень,Москва"</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outlineLevelRow="1"/>
  <cols>
    <col customWidth="1" min="1" max="1" width="4.71"/>
    <col customWidth="1" min="2" max="2" width="12.0"/>
    <col customWidth="1" min="3" max="3" width="51.14"/>
    <col customWidth="1" min="4" max="4" width="14.57"/>
    <col customWidth="1" min="5" max="5" width="8.43"/>
    <col customWidth="1" min="6" max="6" width="27.86"/>
    <col customWidth="1" min="7" max="8" width="9.57"/>
    <col customWidth="1" min="9" max="9" width="8.43"/>
    <col customWidth="1" min="10" max="11" width="7.29"/>
    <col customWidth="1" min="12" max="12" width="7.14"/>
  </cols>
  <sheetData>
    <row r="1" ht="25.5" customHeight="1">
      <c r="A1" s="1040" t="s">
        <v>1562</v>
      </c>
      <c r="C1" s="1041" t="s">
        <v>1563</v>
      </c>
      <c r="D1" s="1042" t="s">
        <v>1564</v>
      </c>
      <c r="E1" s="1043"/>
      <c r="F1" s="1044"/>
      <c r="G1" s="1040"/>
      <c r="H1" s="1040"/>
      <c r="I1" s="511"/>
      <c r="J1" s="1045"/>
      <c r="K1" s="1040"/>
      <c r="L1" s="1040"/>
    </row>
    <row r="2" ht="66.0" customHeight="1">
      <c r="A2" s="503" t="s">
        <v>1287</v>
      </c>
      <c r="B2" s="1046" t="s">
        <v>1565</v>
      </c>
      <c r="C2" s="503" t="s">
        <v>97</v>
      </c>
      <c r="D2" s="503" t="s">
        <v>1566</v>
      </c>
      <c r="E2" s="499" t="s">
        <v>299</v>
      </c>
      <c r="F2" s="1047" t="s">
        <v>512</v>
      </c>
      <c r="G2" s="503" t="s">
        <v>1567</v>
      </c>
      <c r="H2" s="503" t="s">
        <v>1568</v>
      </c>
      <c r="I2" s="501" t="s">
        <v>1569</v>
      </c>
      <c r="J2" s="503" t="s">
        <v>1570</v>
      </c>
      <c r="K2" s="503" t="s">
        <v>527</v>
      </c>
      <c r="L2" s="503" t="s">
        <v>307</v>
      </c>
    </row>
    <row r="3" ht="25.5" customHeight="1">
      <c r="A3" s="1048"/>
      <c r="B3" s="1049" t="str">
        <f>"Горячее, паста "&amp;COUNTA(C7:C25)&amp;" шт"</f>
        <v>Горячее, паста 6 шт</v>
      </c>
      <c r="C3" s="1050"/>
      <c r="D3" s="1051"/>
      <c r="E3" s="1052" t="s">
        <v>1055</v>
      </c>
      <c r="F3" s="1053"/>
      <c r="G3" s="1051"/>
      <c r="H3" s="1051"/>
      <c r="I3" s="1054"/>
      <c r="J3" s="1045">
        <f>AVERAGE(J7:J25)</f>
        <v>0.1906511422</v>
      </c>
      <c r="K3" s="1051"/>
      <c r="L3" s="1051"/>
    </row>
    <row r="4" ht="27.0" hidden="1" customHeight="1" outlineLevel="1">
      <c r="A4" s="1055"/>
      <c r="B4" s="557"/>
      <c r="C4" s="1056" t="s">
        <v>1571</v>
      </c>
      <c r="D4" s="1057"/>
      <c r="E4" s="516"/>
      <c r="F4" s="1058" t="s">
        <v>713</v>
      </c>
      <c r="G4" s="1059">
        <f t="shared" ref="G4:G5" si="1">599+599+679+679+79+79+79</f>
        <v>2793</v>
      </c>
      <c r="H4" s="1059">
        <v>2749.0</v>
      </c>
      <c r="I4" s="517">
        <v>634.0</v>
      </c>
      <c r="J4" s="521">
        <f t="shared" ref="J4:J24" si="2">I4/H4</f>
        <v>0.2306293198</v>
      </c>
      <c r="K4" s="513">
        <f t="shared" ref="K4:K24" si="3">H4-G4</f>
        <v>-44</v>
      </c>
      <c r="L4" s="512">
        <f t="shared" ref="L4:L24" si="4">H4/G4-1</f>
        <v>-0.01575366989</v>
      </c>
    </row>
    <row r="5" ht="27.0" hidden="1" customHeight="1" outlineLevel="1">
      <c r="A5" s="1055"/>
      <c r="B5" s="557"/>
      <c r="D5" s="1057"/>
      <c r="E5" s="516"/>
      <c r="F5" s="1058" t="s">
        <v>714</v>
      </c>
      <c r="G5" s="1059">
        <f t="shared" si="1"/>
        <v>2793</v>
      </c>
      <c r="H5" s="1059">
        <v>2749.0</v>
      </c>
      <c r="I5" s="517">
        <v>634.0</v>
      </c>
      <c r="J5" s="521">
        <f t="shared" si="2"/>
        <v>0.2306293198</v>
      </c>
      <c r="K5" s="513">
        <f t="shared" si="3"/>
        <v>-44</v>
      </c>
      <c r="L5" s="512">
        <f t="shared" si="4"/>
        <v>-0.01575366989</v>
      </c>
    </row>
    <row r="6" ht="27.0" customHeight="1" outlineLevel="1">
      <c r="A6" s="1055"/>
      <c r="B6" s="557"/>
      <c r="D6" s="1057"/>
      <c r="E6" s="516"/>
      <c r="F6" s="1058" t="s">
        <v>1572</v>
      </c>
      <c r="G6" s="1059">
        <f>649+649+699+699+79+79+79</f>
        <v>2933</v>
      </c>
      <c r="H6" s="1059">
        <v>2849.0</v>
      </c>
      <c r="I6" s="517">
        <v>634.0</v>
      </c>
      <c r="J6" s="521">
        <f t="shared" si="2"/>
        <v>0.2225342225</v>
      </c>
      <c r="K6" s="513">
        <f t="shared" si="3"/>
        <v>-84</v>
      </c>
      <c r="L6" s="512">
        <f t="shared" si="4"/>
        <v>-0.02863961814</v>
      </c>
    </row>
    <row r="7" ht="27.0" hidden="1" customHeight="1" outlineLevel="1">
      <c r="A7" s="1055"/>
      <c r="B7" s="557"/>
      <c r="C7" s="1056" t="s">
        <v>1573</v>
      </c>
      <c r="D7" s="1057"/>
      <c r="E7" s="516"/>
      <c r="F7" s="1058" t="s">
        <v>713</v>
      </c>
      <c r="G7" s="1059">
        <v>2197.0</v>
      </c>
      <c r="H7" s="1059">
        <v>1999.0</v>
      </c>
      <c r="I7" s="1060">
        <f t="shared" ref="I7:I8" si="5">165+165+65 </f>
        <v>395</v>
      </c>
      <c r="J7" s="521">
        <f t="shared" si="2"/>
        <v>0.1975987994</v>
      </c>
      <c r="K7" s="513">
        <f t="shared" si="3"/>
        <v>-198</v>
      </c>
      <c r="L7" s="512">
        <f t="shared" si="4"/>
        <v>-0.09012289486</v>
      </c>
    </row>
    <row r="8" ht="27.0" hidden="1" customHeight="1" outlineLevel="1">
      <c r="A8" s="1055"/>
      <c r="B8" s="557"/>
      <c r="D8" s="1057"/>
      <c r="E8" s="516"/>
      <c r="F8" s="1058" t="s">
        <v>714</v>
      </c>
      <c r="G8" s="1059">
        <v>2197.0</v>
      </c>
      <c r="H8" s="1059">
        <v>1999.0</v>
      </c>
      <c r="I8" s="1060">
        <f t="shared" si="5"/>
        <v>395</v>
      </c>
      <c r="J8" s="521">
        <f t="shared" si="2"/>
        <v>0.1975987994</v>
      </c>
      <c r="K8" s="513">
        <f t="shared" si="3"/>
        <v>-198</v>
      </c>
      <c r="L8" s="512">
        <f t="shared" si="4"/>
        <v>-0.09012289486</v>
      </c>
    </row>
    <row r="9" ht="27.0" customHeight="1" outlineLevel="1">
      <c r="A9" s="1055"/>
      <c r="B9" s="557"/>
      <c r="D9" s="1057"/>
      <c r="E9" s="516"/>
      <c r="F9" s="1058" t="s">
        <v>1572</v>
      </c>
      <c r="G9" s="1059">
        <v>2347.0</v>
      </c>
      <c r="H9" s="1059">
        <v>2199.0</v>
      </c>
      <c r="I9" s="1060">
        <f>175+175+70</f>
        <v>420</v>
      </c>
      <c r="J9" s="521">
        <f t="shared" si="2"/>
        <v>0.1909959072</v>
      </c>
      <c r="K9" s="513">
        <f t="shared" si="3"/>
        <v>-148</v>
      </c>
      <c r="L9" s="512">
        <f t="shared" si="4"/>
        <v>-0.06305922454</v>
      </c>
    </row>
    <row r="10" ht="27.0" hidden="1" customHeight="1" outlineLevel="1">
      <c r="A10" s="1055"/>
      <c r="B10" s="557"/>
      <c r="C10" s="1056" t="s">
        <v>1574</v>
      </c>
      <c r="D10" s="381"/>
      <c r="E10" s="516"/>
      <c r="F10" s="1058" t="s">
        <v>713</v>
      </c>
      <c r="G10" s="1059">
        <v>3837.0</v>
      </c>
      <c r="H10" s="1059">
        <v>3699.0</v>
      </c>
      <c r="I10" s="1060">
        <f>165+165+270</f>
        <v>600</v>
      </c>
      <c r="J10" s="521">
        <f t="shared" si="2"/>
        <v>0.1622060016</v>
      </c>
      <c r="K10" s="513">
        <f t="shared" si="3"/>
        <v>-138</v>
      </c>
      <c r="L10" s="512">
        <f t="shared" si="4"/>
        <v>-0.03596559812</v>
      </c>
    </row>
    <row r="11" ht="27.0" hidden="1" customHeight="1" outlineLevel="1">
      <c r="A11" s="1055"/>
      <c r="B11" s="557"/>
      <c r="D11" s="381"/>
      <c r="E11" s="516"/>
      <c r="F11" s="1058" t="s">
        <v>714</v>
      </c>
      <c r="G11" s="1059">
        <v>3837.0</v>
      </c>
      <c r="H11" s="1059">
        <v>3699.0</v>
      </c>
      <c r="I11" s="1060">
        <f>165+165+260</f>
        <v>590</v>
      </c>
      <c r="J11" s="521">
        <f t="shared" si="2"/>
        <v>0.1595025683</v>
      </c>
      <c r="K11" s="513">
        <f t="shared" si="3"/>
        <v>-138</v>
      </c>
      <c r="L11" s="512">
        <f t="shared" si="4"/>
        <v>-0.03596559812</v>
      </c>
    </row>
    <row r="12" ht="27.0" customHeight="1" outlineLevel="1">
      <c r="A12" s="1061"/>
      <c r="B12" s="1062"/>
      <c r="D12" s="384"/>
      <c r="E12" s="1063"/>
      <c r="F12" s="1064" t="s">
        <v>1572</v>
      </c>
      <c r="G12" s="1065">
        <v>4157.0</v>
      </c>
      <c r="H12" s="1065">
        <v>3899.0</v>
      </c>
      <c r="I12" s="1066">
        <f>175+175+320</f>
        <v>670</v>
      </c>
      <c r="J12" s="1067">
        <f t="shared" si="2"/>
        <v>0.1718389331</v>
      </c>
      <c r="K12" s="1068">
        <f t="shared" si="3"/>
        <v>-258</v>
      </c>
      <c r="L12" s="1069">
        <f t="shared" si="4"/>
        <v>-0.06206398845</v>
      </c>
    </row>
    <row r="13" ht="34.5" hidden="1" customHeight="1" outlineLevel="1">
      <c r="A13" s="1055"/>
      <c r="B13" s="557"/>
      <c r="C13" s="1056" t="s">
        <v>1575</v>
      </c>
      <c r="D13" s="381"/>
      <c r="E13" s="516"/>
      <c r="F13" s="1058" t="s">
        <v>713</v>
      </c>
      <c r="G13" s="1059">
        <v>2548.0</v>
      </c>
      <c r="H13" s="1059">
        <v>2399.0</v>
      </c>
      <c r="I13" s="1060">
        <f>466+65</f>
        <v>531</v>
      </c>
      <c r="J13" s="521">
        <f t="shared" si="2"/>
        <v>0.2213422259</v>
      </c>
      <c r="K13" s="513">
        <f t="shared" si="3"/>
        <v>-149</v>
      </c>
      <c r="L13" s="512">
        <f t="shared" si="4"/>
        <v>-0.05847723705</v>
      </c>
    </row>
    <row r="14" ht="34.5" hidden="1" customHeight="1" outlineLevel="1">
      <c r="A14" s="1055"/>
      <c r="B14" s="557"/>
      <c r="D14" s="381"/>
      <c r="E14" s="516"/>
      <c r="F14" s="1058" t="s">
        <v>714</v>
      </c>
      <c r="G14" s="1059">
        <v>2548.0</v>
      </c>
      <c r="H14" s="1059">
        <v>2399.0</v>
      </c>
      <c r="I14" s="517">
        <f>536+65</f>
        <v>601</v>
      </c>
      <c r="J14" s="521">
        <f t="shared" si="2"/>
        <v>0.2505210504</v>
      </c>
      <c r="K14" s="513">
        <f t="shared" si="3"/>
        <v>-149</v>
      </c>
      <c r="L14" s="512">
        <f t="shared" si="4"/>
        <v>-0.05847723705</v>
      </c>
    </row>
    <row r="15" ht="34.5" customHeight="1" outlineLevel="1">
      <c r="A15" s="1061"/>
      <c r="B15" s="1062"/>
      <c r="D15" s="384"/>
      <c r="E15" s="1063"/>
      <c r="F15" s="1064" t="s">
        <v>1572</v>
      </c>
      <c r="G15" s="1065">
        <v>2748.0</v>
      </c>
      <c r="H15" s="1065">
        <v>2599.0</v>
      </c>
      <c r="I15" s="1066">
        <f>527+70</f>
        <v>597</v>
      </c>
      <c r="J15" s="1067">
        <f t="shared" si="2"/>
        <v>0.2297037322</v>
      </c>
      <c r="K15" s="1068">
        <f t="shared" si="3"/>
        <v>-149</v>
      </c>
      <c r="L15" s="1069">
        <f t="shared" si="4"/>
        <v>-0.05422125182</v>
      </c>
    </row>
    <row r="16" ht="24.75" hidden="1" customHeight="1" outlineLevel="1">
      <c r="A16" s="1055"/>
      <c r="B16" s="1070"/>
      <c r="C16" s="1056" t="s">
        <v>1576</v>
      </c>
      <c r="D16" s="381"/>
      <c r="E16" s="516"/>
      <c r="F16" s="1058" t="s">
        <v>713</v>
      </c>
      <c r="G16" s="1071">
        <v>4188.0</v>
      </c>
      <c r="H16" s="1072">
        <v>4099.0</v>
      </c>
      <c r="I16" s="1060">
        <f>466+270</f>
        <v>736</v>
      </c>
      <c r="J16" s="521">
        <f t="shared" si="2"/>
        <v>0.1795559893</v>
      </c>
      <c r="K16" s="513">
        <f t="shared" si="3"/>
        <v>-89</v>
      </c>
      <c r="L16" s="512">
        <f t="shared" si="4"/>
        <v>-0.02125119389</v>
      </c>
    </row>
    <row r="17" ht="33.75" hidden="1" customHeight="1" outlineLevel="1">
      <c r="A17" s="1055"/>
      <c r="B17" s="1070"/>
      <c r="D17" s="381"/>
      <c r="E17" s="516"/>
      <c r="F17" s="1058" t="s">
        <v>714</v>
      </c>
      <c r="G17" s="1071">
        <v>4188.0</v>
      </c>
      <c r="H17" s="1072">
        <v>4099.0</v>
      </c>
      <c r="I17" s="1060">
        <f>466+260</f>
        <v>726</v>
      </c>
      <c r="J17" s="521">
        <f t="shared" si="2"/>
        <v>0.1771163698</v>
      </c>
      <c r="K17" s="513">
        <f t="shared" si="3"/>
        <v>-89</v>
      </c>
      <c r="L17" s="512">
        <f t="shared" si="4"/>
        <v>-0.02125119389</v>
      </c>
    </row>
    <row r="18" ht="30.0" customHeight="1" outlineLevel="1">
      <c r="A18" s="1061"/>
      <c r="B18" s="1073"/>
      <c r="D18" s="384"/>
      <c r="E18" s="1063"/>
      <c r="F18" s="1064" t="s">
        <v>1572</v>
      </c>
      <c r="G18" s="1074">
        <v>4558.0</v>
      </c>
      <c r="H18" s="1075">
        <v>4299.0</v>
      </c>
      <c r="I18" s="1066">
        <f>527+320</f>
        <v>847</v>
      </c>
      <c r="J18" s="1067">
        <f t="shared" si="2"/>
        <v>0.1970225634</v>
      </c>
      <c r="K18" s="1068">
        <f t="shared" si="3"/>
        <v>-259</v>
      </c>
      <c r="L18" s="1069">
        <f t="shared" si="4"/>
        <v>-0.05682316806</v>
      </c>
    </row>
    <row r="19" ht="28.5" hidden="1" customHeight="1" outlineLevel="1">
      <c r="A19" s="1055"/>
      <c r="B19" s="1070"/>
      <c r="C19" s="1056" t="s">
        <v>1577</v>
      </c>
      <c r="D19" s="381"/>
      <c r="E19" s="516"/>
      <c r="F19" s="1058" t="s">
        <v>713</v>
      </c>
      <c r="G19" s="1076">
        <v>2398.0</v>
      </c>
      <c r="H19" s="1076">
        <v>2199.0</v>
      </c>
      <c r="I19" s="1060">
        <f>370+65</f>
        <v>435</v>
      </c>
      <c r="J19" s="521">
        <f t="shared" si="2"/>
        <v>0.1978171896</v>
      </c>
      <c r="K19" s="1077">
        <f t="shared" si="3"/>
        <v>-199</v>
      </c>
      <c r="L19" s="512">
        <f t="shared" si="4"/>
        <v>-0.08298582152</v>
      </c>
    </row>
    <row r="20" ht="28.5" hidden="1" customHeight="1" outlineLevel="1">
      <c r="A20" s="1055"/>
      <c r="B20" s="1070"/>
      <c r="D20" s="381"/>
      <c r="E20" s="516"/>
      <c r="F20" s="1058" t="s">
        <v>714</v>
      </c>
      <c r="G20" s="1076">
        <v>2398.0</v>
      </c>
      <c r="H20" s="1076">
        <v>2199.0</v>
      </c>
      <c r="I20" s="517">
        <f>365+65</f>
        <v>430</v>
      </c>
      <c r="J20" s="521">
        <f t="shared" si="2"/>
        <v>0.1955434288</v>
      </c>
      <c r="K20" s="1077">
        <f t="shared" si="3"/>
        <v>-199</v>
      </c>
      <c r="L20" s="512">
        <f t="shared" si="4"/>
        <v>-0.08298582152</v>
      </c>
    </row>
    <row r="21" ht="28.5" customHeight="1" outlineLevel="1">
      <c r="A21" s="1061"/>
      <c r="B21" s="1073"/>
      <c r="D21" s="384"/>
      <c r="E21" s="1063"/>
      <c r="F21" s="1064" t="s">
        <v>1572</v>
      </c>
      <c r="G21" s="1078">
        <v>2598.0</v>
      </c>
      <c r="H21" s="1078">
        <v>2399.0</v>
      </c>
      <c r="I21" s="1066">
        <f>415+70</f>
        <v>485</v>
      </c>
      <c r="J21" s="1067">
        <f t="shared" si="2"/>
        <v>0.2021675698</v>
      </c>
      <c r="K21" s="1079">
        <f t="shared" si="3"/>
        <v>-199</v>
      </c>
      <c r="L21" s="1069">
        <f t="shared" si="4"/>
        <v>-0.0765973826</v>
      </c>
    </row>
    <row r="22" ht="23.25" hidden="1" customHeight="1" outlineLevel="1">
      <c r="A22" s="1055"/>
      <c r="B22" s="1070"/>
      <c r="C22" s="1056" t="s">
        <v>1578</v>
      </c>
      <c r="D22" s="381"/>
      <c r="E22" s="516"/>
      <c r="F22" s="1058" t="s">
        <v>713</v>
      </c>
      <c r="G22" s="1076">
        <v>4038.0</v>
      </c>
      <c r="H22" s="1080">
        <v>3899.0</v>
      </c>
      <c r="I22" s="1060">
        <f>370+260</f>
        <v>630</v>
      </c>
      <c r="J22" s="521">
        <f t="shared" si="2"/>
        <v>0.1615798923</v>
      </c>
      <c r="K22" s="1077">
        <f t="shared" si="3"/>
        <v>-139</v>
      </c>
      <c r="L22" s="512">
        <f t="shared" si="4"/>
        <v>-0.03442298167</v>
      </c>
    </row>
    <row r="23" ht="23.25" hidden="1" customHeight="1" outlineLevel="1">
      <c r="A23" s="1055"/>
      <c r="B23" s="1070"/>
      <c r="D23" s="381"/>
      <c r="E23" s="516"/>
      <c r="F23" s="1058" t="s">
        <v>714</v>
      </c>
      <c r="G23" s="1076">
        <v>4038.0</v>
      </c>
      <c r="H23" s="1080">
        <v>3899.0</v>
      </c>
      <c r="I23" s="517">
        <f>365+260</f>
        <v>625</v>
      </c>
      <c r="J23" s="521">
        <f t="shared" si="2"/>
        <v>0.1602975122</v>
      </c>
      <c r="K23" s="1077">
        <f t="shared" si="3"/>
        <v>-139</v>
      </c>
      <c r="L23" s="512">
        <f t="shared" si="4"/>
        <v>-0.03442298167</v>
      </c>
    </row>
    <row r="24" ht="23.25" customHeight="1" outlineLevel="1">
      <c r="A24" s="1055"/>
      <c r="B24" s="1070"/>
      <c r="D24" s="381"/>
      <c r="E24" s="516"/>
      <c r="F24" s="1058" t="s">
        <v>1572</v>
      </c>
      <c r="G24" s="1076">
        <v>4408.0</v>
      </c>
      <c r="H24" s="1080">
        <v>4099.0</v>
      </c>
      <c r="I24" s="1060">
        <f>415+320</f>
        <v>735</v>
      </c>
      <c r="J24" s="521">
        <f t="shared" si="2"/>
        <v>0.1793120273</v>
      </c>
      <c r="K24" s="1077">
        <f t="shared" si="3"/>
        <v>-309</v>
      </c>
      <c r="L24" s="512">
        <f t="shared" si="4"/>
        <v>-0.07009981851</v>
      </c>
    </row>
    <row r="25" ht="54.0" customHeight="1" outlineLevel="1">
      <c r="A25" s="1055"/>
      <c r="B25" s="1070"/>
      <c r="C25" s="1081"/>
      <c r="D25" s="381"/>
      <c r="E25" s="516"/>
      <c r="F25" s="1072"/>
      <c r="G25" s="1082"/>
      <c r="H25" s="1082"/>
      <c r="I25" s="1060"/>
      <c r="J25" s="512"/>
      <c r="K25" s="1055"/>
      <c r="L25" s="512"/>
    </row>
  </sheetData>
  <autoFilter ref="$F$1:$F$25">
    <filterColumn colId="0">
      <filters blank="1">
        <filter val="Город"/>
        <filter val="ЮГРА/Сургут/Самара"/>
      </filters>
    </filterColumn>
  </autoFilter>
  <mergeCells count="8">
    <mergeCell ref="A1:B1"/>
    <mergeCell ref="C4:C6"/>
    <mergeCell ref="C7:C9"/>
    <mergeCell ref="C10:C12"/>
    <mergeCell ref="C13:C15"/>
    <mergeCell ref="C16:C18"/>
    <mergeCell ref="C19:C21"/>
    <mergeCell ref="C22:C24"/>
  </mergeCells>
  <conditionalFormatting sqref="J1:J25">
    <cfRule type="colorScale" priority="1">
      <colorScale>
        <cfvo type="min"/>
        <cfvo type="percentile" val="50"/>
        <cfvo type="max"/>
        <color rgb="FF57BB8A"/>
        <color rgb="FFFFFFFF"/>
        <color rgb="FFE67C73"/>
      </colorScale>
    </cfRule>
  </conditionalFormatting>
  <conditionalFormatting sqref="F1 F3 G4:H25 F25">
    <cfRule type="colorScale" priority="2">
      <colorScale>
        <cfvo type="min"/>
        <cfvo type="max"/>
        <color rgb="FFFFFFFF"/>
        <color rgb="FFE67C73"/>
      </colorScale>
    </cfRule>
  </conditionalFormatting>
  <dataValidations>
    <dataValidation type="list" allowBlank="1" showErrorMessage="1" sqref="F4:F24">
      <formula1>"Тюмень,Ижевск,ЮГРА/Сургут/Самара "</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86"/>
    <col customWidth="1" min="2" max="2" width="35.86"/>
    <col customWidth="1" min="3" max="3" width="28.0"/>
    <col customWidth="1" min="4" max="4" width="38.0"/>
  </cols>
  <sheetData>
    <row r="1">
      <c r="A1" s="1083" t="s">
        <v>1579</v>
      </c>
      <c r="B1" s="1083" t="s">
        <v>1580</v>
      </c>
      <c r="C1" s="1084" t="s">
        <v>1581</v>
      </c>
      <c r="D1" s="1083" t="s">
        <v>1582</v>
      </c>
    </row>
    <row r="2">
      <c r="A2" s="1085">
        <v>2017.0</v>
      </c>
      <c r="B2" s="1085" t="s">
        <v>1583</v>
      </c>
      <c r="C2" s="83"/>
      <c r="D2" s="83"/>
    </row>
    <row r="3">
      <c r="A3" s="1085">
        <v>2018.0</v>
      </c>
      <c r="B3" s="1085" t="s">
        <v>1584</v>
      </c>
      <c r="C3" s="83"/>
      <c r="D3" s="1085" t="s">
        <v>1585</v>
      </c>
    </row>
    <row r="4">
      <c r="A4" s="1085">
        <v>2019.0</v>
      </c>
      <c r="C4" s="83"/>
    </row>
    <row r="5">
      <c r="A5" s="1085">
        <v>2020.0</v>
      </c>
      <c r="B5" s="1085" t="s">
        <v>1586</v>
      </c>
      <c r="C5" s="83"/>
      <c r="D5" s="1085" t="s">
        <v>1587</v>
      </c>
    </row>
    <row r="6">
      <c r="A6" s="1085">
        <v>2021.0</v>
      </c>
      <c r="B6" s="1085" t="s">
        <v>1588</v>
      </c>
      <c r="C6" s="83"/>
      <c r="D6" s="1085" t="s">
        <v>1589</v>
      </c>
    </row>
    <row r="7" ht="15.75" customHeight="1">
      <c r="A7" s="1085">
        <v>2022.0</v>
      </c>
      <c r="B7" s="1085" t="s">
        <v>1590</v>
      </c>
      <c r="C7" s="83"/>
      <c r="D7" s="1085" t="s">
        <v>1591</v>
      </c>
    </row>
    <row r="8" ht="30.0" customHeight="1">
      <c r="A8" s="1085">
        <v>2023.0</v>
      </c>
      <c r="C8" s="83"/>
    </row>
    <row r="9">
      <c r="A9" s="1085">
        <v>2024.0</v>
      </c>
      <c r="B9" s="1085" t="s">
        <v>1592</v>
      </c>
      <c r="C9" s="1085" t="s">
        <v>1593</v>
      </c>
      <c r="D9" s="1085" t="s">
        <v>1594</v>
      </c>
    </row>
    <row r="10">
      <c r="B10" s="1085" t="s">
        <v>1595</v>
      </c>
      <c r="C10" s="83"/>
      <c r="D10" s="1085" t="s">
        <v>1596</v>
      </c>
    </row>
    <row r="11">
      <c r="B11" s="1085" t="s">
        <v>1597</v>
      </c>
      <c r="C11" s="83"/>
      <c r="D11" s="1085" t="s">
        <v>1598</v>
      </c>
    </row>
    <row r="12">
      <c r="B12" s="1085" t="s">
        <v>1599</v>
      </c>
      <c r="C12" s="83"/>
      <c r="D12" s="1085" t="s">
        <v>1600</v>
      </c>
    </row>
    <row r="13">
      <c r="B13" s="83"/>
      <c r="C13" s="1085" t="s">
        <v>1601</v>
      </c>
      <c r="D13" s="1085" t="s">
        <v>1602</v>
      </c>
    </row>
    <row r="14">
      <c r="B14" s="83"/>
      <c r="C14" s="1085" t="s">
        <v>1603</v>
      </c>
    </row>
    <row r="15">
      <c r="A15" s="1085">
        <v>2025.0</v>
      </c>
      <c r="B15" s="83"/>
      <c r="C15" s="1085" t="s">
        <v>1604</v>
      </c>
      <c r="D15" s="1085" t="s">
        <v>1605</v>
      </c>
    </row>
    <row r="16">
      <c r="B16" s="83"/>
      <c r="C16" s="1085" t="s">
        <v>1606</v>
      </c>
      <c r="D16" s="1085" t="s">
        <v>1607</v>
      </c>
    </row>
    <row r="17">
      <c r="B17" s="83"/>
      <c r="C17" s="1085" t="s">
        <v>1608</v>
      </c>
      <c r="D17" s="1085" t="s">
        <v>1609</v>
      </c>
    </row>
    <row r="18">
      <c r="B18" s="83"/>
      <c r="C18" s="1085" t="s">
        <v>1610</v>
      </c>
      <c r="D18" s="1085" t="s">
        <v>1611</v>
      </c>
    </row>
    <row r="19">
      <c r="B19" s="1085" t="s">
        <v>1612</v>
      </c>
      <c r="C19" s="83"/>
      <c r="D19" s="1085" t="s">
        <v>1613</v>
      </c>
    </row>
    <row r="20">
      <c r="A20" s="83"/>
      <c r="B20" s="83"/>
      <c r="C20" s="1086" t="s">
        <v>1614</v>
      </c>
      <c r="D20" s="1085" t="s">
        <v>1615</v>
      </c>
    </row>
    <row r="21">
      <c r="A21" s="83"/>
      <c r="B21" s="1086" t="s">
        <v>1616</v>
      </c>
      <c r="C21" s="83"/>
      <c r="D21" s="1085" t="s">
        <v>1600</v>
      </c>
    </row>
    <row r="22">
      <c r="A22" s="1087">
        <v>2026.0</v>
      </c>
      <c r="B22" s="1087" t="s">
        <v>1617</v>
      </c>
      <c r="C22" s="1088"/>
      <c r="D22" s="1089" t="s">
        <v>1618</v>
      </c>
    </row>
    <row r="23">
      <c r="A23" s="1083" t="s">
        <v>1619</v>
      </c>
      <c r="B23" s="1085" t="s">
        <v>1620</v>
      </c>
      <c r="C23" s="83"/>
      <c r="D23" s="83"/>
    </row>
    <row r="24">
      <c r="A24" s="83"/>
      <c r="B24" s="1085" t="s">
        <v>1621</v>
      </c>
      <c r="C24" s="83"/>
      <c r="D24" s="1085" t="s">
        <v>1622</v>
      </c>
    </row>
    <row r="25">
      <c r="A25" s="83"/>
    </row>
    <row r="26">
      <c r="A26" s="564"/>
      <c r="B26" s="564"/>
      <c r="C26" s="564"/>
      <c r="D26" s="564"/>
    </row>
    <row r="27">
      <c r="A27" s="564"/>
      <c r="B27" s="564"/>
      <c r="C27" s="564"/>
      <c r="D27" s="564"/>
    </row>
    <row r="28">
      <c r="A28" s="564"/>
      <c r="B28" s="564"/>
      <c r="C28" s="564"/>
      <c r="D28" s="564"/>
    </row>
  </sheetData>
  <mergeCells count="7">
    <mergeCell ref="B3:B4"/>
    <mergeCell ref="D3:D4"/>
    <mergeCell ref="B7:B8"/>
    <mergeCell ref="D7:D8"/>
    <mergeCell ref="A9:A14"/>
    <mergeCell ref="D13:D14"/>
    <mergeCell ref="A15:A1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outlineLevelRow="1"/>
  <cols>
    <col customWidth="1" min="1" max="1" width="4.71"/>
    <col customWidth="1" min="2" max="2" width="23.57"/>
    <col customWidth="1" min="3" max="3" width="30.0"/>
    <col customWidth="1" min="4" max="4" width="21.71"/>
    <col customWidth="1" min="5" max="5" width="11.71"/>
    <col customWidth="1" min="6" max="6" width="8.43"/>
    <col customWidth="1" min="7" max="7" width="8.14"/>
    <col customWidth="1" min="8" max="9" width="9.43"/>
    <col customWidth="1" min="10" max="10" width="8.43"/>
    <col customWidth="1" min="11" max="12" width="7.29"/>
    <col customWidth="1" min="13" max="13" width="7.14"/>
    <col customWidth="1" min="14" max="14" width="8.29"/>
    <col customWidth="1" min="15" max="15" width="9.71"/>
    <col customWidth="1" hidden="1" min="16" max="17" width="9.71"/>
  </cols>
  <sheetData>
    <row r="1" ht="25.5" customHeight="1">
      <c r="A1" s="1040"/>
      <c r="C1" s="1090" t="s">
        <v>1623</v>
      </c>
      <c r="D1" s="1042" t="s">
        <v>1564</v>
      </c>
      <c r="E1" s="1042"/>
      <c r="F1" s="1091" t="s">
        <v>1624</v>
      </c>
      <c r="G1" s="1092" t="s">
        <v>1625</v>
      </c>
      <c r="H1" s="513"/>
      <c r="I1" s="512"/>
      <c r="J1" s="1093"/>
      <c r="K1" s="1045"/>
      <c r="L1" s="1040"/>
      <c r="M1" s="1040"/>
      <c r="N1" s="1040"/>
      <c r="O1" s="1040"/>
      <c r="P1" s="1040"/>
      <c r="Q1" s="1040">
        <v>7.0</v>
      </c>
    </row>
    <row r="2" ht="66.0" customHeight="1">
      <c r="A2" s="503" t="s">
        <v>1287</v>
      </c>
      <c r="B2" s="1046" t="s">
        <v>1565</v>
      </c>
      <c r="C2" s="1094" t="s">
        <v>97</v>
      </c>
      <c r="D2" s="503" t="s">
        <v>1566</v>
      </c>
      <c r="E2" s="503" t="s">
        <v>1626</v>
      </c>
      <c r="F2" s="499" t="s">
        <v>299</v>
      </c>
      <c r="G2" s="1095" t="s">
        <v>707</v>
      </c>
      <c r="H2" s="1095" t="s">
        <v>1627</v>
      </c>
      <c r="I2" s="1096" t="s">
        <v>897</v>
      </c>
      <c r="J2" s="501" t="s">
        <v>526</v>
      </c>
      <c r="K2" s="502" t="s">
        <v>305</v>
      </c>
      <c r="L2" s="503" t="s">
        <v>527</v>
      </c>
      <c r="M2" s="503" t="s">
        <v>307</v>
      </c>
      <c r="N2" s="503" t="s">
        <v>1628</v>
      </c>
      <c r="O2" s="503" t="s">
        <v>709</v>
      </c>
      <c r="P2" s="503"/>
      <c r="Q2" s="503"/>
    </row>
    <row r="3" ht="27.0" customHeight="1">
      <c r="A3" s="1048"/>
      <c r="B3" s="1097" t="s">
        <v>1629</v>
      </c>
      <c r="E3" s="1097"/>
      <c r="F3" s="1052"/>
      <c r="G3" s="1098">
        <f>AVERAGE(G5:G12,G13:G15,G17:G24,G27:G32,G37:G44,G46:G49,G51:G61,G62:G67,G74:G77,G81:G88,G92,G93:G97,G125:G135)</f>
        <v>581.6506024</v>
      </c>
      <c r="H3" s="1098" t="str">
        <f>AVERAGE(H7,H6,H5,H9,H10,H11,H12,H14,H15,#REF!,#REF!,H17:H22,H24,H25,H27:H33,H35:H37,H40:H44,H46:H49,H51:H54,H57,H61:H68,H69:H72,H74:H76,H78:H79,H82:H87,H89:H90,H92:H94,H96:H97,H125:H131,H135)</f>
        <v>#REF!</v>
      </c>
      <c r="I3" s="1099">
        <f>AVERAGE(I4,I16,I26,I34,I45,I50,I73,I80,I91)</f>
        <v>1.150321795</v>
      </c>
      <c r="J3" s="1100"/>
      <c r="K3" s="1101">
        <f>AVERAGE(K91,K80,K73,K50,K45,K34,K26,K16,K4)</f>
        <v>0.2583353351</v>
      </c>
      <c r="L3" s="1048"/>
      <c r="M3" s="1048"/>
      <c r="N3" s="1048"/>
      <c r="O3" s="1102"/>
      <c r="P3" s="1102"/>
      <c r="Q3" s="1102"/>
    </row>
    <row r="4" ht="27.0" customHeight="1" collapsed="1">
      <c r="A4" s="1048"/>
      <c r="B4" s="1049" t="str">
        <f>"Блюда на компанию "&amp;COUNTA(C5:C15)&amp;" шт"</f>
        <v>Блюда на компанию 11 шт</v>
      </c>
      <c r="C4" s="1048"/>
      <c r="D4" s="1048"/>
      <c r="E4" s="1048"/>
      <c r="F4" s="1052"/>
      <c r="G4" s="1098">
        <f t="shared" ref="G4:H4" si="1">AVERAGE(G5:G15)</f>
        <v>1453.545455</v>
      </c>
      <c r="H4" s="1098">
        <f t="shared" si="1"/>
        <v>1290</v>
      </c>
      <c r="I4" s="1103">
        <f t="shared" ref="I4:I32" si="2">G4/H4</f>
        <v>1.126779422</v>
      </c>
      <c r="J4" s="1100"/>
      <c r="K4" s="1101">
        <f>AVERAGE(K5:K15)</f>
        <v>0.2552360049</v>
      </c>
      <c r="L4" s="1048"/>
      <c r="M4" s="1048"/>
      <c r="N4" s="1048"/>
      <c r="O4" s="1102"/>
      <c r="P4" s="1102"/>
      <c r="Q4" s="1102"/>
    </row>
    <row r="5" ht="25.5" hidden="1" customHeight="1" outlineLevel="1">
      <c r="A5" s="520"/>
      <c r="B5" s="315"/>
      <c r="C5" s="1104" t="s">
        <v>1630</v>
      </c>
      <c r="D5" s="315" t="s">
        <v>1631</v>
      </c>
      <c r="E5" s="315"/>
      <c r="F5" s="1105" t="s">
        <v>1632</v>
      </c>
      <c r="G5" s="1106">
        <v>799.0</v>
      </c>
      <c r="H5" s="1106">
        <v>799.0</v>
      </c>
      <c r="I5" s="1107">
        <f t="shared" si="2"/>
        <v>1</v>
      </c>
      <c r="J5" s="1108">
        <v>177.0</v>
      </c>
      <c r="K5" s="521">
        <f t="shared" ref="K5:K15" si="3">J5/G5</f>
        <v>0.2215269086</v>
      </c>
      <c r="L5" s="1109">
        <f t="shared" ref="L5:L15" si="4">G5-J5</f>
        <v>622</v>
      </c>
      <c r="M5" s="521">
        <f t="shared" ref="M5:M6" si="5">H5/J5-1</f>
        <v>3.514124294</v>
      </c>
      <c r="N5" s="1110"/>
      <c r="O5" s="520" t="s">
        <v>313</v>
      </c>
      <c r="P5" s="520"/>
      <c r="Q5" s="520"/>
    </row>
    <row r="6" ht="84.75" hidden="1" customHeight="1" outlineLevel="1">
      <c r="A6" s="1111"/>
      <c r="B6" s="1112"/>
      <c r="C6" s="1113" t="s">
        <v>1633</v>
      </c>
      <c r="D6" s="1112" t="s">
        <v>1634</v>
      </c>
      <c r="E6" s="1112"/>
      <c r="F6" s="1114">
        <v>150.0</v>
      </c>
      <c r="G6" s="1092">
        <v>799.0</v>
      </c>
      <c r="H6" s="1092">
        <v>899.0</v>
      </c>
      <c r="I6" s="1107">
        <f t="shared" si="2"/>
        <v>0.8887652948</v>
      </c>
      <c r="J6" s="1115">
        <v>174.0</v>
      </c>
      <c r="K6" s="1116">
        <f t="shared" si="3"/>
        <v>0.2177722153</v>
      </c>
      <c r="L6" s="1092">
        <f t="shared" si="4"/>
        <v>625</v>
      </c>
      <c r="M6" s="1116">
        <f t="shared" si="5"/>
        <v>4.166666667</v>
      </c>
      <c r="N6" s="1117"/>
      <c r="O6" s="1111" t="s">
        <v>313</v>
      </c>
      <c r="P6" s="1111"/>
      <c r="Q6" s="1111"/>
    </row>
    <row r="7" ht="84.75" hidden="1" customHeight="1" outlineLevel="1">
      <c r="A7" s="520"/>
      <c r="B7" s="1118"/>
      <c r="C7" s="315" t="s">
        <v>1635</v>
      </c>
      <c r="D7" s="1118" t="s">
        <v>1636</v>
      </c>
      <c r="E7" s="1118"/>
      <c r="F7" s="1091">
        <v>400.0</v>
      </c>
      <c r="G7" s="1109">
        <v>949.0</v>
      </c>
      <c r="H7" s="1109">
        <v>899.0</v>
      </c>
      <c r="I7" s="1107">
        <f t="shared" si="2"/>
        <v>1.055617353</v>
      </c>
      <c r="J7" s="1108">
        <v>270.0</v>
      </c>
      <c r="K7" s="521">
        <f t="shared" si="3"/>
        <v>0.2845100105</v>
      </c>
      <c r="L7" s="1109">
        <f t="shared" si="4"/>
        <v>679</v>
      </c>
      <c r="M7" s="1119">
        <f>H7/J7-1</f>
        <v>2.32962963</v>
      </c>
      <c r="N7" s="1120">
        <v>999.0</v>
      </c>
      <c r="O7" s="520" t="s">
        <v>315</v>
      </c>
      <c r="P7" s="520"/>
      <c r="Q7" s="520"/>
    </row>
    <row r="8" ht="25.5" hidden="1" customHeight="1" outlineLevel="1">
      <c r="A8" s="1111"/>
      <c r="B8" s="1121"/>
      <c r="C8" s="1121" t="s">
        <v>1637</v>
      </c>
      <c r="D8" s="1118" t="s">
        <v>1638</v>
      </c>
      <c r="E8" s="1118"/>
      <c r="F8" s="1114">
        <v>1000.0</v>
      </c>
      <c r="G8" s="1122">
        <v>1699.0</v>
      </c>
      <c r="H8" s="1122">
        <v>0.0</v>
      </c>
      <c r="I8" s="1107" t="str">
        <f t="shared" si="2"/>
        <v>#DIV/0!</v>
      </c>
      <c r="J8" s="1115">
        <v>499.0</v>
      </c>
      <c r="K8" s="1116">
        <f t="shared" si="3"/>
        <v>0.2937021778</v>
      </c>
      <c r="L8" s="1092">
        <f t="shared" si="4"/>
        <v>1200</v>
      </c>
      <c r="M8" s="1116">
        <f t="shared" ref="M8:M11" si="6">H8/J8-1</f>
        <v>-1</v>
      </c>
      <c r="N8" s="1117">
        <v>1799.0</v>
      </c>
      <c r="O8" s="1111" t="s">
        <v>315</v>
      </c>
      <c r="P8" s="1111"/>
      <c r="Q8" s="1111"/>
    </row>
    <row r="9" ht="25.5" hidden="1" customHeight="1" outlineLevel="1">
      <c r="A9" s="1055"/>
      <c r="B9" s="381"/>
      <c r="C9" s="125" t="s">
        <v>108</v>
      </c>
      <c r="D9" s="381" t="s">
        <v>1639</v>
      </c>
      <c r="E9" s="381"/>
      <c r="F9" s="516">
        <v>550.0</v>
      </c>
      <c r="G9" s="510">
        <v>849.0</v>
      </c>
      <c r="H9" s="510">
        <v>799.0</v>
      </c>
      <c r="I9" s="1107">
        <f t="shared" si="2"/>
        <v>1.062578223</v>
      </c>
      <c r="J9" s="517">
        <v>210.17</v>
      </c>
      <c r="K9" s="512">
        <f t="shared" si="3"/>
        <v>0.2475500589</v>
      </c>
      <c r="L9" s="513">
        <f t="shared" si="4"/>
        <v>638.83</v>
      </c>
      <c r="M9" s="512">
        <f t="shared" si="6"/>
        <v>2.801684351</v>
      </c>
      <c r="N9" s="1123">
        <v>899.0</v>
      </c>
      <c r="O9" s="1055" t="s">
        <v>315</v>
      </c>
      <c r="P9" s="1055"/>
      <c r="Q9" s="1055"/>
    </row>
    <row r="10" ht="25.5" hidden="1" customHeight="1" outlineLevel="1">
      <c r="A10" s="520"/>
      <c r="B10" s="1118"/>
      <c r="C10" s="315" t="s">
        <v>1640</v>
      </c>
      <c r="D10" s="1118" t="s">
        <v>1641</v>
      </c>
      <c r="E10" s="1118"/>
      <c r="F10" s="1105">
        <v>1400.0</v>
      </c>
      <c r="G10" s="1106">
        <v>2399.0</v>
      </c>
      <c r="H10" s="1106">
        <v>2299.0</v>
      </c>
      <c r="I10" s="1107">
        <f t="shared" si="2"/>
        <v>1.043497173</v>
      </c>
      <c r="J10" s="1108">
        <v>630.0</v>
      </c>
      <c r="K10" s="521">
        <f t="shared" si="3"/>
        <v>0.2626094206</v>
      </c>
      <c r="L10" s="1109">
        <f t="shared" si="4"/>
        <v>1769</v>
      </c>
      <c r="M10" s="521">
        <f t="shared" si="6"/>
        <v>2.649206349</v>
      </c>
      <c r="N10" s="1120">
        <v>2499.0</v>
      </c>
      <c r="O10" s="520" t="s">
        <v>315</v>
      </c>
      <c r="P10" s="520"/>
      <c r="Q10" s="520"/>
    </row>
    <row r="11" ht="26.25" hidden="1" customHeight="1" outlineLevel="1">
      <c r="A11" s="1111"/>
      <c r="B11" s="1124"/>
      <c r="C11" s="1124" t="s">
        <v>1642</v>
      </c>
      <c r="D11" s="1124" t="s">
        <v>1643</v>
      </c>
      <c r="E11" s="1124"/>
      <c r="F11" s="1114">
        <v>500.0</v>
      </c>
      <c r="G11" s="1122">
        <v>1299.0</v>
      </c>
      <c r="H11" s="1122">
        <v>999.0</v>
      </c>
      <c r="I11" s="1107">
        <f t="shared" si="2"/>
        <v>1.3003003</v>
      </c>
      <c r="J11" s="1115">
        <v>374.6</v>
      </c>
      <c r="K11" s="1116">
        <f t="shared" si="3"/>
        <v>0.2883756736</v>
      </c>
      <c r="L11" s="1092">
        <f t="shared" si="4"/>
        <v>924.4</v>
      </c>
      <c r="M11" s="1116">
        <f t="shared" si="6"/>
        <v>1.666844634</v>
      </c>
      <c r="N11" s="1117">
        <v>1399.0</v>
      </c>
      <c r="O11" s="1111" t="s">
        <v>315</v>
      </c>
      <c r="P11" s="1111"/>
      <c r="Q11" s="1111"/>
    </row>
    <row r="12" ht="83.25" hidden="1" customHeight="1" outlineLevel="1">
      <c r="A12" s="1055"/>
      <c r="B12" s="381"/>
      <c r="C12" s="125" t="s">
        <v>1644</v>
      </c>
      <c r="D12" s="1055" t="s">
        <v>1645</v>
      </c>
      <c r="E12" s="1055"/>
      <c r="F12" s="1125">
        <v>1200.0</v>
      </c>
      <c r="G12" s="513">
        <v>1499.0</v>
      </c>
      <c r="H12" s="513">
        <v>1399.0</v>
      </c>
      <c r="I12" s="1107">
        <f t="shared" si="2"/>
        <v>1.071479628</v>
      </c>
      <c r="J12" s="517">
        <v>314.14</v>
      </c>
      <c r="K12" s="512">
        <f t="shared" si="3"/>
        <v>0.2095663776</v>
      </c>
      <c r="L12" s="513">
        <f t="shared" si="4"/>
        <v>1184.86</v>
      </c>
      <c r="M12" s="1126">
        <f t="shared" ref="M12:M15" si="7">H12/J12-1</f>
        <v>3.453428408</v>
      </c>
      <c r="N12" s="1123"/>
      <c r="O12" s="1055" t="s">
        <v>313</v>
      </c>
      <c r="P12" s="1055"/>
      <c r="Q12" s="1055"/>
    </row>
    <row r="13" ht="25.5" hidden="1" customHeight="1" outlineLevel="1">
      <c r="A13" s="1111"/>
      <c r="B13" s="1127"/>
      <c r="C13" s="1124" t="s">
        <v>1646</v>
      </c>
      <c r="D13" s="1111" t="s">
        <v>1647</v>
      </c>
      <c r="E13" s="1111"/>
      <c r="F13" s="1128">
        <v>1200.0</v>
      </c>
      <c r="G13" s="1092">
        <v>1499.0</v>
      </c>
      <c r="H13" s="1092">
        <v>1799.0</v>
      </c>
      <c r="I13" s="1107">
        <f t="shared" si="2"/>
        <v>0.8332406893</v>
      </c>
      <c r="J13" s="1115">
        <v>360.0</v>
      </c>
      <c r="K13" s="1116">
        <f t="shared" si="3"/>
        <v>0.2401601067</v>
      </c>
      <c r="L13" s="1092">
        <f t="shared" si="4"/>
        <v>1139</v>
      </c>
      <c r="M13" s="1129">
        <f t="shared" si="7"/>
        <v>3.997222222</v>
      </c>
      <c r="N13" s="1117"/>
      <c r="O13" s="1111" t="s">
        <v>313</v>
      </c>
      <c r="P13" s="1111"/>
      <c r="Q13" s="1111"/>
    </row>
    <row r="14" ht="48.0" hidden="1" customHeight="1" outlineLevel="1">
      <c r="A14" s="1055"/>
      <c r="B14" s="1130"/>
      <c r="C14" s="1131" t="s">
        <v>1648</v>
      </c>
      <c r="D14" s="1055" t="s">
        <v>1649</v>
      </c>
      <c r="E14" s="1055"/>
      <c r="F14" s="1132">
        <v>1250.0</v>
      </c>
      <c r="G14" s="510">
        <v>2899.0</v>
      </c>
      <c r="H14" s="510">
        <v>2799.0</v>
      </c>
      <c r="I14" s="1107">
        <f t="shared" si="2"/>
        <v>1.035727045</v>
      </c>
      <c r="J14" s="517">
        <v>745.01</v>
      </c>
      <c r="K14" s="512">
        <f t="shared" si="3"/>
        <v>0.2569886168</v>
      </c>
      <c r="L14" s="1133">
        <f t="shared" si="4"/>
        <v>2153.99</v>
      </c>
      <c r="M14" s="1134">
        <f t="shared" si="7"/>
        <v>2.75699655</v>
      </c>
      <c r="N14" s="1123">
        <v>2999.0</v>
      </c>
      <c r="O14" s="1135" t="s">
        <v>315</v>
      </c>
      <c r="P14" s="1135"/>
      <c r="Q14" s="1135"/>
    </row>
    <row r="15" ht="75.75" hidden="1" customHeight="1" outlineLevel="1">
      <c r="A15" s="520"/>
      <c r="B15" s="1136"/>
      <c r="C15" s="1137" t="s">
        <v>1650</v>
      </c>
      <c r="D15" s="520" t="s">
        <v>1651</v>
      </c>
      <c r="E15" s="520"/>
      <c r="F15" s="1138">
        <v>700.0</v>
      </c>
      <c r="G15" s="1120">
        <v>1299.0</v>
      </c>
      <c r="H15" s="1120">
        <v>1499.0</v>
      </c>
      <c r="I15" s="1107">
        <f t="shared" si="2"/>
        <v>0.8665777185</v>
      </c>
      <c r="J15" s="1108">
        <v>370.0</v>
      </c>
      <c r="K15" s="521">
        <f t="shared" si="3"/>
        <v>0.2848344881</v>
      </c>
      <c r="L15" s="1139">
        <f t="shared" si="4"/>
        <v>929</v>
      </c>
      <c r="M15" s="1119">
        <f t="shared" si="7"/>
        <v>3.051351351</v>
      </c>
      <c r="N15" s="1120">
        <v>1399.0</v>
      </c>
      <c r="O15" s="1140" t="s">
        <v>315</v>
      </c>
      <c r="P15" s="1140"/>
      <c r="Q15" s="1140"/>
    </row>
    <row r="16" ht="27.0" customHeight="1" collapsed="1">
      <c r="A16" s="1048"/>
      <c r="B16" s="1049" t="str">
        <f>"Япония "&amp;COUNTA(C17:C24)&amp;" шт"</f>
        <v>Япония 8 шт</v>
      </c>
      <c r="C16" s="1048"/>
      <c r="D16" s="1048"/>
      <c r="E16" s="1048"/>
      <c r="F16" s="1052"/>
      <c r="G16" s="1098">
        <f t="shared" ref="G16:H16" si="8">AVERAGE(G17:G24)</f>
        <v>462.75</v>
      </c>
      <c r="H16" s="1098">
        <f t="shared" si="8"/>
        <v>375.375</v>
      </c>
      <c r="I16" s="1103">
        <f t="shared" si="2"/>
        <v>1.232767233</v>
      </c>
      <c r="J16" s="1100"/>
      <c r="K16" s="1101">
        <f>AVERAGE(K17:K24)</f>
        <v>0.2409821571</v>
      </c>
      <c r="L16" s="1048"/>
      <c r="M16" s="1048"/>
      <c r="N16" s="1048"/>
      <c r="O16" s="1102"/>
      <c r="P16" s="1102"/>
      <c r="Q16" s="1102"/>
    </row>
    <row r="17" ht="25.5" hidden="1" customHeight="1" outlineLevel="1">
      <c r="A17" s="1055"/>
      <c r="B17" s="1141"/>
      <c r="C17" s="125" t="s">
        <v>1652</v>
      </c>
      <c r="D17" s="1055" t="s">
        <v>1653</v>
      </c>
      <c r="E17" s="1055"/>
      <c r="F17" s="516">
        <v>200.0</v>
      </c>
      <c r="G17" s="510">
        <v>429.0</v>
      </c>
      <c r="H17" s="510">
        <v>399.0</v>
      </c>
      <c r="I17" s="1107">
        <f t="shared" si="2"/>
        <v>1.07518797</v>
      </c>
      <c r="J17" s="517">
        <v>65.9</v>
      </c>
      <c r="K17" s="512">
        <f t="shared" ref="K17:K24" si="9">J17/G17</f>
        <v>0.1536130536</v>
      </c>
      <c r="L17" s="513">
        <f t="shared" ref="L17:L24" si="10">G17-J17</f>
        <v>363.1</v>
      </c>
      <c r="M17" s="512">
        <f t="shared" ref="M17:M24" si="11">H17/J17-1</f>
        <v>5.054628225</v>
      </c>
      <c r="N17" s="1123">
        <v>499.0</v>
      </c>
      <c r="O17" s="1055" t="s">
        <v>315</v>
      </c>
      <c r="P17" s="1055"/>
      <c r="Q17" s="1055"/>
    </row>
    <row r="18" ht="25.5" hidden="1" customHeight="1" outlineLevel="1">
      <c r="A18" s="1055"/>
      <c r="B18" s="1055"/>
      <c r="C18" s="125" t="s">
        <v>1654</v>
      </c>
      <c r="D18" s="1055" t="s">
        <v>1655</v>
      </c>
      <c r="E18" s="1055"/>
      <c r="F18" s="516">
        <v>200.0</v>
      </c>
      <c r="G18" s="510">
        <v>569.0</v>
      </c>
      <c r="H18" s="510">
        <v>559.0</v>
      </c>
      <c r="I18" s="1107">
        <f t="shared" si="2"/>
        <v>1.017889088</v>
      </c>
      <c r="J18" s="517">
        <v>145.9</v>
      </c>
      <c r="K18" s="512">
        <f t="shared" si="9"/>
        <v>0.2564147627</v>
      </c>
      <c r="L18" s="513">
        <f t="shared" si="10"/>
        <v>423.1</v>
      </c>
      <c r="M18" s="512">
        <f t="shared" si="11"/>
        <v>2.831391364</v>
      </c>
      <c r="N18" s="1123">
        <v>599.0</v>
      </c>
      <c r="O18" s="1055" t="s">
        <v>315</v>
      </c>
      <c r="P18" s="1055"/>
      <c r="Q18" s="1055"/>
    </row>
    <row r="19" ht="25.5" hidden="1" customHeight="1" outlineLevel="1">
      <c r="A19" s="1055"/>
      <c r="B19" s="1055"/>
      <c r="C19" s="125" t="s">
        <v>1656</v>
      </c>
      <c r="D19" s="1055" t="s">
        <v>1657</v>
      </c>
      <c r="E19" s="1055"/>
      <c r="F19" s="516">
        <v>160.0</v>
      </c>
      <c r="G19" s="510">
        <v>359.0</v>
      </c>
      <c r="H19" s="510">
        <v>349.0</v>
      </c>
      <c r="I19" s="1107">
        <f t="shared" si="2"/>
        <v>1.028653295</v>
      </c>
      <c r="J19" s="517">
        <v>58.9</v>
      </c>
      <c r="K19" s="512">
        <f t="shared" si="9"/>
        <v>0.1640668524</v>
      </c>
      <c r="L19" s="513">
        <f t="shared" si="10"/>
        <v>300.1</v>
      </c>
      <c r="M19" s="512">
        <f t="shared" si="11"/>
        <v>4.925297114</v>
      </c>
      <c r="N19" s="1123">
        <v>399.0</v>
      </c>
      <c r="O19" s="1055" t="s">
        <v>315</v>
      </c>
      <c r="P19" s="1055"/>
      <c r="Q19" s="1055"/>
    </row>
    <row r="20" ht="25.5" hidden="1" customHeight="1" outlineLevel="1">
      <c r="A20" s="1055"/>
      <c r="B20" s="1055"/>
      <c r="C20" s="125" t="s">
        <v>1658</v>
      </c>
      <c r="D20" s="1055" t="s">
        <v>1659</v>
      </c>
      <c r="E20" s="1055"/>
      <c r="F20" s="516">
        <v>230.0</v>
      </c>
      <c r="G20" s="510">
        <v>469.0</v>
      </c>
      <c r="H20" s="510">
        <v>459.0</v>
      </c>
      <c r="I20" s="1107">
        <f t="shared" si="2"/>
        <v>1.021786492</v>
      </c>
      <c r="J20" s="517">
        <v>111.0</v>
      </c>
      <c r="K20" s="512">
        <f t="shared" si="9"/>
        <v>0.236673774</v>
      </c>
      <c r="L20" s="513">
        <f t="shared" si="10"/>
        <v>358</v>
      </c>
      <c r="M20" s="512">
        <f t="shared" si="11"/>
        <v>3.135135135</v>
      </c>
      <c r="N20" s="1123">
        <v>499.0</v>
      </c>
      <c r="O20" s="1055" t="s">
        <v>315</v>
      </c>
      <c r="P20" s="1055"/>
      <c r="Q20" s="1055"/>
    </row>
    <row r="21" ht="67.5" hidden="1" customHeight="1" outlineLevel="1">
      <c r="A21" s="520"/>
      <c r="B21" s="520"/>
      <c r="C21" s="315" t="s">
        <v>1660</v>
      </c>
      <c r="D21" s="520" t="s">
        <v>1661</v>
      </c>
      <c r="E21" s="520"/>
      <c r="F21" s="1105">
        <v>240.0</v>
      </c>
      <c r="G21" s="1106">
        <v>549.0</v>
      </c>
      <c r="H21" s="1106">
        <v>539.0</v>
      </c>
      <c r="I21" s="1107">
        <f t="shared" si="2"/>
        <v>1.018552876</v>
      </c>
      <c r="J21" s="1108">
        <v>145.9</v>
      </c>
      <c r="K21" s="521">
        <f t="shared" si="9"/>
        <v>0.2657559199</v>
      </c>
      <c r="L21" s="1109">
        <f t="shared" si="10"/>
        <v>403.1</v>
      </c>
      <c r="M21" s="521">
        <f t="shared" si="11"/>
        <v>2.694311172</v>
      </c>
      <c r="N21" s="1120">
        <v>589.0</v>
      </c>
      <c r="O21" s="520" t="s">
        <v>315</v>
      </c>
      <c r="P21" s="520"/>
      <c r="Q21" s="520"/>
    </row>
    <row r="22" ht="67.5" hidden="1" customHeight="1" outlineLevel="1">
      <c r="A22" s="1055"/>
      <c r="B22" s="1055"/>
      <c r="C22" s="125" t="s">
        <v>1662</v>
      </c>
      <c r="D22" s="1055" t="s">
        <v>1663</v>
      </c>
      <c r="E22" s="1055"/>
      <c r="F22" s="516">
        <v>200.0</v>
      </c>
      <c r="G22" s="510">
        <v>429.0</v>
      </c>
      <c r="H22" s="510">
        <v>399.0</v>
      </c>
      <c r="I22" s="1107">
        <f t="shared" si="2"/>
        <v>1.07518797</v>
      </c>
      <c r="J22" s="1142">
        <v>123.9</v>
      </c>
      <c r="K22" s="512">
        <f t="shared" si="9"/>
        <v>0.2888111888</v>
      </c>
      <c r="L22" s="513">
        <f t="shared" si="10"/>
        <v>305.1</v>
      </c>
      <c r="M22" s="512">
        <f t="shared" si="11"/>
        <v>2.220338983</v>
      </c>
      <c r="N22" s="1123">
        <v>479.0</v>
      </c>
      <c r="O22" s="1055" t="s">
        <v>315</v>
      </c>
      <c r="P22" s="1055"/>
      <c r="Q22" s="1055"/>
    </row>
    <row r="23" ht="67.5" hidden="1" customHeight="1" outlineLevel="1">
      <c r="A23" s="1111"/>
      <c r="B23" s="1111"/>
      <c r="C23" s="1121" t="s">
        <v>1664</v>
      </c>
      <c r="D23" s="1111" t="s">
        <v>1665</v>
      </c>
      <c r="E23" s="1111"/>
      <c r="F23" s="1114">
        <v>120.0</v>
      </c>
      <c r="G23" s="1122">
        <v>599.0</v>
      </c>
      <c r="H23" s="1122">
        <v>0.0</v>
      </c>
      <c r="I23" s="1107" t="str">
        <f t="shared" si="2"/>
        <v>#DIV/0!</v>
      </c>
      <c r="J23" s="1143">
        <v>186.9</v>
      </c>
      <c r="K23" s="1116">
        <f t="shared" si="9"/>
        <v>0.3120200334</v>
      </c>
      <c r="L23" s="1092">
        <f t="shared" si="10"/>
        <v>412.1</v>
      </c>
      <c r="M23" s="1116">
        <f t="shared" si="11"/>
        <v>-1</v>
      </c>
      <c r="N23" s="1117">
        <v>659.0</v>
      </c>
      <c r="O23" s="1111" t="s">
        <v>315</v>
      </c>
      <c r="P23" s="1111"/>
      <c r="Q23" s="1111"/>
    </row>
    <row r="24" ht="67.5" hidden="1" customHeight="1" outlineLevel="1">
      <c r="A24" s="1111"/>
      <c r="B24" s="1111"/>
      <c r="C24" s="1121" t="s">
        <v>1666</v>
      </c>
      <c r="D24" s="1111" t="s">
        <v>1667</v>
      </c>
      <c r="E24" s="1111"/>
      <c r="F24" s="1114">
        <v>200.0</v>
      </c>
      <c r="G24" s="1122">
        <v>299.0</v>
      </c>
      <c r="H24" s="1122">
        <v>299.0</v>
      </c>
      <c r="I24" s="1107">
        <f t="shared" si="2"/>
        <v>1</v>
      </c>
      <c r="J24" s="1143">
        <v>74.9</v>
      </c>
      <c r="K24" s="1116">
        <f t="shared" si="9"/>
        <v>0.2505016722</v>
      </c>
      <c r="L24" s="1092">
        <f t="shared" si="10"/>
        <v>224.1</v>
      </c>
      <c r="M24" s="1116">
        <f t="shared" si="11"/>
        <v>2.991989319</v>
      </c>
      <c r="N24" s="1117">
        <v>359.0</v>
      </c>
      <c r="O24" s="1111" t="s">
        <v>315</v>
      </c>
      <c r="P24" s="1111"/>
      <c r="Q24" s="1111"/>
    </row>
    <row r="25" ht="67.5" hidden="1" customHeight="1" outlineLevel="1">
      <c r="A25" s="1041"/>
      <c r="B25" s="1041"/>
      <c r="C25" s="294" t="s">
        <v>1668</v>
      </c>
      <c r="D25" s="1041"/>
      <c r="E25" s="1041"/>
      <c r="F25" s="1144"/>
      <c r="G25" s="1145"/>
      <c r="H25" s="1145">
        <v>399.0</v>
      </c>
      <c r="I25" s="1107">
        <f t="shared" si="2"/>
        <v>0</v>
      </c>
      <c r="J25" s="1146"/>
      <c r="K25" s="1147"/>
      <c r="L25" s="1041"/>
      <c r="M25" s="1147"/>
      <c r="N25" s="1148"/>
      <c r="O25" s="1041"/>
      <c r="P25" s="1041"/>
      <c r="Q25" s="1041"/>
    </row>
    <row r="26" ht="25.5" customHeight="1" collapsed="1">
      <c r="A26" s="1049"/>
      <c r="B26" s="1049" t="str">
        <f>"Салаты "&amp;COUNTA(C27:C32)&amp;" шт"</f>
        <v>Салаты 6 шт</v>
      </c>
      <c r="C26" s="1149"/>
      <c r="D26" s="1149"/>
      <c r="E26" s="1149"/>
      <c r="F26" s="1150"/>
      <c r="G26" s="1151">
        <f t="shared" ref="G26:H26" si="12">AVERAGE(G27:G32)</f>
        <v>504</v>
      </c>
      <c r="H26" s="1151">
        <f t="shared" si="12"/>
        <v>462.3333333</v>
      </c>
      <c r="I26" s="1152">
        <f t="shared" si="2"/>
        <v>1.090122567</v>
      </c>
      <c r="J26" s="1054"/>
      <c r="K26" s="1045">
        <f>AVERAGE(K27:K32)</f>
        <v>0.262275189</v>
      </c>
      <c r="L26" s="1149"/>
      <c r="M26" s="1149"/>
      <c r="N26" s="1151"/>
      <c r="O26" s="1153"/>
      <c r="P26" s="1153"/>
      <c r="Q26" s="1153"/>
    </row>
    <row r="27" ht="47.25" hidden="1" customHeight="1" outlineLevel="1">
      <c r="A27" s="520"/>
      <c r="B27" s="315"/>
      <c r="C27" s="315" t="s">
        <v>1669</v>
      </c>
      <c r="D27" s="1118" t="s">
        <v>1670</v>
      </c>
      <c r="E27" s="1118"/>
      <c r="F27" s="1105">
        <v>180.0</v>
      </c>
      <c r="G27" s="1106">
        <v>599.0</v>
      </c>
      <c r="H27" s="1106">
        <v>599.0</v>
      </c>
      <c r="I27" s="1107">
        <f t="shared" si="2"/>
        <v>1</v>
      </c>
      <c r="J27" s="1108">
        <v>129.0</v>
      </c>
      <c r="K27" s="521">
        <f t="shared" ref="K27:K32" si="13">J27/G27</f>
        <v>0.2153589316</v>
      </c>
      <c r="L27" s="1109">
        <f t="shared" ref="L27:L32" si="14">G27-J27</f>
        <v>470</v>
      </c>
      <c r="M27" s="521">
        <f t="shared" ref="M27:M32" si="15">H27/J27-1</f>
        <v>3.643410853</v>
      </c>
      <c r="N27" s="1120">
        <v>639.0</v>
      </c>
      <c r="O27" s="520" t="s">
        <v>315</v>
      </c>
      <c r="P27" s="520"/>
      <c r="Q27" s="520"/>
    </row>
    <row r="28" ht="45.0" hidden="1" customHeight="1" outlineLevel="1">
      <c r="A28" s="520"/>
      <c r="B28" s="1154"/>
      <c r="C28" s="1154" t="s">
        <v>657</v>
      </c>
      <c r="D28" s="1155" t="s">
        <v>1671</v>
      </c>
      <c r="E28" s="1155"/>
      <c r="F28" s="1105">
        <v>180.0</v>
      </c>
      <c r="G28" s="1106">
        <v>449.0</v>
      </c>
      <c r="H28" s="1106">
        <v>299.0</v>
      </c>
      <c r="I28" s="1107">
        <f t="shared" si="2"/>
        <v>1.501672241</v>
      </c>
      <c r="J28" s="1108">
        <v>135.0</v>
      </c>
      <c r="K28" s="521">
        <f t="shared" si="13"/>
        <v>0.3006681514</v>
      </c>
      <c r="L28" s="1109">
        <f t="shared" si="14"/>
        <v>314</v>
      </c>
      <c r="M28" s="521">
        <f t="shared" si="15"/>
        <v>1.214814815</v>
      </c>
      <c r="N28" s="1120">
        <v>489.0</v>
      </c>
      <c r="O28" s="520" t="s">
        <v>315</v>
      </c>
      <c r="P28" s="520"/>
      <c r="Q28" s="520"/>
    </row>
    <row r="29" ht="30.0" hidden="1" customHeight="1" outlineLevel="1">
      <c r="A29" s="1055"/>
      <c r="B29" s="125"/>
      <c r="C29" s="125" t="s">
        <v>640</v>
      </c>
      <c r="D29" s="1156" t="s">
        <v>357</v>
      </c>
      <c r="E29" s="1156"/>
      <c r="F29" s="516">
        <v>190.0</v>
      </c>
      <c r="G29" s="510">
        <v>449.0</v>
      </c>
      <c r="H29" s="510">
        <v>399.0</v>
      </c>
      <c r="I29" s="1107">
        <f t="shared" si="2"/>
        <v>1.125313283</v>
      </c>
      <c r="J29" s="1142">
        <v>136.98</v>
      </c>
      <c r="K29" s="512">
        <f t="shared" si="13"/>
        <v>0.305077951</v>
      </c>
      <c r="L29" s="513">
        <f t="shared" si="14"/>
        <v>312.02</v>
      </c>
      <c r="M29" s="512">
        <f t="shared" si="15"/>
        <v>1.91283399</v>
      </c>
      <c r="N29" s="1123">
        <v>499.0</v>
      </c>
      <c r="O29" s="1055" t="s">
        <v>315</v>
      </c>
      <c r="P29" s="1055"/>
      <c r="Q29" s="1055"/>
    </row>
    <row r="30" ht="25.5" hidden="1" customHeight="1" outlineLevel="1">
      <c r="A30" s="1055"/>
      <c r="B30" s="125"/>
      <c r="C30" s="125" t="s">
        <v>642</v>
      </c>
      <c r="D30" s="1156" t="s">
        <v>1672</v>
      </c>
      <c r="E30" s="1156"/>
      <c r="F30" s="516">
        <v>210.0</v>
      </c>
      <c r="G30" s="510">
        <v>449.0</v>
      </c>
      <c r="H30" s="510">
        <v>399.0</v>
      </c>
      <c r="I30" s="1107">
        <f t="shared" si="2"/>
        <v>1.125313283</v>
      </c>
      <c r="J30" s="1142">
        <v>88.44</v>
      </c>
      <c r="K30" s="512">
        <f t="shared" si="13"/>
        <v>0.1969710468</v>
      </c>
      <c r="L30" s="513">
        <f t="shared" si="14"/>
        <v>360.56</v>
      </c>
      <c r="M30" s="512">
        <f t="shared" si="15"/>
        <v>3.511533243</v>
      </c>
      <c r="N30" s="1123">
        <v>499.0</v>
      </c>
      <c r="O30" s="1055" t="s">
        <v>315</v>
      </c>
      <c r="P30" s="1055"/>
      <c r="Q30" s="1055"/>
    </row>
    <row r="31" ht="30.0" hidden="1" customHeight="1" outlineLevel="1">
      <c r="A31" s="520"/>
      <c r="B31" s="294" t="s">
        <v>1673</v>
      </c>
      <c r="C31" s="315" t="s">
        <v>124</v>
      </c>
      <c r="D31" s="1118" t="s">
        <v>1674</v>
      </c>
      <c r="E31" s="1118"/>
      <c r="F31" s="1105">
        <v>210.0</v>
      </c>
      <c r="G31" s="1106">
        <v>579.0</v>
      </c>
      <c r="H31" s="1106">
        <v>579.0</v>
      </c>
      <c r="I31" s="1107">
        <f t="shared" si="2"/>
        <v>1</v>
      </c>
      <c r="J31" s="1157">
        <v>146.69</v>
      </c>
      <c r="K31" s="521">
        <f t="shared" si="13"/>
        <v>0.2533506045</v>
      </c>
      <c r="L31" s="1109">
        <f t="shared" si="14"/>
        <v>432.31</v>
      </c>
      <c r="M31" s="521">
        <f t="shared" si="15"/>
        <v>2.947099325</v>
      </c>
      <c r="N31" s="1120">
        <v>639.0</v>
      </c>
      <c r="O31" s="520" t="s">
        <v>315</v>
      </c>
      <c r="P31" s="520"/>
      <c r="Q31" s="520"/>
    </row>
    <row r="32" ht="33.75" hidden="1" customHeight="1" outlineLevel="1">
      <c r="A32" s="520"/>
      <c r="B32" s="315"/>
      <c r="C32" s="315" t="s">
        <v>1675</v>
      </c>
      <c r="D32" s="1118" t="s">
        <v>1676</v>
      </c>
      <c r="E32" s="1118"/>
      <c r="F32" s="1105">
        <v>150.0</v>
      </c>
      <c r="G32" s="1106">
        <v>499.0</v>
      </c>
      <c r="H32" s="1106">
        <v>499.0</v>
      </c>
      <c r="I32" s="1107">
        <f t="shared" si="2"/>
        <v>1</v>
      </c>
      <c r="J32" s="1157">
        <v>150.81</v>
      </c>
      <c r="K32" s="521">
        <f t="shared" si="13"/>
        <v>0.3022244489</v>
      </c>
      <c r="L32" s="1109">
        <f t="shared" si="14"/>
        <v>348.19</v>
      </c>
      <c r="M32" s="521">
        <f t="shared" si="15"/>
        <v>2.308799151</v>
      </c>
      <c r="N32" s="1120">
        <v>559.0</v>
      </c>
      <c r="O32" s="520" t="s">
        <v>315</v>
      </c>
      <c r="P32" s="520"/>
      <c r="Q32" s="520"/>
    </row>
    <row r="33" ht="30.0" hidden="1" customHeight="1" outlineLevel="1">
      <c r="A33" s="1041"/>
      <c r="B33" s="294"/>
      <c r="C33" s="294" t="s">
        <v>1677</v>
      </c>
      <c r="D33" s="1158"/>
      <c r="E33" s="1158"/>
      <c r="F33" s="1144"/>
      <c r="G33" s="1145"/>
      <c r="H33" s="1145">
        <v>369.0</v>
      </c>
      <c r="I33" s="1159"/>
      <c r="J33" s="1146"/>
      <c r="K33" s="1147"/>
      <c r="L33" s="1041"/>
      <c r="M33" s="1147"/>
      <c r="N33" s="1148"/>
      <c r="O33" s="1041"/>
      <c r="P33" s="1041"/>
      <c r="Q33" s="1041"/>
    </row>
    <row r="34" ht="25.5" customHeight="1" collapsed="1">
      <c r="A34" s="1048"/>
      <c r="B34" s="1049" t="str">
        <f>"Закуски "&amp;COUNTA(C38:C44)&amp;" шт"</f>
        <v>Закуски 7 шт</v>
      </c>
      <c r="C34" s="1051"/>
      <c r="D34" s="1051"/>
      <c r="E34" s="1051"/>
      <c r="F34" s="1160"/>
      <c r="G34" s="1161">
        <f t="shared" ref="G34:H34" si="16">AVERAGE(G37:G44)</f>
        <v>322.75</v>
      </c>
      <c r="H34" s="1161">
        <f t="shared" si="16"/>
        <v>249.25</v>
      </c>
      <c r="I34" s="1162">
        <f>G34/H34</f>
        <v>1.294884654</v>
      </c>
      <c r="J34" s="1054"/>
      <c r="K34" s="1045">
        <f>AVERAGE(K37:K44)</f>
        <v>0.2495548498</v>
      </c>
      <c r="L34" s="1051"/>
      <c r="M34" s="1051"/>
      <c r="N34" s="1051"/>
      <c r="O34" s="1050"/>
      <c r="P34" s="1050"/>
      <c r="Q34" s="1050"/>
    </row>
    <row r="35" ht="47.25" hidden="1" customHeight="1" outlineLevel="1">
      <c r="A35" s="1041"/>
      <c r="B35" s="294"/>
      <c r="C35" s="294" t="s">
        <v>1678</v>
      </c>
      <c r="D35" s="1158"/>
      <c r="E35" s="1158"/>
      <c r="F35" s="1144"/>
      <c r="G35" s="1145"/>
      <c r="H35" s="1145">
        <v>899.0</v>
      </c>
      <c r="I35" s="1159"/>
      <c r="J35" s="1163"/>
      <c r="K35" s="1147"/>
      <c r="L35" s="1041"/>
      <c r="M35" s="1147"/>
      <c r="N35" s="1148"/>
      <c r="O35" s="1041"/>
      <c r="P35" s="1041"/>
      <c r="Q35" s="1041"/>
    </row>
    <row r="36" ht="47.25" hidden="1" customHeight="1" outlineLevel="1">
      <c r="A36" s="1041"/>
      <c r="B36" s="294"/>
      <c r="C36" s="294" t="s">
        <v>1679</v>
      </c>
      <c r="D36" s="1158"/>
      <c r="E36" s="1158"/>
      <c r="F36" s="1144"/>
      <c r="G36" s="1145"/>
      <c r="H36" s="1145">
        <v>399.0</v>
      </c>
      <c r="I36" s="1159"/>
      <c r="J36" s="1163"/>
      <c r="K36" s="1147"/>
      <c r="L36" s="1041"/>
      <c r="M36" s="1147"/>
      <c r="N36" s="1148"/>
      <c r="O36" s="1041"/>
      <c r="P36" s="1041"/>
      <c r="Q36" s="1041"/>
    </row>
    <row r="37" ht="25.5" hidden="1" customHeight="1" outlineLevel="1">
      <c r="A37" s="1111"/>
      <c r="B37" s="1121"/>
      <c r="C37" s="1121" t="s">
        <v>1680</v>
      </c>
      <c r="D37" s="1112" t="s">
        <v>1681</v>
      </c>
      <c r="E37" s="1112"/>
      <c r="F37" s="1114">
        <v>300.0</v>
      </c>
      <c r="G37" s="1122">
        <v>489.0</v>
      </c>
      <c r="H37" s="1122">
        <v>439.0</v>
      </c>
      <c r="I37" s="1107">
        <f t="shared" ref="I37:I67" si="17">G37/H37</f>
        <v>1.113895216</v>
      </c>
      <c r="J37" s="1115">
        <v>152.3</v>
      </c>
      <c r="K37" s="1116">
        <f t="shared" ref="K37:K44" si="18">J37/G37</f>
        <v>0.3114519427</v>
      </c>
      <c r="L37" s="1092">
        <f t="shared" ref="L37:L44" si="19">G37-J37</f>
        <v>336.7</v>
      </c>
      <c r="M37" s="1116">
        <f t="shared" ref="M37:M44" si="20">H37/J37-1</f>
        <v>1.882468812</v>
      </c>
      <c r="N37" s="1117">
        <v>549.0</v>
      </c>
      <c r="O37" s="1111" t="s">
        <v>315</v>
      </c>
      <c r="P37" s="1111"/>
      <c r="Q37" s="1111"/>
    </row>
    <row r="38" ht="47.25" hidden="1" customHeight="1" outlineLevel="1">
      <c r="A38" s="1111"/>
      <c r="B38" s="1121"/>
      <c r="C38" s="1121" t="s">
        <v>1682</v>
      </c>
      <c r="D38" s="1112" t="s">
        <v>1683</v>
      </c>
      <c r="E38" s="1112"/>
      <c r="F38" s="1114">
        <v>200.0</v>
      </c>
      <c r="G38" s="1122">
        <v>459.0</v>
      </c>
      <c r="H38" s="1122">
        <v>0.0</v>
      </c>
      <c r="I38" s="1107" t="str">
        <f t="shared" si="17"/>
        <v>#DIV/0!</v>
      </c>
      <c r="J38" s="1115">
        <v>137.9</v>
      </c>
      <c r="K38" s="1116">
        <f t="shared" si="18"/>
        <v>0.3004357298</v>
      </c>
      <c r="L38" s="1092">
        <f t="shared" si="19"/>
        <v>321.1</v>
      </c>
      <c r="M38" s="1116">
        <f t="shared" si="20"/>
        <v>-1</v>
      </c>
      <c r="N38" s="1117">
        <v>499.0</v>
      </c>
      <c r="O38" s="1111" t="s">
        <v>315</v>
      </c>
      <c r="P38" s="1111"/>
      <c r="Q38" s="1111"/>
    </row>
    <row r="39" ht="25.5" hidden="1" customHeight="1" outlineLevel="1">
      <c r="A39" s="1111"/>
      <c r="B39" s="1121" t="s">
        <v>1684</v>
      </c>
      <c r="C39" s="1121" t="s">
        <v>1685</v>
      </c>
      <c r="D39" s="1112"/>
      <c r="E39" s="1112"/>
      <c r="F39" s="1114" t="s">
        <v>1686</v>
      </c>
      <c r="G39" s="1122">
        <v>219.0</v>
      </c>
      <c r="H39" s="1122">
        <v>0.0</v>
      </c>
      <c r="I39" s="1164" t="str">
        <f t="shared" si="17"/>
        <v>#DIV/0!</v>
      </c>
      <c r="J39" s="1115">
        <v>45.9</v>
      </c>
      <c r="K39" s="1116">
        <f t="shared" si="18"/>
        <v>0.2095890411</v>
      </c>
      <c r="L39" s="1092">
        <f t="shared" si="19"/>
        <v>173.1</v>
      </c>
      <c r="M39" s="1116">
        <f t="shared" si="20"/>
        <v>-1</v>
      </c>
      <c r="N39" s="1117">
        <v>249.0</v>
      </c>
      <c r="O39" s="1111" t="s">
        <v>315</v>
      </c>
      <c r="P39" s="1111"/>
      <c r="Q39" s="1111"/>
    </row>
    <row r="40" ht="25.5" hidden="1" customHeight="1" outlineLevel="1">
      <c r="A40" s="520"/>
      <c r="B40" s="315"/>
      <c r="C40" s="315" t="s">
        <v>140</v>
      </c>
      <c r="D40" s="1118"/>
      <c r="E40" s="1118"/>
      <c r="F40" s="1105" t="s">
        <v>1686</v>
      </c>
      <c r="G40" s="1106">
        <v>379.0</v>
      </c>
      <c r="H40" s="1106">
        <v>379.0</v>
      </c>
      <c r="I40" s="1107">
        <f t="shared" si="17"/>
        <v>1</v>
      </c>
      <c r="J40" s="1108">
        <v>104.23</v>
      </c>
      <c r="K40" s="521">
        <f t="shared" si="18"/>
        <v>0.2750131926</v>
      </c>
      <c r="L40" s="1109">
        <f t="shared" si="19"/>
        <v>274.77</v>
      </c>
      <c r="M40" s="521">
        <f t="shared" si="20"/>
        <v>2.636189197</v>
      </c>
      <c r="N40" s="1120">
        <v>429.0</v>
      </c>
      <c r="O40" s="520" t="s">
        <v>315</v>
      </c>
      <c r="P40" s="520"/>
      <c r="Q40" s="520"/>
    </row>
    <row r="41" ht="25.5" hidden="1" customHeight="1" outlineLevel="1">
      <c r="A41" s="520"/>
      <c r="B41" s="315"/>
      <c r="C41" s="315" t="s">
        <v>1687</v>
      </c>
      <c r="D41" s="1118"/>
      <c r="E41" s="1118"/>
      <c r="F41" s="1105" t="s">
        <v>1688</v>
      </c>
      <c r="G41" s="1106">
        <v>219.0</v>
      </c>
      <c r="H41" s="1106">
        <v>199.0</v>
      </c>
      <c r="I41" s="1107">
        <f t="shared" si="17"/>
        <v>1.100502513</v>
      </c>
      <c r="J41" s="1108">
        <v>47.35</v>
      </c>
      <c r="K41" s="521">
        <f t="shared" si="18"/>
        <v>0.2162100457</v>
      </c>
      <c r="L41" s="1109">
        <f t="shared" si="19"/>
        <v>171.65</v>
      </c>
      <c r="M41" s="521">
        <f t="shared" si="20"/>
        <v>3.202745512</v>
      </c>
      <c r="N41" s="1120">
        <v>249.0</v>
      </c>
      <c r="O41" s="520" t="s">
        <v>315</v>
      </c>
      <c r="P41" s="520"/>
      <c r="Q41" s="520"/>
    </row>
    <row r="42" ht="25.5" hidden="1" customHeight="1" outlineLevel="1">
      <c r="A42" s="520"/>
      <c r="B42" s="315"/>
      <c r="C42" s="315" t="s">
        <v>137</v>
      </c>
      <c r="D42" s="1118"/>
      <c r="E42" s="1118"/>
      <c r="F42" s="1105">
        <v>200.0</v>
      </c>
      <c r="G42" s="1106">
        <v>259.0</v>
      </c>
      <c r="H42" s="1106">
        <v>299.0</v>
      </c>
      <c r="I42" s="1107">
        <f t="shared" si="17"/>
        <v>0.8662207358</v>
      </c>
      <c r="J42" s="1108">
        <v>63.69</v>
      </c>
      <c r="K42" s="521">
        <f t="shared" si="18"/>
        <v>0.2459073359</v>
      </c>
      <c r="L42" s="1109">
        <f t="shared" si="19"/>
        <v>195.31</v>
      </c>
      <c r="M42" s="521">
        <f t="shared" si="20"/>
        <v>3.694614539</v>
      </c>
      <c r="N42" s="1120">
        <v>299.0</v>
      </c>
      <c r="O42" s="520" t="s">
        <v>315</v>
      </c>
      <c r="P42" s="520"/>
      <c r="Q42" s="520"/>
    </row>
    <row r="43" ht="25.5" hidden="1" customHeight="1" outlineLevel="1">
      <c r="A43" s="520"/>
      <c r="B43" s="315"/>
      <c r="C43" s="315" t="s">
        <v>139</v>
      </c>
      <c r="D43" s="1118"/>
      <c r="E43" s="1118"/>
      <c r="F43" s="1105">
        <v>200.0</v>
      </c>
      <c r="G43" s="1106">
        <v>259.0</v>
      </c>
      <c r="H43" s="1106">
        <v>299.0</v>
      </c>
      <c r="I43" s="1107">
        <f t="shared" si="17"/>
        <v>0.8662207358</v>
      </c>
      <c r="J43" s="1108">
        <v>64.89</v>
      </c>
      <c r="K43" s="521">
        <f t="shared" si="18"/>
        <v>0.2505405405</v>
      </c>
      <c r="L43" s="1109">
        <f t="shared" si="19"/>
        <v>194.11</v>
      </c>
      <c r="M43" s="521">
        <f t="shared" si="20"/>
        <v>3.607797812</v>
      </c>
      <c r="N43" s="1120">
        <v>299.0</v>
      </c>
      <c r="O43" s="520" t="s">
        <v>315</v>
      </c>
      <c r="P43" s="520"/>
      <c r="Q43" s="520"/>
    </row>
    <row r="44" ht="24.75" hidden="1" customHeight="1" outlineLevel="1">
      <c r="A44" s="520"/>
      <c r="B44" s="315"/>
      <c r="C44" s="315" t="s">
        <v>135</v>
      </c>
      <c r="D44" s="1118"/>
      <c r="E44" s="1118"/>
      <c r="F44" s="1105" t="s">
        <v>1686</v>
      </c>
      <c r="G44" s="1106">
        <v>299.0</v>
      </c>
      <c r="H44" s="1106">
        <v>379.0</v>
      </c>
      <c r="I44" s="1107">
        <f t="shared" si="17"/>
        <v>0.7889182058</v>
      </c>
      <c r="J44" s="1108">
        <v>56.0</v>
      </c>
      <c r="K44" s="521">
        <f t="shared" si="18"/>
        <v>0.1872909699</v>
      </c>
      <c r="L44" s="1109">
        <f t="shared" si="19"/>
        <v>243</v>
      </c>
      <c r="M44" s="521">
        <f t="shared" si="20"/>
        <v>5.767857143</v>
      </c>
      <c r="N44" s="1120">
        <v>349.0</v>
      </c>
      <c r="O44" s="520" t="s">
        <v>315</v>
      </c>
      <c r="P44" s="520"/>
      <c r="Q44" s="520"/>
    </row>
    <row r="45" ht="25.5" customHeight="1" collapsed="1">
      <c r="A45" s="1048"/>
      <c r="B45" s="1049" t="str">
        <f>"Супы "&amp;COUNTA(C46:C49)&amp;" шт"</f>
        <v>Супы 4 шт</v>
      </c>
      <c r="C45" s="1051"/>
      <c r="D45" s="1051"/>
      <c r="E45" s="1051"/>
      <c r="F45" s="1160"/>
      <c r="G45" s="1161">
        <f t="shared" ref="G45:H45" si="21">AVERAGE(G46:G49)</f>
        <v>449</v>
      </c>
      <c r="H45" s="1161">
        <f t="shared" si="21"/>
        <v>426.5</v>
      </c>
      <c r="I45" s="1162">
        <f t="shared" si="17"/>
        <v>1.052754982</v>
      </c>
      <c r="J45" s="1054"/>
      <c r="K45" s="1165">
        <f>AVERAGE(K46:K49)</f>
        <v>0.2454108102</v>
      </c>
      <c r="L45" s="1051"/>
      <c r="M45" s="1051"/>
      <c r="N45" s="1051"/>
      <c r="O45" s="1050"/>
      <c r="P45" s="1050"/>
      <c r="Q45" s="1050"/>
    </row>
    <row r="46" ht="25.5" hidden="1" customHeight="1" outlineLevel="1">
      <c r="A46" s="1055"/>
      <c r="B46" s="178"/>
      <c r="C46" s="125" t="s">
        <v>1689</v>
      </c>
      <c r="D46" s="178" t="s">
        <v>1690</v>
      </c>
      <c r="E46" s="178"/>
      <c r="F46" s="516">
        <v>300.0</v>
      </c>
      <c r="G46" s="510">
        <v>379.0</v>
      </c>
      <c r="H46" s="510">
        <v>339.0</v>
      </c>
      <c r="I46" s="1107">
        <f t="shared" si="17"/>
        <v>1.1179941</v>
      </c>
      <c r="J46" s="517">
        <v>74.57</v>
      </c>
      <c r="K46" s="512">
        <f t="shared" ref="K46:K49" si="22">J46/G46</f>
        <v>0.1967546174</v>
      </c>
      <c r="L46" s="513">
        <f t="shared" ref="L46:L49" si="23">G46-J46</f>
        <v>304.43</v>
      </c>
      <c r="M46" s="512">
        <f t="shared" ref="M46:M49" si="24">H46/J46-1</f>
        <v>3.546064101</v>
      </c>
      <c r="N46" s="1123">
        <v>399.0</v>
      </c>
      <c r="O46" s="1055" t="s">
        <v>315</v>
      </c>
      <c r="P46" s="1055"/>
      <c r="Q46" s="1055"/>
    </row>
    <row r="47" ht="25.5" hidden="1" customHeight="1" outlineLevel="1">
      <c r="A47" s="1055"/>
      <c r="B47" s="125"/>
      <c r="C47" s="230" t="s">
        <v>1691</v>
      </c>
      <c r="D47" s="381" t="s">
        <v>1692</v>
      </c>
      <c r="E47" s="381"/>
      <c r="F47" s="516">
        <v>300.0</v>
      </c>
      <c r="G47" s="510">
        <v>439.0</v>
      </c>
      <c r="H47" s="510">
        <v>399.0</v>
      </c>
      <c r="I47" s="1107">
        <f t="shared" si="17"/>
        <v>1.100250627</v>
      </c>
      <c r="J47" s="517">
        <v>127.69</v>
      </c>
      <c r="K47" s="512">
        <f t="shared" si="22"/>
        <v>0.2908656036</v>
      </c>
      <c r="L47" s="513">
        <f t="shared" si="23"/>
        <v>311.31</v>
      </c>
      <c r="M47" s="512">
        <f t="shared" si="24"/>
        <v>2.124755267</v>
      </c>
      <c r="N47" s="1123">
        <v>479.0</v>
      </c>
      <c r="O47" s="1055" t="s">
        <v>315</v>
      </c>
      <c r="P47" s="1055"/>
      <c r="Q47" s="1055"/>
    </row>
    <row r="48" ht="25.5" hidden="1" customHeight="1" outlineLevel="1">
      <c r="A48" s="1055"/>
      <c r="B48" s="125"/>
      <c r="C48" s="125" t="s">
        <v>1693</v>
      </c>
      <c r="D48" s="381" t="s">
        <v>1694</v>
      </c>
      <c r="E48" s="381"/>
      <c r="F48" s="516">
        <v>350.0</v>
      </c>
      <c r="G48" s="510">
        <v>599.0</v>
      </c>
      <c r="H48" s="510">
        <v>599.0</v>
      </c>
      <c r="I48" s="1107">
        <f t="shared" si="17"/>
        <v>1</v>
      </c>
      <c r="J48" s="517">
        <v>168.17</v>
      </c>
      <c r="K48" s="512">
        <f t="shared" si="22"/>
        <v>0.2807512521</v>
      </c>
      <c r="L48" s="513">
        <f t="shared" si="23"/>
        <v>430.83</v>
      </c>
      <c r="M48" s="512">
        <f t="shared" si="24"/>
        <v>2.561871915</v>
      </c>
      <c r="N48" s="1123">
        <v>659.0</v>
      </c>
      <c r="O48" s="1055" t="s">
        <v>315</v>
      </c>
      <c r="P48" s="1055"/>
      <c r="Q48" s="1055"/>
    </row>
    <row r="49" ht="25.5" hidden="1" customHeight="1" outlineLevel="1">
      <c r="A49" s="1055"/>
      <c r="B49" s="125"/>
      <c r="C49" s="125" t="s">
        <v>1695</v>
      </c>
      <c r="D49" s="381" t="s">
        <v>1696</v>
      </c>
      <c r="E49" s="381"/>
      <c r="F49" s="516">
        <v>300.0</v>
      </c>
      <c r="G49" s="510">
        <v>379.0</v>
      </c>
      <c r="H49" s="510">
        <v>369.0</v>
      </c>
      <c r="I49" s="1107">
        <f t="shared" si="17"/>
        <v>1.027100271</v>
      </c>
      <c r="J49" s="517">
        <v>80.83</v>
      </c>
      <c r="K49" s="512">
        <f t="shared" si="22"/>
        <v>0.2132717678</v>
      </c>
      <c r="L49" s="513">
        <f t="shared" si="23"/>
        <v>298.17</v>
      </c>
      <c r="M49" s="512">
        <f t="shared" si="24"/>
        <v>3.565136707</v>
      </c>
      <c r="N49" s="1123">
        <v>399.0</v>
      </c>
      <c r="O49" s="1055" t="s">
        <v>315</v>
      </c>
      <c r="P49" s="1055"/>
      <c r="Q49" s="1055"/>
    </row>
    <row r="50" ht="25.5" customHeight="1" collapsed="1">
      <c r="A50" s="1048"/>
      <c r="B50" s="1049" t="str">
        <f>"Горячее, паста "&amp;COUNTA(C51:C67)&amp;" шт"</f>
        <v>Горячее, паста 17 шт</v>
      </c>
      <c r="C50" s="1051"/>
      <c r="D50" s="1051"/>
      <c r="E50" s="1051"/>
      <c r="F50" s="1052" t="s">
        <v>1055</v>
      </c>
      <c r="G50" s="1161">
        <f t="shared" ref="G50:H50" si="25">AVERAGE(G51:G67)</f>
        <v>564.2941176</v>
      </c>
      <c r="H50" s="1161">
        <f t="shared" si="25"/>
        <v>445.8666667</v>
      </c>
      <c r="I50" s="1162">
        <f t="shared" si="17"/>
        <v>1.265611807</v>
      </c>
      <c r="J50" s="1054"/>
      <c r="K50" s="1045">
        <f>AVERAGE(K51:K67)</f>
        <v>0.2573204003</v>
      </c>
      <c r="L50" s="1051"/>
      <c r="M50" s="1051"/>
      <c r="N50" s="1051"/>
      <c r="O50" s="1050"/>
      <c r="P50" s="1050"/>
      <c r="Q50" s="1050"/>
    </row>
    <row r="51" ht="39.75" hidden="1" customHeight="1" outlineLevel="1">
      <c r="A51" s="520"/>
      <c r="B51" s="1118"/>
      <c r="C51" s="315" t="s">
        <v>1697</v>
      </c>
      <c r="D51" s="1118" t="s">
        <v>1698</v>
      </c>
      <c r="E51" s="1118"/>
      <c r="F51" s="1105">
        <v>280.0</v>
      </c>
      <c r="G51" s="1106">
        <v>549.0</v>
      </c>
      <c r="H51" s="1106">
        <v>529.0</v>
      </c>
      <c r="I51" s="1107">
        <f t="shared" si="17"/>
        <v>1.037807183</v>
      </c>
      <c r="J51" s="1108">
        <v>156.9</v>
      </c>
      <c r="K51" s="521">
        <f t="shared" ref="K51:K68" si="26">J51/G51</f>
        <v>0.2857923497</v>
      </c>
      <c r="L51" s="1109">
        <f t="shared" ref="L51:L68" si="27">G51-J51</f>
        <v>392.1</v>
      </c>
      <c r="M51" s="521">
        <f t="shared" ref="M51:M68" si="28">H51/J51-1</f>
        <v>2.371574251</v>
      </c>
      <c r="N51" s="1120">
        <v>579.0</v>
      </c>
      <c r="O51" s="520" t="s">
        <v>315</v>
      </c>
      <c r="P51" s="520"/>
      <c r="Q51" s="520"/>
    </row>
    <row r="52" ht="39.75" hidden="1" customHeight="1" outlineLevel="1">
      <c r="A52" s="520"/>
      <c r="B52" s="1118"/>
      <c r="C52" s="315" t="s">
        <v>1699</v>
      </c>
      <c r="D52" s="1118" t="s">
        <v>1700</v>
      </c>
      <c r="E52" s="1118"/>
      <c r="F52" s="1105">
        <v>230.0</v>
      </c>
      <c r="G52" s="1106">
        <v>459.0</v>
      </c>
      <c r="H52" s="1106">
        <v>459.0</v>
      </c>
      <c r="I52" s="1107">
        <f t="shared" si="17"/>
        <v>1</v>
      </c>
      <c r="J52" s="1108">
        <v>105.24</v>
      </c>
      <c r="K52" s="521">
        <f t="shared" si="26"/>
        <v>0.2292810458</v>
      </c>
      <c r="L52" s="1109">
        <f t="shared" si="27"/>
        <v>353.76</v>
      </c>
      <c r="M52" s="521">
        <f t="shared" si="28"/>
        <v>3.361459521</v>
      </c>
      <c r="N52" s="1120">
        <v>499.0</v>
      </c>
      <c r="O52" s="520" t="s">
        <v>315</v>
      </c>
      <c r="P52" s="520"/>
      <c r="Q52" s="520"/>
    </row>
    <row r="53" ht="25.5" hidden="1" customHeight="1" outlineLevel="1">
      <c r="A53" s="520"/>
      <c r="B53" s="1118"/>
      <c r="C53" s="315" t="s">
        <v>1701</v>
      </c>
      <c r="D53" s="1118" t="s">
        <v>1702</v>
      </c>
      <c r="E53" s="1118"/>
      <c r="F53" s="1105">
        <v>250.0</v>
      </c>
      <c r="G53" s="1106">
        <v>439.0</v>
      </c>
      <c r="H53" s="1106">
        <v>429.0</v>
      </c>
      <c r="I53" s="1107">
        <f t="shared" si="17"/>
        <v>1.023310023</v>
      </c>
      <c r="J53" s="1108">
        <v>108.0</v>
      </c>
      <c r="K53" s="521">
        <f t="shared" si="26"/>
        <v>0.2460136674</v>
      </c>
      <c r="L53" s="1109">
        <f t="shared" si="27"/>
        <v>331</v>
      </c>
      <c r="M53" s="521">
        <f t="shared" si="28"/>
        <v>2.972222222</v>
      </c>
      <c r="N53" s="1120">
        <v>489.0</v>
      </c>
      <c r="O53" s="520" t="s">
        <v>315</v>
      </c>
      <c r="P53" s="520"/>
      <c r="Q53" s="520"/>
    </row>
    <row r="54" ht="25.5" hidden="1" customHeight="1" outlineLevel="1">
      <c r="A54" s="520"/>
      <c r="B54" s="1118"/>
      <c r="C54" s="315" t="s">
        <v>1703</v>
      </c>
      <c r="D54" s="1118" t="s">
        <v>1704</v>
      </c>
      <c r="E54" s="1118"/>
      <c r="F54" s="1105">
        <v>250.0</v>
      </c>
      <c r="G54" s="1106">
        <v>589.0</v>
      </c>
      <c r="H54" s="1106">
        <v>579.0</v>
      </c>
      <c r="I54" s="1107">
        <f t="shared" si="17"/>
        <v>1.017271157</v>
      </c>
      <c r="J54" s="1108">
        <v>167.42</v>
      </c>
      <c r="K54" s="521">
        <f t="shared" si="26"/>
        <v>0.2842444822</v>
      </c>
      <c r="L54" s="1109">
        <f t="shared" si="27"/>
        <v>421.58</v>
      </c>
      <c r="M54" s="521">
        <f t="shared" si="28"/>
        <v>2.458368176</v>
      </c>
      <c r="N54" s="1120">
        <v>649.0</v>
      </c>
      <c r="O54" s="520" t="s">
        <v>315</v>
      </c>
      <c r="P54" s="520"/>
      <c r="Q54" s="520"/>
    </row>
    <row r="55" ht="25.5" hidden="1" customHeight="1" outlineLevel="1">
      <c r="A55" s="1111"/>
      <c r="B55" s="1112"/>
      <c r="C55" s="1112" t="s">
        <v>1705</v>
      </c>
      <c r="D55" s="1112" t="s">
        <v>1706</v>
      </c>
      <c r="E55" s="1112"/>
      <c r="F55" s="1114">
        <v>250.0</v>
      </c>
      <c r="G55" s="1106">
        <v>489.0</v>
      </c>
      <c r="H55" s="1122"/>
      <c r="I55" s="1107" t="str">
        <f t="shared" si="17"/>
        <v>#DIV/0!</v>
      </c>
      <c r="J55" s="1115">
        <v>132.0</v>
      </c>
      <c r="K55" s="521">
        <f t="shared" si="26"/>
        <v>0.2699386503</v>
      </c>
      <c r="L55" s="1109">
        <f t="shared" si="27"/>
        <v>357</v>
      </c>
      <c r="M55" s="521">
        <f t="shared" si="28"/>
        <v>-1</v>
      </c>
      <c r="N55" s="1117">
        <v>529.0</v>
      </c>
      <c r="O55" s="1111" t="s">
        <v>315</v>
      </c>
      <c r="P55" s="1111"/>
      <c r="Q55" s="1111"/>
    </row>
    <row r="56" ht="25.5" hidden="1" customHeight="1" outlineLevel="1">
      <c r="A56" s="1111"/>
      <c r="B56" s="1112"/>
      <c r="C56" s="1112" t="s">
        <v>1707</v>
      </c>
      <c r="D56" s="1112" t="s">
        <v>1708</v>
      </c>
      <c r="E56" s="1112"/>
      <c r="F56" s="1114">
        <v>230.0</v>
      </c>
      <c r="G56" s="1122">
        <v>589.0</v>
      </c>
      <c r="H56" s="1122"/>
      <c r="I56" s="1107" t="str">
        <f t="shared" si="17"/>
        <v>#DIV/0!</v>
      </c>
      <c r="J56" s="1115">
        <v>175.0</v>
      </c>
      <c r="K56" s="1116">
        <f t="shared" si="26"/>
        <v>0.2971137521</v>
      </c>
      <c r="L56" s="1092">
        <f t="shared" si="27"/>
        <v>414</v>
      </c>
      <c r="M56" s="1116">
        <f t="shared" si="28"/>
        <v>-1</v>
      </c>
      <c r="N56" s="1117">
        <v>639.0</v>
      </c>
      <c r="O56" s="1111" t="s">
        <v>315</v>
      </c>
      <c r="P56" s="1111"/>
      <c r="Q56" s="1111"/>
    </row>
    <row r="57" ht="25.5" hidden="1" customHeight="1" outlineLevel="1">
      <c r="A57" s="1055"/>
      <c r="B57" s="381"/>
      <c r="C57" s="125" t="s">
        <v>1709</v>
      </c>
      <c r="D57" s="381" t="s">
        <v>1710</v>
      </c>
      <c r="E57" s="381"/>
      <c r="F57" s="516">
        <v>300.0</v>
      </c>
      <c r="G57" s="510">
        <v>349.0</v>
      </c>
      <c r="H57" s="510">
        <v>339.0</v>
      </c>
      <c r="I57" s="1107">
        <f t="shared" si="17"/>
        <v>1.029498525</v>
      </c>
      <c r="J57" s="517">
        <v>93.08</v>
      </c>
      <c r="K57" s="512">
        <f t="shared" si="26"/>
        <v>0.2667048711</v>
      </c>
      <c r="L57" s="513">
        <f t="shared" si="27"/>
        <v>255.92</v>
      </c>
      <c r="M57" s="512">
        <f t="shared" si="28"/>
        <v>2.642028363</v>
      </c>
      <c r="N57" s="1123">
        <v>389.0</v>
      </c>
      <c r="O57" s="1055" t="s">
        <v>315</v>
      </c>
      <c r="P57" s="1055"/>
      <c r="Q57" s="1055"/>
    </row>
    <row r="58" ht="25.5" hidden="1" customHeight="1" outlineLevel="1">
      <c r="A58" s="1111"/>
      <c r="B58" s="1112"/>
      <c r="C58" s="1112" t="s">
        <v>1711</v>
      </c>
      <c r="D58" s="1112" t="s">
        <v>1712</v>
      </c>
      <c r="E58" s="1112"/>
      <c r="F58" s="1114">
        <v>250.0</v>
      </c>
      <c r="G58" s="1122">
        <v>549.0</v>
      </c>
      <c r="H58" s="1122">
        <v>0.0</v>
      </c>
      <c r="I58" s="1107" t="str">
        <f t="shared" si="17"/>
        <v>#DIV/0!</v>
      </c>
      <c r="J58" s="1115">
        <v>130.9</v>
      </c>
      <c r="K58" s="1116">
        <f t="shared" si="26"/>
        <v>0.2384335155</v>
      </c>
      <c r="L58" s="1092">
        <f t="shared" si="27"/>
        <v>418.1</v>
      </c>
      <c r="M58" s="1116">
        <f t="shared" si="28"/>
        <v>-1</v>
      </c>
      <c r="N58" s="1117">
        <v>599.0</v>
      </c>
      <c r="O58" s="1111" t="s">
        <v>315</v>
      </c>
      <c r="P58" s="1111"/>
      <c r="Q58" s="1111"/>
    </row>
    <row r="59" ht="25.5" hidden="1" customHeight="1" outlineLevel="1">
      <c r="A59" s="1111"/>
      <c r="B59" s="1112"/>
      <c r="C59" s="1112" t="s">
        <v>1713</v>
      </c>
      <c r="D59" s="1112" t="s">
        <v>1714</v>
      </c>
      <c r="E59" s="1112"/>
      <c r="F59" s="1114">
        <v>250.0</v>
      </c>
      <c r="G59" s="1122">
        <v>479.0</v>
      </c>
      <c r="H59" s="1122">
        <v>0.0</v>
      </c>
      <c r="I59" s="1107" t="str">
        <f t="shared" si="17"/>
        <v>#DIV/0!</v>
      </c>
      <c r="J59" s="1115">
        <v>123.5</v>
      </c>
      <c r="K59" s="1116">
        <f t="shared" si="26"/>
        <v>0.25782881</v>
      </c>
      <c r="L59" s="1092">
        <f t="shared" si="27"/>
        <v>355.5</v>
      </c>
      <c r="M59" s="1116">
        <f t="shared" si="28"/>
        <v>-1</v>
      </c>
      <c r="N59" s="1117">
        <v>529.0</v>
      </c>
      <c r="O59" s="1111" t="s">
        <v>315</v>
      </c>
      <c r="P59" s="1111"/>
      <c r="Q59" s="1111"/>
    </row>
    <row r="60" ht="25.5" hidden="1" customHeight="1" outlineLevel="1">
      <c r="A60" s="1111"/>
      <c r="B60" s="1112"/>
      <c r="C60" s="1121" t="s">
        <v>1715</v>
      </c>
      <c r="D60" s="1112" t="s">
        <v>1716</v>
      </c>
      <c r="E60" s="1112"/>
      <c r="F60" s="1114">
        <v>250.0</v>
      </c>
      <c r="G60" s="1122">
        <v>599.0</v>
      </c>
      <c r="H60" s="1122">
        <v>0.0</v>
      </c>
      <c r="I60" s="1107" t="str">
        <f t="shared" si="17"/>
        <v>#DIV/0!</v>
      </c>
      <c r="J60" s="1115">
        <v>132.5</v>
      </c>
      <c r="K60" s="1116">
        <f t="shared" si="26"/>
        <v>0.2212020033</v>
      </c>
      <c r="L60" s="1092">
        <f t="shared" si="27"/>
        <v>466.5</v>
      </c>
      <c r="M60" s="1116">
        <f t="shared" si="28"/>
        <v>-1</v>
      </c>
      <c r="N60" s="1117">
        <v>649.0</v>
      </c>
      <c r="O60" s="1111" t="s">
        <v>315</v>
      </c>
      <c r="P60" s="1111"/>
      <c r="Q60" s="1111"/>
    </row>
    <row r="61" ht="25.5" hidden="1" customHeight="1" outlineLevel="1">
      <c r="A61" s="1055"/>
      <c r="B61" s="381"/>
      <c r="C61" s="125" t="s">
        <v>1717</v>
      </c>
      <c r="D61" s="381" t="s">
        <v>1718</v>
      </c>
      <c r="E61" s="381"/>
      <c r="F61" s="516">
        <v>120.0</v>
      </c>
      <c r="G61" s="510">
        <v>169.0</v>
      </c>
      <c r="H61" s="510">
        <v>159.0</v>
      </c>
      <c r="I61" s="1107">
        <f t="shared" si="17"/>
        <v>1.062893082</v>
      </c>
      <c r="J61" s="517">
        <v>25.6</v>
      </c>
      <c r="K61" s="512">
        <f t="shared" si="26"/>
        <v>0.1514792899</v>
      </c>
      <c r="L61" s="513">
        <f t="shared" si="27"/>
        <v>143.4</v>
      </c>
      <c r="M61" s="512">
        <f t="shared" si="28"/>
        <v>5.2109375</v>
      </c>
      <c r="N61" s="1123">
        <v>199.0</v>
      </c>
      <c r="O61" s="1055" t="s">
        <v>315</v>
      </c>
      <c r="P61" s="1055"/>
      <c r="Q61" s="1055"/>
    </row>
    <row r="62" ht="25.5" hidden="1" customHeight="1" outlineLevel="1">
      <c r="A62" s="1055"/>
      <c r="B62" s="381"/>
      <c r="C62" s="125" t="s">
        <v>1719</v>
      </c>
      <c r="D62" s="381" t="s">
        <v>1720</v>
      </c>
      <c r="E62" s="381"/>
      <c r="F62" s="516" t="s">
        <v>354</v>
      </c>
      <c r="G62" s="510">
        <v>1549.0</v>
      </c>
      <c r="H62" s="510">
        <v>1499.0</v>
      </c>
      <c r="I62" s="1107">
        <f t="shared" si="17"/>
        <v>1.03335557</v>
      </c>
      <c r="J62" s="517">
        <v>477.0</v>
      </c>
      <c r="K62" s="512">
        <f t="shared" si="26"/>
        <v>0.3079406068</v>
      </c>
      <c r="L62" s="513">
        <f t="shared" si="27"/>
        <v>1072</v>
      </c>
      <c r="M62" s="512">
        <f t="shared" si="28"/>
        <v>2.142557652</v>
      </c>
      <c r="N62" s="1166"/>
      <c r="O62" s="1055" t="s">
        <v>313</v>
      </c>
      <c r="P62" s="1055"/>
      <c r="Q62" s="1055"/>
    </row>
    <row r="63" ht="25.5" hidden="1" customHeight="1" outlineLevel="1">
      <c r="A63" s="1055"/>
      <c r="B63" s="381"/>
      <c r="C63" s="125" t="s">
        <v>1721</v>
      </c>
      <c r="D63" s="381" t="s">
        <v>1722</v>
      </c>
      <c r="E63" s="381"/>
      <c r="F63" s="516">
        <v>230.0</v>
      </c>
      <c r="G63" s="510">
        <v>489.0</v>
      </c>
      <c r="H63" s="510">
        <v>469.0</v>
      </c>
      <c r="I63" s="1107">
        <f t="shared" si="17"/>
        <v>1.042643923</v>
      </c>
      <c r="J63" s="517">
        <v>151.0</v>
      </c>
      <c r="K63" s="512">
        <f t="shared" si="26"/>
        <v>0.308793456</v>
      </c>
      <c r="L63" s="513">
        <f t="shared" si="27"/>
        <v>338</v>
      </c>
      <c r="M63" s="512">
        <f t="shared" si="28"/>
        <v>2.105960265</v>
      </c>
      <c r="N63" s="1123">
        <v>539.0</v>
      </c>
      <c r="O63" s="1055" t="s">
        <v>315</v>
      </c>
      <c r="P63" s="1055"/>
      <c r="Q63" s="1055"/>
    </row>
    <row r="64" ht="25.5" hidden="1" customHeight="1" outlineLevel="1">
      <c r="A64" s="1055"/>
      <c r="B64" s="381"/>
      <c r="C64" s="125" t="s">
        <v>1723</v>
      </c>
      <c r="D64" s="381" t="s">
        <v>1724</v>
      </c>
      <c r="E64" s="381"/>
      <c r="F64" s="516">
        <v>230.0</v>
      </c>
      <c r="G64" s="510">
        <v>519.0</v>
      </c>
      <c r="H64" s="510">
        <v>479.0</v>
      </c>
      <c r="I64" s="1107">
        <f t="shared" si="17"/>
        <v>1.083507307</v>
      </c>
      <c r="J64" s="517">
        <v>137.9</v>
      </c>
      <c r="K64" s="512">
        <f t="shared" si="26"/>
        <v>0.2657032755</v>
      </c>
      <c r="L64" s="513">
        <f t="shared" si="27"/>
        <v>381.1</v>
      </c>
      <c r="M64" s="512">
        <f t="shared" si="28"/>
        <v>2.473531545</v>
      </c>
      <c r="N64" s="1123">
        <v>559.0</v>
      </c>
      <c r="O64" s="1055" t="s">
        <v>315</v>
      </c>
      <c r="P64" s="1055"/>
      <c r="Q64" s="1055"/>
    </row>
    <row r="65" ht="25.5" hidden="1" customHeight="1" outlineLevel="1">
      <c r="A65" s="1055"/>
      <c r="B65" s="381"/>
      <c r="C65" s="125" t="s">
        <v>1725</v>
      </c>
      <c r="D65" s="381" t="s">
        <v>1726</v>
      </c>
      <c r="E65" s="381"/>
      <c r="F65" s="516" t="s">
        <v>1727</v>
      </c>
      <c r="G65" s="510">
        <v>589.0</v>
      </c>
      <c r="H65" s="510">
        <v>589.0</v>
      </c>
      <c r="I65" s="1107">
        <f t="shared" si="17"/>
        <v>1</v>
      </c>
      <c r="J65" s="517">
        <v>143.6</v>
      </c>
      <c r="K65" s="512">
        <f t="shared" si="26"/>
        <v>0.243803056</v>
      </c>
      <c r="L65" s="513">
        <f t="shared" si="27"/>
        <v>445.4</v>
      </c>
      <c r="M65" s="512">
        <f t="shared" si="28"/>
        <v>3.101671309</v>
      </c>
      <c r="N65" s="1123">
        <v>649.0</v>
      </c>
      <c r="O65" s="1055" t="s">
        <v>315</v>
      </c>
      <c r="P65" s="1055"/>
      <c r="Q65" s="1055"/>
    </row>
    <row r="66" ht="40.5" hidden="1" customHeight="1" outlineLevel="1">
      <c r="A66" s="1055"/>
      <c r="B66" s="381"/>
      <c r="C66" s="125" t="s">
        <v>1728</v>
      </c>
      <c r="D66" s="381" t="s">
        <v>1729</v>
      </c>
      <c r="E66" s="381"/>
      <c r="F66" s="516">
        <v>300.0</v>
      </c>
      <c r="G66" s="510">
        <v>899.0</v>
      </c>
      <c r="H66" s="510">
        <v>899.0</v>
      </c>
      <c r="I66" s="1107">
        <f t="shared" si="17"/>
        <v>1</v>
      </c>
      <c r="J66" s="517">
        <v>186.8</v>
      </c>
      <c r="K66" s="512">
        <f t="shared" si="26"/>
        <v>0.2077864294</v>
      </c>
      <c r="L66" s="513">
        <f t="shared" si="27"/>
        <v>712.2</v>
      </c>
      <c r="M66" s="512">
        <f t="shared" si="28"/>
        <v>3.812633833</v>
      </c>
      <c r="N66" s="1123">
        <v>999.0</v>
      </c>
      <c r="O66" s="1055" t="s">
        <v>315</v>
      </c>
      <c r="P66" s="1055"/>
      <c r="Q66" s="1055"/>
    </row>
    <row r="67" ht="25.5" hidden="1" customHeight="1" outlineLevel="1">
      <c r="A67" s="1055"/>
      <c r="B67" s="1167"/>
      <c r="C67" s="125" t="s">
        <v>407</v>
      </c>
      <c r="D67" s="381" t="s">
        <v>1730</v>
      </c>
      <c r="E67" s="381"/>
      <c r="F67" s="516">
        <v>170.0</v>
      </c>
      <c r="G67" s="510">
        <v>289.0</v>
      </c>
      <c r="H67" s="510">
        <v>259.0</v>
      </c>
      <c r="I67" s="1107">
        <f t="shared" si="17"/>
        <v>1.115830116</v>
      </c>
      <c r="J67" s="517">
        <v>84.5</v>
      </c>
      <c r="K67" s="512">
        <f t="shared" si="26"/>
        <v>0.2923875433</v>
      </c>
      <c r="L67" s="513">
        <f t="shared" si="27"/>
        <v>204.5</v>
      </c>
      <c r="M67" s="512">
        <f t="shared" si="28"/>
        <v>2.065088757</v>
      </c>
      <c r="N67" s="1123">
        <v>299.0</v>
      </c>
      <c r="O67" s="1055" t="s">
        <v>315</v>
      </c>
      <c r="P67" s="1055"/>
      <c r="Q67" s="1055"/>
    </row>
    <row r="68" ht="39.75" hidden="1" customHeight="1" outlineLevel="1">
      <c r="A68" s="1041"/>
      <c r="B68" s="1158"/>
      <c r="C68" s="294" t="s">
        <v>1731</v>
      </c>
      <c r="D68" s="1158"/>
      <c r="E68" s="1158"/>
      <c r="F68" s="1144">
        <v>230.0</v>
      </c>
      <c r="G68" s="1145">
        <v>0.0</v>
      </c>
      <c r="H68" s="1145">
        <v>459.0</v>
      </c>
      <c r="I68" s="1159"/>
      <c r="J68" s="1163">
        <v>94.66</v>
      </c>
      <c r="K68" s="1147" t="str">
        <f t="shared" si="26"/>
        <v>#DIV/0!</v>
      </c>
      <c r="L68" s="1168">
        <f t="shared" si="27"/>
        <v>-94.66</v>
      </c>
      <c r="M68" s="1147">
        <f t="shared" si="28"/>
        <v>3.848933023</v>
      </c>
      <c r="N68" s="1148">
        <v>559.0</v>
      </c>
      <c r="O68" s="1041" t="s">
        <v>315</v>
      </c>
      <c r="P68" s="1041"/>
      <c r="Q68" s="1041"/>
    </row>
    <row r="69" ht="25.5" hidden="1" customHeight="1" outlineLevel="1">
      <c r="A69" s="1041"/>
      <c r="B69" s="294"/>
      <c r="C69" s="294" t="s">
        <v>1732</v>
      </c>
      <c r="D69" s="1158"/>
      <c r="E69" s="1158"/>
      <c r="F69" s="1144"/>
      <c r="G69" s="1145"/>
      <c r="H69" s="1145">
        <v>439.0</v>
      </c>
      <c r="I69" s="1159"/>
      <c r="J69" s="1163"/>
      <c r="K69" s="1147"/>
      <c r="L69" s="1041"/>
      <c r="M69" s="1147"/>
      <c r="N69" s="1148"/>
      <c r="O69" s="1041"/>
      <c r="P69" s="1041"/>
      <c r="Q69" s="1041"/>
    </row>
    <row r="70" ht="25.5" hidden="1" customHeight="1" outlineLevel="1">
      <c r="A70" s="1041"/>
      <c r="B70" s="294"/>
      <c r="C70" s="294" t="s">
        <v>1733</v>
      </c>
      <c r="D70" s="1158"/>
      <c r="E70" s="1158"/>
      <c r="F70" s="1144"/>
      <c r="G70" s="1145"/>
      <c r="H70" s="1145">
        <v>499.0</v>
      </c>
      <c r="I70" s="1159"/>
      <c r="J70" s="1163"/>
      <c r="K70" s="1147"/>
      <c r="L70" s="1041"/>
      <c r="M70" s="1147"/>
      <c r="N70" s="1148"/>
      <c r="O70" s="1041"/>
      <c r="P70" s="1041"/>
      <c r="Q70" s="1041"/>
    </row>
    <row r="71" ht="25.5" hidden="1" customHeight="1" outlineLevel="1">
      <c r="A71" s="1041"/>
      <c r="B71" s="1158"/>
      <c r="C71" s="294" t="s">
        <v>1734</v>
      </c>
      <c r="D71" s="1158"/>
      <c r="E71" s="1158"/>
      <c r="F71" s="1144"/>
      <c r="G71" s="1145"/>
      <c r="H71" s="1145">
        <v>699.0</v>
      </c>
      <c r="I71" s="1159"/>
      <c r="J71" s="1163"/>
      <c r="K71" s="1147"/>
      <c r="L71" s="1041"/>
      <c r="M71" s="1147"/>
      <c r="N71" s="1148"/>
      <c r="O71" s="1041"/>
      <c r="P71" s="1041"/>
      <c r="Q71" s="1041"/>
    </row>
    <row r="72" ht="25.5" hidden="1" customHeight="1" outlineLevel="1">
      <c r="A72" s="1041"/>
      <c r="B72" s="294"/>
      <c r="C72" s="294" t="s">
        <v>1735</v>
      </c>
      <c r="D72" s="1158"/>
      <c r="E72" s="1158"/>
      <c r="F72" s="1144"/>
      <c r="G72" s="1145"/>
      <c r="H72" s="1145">
        <v>499.0</v>
      </c>
      <c r="I72" s="1159"/>
      <c r="J72" s="1163"/>
      <c r="K72" s="1147"/>
      <c r="L72" s="1041"/>
      <c r="M72" s="1147"/>
      <c r="N72" s="1148"/>
      <c r="O72" s="1041"/>
      <c r="P72" s="1041"/>
      <c r="Q72" s="1041"/>
    </row>
    <row r="73" ht="25.5" customHeight="1" collapsed="1">
      <c r="A73" s="1048"/>
      <c r="B73" s="1049" t="str">
        <f>"Бургеры "&amp;COUNTA(C74:C76)&amp;" шт"</f>
        <v>Бургеры 3 шт</v>
      </c>
      <c r="C73" s="1048"/>
      <c r="D73" s="1048"/>
      <c r="E73" s="1048"/>
      <c r="F73" s="1052"/>
      <c r="G73" s="1161">
        <f>AVERAGE(G74:G77)</f>
        <v>539</v>
      </c>
      <c r="H73" s="1161">
        <f>AVERAGE(H74:H76)</f>
        <v>539</v>
      </c>
      <c r="I73" s="1162">
        <f t="shared" ref="I73:I77" si="29">G73/H73</f>
        <v>1</v>
      </c>
      <c r="J73" s="1100"/>
      <c r="K73" s="1045">
        <f>AVERAGE(K74:K77)</f>
        <v>0.2714896379</v>
      </c>
      <c r="L73" s="1048"/>
      <c r="M73" s="1048"/>
      <c r="N73" s="1151"/>
      <c r="O73" s="1102"/>
      <c r="P73" s="1102"/>
      <c r="Q73" s="1102"/>
    </row>
    <row r="74" ht="25.5" hidden="1" customHeight="1" outlineLevel="1">
      <c r="A74" s="520"/>
      <c r="B74" s="315" t="s">
        <v>1736</v>
      </c>
      <c r="C74" s="315" t="s">
        <v>1737</v>
      </c>
      <c r="D74" s="315" t="s">
        <v>429</v>
      </c>
      <c r="E74" s="315"/>
      <c r="F74" s="1105">
        <v>300.0</v>
      </c>
      <c r="G74" s="1106">
        <v>479.0</v>
      </c>
      <c r="H74" s="1106">
        <v>469.0</v>
      </c>
      <c r="I74" s="1107">
        <f t="shared" si="29"/>
        <v>1.021321962</v>
      </c>
      <c r="J74" s="1108">
        <v>130.26</v>
      </c>
      <c r="K74" s="521">
        <f t="shared" ref="K74:K78" si="30">J74/G74</f>
        <v>0.2719415449</v>
      </c>
      <c r="L74" s="1109">
        <f t="shared" ref="L74:L78" si="31">G74-J74</f>
        <v>348.74</v>
      </c>
      <c r="M74" s="521"/>
      <c r="N74" s="1120">
        <v>529.0</v>
      </c>
      <c r="O74" s="520" t="s">
        <v>315</v>
      </c>
      <c r="P74" s="520"/>
      <c r="Q74" s="520"/>
    </row>
    <row r="75" ht="25.5" hidden="1" customHeight="1" outlineLevel="1">
      <c r="A75" s="520"/>
      <c r="B75" s="315" t="s">
        <v>1738</v>
      </c>
      <c r="C75" s="315" t="s">
        <v>1739</v>
      </c>
      <c r="D75" s="315" t="s">
        <v>1740</v>
      </c>
      <c r="E75" s="315"/>
      <c r="F75" s="1105">
        <v>300.0</v>
      </c>
      <c r="G75" s="1106">
        <v>549.0</v>
      </c>
      <c r="H75" s="1106">
        <v>549.0</v>
      </c>
      <c r="I75" s="1107">
        <f t="shared" si="29"/>
        <v>1</v>
      </c>
      <c r="J75" s="1108">
        <v>144.8</v>
      </c>
      <c r="K75" s="521">
        <f t="shared" si="30"/>
        <v>0.2637522769</v>
      </c>
      <c r="L75" s="1109">
        <f t="shared" si="31"/>
        <v>404.2</v>
      </c>
      <c r="M75" s="521"/>
      <c r="N75" s="1120">
        <v>599.0</v>
      </c>
      <c r="O75" s="520" t="s">
        <v>315</v>
      </c>
      <c r="P75" s="520"/>
      <c r="Q75" s="520"/>
    </row>
    <row r="76" ht="25.5" hidden="1" customHeight="1" outlineLevel="1">
      <c r="A76" s="520"/>
      <c r="B76" s="315" t="s">
        <v>1736</v>
      </c>
      <c r="C76" s="315" t="s">
        <v>1741</v>
      </c>
      <c r="D76" s="315" t="s">
        <v>1742</v>
      </c>
      <c r="E76" s="315"/>
      <c r="F76" s="1105">
        <v>300.0</v>
      </c>
      <c r="G76" s="1106">
        <v>549.0</v>
      </c>
      <c r="H76" s="1106">
        <v>599.0</v>
      </c>
      <c r="I76" s="1107">
        <f t="shared" si="29"/>
        <v>0.9165275459</v>
      </c>
      <c r="J76" s="1108">
        <v>142.8</v>
      </c>
      <c r="K76" s="521">
        <f t="shared" si="30"/>
        <v>0.2601092896</v>
      </c>
      <c r="L76" s="1109">
        <f t="shared" si="31"/>
        <v>406.2</v>
      </c>
      <c r="M76" s="521"/>
      <c r="N76" s="1120">
        <v>599.0</v>
      </c>
      <c r="O76" s="520" t="s">
        <v>315</v>
      </c>
      <c r="P76" s="520"/>
      <c r="Q76" s="520"/>
    </row>
    <row r="77" ht="25.5" hidden="1" customHeight="1" outlineLevel="1">
      <c r="A77" s="1111"/>
      <c r="B77" s="1121"/>
      <c r="C77" s="1121" t="s">
        <v>427</v>
      </c>
      <c r="D77" s="1112" t="s">
        <v>432</v>
      </c>
      <c r="E77" s="1112"/>
      <c r="F77" s="1114">
        <v>280.0</v>
      </c>
      <c r="G77" s="1122">
        <v>579.0</v>
      </c>
      <c r="H77" s="1122"/>
      <c r="I77" s="1164" t="str">
        <f t="shared" si="29"/>
        <v>#DIV/0!</v>
      </c>
      <c r="J77" s="1115">
        <v>168.0</v>
      </c>
      <c r="K77" s="1116">
        <f t="shared" si="30"/>
        <v>0.2901554404</v>
      </c>
      <c r="L77" s="1092">
        <f t="shared" si="31"/>
        <v>411</v>
      </c>
      <c r="M77" s="1116"/>
      <c r="N77" s="1117">
        <v>639.0</v>
      </c>
      <c r="O77" s="1111" t="s">
        <v>315</v>
      </c>
      <c r="P77" s="1111"/>
      <c r="Q77" s="1111"/>
    </row>
    <row r="78" ht="25.5" hidden="1" customHeight="1" outlineLevel="1">
      <c r="A78" s="520"/>
      <c r="B78" s="315" t="s">
        <v>1743</v>
      </c>
      <c r="C78" s="315" t="s">
        <v>1744</v>
      </c>
      <c r="D78" s="1118"/>
      <c r="E78" s="1118"/>
      <c r="F78" s="1105">
        <v>300.0</v>
      </c>
      <c r="G78" s="1106"/>
      <c r="H78" s="1106">
        <v>699.0</v>
      </c>
      <c r="I78" s="1107"/>
      <c r="J78" s="1108">
        <v>147.0</v>
      </c>
      <c r="K78" s="1116" t="str">
        <f t="shared" si="30"/>
        <v>#DIV/0!</v>
      </c>
      <c r="L78" s="1109">
        <f t="shared" si="31"/>
        <v>-147</v>
      </c>
      <c r="M78" s="521"/>
      <c r="N78" s="1120"/>
      <c r="O78" s="520" t="s">
        <v>315</v>
      </c>
      <c r="P78" s="520"/>
      <c r="Q78" s="520"/>
    </row>
    <row r="79" ht="25.5" hidden="1" customHeight="1" outlineLevel="1">
      <c r="A79" s="1041"/>
      <c r="B79" s="294"/>
      <c r="C79" s="294" t="s">
        <v>1745</v>
      </c>
      <c r="D79" s="1158"/>
      <c r="E79" s="1158"/>
      <c r="F79" s="1144"/>
      <c r="G79" s="1145"/>
      <c r="H79" s="1145">
        <v>629.0</v>
      </c>
      <c r="I79" s="1159"/>
      <c r="J79" s="1163"/>
      <c r="K79" s="1147"/>
      <c r="L79" s="1041"/>
      <c r="M79" s="1147"/>
      <c r="N79" s="1148"/>
      <c r="O79" s="1041"/>
      <c r="P79" s="1041"/>
      <c r="Q79" s="1041"/>
    </row>
    <row r="80" ht="25.5" customHeight="1" collapsed="1">
      <c r="A80" s="1048"/>
      <c r="B80" s="1049" t="str">
        <f>"Пицца "&amp;COUNTA(C81:C88)&amp;" шт"</f>
        <v>Пицца 8 шт</v>
      </c>
      <c r="C80" s="1048"/>
      <c r="D80" s="1048"/>
      <c r="E80" s="1048"/>
      <c r="F80" s="1052"/>
      <c r="G80" s="1161">
        <f>AVERAGE(G81:G88)</f>
        <v>575.25</v>
      </c>
      <c r="H80" s="1161">
        <f>AVERAGE(H82:H87)</f>
        <v>552.3333333</v>
      </c>
      <c r="I80" s="1162">
        <f t="shared" ref="I80:I88" si="32">G80/H80</f>
        <v>1.041490646</v>
      </c>
      <c r="J80" s="1100"/>
      <c r="K80" s="1045">
        <f>AVERAGE(K81:K88)</f>
        <v>0.2448814469</v>
      </c>
      <c r="L80" s="1048"/>
      <c r="M80" s="1048"/>
      <c r="N80" s="1151"/>
      <c r="O80" s="1102"/>
      <c r="P80" s="1102"/>
      <c r="Q80" s="1102"/>
    </row>
    <row r="81" ht="25.5" hidden="1" customHeight="1" outlineLevel="1">
      <c r="A81" s="1111"/>
      <c r="B81" s="1112"/>
      <c r="C81" s="1112" t="s">
        <v>1746</v>
      </c>
      <c r="D81" s="1112" t="s">
        <v>458</v>
      </c>
      <c r="E81" s="1112"/>
      <c r="F81" s="1128">
        <v>460.0</v>
      </c>
      <c r="G81" s="1092">
        <v>589.0</v>
      </c>
      <c r="H81" s="1092">
        <v>0.0</v>
      </c>
      <c r="I81" s="1107" t="str">
        <f t="shared" si="32"/>
        <v>#DIV/0!</v>
      </c>
      <c r="J81" s="1115">
        <v>132.5</v>
      </c>
      <c r="K81" s="1116">
        <f t="shared" ref="K81:K88" si="33">J81/G81</f>
        <v>0.2249575552</v>
      </c>
      <c r="L81" s="1092">
        <f t="shared" ref="L81:L88" si="34">G81-J81</f>
        <v>456.5</v>
      </c>
      <c r="M81" s="1116">
        <v>0.0</v>
      </c>
      <c r="N81" s="1117">
        <v>649.0</v>
      </c>
      <c r="O81" s="1111" t="s">
        <v>315</v>
      </c>
      <c r="P81" s="1111"/>
      <c r="Q81" s="1111"/>
    </row>
    <row r="82" ht="25.5" hidden="1" customHeight="1" outlineLevel="1">
      <c r="A82" s="1055"/>
      <c r="B82" s="1169"/>
      <c r="C82" s="125" t="s">
        <v>1747</v>
      </c>
      <c r="D82" s="381" t="s">
        <v>456</v>
      </c>
      <c r="E82" s="381"/>
      <c r="F82" s="516">
        <v>430.0</v>
      </c>
      <c r="G82" s="510">
        <v>479.0</v>
      </c>
      <c r="H82" s="510">
        <v>469.0</v>
      </c>
      <c r="I82" s="1107">
        <f t="shared" si="32"/>
        <v>1.021321962</v>
      </c>
      <c r="J82" s="517">
        <v>98.68</v>
      </c>
      <c r="K82" s="512">
        <f t="shared" si="33"/>
        <v>0.2060125261</v>
      </c>
      <c r="L82" s="513">
        <f t="shared" si="34"/>
        <v>380.32</v>
      </c>
      <c r="M82" s="512">
        <f t="shared" ref="M82:M84" si="35">H82/J82-1</f>
        <v>3.752736117</v>
      </c>
      <c r="N82" s="1117">
        <v>549.0</v>
      </c>
      <c r="O82" s="1055" t="s">
        <v>315</v>
      </c>
      <c r="P82" s="1055"/>
      <c r="Q82" s="1055"/>
    </row>
    <row r="83" ht="25.5" hidden="1" customHeight="1" outlineLevel="1">
      <c r="A83" s="1055"/>
      <c r="B83" s="125"/>
      <c r="C83" s="125" t="s">
        <v>1748</v>
      </c>
      <c r="D83" s="381" t="s">
        <v>464</v>
      </c>
      <c r="E83" s="381"/>
      <c r="F83" s="516">
        <v>520.0</v>
      </c>
      <c r="G83" s="510">
        <v>589.0</v>
      </c>
      <c r="H83" s="510">
        <v>569.0</v>
      </c>
      <c r="I83" s="1107">
        <f t="shared" si="32"/>
        <v>1.035149385</v>
      </c>
      <c r="J83" s="517">
        <v>135.75</v>
      </c>
      <c r="K83" s="512">
        <f t="shared" si="33"/>
        <v>0.230475382</v>
      </c>
      <c r="L83" s="513">
        <f t="shared" si="34"/>
        <v>453.25</v>
      </c>
      <c r="M83" s="512">
        <f t="shared" si="35"/>
        <v>3.191528545</v>
      </c>
      <c r="N83" s="1117">
        <v>649.0</v>
      </c>
      <c r="O83" s="1055" t="s">
        <v>315</v>
      </c>
      <c r="P83" s="1055"/>
      <c r="Q83" s="1055"/>
    </row>
    <row r="84" ht="25.5" hidden="1" customHeight="1" outlineLevel="1">
      <c r="A84" s="1055"/>
      <c r="B84" s="125"/>
      <c r="C84" s="125" t="s">
        <v>482</v>
      </c>
      <c r="D84" s="381" t="s">
        <v>468</v>
      </c>
      <c r="E84" s="381"/>
      <c r="F84" s="516">
        <v>490.0</v>
      </c>
      <c r="G84" s="510">
        <v>589.0</v>
      </c>
      <c r="H84" s="510">
        <v>569.0</v>
      </c>
      <c r="I84" s="1107">
        <f t="shared" si="32"/>
        <v>1.035149385</v>
      </c>
      <c r="J84" s="517">
        <v>126.8</v>
      </c>
      <c r="K84" s="512">
        <f t="shared" si="33"/>
        <v>0.2152801358</v>
      </c>
      <c r="L84" s="513">
        <f t="shared" si="34"/>
        <v>462.2</v>
      </c>
      <c r="M84" s="512">
        <f t="shared" si="35"/>
        <v>3.487381703</v>
      </c>
      <c r="N84" s="1117">
        <v>649.0</v>
      </c>
      <c r="O84" s="1055" t="s">
        <v>315</v>
      </c>
      <c r="P84" s="1055"/>
      <c r="Q84" s="1055"/>
    </row>
    <row r="85" ht="25.5" hidden="1" customHeight="1" outlineLevel="1">
      <c r="A85" s="1055"/>
      <c r="B85" s="1170"/>
      <c r="C85" s="125" t="s">
        <v>1749</v>
      </c>
      <c r="D85" s="381" t="s">
        <v>460</v>
      </c>
      <c r="E85" s="381"/>
      <c r="F85" s="1125">
        <v>560.0</v>
      </c>
      <c r="G85" s="510">
        <v>589.0</v>
      </c>
      <c r="H85" s="513">
        <v>569.0</v>
      </c>
      <c r="I85" s="1107">
        <f t="shared" si="32"/>
        <v>1.035149385</v>
      </c>
      <c r="J85" s="517">
        <v>178.9</v>
      </c>
      <c r="K85" s="512">
        <f t="shared" si="33"/>
        <v>0.3037351443</v>
      </c>
      <c r="L85" s="1133">
        <f t="shared" si="34"/>
        <v>410.1</v>
      </c>
      <c r="M85" s="1134">
        <f>H85/J85-1</f>
        <v>2.180547792</v>
      </c>
      <c r="N85" s="1117">
        <v>649.0</v>
      </c>
      <c r="O85" s="1055" t="s">
        <v>315</v>
      </c>
      <c r="P85" s="1055"/>
      <c r="Q85" s="1055"/>
    </row>
    <row r="86" ht="37.5" hidden="1" customHeight="1" outlineLevel="1">
      <c r="A86" s="1055"/>
      <c r="B86" s="1171"/>
      <c r="C86" s="125" t="s">
        <v>1750</v>
      </c>
      <c r="D86" s="381" t="s">
        <v>1751</v>
      </c>
      <c r="E86" s="381"/>
      <c r="F86" s="516">
        <v>510.0</v>
      </c>
      <c r="G86" s="510">
        <v>589.0</v>
      </c>
      <c r="H86" s="510">
        <v>569.0</v>
      </c>
      <c r="I86" s="1107">
        <f t="shared" si="32"/>
        <v>1.035149385</v>
      </c>
      <c r="J86" s="517">
        <v>135.9</v>
      </c>
      <c r="K86" s="512">
        <f t="shared" si="33"/>
        <v>0.2307300509</v>
      </c>
      <c r="L86" s="513">
        <f t="shared" si="34"/>
        <v>453.1</v>
      </c>
      <c r="M86" s="512">
        <f t="shared" ref="M86:M87" si="36">H86/J86-1</f>
        <v>3.186902134</v>
      </c>
      <c r="N86" s="1117">
        <v>649.0</v>
      </c>
      <c r="O86" s="1055" t="s">
        <v>315</v>
      </c>
      <c r="P86" s="1055"/>
      <c r="Q86" s="1055"/>
    </row>
    <row r="87" ht="25.5" hidden="1" customHeight="1" outlineLevel="1">
      <c r="A87" s="1055"/>
      <c r="B87" s="125"/>
      <c r="C87" s="125" t="s">
        <v>167</v>
      </c>
      <c r="D87" s="381" t="s">
        <v>1752</v>
      </c>
      <c r="E87" s="381"/>
      <c r="F87" s="516">
        <v>520.0</v>
      </c>
      <c r="G87" s="510">
        <v>589.0</v>
      </c>
      <c r="H87" s="510">
        <v>569.0</v>
      </c>
      <c r="I87" s="1107">
        <f t="shared" si="32"/>
        <v>1.035149385</v>
      </c>
      <c r="J87" s="517">
        <v>167.79</v>
      </c>
      <c r="K87" s="512">
        <f t="shared" si="33"/>
        <v>0.2848726655</v>
      </c>
      <c r="L87" s="513">
        <f t="shared" si="34"/>
        <v>421.21</v>
      </c>
      <c r="M87" s="512">
        <f t="shared" si="36"/>
        <v>2.391143692</v>
      </c>
      <c r="N87" s="1117"/>
      <c r="O87" s="1055" t="s">
        <v>313</v>
      </c>
      <c r="P87" s="1055"/>
      <c r="Q87" s="1055"/>
    </row>
    <row r="88" ht="25.5" hidden="1" customHeight="1" outlineLevel="1">
      <c r="A88" s="1111"/>
      <c r="B88" s="1112"/>
      <c r="C88" s="1121" t="s">
        <v>1753</v>
      </c>
      <c r="D88" s="1112" t="s">
        <v>1754</v>
      </c>
      <c r="E88" s="1112"/>
      <c r="F88" s="1128">
        <v>520.0</v>
      </c>
      <c r="G88" s="1092">
        <v>589.0</v>
      </c>
      <c r="H88" s="1092">
        <v>0.0</v>
      </c>
      <c r="I88" s="1107" t="str">
        <f t="shared" si="32"/>
        <v>#DIV/0!</v>
      </c>
      <c r="J88" s="1115">
        <v>154.9</v>
      </c>
      <c r="K88" s="1116">
        <f t="shared" si="33"/>
        <v>0.2629881154</v>
      </c>
      <c r="L88" s="1092">
        <f t="shared" si="34"/>
        <v>434.1</v>
      </c>
      <c r="M88" s="1129">
        <f>H88/J88-1</f>
        <v>-1</v>
      </c>
      <c r="N88" s="1117">
        <v>649.0</v>
      </c>
      <c r="O88" s="1111" t="s">
        <v>315</v>
      </c>
      <c r="P88" s="1111"/>
      <c r="Q88" s="1111"/>
    </row>
    <row r="89" ht="25.5" hidden="1" customHeight="1" outlineLevel="1">
      <c r="A89" s="1041"/>
      <c r="B89" s="1172"/>
      <c r="C89" s="294" t="s">
        <v>1755</v>
      </c>
      <c r="D89" s="1158"/>
      <c r="E89" s="1158"/>
      <c r="F89" s="1144"/>
      <c r="G89" s="1145"/>
      <c r="H89" s="1145">
        <v>569.0</v>
      </c>
      <c r="I89" s="1159"/>
      <c r="J89" s="1163"/>
      <c r="K89" s="1147"/>
      <c r="L89" s="1041"/>
      <c r="M89" s="1147"/>
      <c r="N89" s="1148"/>
      <c r="O89" s="1041"/>
      <c r="P89" s="1041"/>
      <c r="Q89" s="1041"/>
    </row>
    <row r="90" ht="25.5" hidden="1" customHeight="1" outlineLevel="1">
      <c r="A90" s="1041"/>
      <c r="B90" s="1172"/>
      <c r="C90" s="294" t="s">
        <v>1756</v>
      </c>
      <c r="D90" s="1158"/>
      <c r="E90" s="1158"/>
      <c r="F90" s="1144"/>
      <c r="G90" s="1145"/>
      <c r="H90" s="1145">
        <v>659.0</v>
      </c>
      <c r="I90" s="1159"/>
      <c r="J90" s="1163"/>
      <c r="K90" s="1147"/>
      <c r="L90" s="1041"/>
      <c r="M90" s="1147"/>
      <c r="N90" s="1148"/>
      <c r="O90" s="1041"/>
      <c r="P90" s="1041"/>
      <c r="Q90" s="1041"/>
    </row>
    <row r="91" ht="25.5" customHeight="1" collapsed="1">
      <c r="A91" s="1048"/>
      <c r="B91" s="1049" t="str">
        <f>"Десерты "&amp;COUNTA(C92:C97)&amp;" шт"</f>
        <v>Десерты 6 шт</v>
      </c>
      <c r="C91" s="1051"/>
      <c r="D91" s="1051"/>
      <c r="E91" s="1051"/>
      <c r="F91" s="1160"/>
      <c r="G91" s="1161">
        <f t="shared" ref="G91:H91" si="37">AVERAGE(G92:G97)</f>
        <v>309</v>
      </c>
      <c r="H91" s="1161">
        <f t="shared" si="37"/>
        <v>247.5</v>
      </c>
      <c r="I91" s="1162">
        <f t="shared" ref="I91:I97" si="38">G91/H91</f>
        <v>1.248484848</v>
      </c>
      <c r="J91" s="1054"/>
      <c r="K91" s="1045">
        <f>AVERAGE(K92:K97)</f>
        <v>0.2978675198</v>
      </c>
      <c r="L91" s="1051"/>
      <c r="M91" s="1051"/>
      <c r="N91" s="1151"/>
      <c r="O91" s="1050"/>
      <c r="P91" s="1050"/>
      <c r="Q91" s="1050"/>
    </row>
    <row r="92" ht="48.0" hidden="1" customHeight="1" outlineLevel="1">
      <c r="A92" s="1055"/>
      <c r="B92" s="1055"/>
      <c r="C92" s="125" t="s">
        <v>206</v>
      </c>
      <c r="D92" s="1055" t="s">
        <v>1757</v>
      </c>
      <c r="E92" s="1055"/>
      <c r="F92" s="516">
        <v>300.0</v>
      </c>
      <c r="G92" s="510">
        <v>389.0</v>
      </c>
      <c r="H92" s="510">
        <v>379.0</v>
      </c>
      <c r="I92" s="1107">
        <f t="shared" si="38"/>
        <v>1.026385224</v>
      </c>
      <c r="J92" s="517">
        <v>111.85</v>
      </c>
      <c r="K92" s="512">
        <f t="shared" ref="K92:K97" si="39">J92/G92</f>
        <v>0.2875321337</v>
      </c>
      <c r="L92" s="513">
        <f t="shared" ref="L92:L97" si="40">G92-J92</f>
        <v>277.15</v>
      </c>
      <c r="M92" s="512">
        <f t="shared" ref="M92:M97" si="41">H92/J92-1</f>
        <v>2.388466696</v>
      </c>
      <c r="N92" s="1166"/>
      <c r="O92" s="1055" t="s">
        <v>313</v>
      </c>
      <c r="P92" s="1055"/>
      <c r="Q92" s="1055"/>
    </row>
    <row r="93" ht="25.5" hidden="1" customHeight="1" outlineLevel="1">
      <c r="A93" s="520"/>
      <c r="B93" s="520"/>
      <c r="C93" s="315" t="s">
        <v>1758</v>
      </c>
      <c r="D93" s="520"/>
      <c r="E93" s="520"/>
      <c r="F93" s="1105">
        <v>180.0</v>
      </c>
      <c r="G93" s="1106">
        <v>299.0</v>
      </c>
      <c r="H93" s="1106">
        <v>299.0</v>
      </c>
      <c r="I93" s="1107">
        <f t="shared" si="38"/>
        <v>1</v>
      </c>
      <c r="J93" s="1108">
        <v>76.35</v>
      </c>
      <c r="K93" s="521">
        <f t="shared" si="39"/>
        <v>0.2553511706</v>
      </c>
      <c r="L93" s="1109">
        <f t="shared" si="40"/>
        <v>222.65</v>
      </c>
      <c r="M93" s="521">
        <f t="shared" si="41"/>
        <v>2.916175508</v>
      </c>
      <c r="N93" s="1120">
        <v>339.0</v>
      </c>
      <c r="O93" s="520" t="s">
        <v>315</v>
      </c>
      <c r="P93" s="520"/>
      <c r="Q93" s="520"/>
    </row>
    <row r="94" ht="25.5" hidden="1" customHeight="1" outlineLevel="1">
      <c r="A94" s="520"/>
      <c r="B94" s="520"/>
      <c r="C94" s="315" t="s">
        <v>1759</v>
      </c>
      <c r="D94" s="520" t="s">
        <v>1760</v>
      </c>
      <c r="E94" s="520"/>
      <c r="F94" s="1105">
        <v>135.0</v>
      </c>
      <c r="G94" s="1106">
        <v>379.0</v>
      </c>
      <c r="H94" s="1106">
        <v>359.0</v>
      </c>
      <c r="I94" s="1107">
        <f t="shared" si="38"/>
        <v>1.055710306</v>
      </c>
      <c r="J94" s="1108">
        <v>130.0</v>
      </c>
      <c r="K94" s="521">
        <f t="shared" si="39"/>
        <v>0.3430079156</v>
      </c>
      <c r="L94" s="1109">
        <f t="shared" si="40"/>
        <v>249</v>
      </c>
      <c r="M94" s="521">
        <f t="shared" si="41"/>
        <v>1.761538462</v>
      </c>
      <c r="N94" s="1120">
        <v>399.0</v>
      </c>
      <c r="O94" s="520" t="s">
        <v>315</v>
      </c>
      <c r="P94" s="520"/>
      <c r="Q94" s="520"/>
    </row>
    <row r="95" ht="25.5" hidden="1" customHeight="1" outlineLevel="1">
      <c r="A95" s="1111"/>
      <c r="B95" s="1111" t="s">
        <v>1761</v>
      </c>
      <c r="C95" s="1121" t="s">
        <v>1761</v>
      </c>
      <c r="D95" s="1111"/>
      <c r="E95" s="1111"/>
      <c r="F95" s="1114">
        <v>150.0</v>
      </c>
      <c r="G95" s="1122">
        <v>299.0</v>
      </c>
      <c r="H95" s="1122">
        <v>0.0</v>
      </c>
      <c r="I95" s="1107" t="str">
        <f t="shared" si="38"/>
        <v>#DIV/0!</v>
      </c>
      <c r="J95" s="1115">
        <v>83.9</v>
      </c>
      <c r="K95" s="1116">
        <f t="shared" si="39"/>
        <v>0.2806020067</v>
      </c>
      <c r="L95" s="1092">
        <f t="shared" si="40"/>
        <v>215.1</v>
      </c>
      <c r="M95" s="1116">
        <f t="shared" si="41"/>
        <v>-1</v>
      </c>
      <c r="N95" s="1117">
        <v>339.0</v>
      </c>
      <c r="O95" s="1111" t="s">
        <v>315</v>
      </c>
      <c r="P95" s="1111"/>
      <c r="Q95" s="1111"/>
    </row>
    <row r="96" ht="25.5" hidden="1" customHeight="1" outlineLevel="1">
      <c r="A96" s="520"/>
      <c r="B96" s="520"/>
      <c r="C96" s="1173" t="s">
        <v>1762</v>
      </c>
      <c r="D96" s="315" t="s">
        <v>1763</v>
      </c>
      <c r="E96" s="315"/>
      <c r="F96" s="1105">
        <v>135.0</v>
      </c>
      <c r="G96" s="1106">
        <v>399.0</v>
      </c>
      <c r="H96" s="1106">
        <v>359.0</v>
      </c>
      <c r="I96" s="1107">
        <f t="shared" si="38"/>
        <v>1.111420613</v>
      </c>
      <c r="J96" s="1108">
        <v>145.0</v>
      </c>
      <c r="K96" s="521">
        <f t="shared" si="39"/>
        <v>0.3634085213</v>
      </c>
      <c r="L96" s="1109">
        <f t="shared" si="40"/>
        <v>254</v>
      </c>
      <c r="M96" s="521">
        <f t="shared" si="41"/>
        <v>1.475862069</v>
      </c>
      <c r="N96" s="1120">
        <v>429.0</v>
      </c>
      <c r="O96" s="520" t="s">
        <v>315</v>
      </c>
      <c r="P96" s="520"/>
      <c r="Q96" s="520"/>
    </row>
    <row r="97" ht="25.5" hidden="1" customHeight="1" outlineLevel="1">
      <c r="A97" s="1055"/>
      <c r="B97" s="1174"/>
      <c r="C97" s="125" t="s">
        <v>1764</v>
      </c>
      <c r="D97" s="381"/>
      <c r="E97" s="381"/>
      <c r="F97" s="516">
        <v>60.0</v>
      </c>
      <c r="G97" s="510">
        <v>89.0</v>
      </c>
      <c r="H97" s="510">
        <v>89.0</v>
      </c>
      <c r="I97" s="1107">
        <f t="shared" si="38"/>
        <v>1</v>
      </c>
      <c r="J97" s="517">
        <v>22.9</v>
      </c>
      <c r="K97" s="512">
        <f t="shared" si="39"/>
        <v>0.2573033708</v>
      </c>
      <c r="L97" s="513">
        <f t="shared" si="40"/>
        <v>66.1</v>
      </c>
      <c r="M97" s="512">
        <f t="shared" si="41"/>
        <v>2.886462882</v>
      </c>
      <c r="N97" s="1166"/>
      <c r="O97" s="1055" t="s">
        <v>313</v>
      </c>
      <c r="P97" s="1055"/>
      <c r="Q97" s="1055"/>
    </row>
    <row r="98" ht="25.5" hidden="1" customHeight="1" outlineLevel="1">
      <c r="A98" s="1041"/>
      <c r="B98" s="1041"/>
      <c r="C98" s="294" t="s">
        <v>1765</v>
      </c>
      <c r="D98" s="1041"/>
      <c r="E98" s="1041"/>
      <c r="F98" s="1144"/>
      <c r="G98" s="1145"/>
      <c r="H98" s="1145">
        <v>299.0</v>
      </c>
      <c r="I98" s="1159"/>
      <c r="J98" s="1163"/>
      <c r="K98" s="1147"/>
      <c r="L98" s="1041"/>
      <c r="M98" s="1147"/>
      <c r="N98" s="1148"/>
      <c r="O98" s="1041"/>
      <c r="P98" s="1041"/>
      <c r="Q98" s="1041"/>
    </row>
    <row r="99" ht="25.5" hidden="1" customHeight="1" outlineLevel="1">
      <c r="A99" s="1041"/>
      <c r="B99" s="1041"/>
      <c r="C99" s="294" t="s">
        <v>1766</v>
      </c>
      <c r="D99" s="1041"/>
      <c r="E99" s="1041"/>
      <c r="F99" s="1144"/>
      <c r="G99" s="1145"/>
      <c r="H99" s="1145"/>
      <c r="I99" s="1159"/>
      <c r="J99" s="1163"/>
      <c r="K99" s="1147"/>
      <c r="L99" s="1041"/>
      <c r="M99" s="1147"/>
      <c r="N99" s="1148"/>
      <c r="O99" s="1041"/>
      <c r="P99" s="1041"/>
      <c r="Q99" s="1041"/>
    </row>
    <row r="100" ht="25.5" hidden="1" customHeight="1" outlineLevel="1">
      <c r="A100" s="1041"/>
      <c r="B100" s="1041"/>
      <c r="C100" s="294" t="s">
        <v>1767</v>
      </c>
      <c r="D100" s="1041"/>
      <c r="E100" s="1041"/>
      <c r="F100" s="1144"/>
      <c r="G100" s="1145"/>
      <c r="H100" s="1145"/>
      <c r="I100" s="1159"/>
      <c r="J100" s="1163"/>
      <c r="K100" s="1147"/>
      <c r="L100" s="1041"/>
      <c r="M100" s="1147"/>
      <c r="N100" s="1148"/>
      <c r="O100" s="1041"/>
      <c r="P100" s="1041"/>
      <c r="Q100" s="1041"/>
    </row>
    <row r="101" ht="25.5" customHeight="1" collapsed="1">
      <c r="A101" s="1102"/>
      <c r="B101" s="1049" t="str">
        <f>"Соусы, допы и хлеб "&amp;COUNTA(C102:C123)&amp;" шт"</f>
        <v>Соусы, допы и хлеб 22 шт</v>
      </c>
      <c r="C101" s="1051"/>
      <c r="D101" s="1175"/>
      <c r="E101" s="1175"/>
      <c r="F101" s="1176"/>
      <c r="G101" s="1177"/>
      <c r="H101" s="1177"/>
      <c r="I101" s="1178"/>
      <c r="J101" s="1179"/>
      <c r="K101" s="1045">
        <f>AVERAGE(K102:K123)</f>
        <v>0.1958520828</v>
      </c>
      <c r="L101" s="1102"/>
      <c r="M101" s="1103"/>
      <c r="N101" s="1151"/>
      <c r="O101" s="1102"/>
      <c r="P101" s="1102"/>
      <c r="Q101" s="1102"/>
    </row>
    <row r="102" ht="25.5" hidden="1" customHeight="1" outlineLevel="1">
      <c r="A102" s="1055"/>
      <c r="B102" s="125"/>
      <c r="C102" s="125" t="s">
        <v>218</v>
      </c>
      <c r="D102" s="1174"/>
      <c r="E102" s="1174"/>
      <c r="F102" s="516">
        <v>50.0</v>
      </c>
      <c r="G102" s="510">
        <v>59.0</v>
      </c>
      <c r="H102" s="510">
        <v>59.0</v>
      </c>
      <c r="I102" s="1107">
        <f t="shared" ref="I102:I123" si="42">G102/H102</f>
        <v>1</v>
      </c>
      <c r="J102" s="517">
        <v>10.1</v>
      </c>
      <c r="K102" s="521">
        <f t="shared" ref="K102:K123" si="43">J102/G102</f>
        <v>0.1711864407</v>
      </c>
      <c r="L102" s="513">
        <f t="shared" ref="L102:L123" si="44">G102-J102</f>
        <v>48.9</v>
      </c>
      <c r="M102" s="512">
        <f t="shared" ref="M102:M123" si="45">H102/J102-1</f>
        <v>4.841584158</v>
      </c>
      <c r="N102" s="510">
        <v>59.0</v>
      </c>
      <c r="O102" s="1055" t="s">
        <v>315</v>
      </c>
      <c r="P102" s="1055"/>
      <c r="Q102" s="1055"/>
    </row>
    <row r="103" ht="25.5" hidden="1" customHeight="1" outlineLevel="1">
      <c r="A103" s="1055"/>
      <c r="B103" s="125"/>
      <c r="C103" s="125" t="s">
        <v>1768</v>
      </c>
      <c r="D103" s="1174"/>
      <c r="E103" s="1174"/>
      <c r="F103" s="516">
        <v>30.0</v>
      </c>
      <c r="G103" s="510">
        <v>69.0</v>
      </c>
      <c r="H103" s="510">
        <v>69.0</v>
      </c>
      <c r="I103" s="1107">
        <f t="shared" si="42"/>
        <v>1</v>
      </c>
      <c r="J103" s="517">
        <v>17.9</v>
      </c>
      <c r="K103" s="521">
        <f t="shared" si="43"/>
        <v>0.2594202899</v>
      </c>
      <c r="L103" s="513">
        <f t="shared" si="44"/>
        <v>51.1</v>
      </c>
      <c r="M103" s="512">
        <f t="shared" si="45"/>
        <v>2.854748603</v>
      </c>
      <c r="N103" s="510">
        <v>69.0</v>
      </c>
      <c r="O103" s="1055" t="s">
        <v>315</v>
      </c>
      <c r="P103" s="1055"/>
      <c r="Q103" s="1055"/>
    </row>
    <row r="104" ht="25.5" hidden="1" customHeight="1" outlineLevel="1">
      <c r="A104" s="1055"/>
      <c r="B104" s="125"/>
      <c r="C104" s="125" t="s">
        <v>1769</v>
      </c>
      <c r="D104" s="1174"/>
      <c r="E104" s="1174"/>
      <c r="F104" s="516">
        <v>30.0</v>
      </c>
      <c r="G104" s="510">
        <v>69.0</v>
      </c>
      <c r="H104" s="510">
        <v>69.0</v>
      </c>
      <c r="I104" s="1107">
        <f t="shared" si="42"/>
        <v>1</v>
      </c>
      <c r="J104" s="517">
        <v>20.21</v>
      </c>
      <c r="K104" s="521">
        <f t="shared" si="43"/>
        <v>0.2928985507</v>
      </c>
      <c r="L104" s="513">
        <f t="shared" si="44"/>
        <v>48.79</v>
      </c>
      <c r="M104" s="512">
        <f t="shared" si="45"/>
        <v>2.41415141</v>
      </c>
      <c r="N104" s="510">
        <v>69.0</v>
      </c>
      <c r="O104" s="1055" t="s">
        <v>315</v>
      </c>
      <c r="P104" s="1055"/>
      <c r="Q104" s="1055"/>
    </row>
    <row r="105" ht="25.5" hidden="1" customHeight="1" outlineLevel="1">
      <c r="A105" s="1055"/>
      <c r="B105" s="125"/>
      <c r="C105" s="125" t="s">
        <v>228</v>
      </c>
      <c r="D105" s="1174"/>
      <c r="E105" s="1174"/>
      <c r="F105" s="516">
        <v>30.0</v>
      </c>
      <c r="G105" s="510">
        <v>59.0</v>
      </c>
      <c r="H105" s="510">
        <v>59.0</v>
      </c>
      <c r="I105" s="1107">
        <f t="shared" si="42"/>
        <v>1</v>
      </c>
      <c r="J105" s="517">
        <v>12.66</v>
      </c>
      <c r="K105" s="521">
        <f t="shared" si="43"/>
        <v>0.2145762712</v>
      </c>
      <c r="L105" s="513">
        <f t="shared" si="44"/>
        <v>46.34</v>
      </c>
      <c r="M105" s="512">
        <f t="shared" si="45"/>
        <v>3.660347551</v>
      </c>
      <c r="N105" s="510">
        <v>59.0</v>
      </c>
      <c r="O105" s="1055" t="s">
        <v>315</v>
      </c>
      <c r="P105" s="1055"/>
      <c r="Q105" s="1055"/>
    </row>
    <row r="106" ht="25.5" hidden="1" customHeight="1" outlineLevel="1">
      <c r="A106" s="1055"/>
      <c r="B106" s="125"/>
      <c r="C106" s="125" t="s">
        <v>1770</v>
      </c>
      <c r="D106" s="1174"/>
      <c r="E106" s="1174"/>
      <c r="F106" s="516">
        <v>30.0</v>
      </c>
      <c r="G106" s="510">
        <v>69.0</v>
      </c>
      <c r="H106" s="510">
        <v>69.0</v>
      </c>
      <c r="I106" s="1107">
        <f t="shared" si="42"/>
        <v>1</v>
      </c>
      <c r="J106" s="517">
        <v>12.95</v>
      </c>
      <c r="K106" s="521">
        <f t="shared" si="43"/>
        <v>0.1876811594</v>
      </c>
      <c r="L106" s="513">
        <f t="shared" si="44"/>
        <v>56.05</v>
      </c>
      <c r="M106" s="512">
        <f t="shared" si="45"/>
        <v>4.328185328</v>
      </c>
      <c r="N106" s="510">
        <v>69.0</v>
      </c>
      <c r="O106" s="1055" t="s">
        <v>315</v>
      </c>
      <c r="P106" s="1055"/>
      <c r="Q106" s="1055"/>
    </row>
    <row r="107" ht="25.5" hidden="1" customHeight="1" outlineLevel="1">
      <c r="A107" s="1055"/>
      <c r="B107" s="125"/>
      <c r="C107" s="125" t="s">
        <v>232</v>
      </c>
      <c r="D107" s="1174"/>
      <c r="E107" s="1174"/>
      <c r="F107" s="516">
        <v>15.0</v>
      </c>
      <c r="G107" s="510">
        <v>59.0</v>
      </c>
      <c r="H107" s="510">
        <v>59.0</v>
      </c>
      <c r="I107" s="1107">
        <f t="shared" si="42"/>
        <v>1</v>
      </c>
      <c r="J107" s="517">
        <v>8.11</v>
      </c>
      <c r="K107" s="521">
        <f t="shared" si="43"/>
        <v>0.1374576271</v>
      </c>
      <c r="L107" s="513">
        <f t="shared" si="44"/>
        <v>50.89</v>
      </c>
      <c r="M107" s="512">
        <f t="shared" si="45"/>
        <v>6.274969174</v>
      </c>
      <c r="N107" s="510">
        <v>59.0</v>
      </c>
      <c r="O107" s="1055" t="s">
        <v>315</v>
      </c>
      <c r="P107" s="1055"/>
      <c r="Q107" s="1055"/>
    </row>
    <row r="108" ht="25.5" hidden="1" customHeight="1" outlineLevel="1">
      <c r="A108" s="1055"/>
      <c r="B108" s="125"/>
      <c r="C108" s="125" t="s">
        <v>484</v>
      </c>
      <c r="D108" s="1174"/>
      <c r="E108" s="1174"/>
      <c r="F108" s="516">
        <v>30.0</v>
      </c>
      <c r="G108" s="510">
        <v>59.0</v>
      </c>
      <c r="H108" s="510">
        <v>59.0</v>
      </c>
      <c r="I108" s="1107">
        <f t="shared" si="42"/>
        <v>1</v>
      </c>
      <c r="J108" s="517">
        <v>12.36</v>
      </c>
      <c r="K108" s="521">
        <f t="shared" si="43"/>
        <v>0.2094915254</v>
      </c>
      <c r="L108" s="513">
        <f t="shared" si="44"/>
        <v>46.64</v>
      </c>
      <c r="M108" s="512">
        <f t="shared" si="45"/>
        <v>3.773462783</v>
      </c>
      <c r="N108" s="510">
        <v>59.0</v>
      </c>
      <c r="O108" s="1055" t="s">
        <v>315</v>
      </c>
      <c r="P108" s="1055"/>
      <c r="Q108" s="1055"/>
    </row>
    <row r="109" ht="25.5" hidden="1" customHeight="1" outlineLevel="1">
      <c r="A109" s="1055"/>
      <c r="B109" s="1174"/>
      <c r="C109" s="230" t="s">
        <v>252</v>
      </c>
      <c r="D109" s="1174"/>
      <c r="E109" s="1174"/>
      <c r="F109" s="516">
        <v>30.0</v>
      </c>
      <c r="G109" s="510">
        <v>59.0</v>
      </c>
      <c r="H109" s="510">
        <v>59.0</v>
      </c>
      <c r="I109" s="1107">
        <f t="shared" si="42"/>
        <v>1</v>
      </c>
      <c r="J109" s="517">
        <v>7.34</v>
      </c>
      <c r="K109" s="521">
        <f t="shared" si="43"/>
        <v>0.1244067797</v>
      </c>
      <c r="L109" s="513">
        <f t="shared" si="44"/>
        <v>51.66</v>
      </c>
      <c r="M109" s="512">
        <f t="shared" si="45"/>
        <v>7.038147139</v>
      </c>
      <c r="N109" s="510">
        <v>59.0</v>
      </c>
      <c r="O109" s="1055" t="s">
        <v>315</v>
      </c>
      <c r="P109" s="1055"/>
      <c r="Q109" s="1055"/>
    </row>
    <row r="110" ht="25.5" hidden="1" customHeight="1" outlineLevel="1">
      <c r="A110" s="1055"/>
      <c r="B110" s="381"/>
      <c r="C110" s="125" t="s">
        <v>1771</v>
      </c>
      <c r="D110" s="1174"/>
      <c r="E110" s="1174"/>
      <c r="F110" s="516">
        <v>30.0</v>
      </c>
      <c r="G110" s="510">
        <v>59.0</v>
      </c>
      <c r="H110" s="510">
        <v>59.0</v>
      </c>
      <c r="I110" s="1107">
        <f t="shared" si="42"/>
        <v>1</v>
      </c>
      <c r="J110" s="517">
        <v>6.51</v>
      </c>
      <c r="K110" s="521">
        <f t="shared" si="43"/>
        <v>0.1103389831</v>
      </c>
      <c r="L110" s="513">
        <f t="shared" si="44"/>
        <v>52.49</v>
      </c>
      <c r="M110" s="512">
        <f t="shared" si="45"/>
        <v>8.062980031</v>
      </c>
      <c r="N110" s="510">
        <v>59.0</v>
      </c>
      <c r="O110" s="1055" t="s">
        <v>315</v>
      </c>
      <c r="P110" s="1055"/>
      <c r="Q110" s="1055"/>
    </row>
    <row r="111" ht="25.5" hidden="1" customHeight="1" outlineLevel="1">
      <c r="A111" s="1055"/>
      <c r="B111" s="1174"/>
      <c r="C111" s="230" t="s">
        <v>255</v>
      </c>
      <c r="D111" s="1174"/>
      <c r="E111" s="1174"/>
      <c r="F111" s="516">
        <v>30.0</v>
      </c>
      <c r="G111" s="510">
        <v>59.0</v>
      </c>
      <c r="H111" s="510">
        <v>59.0</v>
      </c>
      <c r="I111" s="1107">
        <f t="shared" si="42"/>
        <v>1</v>
      </c>
      <c r="J111" s="517">
        <v>15.8</v>
      </c>
      <c r="K111" s="521">
        <f t="shared" si="43"/>
        <v>0.2677966102</v>
      </c>
      <c r="L111" s="513">
        <f t="shared" si="44"/>
        <v>43.2</v>
      </c>
      <c r="M111" s="512">
        <f t="shared" si="45"/>
        <v>2.734177215</v>
      </c>
      <c r="N111" s="510">
        <v>59.0</v>
      </c>
      <c r="O111" s="1055" t="s">
        <v>315</v>
      </c>
      <c r="P111" s="1055"/>
      <c r="Q111" s="1055"/>
    </row>
    <row r="112" ht="25.5" hidden="1" customHeight="1" outlineLevel="1">
      <c r="A112" s="1055"/>
      <c r="B112" s="381"/>
      <c r="C112" s="125" t="s">
        <v>1772</v>
      </c>
      <c r="D112" s="1174"/>
      <c r="E112" s="1174"/>
      <c r="F112" s="516">
        <v>30.0</v>
      </c>
      <c r="G112" s="510">
        <v>59.0</v>
      </c>
      <c r="H112" s="510">
        <v>59.0</v>
      </c>
      <c r="I112" s="1107">
        <f t="shared" si="42"/>
        <v>1</v>
      </c>
      <c r="J112" s="517">
        <v>9.07</v>
      </c>
      <c r="K112" s="521">
        <f t="shared" si="43"/>
        <v>0.1537288136</v>
      </c>
      <c r="L112" s="513">
        <f t="shared" si="44"/>
        <v>49.93</v>
      </c>
      <c r="M112" s="512">
        <f t="shared" si="45"/>
        <v>5.504961411</v>
      </c>
      <c r="N112" s="510">
        <v>59.0</v>
      </c>
      <c r="O112" s="1055" t="s">
        <v>315</v>
      </c>
      <c r="P112" s="1055"/>
      <c r="Q112" s="1055"/>
    </row>
    <row r="113" ht="25.5" hidden="1" customHeight="1" outlineLevel="1">
      <c r="A113" s="1055"/>
      <c r="B113" s="1174"/>
      <c r="C113" s="230" t="s">
        <v>262</v>
      </c>
      <c r="D113" s="1174"/>
      <c r="E113" s="1174"/>
      <c r="F113" s="516">
        <v>30.0</v>
      </c>
      <c r="G113" s="510">
        <v>59.0</v>
      </c>
      <c r="H113" s="510">
        <v>59.0</v>
      </c>
      <c r="I113" s="1107">
        <f t="shared" si="42"/>
        <v>1</v>
      </c>
      <c r="J113" s="517">
        <v>13.22</v>
      </c>
      <c r="K113" s="521">
        <f t="shared" si="43"/>
        <v>0.2240677966</v>
      </c>
      <c r="L113" s="513">
        <f t="shared" si="44"/>
        <v>45.78</v>
      </c>
      <c r="M113" s="512">
        <f t="shared" si="45"/>
        <v>3.462934947</v>
      </c>
      <c r="N113" s="510">
        <v>59.0</v>
      </c>
      <c r="O113" s="1055" t="s">
        <v>315</v>
      </c>
      <c r="P113" s="1055"/>
      <c r="Q113" s="1055"/>
    </row>
    <row r="114" ht="25.5" hidden="1" customHeight="1" outlineLevel="1">
      <c r="A114" s="1055"/>
      <c r="B114" s="381"/>
      <c r="C114" s="125" t="s">
        <v>1773</v>
      </c>
      <c r="D114" s="1174"/>
      <c r="E114" s="1174"/>
      <c r="F114" s="516">
        <v>30.0</v>
      </c>
      <c r="G114" s="510">
        <v>59.0</v>
      </c>
      <c r="H114" s="510">
        <v>59.0</v>
      </c>
      <c r="I114" s="1107">
        <f t="shared" si="42"/>
        <v>1</v>
      </c>
      <c r="J114" s="517">
        <v>5.38</v>
      </c>
      <c r="K114" s="521">
        <f t="shared" si="43"/>
        <v>0.09118644068</v>
      </c>
      <c r="L114" s="513">
        <f t="shared" si="44"/>
        <v>53.62</v>
      </c>
      <c r="M114" s="512">
        <f t="shared" si="45"/>
        <v>9.966542751</v>
      </c>
      <c r="N114" s="510">
        <v>59.0</v>
      </c>
      <c r="O114" s="1055" t="s">
        <v>315</v>
      </c>
      <c r="P114" s="1055"/>
      <c r="Q114" s="1055"/>
    </row>
    <row r="115" ht="25.5" hidden="1" customHeight="1" outlineLevel="1">
      <c r="A115" s="1055"/>
      <c r="B115" s="1174"/>
      <c r="C115" s="230" t="s">
        <v>266</v>
      </c>
      <c r="D115" s="1174"/>
      <c r="E115" s="1174"/>
      <c r="F115" s="516">
        <v>30.0</v>
      </c>
      <c r="G115" s="510">
        <v>59.0</v>
      </c>
      <c r="H115" s="510">
        <v>59.0</v>
      </c>
      <c r="I115" s="1107">
        <f t="shared" si="42"/>
        <v>1</v>
      </c>
      <c r="J115" s="517">
        <v>15.89</v>
      </c>
      <c r="K115" s="521">
        <f t="shared" si="43"/>
        <v>0.2693220339</v>
      </c>
      <c r="L115" s="513">
        <f t="shared" si="44"/>
        <v>43.11</v>
      </c>
      <c r="M115" s="512">
        <f t="shared" si="45"/>
        <v>2.713027061</v>
      </c>
      <c r="N115" s="510">
        <v>59.0</v>
      </c>
      <c r="O115" s="1055" t="s">
        <v>315</v>
      </c>
      <c r="P115" s="1055"/>
      <c r="Q115" s="1055"/>
    </row>
    <row r="116" ht="25.5" hidden="1" customHeight="1" outlineLevel="1">
      <c r="A116" s="1055"/>
      <c r="B116" s="1174"/>
      <c r="C116" s="230" t="s">
        <v>1774</v>
      </c>
      <c r="D116" s="1174"/>
      <c r="E116" s="1174"/>
      <c r="F116" s="516">
        <v>30.0</v>
      </c>
      <c r="G116" s="510">
        <v>59.0</v>
      </c>
      <c r="H116" s="510">
        <v>59.0</v>
      </c>
      <c r="I116" s="1107">
        <f t="shared" si="42"/>
        <v>1</v>
      </c>
      <c r="J116" s="517">
        <v>9.39</v>
      </c>
      <c r="K116" s="521">
        <f t="shared" si="43"/>
        <v>0.1591525424</v>
      </c>
      <c r="L116" s="513">
        <f t="shared" si="44"/>
        <v>49.61</v>
      </c>
      <c r="M116" s="512">
        <f t="shared" si="45"/>
        <v>5.283280085</v>
      </c>
      <c r="N116" s="510">
        <v>59.0</v>
      </c>
      <c r="O116" s="1055" t="s">
        <v>315</v>
      </c>
      <c r="P116" s="1055"/>
      <c r="Q116" s="1055"/>
    </row>
    <row r="117" ht="25.5" hidden="1" customHeight="1" outlineLevel="1">
      <c r="A117" s="1055"/>
      <c r="B117" s="381"/>
      <c r="C117" s="125" t="s">
        <v>1775</v>
      </c>
      <c r="D117" s="1174"/>
      <c r="E117" s="1174"/>
      <c r="F117" s="516">
        <v>30.0</v>
      </c>
      <c r="G117" s="510">
        <v>59.0</v>
      </c>
      <c r="H117" s="510">
        <v>59.0</v>
      </c>
      <c r="I117" s="1107">
        <f t="shared" si="42"/>
        <v>1</v>
      </c>
      <c r="J117" s="517">
        <v>9.57</v>
      </c>
      <c r="K117" s="521">
        <f t="shared" si="43"/>
        <v>0.1622033898</v>
      </c>
      <c r="L117" s="513">
        <f t="shared" si="44"/>
        <v>49.43</v>
      </c>
      <c r="M117" s="512">
        <f t="shared" si="45"/>
        <v>5.165099269</v>
      </c>
      <c r="N117" s="510">
        <v>59.0</v>
      </c>
      <c r="O117" s="1055" t="s">
        <v>315</v>
      </c>
      <c r="P117" s="1055"/>
      <c r="Q117" s="1055"/>
    </row>
    <row r="118" ht="25.5" hidden="1" customHeight="1" outlineLevel="1">
      <c r="A118" s="1055"/>
      <c r="B118" s="381"/>
      <c r="C118" s="125" t="s">
        <v>271</v>
      </c>
      <c r="D118" s="1174"/>
      <c r="E118" s="1174"/>
      <c r="F118" s="516">
        <v>30.0</v>
      </c>
      <c r="G118" s="510">
        <v>59.0</v>
      </c>
      <c r="H118" s="510">
        <v>59.0</v>
      </c>
      <c r="I118" s="1107">
        <f t="shared" si="42"/>
        <v>1</v>
      </c>
      <c r="J118" s="517">
        <v>7.99</v>
      </c>
      <c r="K118" s="521">
        <f t="shared" si="43"/>
        <v>0.1354237288</v>
      </c>
      <c r="L118" s="513">
        <f t="shared" si="44"/>
        <v>51.01</v>
      </c>
      <c r="M118" s="512">
        <f t="shared" si="45"/>
        <v>6.384230288</v>
      </c>
      <c r="N118" s="510">
        <v>59.0</v>
      </c>
      <c r="O118" s="1055" t="s">
        <v>315</v>
      </c>
      <c r="P118" s="1055"/>
      <c r="Q118" s="1055"/>
    </row>
    <row r="119" ht="25.5" hidden="1" customHeight="1" outlineLevel="1">
      <c r="A119" s="1055"/>
      <c r="B119" s="381"/>
      <c r="C119" s="125" t="s">
        <v>1776</v>
      </c>
      <c r="D119" s="1174"/>
      <c r="E119" s="1174"/>
      <c r="F119" s="516">
        <v>30.0</v>
      </c>
      <c r="G119" s="510">
        <v>59.0</v>
      </c>
      <c r="H119" s="510">
        <v>59.0</v>
      </c>
      <c r="I119" s="1107">
        <f t="shared" si="42"/>
        <v>1</v>
      </c>
      <c r="J119" s="517">
        <v>9.0</v>
      </c>
      <c r="K119" s="521">
        <f t="shared" si="43"/>
        <v>0.1525423729</v>
      </c>
      <c r="L119" s="513">
        <f t="shared" si="44"/>
        <v>50</v>
      </c>
      <c r="M119" s="512">
        <f t="shared" si="45"/>
        <v>5.555555556</v>
      </c>
      <c r="N119" s="510">
        <v>59.0</v>
      </c>
      <c r="O119" s="1055" t="s">
        <v>315</v>
      </c>
      <c r="P119" s="1055"/>
      <c r="Q119" s="1055"/>
    </row>
    <row r="120" ht="25.5" hidden="1" customHeight="1" outlineLevel="1">
      <c r="A120" s="1055"/>
      <c r="B120" s="381"/>
      <c r="C120" s="125" t="s">
        <v>273</v>
      </c>
      <c r="D120" s="1174"/>
      <c r="E120" s="1174"/>
      <c r="F120" s="516">
        <v>30.0</v>
      </c>
      <c r="G120" s="510">
        <v>59.0</v>
      </c>
      <c r="H120" s="510">
        <v>59.0</v>
      </c>
      <c r="I120" s="1107">
        <f t="shared" si="42"/>
        <v>1</v>
      </c>
      <c r="J120" s="517">
        <v>14.72</v>
      </c>
      <c r="K120" s="521">
        <f t="shared" si="43"/>
        <v>0.2494915254</v>
      </c>
      <c r="L120" s="513">
        <f t="shared" si="44"/>
        <v>44.28</v>
      </c>
      <c r="M120" s="512">
        <f t="shared" si="45"/>
        <v>3.008152174</v>
      </c>
      <c r="N120" s="510">
        <v>59.0</v>
      </c>
      <c r="O120" s="1055" t="s">
        <v>315</v>
      </c>
      <c r="P120" s="1055"/>
      <c r="Q120" s="1055"/>
    </row>
    <row r="121" ht="25.5" hidden="1" customHeight="1" outlineLevel="1">
      <c r="A121" s="1055"/>
      <c r="B121" s="381"/>
      <c r="C121" s="125" t="s">
        <v>1777</v>
      </c>
      <c r="D121" s="381" t="s">
        <v>1778</v>
      </c>
      <c r="E121" s="381"/>
      <c r="F121" s="516">
        <v>120.0</v>
      </c>
      <c r="G121" s="510">
        <v>99.0</v>
      </c>
      <c r="H121" s="510">
        <v>99.0</v>
      </c>
      <c r="I121" s="1107">
        <f t="shared" si="42"/>
        <v>1</v>
      </c>
      <c r="J121" s="517">
        <v>29.0</v>
      </c>
      <c r="K121" s="521">
        <f t="shared" si="43"/>
        <v>0.2929292929</v>
      </c>
      <c r="L121" s="513">
        <f t="shared" si="44"/>
        <v>70</v>
      </c>
      <c r="M121" s="512">
        <f t="shared" si="45"/>
        <v>2.413793103</v>
      </c>
      <c r="N121" s="1166"/>
      <c r="O121" s="1055" t="s">
        <v>313</v>
      </c>
      <c r="P121" s="1055"/>
      <c r="Q121" s="1055"/>
    </row>
    <row r="122" ht="25.5" hidden="1" customHeight="1" outlineLevel="1">
      <c r="A122" s="1055"/>
      <c r="B122" s="381"/>
      <c r="C122" s="125" t="s">
        <v>1779</v>
      </c>
      <c r="D122" s="1174"/>
      <c r="E122" s="1174"/>
      <c r="F122" s="516">
        <v>80.0</v>
      </c>
      <c r="G122" s="510">
        <v>29.0</v>
      </c>
      <c r="H122" s="510">
        <v>29.0</v>
      </c>
      <c r="I122" s="1107">
        <f t="shared" si="42"/>
        <v>1</v>
      </c>
      <c r="J122" s="517">
        <v>4.88</v>
      </c>
      <c r="K122" s="521">
        <f t="shared" si="43"/>
        <v>0.1682758621</v>
      </c>
      <c r="L122" s="513">
        <f t="shared" si="44"/>
        <v>24.12</v>
      </c>
      <c r="M122" s="512">
        <f t="shared" si="45"/>
        <v>4.942622951</v>
      </c>
      <c r="N122" s="1123">
        <v>29.0</v>
      </c>
      <c r="O122" s="1055" t="s">
        <v>315</v>
      </c>
      <c r="P122" s="1055"/>
      <c r="Q122" s="1055"/>
    </row>
    <row r="123" ht="25.5" hidden="1" customHeight="1" outlineLevel="1">
      <c r="A123" s="1055"/>
      <c r="B123" s="381"/>
      <c r="C123" s="125" t="s">
        <v>1780</v>
      </c>
      <c r="D123" s="381" t="s">
        <v>1781</v>
      </c>
      <c r="E123" s="381"/>
      <c r="F123" s="516">
        <v>140.0</v>
      </c>
      <c r="G123" s="510">
        <v>149.0</v>
      </c>
      <c r="H123" s="510">
        <v>149.0</v>
      </c>
      <c r="I123" s="1107">
        <f t="shared" si="42"/>
        <v>1</v>
      </c>
      <c r="J123" s="517">
        <v>41.0</v>
      </c>
      <c r="K123" s="521">
        <f t="shared" si="43"/>
        <v>0.2751677852</v>
      </c>
      <c r="L123" s="513">
        <f t="shared" si="44"/>
        <v>108</v>
      </c>
      <c r="M123" s="512">
        <f t="shared" si="45"/>
        <v>2.634146341</v>
      </c>
      <c r="N123" s="1123">
        <v>189.0</v>
      </c>
      <c r="O123" s="1055" t="s">
        <v>315</v>
      </c>
      <c r="P123" s="1055"/>
      <c r="Q123" s="1055"/>
    </row>
    <row r="124" ht="25.5" customHeight="1">
      <c r="A124" s="1102"/>
      <c r="B124" s="1049" t="str">
        <f>"Детское меню "&amp;COUNTA(C125:C135)&amp;" шт"</f>
        <v>Детское меню 10 шт</v>
      </c>
      <c r="C124" s="1048" t="s">
        <v>1782</v>
      </c>
      <c r="D124" s="1175"/>
      <c r="E124" s="1175"/>
      <c r="F124" s="1176"/>
      <c r="G124" s="1177"/>
      <c r="H124" s="1177"/>
      <c r="I124" s="1178"/>
      <c r="J124" s="1179"/>
      <c r="K124" s="1101">
        <f>AVERAGE(K125:K135)</f>
        <v>0.2392054151</v>
      </c>
      <c r="L124" s="1102"/>
      <c r="M124" s="1103"/>
      <c r="N124" s="1151"/>
      <c r="O124" s="1102"/>
      <c r="P124" s="1102"/>
      <c r="Q124" s="1102"/>
    </row>
    <row r="125" ht="25.5" customHeight="1" outlineLevel="1">
      <c r="A125" s="1055"/>
      <c r="B125" s="381"/>
      <c r="C125" s="125" t="s">
        <v>280</v>
      </c>
      <c r="D125" s="125" t="s">
        <v>498</v>
      </c>
      <c r="E125" s="125"/>
      <c r="F125" s="516">
        <v>150.0</v>
      </c>
      <c r="G125" s="510">
        <v>199.0</v>
      </c>
      <c r="H125" s="510">
        <v>189.0</v>
      </c>
      <c r="I125" s="1107">
        <f t="shared" ref="I125:I135" si="46">G125/H125</f>
        <v>1.052910053</v>
      </c>
      <c r="J125" s="517">
        <v>37.47</v>
      </c>
      <c r="K125" s="512">
        <f t="shared" ref="K125:K135" si="47">J125/G125</f>
        <v>0.1882914573</v>
      </c>
      <c r="L125" s="513">
        <f t="shared" ref="L125:L126" si="48">G125-J125</f>
        <v>161.53</v>
      </c>
      <c r="M125" s="512">
        <f t="shared" ref="M125:M126" si="49">H125/J125-1</f>
        <v>4.044035228</v>
      </c>
      <c r="N125" s="1123">
        <v>229.0</v>
      </c>
      <c r="O125" s="1055" t="s">
        <v>315</v>
      </c>
      <c r="P125" s="1055"/>
      <c r="Q125" s="1055"/>
    </row>
    <row r="126" ht="25.5" customHeight="1" outlineLevel="1">
      <c r="A126" s="1055"/>
      <c r="B126" s="381"/>
      <c r="C126" s="125" t="s">
        <v>1783</v>
      </c>
      <c r="D126" s="381" t="s">
        <v>1784</v>
      </c>
      <c r="E126" s="381"/>
      <c r="F126" s="516">
        <v>300.0</v>
      </c>
      <c r="G126" s="510">
        <v>199.0</v>
      </c>
      <c r="H126" s="510">
        <v>189.0</v>
      </c>
      <c r="I126" s="1107">
        <f t="shared" si="46"/>
        <v>1.052910053</v>
      </c>
      <c r="J126" s="517">
        <v>40.08</v>
      </c>
      <c r="K126" s="512">
        <f t="shared" si="47"/>
        <v>0.2014070352</v>
      </c>
      <c r="L126" s="513">
        <f t="shared" si="48"/>
        <v>158.92</v>
      </c>
      <c r="M126" s="512">
        <f t="shared" si="49"/>
        <v>3.715568862</v>
      </c>
      <c r="N126" s="1123">
        <v>249.0</v>
      </c>
      <c r="O126" s="1055" t="s">
        <v>315</v>
      </c>
      <c r="P126" s="1055"/>
      <c r="Q126" s="1055"/>
    </row>
    <row r="127" ht="25.5" customHeight="1" outlineLevel="1">
      <c r="A127" s="1055"/>
      <c r="B127" s="381"/>
      <c r="C127" s="125"/>
      <c r="D127" s="1180" t="s">
        <v>1785</v>
      </c>
      <c r="E127" s="1180"/>
      <c r="F127" s="516" t="s">
        <v>1786</v>
      </c>
      <c r="G127" s="510">
        <v>199.0</v>
      </c>
      <c r="H127" s="510">
        <v>179.0</v>
      </c>
      <c r="I127" s="1107">
        <f t="shared" si="46"/>
        <v>1.111731844</v>
      </c>
      <c r="J127" s="517">
        <v>45.31</v>
      </c>
      <c r="K127" s="512">
        <f t="shared" si="47"/>
        <v>0.2276884422</v>
      </c>
      <c r="L127" s="1055"/>
      <c r="M127" s="512"/>
      <c r="N127" s="1123">
        <v>249.0</v>
      </c>
      <c r="O127" s="1055" t="s">
        <v>315</v>
      </c>
      <c r="P127" s="1055"/>
      <c r="Q127" s="510"/>
    </row>
    <row r="128" ht="25.5" customHeight="1" outlineLevel="1">
      <c r="A128" s="1055"/>
      <c r="B128" s="381"/>
      <c r="C128" s="125" t="s">
        <v>1787</v>
      </c>
      <c r="D128" s="381" t="s">
        <v>1788</v>
      </c>
      <c r="E128" s="381"/>
      <c r="F128" s="516">
        <v>320.0</v>
      </c>
      <c r="G128" s="510">
        <v>279.0</v>
      </c>
      <c r="H128" s="510">
        <v>269.0</v>
      </c>
      <c r="I128" s="1107">
        <f t="shared" si="46"/>
        <v>1.037174721</v>
      </c>
      <c r="J128" s="517">
        <v>49.96</v>
      </c>
      <c r="K128" s="512">
        <f t="shared" si="47"/>
        <v>0.1790681004</v>
      </c>
      <c r="L128" s="513">
        <f t="shared" ref="L128:L135" si="50">G128-J128</f>
        <v>229.04</v>
      </c>
      <c r="M128" s="512">
        <f>H128/J128-1</f>
        <v>4.384307446</v>
      </c>
      <c r="N128" s="1123">
        <v>349.0</v>
      </c>
      <c r="O128" s="1055" t="s">
        <v>315</v>
      </c>
      <c r="P128" s="1055"/>
      <c r="Q128" s="1055"/>
    </row>
    <row r="129" ht="25.5" customHeight="1" outlineLevel="1">
      <c r="A129" s="1055"/>
      <c r="B129" s="381"/>
      <c r="C129" s="125" t="s">
        <v>482</v>
      </c>
      <c r="D129" s="381" t="s">
        <v>1789</v>
      </c>
      <c r="E129" s="381"/>
      <c r="F129" s="516">
        <v>320.0</v>
      </c>
      <c r="G129" s="510">
        <v>279.0</v>
      </c>
      <c r="H129" s="510">
        <v>269.0</v>
      </c>
      <c r="I129" s="1107">
        <f t="shared" si="46"/>
        <v>1.037174721</v>
      </c>
      <c r="J129" s="517">
        <v>65.0</v>
      </c>
      <c r="K129" s="512">
        <f t="shared" si="47"/>
        <v>0.2329749104</v>
      </c>
      <c r="L129" s="513">
        <f t="shared" si="50"/>
        <v>214</v>
      </c>
      <c r="M129" s="512"/>
      <c r="N129" s="1123">
        <v>349.0</v>
      </c>
      <c r="O129" s="1055" t="s">
        <v>315</v>
      </c>
      <c r="P129" s="1055"/>
      <c r="Q129" s="1055"/>
    </row>
    <row r="130" ht="25.5" customHeight="1" outlineLevel="1">
      <c r="A130" s="1055"/>
      <c r="B130" s="381"/>
      <c r="C130" s="125" t="s">
        <v>1747</v>
      </c>
      <c r="D130" s="381" t="s">
        <v>1790</v>
      </c>
      <c r="E130" s="381"/>
      <c r="F130" s="516">
        <v>300.0</v>
      </c>
      <c r="G130" s="510">
        <v>259.0</v>
      </c>
      <c r="H130" s="510">
        <v>249.0</v>
      </c>
      <c r="I130" s="1107">
        <f t="shared" si="46"/>
        <v>1.040160643</v>
      </c>
      <c r="J130" s="517">
        <v>60.61</v>
      </c>
      <c r="K130" s="512">
        <f t="shared" si="47"/>
        <v>0.234015444</v>
      </c>
      <c r="L130" s="513">
        <f t="shared" si="50"/>
        <v>198.39</v>
      </c>
      <c r="M130" s="512"/>
      <c r="N130" s="1123">
        <v>299.0</v>
      </c>
      <c r="O130" s="1055" t="s">
        <v>315</v>
      </c>
      <c r="P130" s="1055"/>
      <c r="Q130" s="1055"/>
    </row>
    <row r="131" ht="25.5" customHeight="1" outlineLevel="1">
      <c r="A131" s="1055"/>
      <c r="B131" s="381"/>
      <c r="C131" s="125" t="s">
        <v>1791</v>
      </c>
      <c r="D131" s="381" t="s">
        <v>1792</v>
      </c>
      <c r="E131" s="381"/>
      <c r="F131" s="516">
        <v>180.0</v>
      </c>
      <c r="G131" s="510">
        <v>339.0</v>
      </c>
      <c r="H131" s="510">
        <v>259.0</v>
      </c>
      <c r="I131" s="1107">
        <f t="shared" si="46"/>
        <v>1.308880309</v>
      </c>
      <c r="J131" s="517">
        <v>103.08</v>
      </c>
      <c r="K131" s="512">
        <f t="shared" si="47"/>
        <v>0.3040707965</v>
      </c>
      <c r="L131" s="513">
        <f t="shared" si="50"/>
        <v>235.92</v>
      </c>
      <c r="M131" s="512">
        <f t="shared" ref="M131:M135" si="51">H131/J131-1</f>
        <v>1.512611564</v>
      </c>
      <c r="N131" s="1123">
        <v>399.0</v>
      </c>
      <c r="O131" s="1055" t="s">
        <v>315</v>
      </c>
      <c r="P131" s="1055"/>
      <c r="Q131" s="1055"/>
    </row>
    <row r="132" outlineLevel="1">
      <c r="A132" s="1111"/>
      <c r="B132" s="1112" t="s">
        <v>1793</v>
      </c>
      <c r="C132" s="1121" t="s">
        <v>1794</v>
      </c>
      <c r="D132" s="1112" t="s">
        <v>501</v>
      </c>
      <c r="E132" s="1112"/>
      <c r="F132" s="1114" t="s">
        <v>504</v>
      </c>
      <c r="G132" s="1122">
        <v>299.0</v>
      </c>
      <c r="H132" s="1122">
        <v>0.0</v>
      </c>
      <c r="I132" s="1107" t="str">
        <f t="shared" si="46"/>
        <v>#DIV/0!</v>
      </c>
      <c r="J132" s="1115">
        <v>99.06</v>
      </c>
      <c r="K132" s="1116">
        <f t="shared" si="47"/>
        <v>0.3313043478</v>
      </c>
      <c r="L132" s="1092">
        <f t="shared" si="50"/>
        <v>199.94</v>
      </c>
      <c r="M132" s="1116">
        <f t="shared" si="51"/>
        <v>-1</v>
      </c>
      <c r="N132" s="1117">
        <v>349.0</v>
      </c>
      <c r="O132" s="1111" t="s">
        <v>315</v>
      </c>
      <c r="P132" s="1111"/>
      <c r="Q132" s="1111"/>
    </row>
    <row r="133" ht="42.0" customHeight="1" outlineLevel="1">
      <c r="A133" s="1111"/>
      <c r="B133" s="1112" t="s">
        <v>1795</v>
      </c>
      <c r="C133" s="1121" t="s">
        <v>1796</v>
      </c>
      <c r="D133" s="1112" t="s">
        <v>1797</v>
      </c>
      <c r="E133" s="1112"/>
      <c r="F133" s="1114" t="s">
        <v>504</v>
      </c>
      <c r="G133" s="1122">
        <v>299.0</v>
      </c>
      <c r="H133" s="1122">
        <v>0.0</v>
      </c>
      <c r="I133" s="1107" t="str">
        <f t="shared" si="46"/>
        <v>#DIV/0!</v>
      </c>
      <c r="J133" s="1115">
        <v>106.11</v>
      </c>
      <c r="K133" s="1116">
        <f t="shared" si="47"/>
        <v>0.3548829431</v>
      </c>
      <c r="L133" s="1092">
        <f t="shared" si="50"/>
        <v>192.89</v>
      </c>
      <c r="M133" s="1116">
        <f t="shared" si="51"/>
        <v>-1</v>
      </c>
      <c r="N133" s="1117">
        <v>349.0</v>
      </c>
      <c r="O133" s="1111" t="s">
        <v>315</v>
      </c>
      <c r="P133" s="1111"/>
      <c r="Q133" s="1111"/>
    </row>
    <row r="134" ht="30.75" customHeight="1" outlineLevel="1">
      <c r="A134" s="1111"/>
      <c r="B134" s="1112" t="s">
        <v>1798</v>
      </c>
      <c r="C134" s="1121" t="s">
        <v>1799</v>
      </c>
      <c r="D134" s="1181" t="s">
        <v>1800</v>
      </c>
      <c r="E134" s="1181"/>
      <c r="F134" s="1114">
        <v>150.0</v>
      </c>
      <c r="G134" s="1122">
        <v>299.0</v>
      </c>
      <c r="H134" s="1122">
        <v>0.0</v>
      </c>
      <c r="I134" s="1107" t="str">
        <f t="shared" si="46"/>
        <v>#DIV/0!</v>
      </c>
      <c r="J134" s="1115">
        <v>44.71</v>
      </c>
      <c r="K134" s="1116">
        <f t="shared" si="47"/>
        <v>0.1495317726</v>
      </c>
      <c r="L134" s="1092">
        <f t="shared" si="50"/>
        <v>254.29</v>
      </c>
      <c r="M134" s="1116">
        <f t="shared" si="51"/>
        <v>-1</v>
      </c>
      <c r="N134" s="1117">
        <v>349.0</v>
      </c>
      <c r="O134" s="1111" t="s">
        <v>315</v>
      </c>
      <c r="P134" s="1111"/>
      <c r="Q134" s="1111"/>
    </row>
    <row r="135" ht="25.5" customHeight="1" outlineLevel="1">
      <c r="A135" s="1055"/>
      <c r="B135" s="381"/>
      <c r="C135" s="125" t="s">
        <v>291</v>
      </c>
      <c r="D135" s="1180" t="s">
        <v>1801</v>
      </c>
      <c r="E135" s="1180"/>
      <c r="F135" s="516">
        <v>250.0</v>
      </c>
      <c r="G135" s="510">
        <v>329.0</v>
      </c>
      <c r="H135" s="510">
        <v>329.0</v>
      </c>
      <c r="I135" s="1107">
        <f t="shared" si="46"/>
        <v>1</v>
      </c>
      <c r="J135" s="517">
        <v>75.02</v>
      </c>
      <c r="K135" s="512">
        <f t="shared" si="47"/>
        <v>0.2280243161</v>
      </c>
      <c r="L135" s="513">
        <f t="shared" si="50"/>
        <v>253.98</v>
      </c>
      <c r="M135" s="512">
        <f t="shared" si="51"/>
        <v>3.385497201</v>
      </c>
      <c r="N135" s="1123">
        <v>399.0</v>
      </c>
      <c r="O135" s="1055" t="s">
        <v>315</v>
      </c>
      <c r="P135" s="1055"/>
      <c r="Q135" s="1055"/>
    </row>
    <row r="136" ht="25.5" customHeight="1">
      <c r="A136" s="1102"/>
      <c r="B136" s="1049" t="s">
        <v>1802</v>
      </c>
      <c r="C136" s="1048"/>
      <c r="D136" s="1182"/>
      <c r="E136" s="1182"/>
      <c r="F136" s="1183"/>
      <c r="G136" s="1177"/>
      <c r="H136" s="1177"/>
      <c r="I136" s="1178"/>
      <c r="J136" s="1179"/>
      <c r="K136" s="1103">
        <f>AVERAGE(K137:K156)</f>
        <v>0.2580558522</v>
      </c>
      <c r="L136" s="1102"/>
      <c r="M136" s="1103"/>
      <c r="N136" s="1184"/>
      <c r="O136" s="1102"/>
      <c r="P136" s="1102"/>
      <c r="Q136" s="1102"/>
    </row>
    <row r="137" ht="37.5" customHeight="1" outlineLevel="1">
      <c r="A137" s="1055"/>
      <c r="B137" s="381"/>
      <c r="C137" s="125" t="s">
        <v>1803</v>
      </c>
      <c r="D137" s="702"/>
      <c r="E137" s="702"/>
      <c r="F137" s="516"/>
      <c r="G137" s="510">
        <v>2499.0</v>
      </c>
      <c r="H137" s="510">
        <v>2499.0</v>
      </c>
      <c r="I137" s="1185"/>
      <c r="J137" s="517">
        <v>564.64</v>
      </c>
      <c r="K137" s="512">
        <f t="shared" ref="K137:K143" si="52">J137/G137</f>
        <v>0.2259463786</v>
      </c>
      <c r="L137" s="513">
        <f t="shared" ref="L137:L143" si="53">G137-J137</f>
        <v>1934.36</v>
      </c>
      <c r="M137" s="512">
        <f t="shared" ref="M137:M143" si="54">H137/J137-1</f>
        <v>3.425828847</v>
      </c>
      <c r="N137" s="1123"/>
      <c r="O137" s="1055" t="s">
        <v>313</v>
      </c>
      <c r="P137" s="1055"/>
      <c r="Q137" s="1055"/>
    </row>
    <row r="138" ht="37.5" customHeight="1" outlineLevel="1">
      <c r="A138" s="1055"/>
      <c r="B138" s="381"/>
      <c r="C138" s="125" t="s">
        <v>1804</v>
      </c>
      <c r="D138" s="702"/>
      <c r="E138" s="702"/>
      <c r="F138" s="516"/>
      <c r="G138" s="510">
        <v>599.0</v>
      </c>
      <c r="H138" s="510">
        <v>599.0</v>
      </c>
      <c r="I138" s="1185"/>
      <c r="J138" s="517">
        <v>167.71</v>
      </c>
      <c r="K138" s="512">
        <f t="shared" si="52"/>
        <v>0.2799833055</v>
      </c>
      <c r="L138" s="513">
        <f t="shared" si="53"/>
        <v>431.29</v>
      </c>
      <c r="M138" s="512">
        <f t="shared" si="54"/>
        <v>2.571641524</v>
      </c>
      <c r="N138" s="1123"/>
      <c r="O138" s="1055" t="s">
        <v>313</v>
      </c>
      <c r="P138" s="1055"/>
      <c r="Q138" s="1055"/>
    </row>
    <row r="139" ht="37.5" customHeight="1" outlineLevel="1">
      <c r="A139" s="1055"/>
      <c r="B139" s="381"/>
      <c r="C139" s="125" t="s">
        <v>1805</v>
      </c>
      <c r="D139" s="702"/>
      <c r="E139" s="702"/>
      <c r="F139" s="516"/>
      <c r="G139" s="510">
        <v>499.0</v>
      </c>
      <c r="H139" s="510">
        <v>499.0</v>
      </c>
      <c r="I139" s="1185"/>
      <c r="J139" s="517">
        <v>110.0</v>
      </c>
      <c r="K139" s="512">
        <f t="shared" si="52"/>
        <v>0.2204408818</v>
      </c>
      <c r="L139" s="513">
        <f t="shared" si="53"/>
        <v>389</v>
      </c>
      <c r="M139" s="512">
        <f t="shared" si="54"/>
        <v>3.536363636</v>
      </c>
      <c r="N139" s="1123"/>
      <c r="O139" s="1055" t="s">
        <v>313</v>
      </c>
      <c r="P139" s="1055"/>
      <c r="Q139" s="1055"/>
    </row>
    <row r="140" ht="37.5" customHeight="1" outlineLevel="1">
      <c r="A140" s="1055"/>
      <c r="B140" s="381"/>
      <c r="C140" s="125" t="s">
        <v>1806</v>
      </c>
      <c r="D140" s="381" t="s">
        <v>1807</v>
      </c>
      <c r="E140" s="381"/>
      <c r="F140" s="516"/>
      <c r="G140" s="510">
        <v>2699.0</v>
      </c>
      <c r="H140" s="510">
        <v>2699.0</v>
      </c>
      <c r="I140" s="1185"/>
      <c r="J140" s="517">
        <v>601.32</v>
      </c>
      <c r="K140" s="512">
        <f t="shared" si="52"/>
        <v>0.2227936273</v>
      </c>
      <c r="L140" s="513">
        <f t="shared" si="53"/>
        <v>2097.68</v>
      </c>
      <c r="M140" s="512">
        <f t="shared" si="54"/>
        <v>3.488458724</v>
      </c>
      <c r="N140" s="1123"/>
      <c r="O140" s="1055" t="s">
        <v>313</v>
      </c>
      <c r="P140" s="1055"/>
      <c r="Q140" s="1055"/>
    </row>
    <row r="141" ht="43.5" customHeight="1" outlineLevel="1">
      <c r="A141" s="1055"/>
      <c r="B141" s="381"/>
      <c r="C141" s="125" t="s">
        <v>1808</v>
      </c>
      <c r="D141" s="381" t="s">
        <v>1809</v>
      </c>
      <c r="E141" s="381"/>
      <c r="F141" s="516"/>
      <c r="G141" s="510">
        <v>6599.0</v>
      </c>
      <c r="H141" s="510">
        <v>6599.0</v>
      </c>
      <c r="I141" s="1185"/>
      <c r="J141" s="517">
        <v>1632.4</v>
      </c>
      <c r="K141" s="512">
        <f t="shared" si="52"/>
        <v>0.2473708138</v>
      </c>
      <c r="L141" s="513">
        <f t="shared" si="53"/>
        <v>4966.6</v>
      </c>
      <c r="M141" s="512">
        <f t="shared" si="54"/>
        <v>3.04251409</v>
      </c>
      <c r="N141" s="1123"/>
      <c r="O141" s="1055" t="s">
        <v>313</v>
      </c>
      <c r="P141" s="1055"/>
      <c r="Q141" s="1055"/>
    </row>
    <row r="142" ht="45.0" customHeight="1" outlineLevel="1">
      <c r="A142" s="1055"/>
      <c r="B142" s="381"/>
      <c r="C142" s="125" t="s">
        <v>1810</v>
      </c>
      <c r="D142" s="381" t="s">
        <v>1811</v>
      </c>
      <c r="E142" s="381"/>
      <c r="F142" s="516"/>
      <c r="G142" s="510">
        <v>9599.0</v>
      </c>
      <c r="H142" s="510">
        <v>9599.0</v>
      </c>
      <c r="I142" s="1185"/>
      <c r="J142" s="517">
        <v>2049.98</v>
      </c>
      <c r="K142" s="512">
        <f t="shared" si="52"/>
        <v>0.2135618294</v>
      </c>
      <c r="L142" s="513">
        <f t="shared" si="53"/>
        <v>7549.02</v>
      </c>
      <c r="M142" s="512">
        <f t="shared" si="54"/>
        <v>3.682484707</v>
      </c>
      <c r="N142" s="1123"/>
      <c r="O142" s="1055" t="s">
        <v>313</v>
      </c>
      <c r="P142" s="1055"/>
      <c r="Q142" s="1055"/>
    </row>
    <row r="143" ht="38.25" customHeight="1" outlineLevel="1">
      <c r="A143" s="1055"/>
      <c r="B143" s="381"/>
      <c r="C143" s="125" t="s">
        <v>1812</v>
      </c>
      <c r="D143" s="381" t="s">
        <v>1813</v>
      </c>
      <c r="E143" s="381"/>
      <c r="F143" s="516"/>
      <c r="G143" s="510">
        <v>6899.0</v>
      </c>
      <c r="H143" s="510">
        <v>6899.0</v>
      </c>
      <c r="I143" s="1185"/>
      <c r="J143" s="517">
        <v>1689.62</v>
      </c>
      <c r="K143" s="512">
        <f t="shared" si="52"/>
        <v>0.2449079577</v>
      </c>
      <c r="L143" s="513">
        <f t="shared" si="53"/>
        <v>5209.38</v>
      </c>
      <c r="M143" s="512">
        <f t="shared" si="54"/>
        <v>3.083166629</v>
      </c>
      <c r="N143" s="1123"/>
      <c r="O143" s="1055" t="s">
        <v>313</v>
      </c>
      <c r="P143" s="1055"/>
      <c r="Q143" s="1055"/>
    </row>
    <row r="144" ht="25.5" customHeight="1">
      <c r="A144" s="1102"/>
      <c r="B144" s="1049" t="s">
        <v>1814</v>
      </c>
      <c r="C144" s="1149"/>
      <c r="D144" s="1186"/>
      <c r="E144" s="1186"/>
      <c r="F144" s="1176"/>
      <c r="G144" s="1187"/>
      <c r="H144" s="1187"/>
      <c r="I144" s="1188"/>
      <c r="J144" s="1189"/>
      <c r="K144" s="1101">
        <f>AVERAGE(K145:K157)</f>
        <v>0.2681467288</v>
      </c>
      <c r="L144" s="1102"/>
      <c r="M144" s="1103"/>
      <c r="N144" s="1151"/>
      <c r="O144" s="1102"/>
      <c r="P144" s="1102"/>
      <c r="Q144" s="1102"/>
    </row>
    <row r="145" outlineLevel="1">
      <c r="A145" s="1040"/>
      <c r="B145" s="1190"/>
      <c r="C145" s="1190"/>
      <c r="D145" s="1191"/>
      <c r="E145" s="1191"/>
      <c r="F145" s="509">
        <v>180.0</v>
      </c>
      <c r="G145" s="1192">
        <v>599.0</v>
      </c>
      <c r="H145" s="1192">
        <v>599.0</v>
      </c>
      <c r="I145" s="1193"/>
      <c r="J145" s="511">
        <v>174.66</v>
      </c>
      <c r="K145" s="521">
        <f t="shared" ref="K145:K163" si="55">J145/G145</f>
        <v>0.2915859766</v>
      </c>
      <c r="L145" s="1194">
        <f t="shared" ref="L145:L163" si="56">G145-J145</f>
        <v>424.34</v>
      </c>
      <c r="M145" s="512">
        <f t="shared" ref="M145:M163" si="57">H145/J145-1</f>
        <v>2.429520211</v>
      </c>
      <c r="N145" s="1151"/>
      <c r="O145" s="1040" t="s">
        <v>313</v>
      </c>
      <c r="P145" s="1040"/>
      <c r="Q145" s="1040"/>
    </row>
    <row r="146" ht="38.25" customHeight="1" outlineLevel="1">
      <c r="A146" s="1040"/>
      <c r="B146" s="1191"/>
      <c r="C146" s="1191"/>
      <c r="D146" s="1191"/>
      <c r="E146" s="1191"/>
      <c r="F146" s="509">
        <v>180.0</v>
      </c>
      <c r="G146" s="1192">
        <v>329.0</v>
      </c>
      <c r="H146" s="1192">
        <v>329.0</v>
      </c>
      <c r="I146" s="1193"/>
      <c r="J146" s="511">
        <v>68.02</v>
      </c>
      <c r="K146" s="521">
        <f t="shared" si="55"/>
        <v>0.2067477204</v>
      </c>
      <c r="L146" s="1194">
        <f t="shared" si="56"/>
        <v>260.98</v>
      </c>
      <c r="M146" s="512">
        <f t="shared" si="57"/>
        <v>3.836812702</v>
      </c>
      <c r="N146" s="1184">
        <v>369.0</v>
      </c>
      <c r="O146" s="1040" t="s">
        <v>315</v>
      </c>
      <c r="P146" s="1040"/>
      <c r="Q146" s="1040"/>
    </row>
    <row r="147" ht="48.75" customHeight="1" outlineLevel="1">
      <c r="A147" s="1040"/>
      <c r="B147" s="1190"/>
      <c r="C147" s="1190"/>
      <c r="D147" s="1191"/>
      <c r="E147" s="1191"/>
      <c r="F147" s="509">
        <v>200.0</v>
      </c>
      <c r="G147" s="1192">
        <v>299.0</v>
      </c>
      <c r="H147" s="1192">
        <v>299.0</v>
      </c>
      <c r="I147" s="1193"/>
      <c r="J147" s="511">
        <v>71.22</v>
      </c>
      <c r="K147" s="521">
        <f t="shared" si="55"/>
        <v>0.2381939799</v>
      </c>
      <c r="L147" s="1194">
        <f t="shared" si="56"/>
        <v>227.78</v>
      </c>
      <c r="M147" s="512">
        <f t="shared" si="57"/>
        <v>3.198258916</v>
      </c>
      <c r="N147" s="1184">
        <v>339.0</v>
      </c>
      <c r="O147" s="1040" t="s">
        <v>315</v>
      </c>
      <c r="P147" s="1040"/>
      <c r="Q147" s="1040"/>
    </row>
    <row r="148" ht="25.5" customHeight="1" outlineLevel="1">
      <c r="A148" s="1040"/>
      <c r="B148" s="1090"/>
      <c r="C148" s="1090"/>
      <c r="D148" s="1191"/>
      <c r="E148" s="1191"/>
      <c r="F148" s="509">
        <v>150.0</v>
      </c>
      <c r="G148" s="1192">
        <v>379.0</v>
      </c>
      <c r="H148" s="1192">
        <v>379.0</v>
      </c>
      <c r="I148" s="1193"/>
      <c r="J148" s="511">
        <v>98.86</v>
      </c>
      <c r="K148" s="521">
        <f t="shared" si="55"/>
        <v>0.2608443272</v>
      </c>
      <c r="L148" s="1194">
        <f t="shared" si="56"/>
        <v>280.14</v>
      </c>
      <c r="M148" s="512">
        <f t="shared" si="57"/>
        <v>2.833704228</v>
      </c>
      <c r="N148" s="1184">
        <v>429.0</v>
      </c>
      <c r="O148" s="1040" t="s">
        <v>315</v>
      </c>
      <c r="P148" s="1040"/>
      <c r="Q148" s="1040"/>
    </row>
    <row r="149" ht="45.0" customHeight="1" outlineLevel="1">
      <c r="A149" s="1040"/>
      <c r="B149" s="1190"/>
      <c r="C149" s="1190"/>
      <c r="D149" s="1191"/>
      <c r="E149" s="1191"/>
      <c r="F149" s="509">
        <v>200.0</v>
      </c>
      <c r="G149" s="1192">
        <v>299.0</v>
      </c>
      <c r="H149" s="1192">
        <v>299.0</v>
      </c>
      <c r="I149" s="1193"/>
      <c r="J149" s="511">
        <v>77.9</v>
      </c>
      <c r="K149" s="521">
        <f t="shared" si="55"/>
        <v>0.2605351171</v>
      </c>
      <c r="L149" s="1194">
        <f t="shared" si="56"/>
        <v>221.1</v>
      </c>
      <c r="M149" s="512">
        <f t="shared" si="57"/>
        <v>2.838254172</v>
      </c>
      <c r="N149" s="1151"/>
      <c r="O149" s="1040" t="s">
        <v>313</v>
      </c>
      <c r="P149" s="1040"/>
      <c r="Q149" s="1040"/>
    </row>
    <row r="150" ht="43.5" customHeight="1" outlineLevel="1">
      <c r="A150" s="1040"/>
      <c r="B150" s="1190"/>
      <c r="C150" s="1190"/>
      <c r="D150" s="1191"/>
      <c r="E150" s="1191"/>
      <c r="F150" s="509">
        <v>300.0</v>
      </c>
      <c r="G150" s="1192">
        <v>439.0</v>
      </c>
      <c r="H150" s="1192">
        <v>439.0</v>
      </c>
      <c r="I150" s="1193"/>
      <c r="J150" s="511">
        <v>130.47</v>
      </c>
      <c r="K150" s="521">
        <f t="shared" si="55"/>
        <v>0.2971981777</v>
      </c>
      <c r="L150" s="1194">
        <f t="shared" si="56"/>
        <v>308.53</v>
      </c>
      <c r="M150" s="512">
        <f t="shared" si="57"/>
        <v>2.364758182</v>
      </c>
      <c r="N150" s="1184">
        <v>489.0</v>
      </c>
      <c r="O150" s="1040" t="s">
        <v>315</v>
      </c>
      <c r="P150" s="1040"/>
      <c r="Q150" s="1040"/>
    </row>
    <row r="151" ht="37.5" customHeight="1" outlineLevel="1">
      <c r="A151" s="1040"/>
      <c r="B151" s="1190"/>
      <c r="C151" s="1190"/>
      <c r="D151" s="1190"/>
      <c r="E151" s="1190"/>
      <c r="F151" s="509">
        <v>300.0</v>
      </c>
      <c r="G151" s="1192">
        <v>339.0</v>
      </c>
      <c r="H151" s="1192">
        <v>339.0</v>
      </c>
      <c r="I151" s="1193"/>
      <c r="J151" s="511">
        <v>67.55</v>
      </c>
      <c r="K151" s="521">
        <f t="shared" si="55"/>
        <v>0.1992625369</v>
      </c>
      <c r="L151" s="1194">
        <f t="shared" si="56"/>
        <v>271.45</v>
      </c>
      <c r="M151" s="512">
        <f t="shared" si="57"/>
        <v>4.018504811</v>
      </c>
      <c r="N151" s="1184">
        <v>369.0</v>
      </c>
      <c r="O151" s="1040" t="s">
        <v>315</v>
      </c>
      <c r="P151" s="1040"/>
      <c r="Q151" s="1040"/>
    </row>
    <row r="152" ht="33.0" customHeight="1" outlineLevel="1">
      <c r="A152" s="1040"/>
      <c r="B152" s="1190"/>
      <c r="C152" s="1190"/>
      <c r="D152" s="1190"/>
      <c r="E152" s="1190"/>
      <c r="F152" s="509">
        <v>180.0</v>
      </c>
      <c r="G152" s="1192">
        <v>399.0</v>
      </c>
      <c r="H152" s="1192">
        <v>399.0</v>
      </c>
      <c r="I152" s="1193"/>
      <c r="J152" s="511">
        <v>93.03</v>
      </c>
      <c r="K152" s="521">
        <f t="shared" si="55"/>
        <v>0.2331578947</v>
      </c>
      <c r="L152" s="1194">
        <f t="shared" si="56"/>
        <v>305.97</v>
      </c>
      <c r="M152" s="512">
        <f t="shared" si="57"/>
        <v>3.288939052</v>
      </c>
      <c r="N152" s="1184">
        <v>399.0</v>
      </c>
      <c r="O152" s="1040" t="s">
        <v>315</v>
      </c>
      <c r="P152" s="1040"/>
      <c r="Q152" s="1040"/>
    </row>
    <row r="153" ht="42.75" customHeight="1" outlineLevel="1">
      <c r="A153" s="1040"/>
      <c r="B153" s="1190"/>
      <c r="C153" s="1190"/>
      <c r="D153" s="1190"/>
      <c r="E153" s="1190"/>
      <c r="F153" s="509">
        <v>300.0</v>
      </c>
      <c r="G153" s="1192">
        <v>279.0</v>
      </c>
      <c r="H153" s="1192">
        <v>279.0</v>
      </c>
      <c r="I153" s="1193"/>
      <c r="J153" s="511">
        <v>83.66</v>
      </c>
      <c r="K153" s="521">
        <f t="shared" si="55"/>
        <v>0.2998566308</v>
      </c>
      <c r="L153" s="1194">
        <f t="shared" si="56"/>
        <v>195.34</v>
      </c>
      <c r="M153" s="512">
        <f t="shared" si="57"/>
        <v>2.334927086</v>
      </c>
      <c r="N153" s="1184">
        <v>329.0</v>
      </c>
      <c r="O153" s="1040" t="s">
        <v>315</v>
      </c>
      <c r="P153" s="1040"/>
      <c r="Q153" s="1040"/>
    </row>
    <row r="154" ht="25.5" customHeight="1" outlineLevel="1">
      <c r="A154" s="1040"/>
      <c r="B154" s="1190"/>
      <c r="C154" s="1190"/>
      <c r="D154" s="1190"/>
      <c r="E154" s="1190"/>
      <c r="F154" s="509">
        <v>160.0</v>
      </c>
      <c r="G154" s="1192">
        <v>269.0</v>
      </c>
      <c r="H154" s="1192">
        <v>269.0</v>
      </c>
      <c r="I154" s="1193"/>
      <c r="J154" s="511">
        <v>77.45</v>
      </c>
      <c r="K154" s="521">
        <f t="shared" si="55"/>
        <v>0.2879182156</v>
      </c>
      <c r="L154" s="1194">
        <f t="shared" si="56"/>
        <v>191.55</v>
      </c>
      <c r="M154" s="512">
        <f t="shared" si="57"/>
        <v>2.473208522</v>
      </c>
      <c r="N154" s="1184">
        <v>299.0</v>
      </c>
      <c r="O154" s="1040" t="s">
        <v>315</v>
      </c>
      <c r="P154" s="1040"/>
      <c r="Q154" s="1040"/>
    </row>
    <row r="155" ht="35.25" customHeight="1" outlineLevel="1">
      <c r="A155" s="1040"/>
      <c r="B155" s="1190"/>
      <c r="C155" s="1190"/>
      <c r="D155" s="1190"/>
      <c r="E155" s="1190"/>
      <c r="F155" s="509">
        <v>160.0</v>
      </c>
      <c r="G155" s="1192">
        <v>329.0</v>
      </c>
      <c r="H155" s="1192">
        <v>329.0</v>
      </c>
      <c r="I155" s="1193"/>
      <c r="J155" s="511">
        <v>94.65</v>
      </c>
      <c r="K155" s="521">
        <f t="shared" si="55"/>
        <v>0.2876899696</v>
      </c>
      <c r="L155" s="1194">
        <f t="shared" si="56"/>
        <v>234.35</v>
      </c>
      <c r="M155" s="512">
        <f t="shared" si="57"/>
        <v>2.475964078</v>
      </c>
      <c r="N155" s="1184">
        <v>349.0</v>
      </c>
      <c r="O155" s="1040" t="s">
        <v>315</v>
      </c>
      <c r="P155" s="1040"/>
      <c r="Q155" s="1040"/>
    </row>
    <row r="156" ht="26.25" customHeight="1" outlineLevel="1">
      <c r="A156" s="1040"/>
      <c r="B156" s="1190"/>
      <c r="C156" s="1190"/>
      <c r="D156" s="1190"/>
      <c r="E156" s="1190"/>
      <c r="F156" s="509">
        <v>500.0</v>
      </c>
      <c r="G156" s="1192">
        <v>999.0</v>
      </c>
      <c r="H156" s="1192">
        <v>999.0</v>
      </c>
      <c r="I156" s="1193"/>
      <c r="J156" s="511">
        <v>374.6</v>
      </c>
      <c r="K156" s="521">
        <f t="shared" si="55"/>
        <v>0.374974975</v>
      </c>
      <c r="L156" s="1194">
        <f t="shared" si="56"/>
        <v>624.4</v>
      </c>
      <c r="M156" s="512">
        <f t="shared" si="57"/>
        <v>1.666844634</v>
      </c>
      <c r="N156" s="1184">
        <v>1199.0</v>
      </c>
      <c r="O156" s="1040" t="s">
        <v>315</v>
      </c>
      <c r="P156" s="1040"/>
      <c r="Q156" s="1040"/>
    </row>
    <row r="157" ht="25.5" customHeight="1" outlineLevel="1">
      <c r="A157" s="1040"/>
      <c r="B157" s="125"/>
      <c r="C157" s="125"/>
      <c r="D157" s="1190"/>
      <c r="E157" s="1190"/>
      <c r="F157" s="509">
        <v>120.0</v>
      </c>
      <c r="G157" s="1192">
        <v>379.0</v>
      </c>
      <c r="H157" s="1192">
        <v>379.0</v>
      </c>
      <c r="I157" s="1193"/>
      <c r="J157" s="511">
        <v>93.97</v>
      </c>
      <c r="K157" s="521">
        <f t="shared" si="55"/>
        <v>0.2479419525</v>
      </c>
      <c r="L157" s="1194">
        <f t="shared" si="56"/>
        <v>285.03</v>
      </c>
      <c r="M157" s="512">
        <f t="shared" si="57"/>
        <v>3.033202086</v>
      </c>
      <c r="N157" s="1184">
        <v>399.0</v>
      </c>
      <c r="O157" s="1040" t="s">
        <v>315</v>
      </c>
      <c r="P157" s="1040"/>
      <c r="Q157" s="1040"/>
    </row>
    <row r="158" ht="25.5" customHeight="1" outlineLevel="1">
      <c r="A158" s="1040"/>
      <c r="B158" s="1055"/>
      <c r="C158" s="125"/>
      <c r="D158" s="1190"/>
      <c r="E158" s="1190"/>
      <c r="F158" s="509">
        <v>0.0</v>
      </c>
      <c r="G158" s="1192">
        <v>0.0</v>
      </c>
      <c r="H158" s="1192">
        <v>0.0</v>
      </c>
      <c r="I158" s="1193"/>
      <c r="J158" s="511">
        <v>0.0</v>
      </c>
      <c r="K158" s="521" t="str">
        <f t="shared" si="55"/>
        <v>#DIV/0!</v>
      </c>
      <c r="L158" s="1194">
        <f t="shared" si="56"/>
        <v>0</v>
      </c>
      <c r="M158" s="512" t="str">
        <f t="shared" si="57"/>
        <v>#DIV/0!</v>
      </c>
      <c r="N158" s="1151"/>
      <c r="O158" s="1040" t="s">
        <v>315</v>
      </c>
      <c r="P158" s="1040"/>
      <c r="Q158" s="1040"/>
    </row>
    <row r="159" ht="25.5" customHeight="1" outlineLevel="1">
      <c r="A159" s="1040"/>
      <c r="B159" s="1055"/>
      <c r="C159" s="125"/>
      <c r="D159" s="1190"/>
      <c r="E159" s="1190"/>
      <c r="F159" s="509">
        <v>0.0</v>
      </c>
      <c r="G159" s="1192">
        <v>0.0</v>
      </c>
      <c r="H159" s="1192">
        <v>0.0</v>
      </c>
      <c r="I159" s="1193"/>
      <c r="J159" s="511">
        <v>0.0</v>
      </c>
      <c r="K159" s="521" t="str">
        <f t="shared" si="55"/>
        <v>#DIV/0!</v>
      </c>
      <c r="L159" s="1194">
        <f t="shared" si="56"/>
        <v>0</v>
      </c>
      <c r="M159" s="512" t="str">
        <f t="shared" si="57"/>
        <v>#DIV/0!</v>
      </c>
      <c r="N159" s="1151"/>
      <c r="O159" s="1040"/>
      <c r="P159" s="1040"/>
      <c r="Q159" s="1040"/>
    </row>
    <row r="160" ht="25.5" customHeight="1" outlineLevel="1">
      <c r="A160" s="1040"/>
      <c r="B160" s="1055"/>
      <c r="C160" s="125"/>
      <c r="D160" s="1191"/>
      <c r="E160" s="1191"/>
      <c r="F160" s="509">
        <v>0.0</v>
      </c>
      <c r="G160" s="1192">
        <v>0.0</v>
      </c>
      <c r="H160" s="1192">
        <v>0.0</v>
      </c>
      <c r="I160" s="1193"/>
      <c r="J160" s="511">
        <v>0.0</v>
      </c>
      <c r="K160" s="521" t="str">
        <f t="shared" si="55"/>
        <v>#DIV/0!</v>
      </c>
      <c r="L160" s="1194">
        <f t="shared" si="56"/>
        <v>0</v>
      </c>
      <c r="M160" s="512" t="str">
        <f t="shared" si="57"/>
        <v>#DIV/0!</v>
      </c>
      <c r="N160" s="1151"/>
      <c r="O160" s="1040"/>
      <c r="P160" s="1040"/>
      <c r="Q160" s="1040"/>
    </row>
    <row r="161" ht="38.25" customHeight="1" outlineLevel="1">
      <c r="A161" s="1040"/>
      <c r="B161" s="1055"/>
      <c r="C161" s="125"/>
      <c r="D161" s="1191"/>
      <c r="E161" s="1191"/>
      <c r="F161" s="509">
        <v>0.0</v>
      </c>
      <c r="G161" s="1192">
        <v>0.0</v>
      </c>
      <c r="H161" s="1192">
        <v>0.0</v>
      </c>
      <c r="I161" s="1193"/>
      <c r="J161" s="511">
        <v>0.0</v>
      </c>
      <c r="K161" s="521" t="str">
        <f t="shared" si="55"/>
        <v>#DIV/0!</v>
      </c>
      <c r="L161" s="1194">
        <f t="shared" si="56"/>
        <v>0</v>
      </c>
      <c r="M161" s="512" t="str">
        <f t="shared" si="57"/>
        <v>#DIV/0!</v>
      </c>
      <c r="N161" s="1151"/>
      <c r="O161" s="1040"/>
      <c r="P161" s="1040"/>
      <c r="Q161" s="1040"/>
    </row>
    <row r="162" ht="43.5" customHeight="1" outlineLevel="1">
      <c r="A162" s="1040"/>
      <c r="B162" s="1055"/>
      <c r="C162" s="125"/>
      <c r="D162" s="1191"/>
      <c r="E162" s="1191"/>
      <c r="F162" s="509">
        <v>0.0</v>
      </c>
      <c r="G162" s="1192">
        <v>0.0</v>
      </c>
      <c r="H162" s="1192">
        <v>0.0</v>
      </c>
      <c r="I162" s="1193"/>
      <c r="J162" s="511">
        <v>0.0</v>
      </c>
      <c r="K162" s="521" t="str">
        <f t="shared" si="55"/>
        <v>#DIV/0!</v>
      </c>
      <c r="L162" s="1194">
        <f t="shared" si="56"/>
        <v>0</v>
      </c>
      <c r="M162" s="512" t="str">
        <f t="shared" si="57"/>
        <v>#DIV/0!</v>
      </c>
      <c r="N162" s="1151"/>
      <c r="O162" s="1040"/>
      <c r="P162" s="1040"/>
      <c r="Q162" s="1040"/>
    </row>
    <row r="163" ht="25.5" customHeight="1" outlineLevel="1">
      <c r="A163" s="1040"/>
      <c r="B163" s="1055"/>
      <c r="C163" s="125"/>
      <c r="D163" s="1191"/>
      <c r="E163" s="1191"/>
      <c r="F163" s="509">
        <v>0.0</v>
      </c>
      <c r="G163" s="1192">
        <v>0.0</v>
      </c>
      <c r="H163" s="1192">
        <v>0.0</v>
      </c>
      <c r="I163" s="1193"/>
      <c r="J163" s="511">
        <v>0.0</v>
      </c>
      <c r="K163" s="521" t="str">
        <f t="shared" si="55"/>
        <v>#DIV/0!</v>
      </c>
      <c r="L163" s="1194">
        <f t="shared" si="56"/>
        <v>0</v>
      </c>
      <c r="M163" s="512" t="str">
        <f t="shared" si="57"/>
        <v>#DIV/0!</v>
      </c>
      <c r="N163" s="1151"/>
      <c r="O163" s="1040"/>
      <c r="P163" s="1040"/>
      <c r="Q163" s="1040"/>
    </row>
    <row r="164" ht="25.5" customHeight="1">
      <c r="A164" s="1102"/>
      <c r="B164" s="1049" t="str">
        <f>"Меню праздника "&amp;COUNTA(C165:C179)&amp;" шт"</f>
        <v>Меню праздника 14 шт</v>
      </c>
      <c r="C164" s="1149"/>
      <c r="D164" s="1186"/>
      <c r="E164" s="1186"/>
      <c r="F164" s="1176"/>
      <c r="G164" s="1187"/>
      <c r="H164" s="1187"/>
      <c r="I164" s="1188"/>
      <c r="J164" s="1179"/>
      <c r="K164" s="1103"/>
      <c r="L164" s="1102"/>
      <c r="M164" s="1103"/>
      <c r="N164" s="1151"/>
      <c r="O164" s="1102"/>
      <c r="P164" s="1102"/>
      <c r="Q164" s="1102"/>
    </row>
    <row r="165" ht="25.5" customHeight="1" outlineLevel="1">
      <c r="A165" s="1055">
        <v>1.0</v>
      </c>
      <c r="B165" s="103"/>
      <c r="C165" s="178" t="s">
        <v>1815</v>
      </c>
      <c r="D165" s="1195"/>
      <c r="E165" s="1195"/>
      <c r="F165" s="516">
        <v>30.0</v>
      </c>
      <c r="G165" s="510">
        <v>79.0</v>
      </c>
      <c r="H165" s="510">
        <v>79.0</v>
      </c>
      <c r="I165" s="1185"/>
      <c r="J165" s="517">
        <v>20.38</v>
      </c>
      <c r="K165" s="521">
        <f t="shared" ref="K165:K178" si="58">J165/G165</f>
        <v>0.2579746835</v>
      </c>
      <c r="L165" s="513">
        <f t="shared" ref="L165:L178" si="59">G165-J165</f>
        <v>58.62</v>
      </c>
      <c r="M165" s="512">
        <f t="shared" ref="M165:M178" si="60">H165/J165-1</f>
        <v>2.876349362</v>
      </c>
      <c r="N165" s="1166"/>
      <c r="O165" s="1055"/>
      <c r="P165" s="1055"/>
      <c r="Q165" s="1055"/>
    </row>
    <row r="166" ht="25.5" customHeight="1" outlineLevel="1">
      <c r="A166" s="1055">
        <v>2.0</v>
      </c>
      <c r="B166" s="125"/>
      <c r="C166" s="125" t="s">
        <v>1816</v>
      </c>
      <c r="D166" s="1195"/>
      <c r="E166" s="1195"/>
      <c r="F166" s="516">
        <v>40.0</v>
      </c>
      <c r="G166" s="510">
        <v>79.0</v>
      </c>
      <c r="H166" s="510">
        <v>79.0</v>
      </c>
      <c r="I166" s="1185"/>
      <c r="J166" s="1196">
        <v>20.2</v>
      </c>
      <c r="K166" s="521">
        <f t="shared" si="58"/>
        <v>0.2556962025</v>
      </c>
      <c r="L166" s="513">
        <f t="shared" si="59"/>
        <v>58.8</v>
      </c>
      <c r="M166" s="512">
        <f t="shared" si="60"/>
        <v>2.910891089</v>
      </c>
      <c r="N166" s="1166"/>
      <c r="O166" s="1055"/>
      <c r="P166" s="1055"/>
      <c r="Q166" s="1055"/>
    </row>
    <row r="167" ht="25.5" customHeight="1" outlineLevel="1">
      <c r="A167" s="1055">
        <v>3.0</v>
      </c>
      <c r="B167" s="125"/>
      <c r="C167" s="125" t="s">
        <v>1817</v>
      </c>
      <c r="D167" s="1195"/>
      <c r="E167" s="1195"/>
      <c r="F167" s="516">
        <v>40.0</v>
      </c>
      <c r="G167" s="510">
        <v>59.0</v>
      </c>
      <c r="H167" s="510">
        <v>59.0</v>
      </c>
      <c r="I167" s="1185"/>
      <c r="J167" s="1196">
        <v>11.3</v>
      </c>
      <c r="K167" s="521">
        <f t="shared" si="58"/>
        <v>0.1915254237</v>
      </c>
      <c r="L167" s="513">
        <f t="shared" si="59"/>
        <v>47.7</v>
      </c>
      <c r="M167" s="512">
        <f t="shared" si="60"/>
        <v>4.221238938</v>
      </c>
      <c r="N167" s="1166"/>
      <c r="O167" s="1055"/>
      <c r="P167" s="1055"/>
      <c r="Q167" s="1055"/>
    </row>
    <row r="168" ht="25.5" customHeight="1" outlineLevel="1">
      <c r="A168" s="1055">
        <v>5.0</v>
      </c>
      <c r="B168" s="125"/>
      <c r="C168" s="125" t="s">
        <v>1818</v>
      </c>
      <c r="D168" s="1195"/>
      <c r="E168" s="1195"/>
      <c r="F168" s="516">
        <v>50.0</v>
      </c>
      <c r="G168" s="510">
        <v>129.0</v>
      </c>
      <c r="H168" s="510">
        <v>129.0</v>
      </c>
      <c r="I168" s="1185"/>
      <c r="J168" s="1196">
        <v>40.72</v>
      </c>
      <c r="K168" s="521">
        <f t="shared" si="58"/>
        <v>0.3156589147</v>
      </c>
      <c r="L168" s="513">
        <f t="shared" si="59"/>
        <v>88.28</v>
      </c>
      <c r="M168" s="512">
        <f t="shared" si="60"/>
        <v>2.167976424</v>
      </c>
      <c r="N168" s="1166"/>
      <c r="O168" s="1055"/>
      <c r="P168" s="1055"/>
      <c r="Q168" s="1055"/>
    </row>
    <row r="169" ht="32.25" customHeight="1" outlineLevel="1">
      <c r="A169" s="1055">
        <v>6.0</v>
      </c>
      <c r="B169" s="125"/>
      <c r="C169" s="125" t="s">
        <v>1819</v>
      </c>
      <c r="D169" s="1195"/>
      <c r="E169" s="1195"/>
      <c r="F169" s="516">
        <v>40.0</v>
      </c>
      <c r="G169" s="510">
        <v>59.0</v>
      </c>
      <c r="H169" s="510">
        <v>59.0</v>
      </c>
      <c r="I169" s="1185"/>
      <c r="J169" s="1196">
        <v>13.09</v>
      </c>
      <c r="K169" s="521">
        <f t="shared" si="58"/>
        <v>0.2218644068</v>
      </c>
      <c r="L169" s="513">
        <f t="shared" si="59"/>
        <v>45.91</v>
      </c>
      <c r="M169" s="512">
        <f t="shared" si="60"/>
        <v>3.507257448</v>
      </c>
      <c r="N169" s="1166"/>
      <c r="O169" s="1055"/>
      <c r="P169" s="1055"/>
      <c r="Q169" s="1055"/>
    </row>
    <row r="170" ht="32.25" customHeight="1" outlineLevel="1">
      <c r="A170" s="1055">
        <v>7.0</v>
      </c>
      <c r="B170" s="125"/>
      <c r="C170" s="125" t="s">
        <v>1820</v>
      </c>
      <c r="D170" s="1195"/>
      <c r="E170" s="1195"/>
      <c r="F170" s="516">
        <v>30.0</v>
      </c>
      <c r="G170" s="510">
        <v>99.0</v>
      </c>
      <c r="H170" s="510">
        <v>99.0</v>
      </c>
      <c r="I170" s="1185"/>
      <c r="J170" s="1196">
        <v>30.0</v>
      </c>
      <c r="K170" s="521">
        <f t="shared" si="58"/>
        <v>0.303030303</v>
      </c>
      <c r="L170" s="513">
        <f t="shared" si="59"/>
        <v>69</v>
      </c>
      <c r="M170" s="512">
        <f t="shared" si="60"/>
        <v>2.3</v>
      </c>
      <c r="N170" s="1166"/>
      <c r="O170" s="1055"/>
      <c r="P170" s="1055"/>
      <c r="Q170" s="1055"/>
    </row>
    <row r="171" ht="31.5" customHeight="1" outlineLevel="1">
      <c r="A171" s="1055">
        <v>8.0</v>
      </c>
      <c r="B171" s="125"/>
      <c r="C171" s="125" t="s">
        <v>1821</v>
      </c>
      <c r="D171" s="1195"/>
      <c r="E171" s="1195"/>
      <c r="F171" s="516">
        <v>30.0</v>
      </c>
      <c r="G171" s="510">
        <v>89.0</v>
      </c>
      <c r="H171" s="510">
        <v>89.0</v>
      </c>
      <c r="I171" s="1185"/>
      <c r="J171" s="1196">
        <v>20.65</v>
      </c>
      <c r="K171" s="521">
        <f t="shared" si="58"/>
        <v>0.2320224719</v>
      </c>
      <c r="L171" s="513">
        <f t="shared" si="59"/>
        <v>68.35</v>
      </c>
      <c r="M171" s="512">
        <f t="shared" si="60"/>
        <v>3.309927361</v>
      </c>
      <c r="N171" s="1166"/>
      <c r="O171" s="1055"/>
      <c r="P171" s="1055"/>
      <c r="Q171" s="1055"/>
    </row>
    <row r="172" ht="20.25" customHeight="1" outlineLevel="1">
      <c r="A172" s="1055">
        <v>9.0</v>
      </c>
      <c r="B172" s="125"/>
      <c r="C172" s="125" t="s">
        <v>1822</v>
      </c>
      <c r="D172" s="1195"/>
      <c r="E172" s="1195"/>
      <c r="F172" s="516">
        <v>40.0</v>
      </c>
      <c r="G172" s="510">
        <v>49.0</v>
      </c>
      <c r="H172" s="510">
        <v>49.0</v>
      </c>
      <c r="I172" s="1185"/>
      <c r="J172" s="1196">
        <v>12.66</v>
      </c>
      <c r="K172" s="521">
        <f t="shared" si="58"/>
        <v>0.2583673469</v>
      </c>
      <c r="L172" s="513">
        <f t="shared" si="59"/>
        <v>36.34</v>
      </c>
      <c r="M172" s="512">
        <f t="shared" si="60"/>
        <v>2.870458136</v>
      </c>
      <c r="N172" s="1166"/>
      <c r="O172" s="1055"/>
      <c r="P172" s="1055"/>
      <c r="Q172" s="1055"/>
    </row>
    <row r="173" ht="27.75" customHeight="1" outlineLevel="1">
      <c r="A173" s="1055">
        <v>10.0</v>
      </c>
      <c r="B173" s="125"/>
      <c r="C173" s="125" t="s">
        <v>1823</v>
      </c>
      <c r="D173" s="1195"/>
      <c r="E173" s="1195"/>
      <c r="F173" s="516">
        <v>50.0</v>
      </c>
      <c r="G173" s="510">
        <v>89.0</v>
      </c>
      <c r="H173" s="510">
        <v>89.0</v>
      </c>
      <c r="I173" s="1185"/>
      <c r="J173" s="1196">
        <v>24.75</v>
      </c>
      <c r="K173" s="521">
        <f t="shared" si="58"/>
        <v>0.2780898876</v>
      </c>
      <c r="L173" s="513">
        <f t="shared" si="59"/>
        <v>64.25</v>
      </c>
      <c r="M173" s="512">
        <f t="shared" si="60"/>
        <v>2.595959596</v>
      </c>
      <c r="N173" s="1166"/>
      <c r="O173" s="1055"/>
      <c r="P173" s="1055"/>
      <c r="Q173" s="1055"/>
    </row>
    <row r="174" ht="32.25" customHeight="1" outlineLevel="1">
      <c r="A174" s="1055">
        <v>11.0</v>
      </c>
      <c r="B174" s="125"/>
      <c r="C174" s="125" t="s">
        <v>1824</v>
      </c>
      <c r="D174" s="1195"/>
      <c r="E174" s="1195"/>
      <c r="F174" s="516">
        <v>50.0</v>
      </c>
      <c r="G174" s="510">
        <v>179.0</v>
      </c>
      <c r="H174" s="510">
        <v>179.0</v>
      </c>
      <c r="I174" s="1185"/>
      <c r="J174" s="1196">
        <v>55.9</v>
      </c>
      <c r="K174" s="521">
        <f t="shared" si="58"/>
        <v>0.3122905028</v>
      </c>
      <c r="L174" s="513">
        <f t="shared" si="59"/>
        <v>123.1</v>
      </c>
      <c r="M174" s="512">
        <f t="shared" si="60"/>
        <v>2.202146691</v>
      </c>
      <c r="N174" s="1166"/>
      <c r="O174" s="1055"/>
      <c r="P174" s="1055"/>
      <c r="Q174" s="1055"/>
    </row>
    <row r="175" ht="33.75" customHeight="1" outlineLevel="1">
      <c r="A175" s="1055">
        <v>12.0</v>
      </c>
      <c r="B175" s="125"/>
      <c r="C175" s="125" t="s">
        <v>1825</v>
      </c>
      <c r="D175" s="1195"/>
      <c r="E175" s="1195"/>
      <c r="F175" s="516">
        <v>50.0</v>
      </c>
      <c r="G175" s="510">
        <v>159.0</v>
      </c>
      <c r="H175" s="510">
        <v>159.0</v>
      </c>
      <c r="I175" s="1185"/>
      <c r="J175" s="1196">
        <v>43.04</v>
      </c>
      <c r="K175" s="521">
        <f t="shared" si="58"/>
        <v>0.2706918239</v>
      </c>
      <c r="L175" s="513">
        <f t="shared" si="59"/>
        <v>115.96</v>
      </c>
      <c r="M175" s="512">
        <f t="shared" si="60"/>
        <v>2.694237918</v>
      </c>
      <c r="N175" s="1166"/>
      <c r="O175" s="1055"/>
      <c r="P175" s="1055"/>
      <c r="Q175" s="1055"/>
    </row>
    <row r="176" ht="24.0" customHeight="1" outlineLevel="1">
      <c r="A176" s="1055">
        <v>13.0</v>
      </c>
      <c r="B176" s="125"/>
      <c r="C176" s="125" t="s">
        <v>1826</v>
      </c>
      <c r="D176" s="1195"/>
      <c r="E176" s="1195"/>
      <c r="F176" s="516">
        <v>50.0</v>
      </c>
      <c r="G176" s="510">
        <v>169.0</v>
      </c>
      <c r="H176" s="510">
        <v>169.0</v>
      </c>
      <c r="I176" s="1185"/>
      <c r="J176" s="1196">
        <v>47.22</v>
      </c>
      <c r="K176" s="521">
        <f t="shared" si="58"/>
        <v>0.279408284</v>
      </c>
      <c r="L176" s="513">
        <f t="shared" si="59"/>
        <v>121.78</v>
      </c>
      <c r="M176" s="512">
        <f t="shared" si="60"/>
        <v>2.578991953</v>
      </c>
      <c r="N176" s="1166"/>
      <c r="O176" s="1055"/>
      <c r="P176" s="1055"/>
      <c r="Q176" s="1055"/>
    </row>
    <row r="177" ht="25.5" customHeight="1" outlineLevel="1">
      <c r="A177" s="1055">
        <v>14.0</v>
      </c>
      <c r="B177" s="125"/>
      <c r="C177" s="1190" t="s">
        <v>1827</v>
      </c>
      <c r="D177" s="1197"/>
      <c r="E177" s="1197"/>
      <c r="F177" s="509">
        <v>50.0</v>
      </c>
      <c r="G177" s="1192">
        <v>99.0</v>
      </c>
      <c r="H177" s="1192">
        <v>99.0</v>
      </c>
      <c r="I177" s="1193"/>
      <c r="J177" s="511">
        <v>22.77</v>
      </c>
      <c r="K177" s="521">
        <f t="shared" si="58"/>
        <v>0.23</v>
      </c>
      <c r="L177" s="513">
        <f t="shared" si="59"/>
        <v>76.23</v>
      </c>
      <c r="M177" s="512">
        <f t="shared" si="60"/>
        <v>3.347826087</v>
      </c>
      <c r="N177" s="1045"/>
      <c r="O177" s="1040"/>
      <c r="P177" s="1040"/>
      <c r="Q177" s="1040"/>
    </row>
    <row r="178" ht="25.5" customHeight="1" outlineLevel="1">
      <c r="A178" s="1055">
        <v>15.0</v>
      </c>
      <c r="B178" s="125"/>
      <c r="C178" s="1190" t="s">
        <v>1828</v>
      </c>
      <c r="D178" s="1197"/>
      <c r="E178" s="1197"/>
      <c r="F178" s="509">
        <v>50.0</v>
      </c>
      <c r="G178" s="1192">
        <v>99.0</v>
      </c>
      <c r="H178" s="1192">
        <v>99.0</v>
      </c>
      <c r="I178" s="1193"/>
      <c r="J178" s="511">
        <v>18.5</v>
      </c>
      <c r="K178" s="521">
        <f t="shared" si="58"/>
        <v>0.1868686869</v>
      </c>
      <c r="L178" s="513">
        <f t="shared" si="59"/>
        <v>80.5</v>
      </c>
      <c r="M178" s="512">
        <f t="shared" si="60"/>
        <v>4.351351351</v>
      </c>
      <c r="N178" s="1045"/>
      <c r="O178" s="1040"/>
      <c r="P178" s="1040"/>
      <c r="Q178" s="1040"/>
    </row>
    <row r="179" ht="25.5" customHeight="1" outlineLevel="1">
      <c r="A179" s="1040"/>
      <c r="B179" s="125"/>
      <c r="C179" s="1198"/>
      <c r="D179" s="1197"/>
      <c r="E179" s="1197"/>
      <c r="F179" s="509"/>
      <c r="G179" s="1192"/>
      <c r="H179" s="1192"/>
      <c r="I179" s="1193"/>
      <c r="J179" s="511"/>
      <c r="K179" s="521"/>
      <c r="L179" s="1040"/>
      <c r="M179" s="1045"/>
      <c r="N179" s="1045"/>
      <c r="O179" s="1040"/>
      <c r="P179" s="1040"/>
      <c r="Q179" s="1040"/>
    </row>
  </sheetData>
  <mergeCells count="2">
    <mergeCell ref="A1:B1"/>
    <mergeCell ref="B3:D3"/>
  </mergeCells>
  <conditionalFormatting sqref="K1:K179">
    <cfRule type="colorScale" priority="1">
      <colorScale>
        <cfvo type="min"/>
        <cfvo type="percentile" val="50"/>
        <cfvo type="max"/>
        <color rgb="FF57BB8A"/>
        <color rgb="FFFFFFFF"/>
        <color rgb="FFE67C73"/>
      </colorScale>
    </cfRule>
  </conditionalFormatting>
  <conditionalFormatting sqref="O1:Q179">
    <cfRule type="containsText" dxfId="0" priority="2" operator="containsText" text="нет">
      <formula>NOT(ISERROR(SEARCH(("нет"),(O1))))</formula>
    </cfRule>
  </conditionalFormatting>
  <conditionalFormatting sqref="G1:I1 G3:I100 N5:N15 N17:N33 N35:N44 N46:N49 N51:N101 I102:I123 N121:N176 I125:I135">
    <cfRule type="colorScale" priority="3">
      <colorScale>
        <cfvo type="min"/>
        <cfvo type="max"/>
        <color rgb="FFFFFFFF"/>
        <color rgb="FFE67C73"/>
      </colorScale>
    </cfRule>
  </conditionalFormatting>
  <dataValidations>
    <dataValidation type="list" allowBlank="1" showErrorMessage="1" sqref="O3:Q126 O127:P127 O128:Q179">
      <formula1>"да,нет"</formula1>
    </dataValidation>
  </dataValidation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Row="1"/>
  <cols>
    <col customWidth="1" min="1" max="1" width="4.71"/>
    <col customWidth="1" min="2" max="2" width="22.43"/>
    <col customWidth="1" min="3" max="3" width="30.0"/>
    <col customWidth="1" min="4" max="4" width="23.14"/>
    <col customWidth="1" min="5" max="5" width="14.29"/>
    <col customWidth="1" min="6" max="6" width="21.71"/>
    <col customWidth="1" min="7" max="7" width="8.43"/>
    <col customWidth="1" min="8" max="8" width="8.14"/>
    <col customWidth="1" min="9" max="9" width="8.43"/>
    <col customWidth="1" min="10" max="11" width="7.29"/>
    <col customWidth="1" min="12" max="12" width="7.14"/>
    <col customWidth="1" min="13" max="13" width="8.29"/>
    <col customWidth="1" min="14" max="15" width="9.71"/>
    <col customWidth="1" min="16" max="17" width="8.14"/>
  </cols>
  <sheetData>
    <row r="1" ht="25.5" customHeight="1">
      <c r="A1" s="1055"/>
      <c r="C1" s="125" t="s">
        <v>1623</v>
      </c>
      <c r="D1" s="1090"/>
      <c r="E1" s="1125"/>
      <c r="F1" s="1130" t="s">
        <v>1564</v>
      </c>
      <c r="G1" s="1125" t="s">
        <v>1624</v>
      </c>
      <c r="H1" s="513"/>
      <c r="I1" s="517"/>
      <c r="J1" s="512"/>
      <c r="K1" s="1055"/>
      <c r="L1" s="1055"/>
      <c r="M1" s="1055"/>
      <c r="N1" s="1055"/>
      <c r="O1" s="1055"/>
      <c r="P1" s="513" t="s">
        <v>1829</v>
      </c>
      <c r="Q1" s="1194"/>
    </row>
    <row r="2" ht="66.0" customHeight="1">
      <c r="A2" s="103" t="s">
        <v>1287</v>
      </c>
      <c r="B2" s="1199" t="s">
        <v>1565</v>
      </c>
      <c r="C2" s="1169" t="s">
        <v>295</v>
      </c>
      <c r="D2" s="1094" t="s">
        <v>97</v>
      </c>
      <c r="E2" s="1200" t="s">
        <v>1830</v>
      </c>
      <c r="F2" s="103" t="s">
        <v>1566</v>
      </c>
      <c r="G2" s="1200" t="s">
        <v>299</v>
      </c>
      <c r="H2" s="1095" t="s">
        <v>707</v>
      </c>
      <c r="I2" s="1201" t="s">
        <v>526</v>
      </c>
      <c r="J2" s="1202" t="s">
        <v>305</v>
      </c>
      <c r="K2" s="103" t="s">
        <v>527</v>
      </c>
      <c r="L2" s="103" t="s">
        <v>307</v>
      </c>
      <c r="M2" s="103" t="s">
        <v>1628</v>
      </c>
      <c r="N2" s="103" t="s">
        <v>709</v>
      </c>
      <c r="O2" s="103"/>
      <c r="P2" s="1095" t="s">
        <v>1831</v>
      </c>
      <c r="Q2" s="1095" t="s">
        <v>1832</v>
      </c>
    </row>
    <row r="3" ht="27.0" customHeight="1">
      <c r="A3" s="1048"/>
      <c r="B3" s="1049" t="str">
        <f>"Блюда на компанию "&amp;COUNTA(D6:D14)&amp;" шт"</f>
        <v>Блюда на компанию 9 шт</v>
      </c>
      <c r="C3" s="1048"/>
      <c r="D3" s="1048" t="s">
        <v>1833</v>
      </c>
      <c r="E3" s="1052"/>
      <c r="F3" s="1048"/>
      <c r="G3" s="1052"/>
      <c r="H3" s="1203"/>
      <c r="I3" s="1100"/>
      <c r="J3" s="1103">
        <f>AVERAGE(J4:J14)</f>
        <v>0.2718294945</v>
      </c>
      <c r="K3" s="1048"/>
      <c r="L3" s="1048"/>
      <c r="M3" s="1048"/>
      <c r="N3" s="1102"/>
      <c r="O3" s="1102"/>
      <c r="P3" s="1203"/>
      <c r="Q3" s="1203"/>
    </row>
    <row r="4" ht="84.75" customHeight="1" outlineLevel="1">
      <c r="A4" s="1055"/>
      <c r="B4" s="381" t="s">
        <v>1834</v>
      </c>
      <c r="C4" s="381" t="s">
        <v>1835</v>
      </c>
      <c r="D4" s="1204" t="s">
        <v>1836</v>
      </c>
      <c r="E4" s="516"/>
      <c r="F4" s="381" t="s">
        <v>1837</v>
      </c>
      <c r="G4" s="516">
        <v>150.0</v>
      </c>
      <c r="H4" s="513">
        <v>899.0</v>
      </c>
      <c r="I4" s="517">
        <v>198.0</v>
      </c>
      <c r="J4" s="512">
        <f t="shared" ref="J4:J14" si="1">I4/H4</f>
        <v>0.2202447164</v>
      </c>
      <c r="K4" s="513">
        <f t="shared" ref="K4:K14" si="2">H4-I4</f>
        <v>701</v>
      </c>
      <c r="L4" s="1134">
        <f t="shared" ref="L4:L14" si="3">H4/I4-1</f>
        <v>3.54040404</v>
      </c>
      <c r="M4" s="1123"/>
      <c r="N4" s="1055" t="s">
        <v>313</v>
      </c>
      <c r="O4" s="1055"/>
      <c r="P4" s="513">
        <v>0.0</v>
      </c>
      <c r="Q4" s="1092"/>
    </row>
    <row r="5" ht="25.5" customHeight="1" outlineLevel="1">
      <c r="A5" s="1055"/>
      <c r="B5" s="125" t="s">
        <v>1838</v>
      </c>
      <c r="C5" s="125" t="s">
        <v>1839</v>
      </c>
      <c r="D5" s="1205" t="s">
        <v>1630</v>
      </c>
      <c r="E5" s="516"/>
      <c r="F5" s="125" t="s">
        <v>1839</v>
      </c>
      <c r="G5" s="516" t="s">
        <v>1632</v>
      </c>
      <c r="H5" s="510">
        <v>899.0</v>
      </c>
      <c r="I5" s="517">
        <v>195.0</v>
      </c>
      <c r="J5" s="512">
        <f t="shared" si="1"/>
        <v>0.2169076752</v>
      </c>
      <c r="K5" s="513">
        <f t="shared" si="2"/>
        <v>704</v>
      </c>
      <c r="L5" s="1134">
        <f t="shared" si="3"/>
        <v>3.61025641</v>
      </c>
      <c r="M5" s="1166"/>
      <c r="N5" s="1055" t="s">
        <v>313</v>
      </c>
      <c r="O5" s="1055"/>
      <c r="P5" s="510">
        <v>899.0</v>
      </c>
      <c r="Q5" s="1106">
        <v>799.0</v>
      </c>
    </row>
    <row r="6" ht="84.75" customHeight="1" outlineLevel="1">
      <c r="A6" s="1055"/>
      <c r="B6" s="381" t="s">
        <v>1840</v>
      </c>
      <c r="C6" s="381" t="s">
        <v>1841</v>
      </c>
      <c r="D6" s="1204" t="s">
        <v>1842</v>
      </c>
      <c r="E6" s="1125"/>
      <c r="F6" s="381" t="s">
        <v>1843</v>
      </c>
      <c r="G6" s="1125">
        <v>400.0</v>
      </c>
      <c r="H6" s="513">
        <v>999.0</v>
      </c>
      <c r="I6" s="517">
        <v>320.0</v>
      </c>
      <c r="J6" s="512">
        <f t="shared" si="1"/>
        <v>0.3203203203</v>
      </c>
      <c r="K6" s="513">
        <f t="shared" si="2"/>
        <v>679</v>
      </c>
      <c r="L6" s="1134">
        <f t="shared" si="3"/>
        <v>2.121875</v>
      </c>
      <c r="M6" s="1123">
        <v>1099.0</v>
      </c>
      <c r="N6" s="1055" t="s">
        <v>315</v>
      </c>
      <c r="O6" s="1055"/>
      <c r="P6" s="513">
        <v>899.0</v>
      </c>
      <c r="Q6" s="1109"/>
    </row>
    <row r="7" outlineLevel="1">
      <c r="A7" s="1055"/>
      <c r="B7" s="125" t="s">
        <v>1844</v>
      </c>
      <c r="C7" s="381" t="s">
        <v>1845</v>
      </c>
      <c r="D7" s="1204" t="s">
        <v>330</v>
      </c>
      <c r="E7" s="516"/>
      <c r="F7" s="381" t="s">
        <v>1845</v>
      </c>
      <c r="G7" s="516">
        <v>1000.0</v>
      </c>
      <c r="H7" s="510">
        <v>1899.0</v>
      </c>
      <c r="I7" s="517">
        <v>567.0</v>
      </c>
      <c r="J7" s="512">
        <f t="shared" si="1"/>
        <v>0.2985781991</v>
      </c>
      <c r="K7" s="513">
        <f t="shared" si="2"/>
        <v>1332</v>
      </c>
      <c r="L7" s="1134">
        <f t="shared" si="3"/>
        <v>2.349206349</v>
      </c>
      <c r="M7" s="1166"/>
      <c r="N7" s="1055" t="s">
        <v>313</v>
      </c>
      <c r="O7" s="1055"/>
      <c r="P7" s="510">
        <v>0.0</v>
      </c>
      <c r="Q7" s="1122">
        <v>799.0</v>
      </c>
    </row>
    <row r="8" outlineLevel="1">
      <c r="A8" s="1055"/>
      <c r="B8" s="381"/>
      <c r="C8" s="381" t="s">
        <v>1639</v>
      </c>
      <c r="D8" s="1204" t="s">
        <v>108</v>
      </c>
      <c r="E8" s="516"/>
      <c r="F8" s="381" t="s">
        <v>1639</v>
      </c>
      <c r="G8" s="516">
        <v>550.0</v>
      </c>
      <c r="H8" s="510">
        <v>949.0</v>
      </c>
      <c r="I8" s="517">
        <v>298.0</v>
      </c>
      <c r="J8" s="512">
        <f t="shared" si="1"/>
        <v>0.3140147524</v>
      </c>
      <c r="K8" s="513">
        <f t="shared" si="2"/>
        <v>651</v>
      </c>
      <c r="L8" s="1134">
        <f t="shared" si="3"/>
        <v>2.184563758</v>
      </c>
      <c r="M8" s="1123">
        <v>999.0</v>
      </c>
      <c r="N8" s="1055" t="s">
        <v>315</v>
      </c>
      <c r="O8" s="1055"/>
      <c r="P8" s="510">
        <v>799.0</v>
      </c>
      <c r="Q8" s="510">
        <v>749.0</v>
      </c>
    </row>
    <row r="9" ht="75.75" customHeight="1" outlineLevel="1">
      <c r="A9" s="1055"/>
      <c r="B9" s="1130" t="s">
        <v>1846</v>
      </c>
      <c r="C9" s="1055" t="s">
        <v>1847</v>
      </c>
      <c r="D9" s="1206" t="s">
        <v>1650</v>
      </c>
      <c r="E9" s="1132"/>
      <c r="F9" s="1055" t="s">
        <v>1848</v>
      </c>
      <c r="G9" s="1132">
        <v>700.0</v>
      </c>
      <c r="H9" s="1123">
        <v>1399.0</v>
      </c>
      <c r="I9" s="517">
        <v>420.0</v>
      </c>
      <c r="J9" s="512">
        <f t="shared" si="1"/>
        <v>0.3002144389</v>
      </c>
      <c r="K9" s="1133">
        <f t="shared" si="2"/>
        <v>979</v>
      </c>
      <c r="L9" s="1134">
        <f t="shared" si="3"/>
        <v>2.330952381</v>
      </c>
      <c r="M9" s="1123">
        <v>1499.0</v>
      </c>
      <c r="N9" s="1135" t="s">
        <v>315</v>
      </c>
      <c r="O9" s="1135"/>
      <c r="P9" s="1123">
        <v>0.0</v>
      </c>
      <c r="Q9" s="1110">
        <v>1199.0</v>
      </c>
    </row>
    <row r="10" ht="48.0" customHeight="1" outlineLevel="1">
      <c r="A10" s="1055"/>
      <c r="B10" s="1130"/>
      <c r="C10" s="1055" t="s">
        <v>1649</v>
      </c>
      <c r="D10" s="1206" t="s">
        <v>1648</v>
      </c>
      <c r="E10" s="1132"/>
      <c r="F10" s="1055" t="s">
        <v>1849</v>
      </c>
      <c r="G10" s="1132">
        <v>1250.0</v>
      </c>
      <c r="H10" s="510">
        <v>2999.0</v>
      </c>
      <c r="I10" s="517">
        <v>867.0</v>
      </c>
      <c r="J10" s="512">
        <f t="shared" si="1"/>
        <v>0.2890963655</v>
      </c>
      <c r="K10" s="1133">
        <f t="shared" si="2"/>
        <v>2132</v>
      </c>
      <c r="L10" s="1134">
        <f t="shared" si="3"/>
        <v>2.45905421</v>
      </c>
      <c r="M10" s="1123">
        <v>3199.0</v>
      </c>
      <c r="N10" s="1135" t="s">
        <v>315</v>
      </c>
      <c r="O10" s="1135"/>
      <c r="P10" s="510">
        <v>2799.0</v>
      </c>
      <c r="Q10" s="1166">
        <v>2599.0</v>
      </c>
    </row>
    <row r="11" ht="83.25" customHeight="1" outlineLevel="1">
      <c r="A11" s="1055"/>
      <c r="B11" s="381"/>
      <c r="C11" s="1055" t="s">
        <v>1645</v>
      </c>
      <c r="D11" s="1204" t="s">
        <v>1644</v>
      </c>
      <c r="E11" s="1125"/>
      <c r="F11" s="1055" t="s">
        <v>1850</v>
      </c>
      <c r="G11" s="1125">
        <v>1200.0</v>
      </c>
      <c r="H11" s="513">
        <v>1599.0</v>
      </c>
      <c r="I11" s="517">
        <v>314.14</v>
      </c>
      <c r="J11" s="512">
        <f t="shared" si="1"/>
        <v>0.1964602877</v>
      </c>
      <c r="K11" s="513">
        <f t="shared" si="2"/>
        <v>1284.86</v>
      </c>
      <c r="L11" s="1134">
        <f t="shared" si="3"/>
        <v>4.090087222</v>
      </c>
      <c r="M11" s="1123"/>
      <c r="N11" s="1055" t="s">
        <v>313</v>
      </c>
      <c r="O11" s="1055"/>
      <c r="P11" s="513">
        <v>1399.0</v>
      </c>
      <c r="Q11" s="513">
        <v>1199.0</v>
      </c>
    </row>
    <row r="12" outlineLevel="1">
      <c r="A12" s="1055"/>
      <c r="B12" s="178" t="s">
        <v>1851</v>
      </c>
      <c r="C12" s="178" t="s">
        <v>1852</v>
      </c>
      <c r="D12" s="1207" t="s">
        <v>1642</v>
      </c>
      <c r="E12" s="516"/>
      <c r="F12" s="178" t="s">
        <v>1853</v>
      </c>
      <c r="G12" s="516">
        <v>500.0</v>
      </c>
      <c r="H12" s="510">
        <v>1499.0</v>
      </c>
      <c r="I12" s="517">
        <v>457.0</v>
      </c>
      <c r="J12" s="512">
        <f t="shared" si="1"/>
        <v>0.3048699133</v>
      </c>
      <c r="K12" s="513">
        <f t="shared" si="2"/>
        <v>1042</v>
      </c>
      <c r="L12" s="1134">
        <f t="shared" si="3"/>
        <v>2.280087527</v>
      </c>
      <c r="M12" s="1123">
        <v>1599.0</v>
      </c>
      <c r="N12" s="1055" t="s">
        <v>315</v>
      </c>
      <c r="O12" s="1055"/>
      <c r="P12" s="510">
        <v>999.0</v>
      </c>
      <c r="Q12" s="1122">
        <v>259.0</v>
      </c>
    </row>
    <row r="13" outlineLevel="1">
      <c r="A13" s="1055"/>
      <c r="B13" s="381" t="s">
        <v>1854</v>
      </c>
      <c r="C13" s="381" t="s">
        <v>1641</v>
      </c>
      <c r="D13" s="1204" t="s">
        <v>1640</v>
      </c>
      <c r="E13" s="516"/>
      <c r="F13" s="381" t="s">
        <v>1855</v>
      </c>
      <c r="G13" s="516">
        <v>1400.0</v>
      </c>
      <c r="H13" s="510">
        <v>2499.0</v>
      </c>
      <c r="I13" s="517">
        <v>701.0</v>
      </c>
      <c r="J13" s="512">
        <f t="shared" si="1"/>
        <v>0.2805122049</v>
      </c>
      <c r="K13" s="513">
        <f t="shared" si="2"/>
        <v>1798</v>
      </c>
      <c r="L13" s="1134">
        <f t="shared" si="3"/>
        <v>2.564907275</v>
      </c>
      <c r="M13" s="1123">
        <v>2599.0</v>
      </c>
      <c r="N13" s="1055" t="s">
        <v>315</v>
      </c>
      <c r="O13" s="1055"/>
      <c r="P13" s="510">
        <v>2299.0</v>
      </c>
      <c r="Q13" s="1106">
        <v>1999.0</v>
      </c>
    </row>
    <row r="14" ht="25.5" customHeight="1" outlineLevel="1">
      <c r="A14" s="1055"/>
      <c r="B14" s="1130" t="s">
        <v>1856</v>
      </c>
      <c r="C14" s="1055" t="s">
        <v>1647</v>
      </c>
      <c r="D14" s="1190" t="s">
        <v>1646</v>
      </c>
      <c r="E14" s="1125"/>
      <c r="F14" s="1055" t="s">
        <v>1857</v>
      </c>
      <c r="G14" s="1125">
        <v>1200.0</v>
      </c>
      <c r="H14" s="513">
        <v>1599.0</v>
      </c>
      <c r="I14" s="517">
        <v>398.0</v>
      </c>
      <c r="J14" s="512">
        <f t="shared" si="1"/>
        <v>0.248905566</v>
      </c>
      <c r="K14" s="513">
        <f t="shared" si="2"/>
        <v>1201</v>
      </c>
      <c r="L14" s="1134">
        <f t="shared" si="3"/>
        <v>3.01758794</v>
      </c>
      <c r="M14" s="1123"/>
      <c r="N14" s="1055" t="s">
        <v>313</v>
      </c>
      <c r="O14" s="1055"/>
      <c r="P14" s="513">
        <v>1799.0</v>
      </c>
      <c r="Q14" s="1208"/>
    </row>
    <row r="15" ht="27.0" customHeight="1">
      <c r="A15" s="1048"/>
      <c r="B15" s="1049" t="str">
        <f>"Япония "&amp;COUNTA(D17:D23)&amp;" шт"</f>
        <v>Япония 7 шт</v>
      </c>
      <c r="C15" s="1048"/>
      <c r="D15" s="1048"/>
      <c r="E15" s="1052"/>
      <c r="F15" s="1048"/>
      <c r="G15" s="1052"/>
      <c r="H15" s="1203"/>
      <c r="I15" s="1100"/>
      <c r="J15" s="1103">
        <f>AVERAGE(J16:J23)</f>
        <v>0.2476409972</v>
      </c>
      <c r="K15" s="1048"/>
      <c r="L15" s="1048"/>
      <c r="M15" s="1048"/>
      <c r="N15" s="1102"/>
      <c r="O15" s="1102"/>
      <c r="P15" s="1203"/>
      <c r="Q15" s="1203"/>
    </row>
    <row r="16" ht="67.5" customHeight="1" outlineLevel="1">
      <c r="A16" s="1055"/>
      <c r="B16" s="1055" t="s">
        <v>1858</v>
      </c>
      <c r="C16" s="1055" t="s">
        <v>1665</v>
      </c>
      <c r="D16" s="1204" t="s">
        <v>1859</v>
      </c>
      <c r="E16" s="516" t="s">
        <v>1860</v>
      </c>
      <c r="F16" s="1040" t="s">
        <v>1861</v>
      </c>
      <c r="G16" s="516">
        <v>120.0</v>
      </c>
      <c r="H16" s="510">
        <v>599.0</v>
      </c>
      <c r="I16" s="1142">
        <v>187.0</v>
      </c>
      <c r="J16" s="512">
        <f t="shared" ref="J16:J23" si="4">I16/H16</f>
        <v>0.3121869783</v>
      </c>
      <c r="K16" s="513">
        <f t="shared" ref="K16:K23" si="5">H16-I16</f>
        <v>412</v>
      </c>
      <c r="L16" s="1134">
        <f t="shared" ref="L16:L23" si="6">H16/I16-1</f>
        <v>2.203208556</v>
      </c>
      <c r="M16" s="1123">
        <v>699.0</v>
      </c>
      <c r="N16" s="1055" t="s">
        <v>315</v>
      </c>
      <c r="O16" s="1055"/>
      <c r="P16" s="510">
        <v>0.0</v>
      </c>
      <c r="Q16" s="1122"/>
    </row>
    <row r="17" ht="25.5" customHeight="1" outlineLevel="1">
      <c r="A17" s="1055"/>
      <c r="B17" s="1141"/>
      <c r="C17" s="1055" t="s">
        <v>1862</v>
      </c>
      <c r="D17" s="1204" t="s">
        <v>1652</v>
      </c>
      <c r="E17" s="516"/>
      <c r="F17" s="1055"/>
      <c r="G17" s="516">
        <v>200.0</v>
      </c>
      <c r="H17" s="510">
        <v>459.0</v>
      </c>
      <c r="I17" s="517">
        <v>75.9</v>
      </c>
      <c r="J17" s="512">
        <f t="shared" si="4"/>
        <v>0.1653594771</v>
      </c>
      <c r="K17" s="513">
        <f t="shared" si="5"/>
        <v>383.1</v>
      </c>
      <c r="L17" s="1134">
        <f t="shared" si="6"/>
        <v>5.04743083</v>
      </c>
      <c r="M17" s="1123">
        <v>499.0</v>
      </c>
      <c r="N17" s="1055" t="s">
        <v>315</v>
      </c>
      <c r="O17" s="1055"/>
      <c r="P17" s="510">
        <v>399.0</v>
      </c>
      <c r="Q17" s="510">
        <v>399.0</v>
      </c>
    </row>
    <row r="18" ht="25.5" customHeight="1" outlineLevel="1">
      <c r="A18" s="1055"/>
      <c r="B18" s="1055"/>
      <c r="C18" s="1055" t="s">
        <v>1657</v>
      </c>
      <c r="D18" s="1204" t="s">
        <v>1863</v>
      </c>
      <c r="E18" s="516" t="s">
        <v>1860</v>
      </c>
      <c r="F18" s="1055" t="s">
        <v>1657</v>
      </c>
      <c r="G18" s="516">
        <v>160.0</v>
      </c>
      <c r="H18" s="510">
        <v>399.0</v>
      </c>
      <c r="I18" s="517">
        <v>67.9</v>
      </c>
      <c r="J18" s="512">
        <f t="shared" si="4"/>
        <v>0.1701754386</v>
      </c>
      <c r="K18" s="513">
        <f t="shared" si="5"/>
        <v>331.1</v>
      </c>
      <c r="L18" s="1134">
        <f t="shared" si="6"/>
        <v>4.87628866</v>
      </c>
      <c r="M18" s="1123">
        <v>459.0</v>
      </c>
      <c r="N18" s="1055" t="s">
        <v>315</v>
      </c>
      <c r="O18" s="1055"/>
      <c r="P18" s="510">
        <v>349.0</v>
      </c>
      <c r="Q18" s="510">
        <v>349.0</v>
      </c>
    </row>
    <row r="19" ht="67.5" customHeight="1" outlineLevel="1">
      <c r="A19" s="1055"/>
      <c r="B19" s="1055" t="s">
        <v>1864</v>
      </c>
      <c r="C19" s="1055" t="s">
        <v>1661</v>
      </c>
      <c r="D19" s="1204" t="s">
        <v>1660</v>
      </c>
      <c r="E19" s="516"/>
      <c r="F19" s="1055"/>
      <c r="G19" s="516">
        <v>240.0</v>
      </c>
      <c r="H19" s="510">
        <v>599.0</v>
      </c>
      <c r="I19" s="517">
        <v>162.0</v>
      </c>
      <c r="J19" s="512">
        <f t="shared" si="4"/>
        <v>0.2704507513</v>
      </c>
      <c r="K19" s="513">
        <f t="shared" si="5"/>
        <v>437</v>
      </c>
      <c r="L19" s="1134">
        <f t="shared" si="6"/>
        <v>2.697530864</v>
      </c>
      <c r="M19" s="1123">
        <v>699.0</v>
      </c>
      <c r="N19" s="1055" t="s">
        <v>315</v>
      </c>
      <c r="O19" s="1055"/>
      <c r="P19" s="510">
        <v>539.0</v>
      </c>
      <c r="Q19" s="1106">
        <v>499.0</v>
      </c>
    </row>
    <row r="20" ht="25.5" customHeight="1" outlineLevel="1">
      <c r="A20" s="1055"/>
      <c r="B20" s="1055"/>
      <c r="C20" s="1055" t="s">
        <v>1865</v>
      </c>
      <c r="D20" s="1204" t="s">
        <v>1658</v>
      </c>
      <c r="E20" s="516"/>
      <c r="F20" s="1055"/>
      <c r="G20" s="516">
        <v>230.0</v>
      </c>
      <c r="H20" s="510">
        <v>499.0</v>
      </c>
      <c r="I20" s="517">
        <v>135.0</v>
      </c>
      <c r="J20" s="512">
        <f t="shared" si="4"/>
        <v>0.2705410822</v>
      </c>
      <c r="K20" s="513">
        <f t="shared" si="5"/>
        <v>364</v>
      </c>
      <c r="L20" s="1134">
        <f t="shared" si="6"/>
        <v>2.696296296</v>
      </c>
      <c r="M20" s="1123">
        <v>559.0</v>
      </c>
      <c r="N20" s="1055" t="s">
        <v>315</v>
      </c>
      <c r="O20" s="1055"/>
      <c r="P20" s="510">
        <v>459.0</v>
      </c>
      <c r="Q20" s="510">
        <v>399.0</v>
      </c>
    </row>
    <row r="21" ht="25.5" customHeight="1" outlineLevel="1">
      <c r="A21" s="1055"/>
      <c r="B21" s="1055"/>
      <c r="C21" s="1055" t="s">
        <v>1866</v>
      </c>
      <c r="D21" s="1204" t="s">
        <v>1654</v>
      </c>
      <c r="E21" s="516"/>
      <c r="F21" s="1055"/>
      <c r="G21" s="516">
        <v>200.0</v>
      </c>
      <c r="H21" s="510">
        <v>599.0</v>
      </c>
      <c r="I21" s="517">
        <v>157.0</v>
      </c>
      <c r="J21" s="512">
        <f t="shared" si="4"/>
        <v>0.2621035058</v>
      </c>
      <c r="K21" s="513">
        <f t="shared" si="5"/>
        <v>442</v>
      </c>
      <c r="L21" s="1134">
        <f t="shared" si="6"/>
        <v>2.815286624</v>
      </c>
      <c r="M21" s="1123">
        <v>699.0</v>
      </c>
      <c r="N21" s="1055" t="s">
        <v>315</v>
      </c>
      <c r="O21" s="1055"/>
      <c r="P21" s="510">
        <v>559.0</v>
      </c>
      <c r="Q21" s="510">
        <v>499.0</v>
      </c>
    </row>
    <row r="22" ht="67.5" customHeight="1" outlineLevel="1">
      <c r="A22" s="1055"/>
      <c r="B22" s="1055"/>
      <c r="C22" s="1055" t="s">
        <v>1663</v>
      </c>
      <c r="D22" s="1204" t="s">
        <v>1662</v>
      </c>
      <c r="E22" s="516"/>
      <c r="F22" s="1055" t="s">
        <v>1867</v>
      </c>
      <c r="G22" s="516">
        <v>200.0</v>
      </c>
      <c r="H22" s="510">
        <v>529.0</v>
      </c>
      <c r="I22" s="1142">
        <v>157.0</v>
      </c>
      <c r="J22" s="512">
        <f t="shared" si="4"/>
        <v>0.2967863894</v>
      </c>
      <c r="K22" s="513">
        <f t="shared" si="5"/>
        <v>372</v>
      </c>
      <c r="L22" s="1134">
        <f t="shared" si="6"/>
        <v>2.369426752</v>
      </c>
      <c r="M22" s="1123">
        <v>599.0</v>
      </c>
      <c r="N22" s="1055" t="s">
        <v>315</v>
      </c>
      <c r="O22" s="1055"/>
      <c r="P22" s="510">
        <v>399.0</v>
      </c>
      <c r="Q22" s="510"/>
    </row>
    <row r="23" ht="67.5" customHeight="1" outlineLevel="1">
      <c r="A23" s="1055"/>
      <c r="B23" s="1055" t="s">
        <v>1868</v>
      </c>
      <c r="C23" s="1055" t="s">
        <v>1667</v>
      </c>
      <c r="D23" s="1204" t="s">
        <v>1869</v>
      </c>
      <c r="F23" s="516" t="s">
        <v>1870</v>
      </c>
      <c r="G23" s="516">
        <v>200.0</v>
      </c>
      <c r="H23" s="510">
        <v>349.0</v>
      </c>
      <c r="I23" s="1142">
        <v>81.5</v>
      </c>
      <c r="J23" s="512">
        <f t="shared" si="4"/>
        <v>0.2335243553</v>
      </c>
      <c r="K23" s="513">
        <f t="shared" si="5"/>
        <v>267.5</v>
      </c>
      <c r="L23" s="1134">
        <f t="shared" si="6"/>
        <v>3.282208589</v>
      </c>
      <c r="M23" s="1123">
        <v>399.0</v>
      </c>
      <c r="N23" s="1055" t="s">
        <v>315</v>
      </c>
      <c r="O23" s="1055"/>
      <c r="P23" s="510">
        <v>299.0</v>
      </c>
      <c r="Q23" s="1122"/>
    </row>
    <row r="24" ht="25.5" customHeight="1">
      <c r="A24" s="1049"/>
      <c r="B24" s="1049" t="str">
        <f>"Салаты "&amp;COUNTA(D26:D30)&amp;" шт"</f>
        <v>Салаты 4 шт</v>
      </c>
      <c r="C24" s="1149"/>
      <c r="D24" s="1149"/>
      <c r="E24" s="1150"/>
      <c r="F24" s="1149"/>
      <c r="G24" s="1150"/>
      <c r="H24" s="1209"/>
      <c r="I24" s="1054"/>
      <c r="J24" s="1103">
        <f>AVERAGE(J25:J30)</f>
        <v>0.2539726673</v>
      </c>
      <c r="K24" s="1149"/>
      <c r="L24" s="1149"/>
      <c r="M24" s="1151"/>
      <c r="N24" s="1153"/>
      <c r="O24" s="1153"/>
      <c r="P24" s="1209"/>
      <c r="Q24" s="1209"/>
    </row>
    <row r="25" ht="45.0" customHeight="1" outlineLevel="1">
      <c r="A25" s="1055"/>
      <c r="B25" s="178" t="s">
        <v>1871</v>
      </c>
      <c r="C25" s="1210" t="s">
        <v>1671</v>
      </c>
      <c r="D25" s="1207" t="s">
        <v>1872</v>
      </c>
      <c r="E25" s="516"/>
      <c r="F25" s="1211" t="s">
        <v>1873</v>
      </c>
      <c r="G25" s="516">
        <v>180.0</v>
      </c>
      <c r="H25" s="510">
        <v>499.0</v>
      </c>
      <c r="I25" s="517">
        <v>135.0</v>
      </c>
      <c r="J25" s="512">
        <f t="shared" ref="J25:J30" si="7">I25/H25</f>
        <v>0.2705410822</v>
      </c>
      <c r="K25" s="513">
        <f t="shared" ref="K25:K30" si="8">H25-I25</f>
        <v>364</v>
      </c>
      <c r="L25" s="1134">
        <f t="shared" ref="L25:L30" si="9">H25/I25-1</f>
        <v>2.696296296</v>
      </c>
      <c r="M25" s="1166"/>
      <c r="N25" s="1055" t="s">
        <v>313</v>
      </c>
      <c r="O25" s="1055"/>
      <c r="P25" s="510">
        <v>299.0</v>
      </c>
      <c r="Q25" s="1106">
        <v>269.0</v>
      </c>
    </row>
    <row r="26" ht="47.25" customHeight="1" outlineLevel="1">
      <c r="A26" s="1055"/>
      <c r="B26" s="125" t="s">
        <v>1874</v>
      </c>
      <c r="C26" s="381" t="s">
        <v>1670</v>
      </c>
      <c r="D26" s="1204" t="s">
        <v>1669</v>
      </c>
      <c r="E26" s="516"/>
      <c r="F26" s="381" t="s">
        <v>1670</v>
      </c>
      <c r="G26" s="516">
        <v>180.0</v>
      </c>
      <c r="H26" s="510">
        <v>599.0</v>
      </c>
      <c r="I26" s="517">
        <v>135.0</v>
      </c>
      <c r="J26" s="512">
        <f t="shared" si="7"/>
        <v>0.225375626</v>
      </c>
      <c r="K26" s="513">
        <f t="shared" si="8"/>
        <v>464</v>
      </c>
      <c r="L26" s="1134">
        <f t="shared" si="9"/>
        <v>3.437037037</v>
      </c>
      <c r="M26" s="1123">
        <v>659.0</v>
      </c>
      <c r="N26" s="1055" t="s">
        <v>315</v>
      </c>
      <c r="O26" s="1055"/>
      <c r="P26" s="510">
        <v>599.0</v>
      </c>
      <c r="Q26" s="1106">
        <v>599.0</v>
      </c>
    </row>
    <row r="27" ht="25.5" customHeight="1" outlineLevel="1">
      <c r="A27" s="1055"/>
      <c r="B27" s="125"/>
      <c r="C27" s="1210" t="s">
        <v>1672</v>
      </c>
      <c r="D27" s="1204" t="s">
        <v>1875</v>
      </c>
      <c r="E27" s="516"/>
      <c r="F27" s="1211" t="s">
        <v>1876</v>
      </c>
      <c r="G27" s="516">
        <v>210.0</v>
      </c>
      <c r="H27" s="510">
        <v>499.0</v>
      </c>
      <c r="I27" s="1142">
        <v>97.9</v>
      </c>
      <c r="J27" s="512">
        <f t="shared" si="7"/>
        <v>0.1961923848</v>
      </c>
      <c r="K27" s="513">
        <f t="shared" si="8"/>
        <v>401.1</v>
      </c>
      <c r="L27" s="1134">
        <f t="shared" si="9"/>
        <v>4.097037794</v>
      </c>
      <c r="M27" s="1123">
        <v>559.0</v>
      </c>
      <c r="N27" s="1055" t="s">
        <v>315</v>
      </c>
      <c r="O27" s="1055"/>
      <c r="P27" s="510">
        <v>399.0</v>
      </c>
      <c r="Q27" s="510">
        <v>399.0</v>
      </c>
    </row>
    <row r="28" ht="30.0" customHeight="1" outlineLevel="1">
      <c r="A28" s="1055"/>
      <c r="B28" s="125"/>
      <c r="C28" s="381" t="s">
        <v>1674</v>
      </c>
      <c r="E28" s="516"/>
      <c r="F28" s="381" t="s">
        <v>1877</v>
      </c>
      <c r="G28" s="516">
        <v>210.0</v>
      </c>
      <c r="H28" s="510">
        <v>599.0</v>
      </c>
      <c r="I28" s="1142">
        <v>156.0</v>
      </c>
      <c r="J28" s="512">
        <f t="shared" si="7"/>
        <v>0.2604340568</v>
      </c>
      <c r="K28" s="513">
        <f t="shared" si="8"/>
        <v>443</v>
      </c>
      <c r="L28" s="1134">
        <f t="shared" si="9"/>
        <v>2.83974359</v>
      </c>
      <c r="M28" s="1123">
        <v>659.0</v>
      </c>
      <c r="N28" s="1055" t="s">
        <v>315</v>
      </c>
      <c r="O28" s="1055"/>
      <c r="P28" s="510">
        <v>579.0</v>
      </c>
      <c r="Q28" s="510">
        <v>569.0</v>
      </c>
    </row>
    <row r="29" ht="51.75" customHeight="1" outlineLevel="1">
      <c r="A29" s="1055"/>
      <c r="B29" s="125"/>
      <c r="C29" s="1210" t="s">
        <v>357</v>
      </c>
      <c r="D29" s="1204" t="s">
        <v>640</v>
      </c>
      <c r="E29" s="516"/>
      <c r="F29" s="1211" t="s">
        <v>1878</v>
      </c>
      <c r="G29" s="516">
        <v>190.0</v>
      </c>
      <c r="H29" s="510">
        <v>499.0</v>
      </c>
      <c r="I29" s="1142">
        <v>136.0</v>
      </c>
      <c r="J29" s="512">
        <f t="shared" si="7"/>
        <v>0.2725450902</v>
      </c>
      <c r="K29" s="513">
        <f t="shared" si="8"/>
        <v>363</v>
      </c>
      <c r="L29" s="1134">
        <f t="shared" si="9"/>
        <v>2.669117647</v>
      </c>
      <c r="M29" s="1123">
        <v>559.0</v>
      </c>
      <c r="N29" s="1055" t="s">
        <v>315</v>
      </c>
      <c r="O29" s="1055"/>
      <c r="P29" s="510">
        <v>399.0</v>
      </c>
      <c r="Q29" s="510">
        <v>399.0</v>
      </c>
    </row>
    <row r="30" ht="33.75" customHeight="1" outlineLevel="1">
      <c r="A30" s="1055"/>
      <c r="B30" s="125"/>
      <c r="C30" s="381" t="s">
        <v>1676</v>
      </c>
      <c r="D30" s="1204" t="s">
        <v>1675</v>
      </c>
      <c r="E30" s="516"/>
      <c r="F30" s="381" t="s">
        <v>1879</v>
      </c>
      <c r="G30" s="516">
        <v>150.0</v>
      </c>
      <c r="H30" s="510">
        <v>559.0</v>
      </c>
      <c r="I30" s="1142">
        <v>167.0</v>
      </c>
      <c r="J30" s="512">
        <f t="shared" si="7"/>
        <v>0.2987477639</v>
      </c>
      <c r="K30" s="513">
        <f t="shared" si="8"/>
        <v>392</v>
      </c>
      <c r="L30" s="1134">
        <f t="shared" si="9"/>
        <v>2.347305389</v>
      </c>
      <c r="M30" s="1123">
        <v>599.0</v>
      </c>
      <c r="N30" s="1055" t="s">
        <v>315</v>
      </c>
      <c r="O30" s="1055"/>
      <c r="P30" s="510">
        <v>499.0</v>
      </c>
      <c r="Q30" s="1106">
        <v>499.0</v>
      </c>
    </row>
    <row r="31" ht="25.5" customHeight="1">
      <c r="A31" s="1048"/>
      <c r="B31" s="1049" t="str">
        <f>"Закуски "&amp;COUNTA(D32:D39)&amp;" шт"</f>
        <v>Закуски 8 шт</v>
      </c>
      <c r="C31" s="1051"/>
      <c r="D31" s="1051"/>
      <c r="E31" s="1160"/>
      <c r="F31" s="1051"/>
      <c r="G31" s="1160"/>
      <c r="H31" s="1212"/>
      <c r="I31" s="1054"/>
      <c r="J31" s="1103">
        <f>AVERAGE(J32:J39)</f>
        <v>0.2515375223</v>
      </c>
      <c r="K31" s="1051"/>
      <c r="L31" s="1051"/>
      <c r="M31" s="1051"/>
      <c r="N31" s="1050"/>
      <c r="O31" s="1050"/>
      <c r="P31" s="1212"/>
      <c r="Q31" s="1212"/>
    </row>
    <row r="32" ht="25.5" customHeight="1" outlineLevel="1">
      <c r="A32" s="1055"/>
      <c r="B32" s="125" t="s">
        <v>1880</v>
      </c>
      <c r="C32" s="381"/>
      <c r="D32" s="1204" t="s">
        <v>139</v>
      </c>
      <c r="E32" s="516"/>
      <c r="F32" s="381"/>
      <c r="G32" s="516">
        <v>200.0</v>
      </c>
      <c r="H32" s="510">
        <v>279.0</v>
      </c>
      <c r="I32" s="517">
        <v>66.8</v>
      </c>
      <c r="J32" s="512">
        <f t="shared" ref="J32:J39" si="10">I32/H32</f>
        <v>0.2394265233</v>
      </c>
      <c r="K32" s="513">
        <f t="shared" ref="K32:K39" si="11">H32-I32</f>
        <v>212.2</v>
      </c>
      <c r="L32" s="1134">
        <f t="shared" ref="L32:L39" si="12">H32/I32-1</f>
        <v>3.176646707</v>
      </c>
      <c r="M32" s="1123">
        <v>359.0</v>
      </c>
      <c r="N32" s="1055" t="s">
        <v>315</v>
      </c>
      <c r="O32" s="1055"/>
      <c r="P32" s="510">
        <v>299.0</v>
      </c>
      <c r="Q32" s="1106">
        <v>299.0</v>
      </c>
    </row>
    <row r="33" ht="25.5" customHeight="1" outlineLevel="1">
      <c r="A33" s="1055"/>
      <c r="B33" s="125" t="s">
        <v>1874</v>
      </c>
      <c r="C33" s="381"/>
      <c r="D33" s="1204" t="s">
        <v>140</v>
      </c>
      <c r="E33" s="516"/>
      <c r="F33" s="381"/>
      <c r="G33" s="516" t="s">
        <v>1686</v>
      </c>
      <c r="H33" s="510">
        <v>399.0</v>
      </c>
      <c r="I33" s="517">
        <v>119.9</v>
      </c>
      <c r="J33" s="512">
        <f t="shared" si="10"/>
        <v>0.3005012531</v>
      </c>
      <c r="K33" s="513">
        <f t="shared" si="11"/>
        <v>279.1</v>
      </c>
      <c r="L33" s="1134">
        <f t="shared" si="12"/>
        <v>2.327773144</v>
      </c>
      <c r="M33" s="1123">
        <v>459.0</v>
      </c>
      <c r="N33" s="1055" t="s">
        <v>315</v>
      </c>
      <c r="O33" s="1055"/>
      <c r="P33" s="510">
        <v>379.0</v>
      </c>
      <c r="Q33" s="1106">
        <v>359.0</v>
      </c>
    </row>
    <row r="34" ht="47.25" customHeight="1" outlineLevel="1">
      <c r="A34" s="1055"/>
      <c r="B34" s="125"/>
      <c r="C34" s="381" t="s">
        <v>1683</v>
      </c>
      <c r="D34" s="1204" t="s">
        <v>1881</v>
      </c>
      <c r="E34" s="516"/>
      <c r="F34" s="381" t="s">
        <v>1882</v>
      </c>
      <c r="G34" s="516">
        <v>200.0</v>
      </c>
      <c r="H34" s="510">
        <v>469.0</v>
      </c>
      <c r="I34" s="517">
        <v>137.9</v>
      </c>
      <c r="J34" s="512">
        <f t="shared" si="10"/>
        <v>0.2940298507</v>
      </c>
      <c r="K34" s="513">
        <f t="shared" si="11"/>
        <v>331.1</v>
      </c>
      <c r="L34" s="1134">
        <f t="shared" si="12"/>
        <v>2.401015228</v>
      </c>
      <c r="M34" s="1123">
        <v>499.0</v>
      </c>
      <c r="N34" s="1055" t="s">
        <v>315</v>
      </c>
      <c r="O34" s="1055"/>
      <c r="P34" s="510">
        <v>0.0</v>
      </c>
      <c r="Q34" s="1122">
        <v>399.0</v>
      </c>
    </row>
    <row r="35" ht="25.5" customHeight="1" outlineLevel="1">
      <c r="A35" s="1055"/>
      <c r="B35" s="125"/>
      <c r="C35" s="381"/>
      <c r="D35" s="1204" t="s">
        <v>1687</v>
      </c>
      <c r="E35" s="516"/>
      <c r="F35" s="381"/>
      <c r="G35" s="516" t="s">
        <v>1688</v>
      </c>
      <c r="H35" s="510">
        <v>229.0</v>
      </c>
      <c r="I35" s="517">
        <v>52.0</v>
      </c>
      <c r="J35" s="512">
        <f t="shared" si="10"/>
        <v>0.2270742358</v>
      </c>
      <c r="K35" s="513">
        <f t="shared" si="11"/>
        <v>177</v>
      </c>
      <c r="L35" s="1134">
        <f t="shared" si="12"/>
        <v>3.403846154</v>
      </c>
      <c r="M35" s="1123">
        <v>259.0</v>
      </c>
      <c r="N35" s="1055" t="s">
        <v>315</v>
      </c>
      <c r="O35" s="1055"/>
      <c r="P35" s="510">
        <v>199.0</v>
      </c>
      <c r="Q35" s="1106">
        <v>199.0</v>
      </c>
    </row>
    <row r="36" outlineLevel="1">
      <c r="A36" s="1055"/>
      <c r="B36" s="125"/>
      <c r="C36" s="381" t="s">
        <v>1883</v>
      </c>
      <c r="D36" s="1204" t="s">
        <v>1884</v>
      </c>
      <c r="E36" s="516" t="s">
        <v>1885</v>
      </c>
      <c r="F36" s="381"/>
      <c r="G36" s="516">
        <v>300.0</v>
      </c>
      <c r="H36" s="510">
        <v>499.0</v>
      </c>
      <c r="I36" s="517">
        <v>152.3</v>
      </c>
      <c r="J36" s="512">
        <f t="shared" si="10"/>
        <v>0.3052104208</v>
      </c>
      <c r="K36" s="513">
        <f t="shared" si="11"/>
        <v>346.7</v>
      </c>
      <c r="L36" s="1134">
        <f t="shared" si="12"/>
        <v>2.276428102</v>
      </c>
      <c r="M36" s="1123">
        <v>599.0</v>
      </c>
      <c r="N36" s="1055" t="s">
        <v>315</v>
      </c>
      <c r="O36" s="1055"/>
      <c r="P36" s="510">
        <v>0.0</v>
      </c>
      <c r="Q36" s="1122">
        <v>399.0</v>
      </c>
    </row>
    <row r="37" ht="25.5" customHeight="1" outlineLevel="1">
      <c r="A37" s="1055"/>
      <c r="B37" s="125" t="s">
        <v>1880</v>
      </c>
      <c r="C37" s="381"/>
      <c r="D37" s="1204" t="s">
        <v>1886</v>
      </c>
      <c r="E37" s="516"/>
      <c r="F37" s="381"/>
      <c r="G37" s="516">
        <v>200.0</v>
      </c>
      <c r="H37" s="510">
        <v>279.0</v>
      </c>
      <c r="I37" s="517">
        <v>66.8</v>
      </c>
      <c r="J37" s="512">
        <f t="shared" si="10"/>
        <v>0.2394265233</v>
      </c>
      <c r="K37" s="513">
        <f t="shared" si="11"/>
        <v>212.2</v>
      </c>
      <c r="L37" s="1134">
        <f t="shared" si="12"/>
        <v>3.176646707</v>
      </c>
      <c r="M37" s="1123">
        <v>359.0</v>
      </c>
      <c r="N37" s="1055" t="s">
        <v>315</v>
      </c>
      <c r="O37" s="1055"/>
      <c r="P37" s="510">
        <v>299.0</v>
      </c>
      <c r="Q37" s="1106">
        <v>299.0</v>
      </c>
    </row>
    <row r="38" ht="24.75" customHeight="1" outlineLevel="1">
      <c r="A38" s="1055"/>
      <c r="B38" s="125" t="s">
        <v>1880</v>
      </c>
      <c r="C38" s="381"/>
      <c r="D38" s="1204" t="s">
        <v>135</v>
      </c>
      <c r="E38" s="516"/>
      <c r="F38" s="381"/>
      <c r="G38" s="516" t="s">
        <v>1686</v>
      </c>
      <c r="H38" s="510">
        <v>339.0</v>
      </c>
      <c r="I38" s="517">
        <v>69.9</v>
      </c>
      <c r="J38" s="512">
        <f t="shared" si="10"/>
        <v>0.2061946903</v>
      </c>
      <c r="K38" s="513">
        <f t="shared" si="11"/>
        <v>269.1</v>
      </c>
      <c r="L38" s="1134">
        <f t="shared" si="12"/>
        <v>3.849785408</v>
      </c>
      <c r="M38" s="1123">
        <v>399.0</v>
      </c>
      <c r="N38" s="1055" t="s">
        <v>315</v>
      </c>
      <c r="O38" s="1055"/>
      <c r="P38" s="510">
        <v>0.0</v>
      </c>
      <c r="Q38" s="1106">
        <v>359.0</v>
      </c>
    </row>
    <row r="39" ht="25.5" customHeight="1" outlineLevel="1">
      <c r="A39" s="1040"/>
      <c r="B39" s="1090"/>
      <c r="C39" s="1090" t="s">
        <v>1685</v>
      </c>
      <c r="D39" s="1213" t="s">
        <v>133</v>
      </c>
      <c r="E39" s="509" t="s">
        <v>1686</v>
      </c>
      <c r="F39" s="1192"/>
      <c r="G39" s="1192" t="s">
        <v>1686</v>
      </c>
      <c r="H39" s="1106">
        <v>229.0</v>
      </c>
      <c r="I39" s="1108">
        <v>45.9</v>
      </c>
      <c r="J39" s="521">
        <f t="shared" si="10"/>
        <v>0.2004366812</v>
      </c>
      <c r="K39" s="1109">
        <f t="shared" si="11"/>
        <v>183.1</v>
      </c>
      <c r="L39" s="1134">
        <f t="shared" si="12"/>
        <v>3.989106754</v>
      </c>
      <c r="M39" s="1120">
        <v>279.0</v>
      </c>
      <c r="N39" s="1055"/>
      <c r="O39" s="1055"/>
      <c r="P39" s="510"/>
      <c r="Q39" s="1145"/>
    </row>
    <row r="40" ht="25.5" customHeight="1">
      <c r="A40" s="1048"/>
      <c r="B40" s="1049" t="str">
        <f>"Супы "&amp;COUNTA(D41:D44)&amp;" шт"</f>
        <v>Супы 4 шт</v>
      </c>
      <c r="C40" s="1051"/>
      <c r="D40" s="1051"/>
      <c r="E40" s="1160"/>
      <c r="F40" s="1051"/>
      <c r="G40" s="1160"/>
      <c r="H40" s="1212"/>
      <c r="I40" s="1054"/>
      <c r="J40" s="1152">
        <f>AVERAGE(J41:J44)</f>
        <v>0.2424123849</v>
      </c>
      <c r="K40" s="1051"/>
      <c r="L40" s="1051"/>
      <c r="M40" s="1051"/>
      <c r="N40" s="1050"/>
      <c r="O40" s="1050"/>
      <c r="P40" s="1212"/>
      <c r="Q40" s="1212"/>
    </row>
    <row r="41" ht="25.5" customHeight="1" outlineLevel="1">
      <c r="A41" s="1055"/>
      <c r="B41" s="125"/>
      <c r="C41" s="381" t="s">
        <v>1692</v>
      </c>
      <c r="D41" s="1205" t="s">
        <v>1691</v>
      </c>
      <c r="E41" s="516"/>
      <c r="F41" s="381" t="s">
        <v>1887</v>
      </c>
      <c r="G41" s="516">
        <v>300.0</v>
      </c>
      <c r="H41" s="510">
        <v>459.0</v>
      </c>
      <c r="I41" s="517">
        <v>132.0</v>
      </c>
      <c r="J41" s="512">
        <f t="shared" ref="J41:J44" si="13">I41/H41</f>
        <v>0.2875816993</v>
      </c>
      <c r="K41" s="513">
        <f t="shared" ref="K41:K44" si="14">H41-I41</f>
        <v>327</v>
      </c>
      <c r="L41" s="1134">
        <f t="shared" ref="L41:L44" si="15">H41/I41-1</f>
        <v>2.477272727</v>
      </c>
      <c r="M41" s="1123">
        <v>499.0</v>
      </c>
      <c r="N41" s="1055" t="s">
        <v>315</v>
      </c>
      <c r="O41" s="1055"/>
      <c r="P41" s="510">
        <v>399.0</v>
      </c>
      <c r="Q41" s="510">
        <v>399.0</v>
      </c>
    </row>
    <row r="42" ht="25.5" customHeight="1" outlineLevel="1">
      <c r="A42" s="1055"/>
      <c r="B42" s="125"/>
      <c r="C42" s="381" t="s">
        <v>1694</v>
      </c>
      <c r="D42" s="1204" t="s">
        <v>1693</v>
      </c>
      <c r="E42" s="516" t="s">
        <v>1888</v>
      </c>
      <c r="F42" s="381" t="s">
        <v>1889</v>
      </c>
      <c r="G42" s="516">
        <v>350.0</v>
      </c>
      <c r="H42" s="510">
        <v>659.0</v>
      </c>
      <c r="I42" s="517">
        <v>173.0</v>
      </c>
      <c r="J42" s="512">
        <f t="shared" si="13"/>
        <v>0.2625189681</v>
      </c>
      <c r="K42" s="513">
        <f t="shared" si="14"/>
        <v>486</v>
      </c>
      <c r="L42" s="1134">
        <f t="shared" si="15"/>
        <v>2.809248555</v>
      </c>
      <c r="M42" s="1123">
        <v>699.0</v>
      </c>
      <c r="N42" s="1055" t="s">
        <v>315</v>
      </c>
      <c r="O42" s="1055"/>
      <c r="P42" s="510">
        <v>599.0</v>
      </c>
      <c r="Q42" s="510">
        <v>579.0</v>
      </c>
    </row>
    <row r="43" ht="25.5" customHeight="1" outlineLevel="1">
      <c r="A43" s="1055"/>
      <c r="B43" s="125"/>
      <c r="C43" s="381" t="s">
        <v>1696</v>
      </c>
      <c r="D43" s="1204" t="s">
        <v>1890</v>
      </c>
      <c r="E43" s="516"/>
      <c r="F43" s="381" t="s">
        <v>1891</v>
      </c>
      <c r="G43" s="516">
        <v>300.0</v>
      </c>
      <c r="H43" s="510">
        <v>399.0</v>
      </c>
      <c r="I43" s="517">
        <v>84.0</v>
      </c>
      <c r="J43" s="512">
        <f t="shared" si="13"/>
        <v>0.2105263158</v>
      </c>
      <c r="K43" s="513">
        <f t="shared" si="14"/>
        <v>315</v>
      </c>
      <c r="L43" s="1134">
        <f t="shared" si="15"/>
        <v>3.75</v>
      </c>
      <c r="M43" s="1123">
        <v>459.0</v>
      </c>
      <c r="N43" s="1055" t="s">
        <v>315</v>
      </c>
      <c r="O43" s="1055"/>
      <c r="P43" s="510">
        <v>369.0</v>
      </c>
      <c r="Q43" s="510">
        <v>349.0</v>
      </c>
    </row>
    <row r="44" ht="25.5" customHeight="1" outlineLevel="1">
      <c r="A44" s="1055"/>
      <c r="B44" s="178"/>
      <c r="C44" s="178" t="s">
        <v>1690</v>
      </c>
      <c r="D44" s="1204" t="s">
        <v>1689</v>
      </c>
      <c r="E44" s="516" t="s">
        <v>1888</v>
      </c>
      <c r="F44" s="178"/>
      <c r="G44" s="516">
        <v>300.0</v>
      </c>
      <c r="H44" s="510">
        <v>399.0</v>
      </c>
      <c r="I44" s="517">
        <v>83.4</v>
      </c>
      <c r="J44" s="512">
        <f t="shared" si="13"/>
        <v>0.2090225564</v>
      </c>
      <c r="K44" s="513">
        <f t="shared" si="14"/>
        <v>315.6</v>
      </c>
      <c r="L44" s="1134">
        <f t="shared" si="15"/>
        <v>3.784172662</v>
      </c>
      <c r="M44" s="1123">
        <v>459.0</v>
      </c>
      <c r="N44" s="1055" t="s">
        <v>315</v>
      </c>
      <c r="O44" s="1055"/>
      <c r="P44" s="510">
        <v>339.0</v>
      </c>
      <c r="Q44" s="510">
        <v>289.0</v>
      </c>
    </row>
    <row r="45" ht="25.5" customHeight="1">
      <c r="A45" s="1048"/>
      <c r="B45" s="1049" t="str">
        <f>"Паста "&amp;COUNTA(D46:D50)&amp;" шт"</f>
        <v>Паста 5 шт</v>
      </c>
      <c r="C45" s="1051"/>
      <c r="D45" s="1051"/>
      <c r="E45" s="1052"/>
      <c r="F45" s="1051"/>
      <c r="G45" s="1052" t="s">
        <v>1055</v>
      </c>
      <c r="H45" s="1212"/>
      <c r="I45" s="1054"/>
      <c r="J45" s="1103">
        <f>AVERAGE(J46:J51)</f>
        <v>0.2848051771</v>
      </c>
      <c r="K45" s="1051"/>
      <c r="L45" s="1051"/>
      <c r="M45" s="1051"/>
      <c r="N45" s="1050"/>
      <c r="O45" s="1050"/>
      <c r="P45" s="1212"/>
      <c r="Q45" s="1212"/>
    </row>
    <row r="46" ht="39.75" customHeight="1" outlineLevel="1">
      <c r="A46" s="1055"/>
      <c r="B46" s="381" t="s">
        <v>1892</v>
      </c>
      <c r="C46" s="381" t="s">
        <v>1698</v>
      </c>
      <c r="D46" s="1204" t="s">
        <v>1893</v>
      </c>
      <c r="E46" s="516"/>
      <c r="F46" s="381"/>
      <c r="G46" s="516">
        <v>280.0</v>
      </c>
      <c r="H46" s="510">
        <v>569.0</v>
      </c>
      <c r="I46" s="517">
        <v>162.0</v>
      </c>
      <c r="J46" s="512">
        <f t="shared" ref="J46:J51" si="16">I46/H46</f>
        <v>0.2847100176</v>
      </c>
      <c r="K46" s="513">
        <f t="shared" ref="K46:K51" si="17">H46-I46</f>
        <v>407</v>
      </c>
      <c r="L46" s="1134">
        <f>H46/I46-1</f>
        <v>2.512345679</v>
      </c>
      <c r="M46" s="1123">
        <v>599.0</v>
      </c>
      <c r="N46" s="1055" t="s">
        <v>315</v>
      </c>
      <c r="O46" s="1055"/>
      <c r="P46" s="510">
        <v>529.0</v>
      </c>
      <c r="Q46" s="1106">
        <v>499.0</v>
      </c>
    </row>
    <row r="47" ht="25.5" customHeight="1">
      <c r="A47" s="1090"/>
      <c r="B47" s="1190"/>
      <c r="C47" s="1214"/>
      <c r="D47" s="1213" t="s">
        <v>1894</v>
      </c>
      <c r="E47" s="1215"/>
      <c r="F47" s="1215" t="s">
        <v>1706</v>
      </c>
      <c r="G47" s="509">
        <v>250.0</v>
      </c>
      <c r="H47" s="1106">
        <v>489.0</v>
      </c>
      <c r="I47" s="1115">
        <v>132.0</v>
      </c>
      <c r="J47" s="521">
        <f t="shared" si="16"/>
        <v>0.2699386503</v>
      </c>
      <c r="K47" s="1109">
        <f t="shared" si="17"/>
        <v>357</v>
      </c>
      <c r="L47" s="521">
        <f>G47/I47-1</f>
        <v>0.8939393939</v>
      </c>
      <c r="M47" s="1123">
        <v>549.0</v>
      </c>
      <c r="N47" s="1050"/>
      <c r="O47" s="1050"/>
      <c r="P47" s="1212"/>
      <c r="Q47" s="1212"/>
    </row>
    <row r="48" ht="39.75" customHeight="1" outlineLevel="1">
      <c r="A48" s="1055"/>
      <c r="B48" s="381" t="s">
        <v>1874</v>
      </c>
      <c r="C48" s="381" t="s">
        <v>1700</v>
      </c>
      <c r="D48" s="1204" t="s">
        <v>1699</v>
      </c>
      <c r="E48" s="516"/>
      <c r="F48" s="381"/>
      <c r="G48" s="516">
        <v>230.0</v>
      </c>
      <c r="H48" s="510">
        <v>469.0</v>
      </c>
      <c r="I48" s="517">
        <v>123.0</v>
      </c>
      <c r="J48" s="512">
        <f t="shared" si="16"/>
        <v>0.2622601279</v>
      </c>
      <c r="K48" s="513">
        <f t="shared" si="17"/>
        <v>346</v>
      </c>
      <c r="L48" s="1134">
        <f t="shared" ref="L48:L51" si="18">H48/I48-1</f>
        <v>2.81300813</v>
      </c>
      <c r="M48" s="1123">
        <v>539.0</v>
      </c>
      <c r="N48" s="1055" t="s">
        <v>315</v>
      </c>
      <c r="O48" s="1055"/>
      <c r="P48" s="510">
        <v>459.0</v>
      </c>
      <c r="Q48" s="1106">
        <v>429.0</v>
      </c>
    </row>
    <row r="49" ht="25.5" customHeight="1" outlineLevel="1">
      <c r="A49" s="1055"/>
      <c r="B49" s="381" t="s">
        <v>1895</v>
      </c>
      <c r="C49" s="381" t="s">
        <v>1702</v>
      </c>
      <c r="D49" s="1204" t="s">
        <v>1701</v>
      </c>
      <c r="E49" s="516"/>
      <c r="F49" s="381"/>
      <c r="G49" s="516">
        <v>250.0</v>
      </c>
      <c r="H49" s="510">
        <v>459.0</v>
      </c>
      <c r="I49" s="517">
        <v>132.0</v>
      </c>
      <c r="J49" s="512">
        <f t="shared" si="16"/>
        <v>0.2875816993</v>
      </c>
      <c r="K49" s="513">
        <f t="shared" si="17"/>
        <v>327</v>
      </c>
      <c r="L49" s="1134">
        <f t="shared" si="18"/>
        <v>2.477272727</v>
      </c>
      <c r="M49" s="1123">
        <v>529.0</v>
      </c>
      <c r="N49" s="1055" t="s">
        <v>315</v>
      </c>
      <c r="O49" s="1055"/>
      <c r="P49" s="510">
        <v>429.0</v>
      </c>
      <c r="Q49" s="1106">
        <v>399.0</v>
      </c>
    </row>
    <row r="50" ht="25.5" customHeight="1" outlineLevel="1">
      <c r="A50" s="1055"/>
      <c r="B50" s="381" t="s">
        <v>1874</v>
      </c>
      <c r="C50" s="381" t="s">
        <v>1704</v>
      </c>
      <c r="D50" s="1204" t="s">
        <v>1703</v>
      </c>
      <c r="E50" s="516"/>
      <c r="F50" s="381"/>
      <c r="G50" s="516">
        <v>250.0</v>
      </c>
      <c r="H50" s="510">
        <v>599.0</v>
      </c>
      <c r="I50" s="517">
        <v>177.0</v>
      </c>
      <c r="J50" s="512">
        <f t="shared" si="16"/>
        <v>0.2954924875</v>
      </c>
      <c r="K50" s="513">
        <f t="shared" si="17"/>
        <v>422</v>
      </c>
      <c r="L50" s="1134">
        <f t="shared" si="18"/>
        <v>2.384180791</v>
      </c>
      <c r="M50" s="1123">
        <v>659.0</v>
      </c>
      <c r="N50" s="1055" t="s">
        <v>315</v>
      </c>
      <c r="O50" s="1055"/>
      <c r="P50" s="510">
        <v>579.0</v>
      </c>
      <c r="Q50" s="1106">
        <v>559.0</v>
      </c>
    </row>
    <row r="51" ht="25.5" customHeight="1" outlineLevel="1">
      <c r="A51" s="1055"/>
      <c r="B51" s="381" t="s">
        <v>1707</v>
      </c>
      <c r="C51" s="381" t="s">
        <v>1708</v>
      </c>
      <c r="D51" s="1213" t="s">
        <v>1896</v>
      </c>
      <c r="E51" s="516"/>
      <c r="F51" s="381"/>
      <c r="G51" s="516">
        <v>230.0</v>
      </c>
      <c r="H51" s="510">
        <v>599.0</v>
      </c>
      <c r="I51" s="517">
        <v>185.0</v>
      </c>
      <c r="J51" s="512">
        <f t="shared" si="16"/>
        <v>0.3088480801</v>
      </c>
      <c r="K51" s="513">
        <f t="shared" si="17"/>
        <v>414</v>
      </c>
      <c r="L51" s="1134">
        <f t="shared" si="18"/>
        <v>2.237837838</v>
      </c>
      <c r="M51" s="1123">
        <v>659.0</v>
      </c>
      <c r="N51" s="1055"/>
      <c r="O51" s="1055"/>
      <c r="P51" s="510"/>
      <c r="Q51" s="1122"/>
    </row>
    <row r="52" ht="25.5" customHeight="1">
      <c r="A52" s="1048"/>
      <c r="B52" s="1049" t="str">
        <f>"Горячее "&amp;COUNTA(D53:D56)&amp;" шт"</f>
        <v>Горячее 4 шт</v>
      </c>
      <c r="C52" s="1051"/>
      <c r="D52" s="1051"/>
      <c r="E52" s="1052"/>
      <c r="F52" s="1051"/>
      <c r="G52" s="1052" t="s">
        <v>1055</v>
      </c>
      <c r="H52" s="1212"/>
      <c r="I52" s="1054"/>
      <c r="J52" s="1103">
        <f>AVERAGE(J53:J56)</f>
        <v>0.2353391159</v>
      </c>
      <c r="K52" s="1051"/>
      <c r="L52" s="1051"/>
      <c r="M52" s="1051"/>
      <c r="N52" s="1050"/>
      <c r="O52" s="1050"/>
      <c r="P52" s="1212"/>
      <c r="Q52" s="1212"/>
    </row>
    <row r="53" ht="25.5" customHeight="1" outlineLevel="1">
      <c r="A53" s="1055"/>
      <c r="B53" s="381"/>
      <c r="C53" s="381" t="s">
        <v>1718</v>
      </c>
      <c r="D53" s="1204" t="s">
        <v>1717</v>
      </c>
      <c r="E53" s="516"/>
      <c r="F53" s="381"/>
      <c r="G53" s="516">
        <v>120.0</v>
      </c>
      <c r="H53" s="510">
        <v>179.0</v>
      </c>
      <c r="I53" s="517">
        <v>33.0</v>
      </c>
      <c r="J53" s="512">
        <f t="shared" ref="J53:J56" si="19">I53/H53</f>
        <v>0.1843575419</v>
      </c>
      <c r="K53" s="513">
        <f t="shared" ref="K53:K56" si="20">H53-I53</f>
        <v>146</v>
      </c>
      <c r="L53" s="1134">
        <f t="shared" ref="L53:L56" si="21">H53/I53-1</f>
        <v>4.424242424</v>
      </c>
      <c r="M53" s="1123">
        <v>229.0</v>
      </c>
      <c r="N53" s="1055" t="s">
        <v>315</v>
      </c>
      <c r="O53" s="1055"/>
      <c r="P53" s="510">
        <v>159.0</v>
      </c>
      <c r="Q53" s="510">
        <v>159.0</v>
      </c>
    </row>
    <row r="54" ht="25.5" customHeight="1" outlineLevel="1">
      <c r="A54" s="1055"/>
      <c r="B54" s="381"/>
      <c r="C54" s="381" t="s">
        <v>1710</v>
      </c>
      <c r="D54" s="1204" t="s">
        <v>1897</v>
      </c>
      <c r="E54" s="516"/>
      <c r="F54" s="381"/>
      <c r="G54" s="516">
        <v>300.0</v>
      </c>
      <c r="H54" s="510">
        <v>359.0</v>
      </c>
      <c r="I54" s="517">
        <v>95.0</v>
      </c>
      <c r="J54" s="512">
        <f t="shared" si="19"/>
        <v>0.2646239554</v>
      </c>
      <c r="K54" s="513">
        <f t="shared" si="20"/>
        <v>264</v>
      </c>
      <c r="L54" s="1134">
        <f t="shared" si="21"/>
        <v>2.778947368</v>
      </c>
      <c r="M54" s="1123">
        <v>389.0</v>
      </c>
      <c r="N54" s="1055" t="s">
        <v>315</v>
      </c>
      <c r="O54" s="1055"/>
      <c r="P54" s="510">
        <v>339.0</v>
      </c>
      <c r="Q54" s="510">
        <v>299.0</v>
      </c>
    </row>
    <row r="55" ht="25.5" customHeight="1" outlineLevel="1">
      <c r="A55" s="1055"/>
      <c r="B55" s="381" t="s">
        <v>1711</v>
      </c>
      <c r="C55" s="381" t="s">
        <v>1712</v>
      </c>
      <c r="D55" s="1213" t="s">
        <v>1898</v>
      </c>
      <c r="E55" s="516" t="s">
        <v>1899</v>
      </c>
      <c r="F55" s="1215" t="s">
        <v>1900</v>
      </c>
      <c r="G55" s="516">
        <v>250.0</v>
      </c>
      <c r="H55" s="510">
        <v>549.0</v>
      </c>
      <c r="I55" s="517">
        <v>142.0</v>
      </c>
      <c r="J55" s="512">
        <f t="shared" si="19"/>
        <v>0.2586520947</v>
      </c>
      <c r="K55" s="513">
        <f t="shared" si="20"/>
        <v>407</v>
      </c>
      <c r="L55" s="1134">
        <f t="shared" si="21"/>
        <v>2.866197183</v>
      </c>
      <c r="M55" s="1123">
        <v>599.0</v>
      </c>
      <c r="N55" s="1055" t="s">
        <v>315</v>
      </c>
      <c r="O55" s="1055"/>
      <c r="P55" s="510">
        <v>0.0</v>
      </c>
      <c r="Q55" s="1122">
        <v>449.0</v>
      </c>
    </row>
    <row r="56" ht="25.5" customHeight="1" outlineLevel="1">
      <c r="A56" s="1055"/>
      <c r="B56" s="381" t="s">
        <v>1901</v>
      </c>
      <c r="C56" s="381" t="s">
        <v>1716</v>
      </c>
      <c r="D56" s="1204" t="s">
        <v>1715</v>
      </c>
      <c r="E56" s="516"/>
      <c r="F56" s="1215" t="s">
        <v>1902</v>
      </c>
      <c r="G56" s="516">
        <v>250.0</v>
      </c>
      <c r="H56" s="1145">
        <v>599.0</v>
      </c>
      <c r="I56" s="517">
        <v>140.0</v>
      </c>
      <c r="J56" s="512">
        <f t="shared" si="19"/>
        <v>0.2337228715</v>
      </c>
      <c r="K56" s="513">
        <f t="shared" si="20"/>
        <v>459</v>
      </c>
      <c r="L56" s="1134">
        <f t="shared" si="21"/>
        <v>3.278571429</v>
      </c>
      <c r="M56" s="1123">
        <v>659.0</v>
      </c>
      <c r="N56" s="1055" t="s">
        <v>315</v>
      </c>
      <c r="O56" s="1055"/>
      <c r="P56" s="510">
        <v>0.0</v>
      </c>
      <c r="Q56" s="1122"/>
    </row>
    <row r="57" ht="25.5" customHeight="1">
      <c r="A57" s="1048"/>
      <c r="B57" s="1049" t="str">
        <f>"Гриль "&amp;COUNTA(D58:D64)&amp;" шт"</f>
        <v>Гриль 7 шт</v>
      </c>
      <c r="C57" s="1051"/>
      <c r="D57" s="1051"/>
      <c r="E57" s="1052"/>
      <c r="F57" s="1051"/>
      <c r="G57" s="1052" t="s">
        <v>1055</v>
      </c>
      <c r="H57" s="1212"/>
      <c r="I57" s="1054"/>
      <c r="J57" s="1103">
        <f>AVERAGE(J58:J64)</f>
        <v>0.2807575218</v>
      </c>
      <c r="K57" s="1051"/>
      <c r="L57" s="1051"/>
      <c r="M57" s="1051"/>
      <c r="N57" s="1050"/>
      <c r="O57" s="1050"/>
      <c r="P57" s="1212"/>
      <c r="Q57" s="1212"/>
    </row>
    <row r="58" ht="40.5" customHeight="1" outlineLevel="1">
      <c r="A58" s="1055"/>
      <c r="B58" s="381"/>
      <c r="C58" s="381" t="s">
        <v>1729</v>
      </c>
      <c r="D58" s="1204" t="s">
        <v>1903</v>
      </c>
      <c r="E58" s="516"/>
      <c r="F58" s="381"/>
      <c r="G58" s="516">
        <v>300.0</v>
      </c>
      <c r="H58" s="510">
        <v>899.0</v>
      </c>
      <c r="I58" s="517">
        <v>189.0</v>
      </c>
      <c r="J58" s="512">
        <f t="shared" ref="J58:J64" si="22">I58/H58</f>
        <v>0.2102335929</v>
      </c>
      <c r="K58" s="513">
        <f t="shared" ref="K58:K64" si="23">H58-I58</f>
        <v>710</v>
      </c>
      <c r="L58" s="1134">
        <f t="shared" ref="L58:L64" si="24">H58/I58-1</f>
        <v>3.756613757</v>
      </c>
      <c r="M58" s="1123">
        <v>999.0</v>
      </c>
      <c r="N58" s="1055" t="s">
        <v>315</v>
      </c>
      <c r="O58" s="1055"/>
      <c r="P58" s="510">
        <v>899.0</v>
      </c>
      <c r="Q58" s="510">
        <v>899.0</v>
      </c>
    </row>
    <row r="59" ht="25.5" customHeight="1" outlineLevel="1">
      <c r="A59" s="1055"/>
      <c r="B59" s="381" t="s">
        <v>1904</v>
      </c>
      <c r="C59" s="381" t="s">
        <v>1714</v>
      </c>
      <c r="D59" s="1213" t="s">
        <v>421</v>
      </c>
      <c r="E59" s="516"/>
      <c r="F59" s="381" t="s">
        <v>1905</v>
      </c>
      <c r="G59" s="516">
        <v>250.0</v>
      </c>
      <c r="H59" s="510">
        <v>489.0</v>
      </c>
      <c r="I59" s="517">
        <v>133.0</v>
      </c>
      <c r="J59" s="512">
        <f t="shared" si="22"/>
        <v>0.2719836401</v>
      </c>
      <c r="K59" s="513">
        <f t="shared" si="23"/>
        <v>356</v>
      </c>
      <c r="L59" s="1134">
        <f t="shared" si="24"/>
        <v>2.676691729</v>
      </c>
      <c r="M59" s="1123">
        <v>549.0</v>
      </c>
      <c r="N59" s="1055" t="s">
        <v>313</v>
      </c>
      <c r="O59" s="1055"/>
      <c r="P59" s="510">
        <v>0.0</v>
      </c>
      <c r="Q59" s="1122"/>
    </row>
    <row r="60" ht="25.5" customHeight="1" outlineLevel="1">
      <c r="A60" s="1055"/>
      <c r="B60" s="381"/>
      <c r="C60" s="381" t="s">
        <v>1722</v>
      </c>
      <c r="D60" s="1204" t="s">
        <v>1721</v>
      </c>
      <c r="E60" s="516"/>
      <c r="F60" s="381" t="s">
        <v>1906</v>
      </c>
      <c r="G60" s="516">
        <v>230.0</v>
      </c>
      <c r="H60" s="510">
        <v>499.0</v>
      </c>
      <c r="I60" s="517">
        <v>160.0</v>
      </c>
      <c r="J60" s="512">
        <f t="shared" si="22"/>
        <v>0.3206412826</v>
      </c>
      <c r="K60" s="513">
        <f t="shared" si="23"/>
        <v>339</v>
      </c>
      <c r="L60" s="1134">
        <f t="shared" si="24"/>
        <v>2.11875</v>
      </c>
      <c r="M60" s="1123">
        <v>559.0</v>
      </c>
      <c r="N60" s="1055" t="s">
        <v>315</v>
      </c>
      <c r="O60" s="1055"/>
      <c r="P60" s="510">
        <v>469.0</v>
      </c>
      <c r="Q60" s="510">
        <v>429.0</v>
      </c>
    </row>
    <row r="61" ht="25.5" customHeight="1" outlineLevel="1">
      <c r="A61" s="1055"/>
      <c r="B61" s="381"/>
      <c r="C61" s="381" t="s">
        <v>1724</v>
      </c>
      <c r="D61" s="1204" t="s">
        <v>1723</v>
      </c>
      <c r="E61" s="516"/>
      <c r="F61" s="381" t="s">
        <v>1907</v>
      </c>
      <c r="G61" s="516">
        <v>230.0</v>
      </c>
      <c r="H61" s="510">
        <v>529.0</v>
      </c>
      <c r="I61" s="517">
        <v>143.0</v>
      </c>
      <c r="J61" s="512">
        <f t="shared" si="22"/>
        <v>0.2703213611</v>
      </c>
      <c r="K61" s="513">
        <f t="shared" si="23"/>
        <v>386</v>
      </c>
      <c r="L61" s="1134">
        <f t="shared" si="24"/>
        <v>2.699300699</v>
      </c>
      <c r="M61" s="1123">
        <v>579.0</v>
      </c>
      <c r="N61" s="1055" t="s">
        <v>315</v>
      </c>
      <c r="O61" s="1055"/>
      <c r="P61" s="510">
        <v>479.0</v>
      </c>
      <c r="Q61" s="510">
        <v>449.0</v>
      </c>
    </row>
    <row r="62" ht="25.5" customHeight="1" outlineLevel="1">
      <c r="A62" s="1055"/>
      <c r="B62" s="381"/>
      <c r="C62" s="381" t="s">
        <v>1726</v>
      </c>
      <c r="D62" s="1204" t="s">
        <v>1725</v>
      </c>
      <c r="E62" s="516"/>
      <c r="F62" s="381" t="s">
        <v>1908</v>
      </c>
      <c r="G62" s="516" t="s">
        <v>1727</v>
      </c>
      <c r="H62" s="510">
        <v>599.0</v>
      </c>
      <c r="I62" s="517">
        <v>150.0</v>
      </c>
      <c r="J62" s="512">
        <f t="shared" si="22"/>
        <v>0.2504173623</v>
      </c>
      <c r="K62" s="513">
        <f t="shared" si="23"/>
        <v>449</v>
      </c>
      <c r="L62" s="1134">
        <f t="shared" si="24"/>
        <v>2.993333333</v>
      </c>
      <c r="M62" s="1123">
        <v>649.0</v>
      </c>
      <c r="N62" s="1055" t="s">
        <v>315</v>
      </c>
      <c r="O62" s="1055"/>
      <c r="P62" s="510">
        <v>589.0</v>
      </c>
      <c r="Q62" s="510"/>
    </row>
    <row r="63" ht="25.5" customHeight="1" outlineLevel="1">
      <c r="A63" s="1055"/>
      <c r="B63" s="381"/>
      <c r="C63" s="381" t="s">
        <v>1720</v>
      </c>
      <c r="D63" s="1204" t="s">
        <v>1719</v>
      </c>
      <c r="E63" s="516"/>
      <c r="F63" s="381" t="s">
        <v>1720</v>
      </c>
      <c r="G63" s="516" t="s">
        <v>354</v>
      </c>
      <c r="H63" s="510">
        <v>1599.0</v>
      </c>
      <c r="I63" s="517">
        <v>502.0</v>
      </c>
      <c r="J63" s="512">
        <f t="shared" si="22"/>
        <v>0.3139462164</v>
      </c>
      <c r="K63" s="513">
        <f t="shared" si="23"/>
        <v>1097</v>
      </c>
      <c r="L63" s="1134">
        <f t="shared" si="24"/>
        <v>2.185258964</v>
      </c>
      <c r="M63" s="1166"/>
      <c r="N63" s="1055" t="s">
        <v>313</v>
      </c>
      <c r="O63" s="1055"/>
      <c r="P63" s="510">
        <v>1499.0</v>
      </c>
      <c r="Q63" s="510">
        <v>1499.0</v>
      </c>
    </row>
    <row r="64" ht="25.5" customHeight="1" outlineLevel="1">
      <c r="A64" s="1055"/>
      <c r="B64" s="1167"/>
      <c r="C64" s="381" t="s">
        <v>1730</v>
      </c>
      <c r="D64" s="1204" t="s">
        <v>407</v>
      </c>
      <c r="E64" s="516"/>
      <c r="F64" s="381"/>
      <c r="G64" s="516">
        <v>170.0</v>
      </c>
      <c r="H64" s="510">
        <v>299.0</v>
      </c>
      <c r="I64" s="517">
        <v>98.0</v>
      </c>
      <c r="J64" s="512">
        <f t="shared" si="22"/>
        <v>0.3277591973</v>
      </c>
      <c r="K64" s="513">
        <f t="shared" si="23"/>
        <v>201</v>
      </c>
      <c r="L64" s="1134">
        <f t="shared" si="24"/>
        <v>2.051020408</v>
      </c>
      <c r="M64" s="1123">
        <v>349.0</v>
      </c>
      <c r="N64" s="1055" t="s">
        <v>315</v>
      </c>
      <c r="O64" s="1055"/>
      <c r="P64" s="510">
        <v>259.0</v>
      </c>
      <c r="Q64" s="510">
        <v>249.0</v>
      </c>
    </row>
    <row r="65" ht="25.5" customHeight="1">
      <c r="A65" s="1048"/>
      <c r="B65" s="1049" t="str">
        <f>"Бургеры "&amp;COUNTA(D66:D69)&amp;" шт"</f>
        <v>Бургеры 4 шт</v>
      </c>
      <c r="C65" s="1048"/>
      <c r="D65" s="1048"/>
      <c r="E65" s="1052"/>
      <c r="F65" s="1048"/>
      <c r="G65" s="1052"/>
      <c r="H65" s="1203"/>
      <c r="I65" s="1100"/>
      <c r="J65" s="1103">
        <f>AVERAGE(J66:J69)</f>
        <v>0.2829873274</v>
      </c>
      <c r="K65" s="1048"/>
      <c r="L65" s="1048"/>
      <c r="M65" s="1151"/>
      <c r="N65" s="1102"/>
      <c r="O65" s="1102"/>
      <c r="P65" s="1203"/>
      <c r="Q65" s="1203"/>
    </row>
    <row r="66" ht="25.5" customHeight="1" outlineLevel="1">
      <c r="A66" s="1055"/>
      <c r="B66" s="125" t="s">
        <v>1736</v>
      </c>
      <c r="C66" s="125" t="s">
        <v>429</v>
      </c>
      <c r="D66" s="1204" t="s">
        <v>1737</v>
      </c>
      <c r="E66" s="516"/>
      <c r="F66" s="125" t="s">
        <v>1909</v>
      </c>
      <c r="G66" s="516">
        <v>300.0</v>
      </c>
      <c r="H66" s="510">
        <v>489.0</v>
      </c>
      <c r="I66" s="517">
        <v>143.0</v>
      </c>
      <c r="J66" s="512">
        <f t="shared" ref="J66:J69" si="25">I66/H66</f>
        <v>0.2924335378</v>
      </c>
      <c r="K66" s="513">
        <f t="shared" ref="K66:K69" si="26">H66-I66</f>
        <v>346</v>
      </c>
      <c r="L66" s="1134">
        <f t="shared" ref="L66:L69" si="27">H66/I66-1</f>
        <v>2.41958042</v>
      </c>
      <c r="M66" s="1123">
        <v>569.0</v>
      </c>
      <c r="N66" s="1055" t="s">
        <v>315</v>
      </c>
      <c r="O66" s="1055"/>
      <c r="P66" s="510">
        <v>469.0</v>
      </c>
      <c r="Q66" s="1106">
        <v>429.0</v>
      </c>
    </row>
    <row r="67" ht="25.5" customHeight="1" outlineLevel="1">
      <c r="A67" s="1055"/>
      <c r="B67" s="125"/>
      <c r="C67" s="125" t="s">
        <v>1910</v>
      </c>
      <c r="D67" s="1204" t="s">
        <v>1741</v>
      </c>
      <c r="E67" s="516" t="s">
        <v>1888</v>
      </c>
      <c r="F67" s="125" t="s">
        <v>1910</v>
      </c>
      <c r="G67" s="516">
        <v>300.0</v>
      </c>
      <c r="H67" s="510">
        <v>569.0</v>
      </c>
      <c r="I67" s="517">
        <v>149.0</v>
      </c>
      <c r="J67" s="512">
        <f t="shared" si="25"/>
        <v>0.2618629174</v>
      </c>
      <c r="K67" s="513">
        <f t="shared" si="26"/>
        <v>420</v>
      </c>
      <c r="L67" s="1134">
        <f t="shared" si="27"/>
        <v>2.818791946</v>
      </c>
      <c r="M67" s="1123">
        <v>599.0</v>
      </c>
      <c r="N67" s="1055" t="s">
        <v>315</v>
      </c>
      <c r="O67" s="1055"/>
      <c r="P67" s="510">
        <v>0.0</v>
      </c>
      <c r="Q67" s="1122">
        <v>589.0</v>
      </c>
    </row>
    <row r="68" ht="25.5" customHeight="1" outlineLevel="1">
      <c r="A68" s="1055"/>
      <c r="B68" s="125" t="s">
        <v>1738</v>
      </c>
      <c r="C68" s="125" t="s">
        <v>1740</v>
      </c>
      <c r="D68" s="1204" t="s">
        <v>1739</v>
      </c>
      <c r="E68" s="516"/>
      <c r="F68" s="125" t="s">
        <v>1911</v>
      </c>
      <c r="G68" s="516">
        <v>300.0</v>
      </c>
      <c r="H68" s="510">
        <v>569.0</v>
      </c>
      <c r="I68" s="517">
        <v>152.0</v>
      </c>
      <c r="J68" s="512">
        <f t="shared" si="25"/>
        <v>0.2671353251</v>
      </c>
      <c r="K68" s="513">
        <f t="shared" si="26"/>
        <v>417</v>
      </c>
      <c r="L68" s="1134">
        <f t="shared" si="27"/>
        <v>2.743421053</v>
      </c>
      <c r="M68" s="1123">
        <v>599.0</v>
      </c>
      <c r="N68" s="1055" t="s">
        <v>315</v>
      </c>
      <c r="O68" s="1055"/>
      <c r="P68" s="510">
        <v>549.0</v>
      </c>
      <c r="Q68" s="1106">
        <v>539.0</v>
      </c>
    </row>
    <row r="69" ht="25.5" customHeight="1" outlineLevel="1">
      <c r="A69" s="1055"/>
      <c r="B69" s="125" t="s">
        <v>1912</v>
      </c>
      <c r="C69" s="381" t="s">
        <v>432</v>
      </c>
      <c r="D69" s="1204" t="s">
        <v>427</v>
      </c>
      <c r="E69" s="516"/>
      <c r="F69" s="381" t="s">
        <v>1913</v>
      </c>
      <c r="G69" s="516">
        <v>280.0</v>
      </c>
      <c r="H69" s="510">
        <v>599.0</v>
      </c>
      <c r="I69" s="517">
        <v>186.0</v>
      </c>
      <c r="J69" s="512">
        <f t="shared" si="25"/>
        <v>0.3105175292</v>
      </c>
      <c r="K69" s="513">
        <f t="shared" si="26"/>
        <v>413</v>
      </c>
      <c r="L69" s="1134">
        <f t="shared" si="27"/>
        <v>2.220430108</v>
      </c>
      <c r="M69" s="1123">
        <v>659.0</v>
      </c>
      <c r="N69" s="1055"/>
      <c r="O69" s="1055"/>
      <c r="P69" s="510"/>
      <c r="Q69" s="1122"/>
    </row>
    <row r="70" ht="25.5" customHeight="1">
      <c r="A70" s="1048"/>
      <c r="B70" s="1049" t="str">
        <f>"Пицца "&amp;COUNTA(D71:D78)&amp;" шт"</f>
        <v>Пицца 8 шт</v>
      </c>
      <c r="C70" s="1048"/>
      <c r="D70" s="1048"/>
      <c r="E70" s="1052"/>
      <c r="F70" s="1048"/>
      <c r="G70" s="1052"/>
      <c r="H70" s="1203"/>
      <c r="I70" s="1100"/>
      <c r="J70" s="1103">
        <f>AVERAGE(J71:J78)</f>
        <v>0.252293506</v>
      </c>
      <c r="K70" s="1048"/>
      <c r="L70" s="1048"/>
      <c r="M70" s="1151"/>
      <c r="N70" s="1102"/>
      <c r="O70" s="1102"/>
      <c r="P70" s="1203"/>
      <c r="Q70" s="1203"/>
    </row>
    <row r="71" ht="25.5" customHeight="1" outlineLevel="1">
      <c r="A71" s="1055"/>
      <c r="B71" s="381" t="s">
        <v>1914</v>
      </c>
      <c r="C71" s="381" t="s">
        <v>458</v>
      </c>
      <c r="D71" s="1213" t="s">
        <v>1915</v>
      </c>
      <c r="E71" s="1125"/>
      <c r="F71" s="1125" t="s">
        <v>1916</v>
      </c>
      <c r="G71" s="1125">
        <v>460.0</v>
      </c>
      <c r="H71" s="513">
        <v>599.0</v>
      </c>
      <c r="I71" s="517">
        <v>145.0</v>
      </c>
      <c r="J71" s="512">
        <f t="shared" ref="J71:J78" si="28">I71/H71</f>
        <v>0.2420701169</v>
      </c>
      <c r="K71" s="513">
        <f t="shared" ref="K71:K78" si="29">H71-I71</f>
        <v>454</v>
      </c>
      <c r="L71" s="1134">
        <f t="shared" ref="L71:L78" si="30">H71/I71-1</f>
        <v>3.131034483</v>
      </c>
      <c r="M71" s="1123">
        <v>669.0</v>
      </c>
      <c r="N71" s="1055" t="s">
        <v>315</v>
      </c>
      <c r="O71" s="1055"/>
      <c r="P71" s="513">
        <v>0.0</v>
      </c>
      <c r="Q71" s="1092">
        <v>699.0</v>
      </c>
    </row>
    <row r="72" ht="25.5" customHeight="1" outlineLevel="1">
      <c r="A72" s="1055"/>
      <c r="B72" s="125"/>
      <c r="C72" s="381" t="s">
        <v>468</v>
      </c>
      <c r="D72" s="1204" t="s">
        <v>482</v>
      </c>
      <c r="E72" s="516"/>
      <c r="F72" s="381"/>
      <c r="G72" s="516">
        <v>490.0</v>
      </c>
      <c r="H72" s="510">
        <v>599.0</v>
      </c>
      <c r="I72" s="517">
        <v>140.0</v>
      </c>
      <c r="J72" s="512">
        <f t="shared" si="28"/>
        <v>0.2337228715</v>
      </c>
      <c r="K72" s="513">
        <f t="shared" si="29"/>
        <v>459</v>
      </c>
      <c r="L72" s="1134">
        <f t="shared" si="30"/>
        <v>3.278571429</v>
      </c>
      <c r="M72" s="1123">
        <v>669.0</v>
      </c>
      <c r="N72" s="1055" t="s">
        <v>315</v>
      </c>
      <c r="O72" s="1055"/>
      <c r="P72" s="510">
        <v>569.0</v>
      </c>
      <c r="Q72" s="510">
        <v>549.0</v>
      </c>
    </row>
    <row r="73" ht="37.5" customHeight="1" outlineLevel="1">
      <c r="A73" s="1055"/>
      <c r="B73" s="1171"/>
      <c r="C73" s="381" t="s">
        <v>1751</v>
      </c>
      <c r="D73" s="1204" t="s">
        <v>1917</v>
      </c>
      <c r="E73" s="516"/>
      <c r="F73" s="381" t="s">
        <v>1918</v>
      </c>
      <c r="G73" s="516">
        <v>510.0</v>
      </c>
      <c r="H73" s="510">
        <v>599.0</v>
      </c>
      <c r="I73" s="517">
        <v>143.0</v>
      </c>
      <c r="J73" s="512">
        <f t="shared" si="28"/>
        <v>0.2387312187</v>
      </c>
      <c r="K73" s="513">
        <f t="shared" si="29"/>
        <v>456</v>
      </c>
      <c r="L73" s="1134">
        <f t="shared" si="30"/>
        <v>3.188811189</v>
      </c>
      <c r="M73" s="1123">
        <v>669.0</v>
      </c>
      <c r="N73" s="1055" t="s">
        <v>315</v>
      </c>
      <c r="O73" s="1055"/>
      <c r="P73" s="510">
        <v>569.0</v>
      </c>
      <c r="Q73" s="510">
        <v>549.0</v>
      </c>
    </row>
    <row r="74" ht="25.5" customHeight="1" outlineLevel="1">
      <c r="A74" s="1055"/>
      <c r="B74" s="1169"/>
      <c r="C74" s="381" t="s">
        <v>456</v>
      </c>
      <c r="D74" s="1204" t="s">
        <v>1747</v>
      </c>
      <c r="E74" s="516"/>
      <c r="F74" s="516" t="s">
        <v>1919</v>
      </c>
      <c r="G74" s="516">
        <v>430.0</v>
      </c>
      <c r="H74" s="510">
        <v>499.0</v>
      </c>
      <c r="I74" s="517">
        <v>101.0</v>
      </c>
      <c r="J74" s="512">
        <f t="shared" si="28"/>
        <v>0.2024048096</v>
      </c>
      <c r="K74" s="513">
        <f t="shared" si="29"/>
        <v>398</v>
      </c>
      <c r="L74" s="1134">
        <f t="shared" si="30"/>
        <v>3.940594059</v>
      </c>
      <c r="M74" s="1123">
        <v>569.0</v>
      </c>
      <c r="N74" s="1055" t="s">
        <v>315</v>
      </c>
      <c r="O74" s="1055"/>
      <c r="P74" s="510">
        <v>469.0</v>
      </c>
      <c r="Q74" s="510">
        <v>449.0</v>
      </c>
    </row>
    <row r="75" ht="25.5" customHeight="1" outlineLevel="1">
      <c r="A75" s="1055"/>
      <c r="B75" s="125"/>
      <c r="C75" s="381" t="s">
        <v>464</v>
      </c>
      <c r="D75" s="1204" t="s">
        <v>1920</v>
      </c>
      <c r="E75" s="516" t="s">
        <v>1888</v>
      </c>
      <c r="F75" s="381" t="s">
        <v>1921</v>
      </c>
      <c r="G75" s="516">
        <v>520.0</v>
      </c>
      <c r="H75" s="510">
        <v>599.0</v>
      </c>
      <c r="I75" s="517">
        <v>145.75</v>
      </c>
      <c r="J75" s="512">
        <f t="shared" si="28"/>
        <v>0.2433222037</v>
      </c>
      <c r="K75" s="513">
        <f t="shared" si="29"/>
        <v>453.25</v>
      </c>
      <c r="L75" s="1134">
        <f t="shared" si="30"/>
        <v>3.109777015</v>
      </c>
      <c r="M75" s="1123">
        <v>669.0</v>
      </c>
      <c r="N75" s="1055" t="s">
        <v>315</v>
      </c>
      <c r="O75" s="1055"/>
      <c r="P75" s="510">
        <v>569.0</v>
      </c>
      <c r="Q75" s="510">
        <v>549.0</v>
      </c>
    </row>
    <row r="76" ht="25.5" customHeight="1" outlineLevel="1">
      <c r="A76" s="1055"/>
      <c r="B76" s="381" t="s">
        <v>1922</v>
      </c>
      <c r="C76" s="381" t="s">
        <v>1754</v>
      </c>
      <c r="D76" s="1204" t="s">
        <v>1923</v>
      </c>
      <c r="E76" s="1125" t="s">
        <v>1924</v>
      </c>
      <c r="F76" s="381" t="s">
        <v>1925</v>
      </c>
      <c r="G76" s="1125">
        <v>520.0</v>
      </c>
      <c r="H76" s="513">
        <v>599.0</v>
      </c>
      <c r="I76" s="517">
        <v>164.0</v>
      </c>
      <c r="J76" s="512">
        <f t="shared" si="28"/>
        <v>0.2737896494</v>
      </c>
      <c r="K76" s="513">
        <f t="shared" si="29"/>
        <v>435</v>
      </c>
      <c r="L76" s="1134">
        <f t="shared" si="30"/>
        <v>2.652439024</v>
      </c>
      <c r="M76" s="1123">
        <v>669.0</v>
      </c>
      <c r="N76" s="1055" t="s">
        <v>315</v>
      </c>
      <c r="O76" s="1055"/>
      <c r="P76" s="513">
        <v>0.0</v>
      </c>
      <c r="Q76" s="1092">
        <v>659.0</v>
      </c>
    </row>
    <row r="77" ht="25.5" customHeight="1" outlineLevel="1">
      <c r="A77" s="1055"/>
      <c r="B77" s="1170"/>
      <c r="C77" s="381" t="s">
        <v>460</v>
      </c>
      <c r="D77" s="1204" t="s">
        <v>1749</v>
      </c>
      <c r="E77" s="1125" t="s">
        <v>1860</v>
      </c>
      <c r="F77" s="381" t="s">
        <v>460</v>
      </c>
      <c r="G77" s="1125">
        <v>560.0</v>
      </c>
      <c r="H77" s="513">
        <v>599.0</v>
      </c>
      <c r="I77" s="517">
        <v>180.0</v>
      </c>
      <c r="J77" s="512">
        <f t="shared" si="28"/>
        <v>0.3005008347</v>
      </c>
      <c r="K77" s="1133">
        <f t="shared" si="29"/>
        <v>419</v>
      </c>
      <c r="L77" s="1134">
        <f t="shared" si="30"/>
        <v>2.327777778</v>
      </c>
      <c r="M77" s="1123">
        <v>669.0</v>
      </c>
      <c r="N77" s="1055" t="s">
        <v>315</v>
      </c>
      <c r="O77" s="1055"/>
      <c r="P77" s="513">
        <v>569.0</v>
      </c>
      <c r="Q77" s="513">
        <v>549.0</v>
      </c>
    </row>
    <row r="78" outlineLevel="1">
      <c r="A78" s="1055"/>
      <c r="B78" s="125"/>
      <c r="C78" s="381" t="s">
        <v>1752</v>
      </c>
      <c r="D78" s="1204" t="s">
        <v>167</v>
      </c>
      <c r="E78" s="516"/>
      <c r="F78" s="381" t="s">
        <v>1926</v>
      </c>
      <c r="G78" s="516">
        <v>520.0</v>
      </c>
      <c r="H78" s="510">
        <v>599.0</v>
      </c>
      <c r="I78" s="517">
        <v>170.0</v>
      </c>
      <c r="J78" s="512">
        <f t="shared" si="28"/>
        <v>0.2838063439</v>
      </c>
      <c r="K78" s="513">
        <f t="shared" si="29"/>
        <v>429</v>
      </c>
      <c r="L78" s="1134">
        <f t="shared" si="30"/>
        <v>2.523529412</v>
      </c>
      <c r="M78" s="1123"/>
      <c r="N78" s="1055" t="s">
        <v>313</v>
      </c>
      <c r="O78" s="1055"/>
      <c r="P78" s="510">
        <v>569.0</v>
      </c>
      <c r="Q78" s="510">
        <v>549.0</v>
      </c>
    </row>
    <row r="79" ht="25.5" customHeight="1">
      <c r="A79" s="1048"/>
      <c r="B79" s="1049" t="str">
        <f>"Десерты "&amp;COUNTA(D80:D85)&amp;" шт"</f>
        <v>Десерты 6 шт</v>
      </c>
      <c r="C79" s="1051"/>
      <c r="D79" s="1051"/>
      <c r="E79" s="1160"/>
      <c r="F79" s="1051"/>
      <c r="G79" s="1160"/>
      <c r="H79" s="1212"/>
      <c r="I79" s="1054"/>
      <c r="J79" s="1103">
        <f>AVERAGE(J80:J85)</f>
        <v>0.3049566848</v>
      </c>
      <c r="K79" s="1051"/>
      <c r="L79" s="1051"/>
      <c r="M79" s="1151"/>
      <c r="N79" s="1050"/>
      <c r="O79" s="1050"/>
      <c r="P79" s="1212"/>
      <c r="Q79" s="1212"/>
    </row>
    <row r="80" ht="48.0" customHeight="1" outlineLevel="1">
      <c r="A80" s="1055"/>
      <c r="B80" s="1055"/>
      <c r="C80" s="1055" t="s">
        <v>1757</v>
      </c>
      <c r="D80" s="1204" t="s">
        <v>206</v>
      </c>
      <c r="E80" s="516" t="s">
        <v>1860</v>
      </c>
      <c r="F80" s="1055" t="s">
        <v>1757</v>
      </c>
      <c r="G80" s="516">
        <v>300.0</v>
      </c>
      <c r="H80" s="510">
        <v>399.0</v>
      </c>
      <c r="I80" s="517">
        <v>115.0</v>
      </c>
      <c r="J80" s="512">
        <f t="shared" ref="J80:J85" si="31">I80/H80</f>
        <v>0.2882205514</v>
      </c>
      <c r="K80" s="513">
        <f t="shared" ref="K80:K85" si="32">H80-I80</f>
        <v>284</v>
      </c>
      <c r="L80" s="1134">
        <f t="shared" ref="L80:L85" si="33">H80/I80-1</f>
        <v>2.469565217</v>
      </c>
      <c r="M80" s="1166"/>
      <c r="N80" s="1055" t="s">
        <v>313</v>
      </c>
      <c r="O80" s="1055"/>
      <c r="P80" s="510">
        <v>379.0</v>
      </c>
      <c r="Q80" s="510">
        <v>359.0</v>
      </c>
    </row>
    <row r="81" ht="25.5" customHeight="1" outlineLevel="1">
      <c r="A81" s="1055"/>
      <c r="B81" s="1055" t="s">
        <v>1927</v>
      </c>
      <c r="C81" s="1055" t="s">
        <v>1760</v>
      </c>
      <c r="D81" s="1204" t="s">
        <v>1759</v>
      </c>
      <c r="E81" s="516"/>
      <c r="F81" s="1055" t="s">
        <v>1760</v>
      </c>
      <c r="G81" s="516">
        <v>135.0</v>
      </c>
      <c r="H81" s="510">
        <v>389.0</v>
      </c>
      <c r="I81" s="517">
        <v>137.0</v>
      </c>
      <c r="J81" s="512">
        <f t="shared" si="31"/>
        <v>0.35218509</v>
      </c>
      <c r="K81" s="513">
        <f t="shared" si="32"/>
        <v>252</v>
      </c>
      <c r="L81" s="1134">
        <f t="shared" si="33"/>
        <v>1.839416058</v>
      </c>
      <c r="M81" s="1123">
        <v>449.0</v>
      </c>
      <c r="N81" s="1055" t="s">
        <v>315</v>
      </c>
      <c r="O81" s="1055"/>
      <c r="P81" s="510">
        <v>0.0</v>
      </c>
      <c r="Q81" s="1106">
        <v>299.0</v>
      </c>
    </row>
    <row r="82" ht="25.5" customHeight="1" outlineLevel="1">
      <c r="A82" s="1055"/>
      <c r="B82" s="1055" t="s">
        <v>1927</v>
      </c>
      <c r="C82" s="125" t="s">
        <v>1763</v>
      </c>
      <c r="D82" s="1216" t="s">
        <v>1762</v>
      </c>
      <c r="E82" s="516"/>
      <c r="F82" s="125" t="s">
        <v>1763</v>
      </c>
      <c r="G82" s="516">
        <v>135.0</v>
      </c>
      <c r="H82" s="510">
        <v>399.0</v>
      </c>
      <c r="I82" s="517">
        <v>145.0</v>
      </c>
      <c r="J82" s="512">
        <f t="shared" si="31"/>
        <v>0.3634085213</v>
      </c>
      <c r="K82" s="513">
        <f t="shared" si="32"/>
        <v>254</v>
      </c>
      <c r="L82" s="1134">
        <f t="shared" si="33"/>
        <v>1.751724138</v>
      </c>
      <c r="M82" s="1123">
        <v>459.0</v>
      </c>
      <c r="N82" s="1055" t="s">
        <v>315</v>
      </c>
      <c r="O82" s="1055"/>
      <c r="P82" s="510">
        <v>0.0</v>
      </c>
      <c r="Q82" s="1106">
        <v>349.0</v>
      </c>
    </row>
    <row r="83" ht="25.5" customHeight="1" outlineLevel="1">
      <c r="A83" s="1055"/>
      <c r="B83" s="1055" t="s">
        <v>1928</v>
      </c>
      <c r="C83" s="1055"/>
      <c r="D83" s="1204" t="s">
        <v>1929</v>
      </c>
      <c r="E83" s="516"/>
      <c r="F83" s="1040" t="s">
        <v>1930</v>
      </c>
      <c r="G83" s="516">
        <v>150.0</v>
      </c>
      <c r="H83" s="510">
        <v>329.0</v>
      </c>
      <c r="I83" s="517">
        <v>99.0</v>
      </c>
      <c r="J83" s="512">
        <f t="shared" si="31"/>
        <v>0.3009118541</v>
      </c>
      <c r="K83" s="513">
        <f t="shared" si="32"/>
        <v>230</v>
      </c>
      <c r="L83" s="1134">
        <f t="shared" si="33"/>
        <v>2.323232323</v>
      </c>
      <c r="M83" s="1166"/>
      <c r="N83" s="1055" t="s">
        <v>313</v>
      </c>
      <c r="O83" s="1055"/>
      <c r="P83" s="510">
        <v>0.0</v>
      </c>
      <c r="Q83" s="1122">
        <v>699.0</v>
      </c>
    </row>
    <row r="84" ht="25.5" customHeight="1" outlineLevel="1">
      <c r="A84" s="1055"/>
      <c r="B84" s="1055"/>
      <c r="C84" s="1055"/>
      <c r="D84" s="1204" t="s">
        <v>1931</v>
      </c>
      <c r="E84" s="516"/>
      <c r="F84" s="1055"/>
      <c r="G84" s="516" t="s">
        <v>1306</v>
      </c>
      <c r="H84" s="510">
        <v>299.0</v>
      </c>
      <c r="I84" s="517">
        <v>76.35</v>
      </c>
      <c r="J84" s="512">
        <f t="shared" si="31"/>
        <v>0.2553511706</v>
      </c>
      <c r="K84" s="513">
        <f t="shared" si="32"/>
        <v>222.65</v>
      </c>
      <c r="L84" s="1134">
        <f t="shared" si="33"/>
        <v>2.916175508</v>
      </c>
      <c r="M84" s="1123"/>
      <c r="N84" s="1055" t="s">
        <v>315</v>
      </c>
      <c r="O84" s="1055"/>
      <c r="P84" s="510">
        <v>299.0</v>
      </c>
      <c r="Q84" s="1106"/>
    </row>
    <row r="85" ht="25.5" customHeight="1" outlineLevel="1">
      <c r="A85" s="1055"/>
      <c r="B85" s="1174"/>
      <c r="C85" s="381"/>
      <c r="D85" s="1204" t="s">
        <v>1764</v>
      </c>
      <c r="E85" s="516"/>
      <c r="F85" s="381"/>
      <c r="G85" s="516">
        <v>60.0</v>
      </c>
      <c r="H85" s="510">
        <v>89.0</v>
      </c>
      <c r="I85" s="517">
        <v>24.0</v>
      </c>
      <c r="J85" s="512">
        <f t="shared" si="31"/>
        <v>0.2696629213</v>
      </c>
      <c r="K85" s="513">
        <f t="shared" si="32"/>
        <v>65</v>
      </c>
      <c r="L85" s="1134">
        <f t="shared" si="33"/>
        <v>2.708333333</v>
      </c>
      <c r="M85" s="1166"/>
      <c r="N85" s="1055" t="s">
        <v>313</v>
      </c>
      <c r="O85" s="1055"/>
      <c r="P85" s="510">
        <v>89.0</v>
      </c>
      <c r="Q85" s="510">
        <v>79.0</v>
      </c>
    </row>
    <row r="86" ht="25.5" customHeight="1">
      <c r="A86" s="1102"/>
      <c r="B86" s="1049" t="str">
        <f>"Соусы, допы и хлеб "&amp;COUNTA(D87:D108)&amp;" шт"</f>
        <v>Соусы, допы и хлеб 22 шт</v>
      </c>
      <c r="C86" s="1175"/>
      <c r="D86" s="1051"/>
      <c r="E86" s="1176"/>
      <c r="F86" s="1175"/>
      <c r="G86" s="1176"/>
      <c r="H86" s="1177"/>
      <c r="I86" s="1179"/>
      <c r="J86" s="1103">
        <f>AVERAGE(J87:J108)</f>
        <v>0.1958520828</v>
      </c>
      <c r="K86" s="1102"/>
      <c r="L86" s="1103"/>
      <c r="M86" s="1151"/>
      <c r="N86" s="1102"/>
      <c r="O86" s="1102"/>
      <c r="P86" s="1177"/>
      <c r="Q86" s="1177"/>
    </row>
    <row r="87" ht="25.5" customHeight="1" outlineLevel="1">
      <c r="A87" s="1055"/>
      <c r="B87" s="125"/>
      <c r="C87" s="1174"/>
      <c r="D87" s="1204" t="s">
        <v>218</v>
      </c>
      <c r="E87" s="516"/>
      <c r="F87" s="1174"/>
      <c r="G87" s="516">
        <v>50.0</v>
      </c>
      <c r="H87" s="510">
        <v>59.0</v>
      </c>
      <c r="I87" s="517">
        <v>10.1</v>
      </c>
      <c r="J87" s="512">
        <f t="shared" ref="J87:J108" si="34">I87/H87</f>
        <v>0.1711864407</v>
      </c>
      <c r="K87" s="513">
        <f t="shared" ref="K87:K108" si="35">H87-I87</f>
        <v>48.9</v>
      </c>
      <c r="L87" s="1134">
        <f t="shared" ref="L87:L108" si="36">H87/I87-1</f>
        <v>4.841584158</v>
      </c>
      <c r="M87" s="510">
        <v>59.0</v>
      </c>
      <c r="N87" s="1055" t="s">
        <v>315</v>
      </c>
      <c r="O87" s="1055"/>
      <c r="P87" s="510">
        <v>59.0</v>
      </c>
      <c r="Q87" s="510">
        <v>59.0</v>
      </c>
    </row>
    <row r="88" ht="25.5" customHeight="1" outlineLevel="1">
      <c r="A88" s="1055"/>
      <c r="B88" s="125"/>
      <c r="C88" s="1174"/>
      <c r="D88" s="1204" t="s">
        <v>1768</v>
      </c>
      <c r="E88" s="516"/>
      <c r="F88" s="1174"/>
      <c r="G88" s="516">
        <v>30.0</v>
      </c>
      <c r="H88" s="510">
        <v>69.0</v>
      </c>
      <c r="I88" s="517">
        <v>17.9</v>
      </c>
      <c r="J88" s="512">
        <f t="shared" si="34"/>
        <v>0.2594202899</v>
      </c>
      <c r="K88" s="513">
        <f t="shared" si="35"/>
        <v>51.1</v>
      </c>
      <c r="L88" s="1134">
        <f t="shared" si="36"/>
        <v>2.854748603</v>
      </c>
      <c r="M88" s="510">
        <v>69.0</v>
      </c>
      <c r="N88" s="1055" t="s">
        <v>315</v>
      </c>
      <c r="O88" s="1055"/>
      <c r="P88" s="510">
        <v>69.0</v>
      </c>
      <c r="Q88" s="510">
        <v>69.0</v>
      </c>
    </row>
    <row r="89" ht="25.5" customHeight="1" outlineLevel="1">
      <c r="A89" s="1055"/>
      <c r="B89" s="125"/>
      <c r="C89" s="1174"/>
      <c r="D89" s="1204" t="s">
        <v>1769</v>
      </c>
      <c r="E89" s="516"/>
      <c r="F89" s="1174"/>
      <c r="G89" s="516">
        <v>30.0</v>
      </c>
      <c r="H89" s="510">
        <v>69.0</v>
      </c>
      <c r="I89" s="517">
        <v>20.21</v>
      </c>
      <c r="J89" s="512">
        <f t="shared" si="34"/>
        <v>0.2928985507</v>
      </c>
      <c r="K89" s="513">
        <f t="shared" si="35"/>
        <v>48.79</v>
      </c>
      <c r="L89" s="1134">
        <f t="shared" si="36"/>
        <v>2.41415141</v>
      </c>
      <c r="M89" s="510">
        <v>69.0</v>
      </c>
      <c r="N89" s="1055" t="s">
        <v>315</v>
      </c>
      <c r="O89" s="1055"/>
      <c r="P89" s="510">
        <v>69.0</v>
      </c>
      <c r="Q89" s="510">
        <v>69.0</v>
      </c>
    </row>
    <row r="90" ht="25.5" customHeight="1" outlineLevel="1">
      <c r="A90" s="1055"/>
      <c r="B90" s="125"/>
      <c r="C90" s="1174"/>
      <c r="D90" s="1204" t="s">
        <v>228</v>
      </c>
      <c r="E90" s="516"/>
      <c r="F90" s="1174"/>
      <c r="G90" s="516">
        <v>30.0</v>
      </c>
      <c r="H90" s="510">
        <v>59.0</v>
      </c>
      <c r="I90" s="517">
        <v>12.66</v>
      </c>
      <c r="J90" s="512">
        <f t="shared" si="34"/>
        <v>0.2145762712</v>
      </c>
      <c r="K90" s="513">
        <f t="shared" si="35"/>
        <v>46.34</v>
      </c>
      <c r="L90" s="1134">
        <f t="shared" si="36"/>
        <v>3.660347551</v>
      </c>
      <c r="M90" s="510">
        <v>59.0</v>
      </c>
      <c r="N90" s="1055" t="s">
        <v>315</v>
      </c>
      <c r="O90" s="1055"/>
      <c r="P90" s="510">
        <v>59.0</v>
      </c>
      <c r="Q90" s="510">
        <v>59.0</v>
      </c>
    </row>
    <row r="91" ht="25.5" customHeight="1" outlineLevel="1">
      <c r="A91" s="1055"/>
      <c r="B91" s="125"/>
      <c r="C91" s="1174"/>
      <c r="D91" s="1204" t="s">
        <v>1770</v>
      </c>
      <c r="E91" s="516"/>
      <c r="F91" s="1174"/>
      <c r="G91" s="516">
        <v>30.0</v>
      </c>
      <c r="H91" s="510">
        <v>69.0</v>
      </c>
      <c r="I91" s="517">
        <v>12.95</v>
      </c>
      <c r="J91" s="512">
        <f t="shared" si="34"/>
        <v>0.1876811594</v>
      </c>
      <c r="K91" s="513">
        <f t="shared" si="35"/>
        <v>56.05</v>
      </c>
      <c r="L91" s="1134">
        <f t="shared" si="36"/>
        <v>4.328185328</v>
      </c>
      <c r="M91" s="510">
        <v>69.0</v>
      </c>
      <c r="N91" s="1055" t="s">
        <v>315</v>
      </c>
      <c r="O91" s="1055"/>
      <c r="P91" s="510">
        <v>69.0</v>
      </c>
      <c r="Q91" s="510">
        <v>69.0</v>
      </c>
    </row>
    <row r="92" ht="25.5" customHeight="1" outlineLevel="1">
      <c r="A92" s="1055"/>
      <c r="B92" s="125"/>
      <c r="C92" s="1174"/>
      <c r="D92" s="1204" t="s">
        <v>232</v>
      </c>
      <c r="E92" s="516"/>
      <c r="F92" s="1174"/>
      <c r="G92" s="516">
        <v>15.0</v>
      </c>
      <c r="H92" s="510">
        <v>59.0</v>
      </c>
      <c r="I92" s="517">
        <v>8.11</v>
      </c>
      <c r="J92" s="512">
        <f t="shared" si="34"/>
        <v>0.1374576271</v>
      </c>
      <c r="K92" s="513">
        <f t="shared" si="35"/>
        <v>50.89</v>
      </c>
      <c r="L92" s="1134">
        <f t="shared" si="36"/>
        <v>6.274969174</v>
      </c>
      <c r="M92" s="510">
        <v>59.0</v>
      </c>
      <c r="N92" s="1055" t="s">
        <v>315</v>
      </c>
      <c r="O92" s="1055"/>
      <c r="P92" s="510">
        <v>59.0</v>
      </c>
      <c r="Q92" s="510">
        <v>59.0</v>
      </c>
    </row>
    <row r="93" ht="25.5" customHeight="1" outlineLevel="1">
      <c r="A93" s="1055"/>
      <c r="B93" s="125"/>
      <c r="C93" s="1174"/>
      <c r="D93" s="1204" t="s">
        <v>484</v>
      </c>
      <c r="E93" s="516"/>
      <c r="F93" s="1174"/>
      <c r="G93" s="516">
        <v>30.0</v>
      </c>
      <c r="H93" s="510">
        <v>59.0</v>
      </c>
      <c r="I93" s="517">
        <v>12.36</v>
      </c>
      <c r="J93" s="512">
        <f t="shared" si="34"/>
        <v>0.2094915254</v>
      </c>
      <c r="K93" s="513">
        <f t="shared" si="35"/>
        <v>46.64</v>
      </c>
      <c r="L93" s="1134">
        <f t="shared" si="36"/>
        <v>3.773462783</v>
      </c>
      <c r="M93" s="510">
        <v>59.0</v>
      </c>
      <c r="N93" s="1055" t="s">
        <v>315</v>
      </c>
      <c r="O93" s="1055"/>
      <c r="P93" s="510">
        <v>59.0</v>
      </c>
      <c r="Q93" s="510">
        <v>59.0</v>
      </c>
    </row>
    <row r="94" ht="25.5" customHeight="1" outlineLevel="1">
      <c r="A94" s="1055"/>
      <c r="B94" s="1174"/>
      <c r="C94" s="1174"/>
      <c r="D94" s="1205" t="s">
        <v>252</v>
      </c>
      <c r="E94" s="516"/>
      <c r="F94" s="1174"/>
      <c r="G94" s="516">
        <v>30.0</v>
      </c>
      <c r="H94" s="510">
        <v>59.0</v>
      </c>
      <c r="I94" s="517">
        <v>7.34</v>
      </c>
      <c r="J94" s="512">
        <f t="shared" si="34"/>
        <v>0.1244067797</v>
      </c>
      <c r="K94" s="513">
        <f t="shared" si="35"/>
        <v>51.66</v>
      </c>
      <c r="L94" s="1134">
        <f t="shared" si="36"/>
        <v>7.038147139</v>
      </c>
      <c r="M94" s="510">
        <v>59.0</v>
      </c>
      <c r="N94" s="1055" t="s">
        <v>315</v>
      </c>
      <c r="O94" s="1055"/>
      <c r="P94" s="510">
        <v>59.0</v>
      </c>
      <c r="Q94" s="510">
        <v>59.0</v>
      </c>
    </row>
    <row r="95" ht="25.5" customHeight="1" outlineLevel="1">
      <c r="A95" s="1055"/>
      <c r="B95" s="381"/>
      <c r="C95" s="1174"/>
      <c r="D95" s="1204" t="s">
        <v>1771</v>
      </c>
      <c r="E95" s="516"/>
      <c r="F95" s="1174"/>
      <c r="G95" s="516">
        <v>30.0</v>
      </c>
      <c r="H95" s="510">
        <v>59.0</v>
      </c>
      <c r="I95" s="517">
        <v>6.51</v>
      </c>
      <c r="J95" s="512">
        <f t="shared" si="34"/>
        <v>0.1103389831</v>
      </c>
      <c r="K95" s="513">
        <f t="shared" si="35"/>
        <v>52.49</v>
      </c>
      <c r="L95" s="1134">
        <f t="shared" si="36"/>
        <v>8.062980031</v>
      </c>
      <c r="M95" s="510">
        <v>59.0</v>
      </c>
      <c r="N95" s="1055" t="s">
        <v>315</v>
      </c>
      <c r="O95" s="1055"/>
      <c r="P95" s="510">
        <v>59.0</v>
      </c>
      <c r="Q95" s="510">
        <v>59.0</v>
      </c>
    </row>
    <row r="96" ht="25.5" customHeight="1" outlineLevel="1">
      <c r="A96" s="1055"/>
      <c r="B96" s="1174"/>
      <c r="C96" s="1174"/>
      <c r="D96" s="1205" t="s">
        <v>255</v>
      </c>
      <c r="E96" s="516"/>
      <c r="F96" s="1174"/>
      <c r="G96" s="516">
        <v>30.0</v>
      </c>
      <c r="H96" s="510">
        <v>59.0</v>
      </c>
      <c r="I96" s="517">
        <v>15.8</v>
      </c>
      <c r="J96" s="512">
        <f t="shared" si="34"/>
        <v>0.2677966102</v>
      </c>
      <c r="K96" s="513">
        <f t="shared" si="35"/>
        <v>43.2</v>
      </c>
      <c r="L96" s="1134">
        <f t="shared" si="36"/>
        <v>2.734177215</v>
      </c>
      <c r="M96" s="510">
        <v>59.0</v>
      </c>
      <c r="N96" s="1055" t="s">
        <v>315</v>
      </c>
      <c r="O96" s="1055"/>
      <c r="P96" s="510">
        <v>59.0</v>
      </c>
      <c r="Q96" s="510">
        <v>59.0</v>
      </c>
    </row>
    <row r="97" ht="25.5" customHeight="1" outlineLevel="1">
      <c r="A97" s="1055"/>
      <c r="B97" s="381"/>
      <c r="C97" s="1174"/>
      <c r="D97" s="1204" t="s">
        <v>1772</v>
      </c>
      <c r="E97" s="516"/>
      <c r="F97" s="1174"/>
      <c r="G97" s="516">
        <v>30.0</v>
      </c>
      <c r="H97" s="510">
        <v>59.0</v>
      </c>
      <c r="I97" s="517">
        <v>9.07</v>
      </c>
      <c r="J97" s="512">
        <f t="shared" si="34"/>
        <v>0.1537288136</v>
      </c>
      <c r="K97" s="513">
        <f t="shared" si="35"/>
        <v>49.93</v>
      </c>
      <c r="L97" s="1134">
        <f t="shared" si="36"/>
        <v>5.504961411</v>
      </c>
      <c r="M97" s="510">
        <v>59.0</v>
      </c>
      <c r="N97" s="1055" t="s">
        <v>315</v>
      </c>
      <c r="O97" s="1055"/>
      <c r="P97" s="510">
        <v>59.0</v>
      </c>
      <c r="Q97" s="510">
        <v>59.0</v>
      </c>
    </row>
    <row r="98" ht="25.5" customHeight="1" outlineLevel="1">
      <c r="A98" s="1055"/>
      <c r="B98" s="1174"/>
      <c r="C98" s="1174"/>
      <c r="D98" s="1205" t="s">
        <v>262</v>
      </c>
      <c r="E98" s="516"/>
      <c r="F98" s="1174"/>
      <c r="G98" s="516">
        <v>30.0</v>
      </c>
      <c r="H98" s="510">
        <v>59.0</v>
      </c>
      <c r="I98" s="517">
        <v>13.22</v>
      </c>
      <c r="J98" s="512">
        <f t="shared" si="34"/>
        <v>0.2240677966</v>
      </c>
      <c r="K98" s="513">
        <f t="shared" si="35"/>
        <v>45.78</v>
      </c>
      <c r="L98" s="1134">
        <f t="shared" si="36"/>
        <v>3.462934947</v>
      </c>
      <c r="M98" s="510">
        <v>59.0</v>
      </c>
      <c r="N98" s="1055" t="s">
        <v>315</v>
      </c>
      <c r="O98" s="1055"/>
      <c r="P98" s="510">
        <v>59.0</v>
      </c>
      <c r="Q98" s="510">
        <v>59.0</v>
      </c>
    </row>
    <row r="99" ht="25.5" customHeight="1" outlineLevel="1">
      <c r="A99" s="1055"/>
      <c r="B99" s="381"/>
      <c r="C99" s="1174"/>
      <c r="D99" s="1204" t="s">
        <v>1773</v>
      </c>
      <c r="E99" s="516"/>
      <c r="F99" s="1174"/>
      <c r="G99" s="516">
        <v>30.0</v>
      </c>
      <c r="H99" s="510">
        <v>59.0</v>
      </c>
      <c r="I99" s="517">
        <v>5.38</v>
      </c>
      <c r="J99" s="512">
        <f t="shared" si="34"/>
        <v>0.09118644068</v>
      </c>
      <c r="K99" s="513">
        <f t="shared" si="35"/>
        <v>53.62</v>
      </c>
      <c r="L99" s="1134">
        <f t="shared" si="36"/>
        <v>9.966542751</v>
      </c>
      <c r="M99" s="510">
        <v>59.0</v>
      </c>
      <c r="N99" s="1055" t="s">
        <v>315</v>
      </c>
      <c r="O99" s="1055"/>
      <c r="P99" s="510">
        <v>59.0</v>
      </c>
      <c r="Q99" s="510">
        <v>59.0</v>
      </c>
    </row>
    <row r="100" ht="25.5" customHeight="1" outlineLevel="1">
      <c r="A100" s="1055"/>
      <c r="B100" s="1174"/>
      <c r="C100" s="1174"/>
      <c r="D100" s="1205" t="s">
        <v>266</v>
      </c>
      <c r="E100" s="516"/>
      <c r="F100" s="1174"/>
      <c r="G100" s="516">
        <v>30.0</v>
      </c>
      <c r="H100" s="510">
        <v>59.0</v>
      </c>
      <c r="I100" s="517">
        <v>15.89</v>
      </c>
      <c r="J100" s="512">
        <f t="shared" si="34"/>
        <v>0.2693220339</v>
      </c>
      <c r="K100" s="513">
        <f t="shared" si="35"/>
        <v>43.11</v>
      </c>
      <c r="L100" s="1134">
        <f t="shared" si="36"/>
        <v>2.713027061</v>
      </c>
      <c r="M100" s="510">
        <v>59.0</v>
      </c>
      <c r="N100" s="1055" t="s">
        <v>315</v>
      </c>
      <c r="O100" s="1055"/>
      <c r="P100" s="510">
        <v>59.0</v>
      </c>
      <c r="Q100" s="510">
        <v>59.0</v>
      </c>
    </row>
    <row r="101" ht="25.5" customHeight="1" outlineLevel="1">
      <c r="A101" s="1055"/>
      <c r="B101" s="1174"/>
      <c r="C101" s="1174"/>
      <c r="D101" s="1205" t="s">
        <v>1774</v>
      </c>
      <c r="E101" s="516"/>
      <c r="F101" s="1174"/>
      <c r="G101" s="516">
        <v>30.0</v>
      </c>
      <c r="H101" s="510">
        <v>59.0</v>
      </c>
      <c r="I101" s="517">
        <v>9.39</v>
      </c>
      <c r="J101" s="512">
        <f t="shared" si="34"/>
        <v>0.1591525424</v>
      </c>
      <c r="K101" s="513">
        <f t="shared" si="35"/>
        <v>49.61</v>
      </c>
      <c r="L101" s="1134">
        <f t="shared" si="36"/>
        <v>5.283280085</v>
      </c>
      <c r="M101" s="510">
        <v>59.0</v>
      </c>
      <c r="N101" s="1055" t="s">
        <v>315</v>
      </c>
      <c r="O101" s="1055"/>
      <c r="P101" s="510">
        <v>59.0</v>
      </c>
      <c r="Q101" s="510">
        <v>59.0</v>
      </c>
    </row>
    <row r="102" ht="25.5" customHeight="1" outlineLevel="1">
      <c r="A102" s="1055"/>
      <c r="B102" s="381"/>
      <c r="C102" s="1174"/>
      <c r="D102" s="1204" t="s">
        <v>1775</v>
      </c>
      <c r="E102" s="516"/>
      <c r="F102" s="1174"/>
      <c r="G102" s="516">
        <v>30.0</v>
      </c>
      <c r="H102" s="510">
        <v>59.0</v>
      </c>
      <c r="I102" s="517">
        <v>9.57</v>
      </c>
      <c r="J102" s="512">
        <f t="shared" si="34"/>
        <v>0.1622033898</v>
      </c>
      <c r="K102" s="513">
        <f t="shared" si="35"/>
        <v>49.43</v>
      </c>
      <c r="L102" s="1134">
        <f t="shared" si="36"/>
        <v>5.165099269</v>
      </c>
      <c r="M102" s="510">
        <v>59.0</v>
      </c>
      <c r="N102" s="1055" t="s">
        <v>315</v>
      </c>
      <c r="O102" s="1055"/>
      <c r="P102" s="510">
        <v>59.0</v>
      </c>
      <c r="Q102" s="510">
        <v>59.0</v>
      </c>
    </row>
    <row r="103" ht="25.5" customHeight="1" outlineLevel="1">
      <c r="A103" s="1055"/>
      <c r="B103" s="381"/>
      <c r="C103" s="1174"/>
      <c r="D103" s="1204" t="s">
        <v>271</v>
      </c>
      <c r="E103" s="516"/>
      <c r="F103" s="1174"/>
      <c r="G103" s="516">
        <v>30.0</v>
      </c>
      <c r="H103" s="510">
        <v>59.0</v>
      </c>
      <c r="I103" s="517">
        <v>7.99</v>
      </c>
      <c r="J103" s="512">
        <f t="shared" si="34"/>
        <v>0.1354237288</v>
      </c>
      <c r="K103" s="513">
        <f t="shared" si="35"/>
        <v>51.01</v>
      </c>
      <c r="L103" s="1134">
        <f t="shared" si="36"/>
        <v>6.384230288</v>
      </c>
      <c r="M103" s="510">
        <v>59.0</v>
      </c>
      <c r="N103" s="1055" t="s">
        <v>315</v>
      </c>
      <c r="O103" s="1055"/>
      <c r="P103" s="510">
        <v>59.0</v>
      </c>
      <c r="Q103" s="510">
        <v>59.0</v>
      </c>
    </row>
    <row r="104" ht="25.5" customHeight="1" outlineLevel="1">
      <c r="A104" s="1055"/>
      <c r="B104" s="381"/>
      <c r="C104" s="1174"/>
      <c r="D104" s="1204" t="s">
        <v>1776</v>
      </c>
      <c r="E104" s="516"/>
      <c r="F104" s="1174"/>
      <c r="G104" s="516">
        <v>30.0</v>
      </c>
      <c r="H104" s="510">
        <v>59.0</v>
      </c>
      <c r="I104" s="517">
        <v>9.0</v>
      </c>
      <c r="J104" s="512">
        <f t="shared" si="34"/>
        <v>0.1525423729</v>
      </c>
      <c r="K104" s="513">
        <f t="shared" si="35"/>
        <v>50</v>
      </c>
      <c r="L104" s="1134">
        <f t="shared" si="36"/>
        <v>5.555555556</v>
      </c>
      <c r="M104" s="510">
        <v>59.0</v>
      </c>
      <c r="N104" s="1055" t="s">
        <v>315</v>
      </c>
      <c r="O104" s="1055"/>
      <c r="P104" s="510">
        <v>59.0</v>
      </c>
      <c r="Q104" s="510">
        <v>59.0</v>
      </c>
    </row>
    <row r="105" ht="25.5" customHeight="1" outlineLevel="1">
      <c r="A105" s="1055"/>
      <c r="B105" s="381"/>
      <c r="C105" s="1174"/>
      <c r="D105" s="1204" t="s">
        <v>273</v>
      </c>
      <c r="E105" s="516"/>
      <c r="F105" s="1174"/>
      <c r="G105" s="516">
        <v>30.0</v>
      </c>
      <c r="H105" s="510">
        <v>59.0</v>
      </c>
      <c r="I105" s="517">
        <v>14.72</v>
      </c>
      <c r="J105" s="512">
        <f t="shared" si="34"/>
        <v>0.2494915254</v>
      </c>
      <c r="K105" s="513">
        <f t="shared" si="35"/>
        <v>44.28</v>
      </c>
      <c r="L105" s="1134">
        <f t="shared" si="36"/>
        <v>3.008152174</v>
      </c>
      <c r="M105" s="510">
        <v>59.0</v>
      </c>
      <c r="N105" s="1055" t="s">
        <v>315</v>
      </c>
      <c r="O105" s="1055"/>
      <c r="P105" s="510">
        <v>59.0</v>
      </c>
      <c r="Q105" s="510">
        <v>59.0</v>
      </c>
    </row>
    <row r="106" ht="25.5" customHeight="1" outlineLevel="1">
      <c r="A106" s="1055"/>
      <c r="B106" s="381"/>
      <c r="C106" s="381" t="s">
        <v>1778</v>
      </c>
      <c r="D106" s="1204" t="s">
        <v>1777</v>
      </c>
      <c r="E106" s="516"/>
      <c r="F106" s="381" t="s">
        <v>1778</v>
      </c>
      <c r="G106" s="516">
        <v>120.0</v>
      </c>
      <c r="H106" s="510">
        <v>99.0</v>
      </c>
      <c r="I106" s="517">
        <v>29.0</v>
      </c>
      <c r="J106" s="512">
        <f t="shared" si="34"/>
        <v>0.2929292929</v>
      </c>
      <c r="K106" s="513">
        <f t="shared" si="35"/>
        <v>70</v>
      </c>
      <c r="L106" s="1134">
        <f t="shared" si="36"/>
        <v>2.413793103</v>
      </c>
      <c r="M106" s="1166"/>
      <c r="N106" s="1055" t="s">
        <v>313</v>
      </c>
      <c r="O106" s="1055"/>
      <c r="P106" s="510">
        <v>99.0</v>
      </c>
      <c r="Q106" s="510">
        <v>99.0</v>
      </c>
    </row>
    <row r="107" ht="25.5" customHeight="1" outlineLevel="1">
      <c r="A107" s="1055"/>
      <c r="B107" s="381"/>
      <c r="C107" s="1174"/>
      <c r="D107" s="1204" t="s">
        <v>1779</v>
      </c>
      <c r="E107" s="516"/>
      <c r="F107" s="1174"/>
      <c r="G107" s="516">
        <v>80.0</v>
      </c>
      <c r="H107" s="510">
        <v>29.0</v>
      </c>
      <c r="I107" s="517">
        <v>4.88</v>
      </c>
      <c r="J107" s="512">
        <f t="shared" si="34"/>
        <v>0.1682758621</v>
      </c>
      <c r="K107" s="513">
        <f t="shared" si="35"/>
        <v>24.12</v>
      </c>
      <c r="L107" s="1134">
        <f t="shared" si="36"/>
        <v>4.942622951</v>
      </c>
      <c r="M107" s="1123">
        <v>29.0</v>
      </c>
      <c r="N107" s="1055" t="s">
        <v>315</v>
      </c>
      <c r="O107" s="1055"/>
      <c r="P107" s="510">
        <v>29.0</v>
      </c>
      <c r="Q107" s="510">
        <v>29.0</v>
      </c>
    </row>
    <row r="108" ht="25.5" customHeight="1" outlineLevel="1">
      <c r="A108" s="1055"/>
      <c r="B108" s="381"/>
      <c r="C108" s="381" t="s">
        <v>1781</v>
      </c>
      <c r="D108" s="1204" t="s">
        <v>1780</v>
      </c>
      <c r="E108" s="516"/>
      <c r="F108" s="381" t="s">
        <v>1781</v>
      </c>
      <c r="G108" s="516">
        <v>140.0</v>
      </c>
      <c r="H108" s="510">
        <v>149.0</v>
      </c>
      <c r="I108" s="517">
        <v>41.0</v>
      </c>
      <c r="J108" s="512">
        <f t="shared" si="34"/>
        <v>0.2751677852</v>
      </c>
      <c r="K108" s="513">
        <f t="shared" si="35"/>
        <v>108</v>
      </c>
      <c r="L108" s="1134">
        <f t="shared" si="36"/>
        <v>2.634146341</v>
      </c>
      <c r="M108" s="1123">
        <v>199.0</v>
      </c>
      <c r="N108" s="1055" t="s">
        <v>315</v>
      </c>
      <c r="O108" s="1055"/>
      <c r="P108" s="510">
        <v>149.0</v>
      </c>
      <c r="Q108" s="510">
        <v>149.0</v>
      </c>
    </row>
    <row r="109" ht="25.5" customHeight="1" collapsed="1">
      <c r="A109" s="1102"/>
      <c r="B109" s="1049" t="str">
        <f>"Детское меню "&amp;COUNTA(D111:D120)&amp;" шт"</f>
        <v>Детское меню 10 шт</v>
      </c>
      <c r="C109" s="1175"/>
      <c r="D109" s="1048" t="s">
        <v>1782</v>
      </c>
      <c r="E109" s="1176"/>
      <c r="F109" s="1175"/>
      <c r="G109" s="1176"/>
      <c r="H109" s="1177"/>
      <c r="I109" s="1179"/>
      <c r="J109" s="1103">
        <f>AVERAGE(J110:J120)</f>
        <v>0.2468335488</v>
      </c>
      <c r="K109" s="1102"/>
      <c r="L109" s="1103"/>
      <c r="M109" s="1151"/>
      <c r="N109" s="1102"/>
      <c r="O109" s="1102"/>
      <c r="P109" s="1177"/>
      <c r="Q109" s="1177"/>
    </row>
    <row r="110" ht="25.5" hidden="1" customHeight="1" outlineLevel="1">
      <c r="A110" s="1055"/>
      <c r="B110" s="381"/>
      <c r="C110" s="1180" t="s">
        <v>1801</v>
      </c>
      <c r="D110" s="1204" t="s">
        <v>291</v>
      </c>
      <c r="E110" s="516"/>
      <c r="F110" s="1217" t="s">
        <v>1801</v>
      </c>
      <c r="G110" s="516">
        <v>250.0</v>
      </c>
      <c r="H110" s="510">
        <v>329.0</v>
      </c>
      <c r="I110" s="517">
        <v>77.0</v>
      </c>
      <c r="J110" s="512">
        <f t="shared" ref="J110:J112" si="37">I110/H110</f>
        <v>0.2340425532</v>
      </c>
      <c r="K110" s="513">
        <f t="shared" ref="K110:K112" si="38">H110-I110</f>
        <v>252</v>
      </c>
      <c r="L110" s="1134">
        <f t="shared" ref="L110:L120" si="39">H110/I110-1</f>
        <v>3.272727273</v>
      </c>
      <c r="M110" s="1123">
        <v>399.0</v>
      </c>
      <c r="N110" s="1055" t="s">
        <v>315</v>
      </c>
      <c r="O110" s="1055"/>
      <c r="P110" s="510">
        <v>329.0</v>
      </c>
      <c r="Q110" s="510">
        <v>289.0</v>
      </c>
    </row>
    <row r="111" ht="25.5" hidden="1" customHeight="1" outlineLevel="1">
      <c r="A111" s="1055"/>
      <c r="B111" s="381"/>
      <c r="C111" s="381" t="s">
        <v>1784</v>
      </c>
      <c r="D111" s="1204" t="s">
        <v>1932</v>
      </c>
      <c r="E111" s="516"/>
      <c r="F111" s="381" t="s">
        <v>1784</v>
      </c>
      <c r="G111" s="516">
        <v>300.0</v>
      </c>
      <c r="H111" s="510">
        <v>199.0</v>
      </c>
      <c r="I111" s="517">
        <v>48.0</v>
      </c>
      <c r="J111" s="512">
        <f t="shared" si="37"/>
        <v>0.2412060302</v>
      </c>
      <c r="K111" s="513">
        <f t="shared" si="38"/>
        <v>151</v>
      </c>
      <c r="L111" s="1134">
        <f t="shared" si="39"/>
        <v>3.145833333</v>
      </c>
      <c r="M111" s="1123">
        <v>249.0</v>
      </c>
      <c r="N111" s="1055" t="s">
        <v>313</v>
      </c>
      <c r="O111" s="1055"/>
      <c r="P111" s="510">
        <v>189.0</v>
      </c>
      <c r="Q111" s="510">
        <v>179.0</v>
      </c>
    </row>
    <row r="112" ht="30.75" hidden="1" customHeight="1" outlineLevel="1">
      <c r="A112" s="1055"/>
      <c r="B112" s="381" t="s">
        <v>1798</v>
      </c>
      <c r="C112" s="1180"/>
      <c r="D112" s="1090" t="s">
        <v>1799</v>
      </c>
      <c r="E112" s="509"/>
      <c r="F112" s="1191" t="s">
        <v>1933</v>
      </c>
      <c r="G112" s="516">
        <v>150.0</v>
      </c>
      <c r="H112" s="510">
        <v>299.0</v>
      </c>
      <c r="I112" s="517">
        <v>84.0</v>
      </c>
      <c r="J112" s="512">
        <f t="shared" si="37"/>
        <v>0.2809364548</v>
      </c>
      <c r="K112" s="513">
        <f t="shared" si="38"/>
        <v>215</v>
      </c>
      <c r="L112" s="1134">
        <f t="shared" si="39"/>
        <v>2.55952381</v>
      </c>
      <c r="M112" s="1123">
        <v>349.0</v>
      </c>
      <c r="N112" s="1055" t="s">
        <v>313</v>
      </c>
      <c r="O112" s="1055"/>
      <c r="P112" s="510">
        <v>0.0</v>
      </c>
      <c r="Q112" s="1122">
        <v>159.0</v>
      </c>
    </row>
    <row r="113" ht="25.5" hidden="1" customHeight="1" outlineLevel="1">
      <c r="A113" s="1055"/>
      <c r="B113" s="381" t="s">
        <v>1934</v>
      </c>
      <c r="C113" s="381"/>
      <c r="D113" s="1204" t="s">
        <v>1935</v>
      </c>
      <c r="E113" s="516"/>
      <c r="F113" s="381" t="s">
        <v>1936</v>
      </c>
      <c r="G113" s="516" t="s">
        <v>1786</v>
      </c>
      <c r="H113" s="510">
        <v>199.0</v>
      </c>
      <c r="I113" s="517"/>
      <c r="J113" s="512"/>
      <c r="K113" s="1055"/>
      <c r="L113" s="1134" t="str">
        <f t="shared" si="39"/>
        <v>#DIV/0!</v>
      </c>
      <c r="M113" s="1123">
        <v>249.0</v>
      </c>
      <c r="N113" s="1055"/>
      <c r="O113" s="1055"/>
      <c r="P113" s="510"/>
      <c r="Q113" s="510"/>
    </row>
    <row r="114" ht="25.5" hidden="1" customHeight="1" outlineLevel="1">
      <c r="A114" s="1055"/>
      <c r="B114" s="381"/>
      <c r="C114" s="125" t="s">
        <v>498</v>
      </c>
      <c r="D114" s="1204" t="s">
        <v>280</v>
      </c>
      <c r="E114" s="516"/>
      <c r="F114" s="125" t="s">
        <v>498</v>
      </c>
      <c r="G114" s="516">
        <v>150.0</v>
      </c>
      <c r="H114" s="510">
        <v>199.0</v>
      </c>
      <c r="I114" s="517">
        <v>44.0</v>
      </c>
      <c r="J114" s="512">
        <f t="shared" ref="J114:J120" si="40">I114/H114</f>
        <v>0.2211055276</v>
      </c>
      <c r="K114" s="513">
        <f t="shared" ref="K114:K120" si="41">H114-I114</f>
        <v>155</v>
      </c>
      <c r="L114" s="1134">
        <f t="shared" si="39"/>
        <v>3.522727273</v>
      </c>
      <c r="M114" s="1123">
        <v>229.0</v>
      </c>
      <c r="N114" s="1055" t="s">
        <v>313</v>
      </c>
      <c r="O114" s="1055"/>
      <c r="P114" s="510">
        <v>189.0</v>
      </c>
      <c r="Q114" s="510">
        <v>159.0</v>
      </c>
    </row>
    <row r="115" ht="25.5" hidden="1" customHeight="1" outlineLevel="1">
      <c r="A115" s="1055"/>
      <c r="B115" s="381"/>
      <c r="C115" s="381" t="s">
        <v>1792</v>
      </c>
      <c r="D115" s="1204" t="s">
        <v>1791</v>
      </c>
      <c r="E115" s="516"/>
      <c r="F115" s="381" t="s">
        <v>1792</v>
      </c>
      <c r="G115" s="516">
        <v>180.0</v>
      </c>
      <c r="H115" s="510">
        <v>339.0</v>
      </c>
      <c r="I115" s="517">
        <v>111.0</v>
      </c>
      <c r="J115" s="512">
        <f t="shared" si="40"/>
        <v>0.3274336283</v>
      </c>
      <c r="K115" s="513">
        <f t="shared" si="41"/>
        <v>228</v>
      </c>
      <c r="L115" s="1134">
        <f t="shared" si="39"/>
        <v>2.054054054</v>
      </c>
      <c r="M115" s="1123">
        <v>399.0</v>
      </c>
      <c r="N115" s="1055" t="s">
        <v>313</v>
      </c>
      <c r="O115" s="1055"/>
      <c r="P115" s="510">
        <v>259.0</v>
      </c>
      <c r="Q115" s="510">
        <v>239.0</v>
      </c>
    </row>
    <row r="116" ht="25.5" hidden="1" customHeight="1" outlineLevel="1">
      <c r="A116" s="1055"/>
      <c r="B116" s="381"/>
      <c r="C116" s="1174"/>
      <c r="D116" s="1204" t="s">
        <v>1787</v>
      </c>
      <c r="E116" s="516"/>
      <c r="F116" s="1174"/>
      <c r="G116" s="516">
        <v>320.0</v>
      </c>
      <c r="H116" s="510">
        <v>279.0</v>
      </c>
      <c r="I116" s="517">
        <v>55.0</v>
      </c>
      <c r="J116" s="512">
        <f t="shared" si="40"/>
        <v>0.1971326165</v>
      </c>
      <c r="K116" s="513">
        <f t="shared" si="41"/>
        <v>224</v>
      </c>
      <c r="L116" s="1134">
        <f t="shared" si="39"/>
        <v>4.072727273</v>
      </c>
      <c r="M116" s="1123">
        <v>349.0</v>
      </c>
      <c r="N116" s="1055" t="s">
        <v>313</v>
      </c>
      <c r="O116" s="1055"/>
      <c r="P116" s="510">
        <v>269.0</v>
      </c>
      <c r="Q116" s="510">
        <v>239.0</v>
      </c>
    </row>
    <row r="117" ht="25.5" hidden="1" customHeight="1" outlineLevel="1">
      <c r="A117" s="1055"/>
      <c r="B117" s="381"/>
      <c r="C117" s="381"/>
      <c r="D117" s="1204" t="s">
        <v>482</v>
      </c>
      <c r="E117" s="516"/>
      <c r="F117" s="381"/>
      <c r="G117" s="516">
        <v>320.0</v>
      </c>
      <c r="H117" s="510">
        <v>279.0</v>
      </c>
      <c r="I117" s="517">
        <v>69.0</v>
      </c>
      <c r="J117" s="512">
        <f t="shared" si="40"/>
        <v>0.247311828</v>
      </c>
      <c r="K117" s="513">
        <f t="shared" si="41"/>
        <v>210</v>
      </c>
      <c r="L117" s="1134">
        <f t="shared" si="39"/>
        <v>3.043478261</v>
      </c>
      <c r="M117" s="1123">
        <v>349.0</v>
      </c>
      <c r="N117" s="1055" t="s">
        <v>313</v>
      </c>
      <c r="O117" s="1055"/>
      <c r="P117" s="510">
        <v>269.0</v>
      </c>
      <c r="Q117" s="510"/>
    </row>
    <row r="118" ht="25.5" hidden="1" customHeight="1" outlineLevel="1">
      <c r="A118" s="1055"/>
      <c r="B118" s="381"/>
      <c r="C118" s="381"/>
      <c r="D118" s="1204" t="s">
        <v>1747</v>
      </c>
      <c r="E118" s="516"/>
      <c r="F118" s="381"/>
      <c r="G118" s="516">
        <v>300.0</v>
      </c>
      <c r="H118" s="510">
        <v>259.0</v>
      </c>
      <c r="I118" s="517">
        <v>52.0</v>
      </c>
      <c r="J118" s="512">
        <f t="shared" si="40"/>
        <v>0.2007722008</v>
      </c>
      <c r="K118" s="513">
        <f t="shared" si="41"/>
        <v>207</v>
      </c>
      <c r="L118" s="1134">
        <f t="shared" si="39"/>
        <v>3.980769231</v>
      </c>
      <c r="M118" s="1123">
        <v>299.0</v>
      </c>
      <c r="N118" s="1055" t="s">
        <v>313</v>
      </c>
      <c r="O118" s="1055"/>
      <c r="P118" s="510">
        <v>249.0</v>
      </c>
      <c r="Q118" s="510"/>
    </row>
    <row r="119" hidden="1" outlineLevel="1">
      <c r="A119" s="1055"/>
      <c r="B119" s="381" t="s">
        <v>1793</v>
      </c>
      <c r="C119" s="381"/>
      <c r="D119" s="1090" t="s">
        <v>502</v>
      </c>
      <c r="E119" s="516"/>
      <c r="F119" s="1215" t="s">
        <v>1937</v>
      </c>
      <c r="G119" s="516">
        <v>180.0</v>
      </c>
      <c r="H119" s="510">
        <v>299.0</v>
      </c>
      <c r="I119" s="517">
        <v>76.0</v>
      </c>
      <c r="J119" s="512">
        <f t="shared" si="40"/>
        <v>0.254180602</v>
      </c>
      <c r="K119" s="513">
        <f t="shared" si="41"/>
        <v>223</v>
      </c>
      <c r="L119" s="1134">
        <f t="shared" si="39"/>
        <v>2.934210526</v>
      </c>
      <c r="M119" s="1123">
        <v>349.0</v>
      </c>
      <c r="N119" s="1055" t="s">
        <v>313</v>
      </c>
      <c r="O119" s="1055"/>
      <c r="P119" s="510">
        <v>0.0</v>
      </c>
      <c r="Q119" s="1122">
        <v>159.0</v>
      </c>
    </row>
    <row r="120" ht="42.0" hidden="1" customHeight="1" outlineLevel="1">
      <c r="A120" s="1055"/>
      <c r="B120" s="381" t="s">
        <v>1795</v>
      </c>
      <c r="C120" s="381"/>
      <c r="D120" s="1090" t="s">
        <v>1938</v>
      </c>
      <c r="E120" s="516"/>
      <c r="F120" s="1215" t="s">
        <v>1939</v>
      </c>
      <c r="G120" s="516">
        <v>150.0</v>
      </c>
      <c r="H120" s="510">
        <v>299.0</v>
      </c>
      <c r="I120" s="517">
        <v>79.0</v>
      </c>
      <c r="J120" s="512">
        <f t="shared" si="40"/>
        <v>0.2642140468</v>
      </c>
      <c r="K120" s="513">
        <f t="shared" si="41"/>
        <v>220</v>
      </c>
      <c r="L120" s="1134">
        <f t="shared" si="39"/>
        <v>2.784810127</v>
      </c>
      <c r="M120" s="1123">
        <v>349.0</v>
      </c>
      <c r="N120" s="1055" t="s">
        <v>313</v>
      </c>
      <c r="O120" s="1055"/>
      <c r="P120" s="510">
        <v>0.0</v>
      </c>
      <c r="Q120" s="1122">
        <v>159.0</v>
      </c>
    </row>
    <row r="121" ht="25.5" customHeight="1" collapsed="1">
      <c r="A121" s="1102"/>
      <c r="B121" s="1049" t="s">
        <v>1802</v>
      </c>
      <c r="C121" s="1182"/>
      <c r="D121" s="1048"/>
      <c r="E121" s="1183"/>
      <c r="F121" s="1182"/>
      <c r="G121" s="1183"/>
      <c r="H121" s="1177"/>
      <c r="I121" s="1179"/>
      <c r="J121" s="1103">
        <f>AVERAGE(J122:J141)</f>
        <v>0.2580558522</v>
      </c>
      <c r="K121" s="1102"/>
      <c r="L121" s="1103"/>
      <c r="M121" s="1184"/>
      <c r="N121" s="1102"/>
      <c r="O121" s="1102"/>
      <c r="P121" s="1177"/>
      <c r="Q121" s="1177"/>
    </row>
    <row r="122" ht="37.5" hidden="1" customHeight="1" outlineLevel="1">
      <c r="A122" s="1055"/>
      <c r="B122" s="381"/>
      <c r="C122" s="702"/>
      <c r="D122" s="1204" t="s">
        <v>1803</v>
      </c>
      <c r="E122" s="516"/>
      <c r="F122" s="1217"/>
      <c r="G122" s="516"/>
      <c r="H122" s="510">
        <v>2499.0</v>
      </c>
      <c r="I122" s="517">
        <v>564.64</v>
      </c>
      <c r="J122" s="512">
        <f t="shared" ref="J122:J128" si="42">I122/H122</f>
        <v>0.2259463786</v>
      </c>
      <c r="K122" s="513">
        <f t="shared" ref="K122:K128" si="43">H122-I122</f>
        <v>1934.36</v>
      </c>
      <c r="L122" s="512">
        <f t="shared" ref="L122:L128" si="44">Q122/I122-1</f>
        <v>3.425828847</v>
      </c>
      <c r="M122" s="1123"/>
      <c r="N122" s="1055" t="s">
        <v>313</v>
      </c>
      <c r="O122" s="1055"/>
      <c r="P122" s="510">
        <v>2499.0</v>
      </c>
      <c r="Q122" s="510">
        <v>2499.0</v>
      </c>
    </row>
    <row r="123" ht="37.5" hidden="1" customHeight="1" outlineLevel="1">
      <c r="A123" s="1055"/>
      <c r="B123" s="381"/>
      <c r="C123" s="702"/>
      <c r="D123" s="1204" t="s">
        <v>1804</v>
      </c>
      <c r="E123" s="516"/>
      <c r="F123" s="1217"/>
      <c r="G123" s="516"/>
      <c r="H123" s="510">
        <v>599.0</v>
      </c>
      <c r="I123" s="517">
        <v>167.71</v>
      </c>
      <c r="J123" s="512">
        <f t="shared" si="42"/>
        <v>0.2799833055</v>
      </c>
      <c r="K123" s="513">
        <f t="shared" si="43"/>
        <v>431.29</v>
      </c>
      <c r="L123" s="512">
        <f t="shared" si="44"/>
        <v>2.571641524</v>
      </c>
      <c r="M123" s="1123"/>
      <c r="N123" s="1055" t="s">
        <v>313</v>
      </c>
      <c r="O123" s="1055"/>
      <c r="P123" s="510">
        <v>599.0</v>
      </c>
      <c r="Q123" s="510">
        <v>599.0</v>
      </c>
    </row>
    <row r="124" ht="37.5" hidden="1" customHeight="1" outlineLevel="1">
      <c r="A124" s="1055"/>
      <c r="B124" s="381"/>
      <c r="C124" s="702"/>
      <c r="D124" s="1204" t="s">
        <v>1805</v>
      </c>
      <c r="E124" s="516"/>
      <c r="F124" s="1217"/>
      <c r="G124" s="516"/>
      <c r="H124" s="510">
        <v>499.0</v>
      </c>
      <c r="I124" s="517">
        <v>110.0</v>
      </c>
      <c r="J124" s="512">
        <f t="shared" si="42"/>
        <v>0.2204408818</v>
      </c>
      <c r="K124" s="513">
        <f t="shared" si="43"/>
        <v>389</v>
      </c>
      <c r="L124" s="512">
        <f t="shared" si="44"/>
        <v>3.536363636</v>
      </c>
      <c r="M124" s="1123"/>
      <c r="N124" s="1055" t="s">
        <v>313</v>
      </c>
      <c r="O124" s="1055"/>
      <c r="P124" s="510">
        <v>499.0</v>
      </c>
      <c r="Q124" s="510">
        <v>499.0</v>
      </c>
    </row>
    <row r="125" ht="37.5" hidden="1" customHeight="1" outlineLevel="1">
      <c r="A125" s="1055"/>
      <c r="B125" s="381"/>
      <c r="C125" s="381" t="s">
        <v>1807</v>
      </c>
      <c r="D125" s="1204" t="s">
        <v>1806</v>
      </c>
      <c r="E125" s="516"/>
      <c r="F125" s="381" t="s">
        <v>1807</v>
      </c>
      <c r="G125" s="516"/>
      <c r="H125" s="510">
        <v>2699.0</v>
      </c>
      <c r="I125" s="517">
        <v>601.32</v>
      </c>
      <c r="J125" s="512">
        <f t="shared" si="42"/>
        <v>0.2227936273</v>
      </c>
      <c r="K125" s="513">
        <f t="shared" si="43"/>
        <v>2097.68</v>
      </c>
      <c r="L125" s="512">
        <f t="shared" si="44"/>
        <v>3.488458724</v>
      </c>
      <c r="M125" s="1123"/>
      <c r="N125" s="1055" t="s">
        <v>313</v>
      </c>
      <c r="O125" s="1055"/>
      <c r="P125" s="510">
        <v>2699.0</v>
      </c>
      <c r="Q125" s="510">
        <v>2699.0</v>
      </c>
    </row>
    <row r="126" ht="43.5" hidden="1" customHeight="1" outlineLevel="1">
      <c r="A126" s="1055"/>
      <c r="B126" s="381"/>
      <c r="C126" s="381" t="s">
        <v>1809</v>
      </c>
      <c r="D126" s="1204" t="s">
        <v>1808</v>
      </c>
      <c r="E126" s="516"/>
      <c r="F126" s="381" t="s">
        <v>1809</v>
      </c>
      <c r="G126" s="516"/>
      <c r="H126" s="510">
        <v>6599.0</v>
      </c>
      <c r="I126" s="517">
        <v>1632.4</v>
      </c>
      <c r="J126" s="512">
        <f t="shared" si="42"/>
        <v>0.2473708138</v>
      </c>
      <c r="K126" s="513">
        <f t="shared" si="43"/>
        <v>4966.6</v>
      </c>
      <c r="L126" s="512">
        <f t="shared" si="44"/>
        <v>3.04251409</v>
      </c>
      <c r="M126" s="1123"/>
      <c r="N126" s="1055" t="s">
        <v>313</v>
      </c>
      <c r="O126" s="1055"/>
      <c r="P126" s="510">
        <v>6599.0</v>
      </c>
      <c r="Q126" s="510">
        <v>6599.0</v>
      </c>
    </row>
    <row r="127" ht="45.0" hidden="1" customHeight="1" outlineLevel="1">
      <c r="A127" s="1055"/>
      <c r="B127" s="381"/>
      <c r="C127" s="381" t="s">
        <v>1811</v>
      </c>
      <c r="D127" s="1204" t="s">
        <v>1810</v>
      </c>
      <c r="E127" s="516"/>
      <c r="F127" s="381" t="s">
        <v>1811</v>
      </c>
      <c r="G127" s="516"/>
      <c r="H127" s="510">
        <v>9599.0</v>
      </c>
      <c r="I127" s="517">
        <v>2049.98</v>
      </c>
      <c r="J127" s="512">
        <f t="shared" si="42"/>
        <v>0.2135618294</v>
      </c>
      <c r="K127" s="513">
        <f t="shared" si="43"/>
        <v>7549.02</v>
      </c>
      <c r="L127" s="512">
        <f t="shared" si="44"/>
        <v>3.682484707</v>
      </c>
      <c r="M127" s="1123"/>
      <c r="N127" s="1055" t="s">
        <v>313</v>
      </c>
      <c r="O127" s="1055"/>
      <c r="P127" s="510">
        <v>9599.0</v>
      </c>
      <c r="Q127" s="510">
        <v>9599.0</v>
      </c>
    </row>
    <row r="128" ht="38.25" hidden="1" customHeight="1" outlineLevel="1">
      <c r="A128" s="1055"/>
      <c r="B128" s="381"/>
      <c r="C128" s="381" t="s">
        <v>1813</v>
      </c>
      <c r="D128" s="1204" t="s">
        <v>1812</v>
      </c>
      <c r="E128" s="516"/>
      <c r="F128" s="381" t="s">
        <v>1813</v>
      </c>
      <c r="G128" s="516"/>
      <c r="H128" s="510">
        <v>6899.0</v>
      </c>
      <c r="I128" s="517">
        <v>1689.62</v>
      </c>
      <c r="J128" s="512">
        <f t="shared" si="42"/>
        <v>0.2449079577</v>
      </c>
      <c r="K128" s="513">
        <f t="shared" si="43"/>
        <v>5209.38</v>
      </c>
      <c r="L128" s="512">
        <f t="shared" si="44"/>
        <v>3.077839988</v>
      </c>
      <c r="M128" s="1123"/>
      <c r="N128" s="1055" t="s">
        <v>313</v>
      </c>
      <c r="O128" s="1055"/>
      <c r="P128" s="510">
        <v>6899.0</v>
      </c>
      <c r="Q128" s="510">
        <v>6890.0</v>
      </c>
    </row>
    <row r="129" ht="25.5" customHeight="1" collapsed="1">
      <c r="A129" s="1102"/>
      <c r="B129" s="1049" t="s">
        <v>1814</v>
      </c>
      <c r="C129" s="1186"/>
      <c r="D129" s="1149"/>
      <c r="E129" s="1176"/>
      <c r="F129" s="1186"/>
      <c r="G129" s="1176"/>
      <c r="H129" s="1187"/>
      <c r="I129" s="1189"/>
      <c r="J129" s="1103">
        <f>AVERAGE(J130:J142)</f>
        <v>0.2681467288</v>
      </c>
      <c r="K129" s="1102"/>
      <c r="L129" s="1103"/>
      <c r="M129" s="1151"/>
      <c r="N129" s="1102"/>
      <c r="O129" s="1102"/>
      <c r="P129" s="1187"/>
      <c r="Q129" s="1187"/>
    </row>
    <row r="130" hidden="1" outlineLevel="1">
      <c r="A130" s="1055"/>
      <c r="B130" s="178"/>
      <c r="C130" s="1217"/>
      <c r="D130" s="1207"/>
      <c r="E130" s="516"/>
      <c r="F130" s="1217"/>
      <c r="G130" s="516">
        <v>180.0</v>
      </c>
      <c r="H130" s="510">
        <v>599.0</v>
      </c>
      <c r="I130" s="517">
        <v>174.66</v>
      </c>
      <c r="J130" s="512">
        <f t="shared" ref="J130:J148" si="45">I130/H130</f>
        <v>0.2915859766</v>
      </c>
      <c r="K130" s="513">
        <f t="shared" ref="K130:K148" si="46">H130-I130</f>
        <v>424.34</v>
      </c>
      <c r="L130" s="512">
        <f t="shared" ref="L130:L148" si="47">Q130/I130-1</f>
        <v>0.482881026</v>
      </c>
      <c r="M130" s="1166"/>
      <c r="N130" s="1055" t="s">
        <v>313</v>
      </c>
      <c r="O130" s="1055"/>
      <c r="P130" s="510">
        <v>599.0</v>
      </c>
      <c r="Q130" s="1192">
        <v>259.0</v>
      </c>
    </row>
    <row r="131" ht="38.25" hidden="1" customHeight="1" outlineLevel="1">
      <c r="A131" s="1055"/>
      <c r="B131" s="1217"/>
      <c r="C131" s="1217"/>
      <c r="D131" s="1218"/>
      <c r="E131" s="516"/>
      <c r="F131" s="1217"/>
      <c r="G131" s="516">
        <v>180.0</v>
      </c>
      <c r="H131" s="510">
        <v>329.0</v>
      </c>
      <c r="I131" s="517">
        <v>68.02</v>
      </c>
      <c r="J131" s="512">
        <f t="shared" si="45"/>
        <v>0.2067477204</v>
      </c>
      <c r="K131" s="513">
        <f t="shared" si="46"/>
        <v>260.98</v>
      </c>
      <c r="L131" s="512">
        <f t="shared" si="47"/>
        <v>1.925610115</v>
      </c>
      <c r="M131" s="1123">
        <v>369.0</v>
      </c>
      <c r="N131" s="1055" t="s">
        <v>315</v>
      </c>
      <c r="O131" s="1055"/>
      <c r="P131" s="510">
        <v>329.0</v>
      </c>
      <c r="Q131" s="1192">
        <v>199.0</v>
      </c>
    </row>
    <row r="132" ht="48.75" hidden="1" customHeight="1" outlineLevel="1">
      <c r="A132" s="1055"/>
      <c r="B132" s="178"/>
      <c r="C132" s="1217"/>
      <c r="D132" s="1207"/>
      <c r="E132" s="516"/>
      <c r="F132" s="1217"/>
      <c r="G132" s="516">
        <v>200.0</v>
      </c>
      <c r="H132" s="510">
        <v>299.0</v>
      </c>
      <c r="I132" s="517">
        <v>71.22</v>
      </c>
      <c r="J132" s="512">
        <f t="shared" si="45"/>
        <v>0.2381939799</v>
      </c>
      <c r="K132" s="513">
        <f t="shared" si="46"/>
        <v>227.78</v>
      </c>
      <c r="L132" s="512">
        <f t="shared" si="47"/>
        <v>-1</v>
      </c>
      <c r="M132" s="1123">
        <v>339.0</v>
      </c>
      <c r="N132" s="1055" t="s">
        <v>315</v>
      </c>
      <c r="O132" s="1055"/>
      <c r="P132" s="510">
        <v>299.0</v>
      </c>
      <c r="Q132" s="1192"/>
    </row>
    <row r="133" ht="25.5" hidden="1" customHeight="1" outlineLevel="1">
      <c r="A133" s="1055"/>
      <c r="B133" s="125"/>
      <c r="C133" s="1217"/>
      <c r="D133" s="1204"/>
      <c r="E133" s="516"/>
      <c r="F133" s="1217"/>
      <c r="G133" s="516">
        <v>150.0</v>
      </c>
      <c r="H133" s="510">
        <v>379.0</v>
      </c>
      <c r="I133" s="517">
        <v>98.86</v>
      </c>
      <c r="J133" s="512">
        <f t="shared" si="45"/>
        <v>0.2608443272</v>
      </c>
      <c r="K133" s="513">
        <f t="shared" si="46"/>
        <v>280.14</v>
      </c>
      <c r="L133" s="512">
        <f t="shared" si="47"/>
        <v>-1</v>
      </c>
      <c r="M133" s="1123">
        <v>429.0</v>
      </c>
      <c r="N133" s="1055" t="s">
        <v>315</v>
      </c>
      <c r="O133" s="1055"/>
      <c r="P133" s="510">
        <v>379.0</v>
      </c>
      <c r="Q133" s="1192"/>
    </row>
    <row r="134" ht="45.0" hidden="1" customHeight="1" outlineLevel="1">
      <c r="A134" s="1055"/>
      <c r="B134" s="178"/>
      <c r="C134" s="1217"/>
      <c r="D134" s="1207"/>
      <c r="E134" s="516"/>
      <c r="F134" s="1217"/>
      <c r="G134" s="516">
        <v>200.0</v>
      </c>
      <c r="H134" s="510">
        <v>299.0</v>
      </c>
      <c r="I134" s="517">
        <v>77.9</v>
      </c>
      <c r="J134" s="512">
        <f t="shared" si="45"/>
        <v>0.2605351171</v>
      </c>
      <c r="K134" s="513">
        <f t="shared" si="46"/>
        <v>221.1</v>
      </c>
      <c r="L134" s="512">
        <f t="shared" si="47"/>
        <v>2.453145058</v>
      </c>
      <c r="M134" s="1166"/>
      <c r="N134" s="1055" t="s">
        <v>313</v>
      </c>
      <c r="O134" s="1055"/>
      <c r="P134" s="510">
        <v>299.0</v>
      </c>
      <c r="Q134" s="1192">
        <v>269.0</v>
      </c>
    </row>
    <row r="135" ht="43.5" hidden="1" customHeight="1" outlineLevel="1">
      <c r="A135" s="1055"/>
      <c r="B135" s="178"/>
      <c r="C135" s="1217"/>
      <c r="D135" s="1207"/>
      <c r="E135" s="516"/>
      <c r="F135" s="1217"/>
      <c r="G135" s="516">
        <v>300.0</v>
      </c>
      <c r="H135" s="510">
        <v>439.0</v>
      </c>
      <c r="I135" s="517">
        <v>130.47</v>
      </c>
      <c r="J135" s="512">
        <f t="shared" si="45"/>
        <v>0.2971981777</v>
      </c>
      <c r="K135" s="513">
        <f t="shared" si="46"/>
        <v>308.53</v>
      </c>
      <c r="L135" s="512">
        <f t="shared" si="47"/>
        <v>-1</v>
      </c>
      <c r="M135" s="1123">
        <v>489.0</v>
      </c>
      <c r="N135" s="1055" t="s">
        <v>315</v>
      </c>
      <c r="O135" s="1055"/>
      <c r="P135" s="510">
        <v>439.0</v>
      </c>
      <c r="Q135" s="1192"/>
    </row>
    <row r="136" ht="37.5" hidden="1" customHeight="1" outlineLevel="1">
      <c r="A136" s="1055"/>
      <c r="B136" s="178"/>
      <c r="C136" s="178"/>
      <c r="D136" s="1207"/>
      <c r="E136" s="516"/>
      <c r="F136" s="178"/>
      <c r="G136" s="516">
        <v>300.0</v>
      </c>
      <c r="H136" s="510">
        <v>339.0</v>
      </c>
      <c r="I136" s="517">
        <v>67.55</v>
      </c>
      <c r="J136" s="512">
        <f t="shared" si="45"/>
        <v>0.1992625369</v>
      </c>
      <c r="K136" s="513">
        <f t="shared" si="46"/>
        <v>271.45</v>
      </c>
      <c r="L136" s="512">
        <f t="shared" si="47"/>
        <v>-1</v>
      </c>
      <c r="M136" s="1123">
        <v>369.0</v>
      </c>
      <c r="N136" s="1055" t="s">
        <v>315</v>
      </c>
      <c r="O136" s="1055"/>
      <c r="P136" s="510">
        <v>339.0</v>
      </c>
      <c r="Q136" s="1192"/>
    </row>
    <row r="137" ht="33.0" hidden="1" customHeight="1" outlineLevel="1">
      <c r="A137" s="1055"/>
      <c r="B137" s="178"/>
      <c r="C137" s="178"/>
      <c r="D137" s="1207"/>
      <c r="E137" s="516"/>
      <c r="F137" s="178"/>
      <c r="G137" s="516">
        <v>180.0</v>
      </c>
      <c r="H137" s="510">
        <v>399.0</v>
      </c>
      <c r="I137" s="517">
        <v>93.03</v>
      </c>
      <c r="J137" s="512">
        <f t="shared" si="45"/>
        <v>0.2331578947</v>
      </c>
      <c r="K137" s="513">
        <f t="shared" si="46"/>
        <v>305.97</v>
      </c>
      <c r="L137" s="512">
        <f t="shared" si="47"/>
        <v>-1</v>
      </c>
      <c r="M137" s="1123">
        <v>399.0</v>
      </c>
      <c r="N137" s="1055" t="s">
        <v>315</v>
      </c>
      <c r="O137" s="1055"/>
      <c r="P137" s="510">
        <v>399.0</v>
      </c>
      <c r="Q137" s="1192"/>
    </row>
    <row r="138" ht="42.75" hidden="1" customHeight="1" outlineLevel="1">
      <c r="A138" s="1055"/>
      <c r="B138" s="178"/>
      <c r="C138" s="178"/>
      <c r="D138" s="1207"/>
      <c r="E138" s="516"/>
      <c r="F138" s="178"/>
      <c r="G138" s="516">
        <v>300.0</v>
      </c>
      <c r="H138" s="510">
        <v>279.0</v>
      </c>
      <c r="I138" s="517">
        <v>83.66</v>
      </c>
      <c r="J138" s="512">
        <f t="shared" si="45"/>
        <v>0.2998566308</v>
      </c>
      <c r="K138" s="513">
        <f t="shared" si="46"/>
        <v>195.34</v>
      </c>
      <c r="L138" s="512">
        <f t="shared" si="47"/>
        <v>-1</v>
      </c>
      <c r="M138" s="1123">
        <v>329.0</v>
      </c>
      <c r="N138" s="1055" t="s">
        <v>315</v>
      </c>
      <c r="O138" s="1055"/>
      <c r="P138" s="510">
        <v>279.0</v>
      </c>
      <c r="Q138" s="1192"/>
    </row>
    <row r="139" ht="25.5" hidden="1" customHeight="1" outlineLevel="1">
      <c r="A139" s="1055"/>
      <c r="B139" s="178"/>
      <c r="C139" s="178"/>
      <c r="D139" s="1207"/>
      <c r="E139" s="516"/>
      <c r="F139" s="178"/>
      <c r="G139" s="516">
        <v>160.0</v>
      </c>
      <c r="H139" s="510">
        <v>269.0</v>
      </c>
      <c r="I139" s="517">
        <v>77.45</v>
      </c>
      <c r="J139" s="512">
        <f t="shared" si="45"/>
        <v>0.2879182156</v>
      </c>
      <c r="K139" s="513">
        <f t="shared" si="46"/>
        <v>191.55</v>
      </c>
      <c r="L139" s="512">
        <f t="shared" si="47"/>
        <v>-1</v>
      </c>
      <c r="M139" s="1123">
        <v>299.0</v>
      </c>
      <c r="N139" s="1055" t="s">
        <v>315</v>
      </c>
      <c r="O139" s="1055"/>
      <c r="P139" s="510">
        <v>269.0</v>
      </c>
      <c r="Q139" s="1192"/>
    </row>
    <row r="140" ht="35.25" hidden="1" customHeight="1" outlineLevel="1">
      <c r="A140" s="1055"/>
      <c r="B140" s="178"/>
      <c r="C140" s="178"/>
      <c r="D140" s="1207"/>
      <c r="E140" s="516"/>
      <c r="F140" s="178"/>
      <c r="G140" s="516">
        <v>160.0</v>
      </c>
      <c r="H140" s="510">
        <v>329.0</v>
      </c>
      <c r="I140" s="517">
        <v>94.65</v>
      </c>
      <c r="J140" s="512">
        <f t="shared" si="45"/>
        <v>0.2876899696</v>
      </c>
      <c r="K140" s="513">
        <f t="shared" si="46"/>
        <v>234.35</v>
      </c>
      <c r="L140" s="512">
        <f t="shared" si="47"/>
        <v>-1</v>
      </c>
      <c r="M140" s="1123">
        <v>349.0</v>
      </c>
      <c r="N140" s="1055" t="s">
        <v>315</v>
      </c>
      <c r="O140" s="1055"/>
      <c r="P140" s="510">
        <v>329.0</v>
      </c>
      <c r="Q140" s="1192"/>
    </row>
    <row r="141" ht="26.25" hidden="1" customHeight="1" outlineLevel="1">
      <c r="A141" s="1055"/>
      <c r="B141" s="178"/>
      <c r="C141" s="178"/>
      <c r="D141" s="1207"/>
      <c r="E141" s="516"/>
      <c r="F141" s="178"/>
      <c r="G141" s="516">
        <v>500.0</v>
      </c>
      <c r="H141" s="510">
        <v>999.0</v>
      </c>
      <c r="I141" s="517">
        <v>374.6</v>
      </c>
      <c r="J141" s="512">
        <f t="shared" si="45"/>
        <v>0.374974975</v>
      </c>
      <c r="K141" s="513">
        <f t="shared" si="46"/>
        <v>624.4</v>
      </c>
      <c r="L141" s="512">
        <f t="shared" si="47"/>
        <v>-0.3085958356</v>
      </c>
      <c r="M141" s="1123">
        <v>1199.0</v>
      </c>
      <c r="N141" s="1055" t="s">
        <v>315</v>
      </c>
      <c r="O141" s="1055"/>
      <c r="P141" s="510">
        <v>999.0</v>
      </c>
      <c r="Q141" s="1192">
        <v>259.0</v>
      </c>
    </row>
    <row r="142" ht="25.5" hidden="1" customHeight="1" outlineLevel="1">
      <c r="A142" s="1055"/>
      <c r="B142" s="125"/>
      <c r="C142" s="178"/>
      <c r="D142" s="1204"/>
      <c r="E142" s="516"/>
      <c r="F142" s="178"/>
      <c r="G142" s="516">
        <v>120.0</v>
      </c>
      <c r="H142" s="510">
        <v>379.0</v>
      </c>
      <c r="I142" s="517">
        <v>93.97</v>
      </c>
      <c r="J142" s="512">
        <f t="shared" si="45"/>
        <v>0.2479419525</v>
      </c>
      <c r="K142" s="513">
        <f t="shared" si="46"/>
        <v>285.03</v>
      </c>
      <c r="L142" s="512">
        <f t="shared" si="47"/>
        <v>4.310205385</v>
      </c>
      <c r="M142" s="1123">
        <v>399.0</v>
      </c>
      <c r="N142" s="1055" t="s">
        <v>315</v>
      </c>
      <c r="O142" s="1055"/>
      <c r="P142" s="510">
        <v>379.0</v>
      </c>
      <c r="Q142" s="1192">
        <v>499.0</v>
      </c>
    </row>
    <row r="143" ht="25.5" hidden="1" customHeight="1" outlineLevel="1">
      <c r="A143" s="1055"/>
      <c r="B143" s="1055"/>
      <c r="C143" s="178"/>
      <c r="D143" s="1204"/>
      <c r="E143" s="516"/>
      <c r="F143" s="178"/>
      <c r="G143" s="516">
        <v>0.0</v>
      </c>
      <c r="H143" s="510">
        <v>0.0</v>
      </c>
      <c r="I143" s="517">
        <v>0.0</v>
      </c>
      <c r="J143" s="512" t="str">
        <f t="shared" si="45"/>
        <v>#DIV/0!</v>
      </c>
      <c r="K143" s="513">
        <f t="shared" si="46"/>
        <v>0</v>
      </c>
      <c r="L143" s="512" t="str">
        <f t="shared" si="47"/>
        <v>#DIV/0!</v>
      </c>
      <c r="M143" s="1166"/>
      <c r="N143" s="1055" t="s">
        <v>315</v>
      </c>
      <c r="O143" s="1055"/>
      <c r="P143" s="510">
        <v>0.0</v>
      </c>
      <c r="Q143" s="1192">
        <v>369.0</v>
      </c>
    </row>
    <row r="144" ht="25.5" hidden="1" customHeight="1" outlineLevel="1">
      <c r="A144" s="1055"/>
      <c r="B144" s="1055"/>
      <c r="C144" s="178"/>
      <c r="D144" s="1204"/>
      <c r="E144" s="516"/>
      <c r="F144" s="178"/>
      <c r="G144" s="516">
        <v>0.0</v>
      </c>
      <c r="H144" s="510">
        <v>0.0</v>
      </c>
      <c r="I144" s="517">
        <v>0.0</v>
      </c>
      <c r="J144" s="512" t="str">
        <f t="shared" si="45"/>
        <v>#DIV/0!</v>
      </c>
      <c r="K144" s="513">
        <f t="shared" si="46"/>
        <v>0</v>
      </c>
      <c r="L144" s="512" t="str">
        <f t="shared" si="47"/>
        <v>#DIV/0!</v>
      </c>
      <c r="M144" s="1166"/>
      <c r="N144" s="1055"/>
      <c r="O144" s="1055"/>
      <c r="P144" s="510">
        <v>0.0</v>
      </c>
      <c r="Q144" s="1192"/>
    </row>
    <row r="145" ht="25.5" hidden="1" customHeight="1" outlineLevel="1">
      <c r="A145" s="1055"/>
      <c r="B145" s="1055"/>
      <c r="C145" s="1217"/>
      <c r="D145" s="1204"/>
      <c r="E145" s="516"/>
      <c r="F145" s="1217"/>
      <c r="G145" s="516">
        <v>0.0</v>
      </c>
      <c r="H145" s="510">
        <v>0.0</v>
      </c>
      <c r="I145" s="517">
        <v>0.0</v>
      </c>
      <c r="J145" s="512" t="str">
        <f t="shared" si="45"/>
        <v>#DIV/0!</v>
      </c>
      <c r="K145" s="513">
        <f t="shared" si="46"/>
        <v>0</v>
      </c>
      <c r="L145" s="512" t="str">
        <f t="shared" si="47"/>
        <v>#DIV/0!</v>
      </c>
      <c r="M145" s="1166"/>
      <c r="N145" s="1055"/>
      <c r="O145" s="1055"/>
      <c r="P145" s="510">
        <v>0.0</v>
      </c>
      <c r="Q145" s="1192"/>
    </row>
    <row r="146" ht="38.25" hidden="1" customHeight="1" outlineLevel="1">
      <c r="A146" s="1055"/>
      <c r="B146" s="1055"/>
      <c r="C146" s="1217"/>
      <c r="D146" s="1204"/>
      <c r="E146" s="516"/>
      <c r="F146" s="1217"/>
      <c r="G146" s="516">
        <v>0.0</v>
      </c>
      <c r="H146" s="510">
        <v>0.0</v>
      </c>
      <c r="I146" s="517">
        <v>0.0</v>
      </c>
      <c r="J146" s="512" t="str">
        <f t="shared" si="45"/>
        <v>#DIV/0!</v>
      </c>
      <c r="K146" s="513">
        <f t="shared" si="46"/>
        <v>0</v>
      </c>
      <c r="L146" s="512" t="str">
        <f t="shared" si="47"/>
        <v>#DIV/0!</v>
      </c>
      <c r="M146" s="1166"/>
      <c r="N146" s="1055"/>
      <c r="O146" s="1055"/>
      <c r="P146" s="510">
        <v>0.0</v>
      </c>
      <c r="Q146" s="1192"/>
    </row>
    <row r="147" ht="43.5" hidden="1" customHeight="1" outlineLevel="1">
      <c r="A147" s="1055"/>
      <c r="B147" s="1055"/>
      <c r="C147" s="1217"/>
      <c r="D147" s="1204"/>
      <c r="E147" s="516"/>
      <c r="F147" s="1217"/>
      <c r="G147" s="516">
        <v>0.0</v>
      </c>
      <c r="H147" s="510">
        <v>0.0</v>
      </c>
      <c r="I147" s="517">
        <v>0.0</v>
      </c>
      <c r="J147" s="512" t="str">
        <f t="shared" si="45"/>
        <v>#DIV/0!</v>
      </c>
      <c r="K147" s="513">
        <f t="shared" si="46"/>
        <v>0</v>
      </c>
      <c r="L147" s="512" t="str">
        <f t="shared" si="47"/>
        <v>#DIV/0!</v>
      </c>
      <c r="M147" s="1166"/>
      <c r="N147" s="1055"/>
      <c r="O147" s="1055"/>
      <c r="P147" s="510">
        <v>0.0</v>
      </c>
      <c r="Q147" s="1192"/>
    </row>
    <row r="148" ht="25.5" hidden="1" customHeight="1" outlineLevel="1">
      <c r="A148" s="1055"/>
      <c r="B148" s="1055"/>
      <c r="C148" s="1217"/>
      <c r="D148" s="1204"/>
      <c r="E148" s="516"/>
      <c r="F148" s="1217"/>
      <c r="G148" s="516">
        <v>0.0</v>
      </c>
      <c r="H148" s="510">
        <v>0.0</v>
      </c>
      <c r="I148" s="517">
        <v>0.0</v>
      </c>
      <c r="J148" s="512" t="str">
        <f t="shared" si="45"/>
        <v>#DIV/0!</v>
      </c>
      <c r="K148" s="513">
        <f t="shared" si="46"/>
        <v>0</v>
      </c>
      <c r="L148" s="512" t="str">
        <f t="shared" si="47"/>
        <v>#DIV/0!</v>
      </c>
      <c r="M148" s="1166"/>
      <c r="N148" s="1055"/>
      <c r="O148" s="1055"/>
      <c r="P148" s="510">
        <v>0.0</v>
      </c>
      <c r="Q148" s="1192">
        <v>289.0</v>
      </c>
    </row>
    <row r="149" ht="25.5" customHeight="1" collapsed="1">
      <c r="A149" s="1102"/>
      <c r="B149" s="1049" t="str">
        <f>"Меню праздника "&amp;COUNTA(D150:D164)&amp;" шт"</f>
        <v>Меню праздника 14 шт</v>
      </c>
      <c r="C149" s="1186"/>
      <c r="D149" s="1149"/>
      <c r="E149" s="1176"/>
      <c r="F149" s="1186"/>
      <c r="G149" s="1176"/>
      <c r="H149" s="1187"/>
      <c r="I149" s="1179"/>
      <c r="J149" s="1103"/>
      <c r="K149" s="1102"/>
      <c r="L149" s="1103"/>
      <c r="M149" s="1151"/>
      <c r="N149" s="1102"/>
      <c r="O149" s="1102"/>
      <c r="P149" s="1187"/>
      <c r="Q149" s="1187"/>
    </row>
    <row r="150" ht="25.5" hidden="1" customHeight="1" outlineLevel="1">
      <c r="A150" s="1055">
        <v>1.0</v>
      </c>
      <c r="B150" s="103"/>
      <c r="C150" s="1195"/>
      <c r="D150" s="1207" t="s">
        <v>1815</v>
      </c>
      <c r="E150" s="516"/>
      <c r="F150" s="1195"/>
      <c r="G150" s="516">
        <v>30.0</v>
      </c>
      <c r="H150" s="510">
        <v>79.0</v>
      </c>
      <c r="I150" s="517">
        <v>20.38</v>
      </c>
      <c r="J150" s="512">
        <f t="shared" ref="J150:J163" si="48">I150/H150</f>
        <v>0.2579746835</v>
      </c>
      <c r="K150" s="513">
        <f t="shared" ref="K150:K163" si="49">H150-I150</f>
        <v>58.62</v>
      </c>
      <c r="L150" s="512">
        <f t="shared" ref="L150:L163" si="50">Q150/I150-1</f>
        <v>2.876349362</v>
      </c>
      <c r="M150" s="1166"/>
      <c r="N150" s="1055"/>
      <c r="O150" s="1055"/>
      <c r="P150" s="510">
        <v>79.0</v>
      </c>
      <c r="Q150" s="510">
        <v>79.0</v>
      </c>
    </row>
    <row r="151" ht="25.5" hidden="1" customHeight="1" outlineLevel="1">
      <c r="A151" s="1055">
        <v>2.0</v>
      </c>
      <c r="B151" s="125"/>
      <c r="C151" s="1195"/>
      <c r="D151" s="1204" t="s">
        <v>1816</v>
      </c>
      <c r="E151" s="516"/>
      <c r="F151" s="1195"/>
      <c r="G151" s="516">
        <v>40.0</v>
      </c>
      <c r="H151" s="510">
        <v>79.0</v>
      </c>
      <c r="I151" s="1196">
        <v>20.2</v>
      </c>
      <c r="J151" s="512">
        <f t="shared" si="48"/>
        <v>0.2556962025</v>
      </c>
      <c r="K151" s="513">
        <f t="shared" si="49"/>
        <v>58.8</v>
      </c>
      <c r="L151" s="512">
        <f t="shared" si="50"/>
        <v>2.910891089</v>
      </c>
      <c r="M151" s="1166"/>
      <c r="N151" s="1055"/>
      <c r="O151" s="1055"/>
      <c r="P151" s="510">
        <v>79.0</v>
      </c>
      <c r="Q151" s="510">
        <v>79.0</v>
      </c>
    </row>
    <row r="152" ht="25.5" hidden="1" customHeight="1" outlineLevel="1">
      <c r="A152" s="1055">
        <v>3.0</v>
      </c>
      <c r="B152" s="125"/>
      <c r="C152" s="1195"/>
      <c r="D152" s="1204" t="s">
        <v>1817</v>
      </c>
      <c r="E152" s="516"/>
      <c r="F152" s="1195"/>
      <c r="G152" s="516">
        <v>40.0</v>
      </c>
      <c r="H152" s="510">
        <v>59.0</v>
      </c>
      <c r="I152" s="1196">
        <v>11.3</v>
      </c>
      <c r="J152" s="512">
        <f t="shared" si="48"/>
        <v>0.1915254237</v>
      </c>
      <c r="K152" s="513">
        <f t="shared" si="49"/>
        <v>47.7</v>
      </c>
      <c r="L152" s="512">
        <f t="shared" si="50"/>
        <v>4.221238938</v>
      </c>
      <c r="M152" s="1166"/>
      <c r="N152" s="1055"/>
      <c r="O152" s="1055"/>
      <c r="P152" s="510">
        <v>59.0</v>
      </c>
      <c r="Q152" s="510">
        <v>59.0</v>
      </c>
    </row>
    <row r="153" ht="25.5" hidden="1" customHeight="1" outlineLevel="1">
      <c r="A153" s="1055">
        <v>5.0</v>
      </c>
      <c r="B153" s="125"/>
      <c r="C153" s="1195"/>
      <c r="D153" s="1204" t="s">
        <v>1818</v>
      </c>
      <c r="E153" s="516"/>
      <c r="F153" s="1195"/>
      <c r="G153" s="516">
        <v>50.0</v>
      </c>
      <c r="H153" s="510">
        <v>129.0</v>
      </c>
      <c r="I153" s="1196">
        <v>40.72</v>
      </c>
      <c r="J153" s="512">
        <f t="shared" si="48"/>
        <v>0.3156589147</v>
      </c>
      <c r="K153" s="513">
        <f t="shared" si="49"/>
        <v>88.28</v>
      </c>
      <c r="L153" s="512">
        <f t="shared" si="50"/>
        <v>2.167976424</v>
      </c>
      <c r="M153" s="1166"/>
      <c r="N153" s="1055"/>
      <c r="O153" s="1055"/>
      <c r="P153" s="510">
        <v>129.0</v>
      </c>
      <c r="Q153" s="510">
        <v>129.0</v>
      </c>
    </row>
    <row r="154" ht="32.25" hidden="1" customHeight="1" outlineLevel="1">
      <c r="A154" s="1055">
        <v>6.0</v>
      </c>
      <c r="B154" s="125"/>
      <c r="C154" s="1195"/>
      <c r="D154" s="1204" t="s">
        <v>1819</v>
      </c>
      <c r="E154" s="516"/>
      <c r="F154" s="1195"/>
      <c r="G154" s="516">
        <v>40.0</v>
      </c>
      <c r="H154" s="510">
        <v>59.0</v>
      </c>
      <c r="I154" s="1196">
        <v>13.09</v>
      </c>
      <c r="J154" s="512">
        <f t="shared" si="48"/>
        <v>0.2218644068</v>
      </c>
      <c r="K154" s="513">
        <f t="shared" si="49"/>
        <v>45.91</v>
      </c>
      <c r="L154" s="512">
        <f t="shared" si="50"/>
        <v>3.507257448</v>
      </c>
      <c r="M154" s="1166"/>
      <c r="N154" s="1055"/>
      <c r="O154" s="1055"/>
      <c r="P154" s="510">
        <v>59.0</v>
      </c>
      <c r="Q154" s="510">
        <v>59.0</v>
      </c>
    </row>
    <row r="155" ht="32.25" hidden="1" customHeight="1" outlineLevel="1">
      <c r="A155" s="1055">
        <v>7.0</v>
      </c>
      <c r="B155" s="125"/>
      <c r="C155" s="1195"/>
      <c r="D155" s="1204" t="s">
        <v>1820</v>
      </c>
      <c r="E155" s="516"/>
      <c r="F155" s="1195"/>
      <c r="G155" s="516">
        <v>30.0</v>
      </c>
      <c r="H155" s="510">
        <v>99.0</v>
      </c>
      <c r="I155" s="1196">
        <v>30.0</v>
      </c>
      <c r="J155" s="512">
        <f t="shared" si="48"/>
        <v>0.303030303</v>
      </c>
      <c r="K155" s="513">
        <f t="shared" si="49"/>
        <v>69</v>
      </c>
      <c r="L155" s="512">
        <f t="shared" si="50"/>
        <v>2.3</v>
      </c>
      <c r="M155" s="1166"/>
      <c r="N155" s="1055"/>
      <c r="O155" s="1055"/>
      <c r="P155" s="510">
        <v>99.0</v>
      </c>
      <c r="Q155" s="510">
        <v>99.0</v>
      </c>
    </row>
    <row r="156" ht="31.5" hidden="1" customHeight="1" outlineLevel="1">
      <c r="A156" s="1055">
        <v>8.0</v>
      </c>
      <c r="B156" s="125"/>
      <c r="C156" s="1195"/>
      <c r="D156" s="1204" t="s">
        <v>1821</v>
      </c>
      <c r="E156" s="516"/>
      <c r="F156" s="1195"/>
      <c r="G156" s="516">
        <v>30.0</v>
      </c>
      <c r="H156" s="510">
        <v>89.0</v>
      </c>
      <c r="I156" s="1196">
        <v>20.65</v>
      </c>
      <c r="J156" s="512">
        <f t="shared" si="48"/>
        <v>0.2320224719</v>
      </c>
      <c r="K156" s="513">
        <f t="shared" si="49"/>
        <v>68.35</v>
      </c>
      <c r="L156" s="512">
        <f t="shared" si="50"/>
        <v>3.309927361</v>
      </c>
      <c r="M156" s="1166"/>
      <c r="N156" s="1055"/>
      <c r="O156" s="1055"/>
      <c r="P156" s="510">
        <v>89.0</v>
      </c>
      <c r="Q156" s="510">
        <v>89.0</v>
      </c>
    </row>
    <row r="157" ht="20.25" hidden="1" customHeight="1" outlineLevel="1">
      <c r="A157" s="1055">
        <v>9.0</v>
      </c>
      <c r="B157" s="125"/>
      <c r="C157" s="1195"/>
      <c r="D157" s="1204" t="s">
        <v>1822</v>
      </c>
      <c r="E157" s="516"/>
      <c r="F157" s="1195"/>
      <c r="G157" s="516">
        <v>40.0</v>
      </c>
      <c r="H157" s="510">
        <v>49.0</v>
      </c>
      <c r="I157" s="1196">
        <v>12.66</v>
      </c>
      <c r="J157" s="512">
        <f t="shared" si="48"/>
        <v>0.2583673469</v>
      </c>
      <c r="K157" s="513">
        <f t="shared" si="49"/>
        <v>36.34</v>
      </c>
      <c r="L157" s="512">
        <f t="shared" si="50"/>
        <v>2.870458136</v>
      </c>
      <c r="M157" s="1166"/>
      <c r="N157" s="1055"/>
      <c r="O157" s="1055"/>
      <c r="P157" s="510">
        <v>49.0</v>
      </c>
      <c r="Q157" s="510">
        <v>49.0</v>
      </c>
    </row>
    <row r="158" ht="27.75" hidden="1" customHeight="1" outlineLevel="1">
      <c r="A158" s="1055">
        <v>10.0</v>
      </c>
      <c r="B158" s="125"/>
      <c r="C158" s="1195"/>
      <c r="D158" s="1204" t="s">
        <v>1823</v>
      </c>
      <c r="E158" s="516"/>
      <c r="F158" s="1195"/>
      <c r="G158" s="516">
        <v>50.0</v>
      </c>
      <c r="H158" s="510">
        <v>89.0</v>
      </c>
      <c r="I158" s="1196">
        <v>24.75</v>
      </c>
      <c r="J158" s="512">
        <f t="shared" si="48"/>
        <v>0.2780898876</v>
      </c>
      <c r="K158" s="513">
        <f t="shared" si="49"/>
        <v>64.25</v>
      </c>
      <c r="L158" s="512">
        <f t="shared" si="50"/>
        <v>2.595959596</v>
      </c>
      <c r="M158" s="1166"/>
      <c r="N158" s="1055"/>
      <c r="O158" s="1055"/>
      <c r="P158" s="510">
        <v>89.0</v>
      </c>
      <c r="Q158" s="510">
        <v>89.0</v>
      </c>
    </row>
    <row r="159" ht="32.25" hidden="1" customHeight="1" outlineLevel="1">
      <c r="A159" s="1055">
        <v>11.0</v>
      </c>
      <c r="B159" s="125"/>
      <c r="C159" s="1195"/>
      <c r="D159" s="1204" t="s">
        <v>1824</v>
      </c>
      <c r="E159" s="516"/>
      <c r="F159" s="1195"/>
      <c r="G159" s="516">
        <v>50.0</v>
      </c>
      <c r="H159" s="510">
        <v>179.0</v>
      </c>
      <c r="I159" s="1196">
        <v>55.9</v>
      </c>
      <c r="J159" s="512">
        <f t="shared" si="48"/>
        <v>0.3122905028</v>
      </c>
      <c r="K159" s="513">
        <f t="shared" si="49"/>
        <v>123.1</v>
      </c>
      <c r="L159" s="512">
        <f t="shared" si="50"/>
        <v>2.202146691</v>
      </c>
      <c r="M159" s="1166"/>
      <c r="N159" s="1055"/>
      <c r="O159" s="1055"/>
      <c r="P159" s="510">
        <v>179.0</v>
      </c>
      <c r="Q159" s="510">
        <v>179.0</v>
      </c>
    </row>
    <row r="160" ht="33.75" hidden="1" customHeight="1" outlineLevel="1">
      <c r="A160" s="1055">
        <v>12.0</v>
      </c>
      <c r="B160" s="125"/>
      <c r="C160" s="1195"/>
      <c r="D160" s="1204" t="s">
        <v>1825</v>
      </c>
      <c r="E160" s="516"/>
      <c r="F160" s="1195"/>
      <c r="G160" s="516">
        <v>50.0</v>
      </c>
      <c r="H160" s="510">
        <v>159.0</v>
      </c>
      <c r="I160" s="1196">
        <v>43.04</v>
      </c>
      <c r="J160" s="512">
        <f t="shared" si="48"/>
        <v>0.2706918239</v>
      </c>
      <c r="K160" s="513">
        <f t="shared" si="49"/>
        <v>115.96</v>
      </c>
      <c r="L160" s="512">
        <f t="shared" si="50"/>
        <v>2.694237918</v>
      </c>
      <c r="M160" s="1166"/>
      <c r="N160" s="1055"/>
      <c r="O160" s="1055"/>
      <c r="P160" s="510">
        <v>159.0</v>
      </c>
      <c r="Q160" s="510">
        <v>159.0</v>
      </c>
    </row>
    <row r="161" ht="24.0" hidden="1" customHeight="1" outlineLevel="1">
      <c r="A161" s="1055">
        <v>13.0</v>
      </c>
      <c r="B161" s="125"/>
      <c r="C161" s="1195"/>
      <c r="D161" s="1204" t="s">
        <v>1826</v>
      </c>
      <c r="E161" s="516"/>
      <c r="F161" s="1195"/>
      <c r="G161" s="516">
        <v>50.0</v>
      </c>
      <c r="H161" s="510">
        <v>169.0</v>
      </c>
      <c r="I161" s="1196">
        <v>47.22</v>
      </c>
      <c r="J161" s="512">
        <f t="shared" si="48"/>
        <v>0.279408284</v>
      </c>
      <c r="K161" s="513">
        <f t="shared" si="49"/>
        <v>121.78</v>
      </c>
      <c r="L161" s="512">
        <f t="shared" si="50"/>
        <v>2.578991953</v>
      </c>
      <c r="M161" s="1166"/>
      <c r="N161" s="1055"/>
      <c r="O161" s="1055"/>
      <c r="P161" s="510">
        <v>169.0</v>
      </c>
      <c r="Q161" s="510">
        <v>169.0</v>
      </c>
    </row>
    <row r="162" ht="25.5" hidden="1" customHeight="1" outlineLevel="1">
      <c r="A162" s="1055">
        <v>14.0</v>
      </c>
      <c r="B162" s="125"/>
      <c r="C162" s="1195"/>
      <c r="D162" s="1207" t="s">
        <v>1827</v>
      </c>
      <c r="E162" s="516"/>
      <c r="F162" s="1195"/>
      <c r="G162" s="516">
        <v>50.0</v>
      </c>
      <c r="H162" s="510">
        <v>99.0</v>
      </c>
      <c r="I162" s="517">
        <v>22.77</v>
      </c>
      <c r="J162" s="512">
        <f t="shared" si="48"/>
        <v>0.23</v>
      </c>
      <c r="K162" s="513">
        <f t="shared" si="49"/>
        <v>76.23</v>
      </c>
      <c r="L162" s="512">
        <f t="shared" si="50"/>
        <v>3.347826087</v>
      </c>
      <c r="M162" s="512"/>
      <c r="N162" s="1055"/>
      <c r="O162" s="1055"/>
      <c r="P162" s="510">
        <v>99.0</v>
      </c>
      <c r="Q162" s="1192">
        <v>99.0</v>
      </c>
    </row>
    <row r="163" ht="25.5" hidden="1" customHeight="1" outlineLevel="1">
      <c r="A163" s="1055">
        <v>15.0</v>
      </c>
      <c r="B163" s="125"/>
      <c r="C163" s="1195"/>
      <c r="D163" s="1207" t="s">
        <v>1828</v>
      </c>
      <c r="E163" s="516"/>
      <c r="F163" s="1195"/>
      <c r="G163" s="516">
        <v>50.0</v>
      </c>
      <c r="H163" s="510">
        <v>99.0</v>
      </c>
      <c r="I163" s="517">
        <v>18.5</v>
      </c>
      <c r="J163" s="512">
        <f t="shared" si="48"/>
        <v>0.1868686869</v>
      </c>
      <c r="K163" s="513">
        <f t="shared" si="49"/>
        <v>80.5</v>
      </c>
      <c r="L163" s="512">
        <f t="shared" si="50"/>
        <v>4.351351351</v>
      </c>
      <c r="M163" s="512"/>
      <c r="N163" s="1055"/>
      <c r="O163" s="1055"/>
      <c r="P163" s="510">
        <v>99.0</v>
      </c>
      <c r="Q163" s="1192">
        <v>99.0</v>
      </c>
    </row>
    <row r="164" ht="25.5" hidden="1" customHeight="1" outlineLevel="1">
      <c r="A164" s="1055"/>
      <c r="B164" s="125"/>
      <c r="C164" s="1195"/>
      <c r="D164" s="1219"/>
      <c r="E164" s="516"/>
      <c r="F164" s="1195"/>
      <c r="G164" s="516"/>
      <c r="H164" s="510"/>
      <c r="I164" s="517"/>
      <c r="J164" s="512"/>
      <c r="K164" s="1055"/>
      <c r="L164" s="512"/>
      <c r="M164" s="512"/>
      <c r="N164" s="1055"/>
      <c r="O164" s="1055"/>
      <c r="P164" s="510"/>
      <c r="Q164" s="1192"/>
    </row>
    <row r="165" ht="25.5" hidden="1" customHeight="1" outlineLevel="1">
      <c r="A165" s="1055">
        <v>1.0</v>
      </c>
      <c r="B165" s="103"/>
      <c r="C165" s="1195"/>
      <c r="D165" s="1207" t="s">
        <v>1815</v>
      </c>
      <c r="E165" s="516"/>
      <c r="F165" s="1195"/>
      <c r="G165" s="516">
        <v>30.0</v>
      </c>
      <c r="H165" s="510">
        <v>79.0</v>
      </c>
      <c r="I165" s="517">
        <v>20.38</v>
      </c>
      <c r="J165" s="512">
        <f t="shared" ref="J165:J178" si="51">I165/H165</f>
        <v>0.2579746835</v>
      </c>
      <c r="K165" s="513">
        <f t="shared" ref="K165:K178" si="52">H165-I165</f>
        <v>58.62</v>
      </c>
      <c r="L165" s="512">
        <f t="shared" ref="L165:L178" si="53">Q165/I165-1</f>
        <v>2.876349362</v>
      </c>
      <c r="M165" s="1166"/>
      <c r="N165" s="1055"/>
      <c r="O165" s="1055"/>
      <c r="P165" s="510">
        <v>79.0</v>
      </c>
      <c r="Q165" s="510">
        <v>79.0</v>
      </c>
    </row>
    <row r="166" ht="25.5" hidden="1" customHeight="1" outlineLevel="1">
      <c r="A166" s="1055">
        <v>2.0</v>
      </c>
      <c r="B166" s="125"/>
      <c r="C166" s="1195"/>
      <c r="D166" s="1204" t="s">
        <v>1816</v>
      </c>
      <c r="E166" s="516"/>
      <c r="F166" s="1195"/>
      <c r="G166" s="516">
        <v>40.0</v>
      </c>
      <c r="H166" s="510">
        <v>79.0</v>
      </c>
      <c r="I166" s="1196">
        <v>20.2</v>
      </c>
      <c r="J166" s="512">
        <f t="shared" si="51"/>
        <v>0.2556962025</v>
      </c>
      <c r="K166" s="513">
        <f t="shared" si="52"/>
        <v>58.8</v>
      </c>
      <c r="L166" s="512">
        <f t="shared" si="53"/>
        <v>2.910891089</v>
      </c>
      <c r="M166" s="1166"/>
      <c r="N166" s="1055"/>
      <c r="O166" s="1055"/>
      <c r="P166" s="510">
        <v>79.0</v>
      </c>
      <c r="Q166" s="510">
        <v>79.0</v>
      </c>
    </row>
    <row r="167" ht="25.5" hidden="1" customHeight="1" outlineLevel="1">
      <c r="A167" s="1055">
        <v>3.0</v>
      </c>
      <c r="B167" s="125"/>
      <c r="C167" s="1195"/>
      <c r="D167" s="1204" t="s">
        <v>1817</v>
      </c>
      <c r="E167" s="516"/>
      <c r="F167" s="1195"/>
      <c r="G167" s="516">
        <v>40.0</v>
      </c>
      <c r="H167" s="510">
        <v>59.0</v>
      </c>
      <c r="I167" s="1196">
        <v>11.3</v>
      </c>
      <c r="J167" s="512">
        <f t="shared" si="51"/>
        <v>0.1915254237</v>
      </c>
      <c r="K167" s="513">
        <f t="shared" si="52"/>
        <v>47.7</v>
      </c>
      <c r="L167" s="512">
        <f t="shared" si="53"/>
        <v>4.221238938</v>
      </c>
      <c r="M167" s="1166"/>
      <c r="N167" s="1055"/>
      <c r="O167" s="1055"/>
      <c r="P167" s="510">
        <v>59.0</v>
      </c>
      <c r="Q167" s="510">
        <v>59.0</v>
      </c>
    </row>
    <row r="168" ht="25.5" hidden="1" customHeight="1" outlineLevel="1">
      <c r="A168" s="1055">
        <v>5.0</v>
      </c>
      <c r="B168" s="125"/>
      <c r="C168" s="1195"/>
      <c r="D168" s="1204" t="s">
        <v>1818</v>
      </c>
      <c r="E168" s="516"/>
      <c r="F168" s="1195"/>
      <c r="G168" s="516">
        <v>50.0</v>
      </c>
      <c r="H168" s="510">
        <v>129.0</v>
      </c>
      <c r="I168" s="1196">
        <v>40.72</v>
      </c>
      <c r="J168" s="512">
        <f t="shared" si="51"/>
        <v>0.3156589147</v>
      </c>
      <c r="K168" s="513">
        <f t="shared" si="52"/>
        <v>88.28</v>
      </c>
      <c r="L168" s="512">
        <f t="shared" si="53"/>
        <v>2.167976424</v>
      </c>
      <c r="M168" s="1166"/>
      <c r="N168" s="1055"/>
      <c r="O168" s="1055"/>
      <c r="P168" s="510">
        <v>129.0</v>
      </c>
      <c r="Q168" s="510">
        <v>129.0</v>
      </c>
    </row>
    <row r="169" ht="32.25" hidden="1" customHeight="1" outlineLevel="1">
      <c r="A169" s="1055">
        <v>6.0</v>
      </c>
      <c r="B169" s="125"/>
      <c r="C169" s="1195"/>
      <c r="D169" s="1204" t="s">
        <v>1819</v>
      </c>
      <c r="E169" s="516"/>
      <c r="F169" s="1195"/>
      <c r="G169" s="516">
        <v>40.0</v>
      </c>
      <c r="H169" s="510">
        <v>59.0</v>
      </c>
      <c r="I169" s="1196">
        <v>13.09</v>
      </c>
      <c r="J169" s="512">
        <f t="shared" si="51"/>
        <v>0.2218644068</v>
      </c>
      <c r="K169" s="513">
        <f t="shared" si="52"/>
        <v>45.91</v>
      </c>
      <c r="L169" s="512">
        <f t="shared" si="53"/>
        <v>3.507257448</v>
      </c>
      <c r="M169" s="1166"/>
      <c r="N169" s="1055"/>
      <c r="O169" s="1055"/>
      <c r="P169" s="510">
        <v>59.0</v>
      </c>
      <c r="Q169" s="510">
        <v>59.0</v>
      </c>
    </row>
    <row r="170" ht="32.25" hidden="1" customHeight="1" outlineLevel="1">
      <c r="A170" s="1055">
        <v>7.0</v>
      </c>
      <c r="B170" s="125"/>
      <c r="C170" s="1195"/>
      <c r="D170" s="1204" t="s">
        <v>1820</v>
      </c>
      <c r="E170" s="516"/>
      <c r="F170" s="1195"/>
      <c r="G170" s="516">
        <v>30.0</v>
      </c>
      <c r="H170" s="510">
        <v>99.0</v>
      </c>
      <c r="I170" s="1196">
        <v>30.0</v>
      </c>
      <c r="J170" s="512">
        <f t="shared" si="51"/>
        <v>0.303030303</v>
      </c>
      <c r="K170" s="513">
        <f t="shared" si="52"/>
        <v>69</v>
      </c>
      <c r="L170" s="512">
        <f t="shared" si="53"/>
        <v>2.3</v>
      </c>
      <c r="M170" s="1166"/>
      <c r="N170" s="1055"/>
      <c r="O170" s="1055"/>
      <c r="P170" s="510">
        <v>99.0</v>
      </c>
      <c r="Q170" s="510">
        <v>99.0</v>
      </c>
    </row>
    <row r="171" ht="31.5" hidden="1" customHeight="1" outlineLevel="1">
      <c r="A171" s="1055">
        <v>8.0</v>
      </c>
      <c r="B171" s="125"/>
      <c r="C171" s="1195"/>
      <c r="D171" s="1204" t="s">
        <v>1821</v>
      </c>
      <c r="E171" s="516"/>
      <c r="F171" s="1195"/>
      <c r="G171" s="516">
        <v>30.0</v>
      </c>
      <c r="H171" s="510">
        <v>89.0</v>
      </c>
      <c r="I171" s="1196">
        <v>20.65</v>
      </c>
      <c r="J171" s="512">
        <f t="shared" si="51"/>
        <v>0.2320224719</v>
      </c>
      <c r="K171" s="513">
        <f t="shared" si="52"/>
        <v>68.35</v>
      </c>
      <c r="L171" s="512">
        <f t="shared" si="53"/>
        <v>3.309927361</v>
      </c>
      <c r="M171" s="1166"/>
      <c r="N171" s="1055"/>
      <c r="O171" s="1055"/>
      <c r="P171" s="510">
        <v>89.0</v>
      </c>
      <c r="Q171" s="510">
        <v>89.0</v>
      </c>
    </row>
    <row r="172" ht="20.25" hidden="1" customHeight="1" outlineLevel="1">
      <c r="A172" s="1055">
        <v>9.0</v>
      </c>
      <c r="B172" s="125"/>
      <c r="C172" s="1195"/>
      <c r="D172" s="1204" t="s">
        <v>1822</v>
      </c>
      <c r="E172" s="516"/>
      <c r="F172" s="1195"/>
      <c r="G172" s="516">
        <v>40.0</v>
      </c>
      <c r="H172" s="510">
        <v>49.0</v>
      </c>
      <c r="I172" s="1196">
        <v>12.66</v>
      </c>
      <c r="J172" s="512">
        <f t="shared" si="51"/>
        <v>0.2583673469</v>
      </c>
      <c r="K172" s="513">
        <f t="shared" si="52"/>
        <v>36.34</v>
      </c>
      <c r="L172" s="512">
        <f t="shared" si="53"/>
        <v>2.870458136</v>
      </c>
      <c r="M172" s="1166"/>
      <c r="N172" s="1055"/>
      <c r="O172" s="1055"/>
      <c r="P172" s="510">
        <v>49.0</v>
      </c>
      <c r="Q172" s="510">
        <v>49.0</v>
      </c>
    </row>
    <row r="173" ht="27.75" hidden="1" customHeight="1" outlineLevel="1">
      <c r="A173" s="1055">
        <v>10.0</v>
      </c>
      <c r="B173" s="125"/>
      <c r="C173" s="1195"/>
      <c r="D173" s="1204" t="s">
        <v>1823</v>
      </c>
      <c r="E173" s="516"/>
      <c r="F173" s="1195"/>
      <c r="G173" s="516">
        <v>50.0</v>
      </c>
      <c r="H173" s="510">
        <v>89.0</v>
      </c>
      <c r="I173" s="1196">
        <v>24.75</v>
      </c>
      <c r="J173" s="512">
        <f t="shared" si="51"/>
        <v>0.2780898876</v>
      </c>
      <c r="K173" s="513">
        <f t="shared" si="52"/>
        <v>64.25</v>
      </c>
      <c r="L173" s="512">
        <f t="shared" si="53"/>
        <v>2.595959596</v>
      </c>
      <c r="M173" s="1166"/>
      <c r="N173" s="1055"/>
      <c r="O173" s="1055"/>
      <c r="P173" s="510">
        <v>89.0</v>
      </c>
      <c r="Q173" s="510">
        <v>89.0</v>
      </c>
    </row>
    <row r="174" ht="32.25" hidden="1" customHeight="1" outlineLevel="1">
      <c r="A174" s="1055">
        <v>11.0</v>
      </c>
      <c r="B174" s="125"/>
      <c r="C174" s="1195"/>
      <c r="D174" s="1204" t="s">
        <v>1824</v>
      </c>
      <c r="E174" s="516"/>
      <c r="F174" s="1195"/>
      <c r="G174" s="516">
        <v>50.0</v>
      </c>
      <c r="H174" s="510">
        <v>179.0</v>
      </c>
      <c r="I174" s="1196">
        <v>55.9</v>
      </c>
      <c r="J174" s="512">
        <f t="shared" si="51"/>
        <v>0.3122905028</v>
      </c>
      <c r="K174" s="513">
        <f t="shared" si="52"/>
        <v>123.1</v>
      </c>
      <c r="L174" s="512">
        <f t="shared" si="53"/>
        <v>2.202146691</v>
      </c>
      <c r="M174" s="1166"/>
      <c r="N174" s="1055"/>
      <c r="O174" s="1055"/>
      <c r="P174" s="510">
        <v>179.0</v>
      </c>
      <c r="Q174" s="510">
        <v>179.0</v>
      </c>
    </row>
    <row r="175" ht="33.75" hidden="1" customHeight="1" outlineLevel="1">
      <c r="A175" s="1055">
        <v>12.0</v>
      </c>
      <c r="B175" s="125"/>
      <c r="C175" s="1195"/>
      <c r="D175" s="1204" t="s">
        <v>1825</v>
      </c>
      <c r="E175" s="516"/>
      <c r="F175" s="1195"/>
      <c r="G175" s="516">
        <v>50.0</v>
      </c>
      <c r="H175" s="510">
        <v>159.0</v>
      </c>
      <c r="I175" s="1196">
        <v>43.04</v>
      </c>
      <c r="J175" s="512">
        <f t="shared" si="51"/>
        <v>0.2706918239</v>
      </c>
      <c r="K175" s="513">
        <f t="shared" si="52"/>
        <v>115.96</v>
      </c>
      <c r="L175" s="512">
        <f t="shared" si="53"/>
        <v>2.694237918</v>
      </c>
      <c r="M175" s="1166"/>
      <c r="N175" s="1055"/>
      <c r="O175" s="1055"/>
      <c r="P175" s="510">
        <v>159.0</v>
      </c>
      <c r="Q175" s="510">
        <v>159.0</v>
      </c>
    </row>
    <row r="176" ht="24.0" hidden="1" customHeight="1" outlineLevel="1">
      <c r="A176" s="1055">
        <v>13.0</v>
      </c>
      <c r="B176" s="125"/>
      <c r="C176" s="1195"/>
      <c r="D176" s="1204" t="s">
        <v>1826</v>
      </c>
      <c r="E176" s="516"/>
      <c r="F176" s="1195"/>
      <c r="G176" s="516">
        <v>50.0</v>
      </c>
      <c r="H176" s="510">
        <v>169.0</v>
      </c>
      <c r="I176" s="1196">
        <v>47.22</v>
      </c>
      <c r="J176" s="512">
        <f t="shared" si="51"/>
        <v>0.279408284</v>
      </c>
      <c r="K176" s="513">
        <f t="shared" si="52"/>
        <v>121.78</v>
      </c>
      <c r="L176" s="512">
        <f t="shared" si="53"/>
        <v>2.578991953</v>
      </c>
      <c r="M176" s="1166"/>
      <c r="N176" s="1055"/>
      <c r="O176" s="1055"/>
      <c r="P176" s="510">
        <v>169.0</v>
      </c>
      <c r="Q176" s="510">
        <v>169.0</v>
      </c>
    </row>
    <row r="177" ht="25.5" hidden="1" customHeight="1" outlineLevel="1">
      <c r="A177" s="1055">
        <v>14.0</v>
      </c>
      <c r="B177" s="125"/>
      <c r="C177" s="1195"/>
      <c r="D177" s="1207" t="s">
        <v>1827</v>
      </c>
      <c r="E177" s="516"/>
      <c r="F177" s="1195"/>
      <c r="G177" s="516">
        <v>50.0</v>
      </c>
      <c r="H177" s="510">
        <v>99.0</v>
      </c>
      <c r="I177" s="517">
        <v>22.77</v>
      </c>
      <c r="J177" s="512">
        <f t="shared" si="51"/>
        <v>0.23</v>
      </c>
      <c r="K177" s="513">
        <f t="shared" si="52"/>
        <v>76.23</v>
      </c>
      <c r="L177" s="512">
        <f t="shared" si="53"/>
        <v>3.347826087</v>
      </c>
      <c r="M177" s="512"/>
      <c r="N177" s="1055"/>
      <c r="O177" s="1055"/>
      <c r="P177" s="510">
        <v>99.0</v>
      </c>
      <c r="Q177" s="1192">
        <v>99.0</v>
      </c>
    </row>
    <row r="178" ht="25.5" hidden="1" customHeight="1" outlineLevel="1">
      <c r="A178" s="1055">
        <v>15.0</v>
      </c>
      <c r="B178" s="125"/>
      <c r="C178" s="1195"/>
      <c r="D178" s="1207" t="s">
        <v>1828</v>
      </c>
      <c r="E178" s="516"/>
      <c r="F178" s="1195"/>
      <c r="G178" s="516">
        <v>50.0</v>
      </c>
      <c r="H178" s="510">
        <v>99.0</v>
      </c>
      <c r="I178" s="517">
        <v>18.5</v>
      </c>
      <c r="J178" s="512">
        <f t="shared" si="51"/>
        <v>0.1868686869</v>
      </c>
      <c r="K178" s="513">
        <f t="shared" si="52"/>
        <v>80.5</v>
      </c>
      <c r="L178" s="512">
        <f t="shared" si="53"/>
        <v>4.351351351</v>
      </c>
      <c r="M178" s="512"/>
      <c r="N178" s="1055"/>
      <c r="O178" s="1055"/>
      <c r="P178" s="510">
        <v>99.0</v>
      </c>
      <c r="Q178" s="1192">
        <v>99.0</v>
      </c>
    </row>
    <row r="179" ht="25.5" hidden="1" customHeight="1" outlineLevel="1">
      <c r="A179" s="1055"/>
      <c r="B179" s="125"/>
      <c r="C179" s="1195"/>
      <c r="D179" s="1219"/>
      <c r="E179" s="516"/>
      <c r="F179" s="1195"/>
      <c r="G179" s="516"/>
      <c r="H179" s="510"/>
      <c r="I179" s="517"/>
      <c r="J179" s="512"/>
      <c r="K179" s="1055"/>
      <c r="L179" s="512"/>
      <c r="M179" s="512"/>
      <c r="N179" s="1055"/>
      <c r="O179" s="1055"/>
      <c r="P179" s="510"/>
      <c r="Q179" s="1192"/>
    </row>
    <row r="180" ht="25.5" hidden="1" customHeight="1" outlineLevel="1">
      <c r="A180" s="1055">
        <v>1.0</v>
      </c>
      <c r="B180" s="103"/>
      <c r="C180" s="1195"/>
      <c r="D180" s="1207" t="s">
        <v>1815</v>
      </c>
      <c r="E180" s="516"/>
      <c r="F180" s="1195"/>
      <c r="G180" s="516">
        <v>30.0</v>
      </c>
      <c r="H180" s="510">
        <v>79.0</v>
      </c>
      <c r="I180" s="517">
        <v>20.38</v>
      </c>
      <c r="J180" s="512">
        <f t="shared" ref="J180:J193" si="54">I180/H180</f>
        <v>0.2579746835</v>
      </c>
      <c r="K180" s="513">
        <f t="shared" ref="K180:K193" si="55">H180-I180</f>
        <v>58.62</v>
      </c>
      <c r="L180" s="512">
        <f t="shared" ref="L180:L193" si="56">Q180/I180-1</f>
        <v>2.876349362</v>
      </c>
      <c r="M180" s="1166"/>
      <c r="N180" s="1055"/>
      <c r="O180" s="1055"/>
      <c r="P180" s="510">
        <v>79.0</v>
      </c>
      <c r="Q180" s="510">
        <v>79.0</v>
      </c>
    </row>
    <row r="181" ht="25.5" hidden="1" customHeight="1" outlineLevel="1">
      <c r="A181" s="1055">
        <v>2.0</v>
      </c>
      <c r="B181" s="125"/>
      <c r="C181" s="1195"/>
      <c r="D181" s="1204" t="s">
        <v>1816</v>
      </c>
      <c r="E181" s="516"/>
      <c r="F181" s="1195"/>
      <c r="G181" s="516">
        <v>40.0</v>
      </c>
      <c r="H181" s="510">
        <v>79.0</v>
      </c>
      <c r="I181" s="1196">
        <v>20.2</v>
      </c>
      <c r="J181" s="512">
        <f t="shared" si="54"/>
        <v>0.2556962025</v>
      </c>
      <c r="K181" s="513">
        <f t="shared" si="55"/>
        <v>58.8</v>
      </c>
      <c r="L181" s="512">
        <f t="shared" si="56"/>
        <v>2.910891089</v>
      </c>
      <c r="M181" s="1166"/>
      <c r="N181" s="1055"/>
      <c r="O181" s="1055"/>
      <c r="P181" s="510">
        <v>79.0</v>
      </c>
      <c r="Q181" s="510">
        <v>79.0</v>
      </c>
    </row>
    <row r="182" ht="25.5" hidden="1" customHeight="1" outlineLevel="1">
      <c r="A182" s="1055">
        <v>3.0</v>
      </c>
      <c r="B182" s="125"/>
      <c r="C182" s="1195"/>
      <c r="D182" s="1204" t="s">
        <v>1817</v>
      </c>
      <c r="E182" s="516"/>
      <c r="F182" s="1195"/>
      <c r="G182" s="516">
        <v>40.0</v>
      </c>
      <c r="H182" s="510">
        <v>59.0</v>
      </c>
      <c r="I182" s="1196">
        <v>11.3</v>
      </c>
      <c r="J182" s="512">
        <f t="shared" si="54"/>
        <v>0.1915254237</v>
      </c>
      <c r="K182" s="513">
        <f t="shared" si="55"/>
        <v>47.7</v>
      </c>
      <c r="L182" s="512">
        <f t="shared" si="56"/>
        <v>4.221238938</v>
      </c>
      <c r="M182" s="1166"/>
      <c r="N182" s="1055"/>
      <c r="O182" s="1055"/>
      <c r="P182" s="510">
        <v>59.0</v>
      </c>
      <c r="Q182" s="510">
        <v>59.0</v>
      </c>
    </row>
    <row r="183" ht="25.5" hidden="1" customHeight="1" outlineLevel="1">
      <c r="A183" s="1055">
        <v>5.0</v>
      </c>
      <c r="B183" s="125"/>
      <c r="C183" s="1195"/>
      <c r="D183" s="1204" t="s">
        <v>1818</v>
      </c>
      <c r="E183" s="516"/>
      <c r="F183" s="1195"/>
      <c r="G183" s="516">
        <v>50.0</v>
      </c>
      <c r="H183" s="510">
        <v>129.0</v>
      </c>
      <c r="I183" s="1196">
        <v>40.72</v>
      </c>
      <c r="J183" s="512">
        <f t="shared" si="54"/>
        <v>0.3156589147</v>
      </c>
      <c r="K183" s="513">
        <f t="shared" si="55"/>
        <v>88.28</v>
      </c>
      <c r="L183" s="512">
        <f t="shared" si="56"/>
        <v>2.167976424</v>
      </c>
      <c r="M183" s="1166"/>
      <c r="N183" s="1055"/>
      <c r="O183" s="1055"/>
      <c r="P183" s="510">
        <v>129.0</v>
      </c>
      <c r="Q183" s="510">
        <v>129.0</v>
      </c>
    </row>
    <row r="184" ht="32.25" hidden="1" customHeight="1" outlineLevel="1">
      <c r="A184" s="1055">
        <v>6.0</v>
      </c>
      <c r="B184" s="125"/>
      <c r="C184" s="1195"/>
      <c r="D184" s="1204" t="s">
        <v>1819</v>
      </c>
      <c r="E184" s="516"/>
      <c r="F184" s="1195"/>
      <c r="G184" s="516">
        <v>40.0</v>
      </c>
      <c r="H184" s="510">
        <v>59.0</v>
      </c>
      <c r="I184" s="1196">
        <v>13.09</v>
      </c>
      <c r="J184" s="512">
        <f t="shared" si="54"/>
        <v>0.2218644068</v>
      </c>
      <c r="K184" s="513">
        <f t="shared" si="55"/>
        <v>45.91</v>
      </c>
      <c r="L184" s="512">
        <f t="shared" si="56"/>
        <v>3.507257448</v>
      </c>
      <c r="M184" s="1166"/>
      <c r="N184" s="1055"/>
      <c r="O184" s="1055"/>
      <c r="P184" s="510">
        <v>59.0</v>
      </c>
      <c r="Q184" s="510">
        <v>59.0</v>
      </c>
    </row>
    <row r="185" ht="32.25" hidden="1" customHeight="1" outlineLevel="1">
      <c r="A185" s="1055">
        <v>7.0</v>
      </c>
      <c r="B185" s="125"/>
      <c r="C185" s="1195"/>
      <c r="D185" s="1204" t="s">
        <v>1820</v>
      </c>
      <c r="E185" s="516"/>
      <c r="F185" s="1195"/>
      <c r="G185" s="516">
        <v>30.0</v>
      </c>
      <c r="H185" s="510">
        <v>99.0</v>
      </c>
      <c r="I185" s="1196">
        <v>30.0</v>
      </c>
      <c r="J185" s="512">
        <f t="shared" si="54"/>
        <v>0.303030303</v>
      </c>
      <c r="K185" s="513">
        <f t="shared" si="55"/>
        <v>69</v>
      </c>
      <c r="L185" s="512">
        <f t="shared" si="56"/>
        <v>2.3</v>
      </c>
      <c r="M185" s="1166"/>
      <c r="N185" s="1055"/>
      <c r="O185" s="1055"/>
      <c r="P185" s="510">
        <v>99.0</v>
      </c>
      <c r="Q185" s="510">
        <v>99.0</v>
      </c>
    </row>
    <row r="186" ht="31.5" hidden="1" customHeight="1" outlineLevel="1">
      <c r="A186" s="1055">
        <v>8.0</v>
      </c>
      <c r="B186" s="125"/>
      <c r="C186" s="1195"/>
      <c r="D186" s="1204" t="s">
        <v>1821</v>
      </c>
      <c r="E186" s="516"/>
      <c r="F186" s="1195"/>
      <c r="G186" s="516">
        <v>30.0</v>
      </c>
      <c r="H186" s="510">
        <v>89.0</v>
      </c>
      <c r="I186" s="1196">
        <v>20.65</v>
      </c>
      <c r="J186" s="512">
        <f t="shared" si="54"/>
        <v>0.2320224719</v>
      </c>
      <c r="K186" s="513">
        <f t="shared" si="55"/>
        <v>68.35</v>
      </c>
      <c r="L186" s="512">
        <f t="shared" si="56"/>
        <v>3.309927361</v>
      </c>
      <c r="M186" s="1166"/>
      <c r="N186" s="1055"/>
      <c r="O186" s="1055"/>
      <c r="P186" s="510">
        <v>89.0</v>
      </c>
      <c r="Q186" s="510">
        <v>89.0</v>
      </c>
    </row>
    <row r="187" ht="20.25" hidden="1" customHeight="1" outlineLevel="1">
      <c r="A187" s="1055">
        <v>9.0</v>
      </c>
      <c r="B187" s="125"/>
      <c r="C187" s="1195"/>
      <c r="D187" s="1204" t="s">
        <v>1822</v>
      </c>
      <c r="E187" s="516"/>
      <c r="F187" s="1195"/>
      <c r="G187" s="516">
        <v>40.0</v>
      </c>
      <c r="H187" s="510">
        <v>49.0</v>
      </c>
      <c r="I187" s="1196">
        <v>12.66</v>
      </c>
      <c r="J187" s="512">
        <f t="shared" si="54"/>
        <v>0.2583673469</v>
      </c>
      <c r="K187" s="513">
        <f t="shared" si="55"/>
        <v>36.34</v>
      </c>
      <c r="L187" s="512">
        <f t="shared" si="56"/>
        <v>2.870458136</v>
      </c>
      <c r="M187" s="1166"/>
      <c r="N187" s="1055"/>
      <c r="O187" s="1055"/>
      <c r="P187" s="510">
        <v>49.0</v>
      </c>
      <c r="Q187" s="510">
        <v>49.0</v>
      </c>
    </row>
    <row r="188" ht="27.75" hidden="1" customHeight="1" outlineLevel="1">
      <c r="A188" s="1055">
        <v>10.0</v>
      </c>
      <c r="B188" s="125"/>
      <c r="C188" s="1195"/>
      <c r="D188" s="1204" t="s">
        <v>1823</v>
      </c>
      <c r="E188" s="516"/>
      <c r="F188" s="1195"/>
      <c r="G188" s="516">
        <v>50.0</v>
      </c>
      <c r="H188" s="510">
        <v>89.0</v>
      </c>
      <c r="I188" s="1196">
        <v>24.75</v>
      </c>
      <c r="J188" s="512">
        <f t="shared" si="54"/>
        <v>0.2780898876</v>
      </c>
      <c r="K188" s="513">
        <f t="shared" si="55"/>
        <v>64.25</v>
      </c>
      <c r="L188" s="512">
        <f t="shared" si="56"/>
        <v>2.595959596</v>
      </c>
      <c r="M188" s="1166"/>
      <c r="N188" s="1055"/>
      <c r="O188" s="1055"/>
      <c r="P188" s="510">
        <v>89.0</v>
      </c>
      <c r="Q188" s="510">
        <v>89.0</v>
      </c>
    </row>
    <row r="189" ht="32.25" hidden="1" customHeight="1" outlineLevel="1">
      <c r="A189" s="1055">
        <v>11.0</v>
      </c>
      <c r="B189" s="125"/>
      <c r="C189" s="1195"/>
      <c r="D189" s="1204" t="s">
        <v>1824</v>
      </c>
      <c r="E189" s="516"/>
      <c r="F189" s="1195"/>
      <c r="G189" s="516">
        <v>50.0</v>
      </c>
      <c r="H189" s="510">
        <v>179.0</v>
      </c>
      <c r="I189" s="1196">
        <v>55.9</v>
      </c>
      <c r="J189" s="512">
        <f t="shared" si="54"/>
        <v>0.3122905028</v>
      </c>
      <c r="K189" s="513">
        <f t="shared" si="55"/>
        <v>123.1</v>
      </c>
      <c r="L189" s="512">
        <f t="shared" si="56"/>
        <v>2.202146691</v>
      </c>
      <c r="M189" s="1166"/>
      <c r="N189" s="1055"/>
      <c r="O189" s="1055"/>
      <c r="P189" s="510">
        <v>179.0</v>
      </c>
      <c r="Q189" s="510">
        <v>179.0</v>
      </c>
    </row>
    <row r="190" ht="33.75" hidden="1" customHeight="1" outlineLevel="1">
      <c r="A190" s="1055">
        <v>12.0</v>
      </c>
      <c r="B190" s="125"/>
      <c r="C190" s="1195"/>
      <c r="D190" s="1204" t="s">
        <v>1825</v>
      </c>
      <c r="E190" s="516"/>
      <c r="F190" s="1195"/>
      <c r="G190" s="516">
        <v>50.0</v>
      </c>
      <c r="H190" s="510">
        <v>159.0</v>
      </c>
      <c r="I190" s="1196">
        <v>43.04</v>
      </c>
      <c r="J190" s="512">
        <f t="shared" si="54"/>
        <v>0.2706918239</v>
      </c>
      <c r="K190" s="513">
        <f t="shared" si="55"/>
        <v>115.96</v>
      </c>
      <c r="L190" s="512">
        <f t="shared" si="56"/>
        <v>2.694237918</v>
      </c>
      <c r="M190" s="1166"/>
      <c r="N190" s="1055"/>
      <c r="O190" s="1055"/>
      <c r="P190" s="510">
        <v>159.0</v>
      </c>
      <c r="Q190" s="510">
        <v>159.0</v>
      </c>
    </row>
    <row r="191" ht="24.0" hidden="1" customHeight="1" outlineLevel="1">
      <c r="A191" s="1055">
        <v>13.0</v>
      </c>
      <c r="B191" s="125"/>
      <c r="C191" s="1195"/>
      <c r="D191" s="1204" t="s">
        <v>1826</v>
      </c>
      <c r="E191" s="516"/>
      <c r="F191" s="1195"/>
      <c r="G191" s="516">
        <v>50.0</v>
      </c>
      <c r="H191" s="510">
        <v>169.0</v>
      </c>
      <c r="I191" s="1196">
        <v>47.22</v>
      </c>
      <c r="J191" s="512">
        <f t="shared" si="54"/>
        <v>0.279408284</v>
      </c>
      <c r="K191" s="513">
        <f t="shared" si="55"/>
        <v>121.78</v>
      </c>
      <c r="L191" s="512">
        <f t="shared" si="56"/>
        <v>2.578991953</v>
      </c>
      <c r="M191" s="1166"/>
      <c r="N191" s="1055"/>
      <c r="O191" s="1055"/>
      <c r="P191" s="510">
        <v>169.0</v>
      </c>
      <c r="Q191" s="510">
        <v>169.0</v>
      </c>
    </row>
    <row r="192" ht="25.5" hidden="1" customHeight="1" outlineLevel="1">
      <c r="A192" s="1055">
        <v>14.0</v>
      </c>
      <c r="B192" s="125"/>
      <c r="C192" s="1195"/>
      <c r="D192" s="1207" t="s">
        <v>1827</v>
      </c>
      <c r="E192" s="516"/>
      <c r="F192" s="1195"/>
      <c r="G192" s="516">
        <v>50.0</v>
      </c>
      <c r="H192" s="510">
        <v>99.0</v>
      </c>
      <c r="I192" s="517">
        <v>22.77</v>
      </c>
      <c r="J192" s="512">
        <f t="shared" si="54"/>
        <v>0.23</v>
      </c>
      <c r="K192" s="513">
        <f t="shared" si="55"/>
        <v>76.23</v>
      </c>
      <c r="L192" s="512">
        <f t="shared" si="56"/>
        <v>3.347826087</v>
      </c>
      <c r="M192" s="512"/>
      <c r="N192" s="1055"/>
      <c r="O192" s="1055"/>
      <c r="P192" s="510">
        <v>99.0</v>
      </c>
      <c r="Q192" s="1192">
        <v>99.0</v>
      </c>
    </row>
    <row r="193" ht="25.5" hidden="1" customHeight="1" outlineLevel="1">
      <c r="A193" s="1055">
        <v>15.0</v>
      </c>
      <c r="B193" s="125"/>
      <c r="C193" s="1195"/>
      <c r="D193" s="1207" t="s">
        <v>1828</v>
      </c>
      <c r="E193" s="516"/>
      <c r="F193" s="1195"/>
      <c r="G193" s="516">
        <v>50.0</v>
      </c>
      <c r="H193" s="510">
        <v>99.0</v>
      </c>
      <c r="I193" s="517">
        <v>18.5</v>
      </c>
      <c r="J193" s="512">
        <f t="shared" si="54"/>
        <v>0.1868686869</v>
      </c>
      <c r="K193" s="513">
        <f t="shared" si="55"/>
        <v>80.5</v>
      </c>
      <c r="L193" s="512">
        <f t="shared" si="56"/>
        <v>4.351351351</v>
      </c>
      <c r="M193" s="512"/>
      <c r="N193" s="1055"/>
      <c r="O193" s="1055"/>
      <c r="P193" s="510">
        <v>99.0</v>
      </c>
      <c r="Q193" s="1192">
        <v>99.0</v>
      </c>
    </row>
    <row r="194" ht="25.5" hidden="1" customHeight="1" outlineLevel="1">
      <c r="A194" s="1055"/>
      <c r="B194" s="125"/>
      <c r="C194" s="1195"/>
      <c r="D194" s="1219"/>
      <c r="E194" s="516"/>
      <c r="F194" s="1195"/>
      <c r="G194" s="516"/>
      <c r="H194" s="510"/>
      <c r="I194" s="517"/>
      <c r="J194" s="512"/>
      <c r="K194" s="1055"/>
      <c r="L194" s="512"/>
      <c r="M194" s="512"/>
      <c r="N194" s="1055"/>
      <c r="O194" s="1055"/>
      <c r="P194" s="510"/>
      <c r="Q194" s="1192"/>
    </row>
  </sheetData>
  <mergeCells count="2">
    <mergeCell ref="A1:B1"/>
    <mergeCell ref="D27:D28"/>
  </mergeCells>
  <conditionalFormatting sqref="J1:J194 I39 K39">
    <cfRule type="colorScale" priority="1">
      <colorScale>
        <cfvo type="min"/>
        <cfvo type="percentile" val="50"/>
        <cfvo type="max"/>
        <color rgb="FF57BB8A"/>
        <color rgb="FFFFFFFF"/>
        <color rgb="FFE67C73"/>
      </colorScale>
    </cfRule>
  </conditionalFormatting>
  <conditionalFormatting sqref="N1:O194 M39 P39">
    <cfRule type="containsText" dxfId="0" priority="2" operator="containsText" text="нет">
      <formula>NOT(ISERROR(SEARCH(("нет"),(N1))))</formula>
    </cfRule>
  </conditionalFormatting>
  <conditionalFormatting sqref="H1 P1:Q1 H3:H85 P3:Q85 M4:M14 M16:M30 M32:M39 F39:G39 I39 N39 M41:M44 M46:M86 M106:M161 M165:M176 M180:M191">
    <cfRule type="colorScale" priority="3">
      <colorScale>
        <cfvo type="min"/>
        <cfvo type="max"/>
        <color rgb="FFFFFFFF"/>
        <color rgb="FFE67C73"/>
      </colorScale>
    </cfRule>
  </conditionalFormatting>
  <dataValidations>
    <dataValidation type="list" allowBlank="1" showErrorMessage="1" sqref="N3:O38 N39:P39 N40:O194">
      <formula1>"да,нет"</formula1>
    </dataValidation>
  </dataValidations>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outlineLevelRow="1"/>
  <cols>
    <col customWidth="1" min="1" max="1" width="4.71"/>
    <col customWidth="1" min="2" max="2" width="22.43"/>
    <col customWidth="1" min="3" max="3" width="30.0"/>
    <col customWidth="1" min="4" max="4" width="34.57"/>
    <col customWidth="1" min="5" max="5" width="8.43"/>
    <col customWidth="1" min="6" max="7" width="8.14"/>
    <col customWidth="1" min="8" max="8" width="8.43"/>
    <col customWidth="1" min="9" max="10" width="7.29"/>
    <col customWidth="1" min="11" max="11" width="7.14"/>
    <col customWidth="1" min="12" max="12" width="8.29"/>
    <col customWidth="1" min="13" max="14" width="9.71"/>
    <col customWidth="1" hidden="1" min="15" max="15" width="8.14"/>
    <col customWidth="1" min="16" max="16" width="8.14"/>
  </cols>
  <sheetData>
    <row r="1" ht="25.5" customHeight="1">
      <c r="A1" s="1055"/>
      <c r="C1" s="125" t="s">
        <v>1623</v>
      </c>
      <c r="D1" s="1130" t="s">
        <v>1564</v>
      </c>
      <c r="E1" s="1125"/>
      <c r="F1" s="513"/>
      <c r="G1" s="513"/>
      <c r="H1" s="1220"/>
      <c r="I1" s="512"/>
      <c r="J1" s="1055"/>
      <c r="K1" s="1055"/>
      <c r="L1" s="1055"/>
      <c r="M1" s="1055"/>
      <c r="N1" s="1040"/>
      <c r="O1" s="1194"/>
      <c r="P1" s="1194"/>
    </row>
    <row r="2" ht="66.0" customHeight="1">
      <c r="A2" s="103" t="s">
        <v>1287</v>
      </c>
      <c r="B2" s="1199" t="s">
        <v>1565</v>
      </c>
      <c r="C2" s="1169" t="s">
        <v>97</v>
      </c>
      <c r="D2" s="103" t="s">
        <v>1566</v>
      </c>
      <c r="E2" s="1200" t="s">
        <v>299</v>
      </c>
      <c r="F2" s="1095" t="s">
        <v>1831</v>
      </c>
      <c r="G2" s="1095" t="s">
        <v>707</v>
      </c>
      <c r="H2" s="1201" t="s">
        <v>526</v>
      </c>
      <c r="I2" s="1202" t="s">
        <v>305</v>
      </c>
      <c r="J2" s="103" t="s">
        <v>527</v>
      </c>
      <c r="K2" s="103" t="s">
        <v>307</v>
      </c>
      <c r="L2" s="103" t="s">
        <v>1628</v>
      </c>
      <c r="M2" s="103" t="s">
        <v>709</v>
      </c>
      <c r="N2" s="503"/>
      <c r="O2" s="1095" t="s">
        <v>1832</v>
      </c>
      <c r="P2" s="1095"/>
    </row>
    <row r="3" ht="27.0" customHeight="1">
      <c r="A3" s="1048"/>
      <c r="B3" s="1049" t="str">
        <f>"Блюда на компанию "&amp;COUNTA(C4:C14)&amp;" шт"</f>
        <v>Блюда на компанию 8 шт</v>
      </c>
      <c r="C3" s="1048"/>
      <c r="D3" s="1048"/>
      <c r="E3" s="1052"/>
      <c r="F3" s="1203"/>
      <c r="G3" s="1203"/>
      <c r="H3" s="1100"/>
      <c r="I3" s="1103">
        <f>AVERAGE(I4:I14)</f>
        <v>0.269255131</v>
      </c>
      <c r="J3" s="1048"/>
      <c r="K3" s="1048"/>
      <c r="L3" s="1048"/>
      <c r="M3" s="1102"/>
      <c r="N3" s="1102"/>
      <c r="O3" s="1203"/>
      <c r="P3" s="1203"/>
    </row>
    <row r="4" ht="25.5" customHeight="1" outlineLevel="1">
      <c r="A4" s="1221"/>
      <c r="B4" s="1222" t="s">
        <v>1838</v>
      </c>
      <c r="C4" s="1223" t="s">
        <v>1630</v>
      </c>
      <c r="D4" s="1222" t="s">
        <v>1631</v>
      </c>
      <c r="E4" s="1224" t="s">
        <v>1632</v>
      </c>
      <c r="F4" s="1225">
        <v>769.0</v>
      </c>
      <c r="G4" s="1225">
        <v>749.0</v>
      </c>
      <c r="H4" s="1220">
        <v>177.0</v>
      </c>
      <c r="I4" s="1226">
        <f t="shared" ref="I4:I14" si="1">H4/G4</f>
        <v>0.2363150868</v>
      </c>
      <c r="J4" s="1227">
        <f t="shared" ref="J4:J14" si="2">G4-H4</f>
        <v>572</v>
      </c>
      <c r="K4" s="1226">
        <f t="shared" ref="K4:K5" si="3">O4/H4-1</f>
        <v>3.514124294</v>
      </c>
      <c r="L4" s="1228"/>
      <c r="M4" s="1221" t="s">
        <v>313</v>
      </c>
      <c r="N4" s="1221"/>
      <c r="O4" s="510">
        <v>799.0</v>
      </c>
      <c r="P4" s="510"/>
    </row>
    <row r="5" ht="84.75" customHeight="1" outlineLevel="1">
      <c r="A5" s="1221"/>
      <c r="B5" s="1229" t="s">
        <v>1834</v>
      </c>
      <c r="C5" s="1230"/>
      <c r="D5" s="1229" t="s">
        <v>1634</v>
      </c>
      <c r="E5" s="1224">
        <v>150.0</v>
      </c>
      <c r="F5" s="1227">
        <v>0.0</v>
      </c>
      <c r="G5" s="1227">
        <v>749.0</v>
      </c>
      <c r="H5" s="1220">
        <v>180.0</v>
      </c>
      <c r="I5" s="1226">
        <f t="shared" si="1"/>
        <v>0.2403204272</v>
      </c>
      <c r="J5" s="1227">
        <f t="shared" si="2"/>
        <v>569</v>
      </c>
      <c r="K5" s="1226">
        <f t="shared" si="3"/>
        <v>-1</v>
      </c>
      <c r="L5" s="1231"/>
      <c r="M5" s="1221" t="s">
        <v>313</v>
      </c>
      <c r="N5" s="1221"/>
      <c r="O5" s="513"/>
      <c r="P5" s="513"/>
    </row>
    <row r="6" ht="84.75" customHeight="1" outlineLevel="1">
      <c r="A6" s="1221"/>
      <c r="B6" s="1229" t="s">
        <v>1840</v>
      </c>
      <c r="C6" s="1222" t="s">
        <v>1842</v>
      </c>
      <c r="D6" s="1229" t="s">
        <v>1636</v>
      </c>
      <c r="E6" s="1232">
        <v>400.0</v>
      </c>
      <c r="F6" s="1227">
        <v>899.0</v>
      </c>
      <c r="G6" s="1227">
        <v>899.0</v>
      </c>
      <c r="H6" s="1220">
        <v>270.0</v>
      </c>
      <c r="I6" s="1226">
        <f t="shared" si="1"/>
        <v>0.3003337041</v>
      </c>
      <c r="J6" s="1227">
        <f t="shared" si="2"/>
        <v>629</v>
      </c>
      <c r="K6" s="1233">
        <f>O6/H6-1</f>
        <v>-1</v>
      </c>
      <c r="L6" s="1231">
        <v>999.0</v>
      </c>
      <c r="M6" s="1221" t="s">
        <v>315</v>
      </c>
      <c r="N6" s="1221"/>
      <c r="O6" s="513"/>
      <c r="P6" s="513"/>
    </row>
    <row r="7" ht="127.5" customHeight="1" outlineLevel="1">
      <c r="A7" s="1055"/>
      <c r="B7" s="1222" t="s">
        <v>1844</v>
      </c>
      <c r="C7" s="1223"/>
      <c r="D7" s="1229" t="s">
        <v>1638</v>
      </c>
      <c r="E7" s="1224">
        <v>1000.0</v>
      </c>
      <c r="F7" s="1225">
        <v>0.0</v>
      </c>
      <c r="G7" s="1225">
        <v>1699.0</v>
      </c>
      <c r="H7" s="1220">
        <v>499.0</v>
      </c>
      <c r="I7" s="1226">
        <f t="shared" si="1"/>
        <v>0.2937021778</v>
      </c>
      <c r="J7" s="1227">
        <f t="shared" si="2"/>
        <v>1200</v>
      </c>
      <c r="K7" s="1226">
        <f t="shared" ref="K7:K10" si="4">O7/H7-1</f>
        <v>0.6012024048</v>
      </c>
      <c r="L7" s="1231">
        <v>1799.0</v>
      </c>
      <c r="M7" s="1221" t="s">
        <v>315</v>
      </c>
      <c r="N7" s="1221"/>
      <c r="O7" s="510">
        <v>799.0</v>
      </c>
      <c r="P7" s="510"/>
    </row>
    <row r="8" ht="91.5" customHeight="1" outlineLevel="1">
      <c r="A8" s="1055"/>
      <c r="B8" s="1229"/>
      <c r="C8" s="1222" t="s">
        <v>108</v>
      </c>
      <c r="D8" s="1229" t="s">
        <v>1639</v>
      </c>
      <c r="E8" s="1224">
        <v>550.0</v>
      </c>
      <c r="F8" s="1225">
        <v>699.0</v>
      </c>
      <c r="G8" s="1225">
        <v>799.0</v>
      </c>
      <c r="H8" s="1220">
        <v>210.17</v>
      </c>
      <c r="I8" s="1226">
        <f t="shared" si="1"/>
        <v>0.2630413016</v>
      </c>
      <c r="J8" s="1227">
        <f t="shared" si="2"/>
        <v>588.83</v>
      </c>
      <c r="K8" s="1226">
        <f t="shared" si="4"/>
        <v>2.563781701</v>
      </c>
      <c r="L8" s="1231">
        <v>899.0</v>
      </c>
      <c r="M8" s="1221" t="s">
        <v>315</v>
      </c>
      <c r="N8" s="1221"/>
      <c r="O8" s="510">
        <v>749.0</v>
      </c>
      <c r="P8" s="510"/>
    </row>
    <row r="9" ht="106.5" customHeight="1" outlineLevel="1">
      <c r="A9" s="1055"/>
      <c r="B9" s="1229" t="s">
        <v>1854</v>
      </c>
      <c r="C9" s="1222" t="s">
        <v>1640</v>
      </c>
      <c r="D9" s="1229" t="s">
        <v>1641</v>
      </c>
      <c r="E9" s="1224">
        <v>1400.0</v>
      </c>
      <c r="F9" s="1225">
        <v>2199.0</v>
      </c>
      <c r="G9" s="1225">
        <v>2299.0</v>
      </c>
      <c r="H9" s="1220">
        <v>630.0</v>
      </c>
      <c r="I9" s="1226">
        <f t="shared" si="1"/>
        <v>0.2740321879</v>
      </c>
      <c r="J9" s="1227">
        <f t="shared" si="2"/>
        <v>1669</v>
      </c>
      <c r="K9" s="1226">
        <f t="shared" si="4"/>
        <v>2.173015873</v>
      </c>
      <c r="L9" s="1231">
        <v>2499.0</v>
      </c>
      <c r="M9" s="1221" t="s">
        <v>315</v>
      </c>
      <c r="N9" s="1221"/>
      <c r="O9" s="510">
        <v>1999.0</v>
      </c>
      <c r="P9" s="510"/>
    </row>
    <row r="10" ht="84.75" customHeight="1" outlineLevel="1">
      <c r="A10" s="1221"/>
      <c r="B10" s="1234" t="s">
        <v>1851</v>
      </c>
      <c r="C10" s="1234" t="s">
        <v>1642</v>
      </c>
      <c r="D10" s="1234" t="s">
        <v>1643</v>
      </c>
      <c r="E10" s="1224">
        <v>500.0</v>
      </c>
      <c r="F10" s="1225">
        <v>999.0</v>
      </c>
      <c r="G10" s="1225">
        <v>1249.0</v>
      </c>
      <c r="H10" s="1220">
        <v>374.6</v>
      </c>
      <c r="I10" s="1226">
        <f t="shared" si="1"/>
        <v>0.2999199359</v>
      </c>
      <c r="J10" s="1227">
        <f t="shared" si="2"/>
        <v>874.4</v>
      </c>
      <c r="K10" s="1226">
        <f t="shared" si="4"/>
        <v>-0.3085958356</v>
      </c>
      <c r="L10" s="1231">
        <v>1399.0</v>
      </c>
      <c r="M10" s="1221" t="s">
        <v>315</v>
      </c>
      <c r="N10" s="1221"/>
      <c r="O10" s="510">
        <v>259.0</v>
      </c>
      <c r="P10" s="510"/>
    </row>
    <row r="11" ht="83.25" customHeight="1" outlineLevel="1">
      <c r="A11" s="1055"/>
      <c r="B11" s="1229"/>
      <c r="C11" s="1222" t="s">
        <v>1644</v>
      </c>
      <c r="D11" s="1221" t="s">
        <v>1645</v>
      </c>
      <c r="E11" s="1232">
        <v>1200.0</v>
      </c>
      <c r="F11" s="1227">
        <v>1299.0</v>
      </c>
      <c r="G11" s="1227">
        <v>1399.0</v>
      </c>
      <c r="H11" s="1220">
        <v>314.14</v>
      </c>
      <c r="I11" s="1226">
        <f t="shared" si="1"/>
        <v>0.2245461044</v>
      </c>
      <c r="J11" s="1227">
        <f t="shared" si="2"/>
        <v>1084.86</v>
      </c>
      <c r="K11" s="1235">
        <f t="shared" ref="K11:K14" si="5">O11/H11-1</f>
        <v>2.816769593</v>
      </c>
      <c r="L11" s="1231"/>
      <c r="M11" s="1221" t="s">
        <v>313</v>
      </c>
      <c r="N11" s="1221"/>
      <c r="O11" s="513">
        <v>1199.0</v>
      </c>
      <c r="P11" s="513"/>
    </row>
    <row r="12" ht="25.5" customHeight="1" outlineLevel="1">
      <c r="A12" s="1055"/>
      <c r="B12" s="1236" t="s">
        <v>1856</v>
      </c>
      <c r="C12" s="1234"/>
      <c r="D12" s="1221" t="s">
        <v>1647</v>
      </c>
      <c r="E12" s="1232">
        <v>1200.0</v>
      </c>
      <c r="F12" s="1227">
        <v>1799.0</v>
      </c>
      <c r="G12" s="1227">
        <v>1399.0</v>
      </c>
      <c r="H12" s="1220">
        <v>360.0</v>
      </c>
      <c r="I12" s="1226">
        <f t="shared" si="1"/>
        <v>0.2573266619</v>
      </c>
      <c r="J12" s="1227">
        <f t="shared" si="2"/>
        <v>1039</v>
      </c>
      <c r="K12" s="1235">
        <f t="shared" si="5"/>
        <v>-1</v>
      </c>
      <c r="L12" s="1231"/>
      <c r="M12" s="1221" t="s">
        <v>313</v>
      </c>
      <c r="N12" s="1221"/>
      <c r="O12" s="1166"/>
      <c r="P12" s="1166"/>
    </row>
    <row r="13" ht="75.75" customHeight="1" outlineLevel="1">
      <c r="A13" s="1055"/>
      <c r="B13" s="1236" t="s">
        <v>1846</v>
      </c>
      <c r="C13" s="1237" t="s">
        <v>1650</v>
      </c>
      <c r="D13" s="1221" t="s">
        <v>1651</v>
      </c>
      <c r="E13" s="1238">
        <v>700.0</v>
      </c>
      <c r="F13" s="1231">
        <v>0.0</v>
      </c>
      <c r="G13" s="1231">
        <v>1249.0</v>
      </c>
      <c r="H13" s="1220">
        <v>370.0</v>
      </c>
      <c r="I13" s="1226">
        <f t="shared" si="1"/>
        <v>0.2962369896</v>
      </c>
      <c r="J13" s="1239">
        <f t="shared" si="2"/>
        <v>879</v>
      </c>
      <c r="K13" s="1233">
        <f t="shared" si="5"/>
        <v>2.240540541</v>
      </c>
      <c r="L13" s="1231">
        <v>1399.0</v>
      </c>
      <c r="M13" s="1240" t="s">
        <v>315</v>
      </c>
      <c r="N13" s="1240"/>
      <c r="O13" s="1166">
        <v>1199.0</v>
      </c>
      <c r="P13" s="1166"/>
    </row>
    <row r="14" ht="207.75" customHeight="1" outlineLevel="1">
      <c r="A14" s="1055"/>
      <c r="B14" s="1236"/>
      <c r="C14" s="1237" t="s">
        <v>1648</v>
      </c>
      <c r="D14" s="1221" t="s">
        <v>1649</v>
      </c>
      <c r="E14" s="1238">
        <v>1250.0</v>
      </c>
      <c r="F14" s="1225">
        <v>2799.0</v>
      </c>
      <c r="G14" s="1225">
        <v>2699.0</v>
      </c>
      <c r="H14" s="1220">
        <v>745.01</v>
      </c>
      <c r="I14" s="1226">
        <f t="shared" si="1"/>
        <v>0.2760318637</v>
      </c>
      <c r="J14" s="1239">
        <f t="shared" si="2"/>
        <v>1953.99</v>
      </c>
      <c r="K14" s="1233">
        <f t="shared" si="5"/>
        <v>2.488543778</v>
      </c>
      <c r="L14" s="1231">
        <v>2999.0</v>
      </c>
      <c r="M14" s="1240" t="s">
        <v>315</v>
      </c>
      <c r="N14" s="1240"/>
      <c r="O14" s="1166">
        <v>2599.0</v>
      </c>
      <c r="P14" s="1166"/>
    </row>
    <row r="15" ht="27.0" customHeight="1">
      <c r="A15" s="1048"/>
      <c r="B15" s="1049" t="str">
        <f>"Япония "&amp;COUNTA(C16:C24)&amp;" шт"</f>
        <v>Япония 6 шт</v>
      </c>
      <c r="C15" s="1048"/>
      <c r="D15" s="1048"/>
      <c r="E15" s="1052"/>
      <c r="F15" s="1203"/>
      <c r="G15" s="1203"/>
      <c r="H15" s="1100"/>
      <c r="I15" s="1103">
        <f>AVERAGE(I16:I23)</f>
        <v>0.2496320322</v>
      </c>
      <c r="J15" s="1048"/>
      <c r="K15" s="1048"/>
      <c r="L15" s="1048"/>
      <c r="M15" s="1102"/>
      <c r="N15" s="1102"/>
      <c r="O15" s="1203"/>
      <c r="P15" s="1203"/>
    </row>
    <row r="16" ht="25.5" customHeight="1" outlineLevel="1">
      <c r="A16" s="1241"/>
      <c r="B16" s="1242"/>
      <c r="C16" s="1243" t="s">
        <v>1652</v>
      </c>
      <c r="D16" s="1241" t="s">
        <v>1653</v>
      </c>
      <c r="E16" s="1244">
        <v>200.0</v>
      </c>
      <c r="F16" s="1245">
        <v>399.0</v>
      </c>
      <c r="G16" s="1245">
        <v>399.0</v>
      </c>
      <c r="H16" s="1246">
        <v>65.9</v>
      </c>
      <c r="I16" s="1247">
        <f t="shared" ref="I16:I24" si="6">H16/G16</f>
        <v>0.1651629073</v>
      </c>
      <c r="J16" s="1248">
        <f t="shared" ref="J16:J24" si="7">G16-H16</f>
        <v>333.1</v>
      </c>
      <c r="K16" s="1247">
        <f t="shared" ref="K16:K24" si="8">O16/H16-1</f>
        <v>5.054628225</v>
      </c>
      <c r="L16" s="1249">
        <v>499.0</v>
      </c>
      <c r="M16" s="1241" t="s">
        <v>315</v>
      </c>
      <c r="N16" s="1241"/>
      <c r="O16" s="510">
        <v>399.0</v>
      </c>
      <c r="P16" s="510"/>
    </row>
    <row r="17" ht="25.5" customHeight="1" outlineLevel="1">
      <c r="A17" s="1241"/>
      <c r="B17" s="1241"/>
      <c r="C17" s="1243" t="s">
        <v>1654</v>
      </c>
      <c r="D17" s="1241" t="s">
        <v>1655</v>
      </c>
      <c r="E17" s="1244">
        <v>200.0</v>
      </c>
      <c r="F17" s="1245">
        <v>499.0</v>
      </c>
      <c r="G17" s="1245">
        <v>529.0</v>
      </c>
      <c r="H17" s="1246">
        <v>145.9</v>
      </c>
      <c r="I17" s="1247">
        <f t="shared" si="6"/>
        <v>0.2758034026</v>
      </c>
      <c r="J17" s="1248">
        <f t="shared" si="7"/>
        <v>383.1</v>
      </c>
      <c r="K17" s="1247">
        <f t="shared" si="8"/>
        <v>2.420150788</v>
      </c>
      <c r="L17" s="1249">
        <v>599.0</v>
      </c>
      <c r="M17" s="1241" t="s">
        <v>315</v>
      </c>
      <c r="N17" s="1241"/>
      <c r="O17" s="510">
        <v>499.0</v>
      </c>
      <c r="P17" s="510"/>
    </row>
    <row r="18" ht="25.5" customHeight="1" outlineLevel="1">
      <c r="A18" s="1241"/>
      <c r="B18" s="1241"/>
      <c r="C18" s="1243" t="s">
        <v>1863</v>
      </c>
      <c r="D18" s="1241" t="s">
        <v>1657</v>
      </c>
      <c r="E18" s="1244">
        <v>160.0</v>
      </c>
      <c r="F18" s="1245">
        <v>359.0</v>
      </c>
      <c r="G18" s="1245">
        <v>359.0</v>
      </c>
      <c r="H18" s="1246">
        <v>58.9</v>
      </c>
      <c r="I18" s="1247">
        <f t="shared" si="6"/>
        <v>0.1640668524</v>
      </c>
      <c r="J18" s="1248">
        <f t="shared" si="7"/>
        <v>300.1</v>
      </c>
      <c r="K18" s="1247">
        <f t="shared" si="8"/>
        <v>4.925297114</v>
      </c>
      <c r="L18" s="1249">
        <v>399.0</v>
      </c>
      <c r="M18" s="1241" t="s">
        <v>315</v>
      </c>
      <c r="N18" s="1241"/>
      <c r="O18" s="510">
        <v>349.0</v>
      </c>
      <c r="P18" s="510"/>
    </row>
    <row r="19" ht="25.5" customHeight="1" outlineLevel="1">
      <c r="A19" s="1241"/>
      <c r="B19" s="1241"/>
      <c r="C19" s="1243" t="s">
        <v>1658</v>
      </c>
      <c r="D19" s="1241" t="s">
        <v>1659</v>
      </c>
      <c r="E19" s="1244">
        <v>230.0</v>
      </c>
      <c r="F19" s="1245">
        <v>429.0</v>
      </c>
      <c r="G19" s="1245">
        <v>449.0</v>
      </c>
      <c r="H19" s="1246">
        <v>111.0</v>
      </c>
      <c r="I19" s="1247">
        <f t="shared" si="6"/>
        <v>0.2472160356</v>
      </c>
      <c r="J19" s="1248">
        <f t="shared" si="7"/>
        <v>338</v>
      </c>
      <c r="K19" s="1247">
        <f t="shared" si="8"/>
        <v>2.594594595</v>
      </c>
      <c r="L19" s="1249">
        <v>499.0</v>
      </c>
      <c r="M19" s="1241" t="s">
        <v>315</v>
      </c>
      <c r="N19" s="1241"/>
      <c r="O19" s="510">
        <v>399.0</v>
      </c>
      <c r="P19" s="510"/>
    </row>
    <row r="20" ht="111.0" customHeight="1" outlineLevel="1">
      <c r="A20" s="1241"/>
      <c r="B20" s="1241" t="s">
        <v>1864</v>
      </c>
      <c r="C20" s="1243" t="s">
        <v>1660</v>
      </c>
      <c r="D20" s="1241" t="s">
        <v>1661</v>
      </c>
      <c r="E20" s="1244">
        <v>240.0</v>
      </c>
      <c r="F20" s="1245">
        <v>499.0</v>
      </c>
      <c r="G20" s="1245">
        <v>529.0</v>
      </c>
      <c r="H20" s="1246">
        <v>145.9</v>
      </c>
      <c r="I20" s="1247">
        <f t="shared" si="6"/>
        <v>0.2758034026</v>
      </c>
      <c r="J20" s="1248">
        <f t="shared" si="7"/>
        <v>383.1</v>
      </c>
      <c r="K20" s="1247">
        <f t="shared" si="8"/>
        <v>2.420150788</v>
      </c>
      <c r="L20" s="1249">
        <v>589.0</v>
      </c>
      <c r="M20" s="1241" t="s">
        <v>315</v>
      </c>
      <c r="N20" s="1241"/>
      <c r="O20" s="510">
        <v>499.0</v>
      </c>
      <c r="P20" s="510"/>
    </row>
    <row r="21" ht="67.5" customHeight="1" outlineLevel="1">
      <c r="A21" s="1221"/>
      <c r="B21" s="1221"/>
      <c r="C21" s="1222" t="s">
        <v>1662</v>
      </c>
      <c r="D21" s="1221" t="s">
        <v>1663</v>
      </c>
      <c r="E21" s="1224">
        <v>200.0</v>
      </c>
      <c r="F21" s="1225">
        <v>399.0</v>
      </c>
      <c r="G21" s="1225">
        <v>419.0</v>
      </c>
      <c r="H21" s="1250">
        <v>123.9</v>
      </c>
      <c r="I21" s="1226">
        <f t="shared" si="6"/>
        <v>0.2957040573</v>
      </c>
      <c r="J21" s="1227">
        <f t="shared" si="7"/>
        <v>295.1</v>
      </c>
      <c r="K21" s="1226">
        <f t="shared" si="8"/>
        <v>-1</v>
      </c>
      <c r="L21" s="1231">
        <v>479.0</v>
      </c>
      <c r="M21" s="1221" t="s">
        <v>315</v>
      </c>
      <c r="N21" s="1221"/>
      <c r="O21" s="510"/>
      <c r="P21" s="510"/>
    </row>
    <row r="22" ht="67.5" customHeight="1" outlineLevel="1">
      <c r="A22" s="1221"/>
      <c r="B22" s="1221" t="s">
        <v>1940</v>
      </c>
      <c r="C22" s="1222"/>
      <c r="D22" s="1221" t="s">
        <v>1665</v>
      </c>
      <c r="E22" s="1224">
        <v>120.0</v>
      </c>
      <c r="F22" s="1225">
        <v>0.0</v>
      </c>
      <c r="G22" s="1225">
        <v>579.0</v>
      </c>
      <c r="H22" s="1250">
        <v>186.9</v>
      </c>
      <c r="I22" s="1226">
        <f t="shared" si="6"/>
        <v>0.3227979275</v>
      </c>
      <c r="J22" s="1227">
        <f t="shared" si="7"/>
        <v>392.1</v>
      </c>
      <c r="K22" s="1226">
        <f t="shared" si="8"/>
        <v>-1</v>
      </c>
      <c r="L22" s="1231">
        <v>659.0</v>
      </c>
      <c r="M22" s="1221" t="s">
        <v>315</v>
      </c>
      <c r="N22" s="1221"/>
      <c r="O22" s="510"/>
      <c r="P22" s="510"/>
    </row>
    <row r="23" ht="67.5" customHeight="1" outlineLevel="1">
      <c r="A23" s="1221"/>
      <c r="B23" s="1221" t="s">
        <v>1868</v>
      </c>
      <c r="C23" s="1222"/>
      <c r="D23" s="1221" t="s">
        <v>1667</v>
      </c>
      <c r="E23" s="1224">
        <v>200.0</v>
      </c>
      <c r="F23" s="1225">
        <v>299.0</v>
      </c>
      <c r="G23" s="1225">
        <v>299.0</v>
      </c>
      <c r="H23" s="1250">
        <v>74.9</v>
      </c>
      <c r="I23" s="1226">
        <f t="shared" si="6"/>
        <v>0.2505016722</v>
      </c>
      <c r="J23" s="1227">
        <f t="shared" si="7"/>
        <v>224.1</v>
      </c>
      <c r="K23" s="1226">
        <f t="shared" si="8"/>
        <v>-1</v>
      </c>
      <c r="L23" s="1231">
        <v>359.0</v>
      </c>
      <c r="M23" s="1221" t="s">
        <v>315</v>
      </c>
      <c r="N23" s="1221"/>
      <c r="O23" s="510"/>
      <c r="P23" s="510"/>
    </row>
    <row r="24" ht="67.5" customHeight="1" outlineLevel="1">
      <c r="A24" s="1055"/>
      <c r="B24" s="1055"/>
      <c r="C24" s="125"/>
      <c r="D24" s="1055"/>
      <c r="E24" s="516">
        <v>0.0</v>
      </c>
      <c r="F24" s="510">
        <v>0.0</v>
      </c>
      <c r="G24" s="510">
        <v>0.0</v>
      </c>
      <c r="H24" s="1142">
        <v>0.0</v>
      </c>
      <c r="I24" s="512" t="str">
        <f t="shared" si="6"/>
        <v>#DIV/0!</v>
      </c>
      <c r="J24" s="513">
        <f t="shared" si="7"/>
        <v>0</v>
      </c>
      <c r="K24" s="512" t="str">
        <f t="shared" si="8"/>
        <v>#DIV/0!</v>
      </c>
      <c r="L24" s="1123">
        <v>0.0</v>
      </c>
      <c r="M24" s="1055" t="s">
        <v>315</v>
      </c>
      <c r="N24" s="1055"/>
      <c r="O24" s="510"/>
      <c r="P24" s="510"/>
    </row>
    <row r="25" ht="25.5" customHeight="1">
      <c r="A25" s="1049"/>
      <c r="B25" s="1049" t="str">
        <f>"Салаты "&amp;COUNTA(C26:C31)&amp;" шт"</f>
        <v>Салаты 6 шт</v>
      </c>
      <c r="C25" s="1149"/>
      <c r="D25" s="1149"/>
      <c r="E25" s="1150"/>
      <c r="F25" s="1209"/>
      <c r="G25" s="1209"/>
      <c r="H25" s="1054"/>
      <c r="I25" s="1103">
        <f>AVERAGE(I26:I31)</f>
        <v>0.2562176299</v>
      </c>
      <c r="J25" s="1149"/>
      <c r="K25" s="1149"/>
      <c r="L25" s="1151"/>
      <c r="M25" s="1153"/>
      <c r="N25" s="1153"/>
      <c r="O25" s="1209"/>
      <c r="P25" s="1209"/>
    </row>
    <row r="26" ht="47.25" customHeight="1" outlineLevel="1">
      <c r="A26" s="1221"/>
      <c r="B26" s="1222" t="s">
        <v>1941</v>
      </c>
      <c r="C26" s="1222" t="s">
        <v>1669</v>
      </c>
      <c r="D26" s="1229" t="s">
        <v>1670</v>
      </c>
      <c r="E26" s="1224">
        <v>180.0</v>
      </c>
      <c r="F26" s="1225">
        <v>599.0</v>
      </c>
      <c r="G26" s="1225">
        <v>549.0</v>
      </c>
      <c r="H26" s="1220">
        <v>129.0</v>
      </c>
      <c r="I26" s="1226">
        <f t="shared" ref="I26:I31" si="9">H26/G26</f>
        <v>0.2349726776</v>
      </c>
      <c r="J26" s="1227">
        <f t="shared" ref="J26:J31" si="10">G26-H26</f>
        <v>420</v>
      </c>
      <c r="K26" s="1226">
        <f t="shared" ref="K26:K31" si="11">O26/H26-1</f>
        <v>3.643410853</v>
      </c>
      <c r="L26" s="1231">
        <v>599.0</v>
      </c>
      <c r="M26" s="1221" t="s">
        <v>315</v>
      </c>
      <c r="N26" s="1221"/>
      <c r="O26" s="510">
        <v>599.0</v>
      </c>
      <c r="P26" s="510"/>
    </row>
    <row r="27" ht="45.0" customHeight="1" outlineLevel="1">
      <c r="A27" s="1221"/>
      <c r="B27" s="1234" t="s">
        <v>1871</v>
      </c>
      <c r="C27" s="1234" t="s">
        <v>1942</v>
      </c>
      <c r="D27" s="1251" t="s">
        <v>1671</v>
      </c>
      <c r="E27" s="1224">
        <v>180.0</v>
      </c>
      <c r="F27" s="1225">
        <v>299.0</v>
      </c>
      <c r="G27" s="1225">
        <v>429.0</v>
      </c>
      <c r="H27" s="1220">
        <v>112.0</v>
      </c>
      <c r="I27" s="1226">
        <f t="shared" si="9"/>
        <v>0.2610722611</v>
      </c>
      <c r="J27" s="1227">
        <f t="shared" si="10"/>
        <v>317</v>
      </c>
      <c r="K27" s="1226">
        <f t="shared" si="11"/>
        <v>1.401785714</v>
      </c>
      <c r="L27" s="1228"/>
      <c r="M27" s="1221" t="s">
        <v>313</v>
      </c>
      <c r="N27" s="1221"/>
      <c r="O27" s="510">
        <v>269.0</v>
      </c>
      <c r="P27" s="510"/>
    </row>
    <row r="28" ht="57.0" customHeight="1" outlineLevel="1">
      <c r="A28" s="1221"/>
      <c r="B28" s="1222"/>
      <c r="C28" s="1222" t="s">
        <v>640</v>
      </c>
      <c r="D28" s="1252" t="s">
        <v>357</v>
      </c>
      <c r="E28" s="1224">
        <v>190.0</v>
      </c>
      <c r="F28" s="1225">
        <v>399.0</v>
      </c>
      <c r="G28" s="1225">
        <v>429.0</v>
      </c>
      <c r="H28" s="1250">
        <v>113.98</v>
      </c>
      <c r="I28" s="1226">
        <f t="shared" si="9"/>
        <v>0.2656876457</v>
      </c>
      <c r="J28" s="1227">
        <f t="shared" si="10"/>
        <v>315.02</v>
      </c>
      <c r="K28" s="1226">
        <f t="shared" si="11"/>
        <v>2.500614143</v>
      </c>
      <c r="L28" s="1231">
        <v>479.0</v>
      </c>
      <c r="M28" s="1221" t="s">
        <v>315</v>
      </c>
      <c r="N28" s="1221"/>
      <c r="O28" s="510">
        <v>399.0</v>
      </c>
      <c r="P28" s="510"/>
    </row>
    <row r="29" ht="25.5" customHeight="1" outlineLevel="1">
      <c r="A29" s="1221"/>
      <c r="B29" s="1222"/>
      <c r="C29" s="1222" t="s">
        <v>642</v>
      </c>
      <c r="D29" s="1251" t="s">
        <v>1672</v>
      </c>
      <c r="E29" s="1224">
        <v>210.0</v>
      </c>
      <c r="F29" s="1225">
        <v>399.0</v>
      </c>
      <c r="G29" s="1225">
        <v>429.0</v>
      </c>
      <c r="H29" s="1250">
        <v>88.44</v>
      </c>
      <c r="I29" s="1226">
        <f t="shared" si="9"/>
        <v>0.2061538462</v>
      </c>
      <c r="J29" s="1227">
        <f t="shared" si="10"/>
        <v>340.56</v>
      </c>
      <c r="K29" s="1226">
        <f t="shared" si="11"/>
        <v>3.511533243</v>
      </c>
      <c r="L29" s="1231">
        <v>479.0</v>
      </c>
      <c r="M29" s="1221" t="s">
        <v>315</v>
      </c>
      <c r="N29" s="1221"/>
      <c r="O29" s="510">
        <v>399.0</v>
      </c>
      <c r="P29" s="510"/>
    </row>
    <row r="30" ht="30.0" customHeight="1" outlineLevel="1">
      <c r="A30" s="1221"/>
      <c r="B30" s="1222"/>
      <c r="C30" s="1222" t="s">
        <v>124</v>
      </c>
      <c r="D30" s="1229" t="s">
        <v>1674</v>
      </c>
      <c r="E30" s="1224">
        <v>210.0</v>
      </c>
      <c r="F30" s="1225">
        <v>569.0</v>
      </c>
      <c r="G30" s="1225">
        <v>549.0</v>
      </c>
      <c r="H30" s="1250">
        <v>146.69</v>
      </c>
      <c r="I30" s="1226">
        <f t="shared" si="9"/>
        <v>0.2671948998</v>
      </c>
      <c r="J30" s="1227">
        <f t="shared" si="10"/>
        <v>402.31</v>
      </c>
      <c r="K30" s="1226">
        <f t="shared" si="11"/>
        <v>2.878928352</v>
      </c>
      <c r="L30" s="1231">
        <v>639.0</v>
      </c>
      <c r="M30" s="1221" t="s">
        <v>315</v>
      </c>
      <c r="N30" s="1221"/>
      <c r="O30" s="510">
        <v>569.0</v>
      </c>
      <c r="P30" s="510"/>
    </row>
    <row r="31" ht="76.5" customHeight="1" outlineLevel="1">
      <c r="A31" s="1221"/>
      <c r="B31" s="1222" t="s">
        <v>1943</v>
      </c>
      <c r="C31" s="1222" t="s">
        <v>1675</v>
      </c>
      <c r="D31" s="1229" t="s">
        <v>1676</v>
      </c>
      <c r="E31" s="1224">
        <v>150.0</v>
      </c>
      <c r="F31" s="1225">
        <v>459.0</v>
      </c>
      <c r="G31" s="1225">
        <v>499.0</v>
      </c>
      <c r="H31" s="1250">
        <v>150.81</v>
      </c>
      <c r="I31" s="1226">
        <f t="shared" si="9"/>
        <v>0.3022244489</v>
      </c>
      <c r="J31" s="1227">
        <f t="shared" si="10"/>
        <v>348.19</v>
      </c>
      <c r="K31" s="1226">
        <f t="shared" si="11"/>
        <v>2.308799151</v>
      </c>
      <c r="L31" s="1231">
        <v>559.0</v>
      </c>
      <c r="M31" s="1221" t="s">
        <v>315</v>
      </c>
      <c r="N31" s="1221"/>
      <c r="O31" s="510">
        <v>499.0</v>
      </c>
      <c r="P31" s="510"/>
    </row>
    <row r="32" ht="25.5" customHeight="1">
      <c r="A32" s="1048"/>
      <c r="B32" s="1049" t="str">
        <f>"Закуски "&amp;COUNTA(C33:C39)&amp;" шт"</f>
        <v>Закуски 7 шт</v>
      </c>
      <c r="C32" s="1051"/>
      <c r="D32" s="1051"/>
      <c r="E32" s="1160"/>
      <c r="F32" s="1212"/>
      <c r="G32" s="1212"/>
      <c r="H32" s="1054"/>
      <c r="I32" s="1103">
        <f>AVERAGE(I33:I39)</f>
        <v>0.2615159658</v>
      </c>
      <c r="J32" s="1051"/>
      <c r="K32" s="1051"/>
      <c r="L32" s="1051"/>
      <c r="M32" s="1050"/>
      <c r="N32" s="1050"/>
      <c r="O32" s="1212"/>
      <c r="P32" s="1212"/>
    </row>
    <row r="33" ht="47.25" customHeight="1" outlineLevel="1">
      <c r="A33" s="1221"/>
      <c r="B33" s="1222" t="s">
        <v>1682</v>
      </c>
      <c r="C33" s="1222" t="s">
        <v>1682</v>
      </c>
      <c r="D33" s="1229"/>
      <c r="E33" s="1224">
        <v>200.0</v>
      </c>
      <c r="F33" s="1225">
        <v>0.0</v>
      </c>
      <c r="G33" s="1225">
        <v>449.0</v>
      </c>
      <c r="H33" s="1220">
        <v>137.9</v>
      </c>
      <c r="I33" s="1226">
        <f t="shared" ref="I33:I39" si="12">H33/G33</f>
        <v>0.3071269488</v>
      </c>
      <c r="J33" s="1227">
        <f t="shared" ref="J33:J39" si="13">G33-H33</f>
        <v>311.1</v>
      </c>
      <c r="K33" s="1226">
        <f t="shared" ref="K33:K39" si="14">O33/H33-1</f>
        <v>1.893401015</v>
      </c>
      <c r="L33" s="1231">
        <v>499.0</v>
      </c>
      <c r="M33" s="1221" t="s">
        <v>315</v>
      </c>
      <c r="N33" s="1221"/>
      <c r="O33" s="510">
        <v>399.0</v>
      </c>
      <c r="P33" s="510"/>
    </row>
    <row r="34" ht="25.5" customHeight="1" outlineLevel="1">
      <c r="A34" s="1221"/>
      <c r="B34" s="1222" t="s">
        <v>1944</v>
      </c>
      <c r="C34" s="1222" t="s">
        <v>1945</v>
      </c>
      <c r="D34" s="1229"/>
      <c r="E34" s="1224" t="s">
        <v>1686</v>
      </c>
      <c r="F34" s="1225">
        <v>0.0</v>
      </c>
      <c r="G34" s="1225">
        <v>199.0</v>
      </c>
      <c r="H34" s="1220">
        <v>45.9</v>
      </c>
      <c r="I34" s="1226">
        <f t="shared" si="12"/>
        <v>0.2306532663</v>
      </c>
      <c r="J34" s="1227">
        <f t="shared" si="13"/>
        <v>153.1</v>
      </c>
      <c r="K34" s="1226">
        <f t="shared" si="14"/>
        <v>-1</v>
      </c>
      <c r="L34" s="1231">
        <v>249.0</v>
      </c>
      <c r="M34" s="1221" t="s">
        <v>315</v>
      </c>
      <c r="N34" s="1221"/>
      <c r="O34" s="510"/>
      <c r="P34" s="510"/>
    </row>
    <row r="35" ht="25.5" customHeight="1" outlineLevel="1">
      <c r="A35" s="1221"/>
      <c r="B35" s="1222" t="s">
        <v>1874</v>
      </c>
      <c r="C35" s="1222" t="s">
        <v>140</v>
      </c>
      <c r="D35" s="1229"/>
      <c r="E35" s="1224" t="s">
        <v>1686</v>
      </c>
      <c r="F35" s="1225">
        <v>359.0</v>
      </c>
      <c r="G35" s="1225">
        <v>359.0</v>
      </c>
      <c r="H35" s="1220">
        <v>104.23</v>
      </c>
      <c r="I35" s="1226">
        <f t="shared" si="12"/>
        <v>0.2903342618</v>
      </c>
      <c r="J35" s="1227">
        <f t="shared" si="13"/>
        <v>254.77</v>
      </c>
      <c r="K35" s="1226">
        <f t="shared" si="14"/>
        <v>2.444305862</v>
      </c>
      <c r="L35" s="1231">
        <v>429.0</v>
      </c>
      <c r="M35" s="1221" t="s">
        <v>315</v>
      </c>
      <c r="N35" s="1221"/>
      <c r="O35" s="510">
        <v>359.0</v>
      </c>
      <c r="P35" s="510"/>
    </row>
    <row r="36" ht="25.5" customHeight="1" outlineLevel="1">
      <c r="A36" s="1221"/>
      <c r="B36" s="1222"/>
      <c r="C36" s="1222" t="s">
        <v>1687</v>
      </c>
      <c r="D36" s="1229"/>
      <c r="E36" s="1224" t="s">
        <v>1688</v>
      </c>
      <c r="F36" s="1225">
        <v>199.0</v>
      </c>
      <c r="G36" s="1225">
        <v>199.0</v>
      </c>
      <c r="H36" s="1220">
        <v>47.35</v>
      </c>
      <c r="I36" s="1226">
        <f t="shared" si="12"/>
        <v>0.2379396985</v>
      </c>
      <c r="J36" s="1227">
        <f t="shared" si="13"/>
        <v>151.65</v>
      </c>
      <c r="K36" s="1226">
        <f t="shared" si="14"/>
        <v>3.202745512</v>
      </c>
      <c r="L36" s="1231">
        <v>249.0</v>
      </c>
      <c r="M36" s="1221" t="s">
        <v>315</v>
      </c>
      <c r="N36" s="1221"/>
      <c r="O36" s="510">
        <v>199.0</v>
      </c>
      <c r="P36" s="510"/>
    </row>
    <row r="37" ht="25.5" customHeight="1" outlineLevel="1">
      <c r="A37" s="1221"/>
      <c r="B37" s="1222" t="s">
        <v>1880</v>
      </c>
      <c r="C37" s="1222" t="s">
        <v>137</v>
      </c>
      <c r="D37" s="1229"/>
      <c r="E37" s="1224">
        <v>200.0</v>
      </c>
      <c r="F37" s="1225">
        <v>269.0</v>
      </c>
      <c r="G37" s="1225">
        <v>249.0</v>
      </c>
      <c r="H37" s="1220">
        <v>63.69</v>
      </c>
      <c r="I37" s="1226">
        <f t="shared" si="12"/>
        <v>0.2557831325</v>
      </c>
      <c r="J37" s="1227">
        <f t="shared" si="13"/>
        <v>185.31</v>
      </c>
      <c r="K37" s="1226">
        <f t="shared" si="14"/>
        <v>3.694614539</v>
      </c>
      <c r="L37" s="1231">
        <v>299.0</v>
      </c>
      <c r="M37" s="1221" t="s">
        <v>315</v>
      </c>
      <c r="N37" s="1221"/>
      <c r="O37" s="510">
        <v>299.0</v>
      </c>
      <c r="P37" s="510"/>
    </row>
    <row r="38" ht="25.5" customHeight="1" outlineLevel="1">
      <c r="A38" s="1221"/>
      <c r="B38" s="1222" t="s">
        <v>1880</v>
      </c>
      <c r="C38" s="1222" t="s">
        <v>139</v>
      </c>
      <c r="D38" s="1229"/>
      <c r="E38" s="1224">
        <v>200.0</v>
      </c>
      <c r="F38" s="1225">
        <v>269.0</v>
      </c>
      <c r="G38" s="1225">
        <v>249.0</v>
      </c>
      <c r="H38" s="1220">
        <v>64.89</v>
      </c>
      <c r="I38" s="1226">
        <f t="shared" si="12"/>
        <v>0.2606024096</v>
      </c>
      <c r="J38" s="1227">
        <f t="shared" si="13"/>
        <v>184.11</v>
      </c>
      <c r="K38" s="1226">
        <f t="shared" si="14"/>
        <v>3.607797812</v>
      </c>
      <c r="L38" s="1231">
        <v>299.0</v>
      </c>
      <c r="M38" s="1221" t="s">
        <v>315</v>
      </c>
      <c r="N38" s="1221"/>
      <c r="O38" s="510">
        <v>299.0</v>
      </c>
      <c r="P38" s="510"/>
    </row>
    <row r="39" ht="24.75" customHeight="1" outlineLevel="1">
      <c r="A39" s="1221"/>
      <c r="B39" s="1222" t="s">
        <v>1880</v>
      </c>
      <c r="C39" s="1222" t="s">
        <v>135</v>
      </c>
      <c r="D39" s="1229"/>
      <c r="E39" s="1224" t="s">
        <v>1686</v>
      </c>
      <c r="F39" s="1225">
        <v>299.0</v>
      </c>
      <c r="G39" s="1225">
        <v>279.0</v>
      </c>
      <c r="H39" s="1220">
        <v>69.24</v>
      </c>
      <c r="I39" s="1226">
        <f t="shared" si="12"/>
        <v>0.248172043</v>
      </c>
      <c r="J39" s="1227">
        <f t="shared" si="13"/>
        <v>209.76</v>
      </c>
      <c r="K39" s="1226">
        <f t="shared" si="14"/>
        <v>4.18486424</v>
      </c>
      <c r="L39" s="1231">
        <v>349.0</v>
      </c>
      <c r="M39" s="1221" t="s">
        <v>315</v>
      </c>
      <c r="N39" s="1221"/>
      <c r="O39" s="510">
        <v>359.0</v>
      </c>
      <c r="P39" s="510"/>
    </row>
    <row r="40" ht="25.5" customHeight="1">
      <c r="A40" s="1048"/>
      <c r="B40" s="1049" t="str">
        <f>"Супы "&amp;COUNTA(C41:C44)&amp;" шт"</f>
        <v>Супы 4 шт</v>
      </c>
      <c r="C40" s="1051"/>
      <c r="D40" s="1051"/>
      <c r="E40" s="1160"/>
      <c r="F40" s="1212"/>
      <c r="G40" s="1212"/>
      <c r="H40" s="1054"/>
      <c r="I40" s="1152">
        <f>AVERAGE(I41:I44)</f>
        <v>0.2510754315</v>
      </c>
      <c r="J40" s="1051"/>
      <c r="K40" s="1051"/>
      <c r="L40" s="1051"/>
      <c r="M40" s="1050"/>
      <c r="N40" s="1050"/>
      <c r="O40" s="1212"/>
      <c r="P40" s="1212"/>
    </row>
    <row r="41" ht="25.5" customHeight="1" outlineLevel="1">
      <c r="A41" s="1221"/>
      <c r="B41" s="1234"/>
      <c r="C41" s="1222" t="s">
        <v>1689</v>
      </c>
      <c r="D41" s="1234" t="s">
        <v>1690</v>
      </c>
      <c r="E41" s="1224">
        <v>300.0</v>
      </c>
      <c r="F41" s="1225">
        <v>329.0</v>
      </c>
      <c r="G41" s="1225">
        <v>369.0</v>
      </c>
      <c r="H41" s="1220">
        <v>74.57</v>
      </c>
      <c r="I41" s="1226">
        <f t="shared" ref="I41:I44" si="15">H41/G41</f>
        <v>0.2020867209</v>
      </c>
      <c r="J41" s="1227">
        <f t="shared" ref="J41:J44" si="16">G41-H41</f>
        <v>294.43</v>
      </c>
      <c r="K41" s="1226">
        <f t="shared" ref="K41:K44" si="17">O41/H41-1</f>
        <v>2.875553172</v>
      </c>
      <c r="L41" s="1231">
        <v>399.0</v>
      </c>
      <c r="M41" s="1221" t="s">
        <v>315</v>
      </c>
      <c r="N41" s="1221"/>
      <c r="O41" s="510">
        <v>289.0</v>
      </c>
      <c r="P41" s="510"/>
    </row>
    <row r="42" ht="25.5" customHeight="1" outlineLevel="1">
      <c r="A42" s="1221"/>
      <c r="B42" s="1222"/>
      <c r="C42" s="1223" t="s">
        <v>1691</v>
      </c>
      <c r="D42" s="1229" t="s">
        <v>1692</v>
      </c>
      <c r="E42" s="1224">
        <v>300.0</v>
      </c>
      <c r="F42" s="1225">
        <v>399.0</v>
      </c>
      <c r="G42" s="1225">
        <v>429.0</v>
      </c>
      <c r="H42" s="1220">
        <v>127.69</v>
      </c>
      <c r="I42" s="1226">
        <f t="shared" si="15"/>
        <v>0.2976456876</v>
      </c>
      <c r="J42" s="1227">
        <f t="shared" si="16"/>
        <v>301.31</v>
      </c>
      <c r="K42" s="1226">
        <f t="shared" si="17"/>
        <v>2.124755267</v>
      </c>
      <c r="L42" s="1231">
        <v>479.0</v>
      </c>
      <c r="M42" s="1221" t="s">
        <v>315</v>
      </c>
      <c r="N42" s="1221"/>
      <c r="O42" s="510">
        <v>399.0</v>
      </c>
      <c r="P42" s="510"/>
    </row>
    <row r="43" ht="25.5" customHeight="1" outlineLevel="1">
      <c r="A43" s="1221"/>
      <c r="B43" s="1222"/>
      <c r="C43" s="1222" t="s">
        <v>1693</v>
      </c>
      <c r="D43" s="1229" t="s">
        <v>1694</v>
      </c>
      <c r="E43" s="1224">
        <v>350.0</v>
      </c>
      <c r="F43" s="1225">
        <v>589.0</v>
      </c>
      <c r="G43" s="1225">
        <v>589.0</v>
      </c>
      <c r="H43" s="1220">
        <v>168.17</v>
      </c>
      <c r="I43" s="1226">
        <f t="shared" si="15"/>
        <v>0.2855178268</v>
      </c>
      <c r="J43" s="1227">
        <f t="shared" si="16"/>
        <v>420.83</v>
      </c>
      <c r="K43" s="1226">
        <f t="shared" si="17"/>
        <v>2.442944639</v>
      </c>
      <c r="L43" s="1231">
        <v>659.0</v>
      </c>
      <c r="M43" s="1221" t="s">
        <v>315</v>
      </c>
      <c r="N43" s="1221"/>
      <c r="O43" s="510">
        <v>579.0</v>
      </c>
      <c r="P43" s="510"/>
    </row>
    <row r="44" ht="25.5" customHeight="1" outlineLevel="1">
      <c r="A44" s="1221"/>
      <c r="B44" s="1222"/>
      <c r="C44" s="1222" t="s">
        <v>1695</v>
      </c>
      <c r="D44" s="1229" t="s">
        <v>1696</v>
      </c>
      <c r="E44" s="1224">
        <v>300.0</v>
      </c>
      <c r="F44" s="1225">
        <v>359.0</v>
      </c>
      <c r="G44" s="1225">
        <v>369.0</v>
      </c>
      <c r="H44" s="1220">
        <v>80.83</v>
      </c>
      <c r="I44" s="1226">
        <f t="shared" si="15"/>
        <v>0.2190514905</v>
      </c>
      <c r="J44" s="1227">
        <f t="shared" si="16"/>
        <v>288.17</v>
      </c>
      <c r="K44" s="1226">
        <f t="shared" si="17"/>
        <v>3.317703823</v>
      </c>
      <c r="L44" s="1231">
        <v>399.0</v>
      </c>
      <c r="M44" s="1221" t="s">
        <v>315</v>
      </c>
      <c r="N44" s="1221"/>
      <c r="O44" s="510">
        <v>349.0</v>
      </c>
      <c r="P44" s="510"/>
    </row>
    <row r="45" ht="25.5" customHeight="1">
      <c r="A45" s="1048"/>
      <c r="B45" s="1049" t="str">
        <f>"Горячее, паста "&amp;COUNTA(C46:C63)&amp;" шт"</f>
        <v>Горячее, паста 18 шт</v>
      </c>
      <c r="C45" s="1051"/>
      <c r="D45" s="1051"/>
      <c r="E45" s="1160" t="s">
        <v>1055</v>
      </c>
      <c r="F45" s="1212"/>
      <c r="G45" s="1212"/>
      <c r="H45" s="1054"/>
      <c r="I45" s="1152">
        <f>AVERAGE(I46:I63)</f>
        <v>0.2883700389</v>
      </c>
      <c r="J45" s="1051"/>
      <c r="K45" s="1051"/>
      <c r="L45" s="1051"/>
      <c r="M45" s="1050"/>
      <c r="N45" s="1050"/>
      <c r="O45" s="1212"/>
      <c r="P45" s="1212"/>
    </row>
    <row r="46" ht="25.5" customHeight="1" outlineLevel="1">
      <c r="A46" s="1055"/>
      <c r="B46" s="1229"/>
      <c r="C46" s="1222" t="s">
        <v>1709</v>
      </c>
      <c r="D46" s="1229" t="s">
        <v>1710</v>
      </c>
      <c r="E46" s="1224">
        <v>300.0</v>
      </c>
      <c r="F46" s="1225">
        <v>329.0</v>
      </c>
      <c r="G46" s="1225">
        <v>339.0</v>
      </c>
      <c r="H46" s="1220">
        <v>93.08</v>
      </c>
      <c r="I46" s="1226">
        <f t="shared" ref="I46:I49" si="18">H46/G46</f>
        <v>0.2745722714</v>
      </c>
      <c r="J46" s="1227">
        <f t="shared" ref="J46:J49" si="19">G46-H46</f>
        <v>245.92</v>
      </c>
      <c r="K46" s="1226">
        <f t="shared" ref="K46:K49" si="20">O46/H46-1</f>
        <v>2.212290503</v>
      </c>
      <c r="L46" s="1231">
        <v>389.0</v>
      </c>
      <c r="M46" s="1221" t="s">
        <v>315</v>
      </c>
      <c r="N46" s="1221"/>
      <c r="O46" s="510">
        <v>299.0</v>
      </c>
      <c r="P46" s="510"/>
    </row>
    <row r="47" ht="39.75" customHeight="1" outlineLevel="1">
      <c r="A47" s="1055"/>
      <c r="B47" s="1229" t="s">
        <v>1892</v>
      </c>
      <c r="C47" s="1222" t="s">
        <v>1697</v>
      </c>
      <c r="D47" s="1229" t="s">
        <v>1698</v>
      </c>
      <c r="E47" s="1224">
        <v>280.0</v>
      </c>
      <c r="F47" s="1225">
        <v>529.0</v>
      </c>
      <c r="G47" s="1225">
        <v>539.0</v>
      </c>
      <c r="H47" s="1220">
        <v>156.9</v>
      </c>
      <c r="I47" s="1226">
        <f t="shared" si="18"/>
        <v>0.2910946197</v>
      </c>
      <c r="J47" s="1227">
        <f t="shared" si="19"/>
        <v>382.1</v>
      </c>
      <c r="K47" s="1226">
        <f t="shared" si="20"/>
        <v>2.180369662</v>
      </c>
      <c r="L47" s="1231">
        <v>579.0</v>
      </c>
      <c r="M47" s="1221" t="s">
        <v>315</v>
      </c>
      <c r="N47" s="1221"/>
      <c r="O47" s="510">
        <v>499.0</v>
      </c>
      <c r="P47" s="510"/>
    </row>
    <row r="48" ht="39.75" customHeight="1" outlineLevel="1">
      <c r="A48" s="1055"/>
      <c r="B48" s="1229" t="s">
        <v>1874</v>
      </c>
      <c r="C48" s="1222" t="s">
        <v>1699</v>
      </c>
      <c r="D48" s="1229" t="s">
        <v>1700</v>
      </c>
      <c r="E48" s="1224">
        <v>230.0</v>
      </c>
      <c r="F48" s="1225">
        <v>429.0</v>
      </c>
      <c r="G48" s="1225">
        <v>439.0</v>
      </c>
      <c r="H48" s="1220">
        <v>105.24</v>
      </c>
      <c r="I48" s="1226">
        <f t="shared" si="18"/>
        <v>0.2397266515</v>
      </c>
      <c r="J48" s="1227">
        <f t="shared" si="19"/>
        <v>333.76</v>
      </c>
      <c r="K48" s="1226">
        <f t="shared" si="20"/>
        <v>3.076396807</v>
      </c>
      <c r="L48" s="1231">
        <v>499.0</v>
      </c>
      <c r="M48" s="1221" t="s">
        <v>315</v>
      </c>
      <c r="N48" s="1221"/>
      <c r="O48" s="510">
        <v>429.0</v>
      </c>
      <c r="P48" s="510"/>
    </row>
    <row r="49" ht="25.5" customHeight="1" outlineLevel="1">
      <c r="A49" s="1055"/>
      <c r="B49" s="1229" t="s">
        <v>1895</v>
      </c>
      <c r="C49" s="1222" t="s">
        <v>1701</v>
      </c>
      <c r="D49" s="1229" t="s">
        <v>1702</v>
      </c>
      <c r="E49" s="1224">
        <v>250.0</v>
      </c>
      <c r="F49" s="1225">
        <v>329.0</v>
      </c>
      <c r="G49" s="1225">
        <v>399.0</v>
      </c>
      <c r="H49" s="1220">
        <v>108.0</v>
      </c>
      <c r="I49" s="1226">
        <f t="shared" si="18"/>
        <v>0.2706766917</v>
      </c>
      <c r="J49" s="1227">
        <f t="shared" si="19"/>
        <v>291</v>
      </c>
      <c r="K49" s="1226">
        <f t="shared" si="20"/>
        <v>2.694444444</v>
      </c>
      <c r="L49" s="1231">
        <v>489.0</v>
      </c>
      <c r="M49" s="1221" t="s">
        <v>315</v>
      </c>
      <c r="N49" s="1221"/>
      <c r="O49" s="510">
        <v>399.0</v>
      </c>
      <c r="P49" s="510"/>
    </row>
    <row r="50" ht="25.5" customHeight="1" outlineLevel="1">
      <c r="A50" s="1111"/>
      <c r="B50" s="1112"/>
      <c r="C50" s="1112" t="s">
        <v>1705</v>
      </c>
      <c r="D50" s="1112" t="s">
        <v>1706</v>
      </c>
      <c r="E50" s="1114">
        <v>250.0</v>
      </c>
      <c r="F50" s="1106">
        <v>469.0</v>
      </c>
      <c r="G50" s="1122">
        <v>469.0</v>
      </c>
      <c r="H50" s="1115">
        <v>132.0</v>
      </c>
      <c r="I50" s="521">
        <f>H50/E50</f>
        <v>0.528</v>
      </c>
      <c r="J50" s="1091">
        <f>E50-H50</f>
        <v>118</v>
      </c>
      <c r="K50" s="521">
        <f>F50/H50-1</f>
        <v>2.553030303</v>
      </c>
      <c r="L50" s="1231">
        <v>529.0</v>
      </c>
      <c r="M50" s="1221" t="s">
        <v>315</v>
      </c>
      <c r="N50" s="1111" t="s">
        <v>315</v>
      </c>
      <c r="O50" s="1111"/>
      <c r="P50" s="1111"/>
    </row>
    <row r="51" ht="25.5" customHeight="1" outlineLevel="1">
      <c r="A51" s="1055"/>
      <c r="B51" s="1229" t="s">
        <v>1707</v>
      </c>
      <c r="C51" s="1229" t="s">
        <v>1707</v>
      </c>
      <c r="D51" s="1229" t="s">
        <v>1708</v>
      </c>
      <c r="E51" s="1224">
        <v>230.0</v>
      </c>
      <c r="F51" s="1225"/>
      <c r="G51" s="1225">
        <v>559.0</v>
      </c>
      <c r="H51" s="1220">
        <v>175.0</v>
      </c>
      <c r="I51" s="1226">
        <f t="shared" ref="I51:I63" si="21">H51/G51</f>
        <v>0.313059034</v>
      </c>
      <c r="J51" s="1227">
        <f t="shared" ref="J51:J63" si="22">G51-H51</f>
        <v>384</v>
      </c>
      <c r="K51" s="1226">
        <f t="shared" ref="K51:K63" si="23">O51/H51-1</f>
        <v>-1</v>
      </c>
      <c r="L51" s="1231">
        <v>639.0</v>
      </c>
      <c r="M51" s="1221" t="s">
        <v>315</v>
      </c>
      <c r="N51" s="1221"/>
      <c r="O51" s="510"/>
      <c r="P51" s="510"/>
    </row>
    <row r="52" ht="25.5" customHeight="1" outlineLevel="1">
      <c r="A52" s="1055"/>
      <c r="B52" s="1229" t="s">
        <v>1874</v>
      </c>
      <c r="C52" s="1222" t="s">
        <v>1703</v>
      </c>
      <c r="D52" s="1229" t="s">
        <v>1704</v>
      </c>
      <c r="E52" s="1224">
        <v>250.0</v>
      </c>
      <c r="F52" s="1225">
        <v>529.0</v>
      </c>
      <c r="G52" s="1225">
        <v>559.0</v>
      </c>
      <c r="H52" s="1220">
        <v>167.42</v>
      </c>
      <c r="I52" s="1226">
        <f t="shared" si="21"/>
        <v>0.2994991055</v>
      </c>
      <c r="J52" s="1227">
        <f t="shared" si="22"/>
        <v>391.58</v>
      </c>
      <c r="K52" s="1226">
        <f t="shared" si="23"/>
        <v>2.338908135</v>
      </c>
      <c r="L52" s="1231">
        <v>649.0</v>
      </c>
      <c r="M52" s="1221" t="s">
        <v>315</v>
      </c>
      <c r="N52" s="1221"/>
      <c r="O52" s="510">
        <v>559.0</v>
      </c>
      <c r="P52" s="510"/>
    </row>
    <row r="53" ht="40.5" customHeight="1" outlineLevel="1">
      <c r="A53" s="1055"/>
      <c r="B53" s="1229"/>
      <c r="C53" s="1222" t="s">
        <v>1728</v>
      </c>
      <c r="D53" s="1229" t="s">
        <v>1729</v>
      </c>
      <c r="E53" s="1224">
        <v>300.0</v>
      </c>
      <c r="F53" s="1225">
        <v>799.0</v>
      </c>
      <c r="G53" s="1225">
        <v>799.0</v>
      </c>
      <c r="H53" s="1220">
        <v>186.8</v>
      </c>
      <c r="I53" s="1226">
        <f t="shared" si="21"/>
        <v>0.2337922403</v>
      </c>
      <c r="J53" s="1227">
        <f t="shared" si="22"/>
        <v>612.2</v>
      </c>
      <c r="K53" s="1226">
        <f t="shared" si="23"/>
        <v>3.812633833</v>
      </c>
      <c r="L53" s="1231">
        <v>999.0</v>
      </c>
      <c r="M53" s="1221" t="s">
        <v>315</v>
      </c>
      <c r="N53" s="1221"/>
      <c r="O53" s="510">
        <v>899.0</v>
      </c>
      <c r="P53" s="510"/>
    </row>
    <row r="54" ht="25.5" customHeight="1" outlineLevel="1">
      <c r="A54" s="1055"/>
      <c r="B54" s="1222" t="s">
        <v>1946</v>
      </c>
      <c r="C54" s="1222" t="s">
        <v>1680</v>
      </c>
      <c r="D54" s="1229" t="s">
        <v>1681</v>
      </c>
      <c r="E54" s="1224">
        <v>300.0</v>
      </c>
      <c r="F54" s="1225">
        <v>0.0</v>
      </c>
      <c r="G54" s="1225">
        <v>479.0</v>
      </c>
      <c r="H54" s="1220">
        <v>152.3</v>
      </c>
      <c r="I54" s="1226">
        <f t="shared" si="21"/>
        <v>0.317954071</v>
      </c>
      <c r="J54" s="1227">
        <f t="shared" si="22"/>
        <v>326.7</v>
      </c>
      <c r="K54" s="1226">
        <f t="shared" si="23"/>
        <v>1.619829284</v>
      </c>
      <c r="L54" s="1231">
        <v>549.0</v>
      </c>
      <c r="M54" s="1221" t="s">
        <v>315</v>
      </c>
      <c r="N54" s="1221"/>
      <c r="O54" s="510">
        <v>399.0</v>
      </c>
      <c r="P54" s="510"/>
    </row>
    <row r="55" ht="25.5" customHeight="1" outlineLevel="1">
      <c r="A55" s="1055"/>
      <c r="B55" s="1229" t="s">
        <v>1711</v>
      </c>
      <c r="C55" s="1229" t="s">
        <v>1711</v>
      </c>
      <c r="D55" s="1229" t="s">
        <v>1712</v>
      </c>
      <c r="E55" s="1224">
        <v>250.0</v>
      </c>
      <c r="F55" s="1225">
        <v>0.0</v>
      </c>
      <c r="G55" s="1225">
        <v>499.0</v>
      </c>
      <c r="H55" s="1220">
        <v>130.9</v>
      </c>
      <c r="I55" s="1226">
        <f t="shared" si="21"/>
        <v>0.2623246493</v>
      </c>
      <c r="J55" s="1227">
        <f t="shared" si="22"/>
        <v>368.1</v>
      </c>
      <c r="K55" s="1226">
        <f t="shared" si="23"/>
        <v>2.430099312</v>
      </c>
      <c r="L55" s="1231">
        <v>599.0</v>
      </c>
      <c r="M55" s="1221" t="s">
        <v>315</v>
      </c>
      <c r="N55" s="1221"/>
      <c r="O55" s="510">
        <v>449.0</v>
      </c>
      <c r="P55" s="510"/>
    </row>
    <row r="56" ht="25.5" customHeight="1" outlineLevel="1">
      <c r="A56" s="1055"/>
      <c r="B56" s="1229" t="s">
        <v>1904</v>
      </c>
      <c r="C56" s="1229" t="s">
        <v>421</v>
      </c>
      <c r="D56" s="1229" t="s">
        <v>1714</v>
      </c>
      <c r="E56" s="1224">
        <v>250.0</v>
      </c>
      <c r="F56" s="1225">
        <v>0.0</v>
      </c>
      <c r="G56" s="1225">
        <v>469.0</v>
      </c>
      <c r="H56" s="1220">
        <v>123.5</v>
      </c>
      <c r="I56" s="1226">
        <f t="shared" si="21"/>
        <v>0.263326226</v>
      </c>
      <c r="J56" s="1227">
        <f t="shared" si="22"/>
        <v>345.5</v>
      </c>
      <c r="K56" s="1226">
        <f t="shared" si="23"/>
        <v>-1</v>
      </c>
      <c r="L56" s="1231">
        <v>529.0</v>
      </c>
      <c r="M56" s="1221" t="s">
        <v>315</v>
      </c>
      <c r="N56" s="1221"/>
      <c r="O56" s="510"/>
      <c r="P56" s="510"/>
    </row>
    <row r="57" ht="25.5" customHeight="1" outlineLevel="1">
      <c r="A57" s="1055"/>
      <c r="B57" s="1229"/>
      <c r="C57" s="1222" t="s">
        <v>1721</v>
      </c>
      <c r="D57" s="1229" t="s">
        <v>1722</v>
      </c>
      <c r="E57" s="1224">
        <v>230.0</v>
      </c>
      <c r="F57" s="1225">
        <v>459.0</v>
      </c>
      <c r="G57" s="1225">
        <v>479.0</v>
      </c>
      <c r="H57" s="1220">
        <v>151.0</v>
      </c>
      <c r="I57" s="1226">
        <f t="shared" si="21"/>
        <v>0.3152400835</v>
      </c>
      <c r="J57" s="1227">
        <f t="shared" si="22"/>
        <v>328</v>
      </c>
      <c r="K57" s="1226">
        <f t="shared" si="23"/>
        <v>1.841059603</v>
      </c>
      <c r="L57" s="1231">
        <v>539.0</v>
      </c>
      <c r="M57" s="1221" t="s">
        <v>315</v>
      </c>
      <c r="N57" s="1221"/>
      <c r="O57" s="510">
        <v>429.0</v>
      </c>
      <c r="P57" s="510"/>
    </row>
    <row r="58" ht="25.5" customHeight="1" outlineLevel="1">
      <c r="A58" s="1055"/>
      <c r="B58" s="1229"/>
      <c r="C58" s="1222" t="s">
        <v>1723</v>
      </c>
      <c r="D58" s="1229" t="s">
        <v>1724</v>
      </c>
      <c r="E58" s="1224">
        <v>230.0</v>
      </c>
      <c r="F58" s="1225">
        <v>469.0</v>
      </c>
      <c r="G58" s="1225">
        <v>489.0</v>
      </c>
      <c r="H58" s="1220">
        <v>137.9</v>
      </c>
      <c r="I58" s="1226">
        <f t="shared" si="21"/>
        <v>0.28200409</v>
      </c>
      <c r="J58" s="1227">
        <f t="shared" si="22"/>
        <v>351.1</v>
      </c>
      <c r="K58" s="1226">
        <f t="shared" si="23"/>
        <v>2.255982596</v>
      </c>
      <c r="L58" s="1231">
        <v>559.0</v>
      </c>
      <c r="M58" s="1221" t="s">
        <v>315</v>
      </c>
      <c r="N58" s="1221"/>
      <c r="O58" s="510">
        <v>449.0</v>
      </c>
      <c r="P58" s="510"/>
    </row>
    <row r="59" ht="25.5" customHeight="1" outlineLevel="1">
      <c r="A59" s="1055"/>
      <c r="B59" s="1229"/>
      <c r="C59" s="1222" t="s">
        <v>1725</v>
      </c>
      <c r="D59" s="1229" t="s">
        <v>1726</v>
      </c>
      <c r="E59" s="1224" t="s">
        <v>1727</v>
      </c>
      <c r="F59" s="1225">
        <v>559.0</v>
      </c>
      <c r="G59" s="1225">
        <v>559.0</v>
      </c>
      <c r="H59" s="1220">
        <v>143.6</v>
      </c>
      <c r="I59" s="1226">
        <f t="shared" si="21"/>
        <v>0.2568872987</v>
      </c>
      <c r="J59" s="1227">
        <f t="shared" si="22"/>
        <v>415.4</v>
      </c>
      <c r="K59" s="1226">
        <f t="shared" si="23"/>
        <v>-1</v>
      </c>
      <c r="L59" s="1231">
        <v>649.0</v>
      </c>
      <c r="M59" s="1221" t="s">
        <v>315</v>
      </c>
      <c r="N59" s="1221"/>
      <c r="O59" s="510"/>
      <c r="P59" s="510"/>
    </row>
    <row r="60" ht="46.5" customHeight="1" outlineLevel="1">
      <c r="A60" s="1221"/>
      <c r="B60" s="1229" t="s">
        <v>1901</v>
      </c>
      <c r="C60" s="1222" t="s">
        <v>1715</v>
      </c>
      <c r="D60" s="1229" t="s">
        <v>1716</v>
      </c>
      <c r="E60" s="1224">
        <v>250.0</v>
      </c>
      <c r="F60" s="1225">
        <v>699.0</v>
      </c>
      <c r="G60" s="1225">
        <v>559.0</v>
      </c>
      <c r="H60" s="1220">
        <v>132.5</v>
      </c>
      <c r="I60" s="1226">
        <f t="shared" si="21"/>
        <v>0.2370304114</v>
      </c>
      <c r="J60" s="1227">
        <f t="shared" si="22"/>
        <v>426.5</v>
      </c>
      <c r="K60" s="1226">
        <f t="shared" si="23"/>
        <v>-1</v>
      </c>
      <c r="L60" s="1231">
        <v>649.0</v>
      </c>
      <c r="M60" s="1221" t="s">
        <v>315</v>
      </c>
      <c r="N60" s="1221"/>
      <c r="O60" s="510"/>
      <c r="P60" s="510"/>
    </row>
    <row r="61" ht="25.5" customHeight="1" outlineLevel="1">
      <c r="A61" s="1055"/>
      <c r="B61" s="1229"/>
      <c r="C61" s="1222" t="s">
        <v>1719</v>
      </c>
      <c r="D61" s="1229" t="s">
        <v>1720</v>
      </c>
      <c r="E61" s="1224" t="s">
        <v>354</v>
      </c>
      <c r="F61" s="1225">
        <v>1399.0</v>
      </c>
      <c r="G61" s="1225">
        <v>1499.0</v>
      </c>
      <c r="H61" s="1220">
        <v>477.0</v>
      </c>
      <c r="I61" s="1226">
        <f t="shared" si="21"/>
        <v>0.3182121414</v>
      </c>
      <c r="J61" s="1227">
        <f t="shared" si="22"/>
        <v>1022</v>
      </c>
      <c r="K61" s="1226">
        <f t="shared" si="23"/>
        <v>2.142557652</v>
      </c>
      <c r="L61" s="1228"/>
      <c r="M61" s="1221" t="s">
        <v>313</v>
      </c>
      <c r="N61" s="1221"/>
      <c r="O61" s="510">
        <v>1499.0</v>
      </c>
      <c r="P61" s="510"/>
    </row>
    <row r="62" ht="25.5" customHeight="1" outlineLevel="1">
      <c r="A62" s="1055"/>
      <c r="B62" s="1229"/>
      <c r="C62" s="1222" t="s">
        <v>1717</v>
      </c>
      <c r="D62" s="1229" t="s">
        <v>1718</v>
      </c>
      <c r="E62" s="1224">
        <v>120.0</v>
      </c>
      <c r="F62" s="1225">
        <v>159.0</v>
      </c>
      <c r="G62" s="1225">
        <v>159.0</v>
      </c>
      <c r="H62" s="1220">
        <v>25.6</v>
      </c>
      <c r="I62" s="1226">
        <f t="shared" si="21"/>
        <v>0.1610062893</v>
      </c>
      <c r="J62" s="1227">
        <f t="shared" si="22"/>
        <v>133.4</v>
      </c>
      <c r="K62" s="1226">
        <f t="shared" si="23"/>
        <v>5.2109375</v>
      </c>
      <c r="L62" s="1231">
        <v>199.0</v>
      </c>
      <c r="M62" s="1221" t="s">
        <v>315</v>
      </c>
      <c r="N62" s="1221"/>
      <c r="O62" s="510">
        <v>159.0</v>
      </c>
      <c r="P62" s="510"/>
    </row>
    <row r="63" ht="25.5" customHeight="1" outlineLevel="1">
      <c r="A63" s="1055"/>
      <c r="B63" s="1253"/>
      <c r="C63" s="1222" t="s">
        <v>407</v>
      </c>
      <c r="D63" s="1229" t="s">
        <v>1730</v>
      </c>
      <c r="E63" s="1224">
        <v>170.0</v>
      </c>
      <c r="F63" s="1225">
        <v>239.0</v>
      </c>
      <c r="G63" s="1225">
        <v>259.0</v>
      </c>
      <c r="H63" s="1220">
        <v>84.5</v>
      </c>
      <c r="I63" s="1226">
        <f t="shared" si="21"/>
        <v>0.3262548263</v>
      </c>
      <c r="J63" s="1227">
        <f t="shared" si="22"/>
        <v>174.5</v>
      </c>
      <c r="K63" s="1226">
        <f t="shared" si="23"/>
        <v>1.946745562</v>
      </c>
      <c r="L63" s="1231">
        <v>299.0</v>
      </c>
      <c r="M63" s="1221" t="s">
        <v>315</v>
      </c>
      <c r="N63" s="1221"/>
      <c r="O63" s="510">
        <v>249.0</v>
      </c>
      <c r="P63" s="510"/>
    </row>
    <row r="64" ht="25.5" customHeight="1" collapsed="1">
      <c r="A64" s="1048"/>
      <c r="B64" s="1049" t="str">
        <f>"Бургеры "&amp;COUNTA(C65:C67)&amp;" шт"</f>
        <v>Бургеры 3 шт</v>
      </c>
      <c r="C64" s="1048"/>
      <c r="D64" s="1048"/>
      <c r="E64" s="1052"/>
      <c r="F64" s="1203"/>
      <c r="G64" s="1203"/>
      <c r="H64" s="1100"/>
      <c r="I64" s="1103">
        <f>AVERAGE(I65:I68)</f>
        <v>0.2804859604</v>
      </c>
      <c r="J64" s="1048"/>
      <c r="K64" s="1048"/>
      <c r="L64" s="1151"/>
      <c r="M64" s="1102"/>
      <c r="N64" s="1102"/>
      <c r="O64" s="1203"/>
      <c r="P64" s="1203"/>
    </row>
    <row r="65" ht="25.5" hidden="1" customHeight="1" outlineLevel="1">
      <c r="A65" s="1221"/>
      <c r="B65" s="1222" t="s">
        <v>1736</v>
      </c>
      <c r="C65" s="1222" t="s">
        <v>1947</v>
      </c>
      <c r="D65" s="1222" t="s">
        <v>429</v>
      </c>
      <c r="E65" s="1224">
        <v>300.0</v>
      </c>
      <c r="F65" s="1225">
        <v>469.0</v>
      </c>
      <c r="G65" s="1225">
        <v>469.0</v>
      </c>
      <c r="H65" s="1220">
        <v>130.26</v>
      </c>
      <c r="I65" s="1226">
        <f t="shared" ref="I65:I68" si="24">H65/G65</f>
        <v>0.2777398721</v>
      </c>
      <c r="J65" s="1227">
        <f t="shared" ref="J65:J68" si="25">G65-H65</f>
        <v>338.74</v>
      </c>
      <c r="K65" s="1226"/>
      <c r="L65" s="1231">
        <v>529.0</v>
      </c>
      <c r="M65" s="1221" t="s">
        <v>315</v>
      </c>
      <c r="N65" s="1221"/>
      <c r="O65" s="510">
        <v>429.0</v>
      </c>
      <c r="P65" s="510"/>
    </row>
    <row r="66" ht="25.5" hidden="1" customHeight="1" outlineLevel="1">
      <c r="A66" s="1221"/>
      <c r="B66" s="1222" t="s">
        <v>1738</v>
      </c>
      <c r="C66" s="1222" t="s">
        <v>1739</v>
      </c>
      <c r="D66" s="1222" t="s">
        <v>1740</v>
      </c>
      <c r="E66" s="1224">
        <v>300.0</v>
      </c>
      <c r="F66" s="1225">
        <v>549.0</v>
      </c>
      <c r="G66" s="1225">
        <v>529.0</v>
      </c>
      <c r="H66" s="1220">
        <v>144.8</v>
      </c>
      <c r="I66" s="1226">
        <f t="shared" si="24"/>
        <v>0.2737240076</v>
      </c>
      <c r="J66" s="1227">
        <f t="shared" si="25"/>
        <v>384.2</v>
      </c>
      <c r="K66" s="1226"/>
      <c r="L66" s="1231">
        <v>599.0</v>
      </c>
      <c r="M66" s="1221" t="s">
        <v>315</v>
      </c>
      <c r="N66" s="1221"/>
      <c r="O66" s="510">
        <v>539.0</v>
      </c>
      <c r="P66" s="510"/>
    </row>
    <row r="67" ht="25.5" hidden="1" customHeight="1" outlineLevel="1">
      <c r="A67" s="1221"/>
      <c r="B67" s="1222" t="s">
        <v>1736</v>
      </c>
      <c r="C67" s="1222" t="s">
        <v>1741</v>
      </c>
      <c r="D67" s="1222" t="s">
        <v>1742</v>
      </c>
      <c r="E67" s="1224">
        <v>300.0</v>
      </c>
      <c r="F67" s="1225">
        <v>0.0</v>
      </c>
      <c r="G67" s="1225">
        <v>529.0</v>
      </c>
      <c r="H67" s="1220">
        <v>142.8</v>
      </c>
      <c r="I67" s="1226">
        <f t="shared" si="24"/>
        <v>0.2699432892</v>
      </c>
      <c r="J67" s="1227">
        <f t="shared" si="25"/>
        <v>386.2</v>
      </c>
      <c r="K67" s="1226"/>
      <c r="L67" s="1231">
        <v>599.0</v>
      </c>
      <c r="M67" s="1221" t="s">
        <v>315</v>
      </c>
      <c r="N67" s="1221"/>
      <c r="O67" s="510">
        <v>589.0</v>
      </c>
      <c r="P67" s="510"/>
    </row>
    <row r="68" ht="25.5" hidden="1" customHeight="1" outlineLevel="1">
      <c r="A68" s="1221"/>
      <c r="B68" s="1222"/>
      <c r="C68" s="1222" t="s">
        <v>427</v>
      </c>
      <c r="D68" s="1229" t="s">
        <v>432</v>
      </c>
      <c r="E68" s="1224">
        <v>280.0</v>
      </c>
      <c r="F68" s="1225">
        <v>0.0</v>
      </c>
      <c r="G68" s="1225">
        <v>559.0</v>
      </c>
      <c r="H68" s="1220">
        <v>168.0</v>
      </c>
      <c r="I68" s="1226">
        <f t="shared" si="24"/>
        <v>0.3005366726</v>
      </c>
      <c r="J68" s="1227">
        <f t="shared" si="25"/>
        <v>391</v>
      </c>
      <c r="K68" s="1226"/>
      <c r="L68" s="1231">
        <v>639.0</v>
      </c>
      <c r="M68" s="1221" t="s">
        <v>315</v>
      </c>
      <c r="N68" s="1221"/>
      <c r="O68" s="510"/>
      <c r="P68" s="510"/>
    </row>
    <row r="69" ht="25.5" customHeight="1">
      <c r="A69" s="1048"/>
      <c r="B69" s="1049" t="str">
        <f>"Пицца "&amp;COUNTA(C70:C77)&amp;" шт"</f>
        <v>Пицца 8 шт</v>
      </c>
      <c r="C69" s="1048"/>
      <c r="D69" s="1048"/>
      <c r="E69" s="1052"/>
      <c r="F69" s="1203"/>
      <c r="G69" s="1203"/>
      <c r="H69" s="1100"/>
      <c r="I69" s="1103">
        <f>AVERAGE(I70:I77)</f>
        <v>0.254304322</v>
      </c>
      <c r="J69" s="1048"/>
      <c r="K69" s="1048"/>
      <c r="L69" s="1151"/>
      <c r="M69" s="1102"/>
      <c r="N69" s="1102"/>
      <c r="O69" s="1203"/>
      <c r="P69" s="1203"/>
    </row>
    <row r="70" ht="25.5" customHeight="1" outlineLevel="1">
      <c r="A70" s="1221"/>
      <c r="B70" s="1229" t="s">
        <v>1914</v>
      </c>
      <c r="C70" s="1229" t="s">
        <v>1746</v>
      </c>
      <c r="D70" s="1229" t="s">
        <v>458</v>
      </c>
      <c r="E70" s="1232">
        <v>460.0</v>
      </c>
      <c r="F70" s="1227">
        <v>0.0</v>
      </c>
      <c r="G70" s="1227">
        <v>569.0</v>
      </c>
      <c r="H70" s="1220">
        <v>132.5</v>
      </c>
      <c r="I70" s="1226">
        <f t="shared" ref="I70:I77" si="26">H70/G70</f>
        <v>0.2328646749</v>
      </c>
      <c r="J70" s="1227">
        <f t="shared" ref="J70:J77" si="27">G70-H70</f>
        <v>436.5</v>
      </c>
      <c r="K70" s="1226">
        <v>0.0</v>
      </c>
      <c r="L70" s="1231">
        <v>649.0</v>
      </c>
      <c r="M70" s="1221" t="s">
        <v>315</v>
      </c>
      <c r="N70" s="1221"/>
      <c r="O70" s="513">
        <v>699.0</v>
      </c>
      <c r="P70" s="513"/>
    </row>
    <row r="71" ht="25.5" customHeight="1" outlineLevel="1">
      <c r="A71" s="1221"/>
      <c r="B71" s="1254"/>
      <c r="C71" s="1222" t="s">
        <v>1747</v>
      </c>
      <c r="D71" s="1229" t="s">
        <v>456</v>
      </c>
      <c r="E71" s="1224">
        <v>430.0</v>
      </c>
      <c r="F71" s="1225">
        <v>439.0</v>
      </c>
      <c r="G71" s="1225">
        <v>449.0</v>
      </c>
      <c r="H71" s="1220">
        <v>98.68</v>
      </c>
      <c r="I71" s="1226">
        <f t="shared" si="26"/>
        <v>0.2197772829</v>
      </c>
      <c r="J71" s="1227">
        <f t="shared" si="27"/>
        <v>350.32</v>
      </c>
      <c r="K71" s="1226">
        <f t="shared" ref="K71:K73" si="28">O71/H71-1</f>
        <v>3.550060803</v>
      </c>
      <c r="L71" s="1231">
        <v>549.0</v>
      </c>
      <c r="M71" s="1221" t="s">
        <v>315</v>
      </c>
      <c r="N71" s="1221"/>
      <c r="O71" s="510">
        <v>449.0</v>
      </c>
      <c r="P71" s="510"/>
    </row>
    <row r="72" ht="25.5" customHeight="1" outlineLevel="1">
      <c r="A72" s="1221"/>
      <c r="B72" s="1222"/>
      <c r="C72" s="1222" t="s">
        <v>1748</v>
      </c>
      <c r="D72" s="1229" t="s">
        <v>464</v>
      </c>
      <c r="E72" s="1224">
        <v>520.0</v>
      </c>
      <c r="F72" s="1225">
        <v>559.0</v>
      </c>
      <c r="G72" s="1225">
        <v>569.0</v>
      </c>
      <c r="H72" s="1220">
        <v>135.75</v>
      </c>
      <c r="I72" s="1226">
        <f t="shared" si="26"/>
        <v>0.2385764499</v>
      </c>
      <c r="J72" s="1227">
        <f t="shared" si="27"/>
        <v>433.25</v>
      </c>
      <c r="K72" s="1226">
        <f t="shared" si="28"/>
        <v>3.044198895</v>
      </c>
      <c r="L72" s="1231">
        <v>649.0</v>
      </c>
      <c r="M72" s="1221" t="s">
        <v>315</v>
      </c>
      <c r="N72" s="1221"/>
      <c r="O72" s="510">
        <v>549.0</v>
      </c>
      <c r="P72" s="510"/>
    </row>
    <row r="73" ht="25.5" customHeight="1" outlineLevel="1">
      <c r="A73" s="1221"/>
      <c r="B73" s="1222"/>
      <c r="C73" s="1222" t="s">
        <v>482</v>
      </c>
      <c r="D73" s="1229" t="s">
        <v>468</v>
      </c>
      <c r="E73" s="1224">
        <v>490.0</v>
      </c>
      <c r="F73" s="1225">
        <v>559.0</v>
      </c>
      <c r="G73" s="1225">
        <v>569.0</v>
      </c>
      <c r="H73" s="1220">
        <v>126.8</v>
      </c>
      <c r="I73" s="1226">
        <f t="shared" si="26"/>
        <v>0.2228471002</v>
      </c>
      <c r="J73" s="1227">
        <f t="shared" si="27"/>
        <v>442.2</v>
      </c>
      <c r="K73" s="1226">
        <f t="shared" si="28"/>
        <v>3.329652997</v>
      </c>
      <c r="L73" s="1231">
        <v>649.0</v>
      </c>
      <c r="M73" s="1221" t="s">
        <v>315</v>
      </c>
      <c r="N73" s="1221"/>
      <c r="O73" s="510">
        <v>549.0</v>
      </c>
      <c r="P73" s="510"/>
    </row>
    <row r="74" ht="25.5" customHeight="1" outlineLevel="1">
      <c r="A74" s="1221"/>
      <c r="B74" s="1255"/>
      <c r="C74" s="1222" t="s">
        <v>1749</v>
      </c>
      <c r="D74" s="1229" t="s">
        <v>460</v>
      </c>
      <c r="E74" s="1232">
        <v>560.0</v>
      </c>
      <c r="F74" s="1227">
        <v>569.0</v>
      </c>
      <c r="G74" s="1225">
        <v>569.0</v>
      </c>
      <c r="H74" s="1220">
        <v>178.9</v>
      </c>
      <c r="I74" s="1226">
        <f t="shared" si="26"/>
        <v>0.3144112478</v>
      </c>
      <c r="J74" s="1239">
        <f t="shared" si="27"/>
        <v>390.1</v>
      </c>
      <c r="K74" s="1233">
        <f>O74/H74-1</f>
        <v>2.068753494</v>
      </c>
      <c r="L74" s="1231">
        <v>649.0</v>
      </c>
      <c r="M74" s="1221" t="s">
        <v>315</v>
      </c>
      <c r="N74" s="1221"/>
      <c r="O74" s="513">
        <v>549.0</v>
      </c>
      <c r="P74" s="513"/>
    </row>
    <row r="75" ht="37.5" customHeight="1" outlineLevel="1">
      <c r="A75" s="1221"/>
      <c r="B75" s="1256"/>
      <c r="C75" s="1222" t="s">
        <v>1750</v>
      </c>
      <c r="D75" s="1229" t="s">
        <v>1751</v>
      </c>
      <c r="E75" s="1224">
        <v>510.0</v>
      </c>
      <c r="F75" s="1225">
        <v>559.0</v>
      </c>
      <c r="G75" s="1225">
        <v>569.0</v>
      </c>
      <c r="H75" s="1220">
        <v>135.9</v>
      </c>
      <c r="I75" s="1226">
        <f t="shared" si="26"/>
        <v>0.2388400703</v>
      </c>
      <c r="J75" s="1227">
        <f t="shared" si="27"/>
        <v>433.1</v>
      </c>
      <c r="K75" s="1226">
        <f t="shared" ref="K75:K76" si="29">O75/H75-1</f>
        <v>3.039735099</v>
      </c>
      <c r="L75" s="1231">
        <v>649.0</v>
      </c>
      <c r="M75" s="1221" t="s">
        <v>315</v>
      </c>
      <c r="N75" s="1221"/>
      <c r="O75" s="510">
        <v>549.0</v>
      </c>
      <c r="P75" s="510"/>
    </row>
    <row r="76" ht="25.5" customHeight="1" outlineLevel="1">
      <c r="A76" s="1221"/>
      <c r="B76" s="1222"/>
      <c r="C76" s="1222" t="s">
        <v>167</v>
      </c>
      <c r="D76" s="1229" t="s">
        <v>1752</v>
      </c>
      <c r="E76" s="1224">
        <v>520.0</v>
      </c>
      <c r="F76" s="1225">
        <v>559.0</v>
      </c>
      <c r="G76" s="1225">
        <v>569.0</v>
      </c>
      <c r="H76" s="1220">
        <v>167.79</v>
      </c>
      <c r="I76" s="1226">
        <f t="shared" si="26"/>
        <v>0.2948857645</v>
      </c>
      <c r="J76" s="1227">
        <f t="shared" si="27"/>
        <v>401.21</v>
      </c>
      <c r="K76" s="1226">
        <f t="shared" si="29"/>
        <v>2.271947077</v>
      </c>
      <c r="L76" s="1231"/>
      <c r="M76" s="1221" t="s">
        <v>313</v>
      </c>
      <c r="N76" s="1221"/>
      <c r="O76" s="510">
        <v>549.0</v>
      </c>
      <c r="P76" s="510"/>
    </row>
    <row r="77" ht="25.5" customHeight="1" outlineLevel="1">
      <c r="A77" s="1221"/>
      <c r="B77" s="1229" t="s">
        <v>1922</v>
      </c>
      <c r="C77" s="1222" t="s">
        <v>1923</v>
      </c>
      <c r="D77" s="1229" t="s">
        <v>1754</v>
      </c>
      <c r="E77" s="1232">
        <v>520.0</v>
      </c>
      <c r="F77" s="1227">
        <v>0.0</v>
      </c>
      <c r="G77" s="1225">
        <v>569.0</v>
      </c>
      <c r="H77" s="1220">
        <v>154.9</v>
      </c>
      <c r="I77" s="1226">
        <f t="shared" si="26"/>
        <v>0.2722319859</v>
      </c>
      <c r="J77" s="1227">
        <f t="shared" si="27"/>
        <v>414.1</v>
      </c>
      <c r="K77" s="1235">
        <f>O77/H77-1</f>
        <v>3.25435765</v>
      </c>
      <c r="L77" s="1231">
        <v>649.0</v>
      </c>
      <c r="M77" s="1221" t="s">
        <v>315</v>
      </c>
      <c r="N77" s="1221"/>
      <c r="O77" s="513">
        <v>659.0</v>
      </c>
      <c r="P77" s="513"/>
    </row>
    <row r="78" ht="25.5" customHeight="1">
      <c r="A78" s="1048"/>
      <c r="B78" s="1049" t="str">
        <f>"Десерты "&amp;COUNTA(C79:C84)&amp;" шт"</f>
        <v>Десерты 6 шт</v>
      </c>
      <c r="C78" s="1051"/>
      <c r="D78" s="1051"/>
      <c r="E78" s="1160"/>
      <c r="F78" s="1212"/>
      <c r="G78" s="1212"/>
      <c r="H78" s="1054"/>
      <c r="I78" s="1103">
        <f>AVERAGE(I79:I84)</f>
        <v>0.3261180122</v>
      </c>
      <c r="J78" s="1051"/>
      <c r="K78" s="1051"/>
      <c r="L78" s="1151"/>
      <c r="M78" s="1050"/>
      <c r="N78" s="1050"/>
      <c r="O78" s="1212"/>
      <c r="P78" s="1212"/>
    </row>
    <row r="79" ht="48.0" customHeight="1" outlineLevel="1">
      <c r="A79" s="1055"/>
      <c r="B79" s="1221"/>
      <c r="C79" s="1222" t="s">
        <v>206</v>
      </c>
      <c r="D79" s="1221" t="s">
        <v>1757</v>
      </c>
      <c r="E79" s="1224">
        <v>300.0</v>
      </c>
      <c r="F79" s="1225">
        <v>369.0</v>
      </c>
      <c r="G79" s="1225">
        <v>369.0</v>
      </c>
      <c r="H79" s="1220">
        <v>111.85</v>
      </c>
      <c r="I79" s="1226">
        <f t="shared" ref="I79:I84" si="30">H79/G79</f>
        <v>0.3031165312</v>
      </c>
      <c r="J79" s="1227">
        <f t="shared" ref="J79:J84" si="31">G79-H79</f>
        <v>257.15</v>
      </c>
      <c r="K79" s="1226">
        <f t="shared" ref="K79:K84" si="32">O79/H79-1</f>
        <v>2.209655789</v>
      </c>
      <c r="L79" s="1228"/>
      <c r="M79" s="1221" t="s">
        <v>313</v>
      </c>
      <c r="N79" s="1221"/>
      <c r="O79" s="510">
        <v>359.0</v>
      </c>
      <c r="P79" s="510"/>
    </row>
    <row r="80" ht="25.5" customHeight="1" outlineLevel="1">
      <c r="A80" s="1055"/>
      <c r="B80" s="1221" t="s">
        <v>1927</v>
      </c>
      <c r="C80" s="1222" t="s">
        <v>1759</v>
      </c>
      <c r="D80" s="1221" t="s">
        <v>1760</v>
      </c>
      <c r="E80" s="1224">
        <v>135.0</v>
      </c>
      <c r="F80" s="1225">
        <v>299.0</v>
      </c>
      <c r="G80" s="1225">
        <v>349.0</v>
      </c>
      <c r="H80" s="1220">
        <v>130.0</v>
      </c>
      <c r="I80" s="1226">
        <f t="shared" si="30"/>
        <v>0.3724928367</v>
      </c>
      <c r="J80" s="1227">
        <f t="shared" si="31"/>
        <v>219</v>
      </c>
      <c r="K80" s="1226">
        <f t="shared" si="32"/>
        <v>1.3</v>
      </c>
      <c r="L80" s="1231">
        <v>399.0</v>
      </c>
      <c r="M80" s="1221" t="s">
        <v>315</v>
      </c>
      <c r="N80" s="1221"/>
      <c r="O80" s="510">
        <v>299.0</v>
      </c>
      <c r="P80" s="510"/>
    </row>
    <row r="81" ht="25.5" customHeight="1" outlineLevel="1">
      <c r="A81" s="1055"/>
      <c r="B81" s="1221" t="s">
        <v>1928</v>
      </c>
      <c r="C81" s="1222" t="s">
        <v>1929</v>
      </c>
      <c r="D81" s="1221"/>
      <c r="E81" s="1224">
        <v>150.0</v>
      </c>
      <c r="F81" s="1225">
        <v>0.0</v>
      </c>
      <c r="G81" s="1225">
        <v>299.0</v>
      </c>
      <c r="H81" s="1220">
        <v>95.8</v>
      </c>
      <c r="I81" s="1226">
        <f t="shared" si="30"/>
        <v>0.3204013378</v>
      </c>
      <c r="J81" s="1227">
        <f t="shared" si="31"/>
        <v>203.2</v>
      </c>
      <c r="K81" s="1226">
        <f t="shared" si="32"/>
        <v>6.296450939</v>
      </c>
      <c r="L81" s="1231">
        <v>339.0</v>
      </c>
      <c r="M81" s="1221" t="s">
        <v>315</v>
      </c>
      <c r="N81" s="1221"/>
      <c r="O81" s="510">
        <v>699.0</v>
      </c>
      <c r="P81" s="510"/>
    </row>
    <row r="82" ht="25.5" customHeight="1" outlineLevel="1">
      <c r="A82" s="1055"/>
      <c r="B82" s="1221" t="s">
        <v>1927</v>
      </c>
      <c r="C82" s="1257" t="s">
        <v>1762</v>
      </c>
      <c r="D82" s="1222" t="s">
        <v>1763</v>
      </c>
      <c r="E82" s="1224">
        <v>135.0</v>
      </c>
      <c r="F82" s="1225">
        <v>339.0</v>
      </c>
      <c r="G82" s="1225">
        <v>349.0</v>
      </c>
      <c r="H82" s="1220">
        <v>145.0</v>
      </c>
      <c r="I82" s="1226">
        <f t="shared" si="30"/>
        <v>0.4154727794</v>
      </c>
      <c r="J82" s="1227">
        <f t="shared" si="31"/>
        <v>204</v>
      </c>
      <c r="K82" s="1226">
        <f t="shared" si="32"/>
        <v>1.406896552</v>
      </c>
      <c r="L82" s="1231">
        <v>429.0</v>
      </c>
      <c r="M82" s="1221" t="s">
        <v>315</v>
      </c>
      <c r="N82" s="1221"/>
      <c r="O82" s="510">
        <v>349.0</v>
      </c>
      <c r="P82" s="510"/>
    </row>
    <row r="83" ht="25.5" customHeight="1" outlineLevel="1">
      <c r="A83" s="1055"/>
      <c r="B83" s="1221"/>
      <c r="C83" s="1222" t="s">
        <v>1758</v>
      </c>
      <c r="D83" s="1221"/>
      <c r="E83" s="1224">
        <v>180.0</v>
      </c>
      <c r="F83" s="1225">
        <v>299.0</v>
      </c>
      <c r="G83" s="1225">
        <v>299.0</v>
      </c>
      <c r="H83" s="1220">
        <v>76.35</v>
      </c>
      <c r="I83" s="1226">
        <f t="shared" si="30"/>
        <v>0.2553511706</v>
      </c>
      <c r="J83" s="1227">
        <f t="shared" si="31"/>
        <v>222.65</v>
      </c>
      <c r="K83" s="1226">
        <f t="shared" si="32"/>
        <v>-1</v>
      </c>
      <c r="L83" s="1231">
        <v>339.0</v>
      </c>
      <c r="M83" s="1221" t="s">
        <v>315</v>
      </c>
      <c r="N83" s="1221"/>
      <c r="O83" s="1106"/>
      <c r="P83" s="1106"/>
    </row>
    <row r="84" ht="25.5" customHeight="1" outlineLevel="1">
      <c r="A84" s="1055"/>
      <c r="B84" s="1258"/>
      <c r="C84" s="1222" t="s">
        <v>1764</v>
      </c>
      <c r="D84" s="1229"/>
      <c r="E84" s="1224">
        <v>60.0</v>
      </c>
      <c r="F84" s="1225">
        <v>79.0</v>
      </c>
      <c r="G84" s="1225">
        <v>79.0</v>
      </c>
      <c r="H84" s="1220">
        <v>22.9</v>
      </c>
      <c r="I84" s="1226">
        <f t="shared" si="30"/>
        <v>0.2898734177</v>
      </c>
      <c r="J84" s="1227">
        <f t="shared" si="31"/>
        <v>56.1</v>
      </c>
      <c r="K84" s="1226">
        <f t="shared" si="32"/>
        <v>2.449781659</v>
      </c>
      <c r="L84" s="1228"/>
      <c r="M84" s="1221" t="s">
        <v>313</v>
      </c>
      <c r="N84" s="1221"/>
      <c r="O84" s="510">
        <v>79.0</v>
      </c>
      <c r="P84" s="510"/>
    </row>
    <row r="85" ht="25.5" customHeight="1">
      <c r="A85" s="1102"/>
      <c r="B85" s="1049" t="str">
        <f>"Соусы, допы и хлеб "&amp;COUNTA(C86:C107)&amp;" шт"</f>
        <v>Соусы, допы и хлеб 22 шт</v>
      </c>
      <c r="C85" s="1051"/>
      <c r="D85" s="1175"/>
      <c r="E85" s="1176"/>
      <c r="F85" s="1177"/>
      <c r="G85" s="1177"/>
      <c r="H85" s="1179"/>
      <c r="I85" s="1103">
        <f>AVERAGE(I86:I107)</f>
        <v>0.1958520828</v>
      </c>
      <c r="J85" s="1102"/>
      <c r="K85" s="1103"/>
      <c r="L85" s="1151"/>
      <c r="M85" s="1102"/>
      <c r="N85" s="1102"/>
      <c r="O85" s="1177"/>
      <c r="P85" s="1177"/>
    </row>
    <row r="86" ht="25.5" customHeight="1" outlineLevel="1">
      <c r="A86" s="1221"/>
      <c r="B86" s="1222"/>
      <c r="C86" s="1222" t="s">
        <v>218</v>
      </c>
      <c r="D86" s="1258"/>
      <c r="E86" s="1224">
        <v>50.0</v>
      </c>
      <c r="F86" s="1225">
        <v>59.0</v>
      </c>
      <c r="G86" s="1225">
        <v>59.0</v>
      </c>
      <c r="H86" s="1220">
        <v>10.1</v>
      </c>
      <c r="I86" s="1226">
        <f t="shared" ref="I86:I107" si="33">H86/G86</f>
        <v>0.1711864407</v>
      </c>
      <c r="J86" s="1227">
        <f t="shared" ref="J86:J107" si="34">G86-H86</f>
        <v>48.9</v>
      </c>
      <c r="K86" s="1226">
        <f t="shared" ref="K86:K107" si="35">O86/H86-1</f>
        <v>4.841584158</v>
      </c>
      <c r="L86" s="1225">
        <v>59.0</v>
      </c>
      <c r="M86" s="1221" t="s">
        <v>315</v>
      </c>
      <c r="N86" s="1221"/>
      <c r="O86" s="510">
        <v>59.0</v>
      </c>
      <c r="P86" s="510"/>
    </row>
    <row r="87" ht="25.5" customHeight="1" outlineLevel="1">
      <c r="A87" s="1221"/>
      <c r="B87" s="1222"/>
      <c r="C87" s="1222" t="s">
        <v>1768</v>
      </c>
      <c r="D87" s="1258"/>
      <c r="E87" s="1224">
        <v>30.0</v>
      </c>
      <c r="F87" s="1225">
        <v>69.0</v>
      </c>
      <c r="G87" s="1225">
        <v>69.0</v>
      </c>
      <c r="H87" s="1220">
        <v>17.9</v>
      </c>
      <c r="I87" s="1226">
        <f t="shared" si="33"/>
        <v>0.2594202899</v>
      </c>
      <c r="J87" s="1227">
        <f t="shared" si="34"/>
        <v>51.1</v>
      </c>
      <c r="K87" s="1226">
        <f t="shared" si="35"/>
        <v>2.854748603</v>
      </c>
      <c r="L87" s="1225">
        <v>69.0</v>
      </c>
      <c r="M87" s="1221" t="s">
        <v>315</v>
      </c>
      <c r="N87" s="1221"/>
      <c r="O87" s="510">
        <v>69.0</v>
      </c>
      <c r="P87" s="510"/>
    </row>
    <row r="88" ht="25.5" customHeight="1" outlineLevel="1">
      <c r="A88" s="1221"/>
      <c r="B88" s="1222"/>
      <c r="C88" s="1222" t="s">
        <v>1769</v>
      </c>
      <c r="D88" s="1258"/>
      <c r="E88" s="1224">
        <v>30.0</v>
      </c>
      <c r="F88" s="1225">
        <v>69.0</v>
      </c>
      <c r="G88" s="1225">
        <v>69.0</v>
      </c>
      <c r="H88" s="1220">
        <v>20.21</v>
      </c>
      <c r="I88" s="1226">
        <f t="shared" si="33"/>
        <v>0.2928985507</v>
      </c>
      <c r="J88" s="1227">
        <f t="shared" si="34"/>
        <v>48.79</v>
      </c>
      <c r="K88" s="1226">
        <f t="shared" si="35"/>
        <v>2.41415141</v>
      </c>
      <c r="L88" s="1225">
        <v>69.0</v>
      </c>
      <c r="M88" s="1221" t="s">
        <v>315</v>
      </c>
      <c r="N88" s="1221"/>
      <c r="O88" s="510">
        <v>69.0</v>
      </c>
      <c r="P88" s="510"/>
    </row>
    <row r="89" ht="25.5" customHeight="1" outlineLevel="1">
      <c r="A89" s="1221"/>
      <c r="B89" s="1222"/>
      <c r="C89" s="1222" t="s">
        <v>228</v>
      </c>
      <c r="D89" s="1258"/>
      <c r="E89" s="1224">
        <v>30.0</v>
      </c>
      <c r="F89" s="1225">
        <v>59.0</v>
      </c>
      <c r="G89" s="1225">
        <v>59.0</v>
      </c>
      <c r="H89" s="1220">
        <v>12.66</v>
      </c>
      <c r="I89" s="1226">
        <f t="shared" si="33"/>
        <v>0.2145762712</v>
      </c>
      <c r="J89" s="1227">
        <f t="shared" si="34"/>
        <v>46.34</v>
      </c>
      <c r="K89" s="1226">
        <f t="shared" si="35"/>
        <v>3.660347551</v>
      </c>
      <c r="L89" s="1225">
        <v>59.0</v>
      </c>
      <c r="M89" s="1221" t="s">
        <v>315</v>
      </c>
      <c r="N89" s="1221"/>
      <c r="O89" s="510">
        <v>59.0</v>
      </c>
      <c r="P89" s="510"/>
    </row>
    <row r="90" ht="25.5" customHeight="1" outlineLevel="1">
      <c r="A90" s="1221"/>
      <c r="B90" s="1222"/>
      <c r="C90" s="1222" t="s">
        <v>1770</v>
      </c>
      <c r="D90" s="1258"/>
      <c r="E90" s="1224">
        <v>30.0</v>
      </c>
      <c r="F90" s="1225">
        <v>69.0</v>
      </c>
      <c r="G90" s="1225">
        <v>69.0</v>
      </c>
      <c r="H90" s="1220">
        <v>12.95</v>
      </c>
      <c r="I90" s="1226">
        <f t="shared" si="33"/>
        <v>0.1876811594</v>
      </c>
      <c r="J90" s="1227">
        <f t="shared" si="34"/>
        <v>56.05</v>
      </c>
      <c r="K90" s="1226">
        <f t="shared" si="35"/>
        <v>4.328185328</v>
      </c>
      <c r="L90" s="1225">
        <v>69.0</v>
      </c>
      <c r="M90" s="1221" t="s">
        <v>315</v>
      </c>
      <c r="N90" s="1221"/>
      <c r="O90" s="510">
        <v>69.0</v>
      </c>
      <c r="P90" s="510"/>
    </row>
    <row r="91" ht="25.5" customHeight="1" outlineLevel="1">
      <c r="A91" s="1221"/>
      <c r="B91" s="1222"/>
      <c r="C91" s="1222" t="s">
        <v>232</v>
      </c>
      <c r="D91" s="1258"/>
      <c r="E91" s="1224">
        <v>15.0</v>
      </c>
      <c r="F91" s="1225">
        <v>59.0</v>
      </c>
      <c r="G91" s="1225">
        <v>59.0</v>
      </c>
      <c r="H91" s="1220">
        <v>8.11</v>
      </c>
      <c r="I91" s="1226">
        <f t="shared" si="33"/>
        <v>0.1374576271</v>
      </c>
      <c r="J91" s="1227">
        <f t="shared" si="34"/>
        <v>50.89</v>
      </c>
      <c r="K91" s="1226">
        <f t="shared" si="35"/>
        <v>6.274969174</v>
      </c>
      <c r="L91" s="1225">
        <v>59.0</v>
      </c>
      <c r="M91" s="1221" t="s">
        <v>315</v>
      </c>
      <c r="N91" s="1221"/>
      <c r="O91" s="510">
        <v>59.0</v>
      </c>
      <c r="P91" s="510"/>
    </row>
    <row r="92" ht="25.5" customHeight="1" outlineLevel="1">
      <c r="A92" s="1221"/>
      <c r="B92" s="1222"/>
      <c r="C92" s="1222" t="s">
        <v>484</v>
      </c>
      <c r="D92" s="1258"/>
      <c r="E92" s="1224">
        <v>30.0</v>
      </c>
      <c r="F92" s="1225">
        <v>59.0</v>
      </c>
      <c r="G92" s="1225">
        <v>59.0</v>
      </c>
      <c r="H92" s="1220">
        <v>12.36</v>
      </c>
      <c r="I92" s="1226">
        <f t="shared" si="33"/>
        <v>0.2094915254</v>
      </c>
      <c r="J92" s="1227">
        <f t="shared" si="34"/>
        <v>46.64</v>
      </c>
      <c r="K92" s="1226">
        <f t="shared" si="35"/>
        <v>3.773462783</v>
      </c>
      <c r="L92" s="1225">
        <v>59.0</v>
      </c>
      <c r="M92" s="1221" t="s">
        <v>315</v>
      </c>
      <c r="N92" s="1221"/>
      <c r="O92" s="510">
        <v>59.0</v>
      </c>
      <c r="P92" s="510"/>
    </row>
    <row r="93" ht="25.5" customHeight="1" outlineLevel="1">
      <c r="A93" s="1055"/>
      <c r="B93" s="1174"/>
      <c r="C93" s="230" t="s">
        <v>252</v>
      </c>
      <c r="D93" s="1174"/>
      <c r="E93" s="516">
        <v>30.0</v>
      </c>
      <c r="F93" s="510">
        <v>59.0</v>
      </c>
      <c r="G93" s="510">
        <v>59.0</v>
      </c>
      <c r="H93" s="517">
        <v>7.34</v>
      </c>
      <c r="I93" s="512">
        <f t="shared" si="33"/>
        <v>0.1244067797</v>
      </c>
      <c r="J93" s="513">
        <f t="shared" si="34"/>
        <v>51.66</v>
      </c>
      <c r="K93" s="512">
        <f t="shared" si="35"/>
        <v>7.038147139</v>
      </c>
      <c r="L93" s="510">
        <v>59.0</v>
      </c>
      <c r="M93" s="1055" t="s">
        <v>315</v>
      </c>
      <c r="N93" s="1055"/>
      <c r="O93" s="510">
        <v>59.0</v>
      </c>
      <c r="P93" s="510"/>
    </row>
    <row r="94" ht="25.5" customHeight="1" outlineLevel="1">
      <c r="A94" s="1055"/>
      <c r="B94" s="381"/>
      <c r="C94" s="125" t="s">
        <v>1771</v>
      </c>
      <c r="D94" s="1174"/>
      <c r="E94" s="516">
        <v>30.0</v>
      </c>
      <c r="F94" s="510">
        <v>59.0</v>
      </c>
      <c r="G94" s="510">
        <v>59.0</v>
      </c>
      <c r="H94" s="517">
        <v>6.51</v>
      </c>
      <c r="I94" s="512">
        <f t="shared" si="33"/>
        <v>0.1103389831</v>
      </c>
      <c r="J94" s="513">
        <f t="shared" si="34"/>
        <v>52.49</v>
      </c>
      <c r="K94" s="512">
        <f t="shared" si="35"/>
        <v>8.062980031</v>
      </c>
      <c r="L94" s="510">
        <v>59.0</v>
      </c>
      <c r="M94" s="1055" t="s">
        <v>315</v>
      </c>
      <c r="N94" s="1055"/>
      <c r="O94" s="510">
        <v>59.0</v>
      </c>
      <c r="P94" s="510"/>
    </row>
    <row r="95" ht="25.5" customHeight="1" outlineLevel="1">
      <c r="A95" s="1055"/>
      <c r="B95" s="1174"/>
      <c r="C95" s="230" t="s">
        <v>255</v>
      </c>
      <c r="D95" s="1174"/>
      <c r="E95" s="516">
        <v>30.0</v>
      </c>
      <c r="F95" s="510">
        <v>59.0</v>
      </c>
      <c r="G95" s="510">
        <v>59.0</v>
      </c>
      <c r="H95" s="517">
        <v>15.8</v>
      </c>
      <c r="I95" s="512">
        <f t="shared" si="33"/>
        <v>0.2677966102</v>
      </c>
      <c r="J95" s="513">
        <f t="shared" si="34"/>
        <v>43.2</v>
      </c>
      <c r="K95" s="512">
        <f t="shared" si="35"/>
        <v>2.734177215</v>
      </c>
      <c r="L95" s="510">
        <v>59.0</v>
      </c>
      <c r="M95" s="1055" t="s">
        <v>315</v>
      </c>
      <c r="N95" s="1055"/>
      <c r="O95" s="510">
        <v>59.0</v>
      </c>
      <c r="P95" s="510"/>
    </row>
    <row r="96" ht="25.5" customHeight="1" outlineLevel="1">
      <c r="A96" s="1055"/>
      <c r="B96" s="381"/>
      <c r="C96" s="125" t="s">
        <v>1772</v>
      </c>
      <c r="D96" s="1174"/>
      <c r="E96" s="516">
        <v>30.0</v>
      </c>
      <c r="F96" s="510">
        <v>59.0</v>
      </c>
      <c r="G96" s="510">
        <v>59.0</v>
      </c>
      <c r="H96" s="517">
        <v>9.07</v>
      </c>
      <c r="I96" s="512">
        <f t="shared" si="33"/>
        <v>0.1537288136</v>
      </c>
      <c r="J96" s="513">
        <f t="shared" si="34"/>
        <v>49.93</v>
      </c>
      <c r="K96" s="512">
        <f t="shared" si="35"/>
        <v>5.504961411</v>
      </c>
      <c r="L96" s="510">
        <v>59.0</v>
      </c>
      <c r="M96" s="1055" t="s">
        <v>315</v>
      </c>
      <c r="N96" s="1055"/>
      <c r="O96" s="510">
        <v>59.0</v>
      </c>
      <c r="P96" s="510"/>
    </row>
    <row r="97" ht="25.5" customHeight="1" outlineLevel="1">
      <c r="A97" s="1055"/>
      <c r="B97" s="1174"/>
      <c r="C97" s="230" t="s">
        <v>262</v>
      </c>
      <c r="D97" s="1174"/>
      <c r="E97" s="516">
        <v>30.0</v>
      </c>
      <c r="F97" s="510">
        <v>59.0</v>
      </c>
      <c r="G97" s="510">
        <v>59.0</v>
      </c>
      <c r="H97" s="517">
        <v>13.22</v>
      </c>
      <c r="I97" s="512">
        <f t="shared" si="33"/>
        <v>0.2240677966</v>
      </c>
      <c r="J97" s="513">
        <f t="shared" si="34"/>
        <v>45.78</v>
      </c>
      <c r="K97" s="512">
        <f t="shared" si="35"/>
        <v>3.462934947</v>
      </c>
      <c r="L97" s="510">
        <v>59.0</v>
      </c>
      <c r="M97" s="1055" t="s">
        <v>315</v>
      </c>
      <c r="N97" s="1055"/>
      <c r="O97" s="510">
        <v>59.0</v>
      </c>
      <c r="P97" s="510"/>
    </row>
    <row r="98" ht="25.5" customHeight="1" outlineLevel="1">
      <c r="A98" s="1055"/>
      <c r="B98" s="381"/>
      <c r="C98" s="125" t="s">
        <v>1773</v>
      </c>
      <c r="D98" s="1174"/>
      <c r="E98" s="516">
        <v>30.0</v>
      </c>
      <c r="F98" s="510">
        <v>59.0</v>
      </c>
      <c r="G98" s="510">
        <v>59.0</v>
      </c>
      <c r="H98" s="517">
        <v>5.38</v>
      </c>
      <c r="I98" s="512">
        <f t="shared" si="33"/>
        <v>0.09118644068</v>
      </c>
      <c r="J98" s="513">
        <f t="shared" si="34"/>
        <v>53.62</v>
      </c>
      <c r="K98" s="512">
        <f t="shared" si="35"/>
        <v>9.966542751</v>
      </c>
      <c r="L98" s="510">
        <v>59.0</v>
      </c>
      <c r="M98" s="1055" t="s">
        <v>315</v>
      </c>
      <c r="N98" s="1055"/>
      <c r="O98" s="510">
        <v>59.0</v>
      </c>
      <c r="P98" s="510"/>
    </row>
    <row r="99" ht="25.5" customHeight="1" outlineLevel="1">
      <c r="A99" s="1055"/>
      <c r="B99" s="1174"/>
      <c r="C99" s="230" t="s">
        <v>266</v>
      </c>
      <c r="D99" s="1174"/>
      <c r="E99" s="516">
        <v>30.0</v>
      </c>
      <c r="F99" s="510">
        <v>59.0</v>
      </c>
      <c r="G99" s="510">
        <v>59.0</v>
      </c>
      <c r="H99" s="517">
        <v>15.89</v>
      </c>
      <c r="I99" s="512">
        <f t="shared" si="33"/>
        <v>0.2693220339</v>
      </c>
      <c r="J99" s="513">
        <f t="shared" si="34"/>
        <v>43.11</v>
      </c>
      <c r="K99" s="512">
        <f t="shared" si="35"/>
        <v>2.713027061</v>
      </c>
      <c r="L99" s="510">
        <v>59.0</v>
      </c>
      <c r="M99" s="1055" t="s">
        <v>315</v>
      </c>
      <c r="N99" s="1055"/>
      <c r="O99" s="510">
        <v>59.0</v>
      </c>
      <c r="P99" s="510"/>
    </row>
    <row r="100" ht="25.5" customHeight="1" outlineLevel="1">
      <c r="A100" s="1055"/>
      <c r="B100" s="1174"/>
      <c r="C100" s="230" t="s">
        <v>1774</v>
      </c>
      <c r="D100" s="1174"/>
      <c r="E100" s="516">
        <v>30.0</v>
      </c>
      <c r="F100" s="510">
        <v>59.0</v>
      </c>
      <c r="G100" s="510">
        <v>59.0</v>
      </c>
      <c r="H100" s="517">
        <v>9.39</v>
      </c>
      <c r="I100" s="512">
        <f t="shared" si="33"/>
        <v>0.1591525424</v>
      </c>
      <c r="J100" s="513">
        <f t="shared" si="34"/>
        <v>49.61</v>
      </c>
      <c r="K100" s="512">
        <f t="shared" si="35"/>
        <v>5.283280085</v>
      </c>
      <c r="L100" s="510">
        <v>59.0</v>
      </c>
      <c r="M100" s="1055" t="s">
        <v>315</v>
      </c>
      <c r="N100" s="1055"/>
      <c r="O100" s="510">
        <v>59.0</v>
      </c>
      <c r="P100" s="510"/>
    </row>
    <row r="101" ht="25.5" customHeight="1" outlineLevel="1">
      <c r="A101" s="1055"/>
      <c r="B101" s="381"/>
      <c r="C101" s="125" t="s">
        <v>1775</v>
      </c>
      <c r="D101" s="1174"/>
      <c r="E101" s="516">
        <v>30.0</v>
      </c>
      <c r="F101" s="510">
        <v>59.0</v>
      </c>
      <c r="G101" s="510">
        <v>59.0</v>
      </c>
      <c r="H101" s="517">
        <v>9.57</v>
      </c>
      <c r="I101" s="512">
        <f t="shared" si="33"/>
        <v>0.1622033898</v>
      </c>
      <c r="J101" s="513">
        <f t="shared" si="34"/>
        <v>49.43</v>
      </c>
      <c r="K101" s="512">
        <f t="shared" si="35"/>
        <v>5.165099269</v>
      </c>
      <c r="L101" s="510">
        <v>59.0</v>
      </c>
      <c r="M101" s="1055" t="s">
        <v>315</v>
      </c>
      <c r="N101" s="1055"/>
      <c r="O101" s="510">
        <v>59.0</v>
      </c>
      <c r="P101" s="510"/>
    </row>
    <row r="102" ht="25.5" customHeight="1" outlineLevel="1">
      <c r="A102" s="1055"/>
      <c r="B102" s="381"/>
      <c r="C102" s="125" t="s">
        <v>271</v>
      </c>
      <c r="D102" s="1174"/>
      <c r="E102" s="516">
        <v>30.0</v>
      </c>
      <c r="F102" s="510">
        <v>59.0</v>
      </c>
      <c r="G102" s="510">
        <v>59.0</v>
      </c>
      <c r="H102" s="517">
        <v>7.99</v>
      </c>
      <c r="I102" s="512">
        <f t="shared" si="33"/>
        <v>0.1354237288</v>
      </c>
      <c r="J102" s="513">
        <f t="shared" si="34"/>
        <v>51.01</v>
      </c>
      <c r="K102" s="512">
        <f t="shared" si="35"/>
        <v>6.384230288</v>
      </c>
      <c r="L102" s="510">
        <v>59.0</v>
      </c>
      <c r="M102" s="1055" t="s">
        <v>315</v>
      </c>
      <c r="N102" s="1055"/>
      <c r="O102" s="510">
        <v>59.0</v>
      </c>
      <c r="P102" s="510"/>
    </row>
    <row r="103" ht="25.5" customHeight="1" outlineLevel="1">
      <c r="A103" s="1055"/>
      <c r="B103" s="381"/>
      <c r="C103" s="125" t="s">
        <v>1776</v>
      </c>
      <c r="D103" s="1174"/>
      <c r="E103" s="516">
        <v>30.0</v>
      </c>
      <c r="F103" s="510">
        <v>59.0</v>
      </c>
      <c r="G103" s="510">
        <v>59.0</v>
      </c>
      <c r="H103" s="517">
        <v>9.0</v>
      </c>
      <c r="I103" s="512">
        <f t="shared" si="33"/>
        <v>0.1525423729</v>
      </c>
      <c r="J103" s="513">
        <f t="shared" si="34"/>
        <v>50</v>
      </c>
      <c r="K103" s="512">
        <f t="shared" si="35"/>
        <v>5.555555556</v>
      </c>
      <c r="L103" s="510">
        <v>59.0</v>
      </c>
      <c r="M103" s="1055" t="s">
        <v>315</v>
      </c>
      <c r="N103" s="1055"/>
      <c r="O103" s="510">
        <v>59.0</v>
      </c>
      <c r="P103" s="510"/>
    </row>
    <row r="104" ht="25.5" customHeight="1" outlineLevel="1">
      <c r="A104" s="1055"/>
      <c r="B104" s="381"/>
      <c r="C104" s="125" t="s">
        <v>273</v>
      </c>
      <c r="D104" s="1174"/>
      <c r="E104" s="516">
        <v>30.0</v>
      </c>
      <c r="F104" s="510">
        <v>59.0</v>
      </c>
      <c r="G104" s="510">
        <v>59.0</v>
      </c>
      <c r="H104" s="517">
        <v>14.72</v>
      </c>
      <c r="I104" s="512">
        <f t="shared" si="33"/>
        <v>0.2494915254</v>
      </c>
      <c r="J104" s="513">
        <f t="shared" si="34"/>
        <v>44.28</v>
      </c>
      <c r="K104" s="512">
        <f t="shared" si="35"/>
        <v>3.008152174</v>
      </c>
      <c r="L104" s="510">
        <v>59.0</v>
      </c>
      <c r="M104" s="1055" t="s">
        <v>315</v>
      </c>
      <c r="N104" s="1055"/>
      <c r="O104" s="510">
        <v>59.0</v>
      </c>
      <c r="P104" s="510"/>
    </row>
    <row r="105" ht="25.5" customHeight="1" outlineLevel="1">
      <c r="A105" s="1055"/>
      <c r="B105" s="381"/>
      <c r="C105" s="125" t="s">
        <v>1777</v>
      </c>
      <c r="D105" s="381" t="s">
        <v>1778</v>
      </c>
      <c r="E105" s="516">
        <v>120.0</v>
      </c>
      <c r="F105" s="510">
        <v>99.0</v>
      </c>
      <c r="G105" s="510">
        <v>99.0</v>
      </c>
      <c r="H105" s="517">
        <v>29.0</v>
      </c>
      <c r="I105" s="512">
        <f t="shared" si="33"/>
        <v>0.2929292929</v>
      </c>
      <c r="J105" s="513">
        <f t="shared" si="34"/>
        <v>70</v>
      </c>
      <c r="K105" s="512">
        <f t="shared" si="35"/>
        <v>2.413793103</v>
      </c>
      <c r="L105" s="1166"/>
      <c r="M105" s="1055" t="s">
        <v>313</v>
      </c>
      <c r="N105" s="1055"/>
      <c r="O105" s="510">
        <v>99.0</v>
      </c>
      <c r="P105" s="510"/>
    </row>
    <row r="106" ht="25.5" customHeight="1" outlineLevel="1">
      <c r="A106" s="1055"/>
      <c r="B106" s="381"/>
      <c r="C106" s="125" t="s">
        <v>1779</v>
      </c>
      <c r="D106" s="1174"/>
      <c r="E106" s="516">
        <v>80.0</v>
      </c>
      <c r="F106" s="510">
        <v>29.0</v>
      </c>
      <c r="G106" s="510">
        <v>29.0</v>
      </c>
      <c r="H106" s="517">
        <v>4.88</v>
      </c>
      <c r="I106" s="512">
        <f t="shared" si="33"/>
        <v>0.1682758621</v>
      </c>
      <c r="J106" s="513">
        <f t="shared" si="34"/>
        <v>24.12</v>
      </c>
      <c r="K106" s="512">
        <f t="shared" si="35"/>
        <v>4.942622951</v>
      </c>
      <c r="L106" s="1123">
        <v>29.0</v>
      </c>
      <c r="M106" s="1055" t="s">
        <v>315</v>
      </c>
      <c r="N106" s="1055"/>
      <c r="O106" s="510">
        <v>29.0</v>
      </c>
      <c r="P106" s="510"/>
    </row>
    <row r="107" ht="25.5" customHeight="1" outlineLevel="1">
      <c r="A107" s="1055"/>
      <c r="B107" s="381"/>
      <c r="C107" s="125" t="s">
        <v>1780</v>
      </c>
      <c r="D107" s="381" t="s">
        <v>1781</v>
      </c>
      <c r="E107" s="516">
        <v>140.0</v>
      </c>
      <c r="F107" s="510">
        <v>149.0</v>
      </c>
      <c r="G107" s="510">
        <v>149.0</v>
      </c>
      <c r="H107" s="517">
        <v>41.0</v>
      </c>
      <c r="I107" s="512">
        <f t="shared" si="33"/>
        <v>0.2751677852</v>
      </c>
      <c r="J107" s="513">
        <f t="shared" si="34"/>
        <v>108</v>
      </c>
      <c r="K107" s="512">
        <f t="shared" si="35"/>
        <v>2.634146341</v>
      </c>
      <c r="L107" s="1123">
        <v>189.0</v>
      </c>
      <c r="M107" s="1055" t="s">
        <v>315</v>
      </c>
      <c r="N107" s="1055"/>
      <c r="O107" s="510">
        <v>149.0</v>
      </c>
      <c r="P107" s="510"/>
    </row>
    <row r="108" ht="25.5" customHeight="1">
      <c r="A108" s="1102"/>
      <c r="B108" s="1049" t="str">
        <f>"Детское меню "&amp;COUNTA(C109:C118)&amp;" шт"</f>
        <v>Детское меню 10 шт</v>
      </c>
      <c r="C108" s="1048" t="s">
        <v>1782</v>
      </c>
      <c r="D108" s="1175"/>
      <c r="E108" s="1176"/>
      <c r="F108" s="1177"/>
      <c r="G108" s="1177"/>
      <c r="H108" s="1179"/>
      <c r="I108" s="1103">
        <f>AVERAGE(I109:I118)</f>
        <v>0.2204121441</v>
      </c>
      <c r="J108" s="1102"/>
      <c r="K108" s="1103"/>
      <c r="L108" s="1151"/>
      <c r="M108" s="1102"/>
      <c r="N108" s="1102"/>
      <c r="O108" s="1177"/>
      <c r="P108" s="1177"/>
    </row>
    <row r="109" ht="25.5" customHeight="1" outlineLevel="1">
      <c r="A109" s="1055"/>
      <c r="B109" s="381"/>
      <c r="C109" s="1259" t="s">
        <v>291</v>
      </c>
      <c r="D109" s="1260" t="s">
        <v>1801</v>
      </c>
      <c r="E109" s="1261">
        <v>250.0</v>
      </c>
      <c r="F109" s="510"/>
      <c r="G109" s="1262">
        <v>329.0</v>
      </c>
      <c r="H109" s="1263">
        <v>77.0</v>
      </c>
      <c r="I109" s="512">
        <f t="shared" ref="I109:I119" si="36">H109/G109</f>
        <v>0.2340425532</v>
      </c>
      <c r="J109" s="513">
        <f t="shared" ref="J109:J119" si="37">G109-H109</f>
        <v>252</v>
      </c>
      <c r="K109" s="512">
        <f t="shared" ref="K109:K111" si="38">O109/H109-1</f>
        <v>1.064935065</v>
      </c>
      <c r="L109" s="1123">
        <v>399.0</v>
      </c>
      <c r="M109" s="1055" t="s">
        <v>315</v>
      </c>
      <c r="N109" s="1055"/>
      <c r="O109" s="510">
        <v>159.0</v>
      </c>
      <c r="P109" s="510"/>
    </row>
    <row r="110" ht="25.5" customHeight="1" outlineLevel="1">
      <c r="A110" s="1055"/>
      <c r="B110" s="381"/>
      <c r="C110" s="1259" t="s">
        <v>1932</v>
      </c>
      <c r="D110" s="1264" t="s">
        <v>1784</v>
      </c>
      <c r="E110" s="1261">
        <v>300.0</v>
      </c>
      <c r="F110" s="510"/>
      <c r="G110" s="1262">
        <v>199.0</v>
      </c>
      <c r="H110" s="1263">
        <v>48.0</v>
      </c>
      <c r="I110" s="512">
        <f t="shared" si="36"/>
        <v>0.2412060302</v>
      </c>
      <c r="J110" s="513">
        <f t="shared" si="37"/>
        <v>151</v>
      </c>
      <c r="K110" s="512">
        <f t="shared" si="38"/>
        <v>2.729166667</v>
      </c>
      <c r="L110" s="1123">
        <v>249.0</v>
      </c>
      <c r="M110" s="1055" t="s">
        <v>315</v>
      </c>
      <c r="N110" s="1055"/>
      <c r="O110" s="510">
        <v>179.0</v>
      </c>
      <c r="P110" s="510"/>
    </row>
    <row r="111" ht="25.5" customHeight="1" outlineLevel="1">
      <c r="A111" s="1055"/>
      <c r="B111" s="381"/>
      <c r="C111" s="1265" t="s">
        <v>1799</v>
      </c>
      <c r="D111" s="1266" t="s">
        <v>1933</v>
      </c>
      <c r="E111" s="1261">
        <v>150.0</v>
      </c>
      <c r="F111" s="510"/>
      <c r="G111" s="1262">
        <v>299.0</v>
      </c>
      <c r="H111" s="1263">
        <v>84.0</v>
      </c>
      <c r="I111" s="512">
        <f t="shared" si="36"/>
        <v>0.2809364548</v>
      </c>
      <c r="J111" s="513">
        <f t="shared" si="37"/>
        <v>215</v>
      </c>
      <c r="K111" s="512">
        <f t="shared" si="38"/>
        <v>1.845238095</v>
      </c>
      <c r="L111" s="1123">
        <v>349.0</v>
      </c>
      <c r="M111" s="1055" t="s">
        <v>315</v>
      </c>
      <c r="N111" s="1055"/>
      <c r="O111" s="510">
        <v>239.0</v>
      </c>
      <c r="P111" s="510"/>
    </row>
    <row r="112" ht="25.5" customHeight="1" outlineLevel="1">
      <c r="A112" s="1055"/>
      <c r="B112" s="381"/>
      <c r="C112" s="1259" t="s">
        <v>1935</v>
      </c>
      <c r="D112" s="1264" t="s">
        <v>1936</v>
      </c>
      <c r="E112" s="1261" t="s">
        <v>1786</v>
      </c>
      <c r="F112" s="510"/>
      <c r="G112" s="1262">
        <v>199.0</v>
      </c>
      <c r="H112" s="1267"/>
      <c r="I112" s="512">
        <f t="shared" si="36"/>
        <v>0</v>
      </c>
      <c r="J112" s="513">
        <f t="shared" si="37"/>
        <v>199</v>
      </c>
      <c r="K112" s="512"/>
      <c r="L112" s="1123">
        <v>249.0</v>
      </c>
      <c r="M112" s="1055" t="s">
        <v>315</v>
      </c>
      <c r="N112" s="1055"/>
      <c r="O112" s="510"/>
      <c r="P112" s="510"/>
    </row>
    <row r="113" ht="25.5" customHeight="1" outlineLevel="1">
      <c r="A113" s="1055"/>
      <c r="B113" s="381"/>
      <c r="C113" s="1259" t="s">
        <v>280</v>
      </c>
      <c r="D113" s="1264" t="s">
        <v>498</v>
      </c>
      <c r="E113" s="1261">
        <v>150.0</v>
      </c>
      <c r="F113" s="510"/>
      <c r="G113" s="1262">
        <v>199.0</v>
      </c>
      <c r="H113" s="1263">
        <v>44.0</v>
      </c>
      <c r="I113" s="512">
        <f t="shared" si="36"/>
        <v>0.2211055276</v>
      </c>
      <c r="J113" s="513">
        <f t="shared" si="37"/>
        <v>155</v>
      </c>
      <c r="K113" s="512"/>
      <c r="L113" s="1123">
        <v>229.0</v>
      </c>
      <c r="M113" s="1055" t="s">
        <v>315</v>
      </c>
      <c r="N113" s="1055"/>
      <c r="O113" s="510"/>
      <c r="P113" s="510"/>
    </row>
    <row r="114" ht="25.5" customHeight="1" outlineLevel="1">
      <c r="A114" s="1055"/>
      <c r="B114" s="381"/>
      <c r="C114" s="1259" t="s">
        <v>1791</v>
      </c>
      <c r="D114" s="1264" t="s">
        <v>1792</v>
      </c>
      <c r="E114" s="1261">
        <v>180.0</v>
      </c>
      <c r="F114" s="510"/>
      <c r="G114" s="1262">
        <v>339.0</v>
      </c>
      <c r="H114" s="1263">
        <v>111.0</v>
      </c>
      <c r="I114" s="512">
        <f t="shared" si="36"/>
        <v>0.3274336283</v>
      </c>
      <c r="J114" s="513">
        <f t="shared" si="37"/>
        <v>228</v>
      </c>
      <c r="K114" s="512">
        <f t="shared" ref="K114:K118" si="39">O114/H114-1</f>
        <v>1.153153153</v>
      </c>
      <c r="L114" s="1123">
        <v>399.0</v>
      </c>
      <c r="M114" s="1055" t="s">
        <v>315</v>
      </c>
      <c r="N114" s="1055"/>
      <c r="O114" s="510">
        <v>239.0</v>
      </c>
      <c r="P114" s="510"/>
    </row>
    <row r="115" outlineLevel="1">
      <c r="A115" s="1055"/>
      <c r="B115" s="381" t="s">
        <v>1793</v>
      </c>
      <c r="C115" s="1259" t="s">
        <v>1787</v>
      </c>
      <c r="D115" s="1268"/>
      <c r="E115" s="1261">
        <v>320.0</v>
      </c>
      <c r="F115" s="510"/>
      <c r="G115" s="1262">
        <v>279.0</v>
      </c>
      <c r="H115" s="1263">
        <v>55.0</v>
      </c>
      <c r="I115" s="512">
        <f t="shared" si="36"/>
        <v>0.1971326165</v>
      </c>
      <c r="J115" s="513">
        <f t="shared" si="37"/>
        <v>224</v>
      </c>
      <c r="K115" s="512">
        <f t="shared" si="39"/>
        <v>1.890909091</v>
      </c>
      <c r="L115" s="1123">
        <v>349.0</v>
      </c>
      <c r="M115" s="1055" t="s">
        <v>315</v>
      </c>
      <c r="N115" s="1111"/>
      <c r="O115" s="1122">
        <v>159.0</v>
      </c>
      <c r="P115" s="1122"/>
    </row>
    <row r="116" ht="42.0" customHeight="1" outlineLevel="1">
      <c r="A116" s="1055"/>
      <c r="B116" s="381" t="s">
        <v>1795</v>
      </c>
      <c r="C116" s="1259" t="s">
        <v>482</v>
      </c>
      <c r="D116" s="1268"/>
      <c r="E116" s="1261">
        <v>320.0</v>
      </c>
      <c r="F116" s="510"/>
      <c r="G116" s="1262">
        <v>279.0</v>
      </c>
      <c r="H116" s="1263">
        <v>69.0</v>
      </c>
      <c r="I116" s="512">
        <f t="shared" si="36"/>
        <v>0.247311828</v>
      </c>
      <c r="J116" s="513">
        <f t="shared" si="37"/>
        <v>210</v>
      </c>
      <c r="K116" s="512">
        <f t="shared" si="39"/>
        <v>1.304347826</v>
      </c>
      <c r="L116" s="1123">
        <v>349.0</v>
      </c>
      <c r="M116" s="1055" t="s">
        <v>315</v>
      </c>
      <c r="N116" s="1111"/>
      <c r="O116" s="1122">
        <v>159.0</v>
      </c>
      <c r="P116" s="1122"/>
    </row>
    <row r="117" ht="30.75" customHeight="1" outlineLevel="1">
      <c r="A117" s="1055"/>
      <c r="B117" s="381" t="s">
        <v>1798</v>
      </c>
      <c r="C117" s="1259" t="s">
        <v>1747</v>
      </c>
      <c r="D117" s="1268"/>
      <c r="E117" s="1261">
        <v>300.0</v>
      </c>
      <c r="F117" s="510"/>
      <c r="G117" s="1262">
        <v>259.0</v>
      </c>
      <c r="H117" s="1263">
        <v>52.0</v>
      </c>
      <c r="I117" s="512">
        <f t="shared" si="36"/>
        <v>0.2007722008</v>
      </c>
      <c r="J117" s="513">
        <f t="shared" si="37"/>
        <v>207</v>
      </c>
      <c r="K117" s="512">
        <f t="shared" si="39"/>
        <v>2.057692308</v>
      </c>
      <c r="L117" s="1123">
        <v>349.0</v>
      </c>
      <c r="M117" s="1055" t="s">
        <v>315</v>
      </c>
      <c r="N117" s="1111"/>
      <c r="O117" s="1122">
        <v>159.0</v>
      </c>
      <c r="P117" s="1122"/>
    </row>
    <row r="118" ht="25.5" customHeight="1" outlineLevel="1">
      <c r="A118" s="1055"/>
      <c r="B118" s="381"/>
      <c r="C118" s="1265" t="s">
        <v>502</v>
      </c>
      <c r="D118" s="1265" t="s">
        <v>1937</v>
      </c>
      <c r="E118" s="1261">
        <v>180.0</v>
      </c>
      <c r="F118" s="510"/>
      <c r="G118" s="1262">
        <v>299.0</v>
      </c>
      <c r="H118" s="1263">
        <v>76.0</v>
      </c>
      <c r="I118" s="512">
        <f t="shared" si="36"/>
        <v>0.254180602</v>
      </c>
      <c r="J118" s="513">
        <f t="shared" si="37"/>
        <v>223</v>
      </c>
      <c r="K118" s="512">
        <f t="shared" si="39"/>
        <v>2.802631579</v>
      </c>
      <c r="L118" s="1123">
        <v>349.0</v>
      </c>
      <c r="M118" s="1055" t="s">
        <v>315</v>
      </c>
      <c r="N118" s="1055"/>
      <c r="O118" s="510">
        <v>289.0</v>
      </c>
      <c r="P118" s="510"/>
    </row>
    <row r="119" ht="25.5" customHeight="1" outlineLevel="1">
      <c r="A119" s="1055"/>
      <c r="B119" s="381"/>
      <c r="C119" s="1265" t="s">
        <v>1938</v>
      </c>
      <c r="D119" s="1265" t="s">
        <v>1939</v>
      </c>
      <c r="E119" s="1261">
        <v>150.0</v>
      </c>
      <c r="F119" s="510"/>
      <c r="G119" s="1262">
        <v>299.0</v>
      </c>
      <c r="H119" s="1263">
        <v>79.0</v>
      </c>
      <c r="I119" s="1269">
        <f t="shared" si="36"/>
        <v>0.2642140468</v>
      </c>
      <c r="J119" s="1262">
        <f t="shared" si="37"/>
        <v>220</v>
      </c>
      <c r="K119" s="1269">
        <f>G119/H119-1</f>
        <v>2.784810127</v>
      </c>
      <c r="L119" s="1123">
        <v>349.0</v>
      </c>
      <c r="M119" s="1055" t="s">
        <v>315</v>
      </c>
      <c r="N119" s="1055"/>
      <c r="O119" s="510"/>
      <c r="P119" s="510"/>
    </row>
    <row r="120" ht="25.5" customHeight="1" collapsed="1">
      <c r="A120" s="1102"/>
      <c r="B120" s="1049" t="s">
        <v>1802</v>
      </c>
      <c r="C120" s="1048"/>
      <c r="D120" s="1182"/>
      <c r="E120" s="1183"/>
      <c r="F120" s="1177"/>
      <c r="G120" s="1177"/>
      <c r="H120" s="1179"/>
      <c r="I120" s="1103">
        <f>AVERAGE(I121:I140)</f>
        <v>0.2580558522</v>
      </c>
      <c r="J120" s="1102"/>
      <c r="K120" s="1103"/>
      <c r="L120" s="1184"/>
      <c r="M120" s="1102"/>
      <c r="N120" s="1102"/>
      <c r="O120" s="1177"/>
      <c r="P120" s="1177"/>
    </row>
    <row r="121" ht="37.5" hidden="1" customHeight="1" outlineLevel="1">
      <c r="A121" s="1055"/>
      <c r="B121" s="381"/>
      <c r="C121" s="125" t="s">
        <v>1803</v>
      </c>
      <c r="D121" s="702"/>
      <c r="E121" s="516"/>
      <c r="F121" s="510">
        <v>2499.0</v>
      </c>
      <c r="G121" s="510">
        <v>2499.0</v>
      </c>
      <c r="H121" s="517">
        <v>564.64</v>
      </c>
      <c r="I121" s="512">
        <f t="shared" ref="I121:I127" si="40">H121/G121</f>
        <v>0.2259463786</v>
      </c>
      <c r="J121" s="513">
        <f t="shared" ref="J121:J127" si="41">G121-H121</f>
        <v>1934.36</v>
      </c>
      <c r="K121" s="512">
        <f t="shared" ref="K121:K127" si="42">O121/H121-1</f>
        <v>3.425828847</v>
      </c>
      <c r="L121" s="1123"/>
      <c r="M121" s="1055" t="s">
        <v>313</v>
      </c>
      <c r="N121" s="1055"/>
      <c r="O121" s="510">
        <v>2499.0</v>
      </c>
      <c r="P121" s="510"/>
    </row>
    <row r="122" ht="37.5" hidden="1" customHeight="1" outlineLevel="1">
      <c r="A122" s="1055"/>
      <c r="B122" s="381"/>
      <c r="C122" s="125" t="s">
        <v>1804</v>
      </c>
      <c r="D122" s="702"/>
      <c r="E122" s="516"/>
      <c r="F122" s="510">
        <v>599.0</v>
      </c>
      <c r="G122" s="510">
        <v>599.0</v>
      </c>
      <c r="H122" s="517">
        <v>167.71</v>
      </c>
      <c r="I122" s="512">
        <f t="shared" si="40"/>
        <v>0.2799833055</v>
      </c>
      <c r="J122" s="513">
        <f t="shared" si="41"/>
        <v>431.29</v>
      </c>
      <c r="K122" s="512">
        <f t="shared" si="42"/>
        <v>2.571641524</v>
      </c>
      <c r="L122" s="1123"/>
      <c r="M122" s="1055" t="s">
        <v>313</v>
      </c>
      <c r="N122" s="1055"/>
      <c r="O122" s="510">
        <v>599.0</v>
      </c>
      <c r="P122" s="510"/>
    </row>
    <row r="123" ht="37.5" hidden="1" customHeight="1" outlineLevel="1">
      <c r="A123" s="1055"/>
      <c r="B123" s="381"/>
      <c r="C123" s="125" t="s">
        <v>1805</v>
      </c>
      <c r="D123" s="702"/>
      <c r="E123" s="516"/>
      <c r="F123" s="510">
        <v>499.0</v>
      </c>
      <c r="G123" s="510">
        <v>499.0</v>
      </c>
      <c r="H123" s="517">
        <v>110.0</v>
      </c>
      <c r="I123" s="512">
        <f t="shared" si="40"/>
        <v>0.2204408818</v>
      </c>
      <c r="J123" s="513">
        <f t="shared" si="41"/>
        <v>389</v>
      </c>
      <c r="K123" s="512">
        <f t="shared" si="42"/>
        <v>3.536363636</v>
      </c>
      <c r="L123" s="1123"/>
      <c r="M123" s="1055" t="s">
        <v>313</v>
      </c>
      <c r="N123" s="1055"/>
      <c r="O123" s="510">
        <v>499.0</v>
      </c>
      <c r="P123" s="510"/>
    </row>
    <row r="124" ht="37.5" hidden="1" customHeight="1" outlineLevel="1">
      <c r="A124" s="1055"/>
      <c r="B124" s="381"/>
      <c r="C124" s="125" t="s">
        <v>1806</v>
      </c>
      <c r="D124" s="381" t="s">
        <v>1807</v>
      </c>
      <c r="E124" s="516"/>
      <c r="F124" s="510">
        <v>2699.0</v>
      </c>
      <c r="G124" s="510">
        <v>2699.0</v>
      </c>
      <c r="H124" s="517">
        <v>601.32</v>
      </c>
      <c r="I124" s="512">
        <f t="shared" si="40"/>
        <v>0.2227936273</v>
      </c>
      <c r="J124" s="513">
        <f t="shared" si="41"/>
        <v>2097.68</v>
      </c>
      <c r="K124" s="512">
        <f t="shared" si="42"/>
        <v>3.488458724</v>
      </c>
      <c r="L124" s="1123"/>
      <c r="M124" s="1055" t="s">
        <v>313</v>
      </c>
      <c r="N124" s="1055"/>
      <c r="O124" s="510">
        <v>2699.0</v>
      </c>
      <c r="P124" s="510"/>
    </row>
    <row r="125" ht="43.5" hidden="1" customHeight="1" outlineLevel="1">
      <c r="A125" s="1055"/>
      <c r="B125" s="381"/>
      <c r="C125" s="125" t="s">
        <v>1808</v>
      </c>
      <c r="D125" s="381" t="s">
        <v>1809</v>
      </c>
      <c r="E125" s="516"/>
      <c r="F125" s="510">
        <v>6599.0</v>
      </c>
      <c r="G125" s="510">
        <v>6599.0</v>
      </c>
      <c r="H125" s="517">
        <v>1632.4</v>
      </c>
      <c r="I125" s="512">
        <f t="shared" si="40"/>
        <v>0.2473708138</v>
      </c>
      <c r="J125" s="513">
        <f t="shared" si="41"/>
        <v>4966.6</v>
      </c>
      <c r="K125" s="512">
        <f t="shared" si="42"/>
        <v>3.04251409</v>
      </c>
      <c r="L125" s="1123"/>
      <c r="M125" s="1055" t="s">
        <v>313</v>
      </c>
      <c r="N125" s="1055"/>
      <c r="O125" s="510">
        <v>6599.0</v>
      </c>
      <c r="P125" s="510"/>
    </row>
    <row r="126" ht="45.0" hidden="1" customHeight="1" outlineLevel="1">
      <c r="A126" s="1055"/>
      <c r="B126" s="381"/>
      <c r="C126" s="125" t="s">
        <v>1810</v>
      </c>
      <c r="D126" s="381" t="s">
        <v>1811</v>
      </c>
      <c r="E126" s="516"/>
      <c r="F126" s="510">
        <v>9599.0</v>
      </c>
      <c r="G126" s="510">
        <v>9599.0</v>
      </c>
      <c r="H126" s="517">
        <v>2049.98</v>
      </c>
      <c r="I126" s="512">
        <f t="shared" si="40"/>
        <v>0.2135618294</v>
      </c>
      <c r="J126" s="513">
        <f t="shared" si="41"/>
        <v>7549.02</v>
      </c>
      <c r="K126" s="512">
        <f t="shared" si="42"/>
        <v>3.682484707</v>
      </c>
      <c r="L126" s="1123"/>
      <c r="M126" s="1055" t="s">
        <v>313</v>
      </c>
      <c r="N126" s="1055"/>
      <c r="O126" s="510">
        <v>9599.0</v>
      </c>
      <c r="P126" s="510"/>
    </row>
    <row r="127" ht="38.25" hidden="1" customHeight="1" outlineLevel="1">
      <c r="A127" s="1055"/>
      <c r="B127" s="381"/>
      <c r="C127" s="125" t="s">
        <v>1812</v>
      </c>
      <c r="D127" s="381" t="s">
        <v>1813</v>
      </c>
      <c r="E127" s="516"/>
      <c r="F127" s="510">
        <v>6899.0</v>
      </c>
      <c r="G127" s="510">
        <v>6899.0</v>
      </c>
      <c r="H127" s="517">
        <v>1689.62</v>
      </c>
      <c r="I127" s="512">
        <f t="shared" si="40"/>
        <v>0.2449079577</v>
      </c>
      <c r="J127" s="513">
        <f t="shared" si="41"/>
        <v>5209.38</v>
      </c>
      <c r="K127" s="512">
        <f t="shared" si="42"/>
        <v>3.077839988</v>
      </c>
      <c r="L127" s="1123"/>
      <c r="M127" s="1055" t="s">
        <v>313</v>
      </c>
      <c r="N127" s="1055"/>
      <c r="O127" s="510">
        <v>6890.0</v>
      </c>
      <c r="P127" s="510"/>
    </row>
    <row r="128" ht="25.5" customHeight="1" collapsed="1">
      <c r="A128" s="1102"/>
      <c r="B128" s="1049" t="s">
        <v>1814</v>
      </c>
      <c r="C128" s="1149"/>
      <c r="D128" s="1186"/>
      <c r="E128" s="1176"/>
      <c r="F128" s="1187"/>
      <c r="G128" s="1187"/>
      <c r="H128" s="1189"/>
      <c r="I128" s="1103">
        <f>AVERAGE(I129:I141)</f>
        <v>0.2681467288</v>
      </c>
      <c r="J128" s="1102"/>
      <c r="K128" s="1103"/>
      <c r="L128" s="1151"/>
      <c r="M128" s="1102"/>
      <c r="N128" s="1102"/>
      <c r="O128" s="1187"/>
      <c r="P128" s="1187"/>
    </row>
    <row r="129" hidden="1" outlineLevel="1">
      <c r="A129" s="1055"/>
      <c r="B129" s="178"/>
      <c r="C129" s="178"/>
      <c r="D129" s="1217"/>
      <c r="E129" s="516">
        <v>180.0</v>
      </c>
      <c r="F129" s="510">
        <v>599.0</v>
      </c>
      <c r="G129" s="510">
        <v>599.0</v>
      </c>
      <c r="H129" s="517">
        <v>174.66</v>
      </c>
      <c r="I129" s="512">
        <f t="shared" ref="I129:I147" si="43">H129/G129</f>
        <v>0.2915859766</v>
      </c>
      <c r="J129" s="513">
        <f t="shared" ref="J129:J147" si="44">G129-H129</f>
        <v>424.34</v>
      </c>
      <c r="K129" s="512">
        <f t="shared" ref="K129:K147" si="45">O129/H129-1</f>
        <v>0.482881026</v>
      </c>
      <c r="L129" s="1166"/>
      <c r="M129" s="1055" t="s">
        <v>313</v>
      </c>
      <c r="N129" s="1040"/>
      <c r="O129" s="1192">
        <v>259.0</v>
      </c>
      <c r="P129" s="1192"/>
    </row>
    <row r="130" ht="38.25" hidden="1" customHeight="1" outlineLevel="1">
      <c r="A130" s="1055"/>
      <c r="B130" s="1217"/>
      <c r="C130" s="1217"/>
      <c r="D130" s="1217"/>
      <c r="E130" s="516">
        <v>180.0</v>
      </c>
      <c r="F130" s="510">
        <v>329.0</v>
      </c>
      <c r="G130" s="510">
        <v>329.0</v>
      </c>
      <c r="H130" s="517">
        <v>68.02</v>
      </c>
      <c r="I130" s="512">
        <f t="shared" si="43"/>
        <v>0.2067477204</v>
      </c>
      <c r="J130" s="513">
        <f t="shared" si="44"/>
        <v>260.98</v>
      </c>
      <c r="K130" s="512">
        <f t="shared" si="45"/>
        <v>1.925610115</v>
      </c>
      <c r="L130" s="1123">
        <v>369.0</v>
      </c>
      <c r="M130" s="1055" t="s">
        <v>315</v>
      </c>
      <c r="N130" s="1040"/>
      <c r="O130" s="1192">
        <v>199.0</v>
      </c>
      <c r="P130" s="1192"/>
    </row>
    <row r="131" ht="48.75" hidden="1" customHeight="1" outlineLevel="1">
      <c r="A131" s="1055"/>
      <c r="B131" s="178"/>
      <c r="C131" s="178"/>
      <c r="D131" s="1217"/>
      <c r="E131" s="516">
        <v>200.0</v>
      </c>
      <c r="F131" s="510">
        <v>299.0</v>
      </c>
      <c r="G131" s="510">
        <v>299.0</v>
      </c>
      <c r="H131" s="517">
        <v>71.22</v>
      </c>
      <c r="I131" s="512">
        <f t="shared" si="43"/>
        <v>0.2381939799</v>
      </c>
      <c r="J131" s="513">
        <f t="shared" si="44"/>
        <v>227.78</v>
      </c>
      <c r="K131" s="512">
        <f t="shared" si="45"/>
        <v>-1</v>
      </c>
      <c r="L131" s="1123">
        <v>339.0</v>
      </c>
      <c r="M131" s="1055" t="s">
        <v>315</v>
      </c>
      <c r="N131" s="1040"/>
      <c r="O131" s="1192"/>
      <c r="P131" s="1192"/>
    </row>
    <row r="132" ht="25.5" hidden="1" customHeight="1" outlineLevel="1">
      <c r="A132" s="1055"/>
      <c r="B132" s="125"/>
      <c r="C132" s="125"/>
      <c r="D132" s="1217"/>
      <c r="E132" s="516">
        <v>150.0</v>
      </c>
      <c r="F132" s="510">
        <v>379.0</v>
      </c>
      <c r="G132" s="510">
        <v>379.0</v>
      </c>
      <c r="H132" s="517">
        <v>98.86</v>
      </c>
      <c r="I132" s="512">
        <f t="shared" si="43"/>
        <v>0.2608443272</v>
      </c>
      <c r="J132" s="513">
        <f t="shared" si="44"/>
        <v>280.14</v>
      </c>
      <c r="K132" s="512">
        <f t="shared" si="45"/>
        <v>-1</v>
      </c>
      <c r="L132" s="1123">
        <v>429.0</v>
      </c>
      <c r="M132" s="1055" t="s">
        <v>315</v>
      </c>
      <c r="N132" s="1040"/>
      <c r="O132" s="1192"/>
      <c r="P132" s="1192"/>
    </row>
    <row r="133" ht="45.0" hidden="1" customHeight="1" outlineLevel="1">
      <c r="A133" s="1055"/>
      <c r="B133" s="178"/>
      <c r="C133" s="178"/>
      <c r="D133" s="1217"/>
      <c r="E133" s="516">
        <v>200.0</v>
      </c>
      <c r="F133" s="510">
        <v>299.0</v>
      </c>
      <c r="G133" s="510">
        <v>299.0</v>
      </c>
      <c r="H133" s="517">
        <v>77.9</v>
      </c>
      <c r="I133" s="512">
        <f t="shared" si="43"/>
        <v>0.2605351171</v>
      </c>
      <c r="J133" s="513">
        <f t="shared" si="44"/>
        <v>221.1</v>
      </c>
      <c r="K133" s="512">
        <f t="shared" si="45"/>
        <v>2.453145058</v>
      </c>
      <c r="L133" s="1166"/>
      <c r="M133" s="1055" t="s">
        <v>313</v>
      </c>
      <c r="N133" s="1040"/>
      <c r="O133" s="1192">
        <v>269.0</v>
      </c>
      <c r="P133" s="1192"/>
    </row>
    <row r="134" ht="43.5" hidden="1" customHeight="1" outlineLevel="1">
      <c r="A134" s="1055"/>
      <c r="B134" s="178"/>
      <c r="C134" s="178"/>
      <c r="D134" s="1217"/>
      <c r="E134" s="516">
        <v>300.0</v>
      </c>
      <c r="F134" s="510">
        <v>439.0</v>
      </c>
      <c r="G134" s="510">
        <v>439.0</v>
      </c>
      <c r="H134" s="517">
        <v>130.47</v>
      </c>
      <c r="I134" s="512">
        <f t="shared" si="43"/>
        <v>0.2971981777</v>
      </c>
      <c r="J134" s="513">
        <f t="shared" si="44"/>
        <v>308.53</v>
      </c>
      <c r="K134" s="512">
        <f t="shared" si="45"/>
        <v>-1</v>
      </c>
      <c r="L134" s="1123">
        <v>489.0</v>
      </c>
      <c r="M134" s="1055" t="s">
        <v>315</v>
      </c>
      <c r="N134" s="1040"/>
      <c r="O134" s="1192"/>
      <c r="P134" s="1192"/>
    </row>
    <row r="135" ht="37.5" hidden="1" customHeight="1" outlineLevel="1">
      <c r="A135" s="1055"/>
      <c r="B135" s="178"/>
      <c r="C135" s="178"/>
      <c r="D135" s="178"/>
      <c r="E135" s="516">
        <v>300.0</v>
      </c>
      <c r="F135" s="510">
        <v>339.0</v>
      </c>
      <c r="G135" s="510">
        <v>339.0</v>
      </c>
      <c r="H135" s="517">
        <v>67.55</v>
      </c>
      <c r="I135" s="512">
        <f t="shared" si="43"/>
        <v>0.1992625369</v>
      </c>
      <c r="J135" s="513">
        <f t="shared" si="44"/>
        <v>271.45</v>
      </c>
      <c r="K135" s="512">
        <f t="shared" si="45"/>
        <v>-1</v>
      </c>
      <c r="L135" s="1123">
        <v>369.0</v>
      </c>
      <c r="M135" s="1055" t="s">
        <v>315</v>
      </c>
      <c r="N135" s="1040"/>
      <c r="O135" s="1192"/>
      <c r="P135" s="1192"/>
    </row>
    <row r="136" ht="33.0" hidden="1" customHeight="1" outlineLevel="1">
      <c r="A136" s="1055"/>
      <c r="B136" s="178"/>
      <c r="C136" s="178"/>
      <c r="D136" s="178"/>
      <c r="E136" s="516">
        <v>180.0</v>
      </c>
      <c r="F136" s="510">
        <v>399.0</v>
      </c>
      <c r="G136" s="510">
        <v>399.0</v>
      </c>
      <c r="H136" s="517">
        <v>93.03</v>
      </c>
      <c r="I136" s="512">
        <f t="shared" si="43"/>
        <v>0.2331578947</v>
      </c>
      <c r="J136" s="513">
        <f t="shared" si="44"/>
        <v>305.97</v>
      </c>
      <c r="K136" s="512">
        <f t="shared" si="45"/>
        <v>-1</v>
      </c>
      <c r="L136" s="1123">
        <v>399.0</v>
      </c>
      <c r="M136" s="1055" t="s">
        <v>315</v>
      </c>
      <c r="N136" s="1040"/>
      <c r="O136" s="1192"/>
      <c r="P136" s="1192"/>
    </row>
    <row r="137" ht="42.75" hidden="1" customHeight="1" outlineLevel="1">
      <c r="A137" s="1055"/>
      <c r="B137" s="178"/>
      <c r="C137" s="178"/>
      <c r="D137" s="178"/>
      <c r="E137" s="516">
        <v>300.0</v>
      </c>
      <c r="F137" s="510">
        <v>279.0</v>
      </c>
      <c r="G137" s="510">
        <v>279.0</v>
      </c>
      <c r="H137" s="517">
        <v>83.66</v>
      </c>
      <c r="I137" s="512">
        <f t="shared" si="43"/>
        <v>0.2998566308</v>
      </c>
      <c r="J137" s="513">
        <f t="shared" si="44"/>
        <v>195.34</v>
      </c>
      <c r="K137" s="512">
        <f t="shared" si="45"/>
        <v>-1</v>
      </c>
      <c r="L137" s="1123">
        <v>329.0</v>
      </c>
      <c r="M137" s="1055" t="s">
        <v>315</v>
      </c>
      <c r="N137" s="1040"/>
      <c r="O137" s="1192"/>
      <c r="P137" s="1192"/>
    </row>
    <row r="138" ht="25.5" hidden="1" customHeight="1" outlineLevel="1">
      <c r="A138" s="1055"/>
      <c r="B138" s="178"/>
      <c r="C138" s="178"/>
      <c r="D138" s="178"/>
      <c r="E138" s="516">
        <v>160.0</v>
      </c>
      <c r="F138" s="510">
        <v>269.0</v>
      </c>
      <c r="G138" s="510">
        <v>269.0</v>
      </c>
      <c r="H138" s="517">
        <v>77.45</v>
      </c>
      <c r="I138" s="512">
        <f t="shared" si="43"/>
        <v>0.2879182156</v>
      </c>
      <c r="J138" s="513">
        <f t="shared" si="44"/>
        <v>191.55</v>
      </c>
      <c r="K138" s="512">
        <f t="shared" si="45"/>
        <v>-1</v>
      </c>
      <c r="L138" s="1123">
        <v>299.0</v>
      </c>
      <c r="M138" s="1055" t="s">
        <v>315</v>
      </c>
      <c r="N138" s="1040"/>
      <c r="O138" s="1192"/>
      <c r="P138" s="1192"/>
    </row>
    <row r="139" ht="35.25" hidden="1" customHeight="1" outlineLevel="1">
      <c r="A139" s="1055"/>
      <c r="B139" s="178"/>
      <c r="C139" s="178"/>
      <c r="D139" s="178"/>
      <c r="E139" s="516">
        <v>160.0</v>
      </c>
      <c r="F139" s="510">
        <v>329.0</v>
      </c>
      <c r="G139" s="510">
        <v>329.0</v>
      </c>
      <c r="H139" s="517">
        <v>94.65</v>
      </c>
      <c r="I139" s="512">
        <f t="shared" si="43"/>
        <v>0.2876899696</v>
      </c>
      <c r="J139" s="513">
        <f t="shared" si="44"/>
        <v>234.35</v>
      </c>
      <c r="K139" s="512">
        <f t="shared" si="45"/>
        <v>-1</v>
      </c>
      <c r="L139" s="1123">
        <v>349.0</v>
      </c>
      <c r="M139" s="1055" t="s">
        <v>315</v>
      </c>
      <c r="N139" s="1040"/>
      <c r="O139" s="1192"/>
      <c r="P139" s="1192"/>
    </row>
    <row r="140" ht="26.25" hidden="1" customHeight="1" outlineLevel="1">
      <c r="A140" s="1055"/>
      <c r="B140" s="178"/>
      <c r="C140" s="178"/>
      <c r="D140" s="178"/>
      <c r="E140" s="516">
        <v>500.0</v>
      </c>
      <c r="F140" s="510">
        <v>999.0</v>
      </c>
      <c r="G140" s="510">
        <v>999.0</v>
      </c>
      <c r="H140" s="517">
        <v>374.6</v>
      </c>
      <c r="I140" s="512">
        <f t="shared" si="43"/>
        <v>0.374974975</v>
      </c>
      <c r="J140" s="513">
        <f t="shared" si="44"/>
        <v>624.4</v>
      </c>
      <c r="K140" s="512">
        <f t="shared" si="45"/>
        <v>-0.3085958356</v>
      </c>
      <c r="L140" s="1123">
        <v>1199.0</v>
      </c>
      <c r="M140" s="1055" t="s">
        <v>315</v>
      </c>
      <c r="N140" s="1040"/>
      <c r="O140" s="1192">
        <v>259.0</v>
      </c>
      <c r="P140" s="1192"/>
    </row>
    <row r="141" ht="25.5" hidden="1" customHeight="1" outlineLevel="1">
      <c r="A141" s="1055"/>
      <c r="B141" s="125"/>
      <c r="C141" s="125"/>
      <c r="D141" s="178"/>
      <c r="E141" s="516">
        <v>120.0</v>
      </c>
      <c r="F141" s="510">
        <v>379.0</v>
      </c>
      <c r="G141" s="510">
        <v>379.0</v>
      </c>
      <c r="H141" s="517">
        <v>93.97</v>
      </c>
      <c r="I141" s="512">
        <f t="shared" si="43"/>
        <v>0.2479419525</v>
      </c>
      <c r="J141" s="513">
        <f t="shared" si="44"/>
        <v>285.03</v>
      </c>
      <c r="K141" s="512">
        <f t="shared" si="45"/>
        <v>4.310205385</v>
      </c>
      <c r="L141" s="1123">
        <v>399.0</v>
      </c>
      <c r="M141" s="1055" t="s">
        <v>315</v>
      </c>
      <c r="N141" s="1040"/>
      <c r="O141" s="1192">
        <v>499.0</v>
      </c>
      <c r="P141" s="1192"/>
    </row>
    <row r="142" ht="25.5" hidden="1" customHeight="1" outlineLevel="1">
      <c r="A142" s="1055"/>
      <c r="B142" s="1055"/>
      <c r="C142" s="125"/>
      <c r="D142" s="178"/>
      <c r="E142" s="516">
        <v>0.0</v>
      </c>
      <c r="F142" s="510">
        <v>0.0</v>
      </c>
      <c r="G142" s="510">
        <v>0.0</v>
      </c>
      <c r="H142" s="517">
        <v>0.0</v>
      </c>
      <c r="I142" s="512" t="str">
        <f t="shared" si="43"/>
        <v>#DIV/0!</v>
      </c>
      <c r="J142" s="513">
        <f t="shared" si="44"/>
        <v>0</v>
      </c>
      <c r="K142" s="512" t="str">
        <f t="shared" si="45"/>
        <v>#DIV/0!</v>
      </c>
      <c r="L142" s="1166"/>
      <c r="M142" s="1055" t="s">
        <v>315</v>
      </c>
      <c r="N142" s="1040"/>
      <c r="O142" s="1192">
        <v>369.0</v>
      </c>
      <c r="P142" s="1192"/>
    </row>
    <row r="143" ht="25.5" hidden="1" customHeight="1" outlineLevel="1">
      <c r="A143" s="1055"/>
      <c r="B143" s="1055"/>
      <c r="C143" s="125"/>
      <c r="D143" s="178"/>
      <c r="E143" s="516">
        <v>0.0</v>
      </c>
      <c r="F143" s="510">
        <v>0.0</v>
      </c>
      <c r="G143" s="510">
        <v>0.0</v>
      </c>
      <c r="H143" s="517">
        <v>0.0</v>
      </c>
      <c r="I143" s="512" t="str">
        <f t="shared" si="43"/>
        <v>#DIV/0!</v>
      </c>
      <c r="J143" s="513">
        <f t="shared" si="44"/>
        <v>0</v>
      </c>
      <c r="K143" s="512" t="str">
        <f t="shared" si="45"/>
        <v>#DIV/0!</v>
      </c>
      <c r="L143" s="1166"/>
      <c r="M143" s="1055"/>
      <c r="N143" s="1040"/>
      <c r="O143" s="1192"/>
      <c r="P143" s="1192"/>
    </row>
    <row r="144" ht="25.5" hidden="1" customHeight="1" outlineLevel="1">
      <c r="A144" s="1055"/>
      <c r="B144" s="1055"/>
      <c r="C144" s="125"/>
      <c r="D144" s="1217"/>
      <c r="E144" s="516">
        <v>0.0</v>
      </c>
      <c r="F144" s="510">
        <v>0.0</v>
      </c>
      <c r="G144" s="510">
        <v>0.0</v>
      </c>
      <c r="H144" s="517">
        <v>0.0</v>
      </c>
      <c r="I144" s="512" t="str">
        <f t="shared" si="43"/>
        <v>#DIV/0!</v>
      </c>
      <c r="J144" s="513">
        <f t="shared" si="44"/>
        <v>0</v>
      </c>
      <c r="K144" s="512" t="str">
        <f t="shared" si="45"/>
        <v>#DIV/0!</v>
      </c>
      <c r="L144" s="1166"/>
      <c r="M144" s="1055"/>
      <c r="N144" s="1040"/>
      <c r="O144" s="1192"/>
      <c r="P144" s="1192"/>
    </row>
    <row r="145" ht="38.25" hidden="1" customHeight="1" outlineLevel="1">
      <c r="A145" s="1055"/>
      <c r="B145" s="1055"/>
      <c r="C145" s="125"/>
      <c r="D145" s="1217"/>
      <c r="E145" s="516">
        <v>0.0</v>
      </c>
      <c r="F145" s="510">
        <v>0.0</v>
      </c>
      <c r="G145" s="510">
        <v>0.0</v>
      </c>
      <c r="H145" s="517">
        <v>0.0</v>
      </c>
      <c r="I145" s="512" t="str">
        <f t="shared" si="43"/>
        <v>#DIV/0!</v>
      </c>
      <c r="J145" s="513">
        <f t="shared" si="44"/>
        <v>0</v>
      </c>
      <c r="K145" s="512" t="str">
        <f t="shared" si="45"/>
        <v>#DIV/0!</v>
      </c>
      <c r="L145" s="1166"/>
      <c r="M145" s="1055"/>
      <c r="N145" s="1040"/>
      <c r="O145" s="1192"/>
      <c r="P145" s="1192"/>
    </row>
    <row r="146" ht="43.5" hidden="1" customHeight="1" outlineLevel="1">
      <c r="A146" s="1055"/>
      <c r="B146" s="1055"/>
      <c r="C146" s="125"/>
      <c r="D146" s="1217"/>
      <c r="E146" s="516">
        <v>0.0</v>
      </c>
      <c r="F146" s="510">
        <v>0.0</v>
      </c>
      <c r="G146" s="510">
        <v>0.0</v>
      </c>
      <c r="H146" s="517">
        <v>0.0</v>
      </c>
      <c r="I146" s="512" t="str">
        <f t="shared" si="43"/>
        <v>#DIV/0!</v>
      </c>
      <c r="J146" s="513">
        <f t="shared" si="44"/>
        <v>0</v>
      </c>
      <c r="K146" s="512" t="str">
        <f t="shared" si="45"/>
        <v>#DIV/0!</v>
      </c>
      <c r="L146" s="1166"/>
      <c r="M146" s="1055"/>
      <c r="N146" s="1040"/>
      <c r="O146" s="1192"/>
      <c r="P146" s="1192"/>
    </row>
    <row r="147" ht="25.5" hidden="1" customHeight="1" outlineLevel="1">
      <c r="A147" s="1055"/>
      <c r="B147" s="1055"/>
      <c r="C147" s="125"/>
      <c r="D147" s="1217"/>
      <c r="E147" s="516">
        <v>0.0</v>
      </c>
      <c r="F147" s="510">
        <v>0.0</v>
      </c>
      <c r="G147" s="510">
        <v>0.0</v>
      </c>
      <c r="H147" s="517">
        <v>0.0</v>
      </c>
      <c r="I147" s="512" t="str">
        <f t="shared" si="43"/>
        <v>#DIV/0!</v>
      </c>
      <c r="J147" s="513">
        <f t="shared" si="44"/>
        <v>0</v>
      </c>
      <c r="K147" s="512" t="str">
        <f t="shared" si="45"/>
        <v>#DIV/0!</v>
      </c>
      <c r="L147" s="1166"/>
      <c r="M147" s="1055"/>
      <c r="N147" s="1040"/>
      <c r="O147" s="1192">
        <v>289.0</v>
      </c>
      <c r="P147" s="1192"/>
    </row>
    <row r="148" ht="25.5" customHeight="1" collapsed="1">
      <c r="A148" s="1102"/>
      <c r="B148" s="1049" t="str">
        <f>"Меню праздника "&amp;COUNTA(C149:C163)&amp;" шт"</f>
        <v>Меню праздника 14 шт</v>
      </c>
      <c r="C148" s="1149"/>
      <c r="D148" s="1186"/>
      <c r="E148" s="1176"/>
      <c r="F148" s="1187"/>
      <c r="G148" s="1187"/>
      <c r="H148" s="1179"/>
      <c r="I148" s="1103"/>
      <c r="J148" s="1102"/>
      <c r="K148" s="1103"/>
      <c r="L148" s="1151"/>
      <c r="M148" s="1102"/>
      <c r="N148" s="1102"/>
      <c r="O148" s="1187"/>
      <c r="P148" s="1187"/>
    </row>
    <row r="149" ht="25.5" hidden="1" customHeight="1" outlineLevel="1">
      <c r="A149" s="1055">
        <v>1.0</v>
      </c>
      <c r="B149" s="103"/>
      <c r="C149" s="178" t="s">
        <v>1815</v>
      </c>
      <c r="D149" s="1195"/>
      <c r="E149" s="516">
        <v>30.0</v>
      </c>
      <c r="F149" s="510">
        <v>79.0</v>
      </c>
      <c r="G149" s="510">
        <v>79.0</v>
      </c>
      <c r="H149" s="517">
        <v>20.38</v>
      </c>
      <c r="I149" s="521">
        <f t="shared" ref="I149:I162" si="46">H149/G149</f>
        <v>0.2579746835</v>
      </c>
      <c r="J149" s="513">
        <f t="shared" ref="J149:J162" si="47">G149-H149</f>
        <v>58.62</v>
      </c>
      <c r="K149" s="512">
        <f t="shared" ref="K149:K162" si="48">O149/H149-1</f>
        <v>2.876349362</v>
      </c>
      <c r="L149" s="1166"/>
      <c r="M149" s="1055"/>
      <c r="N149" s="1055"/>
      <c r="O149" s="510">
        <v>79.0</v>
      </c>
      <c r="P149" s="510"/>
    </row>
    <row r="150" ht="25.5" hidden="1" customHeight="1" outlineLevel="1">
      <c r="A150" s="1055">
        <v>2.0</v>
      </c>
      <c r="B150" s="125"/>
      <c r="C150" s="125" t="s">
        <v>1816</v>
      </c>
      <c r="D150" s="1195"/>
      <c r="E150" s="516">
        <v>40.0</v>
      </c>
      <c r="F150" s="510">
        <v>79.0</v>
      </c>
      <c r="G150" s="510">
        <v>79.0</v>
      </c>
      <c r="H150" s="1196">
        <v>20.2</v>
      </c>
      <c r="I150" s="521">
        <f t="shared" si="46"/>
        <v>0.2556962025</v>
      </c>
      <c r="J150" s="513">
        <f t="shared" si="47"/>
        <v>58.8</v>
      </c>
      <c r="K150" s="512">
        <f t="shared" si="48"/>
        <v>2.910891089</v>
      </c>
      <c r="L150" s="1166"/>
      <c r="M150" s="1055"/>
      <c r="N150" s="1055"/>
      <c r="O150" s="510">
        <v>79.0</v>
      </c>
      <c r="P150" s="510"/>
    </row>
    <row r="151" ht="25.5" hidden="1" customHeight="1" outlineLevel="1">
      <c r="A151" s="1055">
        <v>3.0</v>
      </c>
      <c r="B151" s="125"/>
      <c r="C151" s="125" t="s">
        <v>1817</v>
      </c>
      <c r="D151" s="1195"/>
      <c r="E151" s="516">
        <v>40.0</v>
      </c>
      <c r="F151" s="510">
        <v>59.0</v>
      </c>
      <c r="G151" s="510">
        <v>59.0</v>
      </c>
      <c r="H151" s="1196">
        <v>11.3</v>
      </c>
      <c r="I151" s="521">
        <f t="shared" si="46"/>
        <v>0.1915254237</v>
      </c>
      <c r="J151" s="513">
        <f t="shared" si="47"/>
        <v>47.7</v>
      </c>
      <c r="K151" s="512">
        <f t="shared" si="48"/>
        <v>4.221238938</v>
      </c>
      <c r="L151" s="1166"/>
      <c r="M151" s="1055"/>
      <c r="N151" s="1055"/>
      <c r="O151" s="510">
        <v>59.0</v>
      </c>
      <c r="P151" s="510"/>
    </row>
    <row r="152" ht="25.5" hidden="1" customHeight="1" outlineLevel="1">
      <c r="A152" s="1055">
        <v>5.0</v>
      </c>
      <c r="B152" s="125"/>
      <c r="C152" s="125" t="s">
        <v>1818</v>
      </c>
      <c r="D152" s="1195"/>
      <c r="E152" s="516">
        <v>50.0</v>
      </c>
      <c r="F152" s="510">
        <v>129.0</v>
      </c>
      <c r="G152" s="510">
        <v>129.0</v>
      </c>
      <c r="H152" s="1196">
        <v>40.72</v>
      </c>
      <c r="I152" s="521">
        <f t="shared" si="46"/>
        <v>0.3156589147</v>
      </c>
      <c r="J152" s="513">
        <f t="shared" si="47"/>
        <v>88.28</v>
      </c>
      <c r="K152" s="512">
        <f t="shared" si="48"/>
        <v>2.167976424</v>
      </c>
      <c r="L152" s="1166"/>
      <c r="M152" s="1055"/>
      <c r="N152" s="1055"/>
      <c r="O152" s="510">
        <v>129.0</v>
      </c>
      <c r="P152" s="510"/>
    </row>
    <row r="153" ht="32.25" hidden="1" customHeight="1" outlineLevel="1">
      <c r="A153" s="1055">
        <v>6.0</v>
      </c>
      <c r="B153" s="125"/>
      <c r="C153" s="125" t="s">
        <v>1819</v>
      </c>
      <c r="D153" s="1195"/>
      <c r="E153" s="516">
        <v>40.0</v>
      </c>
      <c r="F153" s="510">
        <v>59.0</v>
      </c>
      <c r="G153" s="510">
        <v>59.0</v>
      </c>
      <c r="H153" s="1196">
        <v>13.09</v>
      </c>
      <c r="I153" s="521">
        <f t="shared" si="46"/>
        <v>0.2218644068</v>
      </c>
      <c r="J153" s="513">
        <f t="shared" si="47"/>
        <v>45.91</v>
      </c>
      <c r="K153" s="512">
        <f t="shared" si="48"/>
        <v>3.507257448</v>
      </c>
      <c r="L153" s="1166"/>
      <c r="M153" s="1055"/>
      <c r="N153" s="1055"/>
      <c r="O153" s="510">
        <v>59.0</v>
      </c>
      <c r="P153" s="510"/>
    </row>
    <row r="154" ht="32.25" hidden="1" customHeight="1" outlineLevel="1">
      <c r="A154" s="1055">
        <v>7.0</v>
      </c>
      <c r="B154" s="125"/>
      <c r="C154" s="125" t="s">
        <v>1820</v>
      </c>
      <c r="D154" s="1195"/>
      <c r="E154" s="516">
        <v>30.0</v>
      </c>
      <c r="F154" s="510">
        <v>99.0</v>
      </c>
      <c r="G154" s="510">
        <v>99.0</v>
      </c>
      <c r="H154" s="1196">
        <v>30.0</v>
      </c>
      <c r="I154" s="521">
        <f t="shared" si="46"/>
        <v>0.303030303</v>
      </c>
      <c r="J154" s="513">
        <f t="shared" si="47"/>
        <v>69</v>
      </c>
      <c r="K154" s="512">
        <f t="shared" si="48"/>
        <v>2.3</v>
      </c>
      <c r="L154" s="1166"/>
      <c r="M154" s="1055"/>
      <c r="N154" s="1055"/>
      <c r="O154" s="510">
        <v>99.0</v>
      </c>
      <c r="P154" s="510"/>
    </row>
    <row r="155" ht="31.5" hidden="1" customHeight="1" outlineLevel="1">
      <c r="A155" s="1055">
        <v>8.0</v>
      </c>
      <c r="B155" s="125"/>
      <c r="C155" s="125" t="s">
        <v>1821</v>
      </c>
      <c r="D155" s="1195"/>
      <c r="E155" s="516">
        <v>30.0</v>
      </c>
      <c r="F155" s="510">
        <v>89.0</v>
      </c>
      <c r="G155" s="510">
        <v>89.0</v>
      </c>
      <c r="H155" s="1196">
        <v>20.65</v>
      </c>
      <c r="I155" s="521">
        <f t="shared" si="46"/>
        <v>0.2320224719</v>
      </c>
      <c r="J155" s="513">
        <f t="shared" si="47"/>
        <v>68.35</v>
      </c>
      <c r="K155" s="512">
        <f t="shared" si="48"/>
        <v>3.309927361</v>
      </c>
      <c r="L155" s="1166"/>
      <c r="M155" s="1055"/>
      <c r="N155" s="1055"/>
      <c r="O155" s="510">
        <v>89.0</v>
      </c>
      <c r="P155" s="510"/>
    </row>
    <row r="156" ht="20.25" hidden="1" customHeight="1" outlineLevel="1">
      <c r="A156" s="1055">
        <v>9.0</v>
      </c>
      <c r="B156" s="125"/>
      <c r="C156" s="125" t="s">
        <v>1822</v>
      </c>
      <c r="D156" s="1195"/>
      <c r="E156" s="516">
        <v>40.0</v>
      </c>
      <c r="F156" s="510">
        <v>49.0</v>
      </c>
      <c r="G156" s="510">
        <v>49.0</v>
      </c>
      <c r="H156" s="1196">
        <v>12.66</v>
      </c>
      <c r="I156" s="521">
        <f t="shared" si="46"/>
        <v>0.2583673469</v>
      </c>
      <c r="J156" s="513">
        <f t="shared" si="47"/>
        <v>36.34</v>
      </c>
      <c r="K156" s="512">
        <f t="shared" si="48"/>
        <v>2.870458136</v>
      </c>
      <c r="L156" s="1166"/>
      <c r="M156" s="1055"/>
      <c r="N156" s="1055"/>
      <c r="O156" s="510">
        <v>49.0</v>
      </c>
      <c r="P156" s="510"/>
    </row>
    <row r="157" ht="27.75" hidden="1" customHeight="1" outlineLevel="1">
      <c r="A157" s="1055">
        <v>10.0</v>
      </c>
      <c r="B157" s="125"/>
      <c r="C157" s="125" t="s">
        <v>1823</v>
      </c>
      <c r="D157" s="1195"/>
      <c r="E157" s="516">
        <v>50.0</v>
      </c>
      <c r="F157" s="510">
        <v>89.0</v>
      </c>
      <c r="G157" s="510">
        <v>89.0</v>
      </c>
      <c r="H157" s="1196">
        <v>24.75</v>
      </c>
      <c r="I157" s="521">
        <f t="shared" si="46"/>
        <v>0.2780898876</v>
      </c>
      <c r="J157" s="513">
        <f t="shared" si="47"/>
        <v>64.25</v>
      </c>
      <c r="K157" s="512">
        <f t="shared" si="48"/>
        <v>2.595959596</v>
      </c>
      <c r="L157" s="1166"/>
      <c r="M157" s="1055"/>
      <c r="N157" s="1055"/>
      <c r="O157" s="510">
        <v>89.0</v>
      </c>
      <c r="P157" s="510"/>
    </row>
    <row r="158" ht="32.25" hidden="1" customHeight="1" outlineLevel="1">
      <c r="A158" s="1055">
        <v>11.0</v>
      </c>
      <c r="B158" s="125"/>
      <c r="C158" s="125" t="s">
        <v>1824</v>
      </c>
      <c r="D158" s="1195"/>
      <c r="E158" s="516">
        <v>50.0</v>
      </c>
      <c r="F158" s="510">
        <v>179.0</v>
      </c>
      <c r="G158" s="510">
        <v>179.0</v>
      </c>
      <c r="H158" s="1196">
        <v>55.9</v>
      </c>
      <c r="I158" s="521">
        <f t="shared" si="46"/>
        <v>0.3122905028</v>
      </c>
      <c r="J158" s="513">
        <f t="shared" si="47"/>
        <v>123.1</v>
      </c>
      <c r="K158" s="512">
        <f t="shared" si="48"/>
        <v>2.202146691</v>
      </c>
      <c r="L158" s="1166"/>
      <c r="M158" s="1055"/>
      <c r="N158" s="1055"/>
      <c r="O158" s="510">
        <v>179.0</v>
      </c>
      <c r="P158" s="510"/>
    </row>
    <row r="159" ht="33.75" hidden="1" customHeight="1" outlineLevel="1">
      <c r="A159" s="1055">
        <v>12.0</v>
      </c>
      <c r="B159" s="125"/>
      <c r="C159" s="125" t="s">
        <v>1825</v>
      </c>
      <c r="D159" s="1195"/>
      <c r="E159" s="516">
        <v>50.0</v>
      </c>
      <c r="F159" s="510">
        <v>159.0</v>
      </c>
      <c r="G159" s="510">
        <v>159.0</v>
      </c>
      <c r="H159" s="1196">
        <v>43.04</v>
      </c>
      <c r="I159" s="521">
        <f t="shared" si="46"/>
        <v>0.2706918239</v>
      </c>
      <c r="J159" s="513">
        <f t="shared" si="47"/>
        <v>115.96</v>
      </c>
      <c r="K159" s="512">
        <f t="shared" si="48"/>
        <v>2.694237918</v>
      </c>
      <c r="L159" s="1166"/>
      <c r="M159" s="1055"/>
      <c r="N159" s="1055"/>
      <c r="O159" s="510">
        <v>159.0</v>
      </c>
      <c r="P159" s="510"/>
    </row>
    <row r="160" ht="24.0" hidden="1" customHeight="1" outlineLevel="1">
      <c r="A160" s="1055">
        <v>13.0</v>
      </c>
      <c r="B160" s="125"/>
      <c r="C160" s="125" t="s">
        <v>1826</v>
      </c>
      <c r="D160" s="1195"/>
      <c r="E160" s="516">
        <v>50.0</v>
      </c>
      <c r="F160" s="510">
        <v>169.0</v>
      </c>
      <c r="G160" s="510">
        <v>169.0</v>
      </c>
      <c r="H160" s="1196">
        <v>47.22</v>
      </c>
      <c r="I160" s="521">
        <f t="shared" si="46"/>
        <v>0.279408284</v>
      </c>
      <c r="J160" s="513">
        <f t="shared" si="47"/>
        <v>121.78</v>
      </c>
      <c r="K160" s="512">
        <f t="shared" si="48"/>
        <v>2.578991953</v>
      </c>
      <c r="L160" s="1166"/>
      <c r="M160" s="1055"/>
      <c r="N160" s="1055"/>
      <c r="O160" s="510">
        <v>169.0</v>
      </c>
      <c r="P160" s="510"/>
    </row>
    <row r="161" ht="25.5" hidden="1" customHeight="1" outlineLevel="1">
      <c r="A161" s="1055">
        <v>14.0</v>
      </c>
      <c r="B161" s="125"/>
      <c r="C161" s="1190" t="s">
        <v>1827</v>
      </c>
      <c r="D161" s="1197"/>
      <c r="E161" s="509">
        <v>50.0</v>
      </c>
      <c r="F161" s="1192">
        <v>99.0</v>
      </c>
      <c r="G161" s="1192">
        <v>99.0</v>
      </c>
      <c r="H161" s="511">
        <v>22.77</v>
      </c>
      <c r="I161" s="521">
        <f t="shared" si="46"/>
        <v>0.23</v>
      </c>
      <c r="J161" s="513">
        <f t="shared" si="47"/>
        <v>76.23</v>
      </c>
      <c r="K161" s="512">
        <f t="shared" si="48"/>
        <v>3.347826087</v>
      </c>
      <c r="L161" s="1045"/>
      <c r="M161" s="1040"/>
      <c r="N161" s="1040"/>
      <c r="O161" s="1192">
        <v>99.0</v>
      </c>
      <c r="P161" s="1192"/>
    </row>
    <row r="162" ht="25.5" hidden="1" customHeight="1" outlineLevel="1">
      <c r="A162" s="1055">
        <v>15.0</v>
      </c>
      <c r="B162" s="125"/>
      <c r="C162" s="1190" t="s">
        <v>1828</v>
      </c>
      <c r="D162" s="1197"/>
      <c r="E162" s="509">
        <v>50.0</v>
      </c>
      <c r="F162" s="1192">
        <v>99.0</v>
      </c>
      <c r="G162" s="1192">
        <v>99.0</v>
      </c>
      <c r="H162" s="511">
        <v>18.5</v>
      </c>
      <c r="I162" s="521">
        <f t="shared" si="46"/>
        <v>0.1868686869</v>
      </c>
      <c r="J162" s="513">
        <f t="shared" si="47"/>
        <v>80.5</v>
      </c>
      <c r="K162" s="512">
        <f t="shared" si="48"/>
        <v>4.351351351</v>
      </c>
      <c r="L162" s="1045"/>
      <c r="M162" s="1040"/>
      <c r="N162" s="1040"/>
      <c r="O162" s="1192">
        <v>99.0</v>
      </c>
      <c r="P162" s="1192"/>
    </row>
    <row r="163" ht="25.5" hidden="1" customHeight="1" outlineLevel="1">
      <c r="A163" s="1040"/>
      <c r="B163" s="125"/>
      <c r="C163" s="1198"/>
      <c r="D163" s="1197"/>
      <c r="E163" s="509"/>
      <c r="F163" s="1192"/>
      <c r="G163" s="1192"/>
      <c r="H163" s="511"/>
      <c r="I163" s="521"/>
      <c r="J163" s="1040"/>
      <c r="K163" s="1045"/>
      <c r="L163" s="1045"/>
      <c r="M163" s="1040"/>
      <c r="N163" s="1040"/>
      <c r="O163" s="1192"/>
      <c r="P163" s="1192"/>
    </row>
    <row r="164" ht="25.5" customHeight="1">
      <c r="A164" s="1040"/>
      <c r="B164" s="125"/>
      <c r="C164" s="1270"/>
      <c r="D164" s="1271"/>
      <c r="E164" s="509"/>
      <c r="F164" s="1192"/>
      <c r="G164" s="1192"/>
      <c r="H164" s="511"/>
      <c r="I164" s="1045"/>
      <c r="J164" s="1040"/>
      <c r="K164" s="1045"/>
      <c r="L164" s="1045"/>
      <c r="M164" s="1040"/>
      <c r="N164" s="1192"/>
      <c r="O164" s="1192"/>
      <c r="P164" s="1192"/>
    </row>
    <row r="165" ht="25.5" customHeight="1">
      <c r="A165" s="1040"/>
      <c r="B165" s="125"/>
      <c r="C165" s="1270"/>
      <c r="D165" s="1271"/>
      <c r="E165" s="509"/>
      <c r="F165" s="1192"/>
      <c r="G165" s="1192"/>
      <c r="H165" s="511"/>
      <c r="I165" s="1045"/>
      <c r="J165" s="1040"/>
      <c r="K165" s="1045"/>
      <c r="L165" s="1045"/>
      <c r="M165" s="1040"/>
      <c r="N165" s="1192"/>
      <c r="O165" s="1192"/>
      <c r="P165" s="1192"/>
    </row>
    <row r="166" ht="25.5" customHeight="1">
      <c r="A166" s="1040"/>
      <c r="B166" s="125"/>
      <c r="C166" s="1270"/>
      <c r="D166" s="1271"/>
      <c r="E166" s="509"/>
      <c r="F166" s="1192"/>
      <c r="G166" s="1192"/>
      <c r="H166" s="511"/>
      <c r="I166" s="1045"/>
      <c r="J166" s="1040"/>
      <c r="K166" s="1045"/>
      <c r="L166" s="1045"/>
      <c r="M166" s="1040"/>
      <c r="N166" s="1192"/>
      <c r="O166" s="1192"/>
      <c r="P166" s="1192"/>
    </row>
    <row r="167" ht="25.5" customHeight="1">
      <c r="A167" s="1040"/>
      <c r="B167" s="125"/>
      <c r="C167" s="1270"/>
      <c r="D167" s="1271"/>
      <c r="E167" s="509"/>
      <c r="F167" s="1192"/>
      <c r="G167" s="1192"/>
      <c r="H167" s="511"/>
      <c r="I167" s="1045"/>
      <c r="J167" s="1040"/>
      <c r="K167" s="1045"/>
      <c r="L167" s="1045"/>
      <c r="M167" s="1040"/>
      <c r="N167" s="1192"/>
      <c r="O167" s="1192"/>
      <c r="P167" s="1192"/>
    </row>
    <row r="168" ht="25.5" customHeight="1">
      <c r="A168" s="1040"/>
      <c r="B168" s="125"/>
      <c r="C168" s="1270"/>
      <c r="D168" s="1271"/>
      <c r="E168" s="509"/>
      <c r="F168" s="1192"/>
      <c r="G168" s="1192"/>
      <c r="H168" s="511"/>
      <c r="I168" s="1045"/>
      <c r="J168" s="1040"/>
      <c r="K168" s="1045"/>
      <c r="L168" s="1045"/>
      <c r="M168" s="1040"/>
      <c r="N168" s="1192"/>
      <c r="O168" s="1192"/>
      <c r="P168" s="1192"/>
    </row>
    <row r="169" ht="25.5" customHeight="1">
      <c r="A169" s="1040"/>
      <c r="B169" s="125"/>
      <c r="C169" s="1270"/>
      <c r="D169" s="1271"/>
      <c r="E169" s="509"/>
      <c r="F169" s="1192"/>
      <c r="G169" s="1192"/>
      <c r="H169" s="511"/>
      <c r="I169" s="1045"/>
      <c r="J169" s="1040"/>
      <c r="K169" s="1045"/>
      <c r="L169" s="1045"/>
      <c r="M169" s="1040"/>
      <c r="N169" s="1192"/>
      <c r="O169" s="1192"/>
      <c r="P169" s="1192"/>
    </row>
    <row r="170" ht="25.5" customHeight="1">
      <c r="A170" s="1040"/>
      <c r="B170" s="125"/>
      <c r="C170" s="1270"/>
      <c r="D170" s="1271"/>
      <c r="E170" s="509"/>
      <c r="F170" s="1192"/>
      <c r="G170" s="1192"/>
      <c r="H170" s="511"/>
      <c r="I170" s="1045"/>
      <c r="J170" s="1040"/>
      <c r="K170" s="1045"/>
      <c r="L170" s="1045"/>
      <c r="M170" s="1040"/>
      <c r="N170" s="1192"/>
      <c r="O170" s="1192"/>
      <c r="P170" s="1192"/>
    </row>
    <row r="171" ht="25.5" customHeight="1">
      <c r="A171" s="1040"/>
      <c r="B171" s="125"/>
      <c r="C171" s="1270"/>
      <c r="D171" s="1271"/>
      <c r="E171" s="509"/>
      <c r="F171" s="1192"/>
      <c r="G171" s="1192"/>
      <c r="H171" s="511"/>
      <c r="I171" s="1045"/>
      <c r="J171" s="1040"/>
      <c r="K171" s="1045"/>
      <c r="L171" s="1045"/>
      <c r="M171" s="1040"/>
      <c r="N171" s="1192"/>
      <c r="O171" s="1192"/>
      <c r="P171" s="1192"/>
    </row>
    <row r="172" ht="25.5" customHeight="1">
      <c r="A172" s="1040"/>
      <c r="B172" s="125"/>
      <c r="C172" s="1270"/>
      <c r="D172" s="1271"/>
      <c r="E172" s="509"/>
      <c r="F172" s="1192"/>
      <c r="G172" s="1192"/>
      <c r="H172" s="511"/>
      <c r="I172" s="1045"/>
      <c r="J172" s="1040"/>
      <c r="K172" s="1045"/>
      <c r="L172" s="1045"/>
      <c r="M172" s="1040"/>
      <c r="N172" s="1192"/>
      <c r="O172" s="1192"/>
      <c r="P172" s="1192"/>
    </row>
    <row r="173" ht="25.5" customHeight="1">
      <c r="A173" s="1040"/>
      <c r="B173" s="125"/>
      <c r="C173" s="1270"/>
      <c r="D173" s="1271"/>
      <c r="E173" s="509"/>
      <c r="F173" s="1192"/>
      <c r="G173" s="1192"/>
      <c r="H173" s="511"/>
      <c r="I173" s="1045"/>
      <c r="J173" s="1040"/>
      <c r="K173" s="1045"/>
      <c r="L173" s="1045"/>
      <c r="M173" s="1040"/>
      <c r="N173" s="1192"/>
      <c r="O173" s="1192"/>
      <c r="P173" s="1192"/>
    </row>
    <row r="174" ht="25.5" customHeight="1">
      <c r="A174" s="1040"/>
      <c r="B174" s="125"/>
      <c r="C174" s="1270"/>
      <c r="D174" s="1271"/>
      <c r="E174" s="509"/>
      <c r="F174" s="1192"/>
      <c r="G174" s="1192"/>
      <c r="H174" s="511"/>
      <c r="I174" s="1045"/>
      <c r="J174" s="1040"/>
      <c r="K174" s="1045"/>
      <c r="L174" s="1045"/>
      <c r="M174" s="1040"/>
      <c r="N174" s="1192"/>
      <c r="O174" s="1192"/>
      <c r="P174" s="1192"/>
    </row>
    <row r="175" ht="25.5" customHeight="1">
      <c r="A175" s="1040"/>
      <c r="B175" s="125"/>
      <c r="C175" s="1270"/>
      <c r="D175" s="1271"/>
      <c r="E175" s="509"/>
      <c r="F175" s="1192"/>
      <c r="G175" s="1192"/>
      <c r="H175" s="511"/>
      <c r="I175" s="1045"/>
      <c r="J175" s="1040"/>
      <c r="K175" s="1045"/>
      <c r="L175" s="1045"/>
      <c r="M175" s="1040"/>
      <c r="N175" s="1192"/>
      <c r="O175" s="1192"/>
      <c r="P175" s="1192"/>
    </row>
    <row r="176" ht="25.5" customHeight="1">
      <c r="A176" s="1040"/>
      <c r="B176" s="125"/>
      <c r="C176" s="1270"/>
      <c r="D176" s="1271"/>
      <c r="E176" s="509"/>
      <c r="F176" s="1192"/>
      <c r="G176" s="1192"/>
      <c r="H176" s="511"/>
      <c r="I176" s="1045"/>
      <c r="J176" s="1040"/>
      <c r="K176" s="1045"/>
      <c r="L176" s="1045"/>
      <c r="M176" s="1040"/>
      <c r="N176" s="1192"/>
      <c r="O176" s="1192"/>
      <c r="P176" s="1192"/>
    </row>
  </sheetData>
  <mergeCells count="1">
    <mergeCell ref="A1:B1"/>
  </mergeCells>
  <conditionalFormatting sqref="I1:I176 H50 J50">
    <cfRule type="colorScale" priority="1">
      <colorScale>
        <cfvo type="min"/>
        <cfvo type="percentile" val="50"/>
        <cfvo type="max"/>
        <color rgb="FF57BB8A"/>
        <color rgb="FFFFFFFF"/>
        <color rgb="FFE67C73"/>
      </colorScale>
    </cfRule>
  </conditionalFormatting>
  <conditionalFormatting sqref="M1:M176 N1:N163 O50:P50">
    <cfRule type="containsText" dxfId="0" priority="2" operator="containsText" text="нет">
      <formula>NOT(ISERROR(SEARCH(("нет"),(M1))))</formula>
    </cfRule>
  </conditionalFormatting>
  <conditionalFormatting sqref="F1:G1 N1:P1 F3:G84 N3:N81 O3:P84 L4:L85 H50 K50 M50 L103:L160">
    <cfRule type="colorScale" priority="3">
      <colorScale>
        <cfvo type="min"/>
        <cfvo type="max"/>
        <color rgb="FFFFFFFF"/>
        <color rgb="FFE67C73"/>
      </colorScale>
    </cfRule>
  </conditionalFormatting>
  <dataValidations>
    <dataValidation type="list" allowBlank="1" showErrorMessage="1" sqref="M3:N49 M50:P50 M51:N163 M164:M176">
      <formula1>"да,нет"</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10.29"/>
    <col customWidth="1" min="2" max="2" width="22.43"/>
    <col customWidth="1" min="3" max="3" width="30.0"/>
    <col customWidth="1" min="4" max="4" width="34.57"/>
    <col customWidth="1" min="5" max="5" width="8.43"/>
    <col customWidth="1" min="6" max="7" width="8.14"/>
    <col customWidth="1" min="8" max="8" width="8.43"/>
    <col customWidth="1" min="9" max="10" width="7.29"/>
    <col customWidth="1" min="11" max="11" width="7.14"/>
    <col customWidth="1" min="12" max="12" width="8.29"/>
    <col customWidth="1" min="13" max="14" width="9.71"/>
    <col customWidth="1" hidden="1" min="15" max="15" width="8.14"/>
  </cols>
  <sheetData>
    <row r="1" ht="25.5" customHeight="1">
      <c r="A1" s="1055"/>
      <c r="C1" s="125" t="s">
        <v>1623</v>
      </c>
      <c r="D1" s="1130" t="s">
        <v>1564</v>
      </c>
      <c r="E1" s="1125"/>
      <c r="F1" s="513"/>
      <c r="G1" s="513"/>
      <c r="H1" s="517"/>
      <c r="I1" s="512"/>
      <c r="J1" s="1055"/>
      <c r="K1" s="1055"/>
      <c r="L1" s="1055"/>
      <c r="M1" s="1055"/>
      <c r="N1" s="1040"/>
      <c r="O1" s="1194"/>
    </row>
    <row r="2" ht="66.0" customHeight="1">
      <c r="A2" s="103" t="s">
        <v>1287</v>
      </c>
      <c r="B2" s="1199" t="s">
        <v>1565</v>
      </c>
      <c r="C2" s="1169" t="s">
        <v>97</v>
      </c>
      <c r="D2" s="103" t="s">
        <v>1566</v>
      </c>
      <c r="E2" s="1200" t="s">
        <v>299</v>
      </c>
      <c r="F2" s="1095" t="s">
        <v>1831</v>
      </c>
      <c r="G2" s="1095" t="s">
        <v>707</v>
      </c>
      <c r="H2" s="1201" t="s">
        <v>526</v>
      </c>
      <c r="I2" s="1202" t="s">
        <v>305</v>
      </c>
      <c r="J2" s="103" t="s">
        <v>527</v>
      </c>
      <c r="K2" s="103" t="s">
        <v>307</v>
      </c>
      <c r="L2" s="103" t="s">
        <v>1628</v>
      </c>
      <c r="M2" s="103" t="s">
        <v>709</v>
      </c>
      <c r="N2" s="503"/>
      <c r="O2" s="1095" t="s">
        <v>1832</v>
      </c>
    </row>
    <row r="3" ht="27.0" customHeight="1">
      <c r="A3" s="1048"/>
      <c r="B3" s="1049" t="str">
        <f>"Блюда на компанию "&amp;COUNTA(C4:C14)&amp;" шт"</f>
        <v>Блюда на компанию 9 шт</v>
      </c>
      <c r="C3" s="1048"/>
      <c r="D3" s="1048"/>
      <c r="E3" s="1052"/>
      <c r="F3" s="1203"/>
      <c r="G3" s="1203"/>
      <c r="H3" s="1100"/>
      <c r="I3" s="1103">
        <f>AVERAGE(I4:I14)</f>
        <v>0.269255131</v>
      </c>
      <c r="J3" s="1048"/>
      <c r="K3" s="1048"/>
      <c r="L3" s="1048"/>
      <c r="M3" s="1102"/>
      <c r="N3" s="1102"/>
      <c r="O3" s="1203"/>
    </row>
    <row r="4" ht="25.5" customHeight="1" outlineLevel="1">
      <c r="A4" s="1055"/>
      <c r="B4" s="125" t="s">
        <v>1838</v>
      </c>
      <c r="C4" s="230" t="s">
        <v>1630</v>
      </c>
      <c r="D4" s="125" t="s">
        <v>1631</v>
      </c>
      <c r="E4" s="516" t="s">
        <v>1632</v>
      </c>
      <c r="F4" s="510">
        <v>769.0</v>
      </c>
      <c r="G4" s="510">
        <v>749.0</v>
      </c>
      <c r="H4" s="517">
        <v>177.0</v>
      </c>
      <c r="I4" s="512">
        <f t="shared" ref="I4:I14" si="1">H4/G4</f>
        <v>0.2363150868</v>
      </c>
      <c r="J4" s="513">
        <f t="shared" ref="J4:J14" si="2">G4-H4</f>
        <v>572</v>
      </c>
      <c r="K4" s="512">
        <f t="shared" ref="K4:K5" si="3">O4/H4-1</f>
        <v>3.514124294</v>
      </c>
      <c r="L4" s="1166"/>
      <c r="M4" s="1055" t="s">
        <v>313</v>
      </c>
      <c r="N4" s="1055"/>
      <c r="O4" s="510">
        <v>799.0</v>
      </c>
    </row>
    <row r="5" ht="84.75" customHeight="1" outlineLevel="1">
      <c r="A5" s="1041"/>
      <c r="B5" s="1158" t="s">
        <v>1834</v>
      </c>
      <c r="C5" s="1272"/>
      <c r="D5" s="1158" t="s">
        <v>1634</v>
      </c>
      <c r="E5" s="1144">
        <v>150.0</v>
      </c>
      <c r="F5" s="1168">
        <v>0.0</v>
      </c>
      <c r="G5" s="1168">
        <v>749.0</v>
      </c>
      <c r="H5" s="1163">
        <v>180.0</v>
      </c>
      <c r="I5" s="1147">
        <f t="shared" si="1"/>
        <v>0.2403204272</v>
      </c>
      <c r="J5" s="1168">
        <f t="shared" si="2"/>
        <v>569</v>
      </c>
      <c r="K5" s="1147">
        <f t="shared" si="3"/>
        <v>-1</v>
      </c>
      <c r="L5" s="1148"/>
      <c r="M5" s="1041"/>
      <c r="N5" s="1041"/>
      <c r="O5" s="1168"/>
    </row>
    <row r="6" ht="84.75" customHeight="1" outlineLevel="1">
      <c r="A6" s="1055"/>
      <c r="B6" s="381" t="s">
        <v>1840</v>
      </c>
      <c r="C6" s="125" t="s">
        <v>1842</v>
      </c>
      <c r="D6" s="381" t="s">
        <v>1636</v>
      </c>
      <c r="E6" s="1125">
        <v>400.0</v>
      </c>
      <c r="F6" s="513">
        <v>899.0</v>
      </c>
      <c r="G6" s="513">
        <v>899.0</v>
      </c>
      <c r="H6" s="517">
        <v>270.0</v>
      </c>
      <c r="I6" s="512">
        <f t="shared" si="1"/>
        <v>0.3003337041</v>
      </c>
      <c r="J6" s="513">
        <f t="shared" si="2"/>
        <v>629</v>
      </c>
      <c r="K6" s="1134">
        <f>O6/H6-1</f>
        <v>-1</v>
      </c>
      <c r="L6" s="1123">
        <v>999.0</v>
      </c>
      <c r="M6" s="1111" t="s">
        <v>315</v>
      </c>
      <c r="N6" s="1055"/>
      <c r="O6" s="513"/>
    </row>
    <row r="7" ht="127.5" customHeight="1" outlineLevel="1">
      <c r="A7" s="1055"/>
      <c r="B7" s="125" t="s">
        <v>1844</v>
      </c>
      <c r="C7" s="125" t="s">
        <v>330</v>
      </c>
      <c r="D7" s="381" t="s">
        <v>1638</v>
      </c>
      <c r="E7" s="516">
        <v>1000.0</v>
      </c>
      <c r="F7" s="510">
        <v>0.0</v>
      </c>
      <c r="G7" s="510">
        <v>1699.0</v>
      </c>
      <c r="H7" s="517">
        <v>499.0</v>
      </c>
      <c r="I7" s="512">
        <f t="shared" si="1"/>
        <v>0.2937021778</v>
      </c>
      <c r="J7" s="513">
        <f t="shared" si="2"/>
        <v>1200</v>
      </c>
      <c r="K7" s="512">
        <f t="shared" ref="K7:K10" si="4">O7/H7-1</f>
        <v>0.6012024048</v>
      </c>
      <c r="L7" s="1123">
        <v>1799.0</v>
      </c>
      <c r="M7" s="1111" t="s">
        <v>315</v>
      </c>
      <c r="N7" s="1055"/>
      <c r="O7" s="510">
        <v>799.0</v>
      </c>
    </row>
    <row r="8" ht="91.5" customHeight="1" outlineLevel="1">
      <c r="A8" s="1055"/>
      <c r="B8" s="381"/>
      <c r="C8" s="125" t="s">
        <v>108</v>
      </c>
      <c r="D8" s="381" t="s">
        <v>1639</v>
      </c>
      <c r="E8" s="516">
        <v>550.0</v>
      </c>
      <c r="F8" s="510">
        <v>699.0</v>
      </c>
      <c r="G8" s="510">
        <v>799.0</v>
      </c>
      <c r="H8" s="517">
        <v>210.17</v>
      </c>
      <c r="I8" s="512">
        <f t="shared" si="1"/>
        <v>0.2630413016</v>
      </c>
      <c r="J8" s="513">
        <f t="shared" si="2"/>
        <v>588.83</v>
      </c>
      <c r="K8" s="512">
        <f t="shared" si="4"/>
        <v>2.563781701</v>
      </c>
      <c r="L8" s="1123">
        <v>899.0</v>
      </c>
      <c r="M8" s="1111" t="s">
        <v>315</v>
      </c>
      <c r="N8" s="1055"/>
      <c r="O8" s="510">
        <v>749.0</v>
      </c>
    </row>
    <row r="9" ht="106.5" customHeight="1" outlineLevel="1">
      <c r="A9" s="1055"/>
      <c r="B9" s="381" t="s">
        <v>1854</v>
      </c>
      <c r="C9" s="125" t="s">
        <v>1640</v>
      </c>
      <c r="D9" s="381" t="s">
        <v>1641</v>
      </c>
      <c r="E9" s="516">
        <v>1400.0</v>
      </c>
      <c r="F9" s="510">
        <v>2199.0</v>
      </c>
      <c r="G9" s="510">
        <v>2299.0</v>
      </c>
      <c r="H9" s="517">
        <v>630.0</v>
      </c>
      <c r="I9" s="512">
        <f t="shared" si="1"/>
        <v>0.2740321879</v>
      </c>
      <c r="J9" s="513">
        <f t="shared" si="2"/>
        <v>1669</v>
      </c>
      <c r="K9" s="512">
        <f t="shared" si="4"/>
        <v>2.173015873</v>
      </c>
      <c r="L9" s="1123">
        <v>2499.0</v>
      </c>
      <c r="M9" s="1111" t="s">
        <v>315</v>
      </c>
      <c r="N9" s="1055"/>
      <c r="O9" s="510">
        <v>1999.0</v>
      </c>
    </row>
    <row r="10" ht="84.75" customHeight="1" outlineLevel="1">
      <c r="A10" s="1041"/>
      <c r="B10" s="1273" t="s">
        <v>1851</v>
      </c>
      <c r="C10" s="1273" t="s">
        <v>1642</v>
      </c>
      <c r="D10" s="1273" t="s">
        <v>1643</v>
      </c>
      <c r="E10" s="1144">
        <v>500.0</v>
      </c>
      <c r="F10" s="1145">
        <v>999.0</v>
      </c>
      <c r="G10" s="1145">
        <v>1249.0</v>
      </c>
      <c r="H10" s="1163">
        <v>374.6</v>
      </c>
      <c r="I10" s="1147">
        <f t="shared" si="1"/>
        <v>0.2999199359</v>
      </c>
      <c r="J10" s="1168">
        <f t="shared" si="2"/>
        <v>874.4</v>
      </c>
      <c r="K10" s="1147">
        <f t="shared" si="4"/>
        <v>-0.3085958356</v>
      </c>
      <c r="L10" s="1148">
        <v>1399.0</v>
      </c>
      <c r="M10" s="1041" t="s">
        <v>315</v>
      </c>
      <c r="N10" s="1041"/>
      <c r="O10" s="1145">
        <v>259.0</v>
      </c>
    </row>
    <row r="11" ht="83.25" customHeight="1" outlineLevel="1">
      <c r="A11" s="1055"/>
      <c r="B11" s="381"/>
      <c r="C11" s="125" t="s">
        <v>1644</v>
      </c>
      <c r="D11" s="1055" t="s">
        <v>1645</v>
      </c>
      <c r="E11" s="1125">
        <v>1200.0</v>
      </c>
      <c r="F11" s="513">
        <v>1299.0</v>
      </c>
      <c r="G11" s="513">
        <v>1399.0</v>
      </c>
      <c r="H11" s="517">
        <v>314.14</v>
      </c>
      <c r="I11" s="512">
        <f t="shared" si="1"/>
        <v>0.2245461044</v>
      </c>
      <c r="J11" s="513">
        <f t="shared" si="2"/>
        <v>1084.86</v>
      </c>
      <c r="K11" s="1126">
        <f t="shared" ref="K11:K14" si="5">O11/H11-1</f>
        <v>2.816769593</v>
      </c>
      <c r="L11" s="1123"/>
      <c r="M11" s="1055" t="s">
        <v>313</v>
      </c>
      <c r="N11" s="1055"/>
      <c r="O11" s="513">
        <v>1199.0</v>
      </c>
    </row>
    <row r="12" ht="25.5" customHeight="1" outlineLevel="1">
      <c r="A12" s="1055"/>
      <c r="B12" s="1130" t="s">
        <v>1856</v>
      </c>
      <c r="C12" s="178"/>
      <c r="D12" s="1055" t="s">
        <v>1647</v>
      </c>
      <c r="E12" s="1125">
        <v>1200.0</v>
      </c>
      <c r="F12" s="513">
        <v>1799.0</v>
      </c>
      <c r="G12" s="513">
        <v>1399.0</v>
      </c>
      <c r="H12" s="517">
        <v>360.0</v>
      </c>
      <c r="I12" s="512">
        <f t="shared" si="1"/>
        <v>0.2573266619</v>
      </c>
      <c r="J12" s="513">
        <f t="shared" si="2"/>
        <v>1039</v>
      </c>
      <c r="K12" s="1126">
        <f t="shared" si="5"/>
        <v>-1</v>
      </c>
      <c r="L12" s="1123"/>
      <c r="M12" s="1055" t="s">
        <v>313</v>
      </c>
      <c r="N12" s="1055"/>
      <c r="O12" s="1166"/>
    </row>
    <row r="13" ht="75.75" customHeight="1" outlineLevel="1">
      <c r="A13" s="1055"/>
      <c r="B13" s="1130" t="s">
        <v>1846</v>
      </c>
      <c r="C13" s="1131" t="s">
        <v>1650</v>
      </c>
      <c r="D13" s="1055" t="s">
        <v>1651</v>
      </c>
      <c r="E13" s="1132">
        <v>700.0</v>
      </c>
      <c r="F13" s="1123">
        <v>0.0</v>
      </c>
      <c r="G13" s="1123">
        <v>1249.0</v>
      </c>
      <c r="H13" s="517">
        <v>370.0</v>
      </c>
      <c r="I13" s="512">
        <f t="shared" si="1"/>
        <v>0.2962369896</v>
      </c>
      <c r="J13" s="1133">
        <f t="shared" si="2"/>
        <v>879</v>
      </c>
      <c r="K13" s="1134">
        <f t="shared" si="5"/>
        <v>2.240540541</v>
      </c>
      <c r="L13" s="1123">
        <v>1399.0</v>
      </c>
      <c r="M13" s="1274" t="s">
        <v>315</v>
      </c>
      <c r="N13" s="1135"/>
      <c r="O13" s="1166">
        <v>1199.0</v>
      </c>
    </row>
    <row r="14" ht="207.75" customHeight="1" outlineLevel="1">
      <c r="A14" s="1055"/>
      <c r="B14" s="1130"/>
      <c r="C14" s="1131" t="s">
        <v>1648</v>
      </c>
      <c r="D14" s="1055" t="s">
        <v>1649</v>
      </c>
      <c r="E14" s="1132">
        <v>1250.0</v>
      </c>
      <c r="F14" s="510">
        <v>2799.0</v>
      </c>
      <c r="G14" s="510">
        <v>2699.0</v>
      </c>
      <c r="H14" s="517">
        <v>745.01</v>
      </c>
      <c r="I14" s="512">
        <f t="shared" si="1"/>
        <v>0.2760318637</v>
      </c>
      <c r="J14" s="1133">
        <f t="shared" si="2"/>
        <v>1953.99</v>
      </c>
      <c r="K14" s="1134">
        <f t="shared" si="5"/>
        <v>2.488543778</v>
      </c>
      <c r="L14" s="1123">
        <v>2999.0</v>
      </c>
      <c r="M14" s="1274" t="s">
        <v>315</v>
      </c>
      <c r="N14" s="1135"/>
      <c r="O14" s="1166">
        <v>2599.0</v>
      </c>
    </row>
    <row r="15" ht="27.0" customHeight="1">
      <c r="A15" s="1048"/>
      <c r="B15" s="1049" t="str">
        <f>"Япония "&amp;COUNTA(C16:C23)&amp;" шт"</f>
        <v>Япония 6 шт</v>
      </c>
      <c r="C15" s="1048"/>
      <c r="D15" s="1048"/>
      <c r="E15" s="1052"/>
      <c r="F15" s="1203"/>
      <c r="G15" s="1203"/>
      <c r="H15" s="1100"/>
      <c r="I15" s="1103">
        <f>AVERAGE(I16:I23)</f>
        <v>0.2496320322</v>
      </c>
      <c r="J15" s="1048"/>
      <c r="K15" s="1048"/>
      <c r="L15" s="1048"/>
      <c r="M15" s="1102"/>
      <c r="N15" s="1102"/>
      <c r="O15" s="1203"/>
    </row>
    <row r="16" ht="25.5" customHeight="1" outlineLevel="1">
      <c r="A16" s="1055"/>
      <c r="B16" s="1141"/>
      <c r="C16" s="125" t="s">
        <v>1652</v>
      </c>
      <c r="D16" s="1275" t="s">
        <v>1653</v>
      </c>
      <c r="E16" s="516">
        <v>200.0</v>
      </c>
      <c r="F16" s="510">
        <v>399.0</v>
      </c>
      <c r="G16" s="510">
        <v>399.0</v>
      </c>
      <c r="H16" s="517">
        <v>65.9</v>
      </c>
      <c r="I16" s="512">
        <f t="shared" ref="I16:I23" si="6">H16/G16</f>
        <v>0.1651629073</v>
      </c>
      <c r="J16" s="513">
        <f t="shared" ref="J16:J23" si="7">G16-H16</f>
        <v>333.1</v>
      </c>
      <c r="K16" s="512">
        <f t="shared" ref="K16:K23" si="8">O16/H16-1</f>
        <v>5.054628225</v>
      </c>
      <c r="L16" s="1123">
        <v>499.0</v>
      </c>
      <c r="M16" s="1111" t="s">
        <v>315</v>
      </c>
      <c r="N16" s="1055"/>
      <c r="O16" s="510">
        <v>399.0</v>
      </c>
    </row>
    <row r="17" ht="25.5" customHeight="1" outlineLevel="1">
      <c r="A17" s="1055"/>
      <c r="B17" s="1055"/>
      <c r="C17" s="125" t="s">
        <v>1654</v>
      </c>
      <c r="D17" s="1055" t="s">
        <v>1655</v>
      </c>
      <c r="E17" s="516">
        <v>200.0</v>
      </c>
      <c r="F17" s="510">
        <v>499.0</v>
      </c>
      <c r="G17" s="510">
        <v>529.0</v>
      </c>
      <c r="H17" s="517">
        <v>145.9</v>
      </c>
      <c r="I17" s="512">
        <f t="shared" si="6"/>
        <v>0.2758034026</v>
      </c>
      <c r="J17" s="513">
        <f t="shared" si="7"/>
        <v>383.1</v>
      </c>
      <c r="K17" s="512">
        <f t="shared" si="8"/>
        <v>2.420150788</v>
      </c>
      <c r="L17" s="1123">
        <v>599.0</v>
      </c>
      <c r="M17" s="1111" t="s">
        <v>315</v>
      </c>
      <c r="N17" s="1055"/>
      <c r="O17" s="510">
        <v>499.0</v>
      </c>
    </row>
    <row r="18" ht="25.5" customHeight="1" outlineLevel="1">
      <c r="A18" s="1055"/>
      <c r="B18" s="1055"/>
      <c r="C18" s="125" t="s">
        <v>1863</v>
      </c>
      <c r="D18" s="1275" t="s">
        <v>1657</v>
      </c>
      <c r="E18" s="516">
        <v>160.0</v>
      </c>
      <c r="F18" s="510">
        <v>359.0</v>
      </c>
      <c r="G18" s="510">
        <v>359.0</v>
      </c>
      <c r="H18" s="517">
        <v>58.9</v>
      </c>
      <c r="I18" s="512">
        <f t="shared" si="6"/>
        <v>0.1640668524</v>
      </c>
      <c r="J18" s="513">
        <f t="shared" si="7"/>
        <v>300.1</v>
      </c>
      <c r="K18" s="512">
        <f t="shared" si="8"/>
        <v>4.925297114</v>
      </c>
      <c r="L18" s="1123">
        <v>399.0</v>
      </c>
      <c r="M18" s="1111" t="s">
        <v>315</v>
      </c>
      <c r="N18" s="1055"/>
      <c r="O18" s="510">
        <v>349.0</v>
      </c>
    </row>
    <row r="19" ht="25.5" customHeight="1" outlineLevel="1">
      <c r="A19" s="1055"/>
      <c r="B19" s="1055"/>
      <c r="C19" s="125" t="s">
        <v>1658</v>
      </c>
      <c r="D19" s="1275" t="s">
        <v>1659</v>
      </c>
      <c r="E19" s="516">
        <v>230.0</v>
      </c>
      <c r="F19" s="510">
        <v>429.0</v>
      </c>
      <c r="G19" s="510">
        <v>449.0</v>
      </c>
      <c r="H19" s="517">
        <v>111.0</v>
      </c>
      <c r="I19" s="512">
        <f t="shared" si="6"/>
        <v>0.2472160356</v>
      </c>
      <c r="J19" s="513">
        <f t="shared" si="7"/>
        <v>338</v>
      </c>
      <c r="K19" s="512">
        <f t="shared" si="8"/>
        <v>2.594594595</v>
      </c>
      <c r="L19" s="1123">
        <v>499.0</v>
      </c>
      <c r="M19" s="1111" t="s">
        <v>315</v>
      </c>
      <c r="N19" s="1055"/>
      <c r="O19" s="510">
        <v>399.0</v>
      </c>
    </row>
    <row r="20" ht="111.0" customHeight="1" outlineLevel="1">
      <c r="A20" s="1055"/>
      <c r="B20" s="1055" t="s">
        <v>1864</v>
      </c>
      <c r="C20" s="125" t="s">
        <v>1660</v>
      </c>
      <c r="D20" s="1275" t="s">
        <v>1661</v>
      </c>
      <c r="E20" s="516">
        <v>240.0</v>
      </c>
      <c r="F20" s="510">
        <v>499.0</v>
      </c>
      <c r="G20" s="510">
        <v>529.0</v>
      </c>
      <c r="H20" s="517">
        <v>145.9</v>
      </c>
      <c r="I20" s="512">
        <f t="shared" si="6"/>
        <v>0.2758034026</v>
      </c>
      <c r="J20" s="513">
        <f t="shared" si="7"/>
        <v>383.1</v>
      </c>
      <c r="K20" s="512">
        <f t="shared" si="8"/>
        <v>2.420150788</v>
      </c>
      <c r="L20" s="1123">
        <v>589.0</v>
      </c>
      <c r="M20" s="1111" t="s">
        <v>315</v>
      </c>
      <c r="N20" s="1055"/>
      <c r="O20" s="510">
        <v>499.0</v>
      </c>
    </row>
    <row r="21" ht="67.5" customHeight="1" outlineLevel="1">
      <c r="A21" s="1055"/>
      <c r="B21" s="1055"/>
      <c r="C21" s="125" t="s">
        <v>1662</v>
      </c>
      <c r="D21" s="1055" t="s">
        <v>1663</v>
      </c>
      <c r="E21" s="516">
        <v>200.0</v>
      </c>
      <c r="F21" s="510">
        <v>399.0</v>
      </c>
      <c r="G21" s="510">
        <v>419.0</v>
      </c>
      <c r="H21" s="1142">
        <v>123.9</v>
      </c>
      <c r="I21" s="512">
        <f t="shared" si="6"/>
        <v>0.2957040573</v>
      </c>
      <c r="J21" s="513">
        <f t="shared" si="7"/>
        <v>295.1</v>
      </c>
      <c r="K21" s="512">
        <f t="shared" si="8"/>
        <v>-1</v>
      </c>
      <c r="L21" s="1123">
        <v>479.0</v>
      </c>
      <c r="M21" s="1111" t="s">
        <v>315</v>
      </c>
      <c r="N21" s="1055"/>
      <c r="O21" s="510"/>
    </row>
    <row r="22" ht="67.5" customHeight="1" outlineLevel="1">
      <c r="A22" s="1055"/>
      <c r="B22" s="1055" t="s">
        <v>1940</v>
      </c>
      <c r="C22" s="125"/>
      <c r="D22" s="1275" t="s">
        <v>1665</v>
      </c>
      <c r="E22" s="516">
        <v>120.0</v>
      </c>
      <c r="F22" s="510">
        <v>0.0</v>
      </c>
      <c r="G22" s="510">
        <v>579.0</v>
      </c>
      <c r="H22" s="1142">
        <v>186.9</v>
      </c>
      <c r="I22" s="512">
        <f t="shared" si="6"/>
        <v>0.3227979275</v>
      </c>
      <c r="J22" s="513">
        <f t="shared" si="7"/>
        <v>392.1</v>
      </c>
      <c r="K22" s="512">
        <f t="shared" si="8"/>
        <v>-1</v>
      </c>
      <c r="L22" s="1123">
        <v>659.0</v>
      </c>
      <c r="M22" s="1111" t="s">
        <v>315</v>
      </c>
      <c r="N22" s="1055"/>
      <c r="O22" s="510"/>
    </row>
    <row r="23" ht="67.5" customHeight="1" outlineLevel="1">
      <c r="A23" s="1055"/>
      <c r="B23" s="1055" t="s">
        <v>1868</v>
      </c>
      <c r="C23" s="125"/>
      <c r="D23" s="1055" t="s">
        <v>1667</v>
      </c>
      <c r="E23" s="516">
        <v>200.0</v>
      </c>
      <c r="F23" s="510">
        <v>299.0</v>
      </c>
      <c r="G23" s="510">
        <v>299.0</v>
      </c>
      <c r="H23" s="1142">
        <v>74.9</v>
      </c>
      <c r="I23" s="512">
        <f t="shared" si="6"/>
        <v>0.2505016722</v>
      </c>
      <c r="J23" s="513">
        <f t="shared" si="7"/>
        <v>224.1</v>
      </c>
      <c r="K23" s="512">
        <f t="shared" si="8"/>
        <v>-1</v>
      </c>
      <c r="L23" s="1123">
        <v>359.0</v>
      </c>
      <c r="M23" s="1111" t="s">
        <v>315</v>
      </c>
      <c r="N23" s="1055"/>
      <c r="O23" s="510"/>
    </row>
    <row r="24" ht="25.5" customHeight="1">
      <c r="A24" s="1049"/>
      <c r="B24" s="1049" t="str">
        <f>"Салаты "&amp;COUNTA(C25:C30)&amp;" шт"</f>
        <v>Салаты 6 шт</v>
      </c>
      <c r="C24" s="1149"/>
      <c r="D24" s="1149"/>
      <c r="E24" s="1150"/>
      <c r="F24" s="1209"/>
      <c r="G24" s="1209"/>
      <c r="H24" s="1054"/>
      <c r="I24" s="1103">
        <f>AVERAGE(I25:I30)</f>
        <v>0.2562176299</v>
      </c>
      <c r="J24" s="1149"/>
      <c r="K24" s="1149"/>
      <c r="L24" s="1151"/>
      <c r="M24" s="1153"/>
      <c r="N24" s="1153"/>
      <c r="O24" s="1209"/>
    </row>
    <row r="25" ht="47.25" customHeight="1" outlineLevel="1">
      <c r="A25" s="1041"/>
      <c r="B25" s="294" t="s">
        <v>1941</v>
      </c>
      <c r="C25" s="294" t="s">
        <v>1669</v>
      </c>
      <c r="D25" s="1158" t="s">
        <v>1670</v>
      </c>
      <c r="E25" s="1144">
        <v>180.0</v>
      </c>
      <c r="F25" s="1145">
        <v>599.0</v>
      </c>
      <c r="G25" s="1145">
        <v>549.0</v>
      </c>
      <c r="H25" s="1163">
        <v>129.0</v>
      </c>
      <c r="I25" s="1147">
        <f t="shared" ref="I25:I30" si="9">H25/G25</f>
        <v>0.2349726776</v>
      </c>
      <c r="J25" s="1168">
        <f t="shared" ref="J25:J30" si="10">G25-H25</f>
        <v>420</v>
      </c>
      <c r="K25" s="1147">
        <f t="shared" ref="K25:K30" si="11">O25/H25-1</f>
        <v>3.643410853</v>
      </c>
      <c r="L25" s="1148"/>
      <c r="M25" s="1041" t="s">
        <v>313</v>
      </c>
      <c r="N25" s="1041"/>
      <c r="O25" s="1145">
        <v>599.0</v>
      </c>
    </row>
    <row r="26" ht="45.0" customHeight="1" outlineLevel="1">
      <c r="A26" s="1041"/>
      <c r="B26" s="1273" t="s">
        <v>1871</v>
      </c>
      <c r="C26" s="1273" t="s">
        <v>1948</v>
      </c>
      <c r="D26" s="1276" t="s">
        <v>1671</v>
      </c>
      <c r="E26" s="1144">
        <v>180.0</v>
      </c>
      <c r="F26" s="1145">
        <v>299.0</v>
      </c>
      <c r="G26" s="1145">
        <v>429.0</v>
      </c>
      <c r="H26" s="1163">
        <v>112.0</v>
      </c>
      <c r="I26" s="1147">
        <f t="shared" si="9"/>
        <v>0.2610722611</v>
      </c>
      <c r="J26" s="1168">
        <f t="shared" si="10"/>
        <v>317</v>
      </c>
      <c r="K26" s="1147">
        <f t="shared" si="11"/>
        <v>1.401785714</v>
      </c>
      <c r="L26" s="1277"/>
      <c r="M26" s="1041" t="s">
        <v>313</v>
      </c>
      <c r="N26" s="1041"/>
      <c r="O26" s="1145">
        <v>269.0</v>
      </c>
    </row>
    <row r="27" ht="30.0" customHeight="1" outlineLevel="1">
      <c r="A27" s="1055"/>
      <c r="B27" s="125"/>
      <c r="C27" s="125" t="s">
        <v>640</v>
      </c>
      <c r="D27" s="1278" t="s">
        <v>357</v>
      </c>
      <c r="E27" s="516">
        <v>190.0</v>
      </c>
      <c r="F27" s="510">
        <v>399.0</v>
      </c>
      <c r="G27" s="510">
        <v>429.0</v>
      </c>
      <c r="H27" s="1142">
        <v>113.98</v>
      </c>
      <c r="I27" s="512">
        <f t="shared" si="9"/>
        <v>0.2656876457</v>
      </c>
      <c r="J27" s="513">
        <f t="shared" si="10"/>
        <v>315.02</v>
      </c>
      <c r="K27" s="512">
        <f t="shared" si="11"/>
        <v>2.500614143</v>
      </c>
      <c r="L27" s="1123">
        <v>479.0</v>
      </c>
      <c r="M27" s="1111" t="s">
        <v>315</v>
      </c>
      <c r="N27" s="1055"/>
      <c r="O27" s="510">
        <v>399.0</v>
      </c>
    </row>
    <row r="28" ht="25.5" customHeight="1" outlineLevel="1">
      <c r="A28" s="1055"/>
      <c r="B28" s="125"/>
      <c r="C28" s="125" t="s">
        <v>642</v>
      </c>
      <c r="D28" s="1278" t="s">
        <v>1672</v>
      </c>
      <c r="E28" s="516">
        <v>210.0</v>
      </c>
      <c r="F28" s="510">
        <v>399.0</v>
      </c>
      <c r="G28" s="510">
        <v>429.0</v>
      </c>
      <c r="H28" s="1142">
        <v>88.44</v>
      </c>
      <c r="I28" s="512">
        <f t="shared" si="9"/>
        <v>0.2061538462</v>
      </c>
      <c r="J28" s="513">
        <f t="shared" si="10"/>
        <v>340.56</v>
      </c>
      <c r="K28" s="512">
        <f t="shared" si="11"/>
        <v>3.511533243</v>
      </c>
      <c r="L28" s="1123">
        <v>479.0</v>
      </c>
      <c r="M28" s="1111" t="s">
        <v>315</v>
      </c>
      <c r="N28" s="1055"/>
      <c r="O28" s="510">
        <v>399.0</v>
      </c>
    </row>
    <row r="29" ht="30.0" customHeight="1" outlineLevel="1">
      <c r="A29" s="1055"/>
      <c r="B29" s="125"/>
      <c r="C29" s="125" t="s">
        <v>124</v>
      </c>
      <c r="D29" s="381" t="s">
        <v>1674</v>
      </c>
      <c r="E29" s="516">
        <v>210.0</v>
      </c>
      <c r="F29" s="510">
        <v>569.0</v>
      </c>
      <c r="G29" s="510">
        <v>549.0</v>
      </c>
      <c r="H29" s="1142">
        <v>146.69</v>
      </c>
      <c r="I29" s="512">
        <f t="shared" si="9"/>
        <v>0.2671948998</v>
      </c>
      <c r="J29" s="513">
        <f t="shared" si="10"/>
        <v>402.31</v>
      </c>
      <c r="K29" s="512">
        <f t="shared" si="11"/>
        <v>2.878928352</v>
      </c>
      <c r="L29" s="1123">
        <v>639.0</v>
      </c>
      <c r="M29" s="1111" t="s">
        <v>315</v>
      </c>
      <c r="N29" s="1055"/>
      <c r="O29" s="510">
        <v>569.0</v>
      </c>
    </row>
    <row r="30" ht="76.5" customHeight="1" outlineLevel="1">
      <c r="A30" s="1041"/>
      <c r="B30" s="294" t="s">
        <v>1943</v>
      </c>
      <c r="C30" s="294" t="s">
        <v>1675</v>
      </c>
      <c r="D30" s="1158" t="s">
        <v>1676</v>
      </c>
      <c r="E30" s="1144">
        <v>150.0</v>
      </c>
      <c r="F30" s="1145">
        <v>459.0</v>
      </c>
      <c r="G30" s="1145">
        <v>499.0</v>
      </c>
      <c r="H30" s="1146">
        <v>150.81</v>
      </c>
      <c r="I30" s="1147">
        <f t="shared" si="9"/>
        <v>0.3022244489</v>
      </c>
      <c r="J30" s="1168">
        <f t="shared" si="10"/>
        <v>348.19</v>
      </c>
      <c r="K30" s="1147">
        <f t="shared" si="11"/>
        <v>2.308799151</v>
      </c>
      <c r="L30" s="1148"/>
      <c r="M30" s="1041" t="s">
        <v>313</v>
      </c>
      <c r="N30" s="1041"/>
      <c r="O30" s="1145">
        <v>499.0</v>
      </c>
    </row>
    <row r="31" ht="25.5" customHeight="1">
      <c r="A31" s="1048"/>
      <c r="B31" s="1049" t="str">
        <f>"Закуски "&amp;COUNTA(C32:C38)&amp;" шт"</f>
        <v>Закуски 7 шт</v>
      </c>
      <c r="C31" s="1051"/>
      <c r="D31" s="1051"/>
      <c r="E31" s="1160"/>
      <c r="F31" s="1212"/>
      <c r="G31" s="1212"/>
      <c r="H31" s="1054"/>
      <c r="I31" s="1103">
        <f>AVERAGE(I32:I38)</f>
        <v>0.2615159658</v>
      </c>
      <c r="J31" s="1051"/>
      <c r="K31" s="1051"/>
      <c r="L31" s="1051"/>
      <c r="M31" s="1050"/>
      <c r="N31" s="1050"/>
      <c r="O31" s="1212"/>
    </row>
    <row r="32" ht="47.25" customHeight="1" outlineLevel="1">
      <c r="A32" s="1055"/>
      <c r="B32" s="125" t="s">
        <v>1682</v>
      </c>
      <c r="C32" s="125" t="s">
        <v>1682</v>
      </c>
      <c r="D32" s="381"/>
      <c r="E32" s="516">
        <v>200.0</v>
      </c>
      <c r="F32" s="510">
        <v>0.0</v>
      </c>
      <c r="G32" s="510">
        <v>449.0</v>
      </c>
      <c r="H32" s="517">
        <v>137.9</v>
      </c>
      <c r="I32" s="512">
        <f t="shared" ref="I32:I38" si="12">H32/G32</f>
        <v>0.3071269488</v>
      </c>
      <c r="J32" s="513">
        <f t="shared" ref="J32:J38" si="13">G32-H32</f>
        <v>311.1</v>
      </c>
      <c r="K32" s="512">
        <f t="shared" ref="K32:K38" si="14">O32/H32-1</f>
        <v>1.893401015</v>
      </c>
      <c r="L32" s="1123">
        <v>499.0</v>
      </c>
      <c r="M32" s="1111" t="s">
        <v>315</v>
      </c>
      <c r="N32" s="1055"/>
      <c r="O32" s="510">
        <v>399.0</v>
      </c>
    </row>
    <row r="33" ht="25.5" customHeight="1" outlineLevel="1">
      <c r="A33" s="1055"/>
      <c r="B33" s="125" t="s">
        <v>1944</v>
      </c>
      <c r="C33" s="125" t="s">
        <v>1945</v>
      </c>
      <c r="D33" s="381"/>
      <c r="E33" s="516" t="s">
        <v>1686</v>
      </c>
      <c r="F33" s="510">
        <v>0.0</v>
      </c>
      <c r="G33" s="510">
        <v>199.0</v>
      </c>
      <c r="H33" s="517">
        <v>45.9</v>
      </c>
      <c r="I33" s="512">
        <f t="shared" si="12"/>
        <v>0.2306532663</v>
      </c>
      <c r="J33" s="513">
        <f t="shared" si="13"/>
        <v>153.1</v>
      </c>
      <c r="K33" s="512">
        <f t="shared" si="14"/>
        <v>-1</v>
      </c>
      <c r="L33" s="1123">
        <v>249.0</v>
      </c>
      <c r="M33" s="1111" t="s">
        <v>315</v>
      </c>
      <c r="N33" s="1055"/>
      <c r="O33" s="510"/>
    </row>
    <row r="34" ht="25.5" customHeight="1" outlineLevel="1">
      <c r="A34" s="1055"/>
      <c r="B34" s="125" t="s">
        <v>1874</v>
      </c>
      <c r="C34" s="125" t="s">
        <v>140</v>
      </c>
      <c r="D34" s="381"/>
      <c r="E34" s="516" t="s">
        <v>1686</v>
      </c>
      <c r="F34" s="510">
        <v>359.0</v>
      </c>
      <c r="G34" s="510">
        <v>359.0</v>
      </c>
      <c r="H34" s="517">
        <v>104.23</v>
      </c>
      <c r="I34" s="512">
        <f t="shared" si="12"/>
        <v>0.2903342618</v>
      </c>
      <c r="J34" s="513">
        <f t="shared" si="13"/>
        <v>254.77</v>
      </c>
      <c r="K34" s="512">
        <f t="shared" si="14"/>
        <v>2.444305862</v>
      </c>
      <c r="L34" s="1123">
        <v>429.0</v>
      </c>
      <c r="M34" s="1111" t="s">
        <v>315</v>
      </c>
      <c r="N34" s="1055"/>
      <c r="O34" s="510">
        <v>359.0</v>
      </c>
    </row>
    <row r="35" ht="25.5" customHeight="1" outlineLevel="1">
      <c r="A35" s="1055"/>
      <c r="B35" s="125"/>
      <c r="C35" s="125" t="s">
        <v>1687</v>
      </c>
      <c r="D35" s="381"/>
      <c r="E35" s="516" t="s">
        <v>1688</v>
      </c>
      <c r="F35" s="510">
        <v>199.0</v>
      </c>
      <c r="G35" s="510">
        <v>199.0</v>
      </c>
      <c r="H35" s="517">
        <v>47.35</v>
      </c>
      <c r="I35" s="512">
        <f t="shared" si="12"/>
        <v>0.2379396985</v>
      </c>
      <c r="J35" s="513">
        <f t="shared" si="13"/>
        <v>151.65</v>
      </c>
      <c r="K35" s="512">
        <f t="shared" si="14"/>
        <v>3.202745512</v>
      </c>
      <c r="L35" s="1123">
        <v>249.0</v>
      </c>
      <c r="M35" s="1111" t="s">
        <v>315</v>
      </c>
      <c r="N35" s="1055"/>
      <c r="O35" s="510">
        <v>199.0</v>
      </c>
    </row>
    <row r="36" ht="25.5" customHeight="1" outlineLevel="1">
      <c r="A36" s="1055"/>
      <c r="B36" s="125" t="s">
        <v>1880</v>
      </c>
      <c r="C36" s="125" t="s">
        <v>137</v>
      </c>
      <c r="D36" s="381"/>
      <c r="E36" s="516">
        <v>200.0</v>
      </c>
      <c r="F36" s="510">
        <v>269.0</v>
      </c>
      <c r="G36" s="510">
        <v>249.0</v>
      </c>
      <c r="H36" s="517">
        <v>63.69</v>
      </c>
      <c r="I36" s="512">
        <f t="shared" si="12"/>
        <v>0.2557831325</v>
      </c>
      <c r="J36" s="513">
        <f t="shared" si="13"/>
        <v>185.31</v>
      </c>
      <c r="K36" s="512">
        <f t="shared" si="14"/>
        <v>3.694614539</v>
      </c>
      <c r="L36" s="1123">
        <v>299.0</v>
      </c>
      <c r="M36" s="1111" t="s">
        <v>315</v>
      </c>
      <c r="N36" s="1055"/>
      <c r="O36" s="510">
        <v>299.0</v>
      </c>
    </row>
    <row r="37" ht="25.5" customHeight="1" outlineLevel="1">
      <c r="A37" s="1055"/>
      <c r="B37" s="125" t="s">
        <v>1880</v>
      </c>
      <c r="C37" s="125" t="s">
        <v>139</v>
      </c>
      <c r="D37" s="381"/>
      <c r="E37" s="516">
        <v>200.0</v>
      </c>
      <c r="F37" s="510">
        <v>269.0</v>
      </c>
      <c r="G37" s="510">
        <v>249.0</v>
      </c>
      <c r="H37" s="517">
        <v>64.89</v>
      </c>
      <c r="I37" s="512">
        <f t="shared" si="12"/>
        <v>0.2606024096</v>
      </c>
      <c r="J37" s="513">
        <f t="shared" si="13"/>
        <v>184.11</v>
      </c>
      <c r="K37" s="512">
        <f t="shared" si="14"/>
        <v>3.607797812</v>
      </c>
      <c r="L37" s="1123">
        <v>299.0</v>
      </c>
      <c r="M37" s="1111" t="s">
        <v>315</v>
      </c>
      <c r="N37" s="1055"/>
      <c r="O37" s="510">
        <v>299.0</v>
      </c>
    </row>
    <row r="38" ht="24.75" customHeight="1" outlineLevel="1">
      <c r="A38" s="1055"/>
      <c r="B38" s="125" t="s">
        <v>1880</v>
      </c>
      <c r="C38" s="125" t="s">
        <v>135</v>
      </c>
      <c r="D38" s="381"/>
      <c r="E38" s="516" t="s">
        <v>1686</v>
      </c>
      <c r="F38" s="510">
        <v>299.0</v>
      </c>
      <c r="G38" s="510">
        <v>279.0</v>
      </c>
      <c r="H38" s="517">
        <v>69.24</v>
      </c>
      <c r="I38" s="512">
        <f t="shared" si="12"/>
        <v>0.248172043</v>
      </c>
      <c r="J38" s="513">
        <f t="shared" si="13"/>
        <v>209.76</v>
      </c>
      <c r="K38" s="512">
        <f t="shared" si="14"/>
        <v>4.18486424</v>
      </c>
      <c r="L38" s="1123">
        <v>349.0</v>
      </c>
      <c r="M38" s="1111" t="s">
        <v>315</v>
      </c>
      <c r="N38" s="1055"/>
      <c r="O38" s="510">
        <v>359.0</v>
      </c>
    </row>
    <row r="39" ht="25.5" customHeight="1">
      <c r="A39" s="1048"/>
      <c r="B39" s="1049" t="str">
        <f>"Супы "&amp;COUNTA(C40:C43)&amp;" шт"</f>
        <v>Супы 4 шт</v>
      </c>
      <c r="C39" s="1051"/>
      <c r="D39" s="1051"/>
      <c r="E39" s="1160"/>
      <c r="F39" s="1212"/>
      <c r="G39" s="1212"/>
      <c r="H39" s="1054"/>
      <c r="I39" s="1152">
        <f>AVERAGE(I40:I43)</f>
        <v>0.2510754315</v>
      </c>
      <c r="J39" s="1051"/>
      <c r="K39" s="1051"/>
      <c r="L39" s="1051"/>
      <c r="M39" s="1050"/>
      <c r="N39" s="1050"/>
      <c r="O39" s="1212"/>
    </row>
    <row r="40" ht="25.5" customHeight="1" outlineLevel="1">
      <c r="A40" s="1055"/>
      <c r="B40" s="178"/>
      <c r="C40" s="125" t="s">
        <v>1689</v>
      </c>
      <c r="D40" s="178" t="s">
        <v>1690</v>
      </c>
      <c r="E40" s="516">
        <v>300.0</v>
      </c>
      <c r="F40" s="510">
        <v>329.0</v>
      </c>
      <c r="G40" s="510">
        <v>369.0</v>
      </c>
      <c r="H40" s="517">
        <v>74.57</v>
      </c>
      <c r="I40" s="512">
        <f t="shared" ref="I40:I43" si="15">H40/G40</f>
        <v>0.2020867209</v>
      </c>
      <c r="J40" s="513">
        <f t="shared" ref="J40:J43" si="16">G40-H40</f>
        <v>294.43</v>
      </c>
      <c r="K40" s="512">
        <f t="shared" ref="K40:K43" si="17">O40/H40-1</f>
        <v>2.875553172</v>
      </c>
      <c r="L40" s="1123">
        <v>399.0</v>
      </c>
      <c r="M40" s="1111" t="s">
        <v>315</v>
      </c>
      <c r="N40" s="1055"/>
      <c r="O40" s="510">
        <v>289.0</v>
      </c>
    </row>
    <row r="41" ht="25.5" customHeight="1" outlineLevel="1">
      <c r="A41" s="1055"/>
      <c r="B41" s="125"/>
      <c r="C41" s="230" t="s">
        <v>1691</v>
      </c>
      <c r="D41" s="381" t="s">
        <v>1692</v>
      </c>
      <c r="E41" s="516">
        <v>300.0</v>
      </c>
      <c r="F41" s="510">
        <v>399.0</v>
      </c>
      <c r="G41" s="510">
        <v>429.0</v>
      </c>
      <c r="H41" s="517">
        <v>127.69</v>
      </c>
      <c r="I41" s="512">
        <f t="shared" si="15"/>
        <v>0.2976456876</v>
      </c>
      <c r="J41" s="513">
        <f t="shared" si="16"/>
        <v>301.31</v>
      </c>
      <c r="K41" s="512">
        <f t="shared" si="17"/>
        <v>2.124755267</v>
      </c>
      <c r="L41" s="1123">
        <v>479.0</v>
      </c>
      <c r="M41" s="1111" t="s">
        <v>315</v>
      </c>
      <c r="N41" s="1055"/>
      <c r="O41" s="510">
        <v>399.0</v>
      </c>
    </row>
    <row r="42" ht="25.5" customHeight="1" outlineLevel="1">
      <c r="A42" s="1055"/>
      <c r="B42" s="125"/>
      <c r="C42" s="125" t="s">
        <v>1693</v>
      </c>
      <c r="D42" s="381" t="s">
        <v>1694</v>
      </c>
      <c r="E42" s="516">
        <v>350.0</v>
      </c>
      <c r="F42" s="510">
        <v>589.0</v>
      </c>
      <c r="G42" s="510">
        <v>589.0</v>
      </c>
      <c r="H42" s="517">
        <v>168.17</v>
      </c>
      <c r="I42" s="512">
        <f t="shared" si="15"/>
        <v>0.2855178268</v>
      </c>
      <c r="J42" s="513">
        <f t="shared" si="16"/>
        <v>420.83</v>
      </c>
      <c r="K42" s="512">
        <f t="shared" si="17"/>
        <v>2.442944639</v>
      </c>
      <c r="L42" s="1123">
        <v>659.0</v>
      </c>
      <c r="M42" s="1111" t="s">
        <v>315</v>
      </c>
      <c r="N42" s="1055"/>
      <c r="O42" s="510">
        <v>579.0</v>
      </c>
    </row>
    <row r="43" ht="25.5" customHeight="1" outlineLevel="1">
      <c r="A43" s="1041"/>
      <c r="B43" s="294"/>
      <c r="C43" s="294" t="s">
        <v>1695</v>
      </c>
      <c r="D43" s="1158" t="s">
        <v>1696</v>
      </c>
      <c r="E43" s="1144">
        <v>300.0</v>
      </c>
      <c r="F43" s="1145">
        <v>359.0</v>
      </c>
      <c r="G43" s="1145">
        <v>369.0</v>
      </c>
      <c r="H43" s="1163">
        <v>80.83</v>
      </c>
      <c r="I43" s="1147">
        <f t="shared" si="15"/>
        <v>0.2190514905</v>
      </c>
      <c r="J43" s="1168">
        <f t="shared" si="16"/>
        <v>288.17</v>
      </c>
      <c r="K43" s="1147">
        <f t="shared" si="17"/>
        <v>3.317703823</v>
      </c>
      <c r="L43" s="1148"/>
      <c r="M43" s="1041"/>
      <c r="N43" s="1041"/>
      <c r="O43" s="1145">
        <v>349.0</v>
      </c>
    </row>
    <row r="44" ht="25.5" customHeight="1">
      <c r="A44" s="1048"/>
      <c r="B44" s="1049" t="str">
        <f>"Горячее, паста "&amp;COUNTA(C45:C61)&amp;" шт"</f>
        <v>Горячее, паста 17 шт</v>
      </c>
      <c r="C44" s="1051"/>
      <c r="D44" s="1051"/>
      <c r="E44" s="1160" t="s">
        <v>1055</v>
      </c>
      <c r="F44" s="1212"/>
      <c r="G44" s="1212"/>
      <c r="H44" s="1054"/>
      <c r="I44" s="1152">
        <f>AVERAGE(I45:I61)</f>
        <v>0.2742741589</v>
      </c>
      <c r="J44" s="1051"/>
      <c r="K44" s="1051"/>
      <c r="L44" s="1051"/>
      <c r="M44" s="1050"/>
      <c r="N44" s="1050"/>
      <c r="O44" s="1212"/>
    </row>
    <row r="45" ht="25.5" customHeight="1" outlineLevel="1">
      <c r="A45" s="1055"/>
      <c r="B45" s="381"/>
      <c r="C45" s="125" t="s">
        <v>1709</v>
      </c>
      <c r="D45" s="381" t="s">
        <v>1710</v>
      </c>
      <c r="E45" s="516">
        <v>300.0</v>
      </c>
      <c r="F45" s="510">
        <v>329.0</v>
      </c>
      <c r="G45" s="510">
        <v>339.0</v>
      </c>
      <c r="H45" s="517">
        <v>93.08</v>
      </c>
      <c r="I45" s="512">
        <f t="shared" ref="I45:I61" si="18">H45/G45</f>
        <v>0.2745722714</v>
      </c>
      <c r="J45" s="513">
        <f t="shared" ref="J45:J61" si="19">G45-H45</f>
        <v>245.92</v>
      </c>
      <c r="K45" s="512">
        <f t="shared" ref="K45:K61" si="20">O45/H45-1</f>
        <v>2.212290503</v>
      </c>
      <c r="L45" s="1123">
        <v>389.0</v>
      </c>
      <c r="M45" s="1111" t="s">
        <v>315</v>
      </c>
      <c r="N45" s="1055"/>
      <c r="O45" s="510">
        <v>299.0</v>
      </c>
    </row>
    <row r="46" ht="39.75" customHeight="1" outlineLevel="1">
      <c r="A46" s="1041"/>
      <c r="B46" s="1158" t="s">
        <v>1892</v>
      </c>
      <c r="C46" s="294" t="s">
        <v>1697</v>
      </c>
      <c r="D46" s="1158" t="s">
        <v>1698</v>
      </c>
      <c r="E46" s="1144">
        <v>280.0</v>
      </c>
      <c r="F46" s="1145">
        <v>529.0</v>
      </c>
      <c r="G46" s="1145">
        <v>539.0</v>
      </c>
      <c r="H46" s="1163">
        <v>156.9</v>
      </c>
      <c r="I46" s="1147">
        <f t="shared" si="18"/>
        <v>0.2910946197</v>
      </c>
      <c r="J46" s="1168">
        <f t="shared" si="19"/>
        <v>382.1</v>
      </c>
      <c r="K46" s="1147">
        <f t="shared" si="20"/>
        <v>2.180369662</v>
      </c>
      <c r="L46" s="1148">
        <v>0.0</v>
      </c>
      <c r="M46" s="1041"/>
      <c r="N46" s="1041"/>
      <c r="O46" s="1145">
        <v>499.0</v>
      </c>
    </row>
    <row r="47" ht="39.75" customHeight="1" outlineLevel="1">
      <c r="A47" s="1055"/>
      <c r="B47" s="381" t="s">
        <v>1874</v>
      </c>
      <c r="C47" s="125" t="s">
        <v>1699</v>
      </c>
      <c r="D47" s="1213" t="s">
        <v>1700</v>
      </c>
      <c r="E47" s="516">
        <v>230.0</v>
      </c>
      <c r="F47" s="510">
        <v>429.0</v>
      </c>
      <c r="G47" s="510">
        <v>439.0</v>
      </c>
      <c r="H47" s="517">
        <v>105.24</v>
      </c>
      <c r="I47" s="512">
        <f t="shared" si="18"/>
        <v>0.2397266515</v>
      </c>
      <c r="J47" s="513">
        <f t="shared" si="19"/>
        <v>333.76</v>
      </c>
      <c r="K47" s="512">
        <f t="shared" si="20"/>
        <v>3.076396807</v>
      </c>
      <c r="L47" s="1123">
        <v>499.0</v>
      </c>
      <c r="M47" s="1111" t="s">
        <v>315</v>
      </c>
      <c r="N47" s="1055"/>
      <c r="O47" s="510">
        <v>429.0</v>
      </c>
    </row>
    <row r="48" ht="25.5" customHeight="1" outlineLevel="1">
      <c r="A48" s="1055"/>
      <c r="B48" s="381" t="s">
        <v>1895</v>
      </c>
      <c r="C48" s="125" t="s">
        <v>1701</v>
      </c>
      <c r="D48" s="1213" t="s">
        <v>1702</v>
      </c>
      <c r="E48" s="516">
        <v>250.0</v>
      </c>
      <c r="F48" s="510">
        <v>329.0</v>
      </c>
      <c r="G48" s="510">
        <v>399.0</v>
      </c>
      <c r="H48" s="517">
        <v>108.0</v>
      </c>
      <c r="I48" s="512">
        <f t="shared" si="18"/>
        <v>0.2706766917</v>
      </c>
      <c r="J48" s="513">
        <f t="shared" si="19"/>
        <v>291</v>
      </c>
      <c r="K48" s="512">
        <f t="shared" si="20"/>
        <v>2.694444444</v>
      </c>
      <c r="L48" s="1123">
        <v>489.0</v>
      </c>
      <c r="M48" s="1111" t="s">
        <v>315</v>
      </c>
      <c r="N48" s="1055"/>
      <c r="O48" s="510">
        <v>399.0</v>
      </c>
    </row>
    <row r="49" ht="25.5" customHeight="1" outlineLevel="1">
      <c r="A49" s="1055"/>
      <c r="B49" s="381" t="s">
        <v>1707</v>
      </c>
      <c r="C49" s="381" t="s">
        <v>1949</v>
      </c>
      <c r="D49" s="1213" t="s">
        <v>1708</v>
      </c>
      <c r="E49" s="516">
        <v>230.0</v>
      </c>
      <c r="F49" s="510"/>
      <c r="G49" s="510">
        <v>559.0</v>
      </c>
      <c r="H49" s="517">
        <v>175.0</v>
      </c>
      <c r="I49" s="512">
        <f t="shared" si="18"/>
        <v>0.313059034</v>
      </c>
      <c r="J49" s="513">
        <f t="shared" si="19"/>
        <v>384</v>
      </c>
      <c r="K49" s="512">
        <f t="shared" si="20"/>
        <v>-1</v>
      </c>
      <c r="L49" s="1123">
        <v>639.0</v>
      </c>
      <c r="M49" s="1111" t="s">
        <v>315</v>
      </c>
      <c r="N49" s="1055"/>
      <c r="O49" s="510"/>
    </row>
    <row r="50" ht="25.5" customHeight="1" outlineLevel="1">
      <c r="A50" s="1055"/>
      <c r="B50" s="381" t="s">
        <v>1874</v>
      </c>
      <c r="C50" s="125" t="s">
        <v>1703</v>
      </c>
      <c r="D50" s="1213" t="s">
        <v>1704</v>
      </c>
      <c r="E50" s="516">
        <v>250.0</v>
      </c>
      <c r="F50" s="510">
        <v>529.0</v>
      </c>
      <c r="G50" s="510">
        <v>559.0</v>
      </c>
      <c r="H50" s="517">
        <v>167.42</v>
      </c>
      <c r="I50" s="512">
        <f t="shared" si="18"/>
        <v>0.2994991055</v>
      </c>
      <c r="J50" s="513">
        <f t="shared" si="19"/>
        <v>391.58</v>
      </c>
      <c r="K50" s="512">
        <f t="shared" si="20"/>
        <v>2.338908135</v>
      </c>
      <c r="L50" s="1123">
        <v>649.0</v>
      </c>
      <c r="M50" s="1111" t="s">
        <v>315</v>
      </c>
      <c r="N50" s="1055"/>
      <c r="O50" s="510">
        <v>559.0</v>
      </c>
    </row>
    <row r="51" ht="40.5" customHeight="1" outlineLevel="1">
      <c r="A51" s="1055"/>
      <c r="B51" s="381"/>
      <c r="C51" s="125" t="s">
        <v>1728</v>
      </c>
      <c r="D51" s="1213" t="s">
        <v>1729</v>
      </c>
      <c r="E51" s="516">
        <v>300.0</v>
      </c>
      <c r="F51" s="510">
        <v>799.0</v>
      </c>
      <c r="G51" s="510">
        <v>799.0</v>
      </c>
      <c r="H51" s="517">
        <v>186.8</v>
      </c>
      <c r="I51" s="512">
        <f t="shared" si="18"/>
        <v>0.2337922403</v>
      </c>
      <c r="J51" s="513">
        <f t="shared" si="19"/>
        <v>612.2</v>
      </c>
      <c r="K51" s="512">
        <f t="shared" si="20"/>
        <v>3.812633833</v>
      </c>
      <c r="L51" s="1123">
        <v>999.0</v>
      </c>
      <c r="M51" s="1111" t="s">
        <v>315</v>
      </c>
      <c r="N51" s="1055"/>
      <c r="O51" s="510">
        <v>899.0</v>
      </c>
    </row>
    <row r="52" ht="25.5" customHeight="1" outlineLevel="1">
      <c r="A52" s="1055"/>
      <c r="B52" s="125" t="s">
        <v>1946</v>
      </c>
      <c r="C52" s="125" t="s">
        <v>1680</v>
      </c>
      <c r="D52" s="1279" t="s">
        <v>1681</v>
      </c>
      <c r="E52" s="516">
        <v>300.0</v>
      </c>
      <c r="F52" s="510">
        <v>0.0</v>
      </c>
      <c r="G52" s="510">
        <v>479.0</v>
      </c>
      <c r="H52" s="517">
        <v>152.3</v>
      </c>
      <c r="I52" s="512">
        <f t="shared" si="18"/>
        <v>0.317954071</v>
      </c>
      <c r="J52" s="513">
        <f t="shared" si="19"/>
        <v>326.7</v>
      </c>
      <c r="K52" s="512">
        <f t="shared" si="20"/>
        <v>1.619829284</v>
      </c>
      <c r="L52" s="1123">
        <v>549.0</v>
      </c>
      <c r="M52" s="1111" t="s">
        <v>315</v>
      </c>
      <c r="N52" s="1055"/>
      <c r="O52" s="510">
        <v>399.0</v>
      </c>
    </row>
    <row r="53" ht="25.5" customHeight="1" outlineLevel="1">
      <c r="A53" s="1055"/>
      <c r="B53" s="381" t="s">
        <v>1711</v>
      </c>
      <c r="C53" s="381" t="s">
        <v>1711</v>
      </c>
      <c r="D53" s="381" t="s">
        <v>1712</v>
      </c>
      <c r="E53" s="516">
        <v>250.0</v>
      </c>
      <c r="F53" s="510">
        <v>0.0</v>
      </c>
      <c r="G53" s="510">
        <v>499.0</v>
      </c>
      <c r="H53" s="517">
        <v>130.9</v>
      </c>
      <c r="I53" s="512">
        <f t="shared" si="18"/>
        <v>0.2623246493</v>
      </c>
      <c r="J53" s="513">
        <f t="shared" si="19"/>
        <v>368.1</v>
      </c>
      <c r="K53" s="512">
        <f t="shared" si="20"/>
        <v>2.430099312</v>
      </c>
      <c r="L53" s="1123">
        <v>599.0</v>
      </c>
      <c r="M53" s="1111" t="s">
        <v>315</v>
      </c>
      <c r="N53" s="1055"/>
      <c r="O53" s="510">
        <v>449.0</v>
      </c>
    </row>
    <row r="54" ht="25.5" customHeight="1" outlineLevel="1">
      <c r="A54" s="1055"/>
      <c r="B54" s="381" t="s">
        <v>1904</v>
      </c>
      <c r="C54" s="381" t="s">
        <v>421</v>
      </c>
      <c r="D54" s="1213" t="s">
        <v>1714</v>
      </c>
      <c r="E54" s="516">
        <v>250.0</v>
      </c>
      <c r="F54" s="510">
        <v>0.0</v>
      </c>
      <c r="G54" s="510">
        <v>469.0</v>
      </c>
      <c r="H54" s="517">
        <v>123.5</v>
      </c>
      <c r="I54" s="512">
        <f t="shared" si="18"/>
        <v>0.263326226</v>
      </c>
      <c r="J54" s="513">
        <f t="shared" si="19"/>
        <v>345.5</v>
      </c>
      <c r="K54" s="512">
        <f t="shared" si="20"/>
        <v>-1</v>
      </c>
      <c r="L54" s="1123">
        <v>529.0</v>
      </c>
      <c r="M54" s="1111" t="s">
        <v>315</v>
      </c>
      <c r="N54" s="1055"/>
      <c r="O54" s="510"/>
    </row>
    <row r="55" ht="25.5" customHeight="1" outlineLevel="1">
      <c r="A55" s="1055"/>
      <c r="B55" s="381"/>
      <c r="C55" s="125" t="s">
        <v>1721</v>
      </c>
      <c r="D55" s="1213" t="s">
        <v>1722</v>
      </c>
      <c r="E55" s="516">
        <v>230.0</v>
      </c>
      <c r="F55" s="510">
        <v>459.0</v>
      </c>
      <c r="G55" s="510">
        <v>479.0</v>
      </c>
      <c r="H55" s="517">
        <v>151.0</v>
      </c>
      <c r="I55" s="512">
        <f t="shared" si="18"/>
        <v>0.3152400835</v>
      </c>
      <c r="J55" s="513">
        <f t="shared" si="19"/>
        <v>328</v>
      </c>
      <c r="K55" s="512">
        <f t="shared" si="20"/>
        <v>1.841059603</v>
      </c>
      <c r="L55" s="1123">
        <v>539.0</v>
      </c>
      <c r="M55" s="1111" t="s">
        <v>315</v>
      </c>
      <c r="N55" s="1055"/>
      <c r="O55" s="510">
        <v>429.0</v>
      </c>
    </row>
    <row r="56" ht="25.5" customHeight="1" outlineLevel="1">
      <c r="A56" s="1055"/>
      <c r="B56" s="381"/>
      <c r="C56" s="125" t="s">
        <v>1723</v>
      </c>
      <c r="D56" s="1213" t="s">
        <v>1724</v>
      </c>
      <c r="E56" s="516">
        <v>230.0</v>
      </c>
      <c r="F56" s="510">
        <v>469.0</v>
      </c>
      <c r="G56" s="510">
        <v>489.0</v>
      </c>
      <c r="H56" s="517">
        <v>137.9</v>
      </c>
      <c r="I56" s="512">
        <f t="shared" si="18"/>
        <v>0.28200409</v>
      </c>
      <c r="J56" s="513">
        <f t="shared" si="19"/>
        <v>351.1</v>
      </c>
      <c r="K56" s="512">
        <f t="shared" si="20"/>
        <v>2.255982596</v>
      </c>
      <c r="L56" s="1123">
        <v>559.0</v>
      </c>
      <c r="M56" s="1111" t="s">
        <v>315</v>
      </c>
      <c r="N56" s="1055"/>
      <c r="O56" s="510">
        <v>449.0</v>
      </c>
    </row>
    <row r="57" ht="25.5" customHeight="1" outlineLevel="1">
      <c r="A57" s="1041"/>
      <c r="B57" s="1158"/>
      <c r="C57" s="294" t="s">
        <v>1725</v>
      </c>
      <c r="D57" s="1158" t="s">
        <v>1726</v>
      </c>
      <c r="E57" s="1144" t="s">
        <v>1727</v>
      </c>
      <c r="F57" s="1145">
        <v>559.0</v>
      </c>
      <c r="G57" s="1145">
        <v>559.0</v>
      </c>
      <c r="H57" s="1163">
        <v>143.6</v>
      </c>
      <c r="I57" s="1147">
        <f t="shared" si="18"/>
        <v>0.2568872987</v>
      </c>
      <c r="J57" s="1168">
        <f t="shared" si="19"/>
        <v>415.4</v>
      </c>
      <c r="K57" s="1147">
        <f t="shared" si="20"/>
        <v>-1</v>
      </c>
      <c r="L57" s="1148">
        <v>649.0</v>
      </c>
      <c r="M57" s="1041" t="s">
        <v>315</v>
      </c>
      <c r="N57" s="1041"/>
      <c r="O57" s="1145"/>
    </row>
    <row r="58" ht="46.5" customHeight="1" outlineLevel="1">
      <c r="A58" s="1041"/>
      <c r="B58" s="1158" t="s">
        <v>1901</v>
      </c>
      <c r="C58" s="294" t="s">
        <v>1715</v>
      </c>
      <c r="D58" s="1158" t="s">
        <v>1716</v>
      </c>
      <c r="E58" s="1144">
        <v>250.0</v>
      </c>
      <c r="F58" s="1145">
        <v>699.0</v>
      </c>
      <c r="G58" s="1145">
        <v>559.0</v>
      </c>
      <c r="H58" s="1163">
        <v>132.5</v>
      </c>
      <c r="I58" s="1147">
        <f t="shared" si="18"/>
        <v>0.2370304114</v>
      </c>
      <c r="J58" s="1168">
        <f t="shared" si="19"/>
        <v>426.5</v>
      </c>
      <c r="K58" s="1147">
        <f t="shared" si="20"/>
        <v>-1</v>
      </c>
      <c r="L58" s="1148">
        <v>0.0</v>
      </c>
      <c r="M58" s="1041" t="s">
        <v>315</v>
      </c>
      <c r="N58" s="1041"/>
      <c r="O58" s="1145"/>
    </row>
    <row r="59" ht="25.5" customHeight="1" outlineLevel="1">
      <c r="A59" s="1041"/>
      <c r="B59" s="1158"/>
      <c r="C59" s="294" t="s">
        <v>1719</v>
      </c>
      <c r="D59" s="1158" t="s">
        <v>1720</v>
      </c>
      <c r="E59" s="1144" t="s">
        <v>354</v>
      </c>
      <c r="F59" s="1145">
        <v>1399.0</v>
      </c>
      <c r="G59" s="1145">
        <v>1499.0</v>
      </c>
      <c r="H59" s="1163">
        <v>477.0</v>
      </c>
      <c r="I59" s="1147">
        <f t="shared" si="18"/>
        <v>0.3182121414</v>
      </c>
      <c r="J59" s="1168">
        <f t="shared" si="19"/>
        <v>1022</v>
      </c>
      <c r="K59" s="1147">
        <f t="shared" si="20"/>
        <v>2.142557652</v>
      </c>
      <c r="L59" s="1277"/>
      <c r="M59" s="1041" t="s">
        <v>313</v>
      </c>
      <c r="N59" s="1041"/>
      <c r="O59" s="1145">
        <v>1499.0</v>
      </c>
    </row>
    <row r="60" ht="25.5" customHeight="1" outlineLevel="1">
      <c r="A60" s="1055"/>
      <c r="B60" s="381"/>
      <c r="C60" s="125" t="s">
        <v>1717</v>
      </c>
      <c r="D60" s="381" t="s">
        <v>1718</v>
      </c>
      <c r="E60" s="516">
        <v>120.0</v>
      </c>
      <c r="F60" s="510">
        <v>159.0</v>
      </c>
      <c r="G60" s="510">
        <v>159.0</v>
      </c>
      <c r="H60" s="517">
        <v>25.6</v>
      </c>
      <c r="I60" s="512">
        <f t="shared" si="18"/>
        <v>0.1610062893</v>
      </c>
      <c r="J60" s="513">
        <f t="shared" si="19"/>
        <v>133.4</v>
      </c>
      <c r="K60" s="512">
        <f t="shared" si="20"/>
        <v>5.2109375</v>
      </c>
      <c r="L60" s="1123">
        <v>199.0</v>
      </c>
      <c r="M60" s="1111" t="s">
        <v>315</v>
      </c>
      <c r="N60" s="1055"/>
      <c r="O60" s="510">
        <v>159.0</v>
      </c>
    </row>
    <row r="61" ht="25.5" customHeight="1" outlineLevel="1">
      <c r="A61" s="1055"/>
      <c r="B61" s="1167"/>
      <c r="C61" s="125" t="s">
        <v>407</v>
      </c>
      <c r="D61" s="1213" t="s">
        <v>1730</v>
      </c>
      <c r="E61" s="516">
        <v>170.0</v>
      </c>
      <c r="F61" s="510">
        <v>239.0</v>
      </c>
      <c r="G61" s="510">
        <v>259.0</v>
      </c>
      <c r="H61" s="517">
        <v>84.5</v>
      </c>
      <c r="I61" s="512">
        <f t="shared" si="18"/>
        <v>0.3262548263</v>
      </c>
      <c r="J61" s="513">
        <f t="shared" si="19"/>
        <v>174.5</v>
      </c>
      <c r="K61" s="512">
        <f t="shared" si="20"/>
        <v>1.946745562</v>
      </c>
      <c r="L61" s="1123">
        <v>289.0</v>
      </c>
      <c r="M61" s="1111" t="s">
        <v>315</v>
      </c>
      <c r="N61" s="1055"/>
      <c r="O61" s="510">
        <v>249.0</v>
      </c>
    </row>
    <row r="62" ht="25.5" customHeight="1">
      <c r="A62" s="1048"/>
      <c r="B62" s="1049" t="str">
        <f>"Бургеры "&amp;COUNTA(C63:C65)&amp;" шт"</f>
        <v>Бургеры 3 шт</v>
      </c>
      <c r="C62" s="1048"/>
      <c r="D62" s="1048"/>
      <c r="E62" s="1052"/>
      <c r="F62" s="1203"/>
      <c r="G62" s="1203"/>
      <c r="H62" s="1100"/>
      <c r="I62" s="1103">
        <f>AVERAGE(I63:I66)</f>
        <v>0.2804859604</v>
      </c>
      <c r="J62" s="1048"/>
      <c r="K62" s="1048"/>
      <c r="L62" s="1151"/>
      <c r="M62" s="1102"/>
      <c r="N62" s="1102"/>
      <c r="O62" s="1203"/>
    </row>
    <row r="63" ht="25.5" customHeight="1" outlineLevel="1">
      <c r="A63" s="1055"/>
      <c r="B63" s="125" t="s">
        <v>1736</v>
      </c>
      <c r="C63" s="125" t="s">
        <v>1950</v>
      </c>
      <c r="D63" s="125" t="s">
        <v>429</v>
      </c>
      <c r="E63" s="516">
        <v>300.0</v>
      </c>
      <c r="F63" s="510">
        <v>469.0</v>
      </c>
      <c r="G63" s="510">
        <v>469.0</v>
      </c>
      <c r="H63" s="517">
        <v>130.26</v>
      </c>
      <c r="I63" s="512">
        <f t="shared" ref="I63:I66" si="21">H63/G63</f>
        <v>0.2777398721</v>
      </c>
      <c r="J63" s="513">
        <f t="shared" ref="J63:J66" si="22">G63-H63</f>
        <v>338.74</v>
      </c>
      <c r="K63" s="512"/>
      <c r="L63" s="1123">
        <v>529.0</v>
      </c>
      <c r="M63" s="1111" t="s">
        <v>315</v>
      </c>
      <c r="N63" s="1055"/>
      <c r="O63" s="510">
        <v>429.0</v>
      </c>
    </row>
    <row r="64" ht="25.5" customHeight="1" outlineLevel="1">
      <c r="A64" s="1041"/>
      <c r="B64" s="294" t="s">
        <v>1738</v>
      </c>
      <c r="C64" s="294" t="s">
        <v>1951</v>
      </c>
      <c r="D64" s="294" t="s">
        <v>1740</v>
      </c>
      <c r="E64" s="1144">
        <v>300.0</v>
      </c>
      <c r="F64" s="1145">
        <v>549.0</v>
      </c>
      <c r="G64" s="1145">
        <v>529.0</v>
      </c>
      <c r="H64" s="1163">
        <v>144.8</v>
      </c>
      <c r="I64" s="1147">
        <f t="shared" si="21"/>
        <v>0.2737240076</v>
      </c>
      <c r="J64" s="1168">
        <f t="shared" si="22"/>
        <v>384.2</v>
      </c>
      <c r="K64" s="1147"/>
      <c r="L64" s="1148"/>
      <c r="M64" s="1041" t="s">
        <v>315</v>
      </c>
      <c r="N64" s="1041"/>
      <c r="O64" s="1145">
        <v>539.0</v>
      </c>
    </row>
    <row r="65" ht="25.5" customHeight="1" outlineLevel="1">
      <c r="A65" s="1055"/>
      <c r="B65" s="125" t="s">
        <v>1736</v>
      </c>
      <c r="C65" s="125" t="s">
        <v>1741</v>
      </c>
      <c r="D65" s="125" t="s">
        <v>1742</v>
      </c>
      <c r="E65" s="516">
        <v>300.0</v>
      </c>
      <c r="F65" s="510">
        <v>0.0</v>
      </c>
      <c r="G65" s="510">
        <v>529.0</v>
      </c>
      <c r="H65" s="517">
        <v>142.8</v>
      </c>
      <c r="I65" s="512">
        <f t="shared" si="21"/>
        <v>0.2699432892</v>
      </c>
      <c r="J65" s="513">
        <f t="shared" si="22"/>
        <v>386.2</v>
      </c>
      <c r="K65" s="512"/>
      <c r="L65" s="1123">
        <v>599.0</v>
      </c>
      <c r="M65" s="1111" t="s">
        <v>315</v>
      </c>
      <c r="N65" s="1055"/>
      <c r="O65" s="510">
        <v>589.0</v>
      </c>
    </row>
    <row r="66" ht="25.5" customHeight="1" outlineLevel="1">
      <c r="A66" s="1055"/>
      <c r="B66" s="125"/>
      <c r="C66" s="125" t="s">
        <v>427</v>
      </c>
      <c r="D66" s="381" t="s">
        <v>432</v>
      </c>
      <c r="E66" s="516">
        <v>280.0</v>
      </c>
      <c r="F66" s="510">
        <v>0.0</v>
      </c>
      <c r="G66" s="510">
        <v>559.0</v>
      </c>
      <c r="H66" s="517">
        <v>168.0</v>
      </c>
      <c r="I66" s="512">
        <f t="shared" si="21"/>
        <v>0.3005366726</v>
      </c>
      <c r="J66" s="513">
        <f t="shared" si="22"/>
        <v>391</v>
      </c>
      <c r="K66" s="512"/>
      <c r="L66" s="1123">
        <v>639.0</v>
      </c>
      <c r="M66" s="1111" t="s">
        <v>315</v>
      </c>
      <c r="N66" s="1055"/>
      <c r="O66" s="510"/>
    </row>
    <row r="67" ht="25.5" customHeight="1">
      <c r="A67" s="1048"/>
      <c r="B67" s="1049" t="str">
        <f>"Пицца "&amp;COUNTA(C68:C75)&amp;" шт"</f>
        <v>Пицца 8 шт</v>
      </c>
      <c r="C67" s="1048"/>
      <c r="D67" s="1048"/>
      <c r="E67" s="1052"/>
      <c r="F67" s="1203"/>
      <c r="G67" s="1203"/>
      <c r="H67" s="1100"/>
      <c r="I67" s="1103">
        <f>AVERAGE(I68:I75)</f>
        <v>0.254304322</v>
      </c>
      <c r="J67" s="1048"/>
      <c r="K67" s="1048"/>
      <c r="L67" s="1151"/>
      <c r="M67" s="1102"/>
      <c r="N67" s="1102"/>
      <c r="O67" s="1203"/>
    </row>
    <row r="68" ht="25.5" customHeight="1" outlineLevel="1">
      <c r="A68" s="1055"/>
      <c r="B68" s="381" t="s">
        <v>1914</v>
      </c>
      <c r="C68" s="381" t="s">
        <v>1746</v>
      </c>
      <c r="D68" s="381" t="s">
        <v>458</v>
      </c>
      <c r="E68" s="1125">
        <v>460.0</v>
      </c>
      <c r="F68" s="513">
        <v>0.0</v>
      </c>
      <c r="G68" s="513">
        <v>569.0</v>
      </c>
      <c r="H68" s="517">
        <v>132.5</v>
      </c>
      <c r="I68" s="512">
        <f t="shared" ref="I68:I75" si="23">H68/G68</f>
        <v>0.2328646749</v>
      </c>
      <c r="J68" s="513">
        <f t="shared" ref="J68:J75" si="24">G68-H68</f>
        <v>436.5</v>
      </c>
      <c r="K68" s="512">
        <v>0.0</v>
      </c>
      <c r="L68" s="1123">
        <v>649.0</v>
      </c>
      <c r="M68" s="1111" t="s">
        <v>315</v>
      </c>
      <c r="N68" s="1055"/>
      <c r="O68" s="513">
        <v>699.0</v>
      </c>
    </row>
    <row r="69" ht="25.5" customHeight="1" outlineLevel="1">
      <c r="A69" s="1055"/>
      <c r="B69" s="1169"/>
      <c r="C69" s="125" t="s">
        <v>1747</v>
      </c>
      <c r="D69" s="381" t="s">
        <v>456</v>
      </c>
      <c r="E69" s="516">
        <v>430.0</v>
      </c>
      <c r="F69" s="510">
        <v>439.0</v>
      </c>
      <c r="G69" s="510">
        <v>449.0</v>
      </c>
      <c r="H69" s="517">
        <v>98.68</v>
      </c>
      <c r="I69" s="512">
        <f t="shared" si="23"/>
        <v>0.2197772829</v>
      </c>
      <c r="J69" s="513">
        <f t="shared" si="24"/>
        <v>350.32</v>
      </c>
      <c r="K69" s="512">
        <f t="shared" ref="K69:K71" si="25">O69/H69-1</f>
        <v>3.550060803</v>
      </c>
      <c r="L69" s="1123">
        <v>549.0</v>
      </c>
      <c r="M69" s="1111" t="s">
        <v>315</v>
      </c>
      <c r="N69" s="1055"/>
      <c r="O69" s="510">
        <v>449.0</v>
      </c>
    </row>
    <row r="70" ht="25.5" customHeight="1" outlineLevel="1">
      <c r="A70" s="1055"/>
      <c r="B70" s="125"/>
      <c r="C70" s="125" t="s">
        <v>1748</v>
      </c>
      <c r="D70" s="381" t="s">
        <v>464</v>
      </c>
      <c r="E70" s="516">
        <v>520.0</v>
      </c>
      <c r="F70" s="510">
        <v>559.0</v>
      </c>
      <c r="G70" s="510">
        <v>569.0</v>
      </c>
      <c r="H70" s="517">
        <v>135.75</v>
      </c>
      <c r="I70" s="512">
        <f t="shared" si="23"/>
        <v>0.2385764499</v>
      </c>
      <c r="J70" s="513">
        <f t="shared" si="24"/>
        <v>433.25</v>
      </c>
      <c r="K70" s="512">
        <f t="shared" si="25"/>
        <v>3.044198895</v>
      </c>
      <c r="L70" s="1123">
        <v>649.0</v>
      </c>
      <c r="M70" s="1111" t="s">
        <v>315</v>
      </c>
      <c r="N70" s="1055"/>
      <c r="O70" s="510">
        <v>549.0</v>
      </c>
    </row>
    <row r="71" ht="25.5" customHeight="1" outlineLevel="1">
      <c r="A71" s="1055"/>
      <c r="B71" s="125"/>
      <c r="C71" s="125" t="s">
        <v>482</v>
      </c>
      <c r="D71" s="381" t="s">
        <v>468</v>
      </c>
      <c r="E71" s="516">
        <v>490.0</v>
      </c>
      <c r="F71" s="510">
        <v>559.0</v>
      </c>
      <c r="G71" s="510">
        <v>569.0</v>
      </c>
      <c r="H71" s="517">
        <v>126.8</v>
      </c>
      <c r="I71" s="512">
        <f t="shared" si="23"/>
        <v>0.2228471002</v>
      </c>
      <c r="J71" s="513">
        <f t="shared" si="24"/>
        <v>442.2</v>
      </c>
      <c r="K71" s="512">
        <f t="shared" si="25"/>
        <v>3.329652997</v>
      </c>
      <c r="L71" s="1123">
        <v>649.0</v>
      </c>
      <c r="M71" s="1111" t="s">
        <v>315</v>
      </c>
      <c r="N71" s="1055"/>
      <c r="O71" s="510">
        <v>549.0</v>
      </c>
    </row>
    <row r="72" ht="25.5" customHeight="1" outlineLevel="1">
      <c r="A72" s="1055"/>
      <c r="B72" s="1170"/>
      <c r="C72" s="125" t="s">
        <v>1749</v>
      </c>
      <c r="D72" s="381" t="s">
        <v>460</v>
      </c>
      <c r="E72" s="1125">
        <v>560.0</v>
      </c>
      <c r="F72" s="513">
        <v>569.0</v>
      </c>
      <c r="G72" s="510">
        <v>569.0</v>
      </c>
      <c r="H72" s="517">
        <v>178.9</v>
      </c>
      <c r="I72" s="512">
        <f t="shared" si="23"/>
        <v>0.3144112478</v>
      </c>
      <c r="J72" s="1133">
        <f t="shared" si="24"/>
        <v>390.1</v>
      </c>
      <c r="K72" s="1134">
        <f>O72/H72-1</f>
        <v>2.068753494</v>
      </c>
      <c r="L72" s="1123">
        <v>649.0</v>
      </c>
      <c r="M72" s="1111" t="s">
        <v>315</v>
      </c>
      <c r="N72" s="1055"/>
      <c r="O72" s="513">
        <v>549.0</v>
      </c>
    </row>
    <row r="73" ht="37.5" customHeight="1" outlineLevel="1">
      <c r="A73" s="1055"/>
      <c r="B73" s="1171"/>
      <c r="C73" s="125" t="s">
        <v>1750</v>
      </c>
      <c r="D73" s="381" t="s">
        <v>1751</v>
      </c>
      <c r="E73" s="516">
        <v>510.0</v>
      </c>
      <c r="F73" s="510">
        <v>559.0</v>
      </c>
      <c r="G73" s="510">
        <v>569.0</v>
      </c>
      <c r="H73" s="517">
        <v>135.9</v>
      </c>
      <c r="I73" s="512">
        <f t="shared" si="23"/>
        <v>0.2388400703</v>
      </c>
      <c r="J73" s="513">
        <f t="shared" si="24"/>
        <v>433.1</v>
      </c>
      <c r="K73" s="512">
        <f t="shared" ref="K73:K74" si="26">O73/H73-1</f>
        <v>3.039735099</v>
      </c>
      <c r="L73" s="1123">
        <v>649.0</v>
      </c>
      <c r="M73" s="1111" t="s">
        <v>315</v>
      </c>
      <c r="N73" s="1055"/>
      <c r="O73" s="510">
        <v>549.0</v>
      </c>
    </row>
    <row r="74" ht="25.5" customHeight="1" outlineLevel="1">
      <c r="A74" s="1055"/>
      <c r="B74" s="125"/>
      <c r="C74" s="125" t="s">
        <v>167</v>
      </c>
      <c r="D74" s="381" t="s">
        <v>1752</v>
      </c>
      <c r="E74" s="516">
        <v>520.0</v>
      </c>
      <c r="F74" s="510">
        <v>559.0</v>
      </c>
      <c r="G74" s="510">
        <v>569.0</v>
      </c>
      <c r="H74" s="517">
        <v>167.79</v>
      </c>
      <c r="I74" s="512">
        <f t="shared" si="23"/>
        <v>0.2948857645</v>
      </c>
      <c r="J74" s="513">
        <f t="shared" si="24"/>
        <v>401.21</v>
      </c>
      <c r="K74" s="512">
        <f t="shared" si="26"/>
        <v>2.271947077</v>
      </c>
      <c r="L74" s="1123">
        <v>649.0</v>
      </c>
      <c r="M74" s="1055" t="s">
        <v>313</v>
      </c>
      <c r="N74" s="1055"/>
      <c r="O74" s="510">
        <v>549.0</v>
      </c>
    </row>
    <row r="75" ht="25.5" customHeight="1" outlineLevel="1">
      <c r="A75" s="1041"/>
      <c r="B75" s="1158" t="s">
        <v>1922</v>
      </c>
      <c r="C75" s="294" t="s">
        <v>1753</v>
      </c>
      <c r="D75" s="1158" t="s">
        <v>1754</v>
      </c>
      <c r="E75" s="1280">
        <v>520.0</v>
      </c>
      <c r="F75" s="1168">
        <v>0.0</v>
      </c>
      <c r="G75" s="1145">
        <v>569.0</v>
      </c>
      <c r="H75" s="1163">
        <v>154.9</v>
      </c>
      <c r="I75" s="1147">
        <f t="shared" si="23"/>
        <v>0.2722319859</v>
      </c>
      <c r="J75" s="1168">
        <f t="shared" si="24"/>
        <v>414.1</v>
      </c>
      <c r="K75" s="1281">
        <f>O75/H75-1</f>
        <v>3.25435765</v>
      </c>
      <c r="L75" s="1148">
        <v>0.0</v>
      </c>
      <c r="M75" s="1041" t="s">
        <v>315</v>
      </c>
      <c r="N75" s="1041"/>
      <c r="O75" s="1168">
        <v>659.0</v>
      </c>
    </row>
    <row r="76" ht="25.5" customHeight="1">
      <c r="A76" s="1048"/>
      <c r="B76" s="1049" t="str">
        <f>"Десерты "&amp;COUNTA(C77:C82)&amp;" шт"</f>
        <v>Десерты 6 шт</v>
      </c>
      <c r="C76" s="1051"/>
      <c r="D76" s="1051"/>
      <c r="E76" s="1160"/>
      <c r="F76" s="1212"/>
      <c r="G76" s="1212"/>
      <c r="H76" s="1054"/>
      <c r="I76" s="1103">
        <f>AVERAGE(I77:I82)</f>
        <v>0.3261180122</v>
      </c>
      <c r="J76" s="1051"/>
      <c r="K76" s="1051"/>
      <c r="L76" s="1151"/>
      <c r="M76" s="1050"/>
      <c r="N76" s="1050"/>
      <c r="O76" s="1212"/>
    </row>
    <row r="77" ht="48.0" customHeight="1" outlineLevel="1">
      <c r="A77" s="1055"/>
      <c r="B77" s="1055"/>
      <c r="C77" s="125" t="s">
        <v>206</v>
      </c>
      <c r="D77" s="1055" t="s">
        <v>1757</v>
      </c>
      <c r="E77" s="516">
        <v>300.0</v>
      </c>
      <c r="F77" s="510">
        <v>369.0</v>
      </c>
      <c r="G77" s="510">
        <v>369.0</v>
      </c>
      <c r="H77" s="517">
        <v>111.85</v>
      </c>
      <c r="I77" s="512">
        <f t="shared" ref="I77:I82" si="27">H77/G77</f>
        <v>0.3031165312</v>
      </c>
      <c r="J77" s="513">
        <f t="shared" ref="J77:J82" si="28">G77-H77</f>
        <v>257.15</v>
      </c>
      <c r="K77" s="512">
        <f t="shared" ref="K77:K82" si="29">O77/H77-1</f>
        <v>2.209655789</v>
      </c>
      <c r="L77" s="1166"/>
      <c r="M77" s="1055" t="s">
        <v>313</v>
      </c>
      <c r="N77" s="1055"/>
      <c r="O77" s="510">
        <v>359.0</v>
      </c>
    </row>
    <row r="78" ht="25.5" customHeight="1" outlineLevel="1">
      <c r="A78" s="1055"/>
      <c r="B78" s="1055" t="s">
        <v>1927</v>
      </c>
      <c r="C78" s="125" t="s">
        <v>1759</v>
      </c>
      <c r="D78" s="1055" t="s">
        <v>1760</v>
      </c>
      <c r="E78" s="516">
        <v>135.0</v>
      </c>
      <c r="F78" s="510">
        <v>299.0</v>
      </c>
      <c r="G78" s="510">
        <v>349.0</v>
      </c>
      <c r="H78" s="517">
        <v>130.0</v>
      </c>
      <c r="I78" s="512">
        <f t="shared" si="27"/>
        <v>0.3724928367</v>
      </c>
      <c r="J78" s="513">
        <f t="shared" si="28"/>
        <v>219</v>
      </c>
      <c r="K78" s="512">
        <f t="shared" si="29"/>
        <v>1.3</v>
      </c>
      <c r="L78" s="1123">
        <v>399.0</v>
      </c>
      <c r="M78" s="1111" t="s">
        <v>315</v>
      </c>
      <c r="N78" s="1055"/>
      <c r="O78" s="510">
        <v>299.0</v>
      </c>
    </row>
    <row r="79" ht="25.5" customHeight="1" outlineLevel="1">
      <c r="A79" s="1055"/>
      <c r="B79" s="1055" t="s">
        <v>1928</v>
      </c>
      <c r="C79" s="1055" t="s">
        <v>1928</v>
      </c>
      <c r="D79" s="1055"/>
      <c r="E79" s="516">
        <v>150.0</v>
      </c>
      <c r="F79" s="510">
        <v>0.0</v>
      </c>
      <c r="G79" s="510">
        <v>299.0</v>
      </c>
      <c r="H79" s="517">
        <v>95.8</v>
      </c>
      <c r="I79" s="512">
        <f t="shared" si="27"/>
        <v>0.3204013378</v>
      </c>
      <c r="J79" s="513">
        <f t="shared" si="28"/>
        <v>203.2</v>
      </c>
      <c r="K79" s="512">
        <f t="shared" si="29"/>
        <v>6.296450939</v>
      </c>
      <c r="L79" s="1123">
        <v>339.0</v>
      </c>
      <c r="M79" s="1055" t="s">
        <v>313</v>
      </c>
      <c r="N79" s="1055"/>
      <c r="O79" s="510">
        <v>699.0</v>
      </c>
    </row>
    <row r="80" ht="25.5" customHeight="1" outlineLevel="1">
      <c r="A80" s="1055"/>
      <c r="B80" s="1055" t="s">
        <v>1927</v>
      </c>
      <c r="C80" s="1282" t="s">
        <v>1762</v>
      </c>
      <c r="D80" s="125" t="s">
        <v>1763</v>
      </c>
      <c r="E80" s="516">
        <v>135.0</v>
      </c>
      <c r="F80" s="510">
        <v>339.0</v>
      </c>
      <c r="G80" s="510">
        <v>349.0</v>
      </c>
      <c r="H80" s="517">
        <v>145.0</v>
      </c>
      <c r="I80" s="512">
        <f t="shared" si="27"/>
        <v>0.4154727794</v>
      </c>
      <c r="J80" s="513">
        <f t="shared" si="28"/>
        <v>204</v>
      </c>
      <c r="K80" s="512">
        <f t="shared" si="29"/>
        <v>1.406896552</v>
      </c>
      <c r="L80" s="1123">
        <v>429.0</v>
      </c>
      <c r="M80" s="1111" t="s">
        <v>315</v>
      </c>
      <c r="N80" s="1055"/>
      <c r="O80" s="510">
        <v>349.0</v>
      </c>
    </row>
    <row r="81" ht="25.5" customHeight="1" outlineLevel="1">
      <c r="A81" s="1055"/>
      <c r="B81" s="1055"/>
      <c r="C81" s="125" t="s">
        <v>1758</v>
      </c>
      <c r="D81" s="1055"/>
      <c r="E81" s="516">
        <v>180.0</v>
      </c>
      <c r="F81" s="510">
        <v>299.0</v>
      </c>
      <c r="G81" s="510">
        <v>299.0</v>
      </c>
      <c r="H81" s="517">
        <v>76.35</v>
      </c>
      <c r="I81" s="512">
        <f t="shared" si="27"/>
        <v>0.2553511706</v>
      </c>
      <c r="J81" s="513">
        <f t="shared" si="28"/>
        <v>222.65</v>
      </c>
      <c r="K81" s="512">
        <f t="shared" si="29"/>
        <v>-1</v>
      </c>
      <c r="L81" s="1123">
        <v>339.0</v>
      </c>
      <c r="M81" s="1111" t="s">
        <v>315</v>
      </c>
      <c r="N81" s="520"/>
      <c r="O81" s="1106"/>
    </row>
    <row r="82" ht="25.5" customHeight="1" outlineLevel="1">
      <c r="A82" s="1055"/>
      <c r="B82" s="1174"/>
      <c r="C82" s="125" t="s">
        <v>1764</v>
      </c>
      <c r="D82" s="381"/>
      <c r="E82" s="516">
        <v>60.0</v>
      </c>
      <c r="F82" s="510">
        <v>79.0</v>
      </c>
      <c r="G82" s="510">
        <v>79.0</v>
      </c>
      <c r="H82" s="517">
        <v>22.9</v>
      </c>
      <c r="I82" s="512">
        <f t="shared" si="27"/>
        <v>0.2898734177</v>
      </c>
      <c r="J82" s="513">
        <f t="shared" si="28"/>
        <v>56.1</v>
      </c>
      <c r="K82" s="512">
        <f t="shared" si="29"/>
        <v>2.449781659</v>
      </c>
      <c r="L82" s="1166"/>
      <c r="M82" s="1055" t="s">
        <v>313</v>
      </c>
      <c r="N82" s="1055"/>
      <c r="O82" s="510">
        <v>79.0</v>
      </c>
    </row>
    <row r="83" ht="25.5" customHeight="1">
      <c r="A83" s="1102"/>
      <c r="B83" s="1049" t="str">
        <f>"Соусы, допы и хлеб "&amp;COUNTA(C84:C105)&amp;" шт"</f>
        <v>Соусы, допы и хлеб 22 шт</v>
      </c>
      <c r="C83" s="1051"/>
      <c r="D83" s="1175"/>
      <c r="E83" s="1176"/>
      <c r="F83" s="1177"/>
      <c r="G83" s="1177"/>
      <c r="H83" s="1179"/>
      <c r="I83" s="1103">
        <f>AVERAGE(I84:I105)</f>
        <v>0.1958520828</v>
      </c>
      <c r="J83" s="1102"/>
      <c r="K83" s="1103"/>
      <c r="L83" s="1151"/>
      <c r="M83" s="1102"/>
      <c r="N83" s="1102"/>
      <c r="O83" s="1177"/>
    </row>
    <row r="84" ht="25.5" customHeight="1" outlineLevel="1">
      <c r="A84" s="1055"/>
      <c r="B84" s="125"/>
      <c r="C84" s="125" t="s">
        <v>218</v>
      </c>
      <c r="D84" s="1174"/>
      <c r="E84" s="516">
        <v>50.0</v>
      </c>
      <c r="F84" s="510">
        <v>59.0</v>
      </c>
      <c r="G84" s="510">
        <v>59.0</v>
      </c>
      <c r="H84" s="517">
        <v>10.1</v>
      </c>
      <c r="I84" s="512">
        <f t="shared" ref="I84:I105" si="30">H84/G84</f>
        <v>0.1711864407</v>
      </c>
      <c r="J84" s="513">
        <f t="shared" ref="J84:J105" si="31">G84-H84</f>
        <v>48.9</v>
      </c>
      <c r="K84" s="512">
        <f t="shared" ref="K84:K105" si="32">O84/H84-1</f>
        <v>4.841584158</v>
      </c>
      <c r="L84" s="510">
        <v>59.0</v>
      </c>
      <c r="M84" s="1111" t="s">
        <v>315</v>
      </c>
      <c r="N84" s="1055"/>
      <c r="O84" s="510">
        <v>59.0</v>
      </c>
    </row>
    <row r="85" ht="25.5" customHeight="1" outlineLevel="1">
      <c r="A85" s="1055"/>
      <c r="B85" s="125"/>
      <c r="C85" s="125" t="s">
        <v>1768</v>
      </c>
      <c r="D85" s="1174"/>
      <c r="E85" s="516">
        <v>30.0</v>
      </c>
      <c r="F85" s="510">
        <v>69.0</v>
      </c>
      <c r="G85" s="510">
        <v>69.0</v>
      </c>
      <c r="H85" s="517">
        <v>17.9</v>
      </c>
      <c r="I85" s="512">
        <f t="shared" si="30"/>
        <v>0.2594202899</v>
      </c>
      <c r="J85" s="513">
        <f t="shared" si="31"/>
        <v>51.1</v>
      </c>
      <c r="K85" s="512">
        <f t="shared" si="32"/>
        <v>2.854748603</v>
      </c>
      <c r="L85" s="510">
        <v>69.0</v>
      </c>
      <c r="M85" s="1111" t="s">
        <v>315</v>
      </c>
      <c r="N85" s="1055"/>
      <c r="O85" s="510">
        <v>69.0</v>
      </c>
    </row>
    <row r="86" ht="25.5" customHeight="1" outlineLevel="1">
      <c r="A86" s="1055"/>
      <c r="B86" s="125"/>
      <c r="C86" s="125" t="s">
        <v>1769</v>
      </c>
      <c r="D86" s="1174"/>
      <c r="E86" s="516">
        <v>30.0</v>
      </c>
      <c r="F86" s="510">
        <v>69.0</v>
      </c>
      <c r="G86" s="510">
        <v>69.0</v>
      </c>
      <c r="H86" s="517">
        <v>20.21</v>
      </c>
      <c r="I86" s="512">
        <f t="shared" si="30"/>
        <v>0.2928985507</v>
      </c>
      <c r="J86" s="513">
        <f t="shared" si="31"/>
        <v>48.79</v>
      </c>
      <c r="K86" s="512">
        <f t="shared" si="32"/>
        <v>2.41415141</v>
      </c>
      <c r="L86" s="510">
        <v>69.0</v>
      </c>
      <c r="M86" s="1111" t="s">
        <v>315</v>
      </c>
      <c r="N86" s="1055"/>
      <c r="O86" s="510">
        <v>69.0</v>
      </c>
    </row>
    <row r="87" ht="25.5" customHeight="1" outlineLevel="1">
      <c r="A87" s="1055"/>
      <c r="B87" s="125"/>
      <c r="C87" s="125" t="s">
        <v>228</v>
      </c>
      <c r="D87" s="1174"/>
      <c r="E87" s="516">
        <v>30.0</v>
      </c>
      <c r="F87" s="510">
        <v>59.0</v>
      </c>
      <c r="G87" s="510">
        <v>59.0</v>
      </c>
      <c r="H87" s="517">
        <v>12.66</v>
      </c>
      <c r="I87" s="512">
        <f t="shared" si="30"/>
        <v>0.2145762712</v>
      </c>
      <c r="J87" s="513">
        <f t="shared" si="31"/>
        <v>46.34</v>
      </c>
      <c r="K87" s="512">
        <f t="shared" si="32"/>
        <v>3.660347551</v>
      </c>
      <c r="L87" s="510">
        <v>59.0</v>
      </c>
      <c r="M87" s="1111" t="s">
        <v>315</v>
      </c>
      <c r="N87" s="1055"/>
      <c r="O87" s="510">
        <v>59.0</v>
      </c>
    </row>
    <row r="88" ht="25.5" customHeight="1" outlineLevel="1">
      <c r="A88" s="1055"/>
      <c r="B88" s="125"/>
      <c r="C88" s="125" t="s">
        <v>1770</v>
      </c>
      <c r="D88" s="1174"/>
      <c r="E88" s="516">
        <v>30.0</v>
      </c>
      <c r="F88" s="510">
        <v>69.0</v>
      </c>
      <c r="G88" s="510">
        <v>69.0</v>
      </c>
      <c r="H88" s="517">
        <v>12.95</v>
      </c>
      <c r="I88" s="512">
        <f t="shared" si="30"/>
        <v>0.1876811594</v>
      </c>
      <c r="J88" s="513">
        <f t="shared" si="31"/>
        <v>56.05</v>
      </c>
      <c r="K88" s="512">
        <f t="shared" si="32"/>
        <v>4.328185328</v>
      </c>
      <c r="L88" s="510">
        <v>69.0</v>
      </c>
      <c r="M88" s="1111" t="s">
        <v>315</v>
      </c>
      <c r="N88" s="1055"/>
      <c r="O88" s="510">
        <v>69.0</v>
      </c>
    </row>
    <row r="89" ht="25.5" customHeight="1" outlineLevel="1">
      <c r="A89" s="1055"/>
      <c r="B89" s="125"/>
      <c r="C89" s="125" t="s">
        <v>232</v>
      </c>
      <c r="D89" s="1174"/>
      <c r="E89" s="516">
        <v>15.0</v>
      </c>
      <c r="F89" s="510">
        <v>59.0</v>
      </c>
      <c r="G89" s="510">
        <v>59.0</v>
      </c>
      <c r="H89" s="517">
        <v>8.11</v>
      </c>
      <c r="I89" s="512">
        <f t="shared" si="30"/>
        <v>0.1374576271</v>
      </c>
      <c r="J89" s="513">
        <f t="shared" si="31"/>
        <v>50.89</v>
      </c>
      <c r="K89" s="512">
        <f t="shared" si="32"/>
        <v>6.274969174</v>
      </c>
      <c r="L89" s="510">
        <v>59.0</v>
      </c>
      <c r="M89" s="1111" t="s">
        <v>315</v>
      </c>
      <c r="N89" s="1055"/>
      <c r="O89" s="510">
        <v>59.0</v>
      </c>
    </row>
    <row r="90" ht="25.5" customHeight="1" outlineLevel="1">
      <c r="A90" s="1055"/>
      <c r="B90" s="125"/>
      <c r="C90" s="125" t="s">
        <v>484</v>
      </c>
      <c r="D90" s="1174"/>
      <c r="E90" s="516">
        <v>30.0</v>
      </c>
      <c r="F90" s="510">
        <v>59.0</v>
      </c>
      <c r="G90" s="510">
        <v>59.0</v>
      </c>
      <c r="H90" s="517">
        <v>12.36</v>
      </c>
      <c r="I90" s="512">
        <f t="shared" si="30"/>
        <v>0.2094915254</v>
      </c>
      <c r="J90" s="513">
        <f t="shared" si="31"/>
        <v>46.64</v>
      </c>
      <c r="K90" s="512">
        <f t="shared" si="32"/>
        <v>3.773462783</v>
      </c>
      <c r="L90" s="510">
        <v>59.0</v>
      </c>
      <c r="M90" s="1111" t="s">
        <v>315</v>
      </c>
      <c r="N90" s="1055"/>
      <c r="O90" s="510">
        <v>59.0</v>
      </c>
    </row>
    <row r="91" ht="25.5" customHeight="1" outlineLevel="1">
      <c r="A91" s="1055"/>
      <c r="B91" s="1174"/>
      <c r="C91" s="230" t="s">
        <v>252</v>
      </c>
      <c r="D91" s="1174"/>
      <c r="E91" s="516">
        <v>30.0</v>
      </c>
      <c r="F91" s="510">
        <v>59.0</v>
      </c>
      <c r="G91" s="510">
        <v>59.0</v>
      </c>
      <c r="H91" s="517">
        <v>7.34</v>
      </c>
      <c r="I91" s="512">
        <f t="shared" si="30"/>
        <v>0.1244067797</v>
      </c>
      <c r="J91" s="513">
        <f t="shared" si="31"/>
        <v>51.66</v>
      </c>
      <c r="K91" s="512">
        <f t="shared" si="32"/>
        <v>7.038147139</v>
      </c>
      <c r="L91" s="510">
        <v>59.0</v>
      </c>
      <c r="M91" s="1055" t="s">
        <v>315</v>
      </c>
      <c r="N91" s="1055"/>
      <c r="O91" s="510">
        <v>59.0</v>
      </c>
    </row>
    <row r="92" ht="25.5" customHeight="1" outlineLevel="1">
      <c r="A92" s="1055"/>
      <c r="B92" s="381"/>
      <c r="C92" s="125" t="s">
        <v>1771</v>
      </c>
      <c r="D92" s="1174"/>
      <c r="E92" s="516">
        <v>30.0</v>
      </c>
      <c r="F92" s="510">
        <v>59.0</v>
      </c>
      <c r="G92" s="510">
        <v>59.0</v>
      </c>
      <c r="H92" s="517">
        <v>6.51</v>
      </c>
      <c r="I92" s="512">
        <f t="shared" si="30"/>
        <v>0.1103389831</v>
      </c>
      <c r="J92" s="513">
        <f t="shared" si="31"/>
        <v>52.49</v>
      </c>
      <c r="K92" s="512">
        <f t="shared" si="32"/>
        <v>8.062980031</v>
      </c>
      <c r="L92" s="510">
        <v>59.0</v>
      </c>
      <c r="M92" s="1055" t="s">
        <v>315</v>
      </c>
      <c r="N92" s="1055"/>
      <c r="O92" s="510">
        <v>59.0</v>
      </c>
    </row>
    <row r="93" ht="25.5" customHeight="1" outlineLevel="1">
      <c r="A93" s="1055"/>
      <c r="B93" s="1174"/>
      <c r="C93" s="230" t="s">
        <v>255</v>
      </c>
      <c r="D93" s="1174"/>
      <c r="E93" s="516">
        <v>30.0</v>
      </c>
      <c r="F93" s="510">
        <v>59.0</v>
      </c>
      <c r="G93" s="510">
        <v>59.0</v>
      </c>
      <c r="H93" s="517">
        <v>15.8</v>
      </c>
      <c r="I93" s="512">
        <f t="shared" si="30"/>
        <v>0.2677966102</v>
      </c>
      <c r="J93" s="513">
        <f t="shared" si="31"/>
        <v>43.2</v>
      </c>
      <c r="K93" s="512">
        <f t="shared" si="32"/>
        <v>2.734177215</v>
      </c>
      <c r="L93" s="510">
        <v>59.0</v>
      </c>
      <c r="M93" s="1055" t="s">
        <v>315</v>
      </c>
      <c r="N93" s="1055"/>
      <c r="O93" s="510">
        <v>59.0</v>
      </c>
    </row>
    <row r="94" ht="25.5" customHeight="1" outlineLevel="1">
      <c r="A94" s="1055"/>
      <c r="B94" s="381"/>
      <c r="C94" s="125" t="s">
        <v>1772</v>
      </c>
      <c r="D94" s="1174"/>
      <c r="E94" s="516">
        <v>30.0</v>
      </c>
      <c r="F94" s="510">
        <v>59.0</v>
      </c>
      <c r="G94" s="510">
        <v>59.0</v>
      </c>
      <c r="H94" s="517">
        <v>9.07</v>
      </c>
      <c r="I94" s="512">
        <f t="shared" si="30"/>
        <v>0.1537288136</v>
      </c>
      <c r="J94" s="513">
        <f t="shared" si="31"/>
        <v>49.93</v>
      </c>
      <c r="K94" s="512">
        <f t="shared" si="32"/>
        <v>5.504961411</v>
      </c>
      <c r="L94" s="510">
        <v>59.0</v>
      </c>
      <c r="M94" s="1055" t="s">
        <v>315</v>
      </c>
      <c r="N94" s="1055"/>
      <c r="O94" s="510">
        <v>59.0</v>
      </c>
    </row>
    <row r="95" ht="25.5" customHeight="1" outlineLevel="1">
      <c r="A95" s="1055"/>
      <c r="B95" s="1174"/>
      <c r="C95" s="230" t="s">
        <v>262</v>
      </c>
      <c r="D95" s="1174"/>
      <c r="E95" s="516">
        <v>30.0</v>
      </c>
      <c r="F95" s="510">
        <v>59.0</v>
      </c>
      <c r="G95" s="510">
        <v>59.0</v>
      </c>
      <c r="H95" s="517">
        <v>13.22</v>
      </c>
      <c r="I95" s="512">
        <f t="shared" si="30"/>
        <v>0.2240677966</v>
      </c>
      <c r="J95" s="513">
        <f t="shared" si="31"/>
        <v>45.78</v>
      </c>
      <c r="K95" s="512">
        <f t="shared" si="32"/>
        <v>3.462934947</v>
      </c>
      <c r="L95" s="510">
        <v>59.0</v>
      </c>
      <c r="M95" s="1055" t="s">
        <v>315</v>
      </c>
      <c r="N95" s="1055"/>
      <c r="O95" s="510">
        <v>59.0</v>
      </c>
    </row>
    <row r="96" ht="25.5" customHeight="1" outlineLevel="1">
      <c r="A96" s="1055"/>
      <c r="B96" s="381"/>
      <c r="C96" s="125" t="s">
        <v>1773</v>
      </c>
      <c r="D96" s="1174"/>
      <c r="E96" s="516">
        <v>30.0</v>
      </c>
      <c r="F96" s="510">
        <v>59.0</v>
      </c>
      <c r="G96" s="510">
        <v>59.0</v>
      </c>
      <c r="H96" s="517">
        <v>5.38</v>
      </c>
      <c r="I96" s="512">
        <f t="shared" si="30"/>
        <v>0.09118644068</v>
      </c>
      <c r="J96" s="513">
        <f t="shared" si="31"/>
        <v>53.62</v>
      </c>
      <c r="K96" s="512">
        <f t="shared" si="32"/>
        <v>9.966542751</v>
      </c>
      <c r="L96" s="510">
        <v>59.0</v>
      </c>
      <c r="M96" s="1055" t="s">
        <v>315</v>
      </c>
      <c r="N96" s="1055"/>
      <c r="O96" s="510">
        <v>59.0</v>
      </c>
    </row>
    <row r="97" ht="25.5" customHeight="1" outlineLevel="1">
      <c r="A97" s="1055"/>
      <c r="B97" s="1174"/>
      <c r="C97" s="230" t="s">
        <v>266</v>
      </c>
      <c r="D97" s="1174"/>
      <c r="E97" s="516">
        <v>30.0</v>
      </c>
      <c r="F97" s="510">
        <v>59.0</v>
      </c>
      <c r="G97" s="510">
        <v>59.0</v>
      </c>
      <c r="H97" s="517">
        <v>15.89</v>
      </c>
      <c r="I97" s="512">
        <f t="shared" si="30"/>
        <v>0.2693220339</v>
      </c>
      <c r="J97" s="513">
        <f t="shared" si="31"/>
        <v>43.11</v>
      </c>
      <c r="K97" s="512">
        <f t="shared" si="32"/>
        <v>2.713027061</v>
      </c>
      <c r="L97" s="510">
        <v>59.0</v>
      </c>
      <c r="M97" s="1055" t="s">
        <v>315</v>
      </c>
      <c r="N97" s="1055"/>
      <c r="O97" s="510">
        <v>59.0</v>
      </c>
    </row>
    <row r="98" ht="25.5" customHeight="1" outlineLevel="1">
      <c r="A98" s="1055"/>
      <c r="B98" s="1174"/>
      <c r="C98" s="230" t="s">
        <v>1774</v>
      </c>
      <c r="D98" s="1174"/>
      <c r="E98" s="516">
        <v>30.0</v>
      </c>
      <c r="F98" s="510">
        <v>59.0</v>
      </c>
      <c r="G98" s="510">
        <v>59.0</v>
      </c>
      <c r="H98" s="517">
        <v>9.39</v>
      </c>
      <c r="I98" s="512">
        <f t="shared" si="30"/>
        <v>0.1591525424</v>
      </c>
      <c r="J98" s="513">
        <f t="shared" si="31"/>
        <v>49.61</v>
      </c>
      <c r="K98" s="512">
        <f t="shared" si="32"/>
        <v>5.283280085</v>
      </c>
      <c r="L98" s="510">
        <v>59.0</v>
      </c>
      <c r="M98" s="1055" t="s">
        <v>315</v>
      </c>
      <c r="N98" s="1055"/>
      <c r="O98" s="510">
        <v>59.0</v>
      </c>
    </row>
    <row r="99" ht="25.5" customHeight="1" outlineLevel="1">
      <c r="A99" s="1055"/>
      <c r="B99" s="381"/>
      <c r="C99" s="125" t="s">
        <v>1775</v>
      </c>
      <c r="D99" s="1174"/>
      <c r="E99" s="516">
        <v>30.0</v>
      </c>
      <c r="F99" s="510">
        <v>59.0</v>
      </c>
      <c r="G99" s="510">
        <v>59.0</v>
      </c>
      <c r="H99" s="517">
        <v>9.57</v>
      </c>
      <c r="I99" s="512">
        <f t="shared" si="30"/>
        <v>0.1622033898</v>
      </c>
      <c r="J99" s="513">
        <f t="shared" si="31"/>
        <v>49.43</v>
      </c>
      <c r="K99" s="512">
        <f t="shared" si="32"/>
        <v>5.165099269</v>
      </c>
      <c r="L99" s="510">
        <v>59.0</v>
      </c>
      <c r="M99" s="1055" t="s">
        <v>315</v>
      </c>
      <c r="N99" s="1055"/>
      <c r="O99" s="510">
        <v>59.0</v>
      </c>
    </row>
    <row r="100" ht="25.5" customHeight="1" outlineLevel="1">
      <c r="A100" s="1055"/>
      <c r="B100" s="381"/>
      <c r="C100" s="125" t="s">
        <v>271</v>
      </c>
      <c r="D100" s="1174"/>
      <c r="E100" s="516">
        <v>30.0</v>
      </c>
      <c r="F100" s="510">
        <v>59.0</v>
      </c>
      <c r="G100" s="510">
        <v>59.0</v>
      </c>
      <c r="H100" s="517">
        <v>7.99</v>
      </c>
      <c r="I100" s="512">
        <f t="shared" si="30"/>
        <v>0.1354237288</v>
      </c>
      <c r="J100" s="513">
        <f t="shared" si="31"/>
        <v>51.01</v>
      </c>
      <c r="K100" s="512">
        <f t="shared" si="32"/>
        <v>6.384230288</v>
      </c>
      <c r="L100" s="510">
        <v>59.0</v>
      </c>
      <c r="M100" s="1055" t="s">
        <v>315</v>
      </c>
      <c r="N100" s="1055"/>
      <c r="O100" s="510">
        <v>59.0</v>
      </c>
    </row>
    <row r="101" ht="25.5" customHeight="1" outlineLevel="1">
      <c r="A101" s="1055"/>
      <c r="B101" s="381"/>
      <c r="C101" s="125" t="s">
        <v>1776</v>
      </c>
      <c r="D101" s="1174"/>
      <c r="E101" s="516">
        <v>30.0</v>
      </c>
      <c r="F101" s="510">
        <v>59.0</v>
      </c>
      <c r="G101" s="510">
        <v>59.0</v>
      </c>
      <c r="H101" s="517">
        <v>9.0</v>
      </c>
      <c r="I101" s="512">
        <f t="shared" si="30"/>
        <v>0.1525423729</v>
      </c>
      <c r="J101" s="513">
        <f t="shared" si="31"/>
        <v>50</v>
      </c>
      <c r="K101" s="512">
        <f t="shared" si="32"/>
        <v>5.555555556</v>
      </c>
      <c r="L101" s="510">
        <v>59.0</v>
      </c>
      <c r="M101" s="1055" t="s">
        <v>315</v>
      </c>
      <c r="N101" s="1055"/>
      <c r="O101" s="510">
        <v>59.0</v>
      </c>
    </row>
    <row r="102" ht="25.5" customHeight="1" outlineLevel="1">
      <c r="A102" s="1055"/>
      <c r="B102" s="381"/>
      <c r="C102" s="125" t="s">
        <v>273</v>
      </c>
      <c r="D102" s="1174"/>
      <c r="E102" s="516">
        <v>30.0</v>
      </c>
      <c r="F102" s="510">
        <v>59.0</v>
      </c>
      <c r="G102" s="510">
        <v>59.0</v>
      </c>
      <c r="H102" s="517">
        <v>14.72</v>
      </c>
      <c r="I102" s="512">
        <f t="shared" si="30"/>
        <v>0.2494915254</v>
      </c>
      <c r="J102" s="513">
        <f t="shared" si="31"/>
        <v>44.28</v>
      </c>
      <c r="K102" s="512">
        <f t="shared" si="32"/>
        <v>3.008152174</v>
      </c>
      <c r="L102" s="510">
        <v>59.0</v>
      </c>
      <c r="M102" s="1055" t="s">
        <v>315</v>
      </c>
      <c r="N102" s="1055"/>
      <c r="O102" s="510">
        <v>59.0</v>
      </c>
    </row>
    <row r="103" ht="25.5" customHeight="1" outlineLevel="1">
      <c r="A103" s="1055"/>
      <c r="B103" s="381"/>
      <c r="C103" s="125" t="s">
        <v>1777</v>
      </c>
      <c r="D103" s="381" t="s">
        <v>1778</v>
      </c>
      <c r="E103" s="516">
        <v>120.0</v>
      </c>
      <c r="F103" s="510">
        <v>99.0</v>
      </c>
      <c r="G103" s="510">
        <v>99.0</v>
      </c>
      <c r="H103" s="517">
        <v>29.0</v>
      </c>
      <c r="I103" s="512">
        <f t="shared" si="30"/>
        <v>0.2929292929</v>
      </c>
      <c r="J103" s="513">
        <f t="shared" si="31"/>
        <v>70</v>
      </c>
      <c r="K103" s="512">
        <f t="shared" si="32"/>
        <v>2.413793103</v>
      </c>
      <c r="L103" s="1166"/>
      <c r="M103" s="1055" t="s">
        <v>313</v>
      </c>
      <c r="N103" s="1055"/>
      <c r="O103" s="510">
        <v>99.0</v>
      </c>
    </row>
    <row r="104" ht="25.5" customHeight="1" outlineLevel="1">
      <c r="A104" s="1055"/>
      <c r="B104" s="381"/>
      <c r="C104" s="125" t="s">
        <v>1779</v>
      </c>
      <c r="D104" s="1174"/>
      <c r="E104" s="516">
        <v>80.0</v>
      </c>
      <c r="F104" s="510">
        <v>29.0</v>
      </c>
      <c r="G104" s="510">
        <v>29.0</v>
      </c>
      <c r="H104" s="517">
        <v>4.88</v>
      </c>
      <c r="I104" s="512">
        <f t="shared" si="30"/>
        <v>0.1682758621</v>
      </c>
      <c r="J104" s="513">
        <f t="shared" si="31"/>
        <v>24.12</v>
      </c>
      <c r="K104" s="512">
        <f t="shared" si="32"/>
        <v>4.942622951</v>
      </c>
      <c r="L104" s="1123">
        <v>29.0</v>
      </c>
      <c r="M104" s="1111" t="s">
        <v>315</v>
      </c>
      <c r="N104" s="1055"/>
      <c r="O104" s="510">
        <v>29.0</v>
      </c>
    </row>
    <row r="105" ht="25.5" customHeight="1" outlineLevel="1">
      <c r="A105" s="1055"/>
      <c r="B105" s="381"/>
      <c r="C105" s="125" t="s">
        <v>1780</v>
      </c>
      <c r="D105" s="381" t="s">
        <v>1781</v>
      </c>
      <c r="E105" s="516">
        <v>140.0</v>
      </c>
      <c r="F105" s="510">
        <v>149.0</v>
      </c>
      <c r="G105" s="510">
        <v>149.0</v>
      </c>
      <c r="H105" s="517">
        <v>41.0</v>
      </c>
      <c r="I105" s="512">
        <f t="shared" si="30"/>
        <v>0.2751677852</v>
      </c>
      <c r="J105" s="513">
        <f t="shared" si="31"/>
        <v>108</v>
      </c>
      <c r="K105" s="512">
        <f t="shared" si="32"/>
        <v>2.634146341</v>
      </c>
      <c r="L105" s="1123">
        <v>189.0</v>
      </c>
      <c r="M105" s="1283" t="s">
        <v>315</v>
      </c>
      <c r="N105" s="1055"/>
      <c r="O105" s="510">
        <v>149.0</v>
      </c>
    </row>
    <row r="106" ht="25.5" customHeight="1">
      <c r="A106" s="1055"/>
      <c r="B106" s="178" t="str">
        <f>"Детское меню "&amp;COUNTA(C107:C116)&amp;" шт"</f>
        <v>Детское меню 10 шт</v>
      </c>
      <c r="C106" s="125" t="s">
        <v>1782</v>
      </c>
      <c r="D106" s="1174"/>
      <c r="E106" s="516"/>
      <c r="F106" s="510"/>
      <c r="G106" s="510"/>
      <c r="H106" s="517"/>
      <c r="I106" s="512">
        <f>AVERAGE(I107:I116)</f>
        <v>0.2204121441</v>
      </c>
      <c r="J106" s="1055"/>
      <c r="K106" s="512"/>
      <c r="L106" s="1166"/>
      <c r="M106" s="1055"/>
      <c r="N106" s="1102"/>
      <c r="O106" s="1177"/>
    </row>
    <row r="107" ht="25.5" customHeight="1" outlineLevel="1">
      <c r="A107" s="1055"/>
      <c r="B107" s="381"/>
      <c r="C107" s="1259" t="s">
        <v>291</v>
      </c>
      <c r="D107" s="1260" t="s">
        <v>1801</v>
      </c>
      <c r="E107" s="1261">
        <v>250.0</v>
      </c>
      <c r="F107" s="510"/>
      <c r="G107" s="1262">
        <v>329.0</v>
      </c>
      <c r="H107" s="1263">
        <v>77.0</v>
      </c>
      <c r="I107" s="512">
        <f t="shared" ref="I107:I117" si="33">H107/G107</f>
        <v>0.2340425532</v>
      </c>
      <c r="J107" s="513">
        <f t="shared" ref="J107:J117" si="34">G107-H107</f>
        <v>252</v>
      </c>
      <c r="K107" s="512">
        <f t="shared" ref="K107:K109" si="35">O107/H107-1</f>
        <v>1.064935065</v>
      </c>
      <c r="L107" s="1284">
        <v>399.0</v>
      </c>
      <c r="M107" s="1111" t="s">
        <v>315</v>
      </c>
      <c r="N107" s="1055"/>
      <c r="O107" s="510">
        <v>159.0</v>
      </c>
    </row>
    <row r="108" ht="25.5" customHeight="1" outlineLevel="1">
      <c r="A108" s="1055"/>
      <c r="B108" s="381"/>
      <c r="C108" s="1259" t="s">
        <v>1932</v>
      </c>
      <c r="D108" s="1264" t="s">
        <v>1784</v>
      </c>
      <c r="E108" s="1261">
        <v>300.0</v>
      </c>
      <c r="F108" s="510"/>
      <c r="G108" s="1262">
        <v>199.0</v>
      </c>
      <c r="H108" s="1263">
        <v>48.0</v>
      </c>
      <c r="I108" s="512">
        <f t="shared" si="33"/>
        <v>0.2412060302</v>
      </c>
      <c r="J108" s="513">
        <f t="shared" si="34"/>
        <v>151</v>
      </c>
      <c r="K108" s="512">
        <f t="shared" si="35"/>
        <v>2.729166667</v>
      </c>
      <c r="L108" s="1285">
        <v>249.0</v>
      </c>
      <c r="M108" s="1111" t="s">
        <v>315</v>
      </c>
      <c r="N108" s="1055"/>
      <c r="O108" s="510">
        <v>179.0</v>
      </c>
    </row>
    <row r="109" ht="25.5" customHeight="1" outlineLevel="1">
      <c r="A109" s="1055"/>
      <c r="B109" s="381"/>
      <c r="C109" s="1265" t="s">
        <v>1799</v>
      </c>
      <c r="D109" s="1266" t="s">
        <v>1933</v>
      </c>
      <c r="E109" s="1261">
        <v>150.0</v>
      </c>
      <c r="F109" s="510"/>
      <c r="G109" s="1262">
        <v>299.0</v>
      </c>
      <c r="H109" s="1263">
        <v>84.0</v>
      </c>
      <c r="I109" s="512">
        <f t="shared" si="33"/>
        <v>0.2809364548</v>
      </c>
      <c r="J109" s="513">
        <f t="shared" si="34"/>
        <v>215</v>
      </c>
      <c r="K109" s="512">
        <f t="shared" si="35"/>
        <v>1.845238095</v>
      </c>
      <c r="L109" s="1286">
        <v>349.0</v>
      </c>
      <c r="M109" s="1111" t="s">
        <v>315</v>
      </c>
      <c r="N109" s="1055"/>
      <c r="O109" s="510">
        <v>239.0</v>
      </c>
    </row>
    <row r="110" ht="25.5" customHeight="1" outlineLevel="1">
      <c r="A110" s="1055"/>
      <c r="B110" s="381"/>
      <c r="C110" s="1259" t="s">
        <v>1935</v>
      </c>
      <c r="D110" s="1264" t="s">
        <v>1936</v>
      </c>
      <c r="E110" s="1261" t="s">
        <v>1786</v>
      </c>
      <c r="F110" s="510"/>
      <c r="G110" s="1262">
        <v>199.0</v>
      </c>
      <c r="H110" s="1267"/>
      <c r="I110" s="512">
        <f t="shared" si="33"/>
        <v>0</v>
      </c>
      <c r="J110" s="513">
        <f t="shared" si="34"/>
        <v>199</v>
      </c>
      <c r="K110" s="512"/>
      <c r="L110" s="1285">
        <v>249.0</v>
      </c>
      <c r="M110" s="1111" t="s">
        <v>315</v>
      </c>
      <c r="N110" s="1055"/>
      <c r="O110" s="510"/>
    </row>
    <row r="111" ht="25.5" customHeight="1" outlineLevel="1">
      <c r="A111" s="1055"/>
      <c r="B111" s="381"/>
      <c r="C111" s="1259" t="s">
        <v>280</v>
      </c>
      <c r="D111" s="1264" t="s">
        <v>498</v>
      </c>
      <c r="E111" s="1261">
        <v>150.0</v>
      </c>
      <c r="F111" s="510"/>
      <c r="G111" s="1262">
        <v>199.0</v>
      </c>
      <c r="H111" s="1263">
        <v>44.0</v>
      </c>
      <c r="I111" s="512">
        <f t="shared" si="33"/>
        <v>0.2211055276</v>
      </c>
      <c r="J111" s="513">
        <f t="shared" si="34"/>
        <v>155</v>
      </c>
      <c r="K111" s="512"/>
      <c r="L111" s="1287">
        <v>229.0</v>
      </c>
      <c r="M111" s="1111" t="s">
        <v>315</v>
      </c>
      <c r="N111" s="1055"/>
      <c r="O111" s="510"/>
    </row>
    <row r="112" ht="25.5" customHeight="1" outlineLevel="1">
      <c r="A112" s="1055"/>
      <c r="B112" s="381"/>
      <c r="C112" s="1259" t="s">
        <v>1791</v>
      </c>
      <c r="D112" s="1264" t="s">
        <v>1792</v>
      </c>
      <c r="E112" s="1261">
        <v>180.0</v>
      </c>
      <c r="F112" s="510"/>
      <c r="G112" s="1262">
        <v>339.0</v>
      </c>
      <c r="H112" s="1263">
        <v>111.0</v>
      </c>
      <c r="I112" s="512">
        <f t="shared" si="33"/>
        <v>0.3274336283</v>
      </c>
      <c r="J112" s="513">
        <f t="shared" si="34"/>
        <v>228</v>
      </c>
      <c r="K112" s="512">
        <f t="shared" ref="K112:K116" si="36">O112/H112-1</f>
        <v>1.153153153</v>
      </c>
      <c r="L112" s="1284">
        <v>399.0</v>
      </c>
      <c r="M112" s="1111" t="s">
        <v>315</v>
      </c>
      <c r="N112" s="1055"/>
      <c r="O112" s="510">
        <v>239.0</v>
      </c>
    </row>
    <row r="113" outlineLevel="1">
      <c r="A113" s="1055"/>
      <c r="B113" s="381" t="s">
        <v>1793</v>
      </c>
      <c r="C113" s="1259" t="s">
        <v>1787</v>
      </c>
      <c r="D113" s="1268"/>
      <c r="E113" s="1261">
        <v>320.0</v>
      </c>
      <c r="F113" s="510"/>
      <c r="G113" s="1262">
        <v>279.0</v>
      </c>
      <c r="H113" s="1263">
        <v>55.0</v>
      </c>
      <c r="I113" s="512">
        <f t="shared" si="33"/>
        <v>0.1971326165</v>
      </c>
      <c r="J113" s="513">
        <f t="shared" si="34"/>
        <v>224</v>
      </c>
      <c r="K113" s="512">
        <f t="shared" si="36"/>
        <v>1.890909091</v>
      </c>
      <c r="L113" s="1286">
        <v>349.0</v>
      </c>
      <c r="M113" s="1055" t="s">
        <v>313</v>
      </c>
      <c r="N113" s="1111"/>
      <c r="O113" s="1122">
        <v>159.0</v>
      </c>
    </row>
    <row r="114" ht="42.0" customHeight="1" outlineLevel="1">
      <c r="A114" s="1055"/>
      <c r="B114" s="381" t="s">
        <v>1795</v>
      </c>
      <c r="C114" s="1259" t="s">
        <v>482</v>
      </c>
      <c r="D114" s="1268"/>
      <c r="E114" s="1261">
        <v>320.0</v>
      </c>
      <c r="F114" s="510"/>
      <c r="G114" s="1262">
        <v>279.0</v>
      </c>
      <c r="H114" s="1263">
        <v>69.0</v>
      </c>
      <c r="I114" s="512">
        <f t="shared" si="33"/>
        <v>0.247311828</v>
      </c>
      <c r="J114" s="513">
        <f t="shared" si="34"/>
        <v>210</v>
      </c>
      <c r="K114" s="512">
        <f t="shared" si="36"/>
        <v>1.304347826</v>
      </c>
      <c r="L114" s="1286">
        <v>349.0</v>
      </c>
      <c r="M114" s="1055" t="s">
        <v>313</v>
      </c>
      <c r="N114" s="1111"/>
      <c r="O114" s="1122">
        <v>159.0</v>
      </c>
    </row>
    <row r="115" ht="30.75" customHeight="1" outlineLevel="1">
      <c r="A115" s="1055"/>
      <c r="B115" s="381" t="s">
        <v>1798</v>
      </c>
      <c r="C115" s="1259" t="s">
        <v>1747</v>
      </c>
      <c r="D115" s="1268"/>
      <c r="E115" s="1261">
        <v>300.0</v>
      </c>
      <c r="F115" s="510"/>
      <c r="G115" s="1262">
        <v>259.0</v>
      </c>
      <c r="H115" s="1263">
        <v>52.0</v>
      </c>
      <c r="I115" s="512">
        <f t="shared" si="33"/>
        <v>0.2007722008</v>
      </c>
      <c r="J115" s="513">
        <f t="shared" si="34"/>
        <v>207</v>
      </c>
      <c r="K115" s="512">
        <f t="shared" si="36"/>
        <v>2.057692308</v>
      </c>
      <c r="L115" s="1286">
        <v>349.0</v>
      </c>
      <c r="M115" s="1055" t="s">
        <v>313</v>
      </c>
      <c r="N115" s="1111"/>
      <c r="O115" s="1122">
        <v>159.0</v>
      </c>
    </row>
    <row r="116" ht="25.5" customHeight="1" outlineLevel="1">
      <c r="A116" s="1055"/>
      <c r="B116" s="381"/>
      <c r="C116" s="1265" t="s">
        <v>502</v>
      </c>
      <c r="D116" s="1265" t="s">
        <v>1937</v>
      </c>
      <c r="E116" s="1261">
        <v>180.0</v>
      </c>
      <c r="F116" s="510"/>
      <c r="G116" s="1262">
        <v>299.0</v>
      </c>
      <c r="H116" s="1263">
        <v>76.0</v>
      </c>
      <c r="I116" s="512">
        <f t="shared" si="33"/>
        <v>0.254180602</v>
      </c>
      <c r="J116" s="513">
        <f t="shared" si="34"/>
        <v>223</v>
      </c>
      <c r="K116" s="512">
        <f t="shared" si="36"/>
        <v>2.802631579</v>
      </c>
      <c r="L116" s="1286">
        <v>349.0</v>
      </c>
      <c r="M116" s="1055" t="s">
        <v>315</v>
      </c>
      <c r="N116" s="1055"/>
      <c r="O116" s="510">
        <v>289.0</v>
      </c>
    </row>
    <row r="117" ht="25.5" customHeight="1" outlineLevel="1">
      <c r="A117" s="1055"/>
      <c r="B117" s="381"/>
      <c r="C117" s="1265" t="s">
        <v>1938</v>
      </c>
      <c r="D117" s="1265" t="s">
        <v>1939</v>
      </c>
      <c r="E117" s="1261">
        <v>150.0</v>
      </c>
      <c r="F117" s="510"/>
      <c r="G117" s="1262">
        <v>299.0</v>
      </c>
      <c r="H117" s="1263">
        <v>79.0</v>
      </c>
      <c r="I117" s="1269">
        <f t="shared" si="33"/>
        <v>0.2642140468</v>
      </c>
      <c r="J117" s="1262">
        <f t="shared" si="34"/>
        <v>220</v>
      </c>
      <c r="K117" s="1269">
        <f>G117/H117-1</f>
        <v>2.784810127</v>
      </c>
      <c r="L117" s="1286">
        <v>349.0</v>
      </c>
      <c r="M117" s="1055"/>
      <c r="N117" s="1055"/>
      <c r="O117" s="510"/>
    </row>
    <row r="118" ht="25.5" customHeight="1" collapsed="1">
      <c r="A118" s="1055"/>
      <c r="B118" s="178" t="s">
        <v>1802</v>
      </c>
      <c r="C118" s="125"/>
      <c r="D118" s="381"/>
      <c r="E118" s="702"/>
      <c r="F118" s="510"/>
      <c r="G118" s="510"/>
      <c r="H118" s="517"/>
      <c r="I118" s="512">
        <f>AVERAGE(I119:I138)</f>
        <v>0.2580558522</v>
      </c>
      <c r="J118" s="1055"/>
      <c r="K118" s="512"/>
      <c r="L118" s="1123"/>
      <c r="M118" s="1055"/>
      <c r="N118" s="1102"/>
      <c r="O118" s="1177"/>
    </row>
    <row r="119" ht="37.5" hidden="1" customHeight="1" outlineLevel="1">
      <c r="A119" s="1055"/>
      <c r="B119" s="381"/>
      <c r="C119" s="125" t="s">
        <v>1803</v>
      </c>
      <c r="D119" s="702"/>
      <c r="E119" s="516"/>
      <c r="F119" s="510">
        <v>2499.0</v>
      </c>
      <c r="G119" s="510">
        <v>2499.0</v>
      </c>
      <c r="H119" s="517">
        <v>564.64</v>
      </c>
      <c r="I119" s="512">
        <f t="shared" ref="I119:I125" si="37">H119/G119</f>
        <v>0.2259463786</v>
      </c>
      <c r="J119" s="513">
        <f t="shared" ref="J119:J125" si="38">G119-H119</f>
        <v>1934.36</v>
      </c>
      <c r="K119" s="512">
        <f t="shared" ref="K119:K125" si="39">O119/H119-1</f>
        <v>3.425828847</v>
      </c>
      <c r="L119" s="1123"/>
      <c r="M119" s="1055" t="s">
        <v>313</v>
      </c>
      <c r="N119" s="1055"/>
      <c r="O119" s="510">
        <v>2499.0</v>
      </c>
    </row>
    <row r="120" ht="37.5" hidden="1" customHeight="1" outlineLevel="1">
      <c r="A120" s="1055"/>
      <c r="B120" s="381"/>
      <c r="C120" s="125" t="s">
        <v>1804</v>
      </c>
      <c r="D120" s="702"/>
      <c r="E120" s="516"/>
      <c r="F120" s="510">
        <v>599.0</v>
      </c>
      <c r="G120" s="510">
        <v>599.0</v>
      </c>
      <c r="H120" s="517">
        <v>167.71</v>
      </c>
      <c r="I120" s="512">
        <f t="shared" si="37"/>
        <v>0.2799833055</v>
      </c>
      <c r="J120" s="513">
        <f t="shared" si="38"/>
        <v>431.29</v>
      </c>
      <c r="K120" s="512">
        <f t="shared" si="39"/>
        <v>2.571641524</v>
      </c>
      <c r="L120" s="1123"/>
      <c r="M120" s="1055" t="s">
        <v>313</v>
      </c>
      <c r="N120" s="1055"/>
      <c r="O120" s="510">
        <v>599.0</v>
      </c>
    </row>
    <row r="121" ht="37.5" hidden="1" customHeight="1" outlineLevel="1">
      <c r="A121" s="1055"/>
      <c r="B121" s="381"/>
      <c r="C121" s="125" t="s">
        <v>1805</v>
      </c>
      <c r="D121" s="702"/>
      <c r="E121" s="516"/>
      <c r="F121" s="510">
        <v>499.0</v>
      </c>
      <c r="G121" s="510">
        <v>499.0</v>
      </c>
      <c r="H121" s="517">
        <v>110.0</v>
      </c>
      <c r="I121" s="512">
        <f t="shared" si="37"/>
        <v>0.2204408818</v>
      </c>
      <c r="J121" s="513">
        <f t="shared" si="38"/>
        <v>389</v>
      </c>
      <c r="K121" s="512">
        <f t="shared" si="39"/>
        <v>3.536363636</v>
      </c>
      <c r="L121" s="1123"/>
      <c r="M121" s="1055" t="s">
        <v>313</v>
      </c>
      <c r="N121" s="1055"/>
      <c r="O121" s="510">
        <v>499.0</v>
      </c>
    </row>
    <row r="122" ht="37.5" hidden="1" customHeight="1" outlineLevel="1">
      <c r="A122" s="1055"/>
      <c r="B122" s="381"/>
      <c r="C122" s="125" t="s">
        <v>1806</v>
      </c>
      <c r="D122" s="381" t="s">
        <v>1807</v>
      </c>
      <c r="E122" s="516"/>
      <c r="F122" s="510">
        <v>2699.0</v>
      </c>
      <c r="G122" s="510">
        <v>2699.0</v>
      </c>
      <c r="H122" s="517">
        <v>601.32</v>
      </c>
      <c r="I122" s="512">
        <f t="shared" si="37"/>
        <v>0.2227936273</v>
      </c>
      <c r="J122" s="513">
        <f t="shared" si="38"/>
        <v>2097.68</v>
      </c>
      <c r="K122" s="512">
        <f t="shared" si="39"/>
        <v>3.488458724</v>
      </c>
      <c r="L122" s="1123"/>
      <c r="M122" s="1055" t="s">
        <v>313</v>
      </c>
      <c r="N122" s="1055"/>
      <c r="O122" s="510">
        <v>2699.0</v>
      </c>
    </row>
    <row r="123" ht="43.5" hidden="1" customHeight="1" outlineLevel="1">
      <c r="A123" s="1055"/>
      <c r="B123" s="381"/>
      <c r="C123" s="125" t="s">
        <v>1808</v>
      </c>
      <c r="D123" s="381" t="s">
        <v>1809</v>
      </c>
      <c r="E123" s="516"/>
      <c r="F123" s="510">
        <v>6599.0</v>
      </c>
      <c r="G123" s="510">
        <v>6599.0</v>
      </c>
      <c r="H123" s="517">
        <v>1632.4</v>
      </c>
      <c r="I123" s="512">
        <f t="shared" si="37"/>
        <v>0.2473708138</v>
      </c>
      <c r="J123" s="513">
        <f t="shared" si="38"/>
        <v>4966.6</v>
      </c>
      <c r="K123" s="512">
        <f t="shared" si="39"/>
        <v>3.04251409</v>
      </c>
      <c r="L123" s="1123"/>
      <c r="M123" s="1055" t="s">
        <v>313</v>
      </c>
      <c r="N123" s="1055"/>
      <c r="O123" s="510">
        <v>6599.0</v>
      </c>
    </row>
    <row r="124" ht="45.0" hidden="1" customHeight="1" outlineLevel="1">
      <c r="A124" s="1055"/>
      <c r="B124" s="381"/>
      <c r="C124" s="125" t="s">
        <v>1810</v>
      </c>
      <c r="D124" s="381" t="s">
        <v>1811</v>
      </c>
      <c r="E124" s="516"/>
      <c r="F124" s="510">
        <v>9599.0</v>
      </c>
      <c r="G124" s="510">
        <v>9599.0</v>
      </c>
      <c r="H124" s="517">
        <v>2049.98</v>
      </c>
      <c r="I124" s="512">
        <f t="shared" si="37"/>
        <v>0.2135618294</v>
      </c>
      <c r="J124" s="513">
        <f t="shared" si="38"/>
        <v>7549.02</v>
      </c>
      <c r="K124" s="512">
        <f t="shared" si="39"/>
        <v>3.682484707</v>
      </c>
      <c r="L124" s="1123"/>
      <c r="M124" s="1055" t="s">
        <v>313</v>
      </c>
      <c r="N124" s="1055"/>
      <c r="O124" s="510">
        <v>9599.0</v>
      </c>
    </row>
    <row r="125" ht="38.25" hidden="1" customHeight="1" outlineLevel="1">
      <c r="A125" s="1055"/>
      <c r="B125" s="381"/>
      <c r="C125" s="125" t="s">
        <v>1812</v>
      </c>
      <c r="D125" s="381" t="s">
        <v>1813</v>
      </c>
      <c r="E125" s="516"/>
      <c r="F125" s="510">
        <v>6899.0</v>
      </c>
      <c r="G125" s="510">
        <v>6899.0</v>
      </c>
      <c r="H125" s="517">
        <v>1689.62</v>
      </c>
      <c r="I125" s="512">
        <f t="shared" si="37"/>
        <v>0.2449079577</v>
      </c>
      <c r="J125" s="513">
        <f t="shared" si="38"/>
        <v>5209.38</v>
      </c>
      <c r="K125" s="512">
        <f t="shared" si="39"/>
        <v>3.077839988</v>
      </c>
      <c r="L125" s="1123"/>
      <c r="M125" s="1055" t="s">
        <v>313</v>
      </c>
      <c r="N125" s="1055"/>
      <c r="O125" s="510">
        <v>6890.0</v>
      </c>
    </row>
    <row r="126" ht="25.5" customHeight="1" collapsed="1">
      <c r="A126" s="1055"/>
      <c r="B126" s="178" t="s">
        <v>1814</v>
      </c>
      <c r="C126" s="1288"/>
      <c r="D126" s="1195"/>
      <c r="E126" s="516"/>
      <c r="F126" s="1289"/>
      <c r="G126" s="1289"/>
      <c r="H126" s="1217"/>
      <c r="I126" s="512">
        <f>AVERAGE(I127:I139)</f>
        <v>0.2681467288</v>
      </c>
      <c r="J126" s="1055"/>
      <c r="K126" s="512"/>
      <c r="L126" s="1166"/>
      <c r="M126" s="1055"/>
      <c r="N126" s="1102"/>
      <c r="O126" s="1187"/>
    </row>
    <row r="127" hidden="1" outlineLevel="1">
      <c r="A127" s="1055"/>
      <c r="B127" s="178"/>
      <c r="C127" s="178"/>
      <c r="D127" s="1217"/>
      <c r="E127" s="516">
        <v>180.0</v>
      </c>
      <c r="F127" s="510">
        <v>599.0</v>
      </c>
      <c r="G127" s="510">
        <v>599.0</v>
      </c>
      <c r="H127" s="517">
        <v>174.66</v>
      </c>
      <c r="I127" s="512">
        <f t="shared" ref="I127:I145" si="40">H127/G127</f>
        <v>0.2915859766</v>
      </c>
      <c r="J127" s="513">
        <f t="shared" ref="J127:J145" si="41">G127-H127</f>
        <v>424.34</v>
      </c>
      <c r="K127" s="512">
        <f t="shared" ref="K127:K145" si="42">O127/H127-1</f>
        <v>0.482881026</v>
      </c>
      <c r="L127" s="1166"/>
      <c r="M127" s="1055" t="s">
        <v>313</v>
      </c>
      <c r="N127" s="1040"/>
      <c r="O127" s="1192">
        <v>259.0</v>
      </c>
    </row>
    <row r="128" ht="38.25" hidden="1" customHeight="1" outlineLevel="1">
      <c r="A128" s="1055"/>
      <c r="B128" s="1217"/>
      <c r="C128" s="1217"/>
      <c r="D128" s="1217"/>
      <c r="E128" s="516">
        <v>180.0</v>
      </c>
      <c r="F128" s="510">
        <v>329.0</v>
      </c>
      <c r="G128" s="510">
        <v>329.0</v>
      </c>
      <c r="H128" s="517">
        <v>68.02</v>
      </c>
      <c r="I128" s="512">
        <f t="shared" si="40"/>
        <v>0.2067477204</v>
      </c>
      <c r="J128" s="513">
        <f t="shared" si="41"/>
        <v>260.98</v>
      </c>
      <c r="K128" s="512">
        <f t="shared" si="42"/>
        <v>1.925610115</v>
      </c>
      <c r="L128" s="1123">
        <v>369.0</v>
      </c>
      <c r="M128" s="1055" t="s">
        <v>315</v>
      </c>
      <c r="N128" s="1040"/>
      <c r="O128" s="1192">
        <v>199.0</v>
      </c>
    </row>
    <row r="129" ht="48.75" hidden="1" customHeight="1" outlineLevel="1">
      <c r="A129" s="1055"/>
      <c r="B129" s="178"/>
      <c r="C129" s="178"/>
      <c r="D129" s="1217"/>
      <c r="E129" s="516">
        <v>200.0</v>
      </c>
      <c r="F129" s="510">
        <v>299.0</v>
      </c>
      <c r="G129" s="510">
        <v>299.0</v>
      </c>
      <c r="H129" s="517">
        <v>71.22</v>
      </c>
      <c r="I129" s="512">
        <f t="shared" si="40"/>
        <v>0.2381939799</v>
      </c>
      <c r="J129" s="513">
        <f t="shared" si="41"/>
        <v>227.78</v>
      </c>
      <c r="K129" s="512">
        <f t="shared" si="42"/>
        <v>-1</v>
      </c>
      <c r="L129" s="1123">
        <v>339.0</v>
      </c>
      <c r="M129" s="1055" t="s">
        <v>315</v>
      </c>
      <c r="N129" s="1040"/>
      <c r="O129" s="1192"/>
    </row>
    <row r="130" ht="25.5" hidden="1" customHeight="1" outlineLevel="1">
      <c r="A130" s="1055"/>
      <c r="B130" s="125"/>
      <c r="C130" s="125"/>
      <c r="D130" s="1217"/>
      <c r="E130" s="516">
        <v>150.0</v>
      </c>
      <c r="F130" s="510">
        <v>379.0</v>
      </c>
      <c r="G130" s="510">
        <v>379.0</v>
      </c>
      <c r="H130" s="517">
        <v>98.86</v>
      </c>
      <c r="I130" s="512">
        <f t="shared" si="40"/>
        <v>0.2608443272</v>
      </c>
      <c r="J130" s="513">
        <f t="shared" si="41"/>
        <v>280.14</v>
      </c>
      <c r="K130" s="512">
        <f t="shared" si="42"/>
        <v>-1</v>
      </c>
      <c r="L130" s="1123">
        <v>429.0</v>
      </c>
      <c r="M130" s="1055" t="s">
        <v>315</v>
      </c>
      <c r="N130" s="1040"/>
      <c r="O130" s="1192"/>
    </row>
    <row r="131" ht="45.0" hidden="1" customHeight="1" outlineLevel="1">
      <c r="A131" s="1055"/>
      <c r="B131" s="178"/>
      <c r="C131" s="178"/>
      <c r="D131" s="1217"/>
      <c r="E131" s="516">
        <v>200.0</v>
      </c>
      <c r="F131" s="510">
        <v>299.0</v>
      </c>
      <c r="G131" s="510">
        <v>299.0</v>
      </c>
      <c r="H131" s="517">
        <v>77.9</v>
      </c>
      <c r="I131" s="512">
        <f t="shared" si="40"/>
        <v>0.2605351171</v>
      </c>
      <c r="J131" s="513">
        <f t="shared" si="41"/>
        <v>221.1</v>
      </c>
      <c r="K131" s="512">
        <f t="shared" si="42"/>
        <v>2.453145058</v>
      </c>
      <c r="L131" s="1166"/>
      <c r="M131" s="1055" t="s">
        <v>313</v>
      </c>
      <c r="N131" s="1040"/>
      <c r="O131" s="1192">
        <v>269.0</v>
      </c>
    </row>
    <row r="132" ht="43.5" hidden="1" customHeight="1" outlineLevel="1">
      <c r="A132" s="1055"/>
      <c r="B132" s="178"/>
      <c r="C132" s="178"/>
      <c r="D132" s="1217"/>
      <c r="E132" s="516">
        <v>300.0</v>
      </c>
      <c r="F132" s="510">
        <v>439.0</v>
      </c>
      <c r="G132" s="510">
        <v>439.0</v>
      </c>
      <c r="H132" s="517">
        <v>130.47</v>
      </c>
      <c r="I132" s="512">
        <f t="shared" si="40"/>
        <v>0.2971981777</v>
      </c>
      <c r="J132" s="513">
        <f t="shared" si="41"/>
        <v>308.53</v>
      </c>
      <c r="K132" s="512">
        <f t="shared" si="42"/>
        <v>-1</v>
      </c>
      <c r="L132" s="1123">
        <v>489.0</v>
      </c>
      <c r="M132" s="1055" t="s">
        <v>315</v>
      </c>
      <c r="N132" s="1040"/>
      <c r="O132" s="1192"/>
    </row>
    <row r="133" ht="37.5" hidden="1" customHeight="1" outlineLevel="1">
      <c r="A133" s="1055"/>
      <c r="B133" s="178"/>
      <c r="C133" s="178"/>
      <c r="D133" s="178"/>
      <c r="E133" s="516">
        <v>300.0</v>
      </c>
      <c r="F133" s="510">
        <v>339.0</v>
      </c>
      <c r="G133" s="510">
        <v>339.0</v>
      </c>
      <c r="H133" s="517">
        <v>67.55</v>
      </c>
      <c r="I133" s="512">
        <f t="shared" si="40"/>
        <v>0.1992625369</v>
      </c>
      <c r="J133" s="513">
        <f t="shared" si="41"/>
        <v>271.45</v>
      </c>
      <c r="K133" s="512">
        <f t="shared" si="42"/>
        <v>-1</v>
      </c>
      <c r="L133" s="1123">
        <v>369.0</v>
      </c>
      <c r="M133" s="1055" t="s">
        <v>315</v>
      </c>
      <c r="N133" s="1040"/>
      <c r="O133" s="1192"/>
    </row>
    <row r="134" ht="33.0" hidden="1" customHeight="1" outlineLevel="1">
      <c r="A134" s="1055"/>
      <c r="B134" s="178"/>
      <c r="C134" s="178"/>
      <c r="D134" s="178"/>
      <c r="E134" s="516">
        <v>180.0</v>
      </c>
      <c r="F134" s="510">
        <v>399.0</v>
      </c>
      <c r="G134" s="510">
        <v>399.0</v>
      </c>
      <c r="H134" s="517">
        <v>93.03</v>
      </c>
      <c r="I134" s="512">
        <f t="shared" si="40"/>
        <v>0.2331578947</v>
      </c>
      <c r="J134" s="513">
        <f t="shared" si="41"/>
        <v>305.97</v>
      </c>
      <c r="K134" s="512">
        <f t="shared" si="42"/>
        <v>-1</v>
      </c>
      <c r="L134" s="1123">
        <v>399.0</v>
      </c>
      <c r="M134" s="1055" t="s">
        <v>315</v>
      </c>
      <c r="N134" s="1040"/>
      <c r="O134" s="1192"/>
    </row>
    <row r="135" ht="42.75" hidden="1" customHeight="1" outlineLevel="1">
      <c r="A135" s="1055"/>
      <c r="B135" s="178"/>
      <c r="C135" s="178"/>
      <c r="D135" s="178"/>
      <c r="E135" s="516">
        <v>300.0</v>
      </c>
      <c r="F135" s="510">
        <v>279.0</v>
      </c>
      <c r="G135" s="510">
        <v>279.0</v>
      </c>
      <c r="H135" s="517">
        <v>83.66</v>
      </c>
      <c r="I135" s="512">
        <f t="shared" si="40"/>
        <v>0.2998566308</v>
      </c>
      <c r="J135" s="513">
        <f t="shared" si="41"/>
        <v>195.34</v>
      </c>
      <c r="K135" s="512">
        <f t="shared" si="42"/>
        <v>-1</v>
      </c>
      <c r="L135" s="1123">
        <v>329.0</v>
      </c>
      <c r="M135" s="1055" t="s">
        <v>315</v>
      </c>
      <c r="N135" s="1040"/>
      <c r="O135" s="1192"/>
    </row>
    <row r="136" ht="25.5" hidden="1" customHeight="1" outlineLevel="1">
      <c r="A136" s="1055"/>
      <c r="B136" s="178"/>
      <c r="C136" s="178"/>
      <c r="D136" s="178"/>
      <c r="E136" s="516">
        <v>160.0</v>
      </c>
      <c r="F136" s="510">
        <v>269.0</v>
      </c>
      <c r="G136" s="510">
        <v>269.0</v>
      </c>
      <c r="H136" s="517">
        <v>77.45</v>
      </c>
      <c r="I136" s="512">
        <f t="shared" si="40"/>
        <v>0.2879182156</v>
      </c>
      <c r="J136" s="513">
        <f t="shared" si="41"/>
        <v>191.55</v>
      </c>
      <c r="K136" s="512">
        <f t="shared" si="42"/>
        <v>-1</v>
      </c>
      <c r="L136" s="1123">
        <v>299.0</v>
      </c>
      <c r="M136" s="1055" t="s">
        <v>315</v>
      </c>
      <c r="N136" s="1040"/>
      <c r="O136" s="1192"/>
    </row>
    <row r="137" ht="35.25" hidden="1" customHeight="1" outlineLevel="1">
      <c r="A137" s="1055"/>
      <c r="B137" s="178"/>
      <c r="C137" s="178"/>
      <c r="D137" s="178"/>
      <c r="E137" s="516">
        <v>160.0</v>
      </c>
      <c r="F137" s="510">
        <v>329.0</v>
      </c>
      <c r="G137" s="510">
        <v>329.0</v>
      </c>
      <c r="H137" s="517">
        <v>94.65</v>
      </c>
      <c r="I137" s="512">
        <f t="shared" si="40"/>
        <v>0.2876899696</v>
      </c>
      <c r="J137" s="513">
        <f t="shared" si="41"/>
        <v>234.35</v>
      </c>
      <c r="K137" s="512">
        <f t="shared" si="42"/>
        <v>-1</v>
      </c>
      <c r="L137" s="1123">
        <v>349.0</v>
      </c>
      <c r="M137" s="1055" t="s">
        <v>315</v>
      </c>
      <c r="N137" s="1040"/>
      <c r="O137" s="1192"/>
    </row>
    <row r="138" ht="26.25" hidden="1" customHeight="1" outlineLevel="1">
      <c r="A138" s="1055"/>
      <c r="B138" s="178"/>
      <c r="C138" s="178"/>
      <c r="D138" s="178"/>
      <c r="E138" s="516">
        <v>500.0</v>
      </c>
      <c r="F138" s="510">
        <v>999.0</v>
      </c>
      <c r="G138" s="510">
        <v>999.0</v>
      </c>
      <c r="H138" s="517">
        <v>374.6</v>
      </c>
      <c r="I138" s="512">
        <f t="shared" si="40"/>
        <v>0.374974975</v>
      </c>
      <c r="J138" s="513">
        <f t="shared" si="41"/>
        <v>624.4</v>
      </c>
      <c r="K138" s="512">
        <f t="shared" si="42"/>
        <v>-0.3085958356</v>
      </c>
      <c r="L138" s="1123">
        <v>1199.0</v>
      </c>
      <c r="M138" s="1055" t="s">
        <v>315</v>
      </c>
      <c r="N138" s="1040"/>
      <c r="O138" s="1192">
        <v>259.0</v>
      </c>
    </row>
    <row r="139" ht="25.5" hidden="1" customHeight="1" outlineLevel="1">
      <c r="A139" s="1055"/>
      <c r="B139" s="125"/>
      <c r="C139" s="125"/>
      <c r="D139" s="178"/>
      <c r="E139" s="516">
        <v>120.0</v>
      </c>
      <c r="F139" s="510">
        <v>379.0</v>
      </c>
      <c r="G139" s="510">
        <v>379.0</v>
      </c>
      <c r="H139" s="517">
        <v>93.97</v>
      </c>
      <c r="I139" s="512">
        <f t="shared" si="40"/>
        <v>0.2479419525</v>
      </c>
      <c r="J139" s="513">
        <f t="shared" si="41"/>
        <v>285.03</v>
      </c>
      <c r="K139" s="512">
        <f t="shared" si="42"/>
        <v>4.310205385</v>
      </c>
      <c r="L139" s="1123">
        <v>399.0</v>
      </c>
      <c r="M139" s="1055" t="s">
        <v>315</v>
      </c>
      <c r="N139" s="1040"/>
      <c r="O139" s="1192">
        <v>499.0</v>
      </c>
    </row>
    <row r="140" ht="25.5" hidden="1" customHeight="1" outlineLevel="1">
      <c r="A140" s="1055"/>
      <c r="B140" s="1055"/>
      <c r="C140" s="125"/>
      <c r="D140" s="178"/>
      <c r="E140" s="516">
        <v>0.0</v>
      </c>
      <c r="F140" s="510">
        <v>0.0</v>
      </c>
      <c r="G140" s="510">
        <v>0.0</v>
      </c>
      <c r="H140" s="517">
        <v>0.0</v>
      </c>
      <c r="I140" s="512" t="str">
        <f t="shared" si="40"/>
        <v>#DIV/0!</v>
      </c>
      <c r="J140" s="513">
        <f t="shared" si="41"/>
        <v>0</v>
      </c>
      <c r="K140" s="512" t="str">
        <f t="shared" si="42"/>
        <v>#DIV/0!</v>
      </c>
      <c r="L140" s="1166"/>
      <c r="M140" s="1055" t="s">
        <v>315</v>
      </c>
      <c r="N140" s="1040"/>
      <c r="O140" s="1192">
        <v>369.0</v>
      </c>
    </row>
    <row r="141" ht="25.5" hidden="1" customHeight="1" outlineLevel="1">
      <c r="A141" s="1055"/>
      <c r="B141" s="1055"/>
      <c r="C141" s="125"/>
      <c r="D141" s="178"/>
      <c r="E141" s="516">
        <v>0.0</v>
      </c>
      <c r="F141" s="510">
        <v>0.0</v>
      </c>
      <c r="G141" s="510">
        <v>0.0</v>
      </c>
      <c r="H141" s="517">
        <v>0.0</v>
      </c>
      <c r="I141" s="512" t="str">
        <f t="shared" si="40"/>
        <v>#DIV/0!</v>
      </c>
      <c r="J141" s="513">
        <f t="shared" si="41"/>
        <v>0</v>
      </c>
      <c r="K141" s="512" t="str">
        <f t="shared" si="42"/>
        <v>#DIV/0!</v>
      </c>
      <c r="L141" s="1166"/>
      <c r="M141" s="1055"/>
      <c r="N141" s="1040"/>
      <c r="O141" s="1192"/>
    </row>
    <row r="142" ht="25.5" hidden="1" customHeight="1" outlineLevel="1">
      <c r="A142" s="1055"/>
      <c r="B142" s="1055"/>
      <c r="C142" s="125"/>
      <c r="D142" s="1217"/>
      <c r="E142" s="516">
        <v>0.0</v>
      </c>
      <c r="F142" s="510">
        <v>0.0</v>
      </c>
      <c r="G142" s="510">
        <v>0.0</v>
      </c>
      <c r="H142" s="517">
        <v>0.0</v>
      </c>
      <c r="I142" s="512" t="str">
        <f t="shared" si="40"/>
        <v>#DIV/0!</v>
      </c>
      <c r="J142" s="513">
        <f t="shared" si="41"/>
        <v>0</v>
      </c>
      <c r="K142" s="512" t="str">
        <f t="shared" si="42"/>
        <v>#DIV/0!</v>
      </c>
      <c r="L142" s="1166"/>
      <c r="M142" s="1055"/>
      <c r="N142" s="1040"/>
      <c r="O142" s="1192"/>
    </row>
    <row r="143" ht="38.25" hidden="1" customHeight="1" outlineLevel="1">
      <c r="A143" s="1055"/>
      <c r="B143" s="1055"/>
      <c r="C143" s="125"/>
      <c r="D143" s="1217"/>
      <c r="E143" s="516">
        <v>0.0</v>
      </c>
      <c r="F143" s="510">
        <v>0.0</v>
      </c>
      <c r="G143" s="510">
        <v>0.0</v>
      </c>
      <c r="H143" s="517">
        <v>0.0</v>
      </c>
      <c r="I143" s="512" t="str">
        <f t="shared" si="40"/>
        <v>#DIV/0!</v>
      </c>
      <c r="J143" s="513">
        <f t="shared" si="41"/>
        <v>0</v>
      </c>
      <c r="K143" s="512" t="str">
        <f t="shared" si="42"/>
        <v>#DIV/0!</v>
      </c>
      <c r="L143" s="1166"/>
      <c r="M143" s="1055"/>
      <c r="N143" s="1040"/>
      <c r="O143" s="1192"/>
    </row>
    <row r="144" ht="43.5" hidden="1" customHeight="1" outlineLevel="1">
      <c r="A144" s="1055"/>
      <c r="B144" s="1055"/>
      <c r="C144" s="125"/>
      <c r="D144" s="1217"/>
      <c r="E144" s="516">
        <v>0.0</v>
      </c>
      <c r="F144" s="510">
        <v>0.0</v>
      </c>
      <c r="G144" s="510">
        <v>0.0</v>
      </c>
      <c r="H144" s="517">
        <v>0.0</v>
      </c>
      <c r="I144" s="512" t="str">
        <f t="shared" si="40"/>
        <v>#DIV/0!</v>
      </c>
      <c r="J144" s="513">
        <f t="shared" si="41"/>
        <v>0</v>
      </c>
      <c r="K144" s="512" t="str">
        <f t="shared" si="42"/>
        <v>#DIV/0!</v>
      </c>
      <c r="L144" s="1166"/>
      <c r="M144" s="1055"/>
      <c r="N144" s="1040"/>
      <c r="O144" s="1192"/>
    </row>
    <row r="145" ht="25.5" hidden="1" customHeight="1" outlineLevel="1">
      <c r="A145" s="1055"/>
      <c r="B145" s="1055"/>
      <c r="C145" s="125"/>
      <c r="D145" s="1217"/>
      <c r="E145" s="516">
        <v>0.0</v>
      </c>
      <c r="F145" s="510">
        <v>0.0</v>
      </c>
      <c r="G145" s="510">
        <v>0.0</v>
      </c>
      <c r="H145" s="517">
        <v>0.0</v>
      </c>
      <c r="I145" s="512" t="str">
        <f t="shared" si="40"/>
        <v>#DIV/0!</v>
      </c>
      <c r="J145" s="513">
        <f t="shared" si="41"/>
        <v>0</v>
      </c>
      <c r="K145" s="512" t="str">
        <f t="shared" si="42"/>
        <v>#DIV/0!</v>
      </c>
      <c r="L145" s="1166"/>
      <c r="M145" s="1055"/>
      <c r="N145" s="1040"/>
      <c r="O145" s="1192">
        <v>289.0</v>
      </c>
    </row>
    <row r="146" ht="25.5" customHeight="1">
      <c r="A146" s="1055"/>
      <c r="B146" s="178" t="str">
        <f>"Меню праздника "&amp;COUNTA(C147:C161)&amp;" шт"</f>
        <v>Меню праздника 14 шт</v>
      </c>
      <c r="C146" s="1288"/>
      <c r="D146" s="1195"/>
      <c r="E146" s="516"/>
      <c r="F146" s="1289"/>
      <c r="G146" s="1289"/>
      <c r="H146" s="517"/>
      <c r="I146" s="512"/>
      <c r="J146" s="1055"/>
      <c r="K146" s="512"/>
      <c r="L146" s="1166"/>
      <c r="M146" s="1055"/>
      <c r="N146" s="1102"/>
      <c r="O146" s="1187"/>
    </row>
    <row r="147" ht="25.5" customHeight="1" outlineLevel="1">
      <c r="A147" s="1055">
        <v>1.0</v>
      </c>
      <c r="B147" s="103"/>
      <c r="C147" s="178" t="s">
        <v>1815</v>
      </c>
      <c r="D147" s="1195"/>
      <c r="E147" s="516">
        <v>30.0</v>
      </c>
      <c r="F147" s="510">
        <v>79.0</v>
      </c>
      <c r="G147" s="510">
        <v>79.0</v>
      </c>
      <c r="H147" s="517">
        <v>20.38</v>
      </c>
      <c r="I147" s="521">
        <f t="shared" ref="I147:I160" si="43">H147/G147</f>
        <v>0.2579746835</v>
      </c>
      <c r="J147" s="513">
        <f t="shared" ref="J147:J160" si="44">G147-H147</f>
        <v>58.62</v>
      </c>
      <c r="K147" s="512">
        <f t="shared" ref="K147:K160" si="45">O147/H147-1</f>
        <v>2.876349362</v>
      </c>
      <c r="L147" s="1166"/>
      <c r="M147" s="1055"/>
      <c r="N147" s="1055"/>
      <c r="O147" s="510">
        <v>79.0</v>
      </c>
    </row>
    <row r="148" ht="25.5" customHeight="1" outlineLevel="1">
      <c r="A148" s="1055">
        <v>2.0</v>
      </c>
      <c r="B148" s="125"/>
      <c r="C148" s="125" t="s">
        <v>1816</v>
      </c>
      <c r="D148" s="1195"/>
      <c r="E148" s="516">
        <v>40.0</v>
      </c>
      <c r="F148" s="510">
        <v>79.0</v>
      </c>
      <c r="G148" s="510">
        <v>79.0</v>
      </c>
      <c r="H148" s="1196">
        <v>20.2</v>
      </c>
      <c r="I148" s="521">
        <f t="shared" si="43"/>
        <v>0.2556962025</v>
      </c>
      <c r="J148" s="513">
        <f t="shared" si="44"/>
        <v>58.8</v>
      </c>
      <c r="K148" s="512">
        <f t="shared" si="45"/>
        <v>2.910891089</v>
      </c>
      <c r="L148" s="1166"/>
      <c r="M148" s="1055"/>
      <c r="N148" s="1055"/>
      <c r="O148" s="510">
        <v>79.0</v>
      </c>
    </row>
    <row r="149" ht="25.5" customHeight="1" outlineLevel="1">
      <c r="A149" s="1055">
        <v>3.0</v>
      </c>
      <c r="B149" s="125"/>
      <c r="C149" s="125" t="s">
        <v>1817</v>
      </c>
      <c r="D149" s="1195"/>
      <c r="E149" s="516">
        <v>40.0</v>
      </c>
      <c r="F149" s="510">
        <v>59.0</v>
      </c>
      <c r="G149" s="510">
        <v>59.0</v>
      </c>
      <c r="H149" s="1196">
        <v>11.3</v>
      </c>
      <c r="I149" s="521">
        <f t="shared" si="43"/>
        <v>0.1915254237</v>
      </c>
      <c r="J149" s="513">
        <f t="shared" si="44"/>
        <v>47.7</v>
      </c>
      <c r="K149" s="512">
        <f t="shared" si="45"/>
        <v>4.221238938</v>
      </c>
      <c r="L149" s="1166"/>
      <c r="M149" s="1055"/>
      <c r="N149" s="1055"/>
      <c r="O149" s="510">
        <v>59.0</v>
      </c>
    </row>
    <row r="150" ht="25.5" customHeight="1" outlineLevel="1">
      <c r="A150" s="1055">
        <v>5.0</v>
      </c>
      <c r="B150" s="125"/>
      <c r="C150" s="125" t="s">
        <v>1818</v>
      </c>
      <c r="D150" s="1195"/>
      <c r="E150" s="516">
        <v>50.0</v>
      </c>
      <c r="F150" s="510">
        <v>129.0</v>
      </c>
      <c r="G150" s="510">
        <v>129.0</v>
      </c>
      <c r="H150" s="1196">
        <v>40.72</v>
      </c>
      <c r="I150" s="521">
        <f t="shared" si="43"/>
        <v>0.3156589147</v>
      </c>
      <c r="J150" s="513">
        <f t="shared" si="44"/>
        <v>88.28</v>
      </c>
      <c r="K150" s="512">
        <f t="shared" si="45"/>
        <v>2.167976424</v>
      </c>
      <c r="L150" s="1166"/>
      <c r="M150" s="1055"/>
      <c r="N150" s="1055"/>
      <c r="O150" s="510">
        <v>129.0</v>
      </c>
    </row>
    <row r="151" ht="32.25" customHeight="1" outlineLevel="1">
      <c r="A151" s="1055">
        <v>6.0</v>
      </c>
      <c r="B151" s="125"/>
      <c r="C151" s="125" t="s">
        <v>1819</v>
      </c>
      <c r="D151" s="1195"/>
      <c r="E151" s="516">
        <v>40.0</v>
      </c>
      <c r="F151" s="510">
        <v>59.0</v>
      </c>
      <c r="G151" s="510">
        <v>59.0</v>
      </c>
      <c r="H151" s="1196">
        <v>13.09</v>
      </c>
      <c r="I151" s="521">
        <f t="shared" si="43"/>
        <v>0.2218644068</v>
      </c>
      <c r="J151" s="513">
        <f t="shared" si="44"/>
        <v>45.91</v>
      </c>
      <c r="K151" s="512">
        <f t="shared" si="45"/>
        <v>3.507257448</v>
      </c>
      <c r="L151" s="1166"/>
      <c r="M151" s="1055"/>
      <c r="N151" s="1055"/>
      <c r="O151" s="510">
        <v>59.0</v>
      </c>
    </row>
    <row r="152" ht="32.25" customHeight="1" outlineLevel="1">
      <c r="A152" s="1055">
        <v>7.0</v>
      </c>
      <c r="B152" s="125"/>
      <c r="C152" s="125" t="s">
        <v>1820</v>
      </c>
      <c r="D152" s="1195"/>
      <c r="E152" s="516">
        <v>30.0</v>
      </c>
      <c r="F152" s="510">
        <v>99.0</v>
      </c>
      <c r="G152" s="510">
        <v>99.0</v>
      </c>
      <c r="H152" s="1196">
        <v>30.0</v>
      </c>
      <c r="I152" s="521">
        <f t="shared" si="43"/>
        <v>0.303030303</v>
      </c>
      <c r="J152" s="513">
        <f t="shared" si="44"/>
        <v>69</v>
      </c>
      <c r="K152" s="512">
        <f t="shared" si="45"/>
        <v>2.3</v>
      </c>
      <c r="L152" s="1166"/>
      <c r="M152" s="1055"/>
      <c r="N152" s="1055"/>
      <c r="O152" s="510">
        <v>99.0</v>
      </c>
    </row>
    <row r="153" ht="31.5" customHeight="1" outlineLevel="1">
      <c r="A153" s="1055">
        <v>8.0</v>
      </c>
      <c r="B153" s="125"/>
      <c r="C153" s="125" t="s">
        <v>1821</v>
      </c>
      <c r="D153" s="1195"/>
      <c r="E153" s="516">
        <v>30.0</v>
      </c>
      <c r="F153" s="510">
        <v>89.0</v>
      </c>
      <c r="G153" s="510">
        <v>89.0</v>
      </c>
      <c r="H153" s="1196">
        <v>20.65</v>
      </c>
      <c r="I153" s="521">
        <f t="shared" si="43"/>
        <v>0.2320224719</v>
      </c>
      <c r="J153" s="513">
        <f t="shared" si="44"/>
        <v>68.35</v>
      </c>
      <c r="K153" s="512">
        <f t="shared" si="45"/>
        <v>3.309927361</v>
      </c>
      <c r="L153" s="1166"/>
      <c r="M153" s="1055"/>
      <c r="N153" s="1055"/>
      <c r="O153" s="510">
        <v>89.0</v>
      </c>
    </row>
    <row r="154" ht="20.25" customHeight="1" outlineLevel="1">
      <c r="A154" s="1055">
        <v>9.0</v>
      </c>
      <c r="B154" s="125"/>
      <c r="C154" s="125" t="s">
        <v>1822</v>
      </c>
      <c r="D154" s="1195"/>
      <c r="E154" s="516">
        <v>40.0</v>
      </c>
      <c r="F154" s="510">
        <v>49.0</v>
      </c>
      <c r="G154" s="510">
        <v>49.0</v>
      </c>
      <c r="H154" s="1196">
        <v>12.66</v>
      </c>
      <c r="I154" s="521">
        <f t="shared" si="43"/>
        <v>0.2583673469</v>
      </c>
      <c r="J154" s="513">
        <f t="shared" si="44"/>
        <v>36.34</v>
      </c>
      <c r="K154" s="512">
        <f t="shared" si="45"/>
        <v>2.870458136</v>
      </c>
      <c r="L154" s="1166"/>
      <c r="M154" s="1055"/>
      <c r="N154" s="1055"/>
      <c r="O154" s="510">
        <v>49.0</v>
      </c>
    </row>
    <row r="155" ht="27.75" customHeight="1" outlineLevel="1">
      <c r="A155" s="1290">
        <v>10.0</v>
      </c>
      <c r="B155" s="125"/>
      <c r="C155" s="125" t="s">
        <v>1823</v>
      </c>
      <c r="D155" s="1195"/>
      <c r="E155" s="516">
        <v>50.0</v>
      </c>
      <c r="F155" s="510">
        <v>89.0</v>
      </c>
      <c r="G155" s="510">
        <v>89.0</v>
      </c>
      <c r="H155" s="1196">
        <v>24.75</v>
      </c>
      <c r="I155" s="521">
        <f t="shared" si="43"/>
        <v>0.2780898876</v>
      </c>
      <c r="J155" s="513">
        <f t="shared" si="44"/>
        <v>64.25</v>
      </c>
      <c r="K155" s="512">
        <f t="shared" si="45"/>
        <v>2.595959596</v>
      </c>
      <c r="L155" s="1166"/>
      <c r="M155" s="1055"/>
      <c r="N155" s="1055"/>
      <c r="O155" s="510">
        <v>89.0</v>
      </c>
    </row>
    <row r="156" ht="32.25" customHeight="1" outlineLevel="1">
      <c r="A156" s="1290">
        <v>11.0</v>
      </c>
      <c r="B156" s="125"/>
      <c r="C156" s="125" t="s">
        <v>1824</v>
      </c>
      <c r="D156" s="1195"/>
      <c r="E156" s="516">
        <v>50.0</v>
      </c>
      <c r="F156" s="510">
        <v>179.0</v>
      </c>
      <c r="G156" s="510">
        <v>179.0</v>
      </c>
      <c r="H156" s="1196">
        <v>55.9</v>
      </c>
      <c r="I156" s="521">
        <f t="shared" si="43"/>
        <v>0.3122905028</v>
      </c>
      <c r="J156" s="513">
        <f t="shared" si="44"/>
        <v>123.1</v>
      </c>
      <c r="K156" s="512">
        <f t="shared" si="45"/>
        <v>2.202146691</v>
      </c>
      <c r="L156" s="1166"/>
      <c r="M156" s="1055"/>
      <c r="N156" s="1055"/>
      <c r="O156" s="510">
        <v>179.0</v>
      </c>
    </row>
    <row r="157" ht="33.75" customHeight="1" outlineLevel="1">
      <c r="A157" s="1055">
        <v>12.0</v>
      </c>
      <c r="B157" s="125"/>
      <c r="C157" s="125" t="s">
        <v>1825</v>
      </c>
      <c r="D157" s="1195"/>
      <c r="E157" s="516">
        <v>50.0</v>
      </c>
      <c r="F157" s="510">
        <v>159.0</v>
      </c>
      <c r="G157" s="510">
        <v>159.0</v>
      </c>
      <c r="H157" s="1196">
        <v>43.04</v>
      </c>
      <c r="I157" s="521">
        <f t="shared" si="43"/>
        <v>0.2706918239</v>
      </c>
      <c r="J157" s="513">
        <f t="shared" si="44"/>
        <v>115.96</v>
      </c>
      <c r="K157" s="512">
        <f t="shared" si="45"/>
        <v>2.694237918</v>
      </c>
      <c r="L157" s="1166"/>
      <c r="M157" s="1055"/>
      <c r="N157" s="1055"/>
      <c r="O157" s="510">
        <v>159.0</v>
      </c>
    </row>
    <row r="158" ht="24.0" customHeight="1" outlineLevel="1">
      <c r="A158" s="1055">
        <v>13.0</v>
      </c>
      <c r="B158" s="125"/>
      <c r="C158" s="125" t="s">
        <v>1826</v>
      </c>
      <c r="D158" s="1195"/>
      <c r="E158" s="516">
        <v>50.0</v>
      </c>
      <c r="F158" s="510">
        <v>169.0</v>
      </c>
      <c r="G158" s="510">
        <v>169.0</v>
      </c>
      <c r="H158" s="1196">
        <v>47.22</v>
      </c>
      <c r="I158" s="521">
        <f t="shared" si="43"/>
        <v>0.279408284</v>
      </c>
      <c r="J158" s="513">
        <f t="shared" si="44"/>
        <v>121.78</v>
      </c>
      <c r="K158" s="512">
        <f t="shared" si="45"/>
        <v>2.578991953</v>
      </c>
      <c r="L158" s="1166"/>
      <c r="M158" s="1055"/>
      <c r="N158" s="1055"/>
      <c r="O158" s="510">
        <v>169.0</v>
      </c>
    </row>
    <row r="159" ht="25.5" customHeight="1" outlineLevel="1">
      <c r="A159" s="1290">
        <v>14.0</v>
      </c>
      <c r="B159" s="125"/>
      <c r="C159" s="1190" t="s">
        <v>1827</v>
      </c>
      <c r="D159" s="1197"/>
      <c r="E159" s="509">
        <v>50.0</v>
      </c>
      <c r="F159" s="1192">
        <v>99.0</v>
      </c>
      <c r="G159" s="1192">
        <v>99.0</v>
      </c>
      <c r="H159" s="511">
        <v>22.77</v>
      </c>
      <c r="I159" s="521">
        <f t="shared" si="43"/>
        <v>0.23</v>
      </c>
      <c r="J159" s="513">
        <f t="shared" si="44"/>
        <v>76.23</v>
      </c>
      <c r="K159" s="512">
        <f t="shared" si="45"/>
        <v>3.347826087</v>
      </c>
      <c r="L159" s="1045"/>
      <c r="M159" s="1040"/>
      <c r="N159" s="1040"/>
      <c r="O159" s="1192">
        <v>99.0</v>
      </c>
    </row>
    <row r="160" ht="25.5" customHeight="1" outlineLevel="1">
      <c r="A160" s="1290">
        <v>15.0</v>
      </c>
      <c r="B160" s="125"/>
      <c r="C160" s="1190" t="s">
        <v>1828</v>
      </c>
      <c r="D160" s="1197"/>
      <c r="E160" s="509">
        <v>50.0</v>
      </c>
      <c r="F160" s="1192">
        <v>99.0</v>
      </c>
      <c r="G160" s="1192">
        <v>99.0</v>
      </c>
      <c r="H160" s="511">
        <v>18.5</v>
      </c>
      <c r="I160" s="521">
        <f t="shared" si="43"/>
        <v>0.1868686869</v>
      </c>
      <c r="J160" s="513">
        <f t="shared" si="44"/>
        <v>80.5</v>
      </c>
      <c r="K160" s="512">
        <f t="shared" si="45"/>
        <v>4.351351351</v>
      </c>
      <c r="L160" s="1045"/>
      <c r="M160" s="1040"/>
      <c r="N160" s="1040"/>
      <c r="O160" s="1192">
        <v>99.0</v>
      </c>
    </row>
    <row r="161" ht="25.5" customHeight="1" outlineLevel="1">
      <c r="A161" s="1040"/>
      <c r="B161" s="125"/>
      <c r="C161" s="1198"/>
      <c r="D161" s="1197"/>
      <c r="E161" s="509"/>
      <c r="F161" s="1192"/>
      <c r="G161" s="1192"/>
      <c r="H161" s="511"/>
      <c r="I161" s="521"/>
      <c r="J161" s="1040"/>
      <c r="K161" s="1045"/>
      <c r="L161" s="1045"/>
      <c r="M161" s="1040"/>
      <c r="N161" s="1040"/>
      <c r="O161" s="1192"/>
    </row>
    <row r="162" ht="25.5" customHeight="1">
      <c r="A162" s="1040"/>
      <c r="B162" s="125"/>
      <c r="C162" s="1270"/>
      <c r="D162" s="1271"/>
      <c r="E162" s="509"/>
      <c r="F162" s="1192"/>
      <c r="G162" s="1192"/>
      <c r="H162" s="511"/>
      <c r="I162" s="1045"/>
      <c r="J162" s="1040"/>
      <c r="K162" s="1045"/>
      <c r="L162" s="1045"/>
      <c r="M162" s="1040"/>
      <c r="N162" s="1192"/>
      <c r="O162" s="1192"/>
    </row>
    <row r="163" ht="25.5" customHeight="1">
      <c r="A163" s="1040"/>
      <c r="B163" s="125"/>
      <c r="C163" s="1270"/>
      <c r="D163" s="1271"/>
      <c r="E163" s="509"/>
      <c r="F163" s="1192"/>
      <c r="G163" s="1192"/>
      <c r="H163" s="511"/>
      <c r="I163" s="1045"/>
      <c r="J163" s="1040"/>
      <c r="K163" s="1045"/>
      <c r="L163" s="1045"/>
      <c r="M163" s="1040"/>
      <c r="N163" s="1192"/>
      <c r="O163" s="1192"/>
    </row>
    <row r="164" ht="25.5" customHeight="1">
      <c r="A164" s="1040"/>
      <c r="B164" s="125"/>
      <c r="C164" s="1270"/>
      <c r="D164" s="1271"/>
      <c r="E164" s="509"/>
      <c r="F164" s="1192"/>
      <c r="G164" s="1192"/>
      <c r="H164" s="511"/>
      <c r="I164" s="1045"/>
      <c r="J164" s="1040"/>
      <c r="K164" s="1045"/>
      <c r="L164" s="1045"/>
      <c r="M164" s="1040"/>
      <c r="N164" s="1192"/>
      <c r="O164" s="1192"/>
    </row>
  </sheetData>
  <mergeCells count="1">
    <mergeCell ref="A1:B1"/>
  </mergeCells>
  <conditionalFormatting sqref="I1:I164">
    <cfRule type="colorScale" priority="1">
      <colorScale>
        <cfvo type="min"/>
        <cfvo type="percentile" val="50"/>
        <cfvo type="max"/>
        <color rgb="FF57BB8A"/>
        <color rgb="FFFFFFFF"/>
        <color rgb="FFE67C73"/>
      </colorScale>
    </cfRule>
  </conditionalFormatting>
  <conditionalFormatting sqref="M1:M164 N1:N161">
    <cfRule type="containsText" dxfId="0" priority="2" operator="containsText" text="нет">
      <formula>NOT(ISERROR(SEARCH(("нет"),(M1))))</formula>
    </cfRule>
  </conditionalFormatting>
  <conditionalFormatting sqref="F1:G1 N1:O1 F3:G82 N3:N79 O3:O82 L4:L83 L101:L158">
    <cfRule type="colorScale" priority="3">
      <colorScale>
        <cfvo type="min"/>
        <cfvo type="max"/>
        <color rgb="FFFFFFFF"/>
        <color rgb="FFE67C73"/>
      </colorScale>
    </cfRule>
  </conditionalFormatting>
  <dataValidations>
    <dataValidation type="list" allowBlank="1" showErrorMessage="1" sqref="M3:N161 M162:M164">
      <formula1>"да,нет"</formula1>
    </dataValidation>
  </dataValidation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36.0"/>
  </cols>
  <sheetData>
    <row r="1" ht="15.0" customHeight="1">
      <c r="A1" s="1291" t="s">
        <v>523</v>
      </c>
      <c r="B1" s="1291" t="s">
        <v>524</v>
      </c>
      <c r="C1" s="1291" t="s">
        <v>299</v>
      </c>
      <c r="D1" s="1292" t="s">
        <v>525</v>
      </c>
      <c r="E1" s="1293" t="s">
        <v>526</v>
      </c>
      <c r="F1" s="1294" t="s">
        <v>305</v>
      </c>
      <c r="G1" s="1295" t="s">
        <v>527</v>
      </c>
      <c r="H1" s="1295" t="s">
        <v>307</v>
      </c>
      <c r="I1" s="1296"/>
      <c r="J1" s="1296"/>
      <c r="K1" s="1296"/>
      <c r="L1" s="1297"/>
      <c r="M1" s="1297"/>
      <c r="N1" s="1297"/>
      <c r="O1" s="1297"/>
      <c r="P1" s="1297"/>
      <c r="Q1" s="1297"/>
      <c r="R1" s="1297"/>
      <c r="S1" s="1297"/>
      <c r="T1" s="1297"/>
      <c r="U1" s="1297"/>
      <c r="V1" s="1297"/>
      <c r="W1" s="1297"/>
      <c r="X1" s="1297"/>
      <c r="Y1" s="1297"/>
      <c r="Z1" s="1297"/>
      <c r="AA1" s="1297"/>
      <c r="AB1" s="1297"/>
      <c r="AC1" s="1297"/>
    </row>
    <row r="2" ht="15.0" customHeight="1">
      <c r="A2" s="519" t="s">
        <v>1952</v>
      </c>
      <c r="B2" s="1298"/>
      <c r="C2" s="1298"/>
      <c r="D2" s="1298"/>
      <c r="E2" s="1298"/>
      <c r="F2" s="1299">
        <f>AVERAGE(F3:F11)</f>
        <v>0.2415368139</v>
      </c>
      <c r="G2" s="1296"/>
      <c r="H2" s="1296"/>
      <c r="I2" s="1296"/>
      <c r="J2" s="1296"/>
      <c r="K2" s="1296"/>
      <c r="L2" s="1297"/>
      <c r="M2" s="1297"/>
      <c r="N2" s="1297"/>
      <c r="O2" s="1297"/>
      <c r="P2" s="1297"/>
      <c r="Q2" s="1297"/>
      <c r="R2" s="1297"/>
      <c r="S2" s="1297"/>
      <c r="T2" s="1297"/>
      <c r="U2" s="1297"/>
      <c r="V2" s="1297"/>
      <c r="W2" s="1297"/>
      <c r="X2" s="1297"/>
      <c r="Y2" s="1297"/>
      <c r="Z2" s="1297"/>
      <c r="AA2" s="1297"/>
      <c r="AB2" s="1297"/>
      <c r="AC2" s="1297"/>
    </row>
    <row r="3" ht="15.0" customHeight="1">
      <c r="A3" s="1300" t="s">
        <v>1953</v>
      </c>
      <c r="B3" s="1301"/>
      <c r="C3" s="1302" t="s">
        <v>1954</v>
      </c>
      <c r="D3" s="1303">
        <v>279.0</v>
      </c>
      <c r="E3" s="1304">
        <v>58.5</v>
      </c>
      <c r="F3" s="1305">
        <f t="shared" ref="F3:F12" si="1">E3/D3</f>
        <v>0.2096774194</v>
      </c>
      <c r="G3" s="1306">
        <f t="shared" ref="G3:G12" si="2">D3-E3</f>
        <v>220.5</v>
      </c>
      <c r="H3" s="1305">
        <f t="shared" ref="H3:H12" si="3">D3/E3-1</f>
        <v>3.769230769</v>
      </c>
      <c r="I3" s="1296"/>
      <c r="J3" s="1296"/>
      <c r="K3" s="1296"/>
      <c r="L3" s="1297"/>
      <c r="M3" s="1297"/>
      <c r="N3" s="1297"/>
      <c r="O3" s="1297"/>
      <c r="P3" s="1297"/>
      <c r="Q3" s="1297"/>
      <c r="R3" s="1297"/>
      <c r="S3" s="1297"/>
      <c r="T3" s="1297"/>
      <c r="U3" s="1297"/>
      <c r="V3" s="1297"/>
      <c r="W3" s="1297"/>
      <c r="X3" s="1297"/>
      <c r="Y3" s="1297"/>
      <c r="Z3" s="1297"/>
      <c r="AA3" s="1297"/>
      <c r="AB3" s="1297"/>
      <c r="AC3" s="1297"/>
    </row>
    <row r="4" ht="15.0" customHeight="1">
      <c r="A4" s="1300" t="s">
        <v>1955</v>
      </c>
      <c r="B4" s="1301"/>
      <c r="C4" s="1302" t="s">
        <v>1956</v>
      </c>
      <c r="D4" s="1303">
        <v>459.0</v>
      </c>
      <c r="E4" s="1304">
        <v>110.32</v>
      </c>
      <c r="F4" s="1307">
        <f t="shared" si="1"/>
        <v>0.2403485839</v>
      </c>
      <c r="G4" s="1308">
        <f t="shared" si="2"/>
        <v>348.68</v>
      </c>
      <c r="H4" s="1307">
        <f t="shared" si="3"/>
        <v>3.16062364</v>
      </c>
      <c r="I4" s="1296"/>
      <c r="J4" s="1296"/>
      <c r="K4" s="1296"/>
      <c r="L4" s="1297"/>
      <c r="M4" s="1297"/>
      <c r="N4" s="1297"/>
      <c r="O4" s="1297"/>
      <c r="P4" s="1297"/>
      <c r="Q4" s="1297"/>
      <c r="R4" s="1297"/>
      <c r="S4" s="1297"/>
      <c r="T4" s="1297"/>
      <c r="U4" s="1297"/>
      <c r="V4" s="1297"/>
      <c r="W4" s="1297"/>
      <c r="X4" s="1297"/>
      <c r="Y4" s="1297"/>
      <c r="Z4" s="1297"/>
      <c r="AA4" s="1297"/>
      <c r="AB4" s="1297"/>
      <c r="AC4" s="1297"/>
    </row>
    <row r="5" ht="15.0" customHeight="1">
      <c r="A5" s="1300" t="s">
        <v>1957</v>
      </c>
      <c r="B5" s="1309"/>
      <c r="C5" s="1302" t="s">
        <v>367</v>
      </c>
      <c r="D5" s="1310">
        <v>339.0</v>
      </c>
      <c r="E5" s="1304">
        <v>84.57</v>
      </c>
      <c r="F5" s="1307">
        <f t="shared" si="1"/>
        <v>0.2494690265</v>
      </c>
      <c r="G5" s="1308">
        <f t="shared" si="2"/>
        <v>254.43</v>
      </c>
      <c r="H5" s="1307">
        <f t="shared" si="3"/>
        <v>3.008513657</v>
      </c>
      <c r="I5" s="1296"/>
      <c r="J5" s="1296"/>
      <c r="K5" s="1296"/>
      <c r="L5" s="1297"/>
      <c r="M5" s="1297"/>
      <c r="N5" s="1297"/>
      <c r="O5" s="1297"/>
      <c r="P5" s="1297"/>
      <c r="Q5" s="1297"/>
      <c r="R5" s="1297"/>
      <c r="S5" s="1297"/>
      <c r="T5" s="1297"/>
      <c r="U5" s="1297"/>
      <c r="V5" s="1297"/>
      <c r="W5" s="1297"/>
      <c r="X5" s="1297"/>
      <c r="Y5" s="1297"/>
      <c r="Z5" s="1297"/>
      <c r="AA5" s="1297"/>
      <c r="AB5" s="1297"/>
      <c r="AC5" s="1297"/>
    </row>
    <row r="6" ht="15.0" customHeight="1">
      <c r="A6" s="1300" t="s">
        <v>1958</v>
      </c>
      <c r="B6" s="1309"/>
      <c r="C6" s="1302" t="s">
        <v>367</v>
      </c>
      <c r="D6" s="1310">
        <v>339.0</v>
      </c>
      <c r="E6" s="1304">
        <v>91.56</v>
      </c>
      <c r="F6" s="1307">
        <f t="shared" si="1"/>
        <v>0.2700884956</v>
      </c>
      <c r="G6" s="1308">
        <f t="shared" si="2"/>
        <v>247.44</v>
      </c>
      <c r="H6" s="1307">
        <f t="shared" si="3"/>
        <v>2.70249017</v>
      </c>
      <c r="I6" s="1296"/>
      <c r="J6" s="1296"/>
      <c r="K6" s="1296"/>
      <c r="L6" s="1297"/>
      <c r="M6" s="1297"/>
      <c r="N6" s="1297"/>
      <c r="O6" s="1297"/>
      <c r="P6" s="1297"/>
      <c r="Q6" s="1297"/>
      <c r="R6" s="1297"/>
      <c r="S6" s="1297"/>
      <c r="T6" s="1297"/>
      <c r="U6" s="1297"/>
      <c r="V6" s="1297"/>
      <c r="W6" s="1297"/>
      <c r="X6" s="1297"/>
      <c r="Y6" s="1297"/>
      <c r="Z6" s="1297"/>
      <c r="AA6" s="1297"/>
      <c r="AB6" s="1297"/>
      <c r="AC6" s="1297"/>
    </row>
    <row r="7" ht="15.0" customHeight="1">
      <c r="A7" s="1300" t="s">
        <v>1959</v>
      </c>
      <c r="B7" s="1309"/>
      <c r="C7" s="1302" t="s">
        <v>1960</v>
      </c>
      <c r="D7" s="1311">
        <v>449.0</v>
      </c>
      <c r="E7" s="1304">
        <v>82.78</v>
      </c>
      <c r="F7" s="1307">
        <f t="shared" si="1"/>
        <v>0.1843652561</v>
      </c>
      <c r="G7" s="1308">
        <f t="shared" si="2"/>
        <v>366.22</v>
      </c>
      <c r="H7" s="1307">
        <f t="shared" si="3"/>
        <v>4.424015463</v>
      </c>
      <c r="I7" s="1296"/>
      <c r="J7" s="1296"/>
      <c r="K7" s="1296"/>
      <c r="L7" s="1297"/>
      <c r="M7" s="1297"/>
      <c r="N7" s="1297"/>
      <c r="O7" s="1297"/>
      <c r="P7" s="1297"/>
      <c r="Q7" s="1297"/>
      <c r="R7" s="1297"/>
      <c r="S7" s="1297"/>
      <c r="T7" s="1297"/>
      <c r="U7" s="1297"/>
      <c r="V7" s="1297"/>
      <c r="W7" s="1297"/>
      <c r="X7" s="1297"/>
      <c r="Y7" s="1297"/>
      <c r="Z7" s="1297"/>
      <c r="AA7" s="1297"/>
      <c r="AB7" s="1297"/>
      <c r="AC7" s="1297"/>
    </row>
    <row r="8" ht="15.0" customHeight="1">
      <c r="A8" s="1312" t="s">
        <v>1961</v>
      </c>
      <c r="B8" s="1301"/>
      <c r="C8" s="1302" t="s">
        <v>380</v>
      </c>
      <c r="D8" s="1303">
        <v>279.0</v>
      </c>
      <c r="E8" s="1304">
        <v>84.57</v>
      </c>
      <c r="F8" s="1307">
        <f t="shared" si="1"/>
        <v>0.3031182796</v>
      </c>
      <c r="G8" s="1308">
        <f t="shared" si="2"/>
        <v>194.43</v>
      </c>
      <c r="H8" s="1307">
        <f t="shared" si="3"/>
        <v>2.299042214</v>
      </c>
      <c r="I8" s="1296"/>
      <c r="J8" s="1296"/>
      <c r="K8" s="1296"/>
      <c r="L8" s="1297"/>
      <c r="M8" s="1297"/>
      <c r="N8" s="1297"/>
      <c r="O8" s="1297"/>
      <c r="P8" s="1297"/>
      <c r="Q8" s="1297"/>
      <c r="R8" s="1297"/>
      <c r="S8" s="1297"/>
      <c r="T8" s="1297"/>
      <c r="U8" s="1297"/>
      <c r="V8" s="1297"/>
      <c r="W8" s="1297"/>
      <c r="X8" s="1297"/>
      <c r="Y8" s="1297"/>
      <c r="Z8" s="1297"/>
      <c r="AA8" s="1297"/>
      <c r="AB8" s="1297"/>
      <c r="AC8" s="1297"/>
    </row>
    <row r="9" ht="15.0" customHeight="1">
      <c r="A9" s="1312" t="s">
        <v>1962</v>
      </c>
      <c r="B9" s="1301"/>
      <c r="C9" s="1302">
        <v>200.0</v>
      </c>
      <c r="D9" s="1310">
        <v>599.0</v>
      </c>
      <c r="E9" s="1313">
        <v>173.56</v>
      </c>
      <c r="F9" s="1307">
        <f t="shared" si="1"/>
        <v>0.2897495826</v>
      </c>
      <c r="G9" s="1308">
        <f t="shared" si="2"/>
        <v>425.44</v>
      </c>
      <c r="H9" s="1307">
        <f t="shared" si="3"/>
        <v>2.45125605</v>
      </c>
      <c r="I9" s="1296"/>
      <c r="J9" s="1296"/>
      <c r="K9" s="1296"/>
      <c r="L9" s="1297"/>
      <c r="M9" s="1297"/>
      <c r="N9" s="1297"/>
      <c r="O9" s="1297"/>
      <c r="P9" s="1297"/>
      <c r="Q9" s="1297"/>
      <c r="R9" s="1297"/>
      <c r="S9" s="1297"/>
      <c r="T9" s="1297"/>
      <c r="U9" s="1297"/>
      <c r="V9" s="1297"/>
      <c r="W9" s="1297"/>
      <c r="X9" s="1297"/>
      <c r="Y9" s="1297"/>
      <c r="Z9" s="1297"/>
      <c r="AA9" s="1297"/>
      <c r="AB9" s="1297"/>
      <c r="AC9" s="1297"/>
    </row>
    <row r="10" ht="15.0" customHeight="1">
      <c r="A10" s="1312" t="s">
        <v>1658</v>
      </c>
      <c r="B10" s="1301"/>
      <c r="C10" s="1302">
        <v>230.0</v>
      </c>
      <c r="D10" s="1311">
        <v>499.0</v>
      </c>
      <c r="E10" s="1314">
        <v>137.58</v>
      </c>
      <c r="F10" s="1307">
        <f t="shared" si="1"/>
        <v>0.2757114228</v>
      </c>
      <c r="G10" s="1308">
        <f t="shared" si="2"/>
        <v>361.42</v>
      </c>
      <c r="H10" s="1307">
        <f t="shared" si="3"/>
        <v>2.626980666</v>
      </c>
      <c r="I10" s="1296"/>
      <c r="J10" s="1296"/>
      <c r="K10" s="1296"/>
      <c r="L10" s="1297"/>
      <c r="M10" s="1297"/>
      <c r="N10" s="1297"/>
      <c r="O10" s="1297"/>
      <c r="P10" s="1297"/>
      <c r="Q10" s="1297"/>
      <c r="R10" s="1297"/>
      <c r="S10" s="1297"/>
      <c r="T10" s="1297"/>
      <c r="U10" s="1297"/>
      <c r="V10" s="1297"/>
      <c r="W10" s="1297"/>
      <c r="X10" s="1297"/>
      <c r="Y10" s="1297"/>
      <c r="Z10" s="1297"/>
      <c r="AA10" s="1297"/>
      <c r="AB10" s="1297"/>
      <c r="AC10" s="1297"/>
    </row>
    <row r="11" ht="15.0" customHeight="1">
      <c r="A11" s="1312" t="s">
        <v>1963</v>
      </c>
      <c r="B11" s="1315"/>
      <c r="C11" s="1302" t="s">
        <v>1964</v>
      </c>
      <c r="D11" s="1316">
        <v>399.0</v>
      </c>
      <c r="E11" s="1317">
        <v>60.37</v>
      </c>
      <c r="F11" s="1307">
        <f t="shared" si="1"/>
        <v>0.1513032581</v>
      </c>
      <c r="G11" s="1308">
        <f t="shared" si="2"/>
        <v>338.63</v>
      </c>
      <c r="H11" s="1307">
        <f t="shared" si="3"/>
        <v>5.609243001</v>
      </c>
      <c r="I11" s="1296"/>
      <c r="J11" s="1296"/>
      <c r="K11" s="1296"/>
      <c r="L11" s="1297"/>
      <c r="M11" s="1297"/>
      <c r="N11" s="1297"/>
      <c r="O11" s="1297"/>
      <c r="P11" s="1297"/>
      <c r="Q11" s="1297"/>
      <c r="R11" s="1297"/>
      <c r="S11" s="1297"/>
      <c r="T11" s="1297"/>
      <c r="U11" s="1297"/>
      <c r="V11" s="1297"/>
      <c r="W11" s="1297"/>
      <c r="X11" s="1297"/>
      <c r="Y11" s="1297"/>
      <c r="Z11" s="1297"/>
      <c r="AA11" s="1297"/>
      <c r="AB11" s="1297"/>
      <c r="AC11" s="1297"/>
    </row>
    <row r="12" ht="15.0" customHeight="1">
      <c r="A12" s="1318" t="s">
        <v>1869</v>
      </c>
      <c r="B12" s="1319"/>
      <c r="C12" s="1320" t="s">
        <v>1965</v>
      </c>
      <c r="D12" s="1321">
        <v>349.0</v>
      </c>
      <c r="E12" s="1322">
        <v>81.5</v>
      </c>
      <c r="F12" s="1323">
        <f t="shared" si="1"/>
        <v>0.2335243553</v>
      </c>
      <c r="G12" s="1324">
        <f t="shared" si="2"/>
        <v>267.5</v>
      </c>
      <c r="H12" s="1307">
        <f t="shared" si="3"/>
        <v>3.282208589</v>
      </c>
      <c r="I12" s="1296"/>
      <c r="J12" s="1296"/>
      <c r="K12" s="1296"/>
      <c r="L12" s="1297"/>
      <c r="M12" s="1297"/>
      <c r="N12" s="1297"/>
      <c r="O12" s="1297"/>
      <c r="P12" s="1297"/>
      <c r="Q12" s="1297"/>
      <c r="R12" s="1297"/>
      <c r="S12" s="1297"/>
      <c r="T12" s="1297"/>
      <c r="U12" s="1297"/>
      <c r="V12" s="1297"/>
      <c r="W12" s="1297"/>
      <c r="X12" s="1297"/>
      <c r="Y12" s="1297"/>
      <c r="Z12" s="1297"/>
      <c r="AA12" s="1297"/>
      <c r="AB12" s="1297"/>
      <c r="AC12" s="1297"/>
    </row>
    <row r="13" ht="15.0" customHeight="1">
      <c r="A13" s="519" t="s">
        <v>1966</v>
      </c>
      <c r="B13" s="1298"/>
      <c r="C13" s="1298"/>
      <c r="D13" s="1298"/>
      <c r="E13" s="1298"/>
      <c r="F13" s="1299">
        <f>AVERAGE(F14:F17)</f>
        <v>0.2525415439</v>
      </c>
      <c r="G13" s="1325"/>
      <c r="H13" s="1307"/>
      <c r="I13" s="1296"/>
      <c r="J13" s="1296"/>
      <c r="K13" s="1296"/>
      <c r="L13" s="1297"/>
      <c r="M13" s="1297"/>
      <c r="N13" s="1297"/>
      <c r="O13" s="1297"/>
      <c r="P13" s="1297"/>
      <c r="Q13" s="1297"/>
      <c r="R13" s="1297"/>
      <c r="S13" s="1297"/>
      <c r="T13" s="1297"/>
      <c r="U13" s="1297"/>
      <c r="V13" s="1297"/>
      <c r="W13" s="1297"/>
      <c r="X13" s="1297"/>
      <c r="Y13" s="1297"/>
      <c r="Z13" s="1297"/>
      <c r="AA13" s="1297"/>
      <c r="AB13" s="1297"/>
      <c r="AC13" s="1297"/>
    </row>
    <row r="14" ht="15.0" customHeight="1">
      <c r="A14" s="1312" t="s">
        <v>1967</v>
      </c>
      <c r="B14" s="1301" t="s">
        <v>1968</v>
      </c>
      <c r="C14" s="1302">
        <v>190.0</v>
      </c>
      <c r="D14" s="1303">
        <v>499.0</v>
      </c>
      <c r="E14" s="1304">
        <v>106.8</v>
      </c>
      <c r="F14" s="1307">
        <f t="shared" ref="F14:F17" si="4">E14/D14</f>
        <v>0.2140280561</v>
      </c>
      <c r="G14" s="1308">
        <f t="shared" ref="G14:G17" si="5">D14-E14</f>
        <v>392.2</v>
      </c>
      <c r="H14" s="1307">
        <f t="shared" ref="H14:H17" si="6">D14/E14-1</f>
        <v>3.672284644</v>
      </c>
      <c r="I14" s="1296"/>
      <c r="J14" s="1296"/>
      <c r="K14" s="1296"/>
      <c r="L14" s="1297"/>
      <c r="M14" s="1297"/>
      <c r="N14" s="1297"/>
      <c r="O14" s="1297"/>
      <c r="P14" s="1297"/>
      <c r="Q14" s="1297"/>
      <c r="R14" s="1297"/>
      <c r="S14" s="1297"/>
      <c r="T14" s="1297"/>
      <c r="U14" s="1297"/>
      <c r="V14" s="1297"/>
      <c r="W14" s="1297"/>
      <c r="X14" s="1297"/>
      <c r="Y14" s="1297"/>
      <c r="Z14" s="1297"/>
      <c r="AA14" s="1297"/>
      <c r="AB14" s="1297"/>
      <c r="AC14" s="1297"/>
    </row>
    <row r="15" ht="15.0" customHeight="1">
      <c r="A15" s="1312" t="s">
        <v>642</v>
      </c>
      <c r="B15" s="1326"/>
      <c r="C15" s="1302">
        <v>210.0</v>
      </c>
      <c r="D15" s="1303">
        <v>499.0</v>
      </c>
      <c r="E15" s="1304">
        <v>101.63</v>
      </c>
      <c r="F15" s="1307">
        <f t="shared" si="4"/>
        <v>0.2036673347</v>
      </c>
      <c r="G15" s="1308">
        <f t="shared" si="5"/>
        <v>397.37</v>
      </c>
      <c r="H15" s="1307">
        <f t="shared" si="6"/>
        <v>3.909967529</v>
      </c>
      <c r="I15" s="1296"/>
      <c r="J15" s="1296"/>
      <c r="K15" s="1296"/>
      <c r="L15" s="1297"/>
      <c r="M15" s="1297"/>
      <c r="N15" s="1297"/>
      <c r="O15" s="1297"/>
      <c r="P15" s="1297"/>
      <c r="Q15" s="1297"/>
      <c r="R15" s="1297"/>
      <c r="S15" s="1297"/>
      <c r="T15" s="1297"/>
      <c r="U15" s="1297"/>
      <c r="V15" s="1297"/>
      <c r="W15" s="1297"/>
      <c r="X15" s="1297"/>
      <c r="Y15" s="1297"/>
      <c r="Z15" s="1297"/>
      <c r="AA15" s="1297"/>
      <c r="AB15" s="1297"/>
      <c r="AC15" s="1297"/>
    </row>
    <row r="16" ht="15.0" customHeight="1">
      <c r="A16" s="1312" t="s">
        <v>1969</v>
      </c>
      <c r="B16" s="1326"/>
      <c r="C16" s="1302" t="s">
        <v>1970</v>
      </c>
      <c r="D16" s="1303">
        <v>599.0</v>
      </c>
      <c r="E16" s="1304">
        <v>177.29</v>
      </c>
      <c r="F16" s="1307">
        <f t="shared" si="4"/>
        <v>0.2959766277</v>
      </c>
      <c r="G16" s="1308">
        <f t="shared" si="5"/>
        <v>421.71</v>
      </c>
      <c r="H16" s="1307">
        <f t="shared" si="6"/>
        <v>2.378645158</v>
      </c>
      <c r="I16" s="1296"/>
      <c r="J16" s="1296"/>
      <c r="K16" s="1296"/>
      <c r="L16" s="1297"/>
      <c r="M16" s="1297"/>
      <c r="N16" s="1297"/>
      <c r="O16" s="1297"/>
      <c r="P16" s="1297"/>
      <c r="Q16" s="1297"/>
      <c r="R16" s="1297"/>
      <c r="S16" s="1297"/>
      <c r="T16" s="1297"/>
      <c r="U16" s="1297"/>
      <c r="V16" s="1297"/>
      <c r="W16" s="1297"/>
      <c r="X16" s="1297"/>
      <c r="Y16" s="1297"/>
      <c r="Z16" s="1297"/>
      <c r="AA16" s="1297"/>
      <c r="AB16" s="1297"/>
      <c r="AC16" s="1297"/>
    </row>
    <row r="17" ht="15.0" customHeight="1">
      <c r="A17" s="1312" t="s">
        <v>1669</v>
      </c>
      <c r="B17" s="1301"/>
      <c r="C17" s="1302" t="s">
        <v>1511</v>
      </c>
      <c r="D17" s="1303">
        <v>599.0</v>
      </c>
      <c r="E17" s="1327">
        <v>177.6</v>
      </c>
      <c r="F17" s="1307">
        <f t="shared" si="4"/>
        <v>0.2964941569</v>
      </c>
      <c r="G17" s="1308">
        <f t="shared" si="5"/>
        <v>421.4</v>
      </c>
      <c r="H17" s="1307">
        <f t="shared" si="6"/>
        <v>2.372747748</v>
      </c>
      <c r="I17" s="1296"/>
      <c r="J17" s="1296"/>
      <c r="K17" s="1296"/>
      <c r="L17" s="1297"/>
      <c r="M17" s="1297"/>
      <c r="N17" s="1297"/>
      <c r="O17" s="1297"/>
      <c r="P17" s="1297"/>
      <c r="Q17" s="1297"/>
      <c r="R17" s="1297"/>
      <c r="S17" s="1297"/>
      <c r="T17" s="1297"/>
      <c r="U17" s="1297"/>
      <c r="V17" s="1297"/>
      <c r="W17" s="1297"/>
      <c r="X17" s="1297"/>
      <c r="Y17" s="1297"/>
      <c r="Z17" s="1297"/>
      <c r="AA17" s="1297"/>
      <c r="AB17" s="1297"/>
      <c r="AC17" s="1297"/>
    </row>
    <row r="18" ht="15.0" customHeight="1">
      <c r="A18" s="519" t="s">
        <v>544</v>
      </c>
      <c r="B18" s="1298"/>
      <c r="C18" s="1298"/>
      <c r="D18" s="1298"/>
      <c r="E18" s="1298"/>
      <c r="F18" s="1299">
        <f>AVERAGE(F19:F31)</f>
        <v>0.281532962</v>
      </c>
      <c r="G18" s="1325"/>
      <c r="H18" s="1307"/>
      <c r="I18" s="1296"/>
      <c r="J18" s="1296"/>
      <c r="K18" s="1296"/>
      <c r="L18" s="1297"/>
      <c r="M18" s="1297"/>
      <c r="N18" s="1297"/>
      <c r="O18" s="1297"/>
      <c r="P18" s="1297"/>
      <c r="Q18" s="1297"/>
      <c r="R18" s="1297"/>
      <c r="S18" s="1297"/>
      <c r="T18" s="1297"/>
      <c r="U18" s="1297"/>
      <c r="V18" s="1297"/>
      <c r="W18" s="1297"/>
      <c r="X18" s="1297"/>
      <c r="Y18" s="1297"/>
      <c r="Z18" s="1297"/>
      <c r="AA18" s="1297"/>
      <c r="AB18" s="1297"/>
      <c r="AC18" s="1297"/>
    </row>
    <row r="19" ht="15.0" customHeight="1">
      <c r="A19" s="1300" t="s">
        <v>1971</v>
      </c>
      <c r="B19" s="1309"/>
      <c r="C19" s="1302">
        <v>265.0</v>
      </c>
      <c r="D19" s="1303">
        <v>459.0</v>
      </c>
      <c r="E19" s="1304">
        <v>112.97</v>
      </c>
      <c r="F19" s="1307">
        <f t="shared" ref="F19:F24" si="7">E19/D19</f>
        <v>0.2461220044</v>
      </c>
      <c r="G19" s="1308">
        <f t="shared" ref="G19:G24" si="8">D19-E19</f>
        <v>346.03</v>
      </c>
      <c r="H19" s="1307">
        <f t="shared" ref="H19:H24" si="9">D19/E19-1</f>
        <v>3.063025582</v>
      </c>
      <c r="I19" s="1296"/>
      <c r="J19" s="1296"/>
      <c r="K19" s="1296"/>
      <c r="L19" s="1297"/>
      <c r="M19" s="1297"/>
      <c r="N19" s="1297"/>
      <c r="O19" s="1297"/>
      <c r="P19" s="1297"/>
      <c r="Q19" s="1297"/>
      <c r="R19" s="1297"/>
      <c r="S19" s="1297"/>
      <c r="T19" s="1297"/>
      <c r="U19" s="1297"/>
      <c r="V19" s="1297"/>
      <c r="W19" s="1297"/>
      <c r="X19" s="1297"/>
      <c r="Y19" s="1297"/>
      <c r="Z19" s="1297"/>
      <c r="AA19" s="1297"/>
      <c r="AB19" s="1297"/>
      <c r="AC19" s="1297"/>
    </row>
    <row r="20" ht="15.0" customHeight="1">
      <c r="A20" s="1300" t="s">
        <v>1972</v>
      </c>
      <c r="B20" s="1309"/>
      <c r="C20" s="1302" t="s">
        <v>1973</v>
      </c>
      <c r="D20" s="1303">
        <v>469.0</v>
      </c>
      <c r="E20" s="1304">
        <v>111.7</v>
      </c>
      <c r="F20" s="1307">
        <f t="shared" si="7"/>
        <v>0.2381663113</v>
      </c>
      <c r="G20" s="1308">
        <f t="shared" si="8"/>
        <v>357.3</v>
      </c>
      <c r="H20" s="1307">
        <f t="shared" si="9"/>
        <v>3.198746643</v>
      </c>
      <c r="I20" s="1296"/>
      <c r="J20" s="1296"/>
      <c r="K20" s="1296"/>
      <c r="L20" s="1297"/>
      <c r="M20" s="1297"/>
      <c r="N20" s="1297"/>
      <c r="O20" s="1297"/>
      <c r="P20" s="1297"/>
      <c r="Q20" s="1297"/>
      <c r="R20" s="1297"/>
      <c r="S20" s="1297"/>
      <c r="T20" s="1297"/>
      <c r="U20" s="1297"/>
      <c r="V20" s="1297"/>
      <c r="W20" s="1297"/>
      <c r="X20" s="1297"/>
      <c r="Y20" s="1297"/>
      <c r="Z20" s="1297"/>
      <c r="AA20" s="1297"/>
      <c r="AB20" s="1297"/>
      <c r="AC20" s="1297"/>
    </row>
    <row r="21" ht="15.0" customHeight="1">
      <c r="A21" s="1300" t="s">
        <v>1703</v>
      </c>
      <c r="B21" s="1309"/>
      <c r="C21" s="1302">
        <v>275.0</v>
      </c>
      <c r="D21" s="1303">
        <v>599.0</v>
      </c>
      <c r="E21" s="1304">
        <v>175.47</v>
      </c>
      <c r="F21" s="1307">
        <f t="shared" si="7"/>
        <v>0.2929382304</v>
      </c>
      <c r="G21" s="1308">
        <f t="shared" si="8"/>
        <v>423.53</v>
      </c>
      <c r="H21" s="1307">
        <f t="shared" si="9"/>
        <v>2.41368895</v>
      </c>
      <c r="I21" s="1296"/>
      <c r="J21" s="1296"/>
      <c r="K21" s="1296"/>
      <c r="L21" s="1297"/>
      <c r="M21" s="1297"/>
      <c r="N21" s="1297"/>
      <c r="O21" s="1297"/>
      <c r="P21" s="1297"/>
      <c r="Q21" s="1297"/>
      <c r="R21" s="1297"/>
      <c r="S21" s="1297"/>
      <c r="T21" s="1297"/>
      <c r="U21" s="1297"/>
      <c r="V21" s="1297"/>
      <c r="W21" s="1297"/>
      <c r="X21" s="1297"/>
      <c r="Y21" s="1297"/>
      <c r="Z21" s="1297"/>
      <c r="AA21" s="1297"/>
      <c r="AB21" s="1297"/>
      <c r="AC21" s="1297"/>
    </row>
    <row r="22" ht="15.0" customHeight="1">
      <c r="A22" s="1300" t="s">
        <v>1737</v>
      </c>
      <c r="B22" s="1301" t="s">
        <v>1909</v>
      </c>
      <c r="C22" s="1328">
        <v>310.0</v>
      </c>
      <c r="D22" s="1303">
        <v>489.0</v>
      </c>
      <c r="E22" s="1304">
        <v>138.7</v>
      </c>
      <c r="F22" s="1307">
        <f t="shared" si="7"/>
        <v>0.2836400818</v>
      </c>
      <c r="G22" s="1308">
        <f t="shared" si="8"/>
        <v>350.3</v>
      </c>
      <c r="H22" s="1307">
        <f t="shared" si="9"/>
        <v>2.525594809</v>
      </c>
      <c r="I22" s="1296"/>
      <c r="J22" s="1296"/>
      <c r="K22" s="1296"/>
      <c r="L22" s="1297"/>
      <c r="M22" s="1297"/>
      <c r="N22" s="1297"/>
      <c r="O22" s="1297"/>
      <c r="P22" s="1297"/>
      <c r="Q22" s="1297"/>
      <c r="R22" s="1297"/>
      <c r="S22" s="1297"/>
      <c r="T22" s="1297"/>
      <c r="U22" s="1297"/>
      <c r="V22" s="1297"/>
      <c r="W22" s="1297"/>
      <c r="X22" s="1297"/>
      <c r="Y22" s="1297"/>
      <c r="Z22" s="1297"/>
      <c r="AA22" s="1297"/>
      <c r="AB22" s="1297"/>
      <c r="AC22" s="1297"/>
    </row>
    <row r="23" ht="15.0" customHeight="1">
      <c r="A23" s="1300" t="s">
        <v>1974</v>
      </c>
      <c r="B23" s="1297"/>
      <c r="C23" s="1328">
        <v>320.0</v>
      </c>
      <c r="D23" s="1303">
        <v>569.0</v>
      </c>
      <c r="E23" s="1304">
        <v>139.83</v>
      </c>
      <c r="F23" s="1307">
        <f t="shared" si="7"/>
        <v>0.2457469244</v>
      </c>
      <c r="G23" s="1308">
        <f t="shared" si="8"/>
        <v>429.17</v>
      </c>
      <c r="H23" s="1307">
        <f t="shared" si="9"/>
        <v>3.069226918</v>
      </c>
      <c r="I23" s="1296"/>
      <c r="J23" s="1296"/>
      <c r="K23" s="1296"/>
      <c r="L23" s="1297"/>
      <c r="M23" s="1297"/>
      <c r="N23" s="1297"/>
      <c r="O23" s="1297"/>
      <c r="P23" s="1297"/>
      <c r="Q23" s="1297"/>
      <c r="R23" s="1297"/>
      <c r="S23" s="1297"/>
      <c r="T23" s="1297"/>
      <c r="U23" s="1297"/>
      <c r="V23" s="1297"/>
      <c r="W23" s="1297"/>
      <c r="X23" s="1297"/>
      <c r="Y23" s="1297"/>
      <c r="Z23" s="1297"/>
      <c r="AA23" s="1297"/>
      <c r="AB23" s="1297"/>
      <c r="AC23" s="1297"/>
    </row>
    <row r="24" ht="15.0" customHeight="1">
      <c r="A24" s="1300" t="s">
        <v>1975</v>
      </c>
      <c r="B24" s="1301" t="s">
        <v>1976</v>
      </c>
      <c r="C24" s="1328">
        <v>330.0</v>
      </c>
      <c r="D24" s="1303">
        <v>599.0</v>
      </c>
      <c r="E24" s="1304">
        <v>165.42</v>
      </c>
      <c r="F24" s="1307">
        <f t="shared" si="7"/>
        <v>0.2761602671</v>
      </c>
      <c r="G24" s="1308">
        <f t="shared" si="8"/>
        <v>433.58</v>
      </c>
      <c r="H24" s="1307">
        <f t="shared" si="9"/>
        <v>2.621085721</v>
      </c>
      <c r="I24" s="1296"/>
      <c r="J24" s="1296"/>
      <c r="K24" s="1296"/>
      <c r="L24" s="1297"/>
      <c r="M24" s="1297"/>
      <c r="N24" s="1297"/>
      <c r="O24" s="1297"/>
      <c r="P24" s="1297"/>
      <c r="Q24" s="1297"/>
      <c r="R24" s="1297"/>
      <c r="S24" s="1297"/>
      <c r="T24" s="1297"/>
      <c r="U24" s="1297"/>
      <c r="V24" s="1297"/>
      <c r="W24" s="1297"/>
      <c r="X24" s="1297"/>
      <c r="Y24" s="1297"/>
      <c r="Z24" s="1297"/>
      <c r="AA24" s="1297"/>
      <c r="AB24" s="1297"/>
      <c r="AC24" s="1297"/>
    </row>
    <row r="25" ht="15.0" customHeight="1">
      <c r="A25" s="1300"/>
      <c r="B25" s="1329"/>
      <c r="C25" s="1302"/>
      <c r="D25" s="1303"/>
      <c r="E25" s="1304"/>
      <c r="F25" s="1307"/>
      <c r="G25" s="1325"/>
      <c r="H25" s="1307"/>
      <c r="I25" s="1296"/>
      <c r="J25" s="1296"/>
      <c r="K25" s="1296"/>
      <c r="L25" s="1297"/>
      <c r="M25" s="1297"/>
      <c r="N25" s="1297"/>
      <c r="O25" s="1297"/>
      <c r="P25" s="1297"/>
      <c r="Q25" s="1297"/>
      <c r="R25" s="1297"/>
      <c r="S25" s="1297"/>
      <c r="T25" s="1297"/>
      <c r="U25" s="1297"/>
      <c r="V25" s="1297"/>
      <c r="W25" s="1297"/>
      <c r="X25" s="1297"/>
      <c r="Y25" s="1297"/>
      <c r="Z25" s="1297"/>
      <c r="AA25" s="1297"/>
      <c r="AB25" s="1297"/>
      <c r="AC25" s="1297"/>
    </row>
    <row r="26" ht="15.0" customHeight="1">
      <c r="A26" s="1318" t="s">
        <v>1884</v>
      </c>
      <c r="B26" s="1319" t="s">
        <v>1883</v>
      </c>
      <c r="C26" s="1320" t="s">
        <v>1977</v>
      </c>
      <c r="D26" s="1303">
        <v>499.0</v>
      </c>
      <c r="E26" s="1304">
        <v>130.6</v>
      </c>
      <c r="F26" s="1307">
        <f t="shared" ref="F26:F31" si="10">E26/D26</f>
        <v>0.2617234469</v>
      </c>
      <c r="G26" s="1308">
        <f t="shared" ref="G26:G31" si="11">D26-E26</f>
        <v>368.4</v>
      </c>
      <c r="H26" s="1307">
        <f t="shared" ref="H26:H31" si="12">D26/E26-1</f>
        <v>2.820826953</v>
      </c>
      <c r="I26" s="1296"/>
      <c r="J26" s="1296"/>
      <c r="K26" s="1296"/>
      <c r="L26" s="1297"/>
      <c r="M26" s="1297"/>
      <c r="N26" s="1297"/>
      <c r="O26" s="1297"/>
      <c r="P26" s="1297"/>
      <c r="Q26" s="1297"/>
      <c r="R26" s="1297"/>
      <c r="S26" s="1297"/>
      <c r="T26" s="1297"/>
      <c r="U26" s="1297"/>
      <c r="V26" s="1297"/>
      <c r="W26" s="1297"/>
      <c r="X26" s="1297"/>
      <c r="Y26" s="1297"/>
      <c r="Z26" s="1297"/>
      <c r="AA26" s="1297"/>
      <c r="AB26" s="1297"/>
      <c r="AC26" s="1297"/>
    </row>
    <row r="27" ht="15.0" customHeight="1">
      <c r="A27" s="1312" t="s">
        <v>1721</v>
      </c>
      <c r="B27" s="1301" t="s">
        <v>1978</v>
      </c>
      <c r="C27" s="1302">
        <v>230.0</v>
      </c>
      <c r="D27" s="1303">
        <v>539.0</v>
      </c>
      <c r="E27" s="1304">
        <v>174.9</v>
      </c>
      <c r="F27" s="1307">
        <f t="shared" si="10"/>
        <v>0.3244897959</v>
      </c>
      <c r="G27" s="1308">
        <f t="shared" si="11"/>
        <v>364.1</v>
      </c>
      <c r="H27" s="1307">
        <f t="shared" si="12"/>
        <v>2.081761006</v>
      </c>
      <c r="I27" s="1296"/>
      <c r="J27" s="1296"/>
      <c r="K27" s="1296"/>
      <c r="L27" s="1297"/>
      <c r="M27" s="1297"/>
      <c r="N27" s="1297"/>
      <c r="O27" s="1297"/>
      <c r="P27" s="1297"/>
      <c r="Q27" s="1297"/>
      <c r="R27" s="1297"/>
      <c r="S27" s="1297"/>
      <c r="T27" s="1297"/>
      <c r="U27" s="1297"/>
      <c r="V27" s="1297"/>
      <c r="W27" s="1297"/>
      <c r="X27" s="1297"/>
      <c r="Y27" s="1297"/>
      <c r="Z27" s="1297"/>
      <c r="AA27" s="1297"/>
      <c r="AB27" s="1297"/>
      <c r="AC27" s="1297"/>
    </row>
    <row r="28" ht="15.0" customHeight="1">
      <c r="A28" s="1312" t="s">
        <v>1723</v>
      </c>
      <c r="B28" s="1301" t="s">
        <v>1979</v>
      </c>
      <c r="C28" s="1302">
        <v>230.0</v>
      </c>
      <c r="D28" s="1303">
        <v>549.0</v>
      </c>
      <c r="E28" s="1304">
        <v>145.03</v>
      </c>
      <c r="F28" s="1307">
        <f t="shared" si="10"/>
        <v>0.2641712204</v>
      </c>
      <c r="G28" s="1308">
        <f t="shared" si="11"/>
        <v>403.97</v>
      </c>
      <c r="H28" s="1307">
        <f t="shared" si="12"/>
        <v>2.785423705</v>
      </c>
      <c r="I28" s="1296"/>
      <c r="J28" s="1296"/>
      <c r="K28" s="1296"/>
      <c r="L28" s="1297"/>
      <c r="M28" s="1297"/>
      <c r="N28" s="1297"/>
      <c r="O28" s="1297"/>
      <c r="P28" s="1297"/>
      <c r="Q28" s="1297"/>
      <c r="R28" s="1297"/>
      <c r="S28" s="1297"/>
      <c r="T28" s="1297"/>
      <c r="U28" s="1297"/>
      <c r="V28" s="1297"/>
      <c r="W28" s="1297"/>
      <c r="X28" s="1297"/>
      <c r="Y28" s="1297"/>
      <c r="Z28" s="1297"/>
      <c r="AA28" s="1297"/>
      <c r="AB28" s="1297"/>
      <c r="AC28" s="1297"/>
    </row>
    <row r="29" ht="15.0" customHeight="1">
      <c r="A29" s="1318" t="s">
        <v>421</v>
      </c>
      <c r="B29" s="1319"/>
      <c r="C29" s="1320">
        <v>250.0</v>
      </c>
      <c r="D29" s="1303">
        <v>489.0</v>
      </c>
      <c r="E29" s="1304">
        <v>165.3</v>
      </c>
      <c r="F29" s="1307">
        <f t="shared" si="10"/>
        <v>0.3380368098</v>
      </c>
      <c r="G29" s="1308">
        <f t="shared" si="11"/>
        <v>323.7</v>
      </c>
      <c r="H29" s="1307">
        <f t="shared" si="12"/>
        <v>1.958257713</v>
      </c>
      <c r="I29" s="1296"/>
      <c r="J29" s="1296"/>
      <c r="K29" s="1296"/>
      <c r="L29" s="1297"/>
      <c r="M29" s="1297"/>
      <c r="N29" s="1297"/>
      <c r="O29" s="1297"/>
      <c r="P29" s="1297"/>
      <c r="Q29" s="1297"/>
      <c r="R29" s="1297"/>
      <c r="S29" s="1297"/>
      <c r="T29" s="1297"/>
      <c r="U29" s="1297"/>
      <c r="V29" s="1297"/>
      <c r="W29" s="1297"/>
      <c r="X29" s="1297"/>
      <c r="Y29" s="1297"/>
      <c r="Z29" s="1297"/>
      <c r="AA29" s="1297"/>
      <c r="AB29" s="1297"/>
      <c r="AC29" s="1297"/>
    </row>
    <row r="30" ht="15.0" customHeight="1">
      <c r="A30" s="1330" t="s">
        <v>1725</v>
      </c>
      <c r="B30" s="1301"/>
      <c r="C30" s="1302">
        <v>270.0</v>
      </c>
      <c r="D30" s="1303">
        <v>599.0</v>
      </c>
      <c r="E30" s="1304">
        <v>220.5</v>
      </c>
      <c r="F30" s="1305">
        <f t="shared" si="10"/>
        <v>0.3681135225</v>
      </c>
      <c r="G30" s="1308">
        <f t="shared" si="11"/>
        <v>378.5</v>
      </c>
      <c r="H30" s="1307">
        <f t="shared" si="12"/>
        <v>1.716553288</v>
      </c>
      <c r="I30" s="1296"/>
      <c r="J30" s="1296"/>
      <c r="K30" s="1296"/>
      <c r="L30" s="1297"/>
      <c r="M30" s="1297"/>
      <c r="N30" s="1297"/>
      <c r="O30" s="1297"/>
      <c r="P30" s="1297"/>
      <c r="Q30" s="1297"/>
      <c r="R30" s="1297"/>
      <c r="S30" s="1297"/>
      <c r="T30" s="1297"/>
      <c r="U30" s="1297"/>
      <c r="V30" s="1297"/>
      <c r="W30" s="1297"/>
      <c r="X30" s="1297"/>
      <c r="Y30" s="1297"/>
      <c r="Z30" s="1297"/>
      <c r="AA30" s="1297"/>
      <c r="AB30" s="1297"/>
      <c r="AC30" s="1297"/>
    </row>
    <row r="31" ht="15.0" customHeight="1">
      <c r="A31" s="1315" t="s">
        <v>1719</v>
      </c>
      <c r="B31" s="1301" t="s">
        <v>1720</v>
      </c>
      <c r="C31" s="1302" t="s">
        <v>354</v>
      </c>
      <c r="D31" s="1303">
        <v>1599.0</v>
      </c>
      <c r="E31" s="1304">
        <v>382.3</v>
      </c>
      <c r="F31" s="1307">
        <f t="shared" si="10"/>
        <v>0.2390869293</v>
      </c>
      <c r="G31" s="1308">
        <f t="shared" si="11"/>
        <v>1216.7</v>
      </c>
      <c r="H31" s="1307">
        <f t="shared" si="12"/>
        <v>3.182579126</v>
      </c>
      <c r="I31" s="1296"/>
      <c r="J31" s="1296"/>
      <c r="K31" s="1296"/>
      <c r="L31" s="1297"/>
      <c r="M31" s="1297"/>
      <c r="N31" s="1297"/>
      <c r="O31" s="1297"/>
      <c r="P31" s="1297"/>
      <c r="Q31" s="1297"/>
      <c r="R31" s="1297"/>
      <c r="S31" s="1297"/>
      <c r="T31" s="1297"/>
      <c r="U31" s="1297"/>
      <c r="V31" s="1297"/>
      <c r="W31" s="1297"/>
      <c r="X31" s="1297"/>
      <c r="Y31" s="1297"/>
      <c r="Z31" s="1297"/>
      <c r="AA31" s="1297"/>
      <c r="AB31" s="1297"/>
      <c r="AC31" s="1297"/>
    </row>
    <row r="32" ht="15.0" customHeight="1">
      <c r="A32" s="519" t="s">
        <v>1980</v>
      </c>
      <c r="B32" s="1298"/>
      <c r="C32" s="1298"/>
      <c r="D32" s="1298"/>
      <c r="E32" s="1298"/>
      <c r="F32" s="1299">
        <f>AVERAGE(F33:F43)</f>
        <v>0.103651772</v>
      </c>
      <c r="G32" s="1325"/>
      <c r="H32" s="1307"/>
      <c r="I32" s="1296"/>
      <c r="J32" s="1296"/>
      <c r="K32" s="1296"/>
      <c r="L32" s="1297"/>
      <c r="M32" s="1297"/>
      <c r="N32" s="1297"/>
      <c r="O32" s="1297"/>
      <c r="P32" s="1297"/>
      <c r="Q32" s="1297"/>
      <c r="R32" s="1297"/>
      <c r="S32" s="1297"/>
      <c r="T32" s="1297"/>
      <c r="U32" s="1297"/>
      <c r="V32" s="1297"/>
      <c r="W32" s="1297"/>
      <c r="X32" s="1297"/>
      <c r="Y32" s="1297"/>
      <c r="Z32" s="1297"/>
      <c r="AA32" s="1297"/>
      <c r="AB32" s="1297"/>
      <c r="AC32" s="1297"/>
    </row>
    <row r="33" ht="15.0" customHeight="1">
      <c r="A33" s="1331" t="s">
        <v>252</v>
      </c>
      <c r="B33" s="1332"/>
      <c r="C33" s="1302">
        <v>30.0</v>
      </c>
      <c r="D33" s="1303">
        <v>59.0</v>
      </c>
      <c r="E33" s="1304">
        <v>5.55</v>
      </c>
      <c r="F33" s="1333">
        <f t="shared" ref="F33:F43" si="13">E33/D33</f>
        <v>0.09406779661</v>
      </c>
      <c r="G33" s="1308">
        <f t="shared" ref="G33:G43" si="14">D33-E33</f>
        <v>53.45</v>
      </c>
      <c r="H33" s="1307">
        <f t="shared" ref="H33:H43" si="15">D33/E33-1</f>
        <v>9.630630631</v>
      </c>
      <c r="I33" s="1296"/>
      <c r="J33" s="1296"/>
      <c r="K33" s="1296"/>
      <c r="L33" s="1297"/>
      <c r="M33" s="1297"/>
      <c r="N33" s="1297"/>
      <c r="O33" s="1297"/>
      <c r="P33" s="1297"/>
      <c r="Q33" s="1297"/>
      <c r="R33" s="1297"/>
      <c r="S33" s="1297"/>
      <c r="T33" s="1297"/>
      <c r="U33" s="1297"/>
      <c r="V33" s="1297"/>
      <c r="W33" s="1297"/>
      <c r="X33" s="1297"/>
      <c r="Y33" s="1297"/>
      <c r="Z33" s="1297"/>
      <c r="AA33" s="1297"/>
      <c r="AB33" s="1297"/>
      <c r="AC33" s="1297"/>
    </row>
    <row r="34" ht="15.0" customHeight="1">
      <c r="A34" s="1334" t="s">
        <v>1981</v>
      </c>
      <c r="B34" s="1332"/>
      <c r="C34" s="1302">
        <v>30.0</v>
      </c>
      <c r="D34" s="1303">
        <v>59.0</v>
      </c>
      <c r="E34" s="1304">
        <v>3.23</v>
      </c>
      <c r="F34" s="1333">
        <f t="shared" si="13"/>
        <v>0.05474576271</v>
      </c>
      <c r="G34" s="1308">
        <f t="shared" si="14"/>
        <v>55.77</v>
      </c>
      <c r="H34" s="1307">
        <f t="shared" si="15"/>
        <v>17.26625387</v>
      </c>
      <c r="I34" s="1296"/>
      <c r="J34" s="1296"/>
      <c r="K34" s="1296"/>
      <c r="L34" s="1297"/>
      <c r="M34" s="1297"/>
      <c r="N34" s="1297"/>
      <c r="O34" s="1297"/>
      <c r="P34" s="1297"/>
      <c r="Q34" s="1297"/>
      <c r="R34" s="1297"/>
      <c r="S34" s="1297"/>
      <c r="T34" s="1297"/>
      <c r="U34" s="1297"/>
      <c r="V34" s="1297"/>
      <c r="W34" s="1297"/>
      <c r="X34" s="1297"/>
      <c r="Y34" s="1297"/>
      <c r="Z34" s="1297"/>
      <c r="AA34" s="1297"/>
      <c r="AB34" s="1297"/>
      <c r="AC34" s="1297"/>
    </row>
    <row r="35" ht="15.0" customHeight="1">
      <c r="A35" s="1331" t="s">
        <v>255</v>
      </c>
      <c r="B35" s="1332"/>
      <c r="C35" s="1302">
        <v>30.0</v>
      </c>
      <c r="D35" s="1303">
        <v>59.0</v>
      </c>
      <c r="E35" s="1304">
        <v>14.05</v>
      </c>
      <c r="F35" s="1333">
        <f t="shared" si="13"/>
        <v>0.2381355932</v>
      </c>
      <c r="G35" s="1308">
        <f t="shared" si="14"/>
        <v>44.95</v>
      </c>
      <c r="H35" s="1307">
        <f t="shared" si="15"/>
        <v>3.199288256</v>
      </c>
      <c r="I35" s="1296"/>
      <c r="J35" s="1296"/>
      <c r="K35" s="1296"/>
      <c r="L35" s="1297"/>
      <c r="M35" s="1297"/>
      <c r="N35" s="1297"/>
      <c r="O35" s="1297"/>
      <c r="P35" s="1297"/>
      <c r="Q35" s="1297"/>
      <c r="R35" s="1297"/>
      <c r="S35" s="1297"/>
      <c r="T35" s="1297"/>
      <c r="U35" s="1297"/>
      <c r="V35" s="1297"/>
      <c r="W35" s="1297"/>
      <c r="X35" s="1297"/>
      <c r="Y35" s="1297"/>
      <c r="Z35" s="1297"/>
      <c r="AA35" s="1297"/>
      <c r="AB35" s="1297"/>
      <c r="AC35" s="1297"/>
    </row>
    <row r="36" ht="15.0" customHeight="1">
      <c r="A36" s="1334" t="s">
        <v>258</v>
      </c>
      <c r="B36" s="1332"/>
      <c r="C36" s="1302">
        <v>30.0</v>
      </c>
      <c r="D36" s="1303">
        <v>59.0</v>
      </c>
      <c r="E36" s="1304">
        <v>4.05</v>
      </c>
      <c r="F36" s="1333">
        <f t="shared" si="13"/>
        <v>0.0686440678</v>
      </c>
      <c r="G36" s="1308">
        <f t="shared" si="14"/>
        <v>54.95</v>
      </c>
      <c r="H36" s="1307">
        <f t="shared" si="15"/>
        <v>13.56790123</v>
      </c>
      <c r="I36" s="1296"/>
      <c r="J36" s="1296"/>
      <c r="K36" s="1296"/>
      <c r="L36" s="1297"/>
      <c r="M36" s="1297"/>
      <c r="N36" s="1297"/>
      <c r="O36" s="1297"/>
      <c r="P36" s="1297"/>
      <c r="Q36" s="1297"/>
      <c r="R36" s="1297"/>
      <c r="S36" s="1297"/>
      <c r="T36" s="1297"/>
      <c r="U36" s="1297"/>
      <c r="V36" s="1297"/>
      <c r="W36" s="1297"/>
      <c r="X36" s="1297"/>
      <c r="Y36" s="1297"/>
      <c r="Z36" s="1297"/>
      <c r="AA36" s="1297"/>
      <c r="AB36" s="1297"/>
      <c r="AC36" s="1297"/>
    </row>
    <row r="37" ht="15.0" customHeight="1">
      <c r="A37" s="1331" t="s">
        <v>262</v>
      </c>
      <c r="B37" s="1332"/>
      <c r="C37" s="1302">
        <v>30.0</v>
      </c>
      <c r="D37" s="1303">
        <v>59.0</v>
      </c>
      <c r="E37" s="1304">
        <v>5.56</v>
      </c>
      <c r="F37" s="1333">
        <f t="shared" si="13"/>
        <v>0.09423728814</v>
      </c>
      <c r="G37" s="1308">
        <f t="shared" si="14"/>
        <v>53.44</v>
      </c>
      <c r="H37" s="1307">
        <f t="shared" si="15"/>
        <v>9.611510791</v>
      </c>
      <c r="I37" s="1296"/>
      <c r="J37" s="1296"/>
      <c r="K37" s="1296"/>
      <c r="L37" s="1297"/>
      <c r="M37" s="1297"/>
      <c r="N37" s="1297"/>
      <c r="O37" s="1297"/>
      <c r="P37" s="1297"/>
      <c r="Q37" s="1297"/>
      <c r="R37" s="1297"/>
      <c r="S37" s="1297"/>
      <c r="T37" s="1297"/>
      <c r="U37" s="1297"/>
      <c r="V37" s="1297"/>
      <c r="W37" s="1297"/>
      <c r="X37" s="1297"/>
      <c r="Y37" s="1297"/>
      <c r="Z37" s="1297"/>
      <c r="AA37" s="1297"/>
      <c r="AB37" s="1297"/>
      <c r="AC37" s="1297"/>
    </row>
    <row r="38" ht="15.0" customHeight="1">
      <c r="A38" s="1334" t="s">
        <v>1773</v>
      </c>
      <c r="B38" s="1332"/>
      <c r="C38" s="1302">
        <v>30.0</v>
      </c>
      <c r="D38" s="1303">
        <v>59.0</v>
      </c>
      <c r="E38" s="1304">
        <v>5.24</v>
      </c>
      <c r="F38" s="1333">
        <f t="shared" si="13"/>
        <v>0.08881355932</v>
      </c>
      <c r="G38" s="1308">
        <f t="shared" si="14"/>
        <v>53.76</v>
      </c>
      <c r="H38" s="1307">
        <f t="shared" si="15"/>
        <v>10.25954198</v>
      </c>
      <c r="I38" s="1296"/>
      <c r="J38" s="1296"/>
      <c r="K38" s="1296"/>
      <c r="L38" s="1297"/>
      <c r="M38" s="1297"/>
      <c r="N38" s="1297"/>
      <c r="O38" s="1297"/>
      <c r="P38" s="1297"/>
      <c r="Q38" s="1297"/>
      <c r="R38" s="1297"/>
      <c r="S38" s="1297"/>
      <c r="T38" s="1297"/>
      <c r="U38" s="1297"/>
      <c r="V38" s="1297"/>
      <c r="W38" s="1297"/>
      <c r="X38" s="1297"/>
      <c r="Y38" s="1297"/>
      <c r="Z38" s="1297"/>
      <c r="AA38" s="1297"/>
      <c r="AB38" s="1297"/>
      <c r="AC38" s="1297"/>
    </row>
    <row r="39" ht="15.0" customHeight="1">
      <c r="A39" s="1331" t="s">
        <v>266</v>
      </c>
      <c r="B39" s="1332"/>
      <c r="C39" s="1302">
        <v>30.0</v>
      </c>
      <c r="D39" s="1303">
        <v>59.0</v>
      </c>
      <c r="E39" s="1304">
        <v>7.02</v>
      </c>
      <c r="F39" s="1333">
        <f t="shared" si="13"/>
        <v>0.1189830508</v>
      </c>
      <c r="G39" s="1308">
        <f t="shared" si="14"/>
        <v>51.98</v>
      </c>
      <c r="H39" s="1307">
        <f t="shared" si="15"/>
        <v>7.404558405</v>
      </c>
      <c r="I39" s="1296"/>
      <c r="J39" s="1296"/>
      <c r="K39" s="1296"/>
      <c r="L39" s="1297"/>
      <c r="M39" s="1297"/>
      <c r="N39" s="1297"/>
      <c r="O39" s="1297"/>
      <c r="P39" s="1297"/>
      <c r="Q39" s="1297"/>
      <c r="R39" s="1297"/>
      <c r="S39" s="1297"/>
      <c r="T39" s="1297"/>
      <c r="U39" s="1297"/>
      <c r="V39" s="1297"/>
      <c r="W39" s="1297"/>
      <c r="X39" s="1297"/>
      <c r="Y39" s="1297"/>
      <c r="Z39" s="1297"/>
      <c r="AA39" s="1297"/>
      <c r="AB39" s="1297"/>
      <c r="AC39" s="1297"/>
    </row>
    <row r="40" ht="15.0" customHeight="1">
      <c r="A40" s="1331" t="s">
        <v>1774</v>
      </c>
      <c r="B40" s="1332"/>
      <c r="C40" s="1302">
        <v>30.0</v>
      </c>
      <c r="D40" s="1303">
        <v>59.0</v>
      </c>
      <c r="E40" s="1304">
        <v>5.94</v>
      </c>
      <c r="F40" s="1333">
        <f t="shared" si="13"/>
        <v>0.1006779661</v>
      </c>
      <c r="G40" s="1308">
        <f t="shared" si="14"/>
        <v>53.06</v>
      </c>
      <c r="H40" s="1307">
        <f t="shared" si="15"/>
        <v>8.932659933</v>
      </c>
      <c r="I40" s="1296"/>
      <c r="J40" s="1296"/>
      <c r="K40" s="1296"/>
      <c r="L40" s="1297"/>
      <c r="M40" s="1297"/>
      <c r="N40" s="1297"/>
      <c r="O40" s="1297"/>
      <c r="P40" s="1297"/>
      <c r="Q40" s="1297"/>
      <c r="R40" s="1297"/>
      <c r="S40" s="1297"/>
      <c r="T40" s="1297"/>
      <c r="U40" s="1297"/>
      <c r="V40" s="1297"/>
      <c r="W40" s="1297"/>
      <c r="X40" s="1297"/>
      <c r="Y40" s="1297"/>
      <c r="Z40" s="1297"/>
      <c r="AA40" s="1297"/>
      <c r="AB40" s="1297"/>
      <c r="AC40" s="1297"/>
    </row>
    <row r="41" ht="15.0" customHeight="1">
      <c r="A41" s="1334" t="s">
        <v>1775</v>
      </c>
      <c r="B41" s="1332"/>
      <c r="C41" s="1302">
        <v>30.0</v>
      </c>
      <c r="D41" s="1303">
        <v>59.0</v>
      </c>
      <c r="E41" s="1304">
        <v>5.78</v>
      </c>
      <c r="F41" s="1333">
        <f t="shared" si="13"/>
        <v>0.09796610169</v>
      </c>
      <c r="G41" s="1308">
        <f t="shared" si="14"/>
        <v>53.22</v>
      </c>
      <c r="H41" s="1307">
        <f t="shared" si="15"/>
        <v>9.207612457</v>
      </c>
      <c r="I41" s="1296"/>
      <c r="J41" s="1296"/>
      <c r="K41" s="1296"/>
      <c r="L41" s="1297"/>
      <c r="M41" s="1297"/>
      <c r="N41" s="1297"/>
      <c r="O41" s="1297"/>
      <c r="P41" s="1297"/>
      <c r="Q41" s="1297"/>
      <c r="R41" s="1297"/>
      <c r="S41" s="1297"/>
      <c r="T41" s="1297"/>
      <c r="U41" s="1297"/>
      <c r="V41" s="1297"/>
      <c r="W41" s="1297"/>
      <c r="X41" s="1297"/>
      <c r="Y41" s="1297"/>
      <c r="Z41" s="1297"/>
      <c r="AA41" s="1297"/>
      <c r="AB41" s="1297"/>
      <c r="AC41" s="1297"/>
    </row>
    <row r="42" ht="15.0" customHeight="1">
      <c r="A42" s="1334" t="s">
        <v>271</v>
      </c>
      <c r="B42" s="1332"/>
      <c r="C42" s="1302">
        <v>30.0</v>
      </c>
      <c r="D42" s="1303">
        <v>59.0</v>
      </c>
      <c r="E42" s="1304">
        <v>3.44</v>
      </c>
      <c r="F42" s="1333">
        <f t="shared" si="13"/>
        <v>0.05830508475</v>
      </c>
      <c r="G42" s="1308">
        <f t="shared" si="14"/>
        <v>55.56</v>
      </c>
      <c r="H42" s="1307">
        <f t="shared" si="15"/>
        <v>16.15116279</v>
      </c>
      <c r="I42" s="1296"/>
      <c r="J42" s="1296"/>
      <c r="K42" s="1296"/>
      <c r="L42" s="1297"/>
      <c r="M42" s="1297"/>
      <c r="N42" s="1297"/>
      <c r="O42" s="1297"/>
      <c r="P42" s="1297"/>
      <c r="Q42" s="1297"/>
      <c r="R42" s="1297"/>
      <c r="S42" s="1297"/>
      <c r="T42" s="1297"/>
      <c r="U42" s="1297"/>
      <c r="V42" s="1297"/>
      <c r="W42" s="1297"/>
      <c r="X42" s="1297"/>
      <c r="Y42" s="1297"/>
      <c r="Z42" s="1297"/>
      <c r="AA42" s="1297"/>
      <c r="AB42" s="1297"/>
      <c r="AC42" s="1297"/>
    </row>
    <row r="43" ht="15.0" customHeight="1">
      <c r="A43" s="1334" t="s">
        <v>273</v>
      </c>
      <c r="B43" s="1332"/>
      <c r="C43" s="1302">
        <v>30.0</v>
      </c>
      <c r="D43" s="1303">
        <v>59.0</v>
      </c>
      <c r="E43" s="1304">
        <v>7.41</v>
      </c>
      <c r="F43" s="1333">
        <f t="shared" si="13"/>
        <v>0.1255932203</v>
      </c>
      <c r="G43" s="1308">
        <f t="shared" si="14"/>
        <v>51.59</v>
      </c>
      <c r="H43" s="1307">
        <f t="shared" si="15"/>
        <v>6.962213225</v>
      </c>
      <c r="I43" s="1296"/>
      <c r="J43" s="1296"/>
      <c r="K43" s="1296"/>
      <c r="L43" s="1297"/>
      <c r="M43" s="1297"/>
      <c r="N43" s="1297"/>
      <c r="O43" s="1297"/>
      <c r="P43" s="1297"/>
      <c r="Q43" s="1297"/>
      <c r="R43" s="1297"/>
      <c r="S43" s="1297"/>
      <c r="T43" s="1297"/>
      <c r="U43" s="1297"/>
      <c r="V43" s="1297"/>
      <c r="W43" s="1297"/>
      <c r="X43" s="1297"/>
      <c r="Y43" s="1297"/>
      <c r="Z43" s="1297"/>
      <c r="AA43" s="1297"/>
      <c r="AB43" s="1297"/>
      <c r="AC43" s="1297"/>
    </row>
    <row r="44" ht="15.0" customHeight="1">
      <c r="A44" s="519" t="s">
        <v>1982</v>
      </c>
      <c r="B44" s="1298"/>
      <c r="C44" s="1298"/>
      <c r="D44" s="1298"/>
      <c r="E44" s="1298"/>
      <c r="F44" s="1299">
        <f>AVERAGE(F45:F49)</f>
        <v>0.2178649586</v>
      </c>
      <c r="G44" s="1325"/>
      <c r="H44" s="1307"/>
      <c r="I44" s="1296"/>
      <c r="J44" s="1296"/>
      <c r="K44" s="1296"/>
      <c r="L44" s="1297"/>
      <c r="M44" s="1297"/>
      <c r="N44" s="1297"/>
      <c r="O44" s="1297"/>
      <c r="P44" s="1297"/>
      <c r="Q44" s="1297"/>
      <c r="R44" s="1297"/>
      <c r="S44" s="1297"/>
      <c r="T44" s="1297"/>
      <c r="U44" s="1297"/>
      <c r="V44" s="1297"/>
      <c r="W44" s="1297"/>
      <c r="X44" s="1297"/>
      <c r="Y44" s="1297"/>
      <c r="Z44" s="1297"/>
      <c r="AA44" s="1297"/>
      <c r="AB44" s="1297"/>
      <c r="AC44" s="1297"/>
    </row>
    <row r="45" ht="15.0" customHeight="1">
      <c r="A45" s="1300" t="s">
        <v>1920</v>
      </c>
      <c r="B45" s="1329" t="s">
        <v>1983</v>
      </c>
      <c r="C45" s="1302">
        <v>520.0</v>
      </c>
      <c r="D45" s="1303">
        <v>599.0</v>
      </c>
      <c r="E45" s="1304">
        <v>135.75</v>
      </c>
      <c r="F45" s="1307">
        <f t="shared" ref="F45:F49" si="16">E45/D45</f>
        <v>0.2266277129</v>
      </c>
      <c r="G45" s="1308">
        <f t="shared" ref="G45:G49" si="17">D45-E45</f>
        <v>463.25</v>
      </c>
      <c r="H45" s="1307">
        <f t="shared" ref="H45:H49" si="18">D45/E45-1</f>
        <v>3.41252302</v>
      </c>
      <c r="I45" s="1296"/>
      <c r="J45" s="1296"/>
      <c r="K45" s="1296"/>
      <c r="L45" s="1297"/>
      <c r="M45" s="1297"/>
      <c r="N45" s="1297"/>
      <c r="O45" s="1297"/>
      <c r="P45" s="1297"/>
      <c r="Q45" s="1297"/>
      <c r="R45" s="1297"/>
      <c r="S45" s="1297"/>
      <c r="T45" s="1297"/>
      <c r="U45" s="1297"/>
      <c r="V45" s="1297"/>
      <c r="W45" s="1297"/>
      <c r="X45" s="1297"/>
      <c r="Y45" s="1297"/>
      <c r="Z45" s="1297"/>
      <c r="AA45" s="1297"/>
      <c r="AB45" s="1297"/>
      <c r="AC45" s="1297"/>
    </row>
    <row r="46" ht="15.0" customHeight="1">
      <c r="A46" s="1300" t="s">
        <v>1917</v>
      </c>
      <c r="B46" s="1329"/>
      <c r="C46" s="1302" t="s">
        <v>1984</v>
      </c>
      <c r="D46" s="1303">
        <v>599.0</v>
      </c>
      <c r="E46" s="1304">
        <v>135.75</v>
      </c>
      <c r="F46" s="1307">
        <f t="shared" si="16"/>
        <v>0.2266277129</v>
      </c>
      <c r="G46" s="1308">
        <f t="shared" si="17"/>
        <v>463.25</v>
      </c>
      <c r="H46" s="1307">
        <f t="shared" si="18"/>
        <v>3.41252302</v>
      </c>
      <c r="I46" s="1296"/>
      <c r="J46" s="1296"/>
      <c r="K46" s="1296"/>
      <c r="L46" s="1297"/>
      <c r="M46" s="1297"/>
      <c r="N46" s="1297"/>
      <c r="O46" s="1297"/>
      <c r="P46" s="1297"/>
      <c r="Q46" s="1297"/>
      <c r="R46" s="1297"/>
      <c r="S46" s="1297"/>
      <c r="T46" s="1297"/>
      <c r="U46" s="1297"/>
      <c r="V46" s="1297"/>
      <c r="W46" s="1297"/>
      <c r="X46" s="1297"/>
      <c r="Y46" s="1297"/>
      <c r="Z46" s="1297"/>
      <c r="AA46" s="1297"/>
      <c r="AB46" s="1297"/>
      <c r="AC46" s="1297"/>
    </row>
    <row r="47" ht="15.0" customHeight="1">
      <c r="A47" s="1300" t="s">
        <v>1747</v>
      </c>
      <c r="B47" s="1329" t="s">
        <v>1985</v>
      </c>
      <c r="C47" s="1302" t="s">
        <v>1986</v>
      </c>
      <c r="D47" s="1303">
        <v>499.0</v>
      </c>
      <c r="E47" s="1304">
        <v>98.68</v>
      </c>
      <c r="F47" s="1307">
        <f t="shared" si="16"/>
        <v>0.197755511</v>
      </c>
      <c r="G47" s="1308">
        <f t="shared" si="17"/>
        <v>400.32</v>
      </c>
      <c r="H47" s="1307">
        <f t="shared" si="18"/>
        <v>4.056749088</v>
      </c>
      <c r="I47" s="1296"/>
      <c r="J47" s="1296"/>
      <c r="K47" s="1296"/>
      <c r="L47" s="1297"/>
      <c r="M47" s="1297"/>
      <c r="N47" s="1297"/>
      <c r="O47" s="1297"/>
      <c r="P47" s="1297"/>
      <c r="Q47" s="1297"/>
      <c r="R47" s="1297"/>
      <c r="S47" s="1297"/>
      <c r="T47" s="1297"/>
      <c r="U47" s="1297"/>
      <c r="V47" s="1297"/>
      <c r="W47" s="1297"/>
      <c r="X47" s="1297"/>
      <c r="Y47" s="1297"/>
      <c r="Z47" s="1297"/>
      <c r="AA47" s="1297"/>
      <c r="AB47" s="1297"/>
      <c r="AC47" s="1297"/>
    </row>
    <row r="48" ht="15.0" customHeight="1">
      <c r="A48" s="1300" t="s">
        <v>482</v>
      </c>
      <c r="B48" s="1329"/>
      <c r="C48" s="1302" t="s">
        <v>1987</v>
      </c>
      <c r="D48" s="1303">
        <v>599.0</v>
      </c>
      <c r="E48" s="1304">
        <v>126.8</v>
      </c>
      <c r="F48" s="1307">
        <f t="shared" si="16"/>
        <v>0.2116861436</v>
      </c>
      <c r="G48" s="1308">
        <f t="shared" si="17"/>
        <v>472.2</v>
      </c>
      <c r="H48" s="1307">
        <f t="shared" si="18"/>
        <v>3.723974763</v>
      </c>
      <c r="I48" s="1296"/>
      <c r="J48" s="1296"/>
      <c r="K48" s="1296"/>
      <c r="L48" s="1297"/>
      <c r="M48" s="1297"/>
      <c r="N48" s="1297"/>
      <c r="O48" s="1297"/>
      <c r="P48" s="1297"/>
      <c r="Q48" s="1297"/>
      <c r="R48" s="1297"/>
      <c r="S48" s="1297"/>
      <c r="T48" s="1297"/>
      <c r="U48" s="1297"/>
      <c r="V48" s="1297"/>
      <c r="W48" s="1297"/>
      <c r="X48" s="1297"/>
      <c r="Y48" s="1297"/>
      <c r="Z48" s="1297"/>
      <c r="AA48" s="1297"/>
      <c r="AB48" s="1297"/>
      <c r="AC48" s="1297"/>
    </row>
    <row r="49" ht="15.0" customHeight="1">
      <c r="A49" s="1312" t="s">
        <v>1749</v>
      </c>
      <c r="B49" s="1301" t="s">
        <v>1988</v>
      </c>
      <c r="C49" s="1302" t="s">
        <v>1989</v>
      </c>
      <c r="D49" s="1303">
        <v>599.0</v>
      </c>
      <c r="E49" s="1304">
        <v>135.75</v>
      </c>
      <c r="F49" s="1307">
        <f t="shared" si="16"/>
        <v>0.2266277129</v>
      </c>
      <c r="G49" s="1308">
        <f t="shared" si="17"/>
        <v>463.25</v>
      </c>
      <c r="H49" s="1307">
        <f t="shared" si="18"/>
        <v>3.41252302</v>
      </c>
      <c r="I49" s="1296"/>
      <c r="J49" s="1296"/>
      <c r="K49" s="1296"/>
      <c r="L49" s="1297"/>
      <c r="M49" s="1297"/>
      <c r="N49" s="1297"/>
      <c r="O49" s="1297"/>
      <c r="P49" s="1297"/>
      <c r="Q49" s="1297"/>
      <c r="R49" s="1297"/>
      <c r="S49" s="1297"/>
      <c r="T49" s="1297"/>
      <c r="U49" s="1297"/>
      <c r="V49" s="1297"/>
      <c r="W49" s="1297"/>
      <c r="X49" s="1297"/>
      <c r="Y49" s="1297"/>
      <c r="Z49" s="1297"/>
      <c r="AA49" s="1297"/>
      <c r="AB49" s="1297"/>
      <c r="AC49" s="1297"/>
    </row>
    <row r="50" ht="15.0" customHeight="1">
      <c r="A50" s="519" t="s">
        <v>1990</v>
      </c>
      <c r="B50" s="1298"/>
      <c r="C50" s="1335"/>
      <c r="D50" s="1298"/>
      <c r="E50" s="1298"/>
      <c r="F50" s="1299">
        <f>AVERAGE(F51:F53)</f>
        <v>0.350308068</v>
      </c>
      <c r="G50" s="1325"/>
      <c r="H50" s="1307"/>
      <c r="I50" s="1296"/>
      <c r="J50" s="1296"/>
      <c r="K50" s="1296"/>
      <c r="L50" s="1297"/>
      <c r="M50" s="1297"/>
      <c r="N50" s="1297"/>
      <c r="O50" s="1297"/>
      <c r="P50" s="1297"/>
      <c r="Q50" s="1297"/>
      <c r="R50" s="1297"/>
      <c r="S50" s="1297"/>
      <c r="T50" s="1297"/>
      <c r="U50" s="1297"/>
      <c r="V50" s="1297"/>
      <c r="W50" s="1297"/>
      <c r="X50" s="1297"/>
      <c r="Y50" s="1297"/>
      <c r="Z50" s="1297"/>
      <c r="AA50" s="1297"/>
      <c r="AB50" s="1297"/>
      <c r="AC50" s="1297"/>
    </row>
    <row r="51" ht="15.0" customHeight="1">
      <c r="A51" s="1336" t="s">
        <v>1762</v>
      </c>
      <c r="B51" s="1337" t="s">
        <v>1991</v>
      </c>
      <c r="C51" s="1338">
        <v>135.0</v>
      </c>
      <c r="D51" s="1306">
        <v>399.0</v>
      </c>
      <c r="E51" s="1317">
        <v>163.3</v>
      </c>
      <c r="F51" s="1307">
        <f t="shared" ref="F51:F53" si="19">E51/D51</f>
        <v>0.409273183</v>
      </c>
      <c r="G51" s="1308">
        <f t="shared" ref="G51:G53" si="20">D51-E51</f>
        <v>235.7</v>
      </c>
      <c r="H51" s="1307">
        <f t="shared" ref="H51:H53" si="21">D51/E51-1</f>
        <v>1.443355787</v>
      </c>
      <c r="I51" s="1296"/>
      <c r="J51" s="1296"/>
      <c r="K51" s="1296"/>
      <c r="L51" s="1297"/>
      <c r="M51" s="1297"/>
      <c r="N51" s="1297"/>
      <c r="O51" s="1297"/>
      <c r="P51" s="1297"/>
      <c r="Q51" s="1297"/>
      <c r="R51" s="1297"/>
      <c r="S51" s="1297"/>
      <c r="T51" s="1297"/>
      <c r="U51" s="1297"/>
      <c r="V51" s="1297"/>
      <c r="W51" s="1297"/>
      <c r="X51" s="1297"/>
      <c r="Y51" s="1297"/>
      <c r="Z51" s="1297"/>
      <c r="AA51" s="1297"/>
      <c r="AB51" s="1297"/>
      <c r="AC51" s="1297"/>
    </row>
    <row r="52" ht="15.0" customHeight="1">
      <c r="A52" s="1300" t="s">
        <v>1759</v>
      </c>
      <c r="B52" s="1339" t="s">
        <v>1760</v>
      </c>
      <c r="C52" s="1338">
        <v>135.0</v>
      </c>
      <c r="D52" s="1303">
        <v>389.0</v>
      </c>
      <c r="E52" s="1304">
        <v>148.2</v>
      </c>
      <c r="F52" s="1307">
        <f t="shared" si="19"/>
        <v>0.3809768638</v>
      </c>
      <c r="G52" s="1308">
        <f t="shared" si="20"/>
        <v>240.8</v>
      </c>
      <c r="H52" s="1307">
        <f t="shared" si="21"/>
        <v>1.624831309</v>
      </c>
      <c r="I52" s="1296"/>
      <c r="J52" s="1296"/>
      <c r="K52" s="1296"/>
      <c r="L52" s="1297"/>
      <c r="M52" s="1297"/>
      <c r="N52" s="1297"/>
      <c r="O52" s="1297"/>
      <c r="P52" s="1297"/>
      <c r="Q52" s="1297"/>
      <c r="R52" s="1297"/>
      <c r="S52" s="1297"/>
      <c r="T52" s="1297"/>
      <c r="U52" s="1297"/>
      <c r="V52" s="1297"/>
      <c r="W52" s="1297"/>
      <c r="X52" s="1297"/>
      <c r="Y52" s="1297"/>
      <c r="Z52" s="1297"/>
      <c r="AA52" s="1297"/>
      <c r="AB52" s="1297"/>
      <c r="AC52" s="1297"/>
    </row>
    <row r="53" ht="15.0" customHeight="1">
      <c r="A53" s="1300" t="s">
        <v>1521</v>
      </c>
      <c r="B53" s="1329" t="s">
        <v>1992</v>
      </c>
      <c r="C53" s="1338">
        <v>60.0</v>
      </c>
      <c r="D53" s="1311">
        <v>89.0</v>
      </c>
      <c r="E53" s="1314">
        <v>23.2</v>
      </c>
      <c r="F53" s="1307">
        <f t="shared" si="19"/>
        <v>0.2606741573</v>
      </c>
      <c r="G53" s="1308">
        <f t="shared" si="20"/>
        <v>65.8</v>
      </c>
      <c r="H53" s="1307">
        <f t="shared" si="21"/>
        <v>2.836206897</v>
      </c>
      <c r="I53" s="1296"/>
      <c r="J53" s="1296"/>
      <c r="K53" s="1296"/>
      <c r="L53" s="1297"/>
      <c r="M53" s="1297"/>
      <c r="N53" s="1297"/>
      <c r="O53" s="1297"/>
      <c r="P53" s="1297"/>
      <c r="Q53" s="1297"/>
      <c r="R53" s="1297"/>
      <c r="S53" s="1297"/>
      <c r="T53" s="1297"/>
      <c r="U53" s="1297"/>
      <c r="V53" s="1297"/>
      <c r="W53" s="1297"/>
      <c r="X53" s="1297"/>
      <c r="Y53" s="1297"/>
      <c r="Z53" s="1297"/>
      <c r="AA53" s="1297"/>
      <c r="AB53" s="1297"/>
      <c r="AC53" s="1297"/>
    </row>
    <row r="54" ht="15.0" customHeight="1">
      <c r="A54" s="1297"/>
      <c r="B54" s="1297"/>
      <c r="C54" s="1340"/>
      <c r="D54" s="1297"/>
      <c r="E54" s="1297"/>
      <c r="F54" s="1296"/>
      <c r="G54" s="1296"/>
      <c r="H54" s="1296"/>
      <c r="I54" s="1296"/>
      <c r="J54" s="1296"/>
      <c r="K54" s="1296"/>
      <c r="L54" s="1297"/>
      <c r="M54" s="1297"/>
      <c r="N54" s="1297"/>
      <c r="O54" s="1297"/>
      <c r="P54" s="1297"/>
      <c r="Q54" s="1297"/>
      <c r="R54" s="1297"/>
      <c r="S54" s="1297"/>
      <c r="T54" s="1297"/>
      <c r="U54" s="1297"/>
      <c r="V54" s="1297"/>
      <c r="W54" s="1297"/>
      <c r="X54" s="1297"/>
      <c r="Y54" s="1297"/>
      <c r="Z54" s="1297"/>
      <c r="AA54" s="1297"/>
      <c r="AB54" s="1297"/>
      <c r="AC54" s="1297"/>
    </row>
    <row r="55" ht="15.0" customHeight="1">
      <c r="A55" s="1297"/>
      <c r="B55" s="1297"/>
      <c r="C55" s="1340"/>
      <c r="D55" s="1297"/>
      <c r="E55" s="1297"/>
      <c r="F55" s="1296"/>
      <c r="G55" s="1296"/>
      <c r="H55" s="1296"/>
      <c r="I55" s="1296"/>
      <c r="J55" s="1296"/>
      <c r="K55" s="1296"/>
      <c r="L55" s="1297"/>
      <c r="M55" s="1297"/>
      <c r="N55" s="1297"/>
      <c r="O55" s="1297"/>
      <c r="P55" s="1297"/>
      <c r="Q55" s="1297"/>
      <c r="R55" s="1297"/>
      <c r="S55" s="1297"/>
      <c r="T55" s="1297"/>
      <c r="U55" s="1297"/>
      <c r="V55" s="1297"/>
      <c r="W55" s="1297"/>
      <c r="X55" s="1297"/>
      <c r="Y55" s="1297"/>
      <c r="Z55" s="1297"/>
      <c r="AA55" s="1297"/>
      <c r="AB55" s="1297"/>
      <c r="AC55" s="1297"/>
    </row>
    <row r="56" ht="31.5" customHeight="1">
      <c r="A56" s="1341" t="s">
        <v>1057</v>
      </c>
      <c r="B56" s="1341" t="s">
        <v>1993</v>
      </c>
      <c r="C56" s="1341" t="s">
        <v>1566</v>
      </c>
      <c r="D56" s="1341"/>
      <c r="E56" s="629" t="s">
        <v>299</v>
      </c>
      <c r="F56" s="647" t="s">
        <v>525</v>
      </c>
      <c r="G56" s="631" t="s">
        <v>526</v>
      </c>
      <c r="H56" s="632" t="s">
        <v>305</v>
      </c>
      <c r="I56" s="633" t="s">
        <v>527</v>
      </c>
      <c r="J56" s="634" t="s">
        <v>307</v>
      </c>
      <c r="K56" s="975" t="s">
        <v>708</v>
      </c>
      <c r="L56" s="633" t="s">
        <v>709</v>
      </c>
      <c r="M56" s="636" t="s">
        <v>710</v>
      </c>
      <c r="N56" s="1342"/>
      <c r="O56" s="1297"/>
      <c r="P56" s="1342"/>
      <c r="Q56" s="1342"/>
      <c r="R56" s="1342"/>
      <c r="S56" s="1342"/>
      <c r="T56" s="1342"/>
      <c r="U56" s="1342"/>
      <c r="V56" s="1342"/>
      <c r="W56" s="1342"/>
      <c r="X56" s="1342"/>
      <c r="Y56" s="1342"/>
      <c r="Z56" s="1342"/>
      <c r="AA56" s="1342"/>
      <c r="AB56" s="1342"/>
      <c r="AC56" s="1342"/>
    </row>
    <row r="57" ht="14.25" customHeight="1">
      <c r="A57" s="1343" t="s">
        <v>1994</v>
      </c>
      <c r="B57" s="670"/>
      <c r="C57" s="670"/>
      <c r="D57" s="670"/>
      <c r="E57" s="641"/>
      <c r="F57" s="701"/>
      <c r="G57" s="642"/>
      <c r="H57" s="536">
        <f>AVERAGE(H59:H63)</f>
        <v>0.05813620072</v>
      </c>
      <c r="I57" s="643"/>
      <c r="J57" s="536"/>
      <c r="K57" s="701"/>
      <c r="L57" s="536"/>
      <c r="M57" s="536"/>
      <c r="N57" s="1344"/>
      <c r="O57" s="1297"/>
      <c r="P57" s="1342"/>
      <c r="Q57" s="1342"/>
      <c r="R57" s="1342"/>
      <c r="S57" s="1342"/>
      <c r="T57" s="1342"/>
      <c r="U57" s="1342"/>
      <c r="V57" s="1342"/>
      <c r="W57" s="1342"/>
      <c r="X57" s="1342"/>
      <c r="Y57" s="1342"/>
      <c r="Z57" s="1342"/>
      <c r="AA57" s="1342"/>
      <c r="AB57" s="1342"/>
      <c r="AC57" s="1342"/>
    </row>
    <row r="58" ht="14.25" customHeight="1">
      <c r="A58" s="1343" t="s">
        <v>720</v>
      </c>
      <c r="B58" s="670"/>
      <c r="C58" s="670"/>
      <c r="D58" s="670"/>
      <c r="E58" s="641"/>
      <c r="F58" s="701"/>
      <c r="G58" s="642"/>
      <c r="H58" s="536"/>
      <c r="I58" s="643"/>
      <c r="J58" s="536"/>
      <c r="K58" s="701"/>
      <c r="L58" s="536"/>
      <c r="M58" s="536"/>
      <c r="N58" s="1344"/>
      <c r="O58" s="1297"/>
      <c r="P58" s="1342"/>
      <c r="Q58" s="1342"/>
      <c r="R58" s="1342"/>
      <c r="S58" s="1342"/>
      <c r="T58" s="1342"/>
      <c r="U58" s="1342"/>
      <c r="V58" s="1342"/>
      <c r="W58" s="1342"/>
      <c r="X58" s="1342"/>
      <c r="Y58" s="1342"/>
      <c r="Z58" s="1342"/>
      <c r="AA58" s="1342"/>
      <c r="AB58" s="1342"/>
      <c r="AC58" s="1342"/>
    </row>
    <row r="59" ht="14.25" customHeight="1" outlineLevel="1">
      <c r="A59" s="1345" t="s">
        <v>1995</v>
      </c>
      <c r="B59" s="1346"/>
      <c r="C59" s="1347" t="s">
        <v>1996</v>
      </c>
      <c r="D59" s="1347" t="s">
        <v>1997</v>
      </c>
      <c r="E59" s="741">
        <v>700.0</v>
      </c>
      <c r="F59" s="653">
        <v>279.0</v>
      </c>
      <c r="G59" s="784">
        <v>16.22</v>
      </c>
      <c r="H59" s="1348">
        <f t="shared" ref="H59:H60" si="22">G59/F59</f>
        <v>0.05813620072</v>
      </c>
      <c r="I59" s="531">
        <f t="shared" ref="I59:I60" si="23">F59-G59</f>
        <v>262.78</v>
      </c>
      <c r="J59" s="532">
        <f t="shared" ref="J59:J60" si="24">F59/G59-1</f>
        <v>16.20098644</v>
      </c>
      <c r="K59" s="1297"/>
      <c r="L59" s="655" t="s">
        <v>313</v>
      </c>
      <c r="M59" s="655" t="s">
        <v>313</v>
      </c>
      <c r="N59" s="1344"/>
      <c r="O59" s="1297"/>
      <c r="P59" s="1342"/>
      <c r="Q59" s="1342"/>
      <c r="R59" s="1342"/>
      <c r="S59" s="1342"/>
      <c r="T59" s="1342"/>
      <c r="U59" s="1342"/>
      <c r="V59" s="1342"/>
      <c r="W59" s="1342"/>
      <c r="X59" s="1342"/>
      <c r="Y59" s="1342"/>
      <c r="Z59" s="1342"/>
      <c r="AA59" s="1342"/>
      <c r="AB59" s="1342"/>
      <c r="AC59" s="1342"/>
    </row>
    <row r="60" ht="14.25" customHeight="1" outlineLevel="1">
      <c r="A60" s="1345" t="s">
        <v>1998</v>
      </c>
      <c r="B60" s="1346"/>
      <c r="C60" s="1347" t="s">
        <v>1996</v>
      </c>
      <c r="D60" s="1347" t="s">
        <v>1997</v>
      </c>
      <c r="E60" s="741">
        <v>700.0</v>
      </c>
      <c r="F60" s="653">
        <v>279.0</v>
      </c>
      <c r="G60" s="784">
        <v>16.22</v>
      </c>
      <c r="H60" s="1348">
        <f t="shared" si="22"/>
        <v>0.05813620072</v>
      </c>
      <c r="I60" s="531">
        <f t="shared" si="23"/>
        <v>262.78</v>
      </c>
      <c r="J60" s="532">
        <f t="shared" si="24"/>
        <v>16.20098644</v>
      </c>
      <c r="K60" s="1297"/>
      <c r="L60" s="655" t="s">
        <v>313</v>
      </c>
      <c r="M60" s="655" t="s">
        <v>313</v>
      </c>
      <c r="N60" s="1344"/>
      <c r="O60" s="1297"/>
      <c r="P60" s="1342"/>
      <c r="Q60" s="1342"/>
      <c r="R60" s="1342"/>
      <c r="S60" s="1342"/>
      <c r="T60" s="1342"/>
      <c r="U60" s="1342"/>
      <c r="V60" s="1342"/>
      <c r="W60" s="1342"/>
      <c r="X60" s="1342"/>
      <c r="Y60" s="1342"/>
      <c r="Z60" s="1342"/>
      <c r="AA60" s="1342"/>
      <c r="AB60" s="1342"/>
      <c r="AC60" s="1342"/>
    </row>
    <row r="61" ht="14.25" customHeight="1">
      <c r="A61" s="1343" t="s">
        <v>899</v>
      </c>
      <c r="B61" s="670"/>
      <c r="C61" s="670"/>
      <c r="D61" s="670"/>
      <c r="E61" s="641"/>
      <c r="F61" s="701"/>
      <c r="G61" s="642"/>
      <c r="H61" s="536"/>
      <c r="I61" s="643"/>
      <c r="J61" s="536"/>
      <c r="K61" s="701"/>
      <c r="L61" s="670"/>
      <c r="M61" s="670"/>
      <c r="N61" s="1342"/>
      <c r="O61" s="1297"/>
      <c r="P61" s="1342"/>
      <c r="Q61" s="1342"/>
      <c r="R61" s="1342"/>
      <c r="S61" s="1342"/>
      <c r="T61" s="1342"/>
      <c r="U61" s="1342"/>
      <c r="V61" s="1342"/>
      <c r="W61" s="1342"/>
      <c r="X61" s="1342"/>
      <c r="Y61" s="1342"/>
      <c r="Z61" s="1342"/>
      <c r="AA61" s="1342"/>
      <c r="AB61" s="1342"/>
      <c r="AC61" s="1342"/>
    </row>
    <row r="62" ht="14.25" customHeight="1" outlineLevel="1">
      <c r="A62" s="1345" t="s">
        <v>1999</v>
      </c>
      <c r="B62" s="1346"/>
      <c r="C62" s="1347" t="s">
        <v>1996</v>
      </c>
      <c r="D62" s="1347" t="s">
        <v>1997</v>
      </c>
      <c r="E62" s="741">
        <v>700.0</v>
      </c>
      <c r="F62" s="653">
        <v>279.0</v>
      </c>
      <c r="G62" s="784">
        <v>16.22</v>
      </c>
      <c r="H62" s="1348">
        <f t="shared" ref="H62:H63" si="25">G62/F62</f>
        <v>0.05813620072</v>
      </c>
      <c r="I62" s="531">
        <f t="shared" ref="I62:I63" si="26">F62-G62</f>
        <v>262.78</v>
      </c>
      <c r="J62" s="532">
        <f t="shared" ref="J62:J63" si="27">F62/G62-1</f>
        <v>16.20098644</v>
      </c>
      <c r="K62" s="1297"/>
      <c r="L62" s="655" t="s">
        <v>313</v>
      </c>
      <c r="M62" s="655" t="s">
        <v>313</v>
      </c>
      <c r="N62" s="1344"/>
      <c r="O62" s="1297"/>
      <c r="P62" s="1342"/>
      <c r="Q62" s="1342"/>
      <c r="R62" s="1342"/>
      <c r="S62" s="1342"/>
      <c r="T62" s="1342"/>
      <c r="U62" s="1342"/>
      <c r="V62" s="1342"/>
      <c r="W62" s="1342"/>
      <c r="X62" s="1342"/>
      <c r="Y62" s="1342"/>
      <c r="Z62" s="1342"/>
      <c r="AA62" s="1342"/>
      <c r="AB62" s="1342"/>
      <c r="AC62" s="1342"/>
    </row>
    <row r="63" ht="14.25" customHeight="1" outlineLevel="1">
      <c r="A63" s="1345" t="s">
        <v>557</v>
      </c>
      <c r="B63" s="1346"/>
      <c r="C63" s="1347" t="s">
        <v>1996</v>
      </c>
      <c r="D63" s="1347" t="s">
        <v>1997</v>
      </c>
      <c r="E63" s="741">
        <v>700.0</v>
      </c>
      <c r="F63" s="653">
        <v>279.0</v>
      </c>
      <c r="G63" s="784">
        <v>16.22</v>
      </c>
      <c r="H63" s="1348">
        <f t="shared" si="25"/>
        <v>0.05813620072</v>
      </c>
      <c r="I63" s="531">
        <f t="shared" si="26"/>
        <v>262.78</v>
      </c>
      <c r="J63" s="532">
        <f t="shared" si="27"/>
        <v>16.20098644</v>
      </c>
      <c r="K63" s="1297"/>
      <c r="L63" s="655" t="s">
        <v>313</v>
      </c>
      <c r="M63" s="655" t="s">
        <v>313</v>
      </c>
      <c r="N63" s="1344"/>
      <c r="O63" s="1297"/>
      <c r="P63" s="1342"/>
      <c r="Q63" s="1342"/>
      <c r="R63" s="1342"/>
      <c r="S63" s="1342"/>
      <c r="T63" s="1342"/>
      <c r="U63" s="1342"/>
      <c r="V63" s="1342"/>
      <c r="W63" s="1342"/>
      <c r="X63" s="1342"/>
      <c r="Y63" s="1342"/>
      <c r="Z63" s="1342"/>
      <c r="AA63" s="1342"/>
      <c r="AB63" s="1342"/>
      <c r="AC63" s="1342"/>
    </row>
    <row r="64" ht="14.25" customHeight="1">
      <c r="A64" s="1343" t="s">
        <v>723</v>
      </c>
      <c r="B64" s="675"/>
      <c r="C64" s="670"/>
      <c r="D64" s="670"/>
      <c r="E64" s="641"/>
      <c r="F64" s="701"/>
      <c r="G64" s="642"/>
      <c r="H64" s="536"/>
      <c r="I64" s="643"/>
      <c r="J64" s="536"/>
      <c r="K64" s="701"/>
      <c r="L64" s="536"/>
      <c r="M64" s="536"/>
      <c r="N64" s="1344"/>
      <c r="O64" s="1297"/>
      <c r="P64" s="1342"/>
      <c r="Q64" s="1342"/>
      <c r="R64" s="1342"/>
      <c r="S64" s="1342"/>
      <c r="T64" s="1342"/>
      <c r="U64" s="1342"/>
      <c r="V64" s="1342"/>
      <c r="W64" s="1342"/>
      <c r="X64" s="1342"/>
      <c r="Y64" s="1342"/>
      <c r="Z64" s="1342"/>
      <c r="AA64" s="1342"/>
      <c r="AB64" s="1342"/>
      <c r="AC64" s="1342"/>
    </row>
    <row r="65" ht="14.25" customHeight="1" outlineLevel="1">
      <c r="A65" s="826" t="s">
        <v>1063</v>
      </c>
      <c r="B65" s="826" t="s">
        <v>2000</v>
      </c>
      <c r="C65" s="1349" t="s">
        <v>2001</v>
      </c>
      <c r="D65" s="1349" t="s">
        <v>1997</v>
      </c>
      <c r="E65" s="545">
        <v>600.0</v>
      </c>
      <c r="F65" s="653">
        <v>339.0</v>
      </c>
      <c r="G65" s="758">
        <v>36.79</v>
      </c>
      <c r="H65" s="1348">
        <f>G65/F65</f>
        <v>0.1085250737</v>
      </c>
      <c r="I65" s="531">
        <f t="shared" ref="I65:I66" si="28">F65-G65</f>
        <v>302.21</v>
      </c>
      <c r="J65" s="532">
        <f t="shared" ref="J65:J66" si="29">F65/G65-1</f>
        <v>8.214460451</v>
      </c>
      <c r="K65" s="1297"/>
      <c r="L65" s="655" t="s">
        <v>313</v>
      </c>
      <c r="M65" s="655" t="s">
        <v>313</v>
      </c>
      <c r="N65" s="656">
        <v>289.0</v>
      </c>
      <c r="O65" s="1297"/>
      <c r="P65" s="1350"/>
      <c r="Q65" s="1350"/>
      <c r="R65" s="1350"/>
      <c r="S65" s="1350"/>
      <c r="T65" s="1350"/>
      <c r="U65" s="1350"/>
      <c r="V65" s="1350"/>
      <c r="W65" s="1350"/>
      <c r="X65" s="1350"/>
      <c r="Y65" s="1350"/>
      <c r="Z65" s="1350"/>
      <c r="AA65" s="1350"/>
      <c r="AB65" s="1350"/>
      <c r="AC65" s="1342"/>
    </row>
    <row r="66" ht="14.25" customHeight="1" outlineLevel="1">
      <c r="A66" s="86" t="s">
        <v>2002</v>
      </c>
      <c r="B66" s="848" t="s">
        <v>2003</v>
      </c>
      <c r="C66" s="805" t="s">
        <v>2004</v>
      </c>
      <c r="D66" s="805"/>
      <c r="E66" s="807">
        <v>600.0</v>
      </c>
      <c r="F66" s="653">
        <v>339.0</v>
      </c>
      <c r="G66" s="809">
        <v>47.26</v>
      </c>
      <c r="H66" s="1348" t="str">
        <f>G66/M66</f>
        <v>#VALUE!</v>
      </c>
      <c r="I66" s="531">
        <f t="shared" si="28"/>
        <v>291.74</v>
      </c>
      <c r="J66" s="532">
        <f t="shared" si="29"/>
        <v>6.173085061</v>
      </c>
      <c r="K66" s="1297"/>
      <c r="L66" s="542" t="s">
        <v>313</v>
      </c>
      <c r="M66" s="542" t="s">
        <v>313</v>
      </c>
      <c r="N66" s="1351">
        <v>279.0</v>
      </c>
      <c r="O66" s="1297"/>
      <c r="P66" s="1350"/>
      <c r="Q66" s="1350"/>
      <c r="R66" s="1350"/>
      <c r="S66" s="1350"/>
      <c r="T66" s="1350"/>
      <c r="U66" s="1350"/>
      <c r="V66" s="1350"/>
      <c r="W66" s="1350"/>
      <c r="X66" s="1350"/>
      <c r="Y66" s="1350"/>
      <c r="Z66" s="1350"/>
      <c r="AA66" s="1350"/>
      <c r="AB66" s="1350"/>
      <c r="AC66" s="1350"/>
    </row>
    <row r="67" ht="14.25" customHeight="1">
      <c r="A67" s="1343" t="s">
        <v>564</v>
      </c>
      <c r="B67" s="1343"/>
      <c r="C67" s="670"/>
      <c r="D67" s="670"/>
      <c r="E67" s="641"/>
      <c r="F67" s="701"/>
      <c r="G67" s="642"/>
      <c r="H67" s="536"/>
      <c r="I67" s="643"/>
      <c r="J67" s="536"/>
      <c r="K67" s="701"/>
      <c r="L67" s="536"/>
      <c r="M67" s="536"/>
      <c r="N67" s="1344"/>
      <c r="O67" s="1297"/>
      <c r="P67" s="1342"/>
      <c r="Q67" s="1342"/>
      <c r="R67" s="1342"/>
      <c r="S67" s="1342"/>
      <c r="T67" s="1342"/>
      <c r="U67" s="1342"/>
      <c r="V67" s="1342"/>
      <c r="W67" s="1342"/>
      <c r="X67" s="1342"/>
      <c r="Y67" s="1342"/>
      <c r="Z67" s="1342"/>
      <c r="AA67" s="1342"/>
      <c r="AB67" s="1342"/>
      <c r="AC67" s="1342"/>
    </row>
    <row r="68" ht="14.25" customHeight="1" outlineLevel="1">
      <c r="A68" s="1349" t="s">
        <v>2005</v>
      </c>
      <c r="B68" s="89"/>
      <c r="C68" s="1349" t="s">
        <v>2006</v>
      </c>
      <c r="D68" s="1349" t="s">
        <v>2007</v>
      </c>
      <c r="E68" s="547">
        <v>180.0</v>
      </c>
      <c r="F68" s="658">
        <v>159.0</v>
      </c>
      <c r="G68" s="766">
        <v>20.08</v>
      </c>
      <c r="H68" s="1348">
        <f t="shared" ref="H68:H75" si="30">G68/F68</f>
        <v>0.1262893082</v>
      </c>
      <c r="I68" s="531">
        <f t="shared" ref="I68:I75" si="31">F68-G68</f>
        <v>138.92</v>
      </c>
      <c r="J68" s="532">
        <f t="shared" ref="J68:J75" si="32">F68/G68-1</f>
        <v>6.918326693</v>
      </c>
      <c r="K68" s="1297"/>
      <c r="L68" s="655" t="s">
        <v>313</v>
      </c>
      <c r="M68" s="655" t="s">
        <v>313</v>
      </c>
      <c r="N68" s="647">
        <v>139.0</v>
      </c>
      <c r="O68" s="1297"/>
      <c r="P68" s="1342"/>
      <c r="Q68" s="1342"/>
      <c r="R68" s="1342"/>
      <c r="S68" s="1342"/>
      <c r="T68" s="1342"/>
      <c r="U68" s="1342"/>
      <c r="V68" s="1342"/>
      <c r="W68" s="1342"/>
      <c r="X68" s="1342"/>
      <c r="Y68" s="1342"/>
      <c r="Z68" s="1342"/>
      <c r="AA68" s="1342"/>
      <c r="AB68" s="1342"/>
      <c r="AC68" s="1342"/>
    </row>
    <row r="69" ht="14.25" customHeight="1" outlineLevel="1">
      <c r="A69" s="1349" t="s">
        <v>2008</v>
      </c>
      <c r="B69" s="89"/>
      <c r="C69" s="1349" t="s">
        <v>2009</v>
      </c>
      <c r="D69" s="1349" t="s">
        <v>2007</v>
      </c>
      <c r="E69" s="547">
        <v>340.0</v>
      </c>
      <c r="F69" s="665">
        <v>259.0</v>
      </c>
      <c r="G69" s="550">
        <v>28.05</v>
      </c>
      <c r="H69" s="1348">
        <f t="shared" si="30"/>
        <v>0.1083011583</v>
      </c>
      <c r="I69" s="531">
        <f t="shared" si="31"/>
        <v>230.95</v>
      </c>
      <c r="J69" s="532">
        <f t="shared" si="32"/>
        <v>8.233511586</v>
      </c>
      <c r="K69" s="1297"/>
      <c r="L69" s="655" t="s">
        <v>313</v>
      </c>
      <c r="M69" s="655" t="s">
        <v>313</v>
      </c>
      <c r="N69" s="647">
        <v>229.0</v>
      </c>
      <c r="O69" s="1297"/>
      <c r="P69" s="1342"/>
      <c r="Q69" s="1342"/>
      <c r="R69" s="1342"/>
      <c r="S69" s="1342"/>
      <c r="T69" s="1342"/>
      <c r="U69" s="1342"/>
      <c r="V69" s="1342"/>
      <c r="W69" s="1342"/>
      <c r="X69" s="1342"/>
      <c r="Y69" s="1342"/>
      <c r="Z69" s="1342"/>
      <c r="AA69" s="1342"/>
      <c r="AB69" s="1342"/>
      <c r="AC69" s="1342"/>
    </row>
    <row r="70" ht="14.25" customHeight="1" outlineLevel="1">
      <c r="A70" s="1349" t="s">
        <v>2010</v>
      </c>
      <c r="B70" s="1349" t="s">
        <v>2011</v>
      </c>
      <c r="C70" s="1349" t="s">
        <v>2012</v>
      </c>
      <c r="D70" s="1349" t="s">
        <v>2007</v>
      </c>
      <c r="E70" s="547">
        <v>200.0</v>
      </c>
      <c r="F70" s="665">
        <v>199.0</v>
      </c>
      <c r="G70" s="550">
        <v>35.61</v>
      </c>
      <c r="H70" s="1348">
        <f t="shared" si="30"/>
        <v>0.1789447236</v>
      </c>
      <c r="I70" s="531">
        <f t="shared" si="31"/>
        <v>163.39</v>
      </c>
      <c r="J70" s="532">
        <f t="shared" si="32"/>
        <v>4.588317888</v>
      </c>
      <c r="K70" s="1297"/>
      <c r="L70" s="655" t="s">
        <v>313</v>
      </c>
      <c r="M70" s="655" t="s">
        <v>313</v>
      </c>
      <c r="N70" s="647">
        <v>159.0</v>
      </c>
      <c r="O70" s="1297"/>
      <c r="P70" s="1342"/>
      <c r="Q70" s="1342"/>
      <c r="R70" s="1342"/>
      <c r="S70" s="1342"/>
      <c r="T70" s="1342"/>
      <c r="U70" s="1342"/>
      <c r="V70" s="1342"/>
      <c r="W70" s="1342"/>
      <c r="X70" s="1342"/>
      <c r="Y70" s="1342"/>
      <c r="Z70" s="1342"/>
      <c r="AA70" s="1342"/>
      <c r="AB70" s="1342"/>
      <c r="AC70" s="1342"/>
    </row>
    <row r="71" ht="14.25" customHeight="1" outlineLevel="1">
      <c r="A71" s="1349" t="s">
        <v>2013</v>
      </c>
      <c r="B71" s="1349" t="s">
        <v>1075</v>
      </c>
      <c r="C71" s="1349" t="s">
        <v>2014</v>
      </c>
      <c r="D71" s="1349" t="s">
        <v>2007</v>
      </c>
      <c r="E71" s="547">
        <v>340.0</v>
      </c>
      <c r="F71" s="665">
        <v>329.0</v>
      </c>
      <c r="G71" s="550">
        <v>48.91</v>
      </c>
      <c r="H71" s="1348">
        <f t="shared" si="30"/>
        <v>0.148662614</v>
      </c>
      <c r="I71" s="531">
        <f t="shared" si="31"/>
        <v>280.09</v>
      </c>
      <c r="J71" s="532">
        <f t="shared" si="32"/>
        <v>5.726640769</v>
      </c>
      <c r="K71" s="1297"/>
      <c r="L71" s="655" t="s">
        <v>313</v>
      </c>
      <c r="M71" s="655" t="s">
        <v>313</v>
      </c>
      <c r="N71" s="647">
        <v>289.0</v>
      </c>
      <c r="O71" s="1297"/>
      <c r="P71" s="1342"/>
      <c r="Q71" s="1342"/>
      <c r="R71" s="1342"/>
      <c r="S71" s="1342"/>
      <c r="T71" s="1342"/>
      <c r="U71" s="1342"/>
      <c r="V71" s="1342"/>
      <c r="W71" s="1342"/>
      <c r="X71" s="1342"/>
      <c r="Y71" s="1342"/>
      <c r="Z71" s="1342"/>
      <c r="AA71" s="1342"/>
      <c r="AB71" s="1342"/>
      <c r="AC71" s="1342"/>
    </row>
    <row r="72" ht="14.25" customHeight="1" outlineLevel="1">
      <c r="A72" s="1349" t="s">
        <v>2015</v>
      </c>
      <c r="B72" s="89"/>
      <c r="C72" s="1349" t="s">
        <v>2012</v>
      </c>
      <c r="D72" s="1349" t="s">
        <v>2007</v>
      </c>
      <c r="E72" s="547">
        <v>200.0</v>
      </c>
      <c r="F72" s="665">
        <v>199.0</v>
      </c>
      <c r="G72" s="550">
        <v>35.0</v>
      </c>
      <c r="H72" s="1348">
        <f t="shared" si="30"/>
        <v>0.175879397</v>
      </c>
      <c r="I72" s="531">
        <f t="shared" si="31"/>
        <v>164</v>
      </c>
      <c r="J72" s="532">
        <f t="shared" si="32"/>
        <v>4.685714286</v>
      </c>
      <c r="K72" s="1297"/>
      <c r="L72" s="655" t="s">
        <v>313</v>
      </c>
      <c r="M72" s="655" t="s">
        <v>313</v>
      </c>
      <c r="N72" s="647">
        <v>159.0</v>
      </c>
      <c r="O72" s="1297"/>
      <c r="P72" s="1342"/>
      <c r="Q72" s="1342"/>
      <c r="R72" s="1342"/>
      <c r="S72" s="1342"/>
      <c r="T72" s="1342"/>
      <c r="U72" s="1342"/>
      <c r="V72" s="1342"/>
      <c r="W72" s="1342"/>
      <c r="X72" s="1342"/>
      <c r="Y72" s="1342"/>
      <c r="Z72" s="1342"/>
      <c r="AA72" s="1342"/>
      <c r="AB72" s="1342"/>
      <c r="AC72" s="1342"/>
    </row>
    <row r="73" ht="14.25" customHeight="1" outlineLevel="1">
      <c r="A73" s="1349" t="s">
        <v>2016</v>
      </c>
      <c r="B73" s="89"/>
      <c r="C73" s="1349" t="s">
        <v>2014</v>
      </c>
      <c r="D73" s="1349" t="s">
        <v>2007</v>
      </c>
      <c r="E73" s="547">
        <v>400.0</v>
      </c>
      <c r="F73" s="665">
        <v>329.0</v>
      </c>
      <c r="G73" s="550">
        <v>52.53</v>
      </c>
      <c r="H73" s="1348">
        <f t="shared" si="30"/>
        <v>0.1596656535</v>
      </c>
      <c r="I73" s="531">
        <f t="shared" si="31"/>
        <v>276.47</v>
      </c>
      <c r="J73" s="532">
        <f t="shared" si="32"/>
        <v>5.263087759</v>
      </c>
      <c r="K73" s="1297"/>
      <c r="L73" s="655" t="s">
        <v>313</v>
      </c>
      <c r="M73" s="655" t="s">
        <v>313</v>
      </c>
      <c r="N73" s="647">
        <v>289.0</v>
      </c>
      <c r="O73" s="1297"/>
      <c r="P73" s="1342"/>
      <c r="Q73" s="1342"/>
      <c r="R73" s="1342"/>
      <c r="S73" s="1342"/>
      <c r="T73" s="1342"/>
      <c r="U73" s="1342"/>
      <c r="V73" s="1342"/>
      <c r="W73" s="1342"/>
      <c r="X73" s="1342"/>
      <c r="Y73" s="1342"/>
      <c r="Z73" s="1342"/>
      <c r="AA73" s="1342"/>
      <c r="AB73" s="1342"/>
      <c r="AC73" s="1342"/>
    </row>
    <row r="74" ht="14.25" customHeight="1" outlineLevel="1">
      <c r="A74" s="1349" t="s">
        <v>2017</v>
      </c>
      <c r="B74" s="89"/>
      <c r="C74" s="1349" t="s">
        <v>2018</v>
      </c>
      <c r="D74" s="1349" t="s">
        <v>2007</v>
      </c>
      <c r="E74" s="547">
        <v>200.0</v>
      </c>
      <c r="F74" s="665">
        <v>299.0</v>
      </c>
      <c r="G74" s="766">
        <v>53.49</v>
      </c>
      <c r="H74" s="1348">
        <f t="shared" si="30"/>
        <v>0.1788963211</v>
      </c>
      <c r="I74" s="531">
        <f t="shared" si="31"/>
        <v>245.51</v>
      </c>
      <c r="J74" s="532">
        <f t="shared" si="32"/>
        <v>4.589829875</v>
      </c>
      <c r="K74" s="1297"/>
      <c r="L74" s="655" t="s">
        <v>313</v>
      </c>
      <c r="M74" s="655" t="s">
        <v>313</v>
      </c>
      <c r="N74" s="647">
        <v>249.0</v>
      </c>
      <c r="O74" s="1297"/>
      <c r="P74" s="1342"/>
      <c r="Q74" s="1342"/>
      <c r="R74" s="1342"/>
      <c r="S74" s="1342"/>
      <c r="T74" s="1342"/>
      <c r="U74" s="1342"/>
      <c r="V74" s="1342"/>
      <c r="W74" s="1342"/>
      <c r="X74" s="1342"/>
      <c r="Y74" s="1342"/>
      <c r="Z74" s="1342"/>
      <c r="AA74" s="1342"/>
      <c r="AB74" s="1342"/>
      <c r="AC74" s="1342"/>
    </row>
    <row r="75" ht="14.25" customHeight="1" outlineLevel="1">
      <c r="A75" s="1349" t="s">
        <v>2019</v>
      </c>
      <c r="B75" s="89"/>
      <c r="C75" s="1349" t="s">
        <v>2020</v>
      </c>
      <c r="D75" s="1349" t="s">
        <v>2007</v>
      </c>
      <c r="E75" s="547">
        <v>400.0</v>
      </c>
      <c r="F75" s="653">
        <v>449.0</v>
      </c>
      <c r="G75" s="766">
        <v>94.14</v>
      </c>
      <c r="H75" s="542">
        <f t="shared" si="30"/>
        <v>0.2096659243</v>
      </c>
      <c r="I75" s="531">
        <f t="shared" si="31"/>
        <v>354.86</v>
      </c>
      <c r="J75" s="532">
        <f t="shared" si="32"/>
        <v>3.769492246</v>
      </c>
      <c r="K75" s="1297"/>
      <c r="L75" s="655" t="s">
        <v>313</v>
      </c>
      <c r="M75" s="655" t="s">
        <v>313</v>
      </c>
      <c r="N75" s="656">
        <v>399.0</v>
      </c>
      <c r="O75" s="1297"/>
      <c r="P75" s="1342"/>
      <c r="Q75" s="1342"/>
      <c r="R75" s="1342"/>
      <c r="S75" s="1342"/>
      <c r="T75" s="1342"/>
      <c r="U75" s="1342"/>
      <c r="V75" s="1342"/>
      <c r="W75" s="1342"/>
      <c r="X75" s="1342"/>
      <c r="Y75" s="1342"/>
      <c r="Z75" s="1342"/>
      <c r="AA75" s="1342"/>
      <c r="AB75" s="1342"/>
      <c r="AC75" s="1342"/>
    </row>
    <row r="76" ht="14.25" customHeight="1">
      <c r="A76" s="1343" t="s">
        <v>1024</v>
      </c>
      <c r="B76" s="670"/>
      <c r="C76" s="670"/>
      <c r="D76" s="670"/>
      <c r="E76" s="641"/>
      <c r="F76" s="701"/>
      <c r="G76" s="642"/>
      <c r="H76" s="536"/>
      <c r="I76" s="643"/>
      <c r="J76" s="536"/>
      <c r="K76" s="701"/>
      <c r="L76" s="670"/>
      <c r="M76" s="670"/>
      <c r="N76" s="1344"/>
      <c r="O76" s="1297"/>
      <c r="P76" s="1342"/>
      <c r="Q76" s="1342"/>
      <c r="R76" s="1342"/>
      <c r="S76" s="1342"/>
      <c r="T76" s="1342"/>
      <c r="U76" s="1342"/>
      <c r="V76" s="1342"/>
      <c r="W76" s="1342"/>
      <c r="X76" s="1342"/>
      <c r="Y76" s="1342"/>
      <c r="Z76" s="1342"/>
      <c r="AA76" s="1342"/>
      <c r="AB76" s="1342"/>
      <c r="AC76" s="1342"/>
    </row>
    <row r="77" ht="14.25" customHeight="1" outlineLevel="1">
      <c r="A77" s="1349" t="s">
        <v>1026</v>
      </c>
      <c r="B77" s="89"/>
      <c r="C77" s="1349" t="s">
        <v>2021</v>
      </c>
      <c r="D77" s="89"/>
      <c r="E77" s="545">
        <v>1000.0</v>
      </c>
      <c r="F77" s="665">
        <v>429.0</v>
      </c>
      <c r="G77" s="758">
        <v>47.94</v>
      </c>
      <c r="H77" s="1348">
        <f t="shared" ref="H77:H79" si="33">G77/F77</f>
        <v>0.1117482517</v>
      </c>
      <c r="I77" s="531">
        <f t="shared" ref="I77:I79" si="34">F77-G77</f>
        <v>381.06</v>
      </c>
      <c r="J77" s="532">
        <f t="shared" ref="J77:J79" si="35">F77/G77-1</f>
        <v>7.948685857</v>
      </c>
      <c r="K77" s="1297"/>
      <c r="L77" s="655" t="s">
        <v>313</v>
      </c>
      <c r="M77" s="655" t="s">
        <v>313</v>
      </c>
      <c r="N77" s="647">
        <v>349.0</v>
      </c>
      <c r="O77" s="1297"/>
      <c r="P77" s="1352"/>
      <c r="Q77" s="1352"/>
      <c r="R77" s="1352"/>
      <c r="S77" s="1352"/>
      <c r="T77" s="1352"/>
      <c r="U77" s="1352"/>
      <c r="V77" s="1352"/>
      <c r="W77" s="1352"/>
      <c r="X77" s="1352"/>
      <c r="Y77" s="1352"/>
      <c r="Z77" s="1352"/>
      <c r="AA77" s="1352"/>
      <c r="AB77" s="1342"/>
      <c r="AC77" s="1342"/>
    </row>
    <row r="78" ht="14.25" customHeight="1" outlineLevel="1">
      <c r="A78" s="1349" t="s">
        <v>2022</v>
      </c>
      <c r="B78" s="89"/>
      <c r="C78" s="89"/>
      <c r="D78" s="89"/>
      <c r="E78" s="547">
        <v>1000.0</v>
      </c>
      <c r="F78" s="653">
        <v>429.0</v>
      </c>
      <c r="G78" s="766">
        <v>50.26</v>
      </c>
      <c r="H78" s="1348">
        <f t="shared" si="33"/>
        <v>0.1171561772</v>
      </c>
      <c r="I78" s="531">
        <f t="shared" si="34"/>
        <v>378.74</v>
      </c>
      <c r="J78" s="532">
        <f t="shared" si="35"/>
        <v>7.535614803</v>
      </c>
      <c r="K78" s="1297"/>
      <c r="L78" s="1353"/>
      <c r="M78" s="1353"/>
      <c r="N78" s="1354"/>
      <c r="O78" s="1297"/>
      <c r="P78" s="1355"/>
      <c r="Q78" s="1355"/>
      <c r="R78" s="1355"/>
      <c r="S78" s="1355"/>
      <c r="T78" s="1355"/>
      <c r="U78" s="1355"/>
      <c r="V78" s="1355"/>
      <c r="W78" s="1355"/>
      <c r="X78" s="1355"/>
      <c r="Y78" s="1355"/>
      <c r="Z78" s="1355"/>
      <c r="AA78" s="1355"/>
      <c r="AB78" s="1342"/>
      <c r="AC78" s="1342"/>
    </row>
    <row r="79" ht="14.25" customHeight="1" outlineLevel="1">
      <c r="A79" s="1356" t="s">
        <v>1027</v>
      </c>
      <c r="B79" s="89"/>
      <c r="C79" s="1349" t="s">
        <v>2023</v>
      </c>
      <c r="D79" s="89"/>
      <c r="E79" s="547">
        <v>300.0</v>
      </c>
      <c r="F79" s="665">
        <v>289.0</v>
      </c>
      <c r="G79" s="766">
        <v>22.29</v>
      </c>
      <c r="H79" s="1348">
        <f t="shared" si="33"/>
        <v>0.07712802768</v>
      </c>
      <c r="I79" s="531">
        <f t="shared" si="34"/>
        <v>266.71</v>
      </c>
      <c r="J79" s="532">
        <f t="shared" si="35"/>
        <v>11.96545536</v>
      </c>
      <c r="K79" s="1297"/>
      <c r="L79" s="655" t="s">
        <v>313</v>
      </c>
      <c r="M79" s="680" t="s">
        <v>315</v>
      </c>
      <c r="N79" s="647">
        <v>269.0</v>
      </c>
      <c r="O79" s="1297"/>
      <c r="P79" s="1357"/>
      <c r="Q79" s="1357"/>
      <c r="R79" s="1357"/>
      <c r="S79" s="1357"/>
      <c r="T79" s="1357"/>
      <c r="U79" s="1357"/>
      <c r="V79" s="1357"/>
      <c r="W79" s="1357"/>
      <c r="X79" s="1357"/>
      <c r="Y79" s="1357"/>
      <c r="Z79" s="1357"/>
      <c r="AA79" s="1357"/>
      <c r="AB79" s="1350"/>
      <c r="AC79" s="1350"/>
    </row>
    <row r="80" ht="14.25" customHeight="1">
      <c r="A80" s="1343" t="s">
        <v>741</v>
      </c>
      <c r="B80" s="675"/>
      <c r="C80" s="675"/>
      <c r="D80" s="675"/>
      <c r="E80" s="641"/>
      <c r="F80" s="701"/>
      <c r="G80" s="642"/>
      <c r="H80" s="536"/>
      <c r="I80" s="643"/>
      <c r="J80" s="536"/>
      <c r="K80" s="701"/>
      <c r="L80" s="675"/>
      <c r="M80" s="675"/>
      <c r="N80" s="1350"/>
      <c r="O80" s="1297"/>
      <c r="P80" s="1350"/>
      <c r="Q80" s="1350"/>
      <c r="R80" s="1350"/>
      <c r="S80" s="1350"/>
      <c r="T80" s="1350"/>
      <c r="U80" s="1350"/>
      <c r="V80" s="1350"/>
      <c r="W80" s="1350"/>
      <c r="X80" s="1350"/>
      <c r="Y80" s="1350"/>
      <c r="Z80" s="1350"/>
      <c r="AA80" s="1350"/>
      <c r="AB80" s="1350"/>
      <c r="AC80" s="1350"/>
    </row>
    <row r="81" ht="12.75" customHeight="1" outlineLevel="1">
      <c r="A81" s="826" t="s">
        <v>2024</v>
      </c>
      <c r="B81" s="89"/>
      <c r="C81" s="89"/>
      <c r="D81" s="89"/>
      <c r="E81" s="547">
        <v>200.0</v>
      </c>
      <c r="F81" s="658">
        <v>89.0</v>
      </c>
      <c r="G81" s="550">
        <v>12.47</v>
      </c>
      <c r="H81" s="1348">
        <f t="shared" ref="H81:H90" si="36">G81/F81</f>
        <v>0.1401123596</v>
      </c>
      <c r="I81" s="531">
        <f t="shared" ref="I81:I90" si="37">F81-G81</f>
        <v>76.53</v>
      </c>
      <c r="J81" s="532">
        <f t="shared" ref="J81:J90" si="38">F81/G81-1</f>
        <v>6.13712911</v>
      </c>
      <c r="K81" s="1297"/>
      <c r="L81" s="680" t="s">
        <v>315</v>
      </c>
      <c r="M81" s="680" t="s">
        <v>315</v>
      </c>
      <c r="N81" s="647">
        <v>219.0</v>
      </c>
      <c r="O81" s="1297"/>
      <c r="P81" s="1357"/>
      <c r="Q81" s="1357"/>
      <c r="R81" s="1357"/>
      <c r="S81" s="1357"/>
      <c r="T81" s="1357"/>
      <c r="U81" s="1357"/>
      <c r="V81" s="1357"/>
      <c r="W81" s="1357"/>
      <c r="X81" s="1357"/>
      <c r="Y81" s="1357"/>
      <c r="Z81" s="1357"/>
      <c r="AA81" s="1357"/>
      <c r="AB81" s="1350"/>
      <c r="AC81" s="1350"/>
    </row>
    <row r="82" ht="14.25" customHeight="1" outlineLevel="1">
      <c r="A82" s="826" t="s">
        <v>2025</v>
      </c>
      <c r="B82" s="89"/>
      <c r="C82" s="89"/>
      <c r="D82" s="89"/>
      <c r="E82" s="547">
        <v>1000.0</v>
      </c>
      <c r="F82" s="665">
        <v>389.0</v>
      </c>
      <c r="G82" s="550">
        <v>49.87</v>
      </c>
      <c r="H82" s="1348">
        <f t="shared" si="36"/>
        <v>0.1282005141</v>
      </c>
      <c r="I82" s="531">
        <f t="shared" si="37"/>
        <v>339.13</v>
      </c>
      <c r="J82" s="532">
        <f t="shared" si="38"/>
        <v>6.80028073</v>
      </c>
      <c r="K82" s="1297"/>
      <c r="L82" s="655" t="s">
        <v>313</v>
      </c>
      <c r="M82" s="680" t="s">
        <v>315</v>
      </c>
      <c r="N82" s="708">
        <v>239.0</v>
      </c>
      <c r="O82" s="1297"/>
      <c r="P82" s="1352"/>
      <c r="Q82" s="1352"/>
      <c r="R82" s="1352"/>
      <c r="S82" s="1352"/>
      <c r="T82" s="1352"/>
      <c r="U82" s="1352"/>
      <c r="V82" s="1352"/>
      <c r="W82" s="1352"/>
      <c r="X82" s="1352"/>
      <c r="Y82" s="1352"/>
      <c r="Z82" s="1352"/>
      <c r="AA82" s="1352"/>
      <c r="AB82" s="1342"/>
      <c r="AC82" s="1342"/>
    </row>
    <row r="83" ht="14.25" customHeight="1" outlineLevel="1">
      <c r="A83" s="1349" t="s">
        <v>2026</v>
      </c>
      <c r="B83" s="89"/>
      <c r="C83" s="89"/>
      <c r="D83" s="89"/>
      <c r="E83" s="547">
        <v>200.0</v>
      </c>
      <c r="F83" s="658">
        <v>99.0</v>
      </c>
      <c r="G83" s="550">
        <v>27.0</v>
      </c>
      <c r="H83" s="542">
        <f t="shared" si="36"/>
        <v>0.2727272727</v>
      </c>
      <c r="I83" s="531">
        <f t="shared" si="37"/>
        <v>72</v>
      </c>
      <c r="J83" s="532">
        <f t="shared" si="38"/>
        <v>2.666666667</v>
      </c>
      <c r="K83" s="1297"/>
      <c r="L83" s="680" t="s">
        <v>315</v>
      </c>
      <c r="M83" s="680" t="s">
        <v>315</v>
      </c>
      <c r="N83" s="647">
        <v>219.0</v>
      </c>
      <c r="O83" s="1297"/>
      <c r="P83" s="1352"/>
      <c r="Q83" s="1352"/>
      <c r="R83" s="1352"/>
      <c r="S83" s="1352"/>
      <c r="T83" s="1352"/>
      <c r="U83" s="1352"/>
      <c r="V83" s="1352"/>
      <c r="W83" s="1352"/>
      <c r="X83" s="1352"/>
      <c r="Y83" s="1352"/>
      <c r="Z83" s="1352"/>
      <c r="AA83" s="1352"/>
      <c r="AB83" s="1342"/>
      <c r="AC83" s="1342"/>
    </row>
    <row r="84" ht="14.25" customHeight="1" outlineLevel="1">
      <c r="A84" s="1349" t="s">
        <v>2027</v>
      </c>
      <c r="B84" s="89"/>
      <c r="C84" s="89"/>
      <c r="D84" s="89"/>
      <c r="E84" s="547">
        <v>1000.0</v>
      </c>
      <c r="F84" s="665">
        <v>469.0</v>
      </c>
      <c r="G84" s="550">
        <v>138.64</v>
      </c>
      <c r="H84" s="542">
        <f t="shared" si="36"/>
        <v>0.2956076759</v>
      </c>
      <c r="I84" s="531">
        <f t="shared" si="37"/>
        <v>330.36</v>
      </c>
      <c r="J84" s="532">
        <f t="shared" si="38"/>
        <v>2.382862089</v>
      </c>
      <c r="K84" s="1297"/>
      <c r="L84" s="655" t="s">
        <v>313</v>
      </c>
      <c r="M84" s="680" t="s">
        <v>315</v>
      </c>
      <c r="N84" s="708">
        <v>239.0</v>
      </c>
      <c r="O84" s="1297"/>
      <c r="P84" s="1352"/>
      <c r="Q84" s="1352"/>
      <c r="R84" s="1352"/>
      <c r="S84" s="1352"/>
      <c r="T84" s="1352"/>
      <c r="U84" s="1352"/>
      <c r="V84" s="1352"/>
      <c r="W84" s="1352"/>
      <c r="X84" s="1352"/>
      <c r="Y84" s="1352"/>
      <c r="Z84" s="1352"/>
      <c r="AA84" s="1352"/>
      <c r="AB84" s="1342"/>
      <c r="AC84" s="1342"/>
    </row>
    <row r="85" ht="14.25" customHeight="1" outlineLevel="1">
      <c r="A85" s="1349" t="s">
        <v>2028</v>
      </c>
      <c r="B85" s="89"/>
      <c r="C85" s="89"/>
      <c r="D85" s="89"/>
      <c r="E85" s="547">
        <v>250.0</v>
      </c>
      <c r="F85" s="665">
        <v>249.0</v>
      </c>
      <c r="G85" s="550">
        <v>56.12</v>
      </c>
      <c r="H85" s="542">
        <f t="shared" si="36"/>
        <v>0.2253815261</v>
      </c>
      <c r="I85" s="531">
        <f t="shared" si="37"/>
        <v>192.88</v>
      </c>
      <c r="J85" s="532">
        <f t="shared" si="38"/>
        <v>3.436920884</v>
      </c>
      <c r="K85" s="1297"/>
      <c r="L85" s="655" t="s">
        <v>313</v>
      </c>
      <c r="M85" s="680" t="s">
        <v>315</v>
      </c>
      <c r="N85" s="647">
        <v>79.0</v>
      </c>
      <c r="O85" s="1297"/>
      <c r="P85" s="1352"/>
      <c r="Q85" s="1352"/>
      <c r="R85" s="1352"/>
      <c r="S85" s="1352"/>
      <c r="T85" s="1352"/>
      <c r="U85" s="1352"/>
      <c r="V85" s="1352"/>
      <c r="W85" s="1352"/>
      <c r="X85" s="1352"/>
      <c r="Y85" s="1352"/>
      <c r="Z85" s="1352"/>
      <c r="AA85" s="1352"/>
      <c r="AB85" s="1342"/>
      <c r="AC85" s="1342"/>
    </row>
    <row r="86" ht="14.25" customHeight="1" outlineLevel="1">
      <c r="A86" s="1349" t="s">
        <v>2029</v>
      </c>
      <c r="B86" s="89"/>
      <c r="C86" s="89"/>
      <c r="D86" s="89"/>
      <c r="E86" s="547">
        <v>500.0</v>
      </c>
      <c r="F86" s="653">
        <v>269.0</v>
      </c>
      <c r="G86" s="550">
        <v>63.05</v>
      </c>
      <c r="H86" s="542">
        <f t="shared" si="36"/>
        <v>0.2343866171</v>
      </c>
      <c r="I86" s="531">
        <f t="shared" si="37"/>
        <v>205.95</v>
      </c>
      <c r="J86" s="532">
        <f t="shared" si="38"/>
        <v>3.266455194</v>
      </c>
      <c r="K86" s="1297"/>
      <c r="L86" s="680" t="s">
        <v>315</v>
      </c>
      <c r="M86" s="680" t="s">
        <v>315</v>
      </c>
      <c r="N86" s="647">
        <v>369.0</v>
      </c>
      <c r="O86" s="1297"/>
      <c r="P86" s="1358">
        <f>F86/4</f>
        <v>67.25</v>
      </c>
      <c r="Q86" s="1352"/>
      <c r="R86" s="1352"/>
      <c r="S86" s="1352"/>
      <c r="T86" s="1352"/>
      <c r="U86" s="1352"/>
      <c r="V86" s="1352"/>
      <c r="W86" s="1352"/>
      <c r="X86" s="1352"/>
      <c r="Y86" s="1352"/>
      <c r="Z86" s="1352"/>
      <c r="AA86" s="1352"/>
      <c r="AB86" s="1342"/>
      <c r="AC86" s="1342"/>
    </row>
    <row r="87" ht="14.25" customHeight="1" outlineLevel="1">
      <c r="A87" s="1349" t="s">
        <v>2030</v>
      </c>
      <c r="B87" s="89"/>
      <c r="C87" s="89"/>
      <c r="D87" s="89"/>
      <c r="E87" s="547">
        <v>250.0</v>
      </c>
      <c r="F87" s="665">
        <v>249.0</v>
      </c>
      <c r="G87" s="550">
        <v>56.12</v>
      </c>
      <c r="H87" s="542">
        <f t="shared" si="36"/>
        <v>0.2253815261</v>
      </c>
      <c r="I87" s="531">
        <f t="shared" si="37"/>
        <v>192.88</v>
      </c>
      <c r="J87" s="532">
        <f t="shared" si="38"/>
        <v>3.436920884</v>
      </c>
      <c r="K87" s="1297"/>
      <c r="L87" s="655" t="s">
        <v>313</v>
      </c>
      <c r="M87" s="680" t="s">
        <v>315</v>
      </c>
      <c r="N87" s="647">
        <v>99.0</v>
      </c>
      <c r="O87" s="1297"/>
      <c r="P87" s="1352"/>
      <c r="Q87" s="1352"/>
      <c r="R87" s="1352"/>
      <c r="S87" s="1352"/>
      <c r="T87" s="1352"/>
      <c r="U87" s="1352"/>
      <c r="V87" s="1352"/>
      <c r="W87" s="1352"/>
      <c r="X87" s="1352"/>
      <c r="Y87" s="1352"/>
      <c r="Z87" s="1352"/>
      <c r="AA87" s="1352"/>
      <c r="AB87" s="1342"/>
      <c r="AC87" s="1342"/>
    </row>
    <row r="88" ht="14.25" customHeight="1" outlineLevel="1">
      <c r="A88" s="1349" t="s">
        <v>2031</v>
      </c>
      <c r="B88" s="89"/>
      <c r="C88" s="89"/>
      <c r="D88" s="89"/>
      <c r="E88" s="547">
        <v>500.0</v>
      </c>
      <c r="F88" s="653">
        <v>269.0</v>
      </c>
      <c r="G88" s="550">
        <v>63.05</v>
      </c>
      <c r="H88" s="542">
        <f t="shared" si="36"/>
        <v>0.2343866171</v>
      </c>
      <c r="I88" s="531">
        <f t="shared" si="37"/>
        <v>205.95</v>
      </c>
      <c r="J88" s="532">
        <f t="shared" si="38"/>
        <v>3.266455194</v>
      </c>
      <c r="K88" s="1297"/>
      <c r="L88" s="680" t="s">
        <v>315</v>
      </c>
      <c r="M88" s="680" t="s">
        <v>315</v>
      </c>
      <c r="N88" s="647">
        <v>459.0</v>
      </c>
      <c r="O88" s="1297"/>
      <c r="P88" s="1352"/>
      <c r="Q88" s="1352"/>
      <c r="R88" s="1352"/>
      <c r="S88" s="1352"/>
      <c r="T88" s="1352"/>
      <c r="U88" s="1352"/>
      <c r="V88" s="1352"/>
      <c r="W88" s="1352"/>
      <c r="X88" s="1352"/>
      <c r="Y88" s="1352"/>
      <c r="Z88" s="1352"/>
      <c r="AA88" s="1352"/>
      <c r="AB88" s="1342"/>
      <c r="AC88" s="1342"/>
    </row>
    <row r="89" ht="14.25" customHeight="1" outlineLevel="1">
      <c r="A89" s="1349" t="s">
        <v>2032</v>
      </c>
      <c r="B89" s="89"/>
      <c r="C89" s="89"/>
      <c r="D89" s="89"/>
      <c r="E89" s="547">
        <v>250.0</v>
      </c>
      <c r="F89" s="665">
        <v>249.0</v>
      </c>
      <c r="G89" s="550">
        <v>56.12</v>
      </c>
      <c r="H89" s="542">
        <f t="shared" si="36"/>
        <v>0.2253815261</v>
      </c>
      <c r="I89" s="531">
        <f t="shared" si="37"/>
        <v>192.88</v>
      </c>
      <c r="J89" s="532">
        <f t="shared" si="38"/>
        <v>3.436920884</v>
      </c>
      <c r="K89" s="1297"/>
      <c r="L89" s="680" t="s">
        <v>315</v>
      </c>
      <c r="M89" s="680" t="s">
        <v>315</v>
      </c>
      <c r="N89" s="647">
        <v>199.0</v>
      </c>
      <c r="O89" s="1297"/>
      <c r="P89" s="1352"/>
      <c r="Q89" s="1352"/>
      <c r="R89" s="1352"/>
      <c r="S89" s="1352"/>
      <c r="T89" s="1352"/>
      <c r="U89" s="1352"/>
      <c r="V89" s="1352"/>
      <c r="W89" s="1352"/>
      <c r="X89" s="1352"/>
      <c r="Y89" s="1352"/>
      <c r="Z89" s="1352"/>
      <c r="AA89" s="1352"/>
      <c r="AB89" s="1342"/>
      <c r="AC89" s="1342"/>
    </row>
    <row r="90" ht="14.25" customHeight="1" outlineLevel="1">
      <c r="A90" s="1349" t="s">
        <v>2033</v>
      </c>
      <c r="B90" s="1349" t="s">
        <v>2034</v>
      </c>
      <c r="C90" s="1349"/>
      <c r="D90" s="89"/>
      <c r="E90" s="547">
        <v>500.0</v>
      </c>
      <c r="F90" s="665">
        <v>259.0</v>
      </c>
      <c r="G90" s="550">
        <v>56.97</v>
      </c>
      <c r="H90" s="542">
        <f t="shared" si="36"/>
        <v>0.21996139</v>
      </c>
      <c r="I90" s="531">
        <f t="shared" si="37"/>
        <v>202.03</v>
      </c>
      <c r="J90" s="532">
        <f t="shared" si="38"/>
        <v>3.546252414</v>
      </c>
      <c r="K90" s="1297"/>
      <c r="L90" s="680" t="s">
        <v>315</v>
      </c>
      <c r="M90" s="680" t="s">
        <v>315</v>
      </c>
      <c r="N90" s="647">
        <v>139.0</v>
      </c>
      <c r="O90" s="1297"/>
      <c r="P90" s="1352"/>
      <c r="Q90" s="1352"/>
      <c r="R90" s="1352"/>
      <c r="S90" s="1352"/>
      <c r="T90" s="1352"/>
      <c r="U90" s="1352"/>
      <c r="V90" s="1352"/>
      <c r="W90" s="1352"/>
      <c r="X90" s="1352"/>
      <c r="Y90" s="1352"/>
      <c r="Z90" s="1352"/>
      <c r="AA90" s="1352"/>
      <c r="AB90" s="1342"/>
      <c r="AC90" s="1342"/>
    </row>
    <row r="91" ht="14.25" customHeight="1" outlineLevel="1">
      <c r="A91" s="560" t="s">
        <v>579</v>
      </c>
      <c r="B91" s="692"/>
      <c r="C91" s="692"/>
      <c r="D91" s="692"/>
      <c r="E91" s="1359"/>
      <c r="F91" s="687"/>
      <c r="G91" s="1360"/>
      <c r="H91" s="688"/>
      <c r="I91" s="690"/>
      <c r="J91" s="689"/>
      <c r="K91" s="690"/>
      <c r="L91" s="692"/>
      <c r="M91" s="1360"/>
      <c r="N91" s="647"/>
      <c r="O91" s="1297"/>
      <c r="P91" s="1352"/>
      <c r="Q91" s="1352"/>
      <c r="R91" s="1352"/>
      <c r="S91" s="1352"/>
      <c r="T91" s="1352"/>
      <c r="U91" s="1352"/>
      <c r="V91" s="1352"/>
      <c r="W91" s="1352"/>
      <c r="X91" s="1352"/>
      <c r="Y91" s="1352"/>
      <c r="Z91" s="1352"/>
      <c r="AA91" s="1352"/>
      <c r="AB91" s="1342"/>
      <c r="AC91" s="1342"/>
    </row>
    <row r="92" ht="14.25" customHeight="1" outlineLevel="1">
      <c r="A92" s="1349" t="s">
        <v>2035</v>
      </c>
      <c r="B92" s="1349" t="s">
        <v>2036</v>
      </c>
      <c r="C92" s="1349" t="s">
        <v>2037</v>
      </c>
      <c r="D92" s="1361"/>
      <c r="E92" s="547">
        <v>330.0</v>
      </c>
      <c r="F92" s="965">
        <v>299.0</v>
      </c>
      <c r="G92" s="550">
        <v>63.18</v>
      </c>
      <c r="H92" s="542">
        <f t="shared" ref="H92:H94" si="39">G92/F92</f>
        <v>0.2113043478</v>
      </c>
      <c r="I92" s="531">
        <f t="shared" ref="I92:I94" si="40">F92-G92</f>
        <v>235.82</v>
      </c>
      <c r="J92" s="532">
        <f t="shared" ref="J92:J94" si="41">F92/G92-1</f>
        <v>3.732510288</v>
      </c>
      <c r="K92" s="968" t="s">
        <v>313</v>
      </c>
      <c r="L92" s="708">
        <v>299.0</v>
      </c>
      <c r="N92" s="647"/>
      <c r="O92" s="1297"/>
      <c r="P92" s="1352"/>
      <c r="Q92" s="1352"/>
      <c r="R92" s="1352"/>
      <c r="S92" s="1352"/>
      <c r="T92" s="1352"/>
      <c r="U92" s="1352"/>
      <c r="V92" s="1352"/>
      <c r="W92" s="1352"/>
      <c r="X92" s="1352"/>
      <c r="Y92" s="1352"/>
      <c r="Z92" s="1352"/>
      <c r="AA92" s="1352"/>
      <c r="AB92" s="1342"/>
      <c r="AC92" s="1342"/>
    </row>
    <row r="93" ht="14.25" customHeight="1" outlineLevel="1">
      <c r="A93" s="1349" t="s">
        <v>766</v>
      </c>
      <c r="B93" s="1362" t="s">
        <v>2038</v>
      </c>
      <c r="C93" s="1361"/>
      <c r="D93" s="1361"/>
      <c r="E93" s="547">
        <v>500.0</v>
      </c>
      <c r="F93" s="658">
        <v>149.0</v>
      </c>
      <c r="G93" s="550">
        <v>32.98</v>
      </c>
      <c r="H93" s="542">
        <f t="shared" si="39"/>
        <v>0.2213422819</v>
      </c>
      <c r="I93" s="531">
        <f t="shared" si="40"/>
        <v>116.02</v>
      </c>
      <c r="J93" s="532">
        <f t="shared" si="41"/>
        <v>3.51788963</v>
      </c>
      <c r="K93" s="1363" t="s">
        <v>315</v>
      </c>
      <c r="L93" s="647">
        <v>139.0</v>
      </c>
      <c r="N93" s="647"/>
      <c r="O93" s="1297"/>
      <c r="P93" s="1352"/>
      <c r="Q93" s="1352"/>
      <c r="R93" s="1352"/>
      <c r="S93" s="1352"/>
      <c r="T93" s="1352"/>
      <c r="U93" s="1352"/>
      <c r="V93" s="1352"/>
      <c r="W93" s="1352"/>
      <c r="X93" s="1352"/>
      <c r="Y93" s="1352"/>
      <c r="Z93" s="1352"/>
      <c r="AA93" s="1352"/>
      <c r="AB93" s="1342"/>
      <c r="AC93" s="1342"/>
    </row>
    <row r="94" ht="14.25" customHeight="1" outlineLevel="1">
      <c r="A94" s="771" t="s">
        <v>2039</v>
      </c>
      <c r="B94" s="1364" t="s">
        <v>2038</v>
      </c>
      <c r="C94" s="1361"/>
      <c r="D94" s="1361"/>
      <c r="E94" s="548">
        <v>500.0</v>
      </c>
      <c r="F94" s="665">
        <v>139.0</v>
      </c>
      <c r="G94" s="550">
        <v>21.0</v>
      </c>
      <c r="H94" s="542">
        <f t="shared" si="39"/>
        <v>0.1510791367</v>
      </c>
      <c r="I94" s="531">
        <f t="shared" si="40"/>
        <v>118</v>
      </c>
      <c r="J94" s="532">
        <f t="shared" si="41"/>
        <v>5.619047619</v>
      </c>
      <c r="K94" s="1363"/>
      <c r="L94" s="647"/>
      <c r="N94" s="647"/>
      <c r="O94" s="1297"/>
      <c r="P94" s="1352"/>
      <c r="Q94" s="1352"/>
      <c r="R94" s="1352"/>
      <c r="S94" s="1352"/>
      <c r="T94" s="1352"/>
      <c r="U94" s="1352"/>
      <c r="V94" s="1352"/>
      <c r="W94" s="1352"/>
      <c r="X94" s="1352"/>
      <c r="Y94" s="1352"/>
      <c r="Z94" s="1352"/>
      <c r="AA94" s="1352"/>
      <c r="AB94" s="1342"/>
      <c r="AC94" s="1342"/>
    </row>
    <row r="95" ht="14.25" customHeight="1">
      <c r="A95" s="1343" t="s">
        <v>2040</v>
      </c>
      <c r="B95" s="675"/>
      <c r="C95" s="675"/>
      <c r="D95" s="675"/>
      <c r="E95" s="641"/>
      <c r="F95" s="701"/>
      <c r="G95" s="642"/>
      <c r="H95" s="536"/>
      <c r="I95" s="643"/>
      <c r="J95" s="536"/>
      <c r="K95" s="701"/>
      <c r="L95" s="536"/>
      <c r="M95" s="536"/>
      <c r="N95" s="1344"/>
      <c r="O95" s="1297"/>
      <c r="P95" s="1350"/>
      <c r="Q95" s="1350"/>
      <c r="R95" s="1350"/>
      <c r="S95" s="1350"/>
      <c r="T95" s="1350"/>
      <c r="U95" s="1350"/>
      <c r="V95" s="1350"/>
      <c r="W95" s="1350"/>
      <c r="X95" s="1350"/>
      <c r="Y95" s="1350"/>
      <c r="Z95" s="1350"/>
      <c r="AA95" s="1350"/>
      <c r="AB95" s="1350"/>
      <c r="AC95" s="1350"/>
    </row>
    <row r="96" ht="14.25" customHeight="1" outlineLevel="1">
      <c r="A96" s="1347" t="s">
        <v>2041</v>
      </c>
      <c r="B96" s="1346"/>
      <c r="C96" s="1346"/>
      <c r="D96" s="1346"/>
      <c r="E96" s="741">
        <v>250.0</v>
      </c>
      <c r="F96" s="665">
        <v>249.0</v>
      </c>
      <c r="G96" s="529">
        <v>60.14</v>
      </c>
      <c r="H96" s="542">
        <f t="shared" ref="H96:H99" si="42">G96/F96</f>
        <v>0.2415261044</v>
      </c>
      <c r="I96" s="531">
        <f t="shared" ref="I96:I99" si="43">F96-G96</f>
        <v>188.86</v>
      </c>
      <c r="J96" s="532">
        <f t="shared" ref="J96:J99" si="44">F96/G96-1</f>
        <v>3.140339209</v>
      </c>
      <c r="K96" s="1297"/>
      <c r="L96" s="681" t="s">
        <v>313</v>
      </c>
      <c r="M96" s="655" t="s">
        <v>313</v>
      </c>
      <c r="N96" s="672">
        <v>229.0</v>
      </c>
      <c r="O96" s="1297"/>
      <c r="P96" s="1350"/>
      <c r="Q96" s="1350"/>
      <c r="R96" s="1350"/>
      <c r="S96" s="1350"/>
      <c r="T96" s="1350"/>
      <c r="U96" s="1350"/>
      <c r="V96" s="1350"/>
      <c r="W96" s="1350"/>
      <c r="X96" s="1350"/>
      <c r="Y96" s="1350"/>
      <c r="Z96" s="1350"/>
      <c r="AA96" s="1350"/>
      <c r="AB96" s="1350"/>
      <c r="AC96" s="1350"/>
    </row>
    <row r="97" ht="14.25" customHeight="1" outlineLevel="1">
      <c r="A97" s="1347" t="s">
        <v>2042</v>
      </c>
      <c r="B97" s="1346"/>
      <c r="C97" s="1346"/>
      <c r="D97" s="1346"/>
      <c r="E97" s="741">
        <v>250.0</v>
      </c>
      <c r="F97" s="665">
        <v>249.0</v>
      </c>
      <c r="G97" s="529">
        <v>60.14</v>
      </c>
      <c r="H97" s="542">
        <f t="shared" si="42"/>
        <v>0.2415261044</v>
      </c>
      <c r="I97" s="531">
        <f t="shared" si="43"/>
        <v>188.86</v>
      </c>
      <c r="J97" s="532">
        <f t="shared" si="44"/>
        <v>3.140339209</v>
      </c>
      <c r="K97" s="1297"/>
      <c r="L97" s="681" t="s">
        <v>313</v>
      </c>
      <c r="M97" s="655" t="s">
        <v>313</v>
      </c>
      <c r="N97" s="672">
        <v>229.0</v>
      </c>
      <c r="O97" s="1297"/>
      <c r="P97" s="1350"/>
      <c r="Q97" s="1350"/>
      <c r="R97" s="1350"/>
      <c r="S97" s="1350"/>
      <c r="T97" s="1350"/>
      <c r="U97" s="1350"/>
      <c r="V97" s="1350"/>
      <c r="W97" s="1350"/>
      <c r="X97" s="1350"/>
      <c r="Y97" s="1350"/>
      <c r="Z97" s="1350"/>
      <c r="AA97" s="1350"/>
      <c r="AB97" s="1342"/>
      <c r="AC97" s="1342"/>
    </row>
    <row r="98" ht="14.25" customHeight="1" outlineLevel="1">
      <c r="A98" s="1347" t="s">
        <v>2043</v>
      </c>
      <c r="B98" s="1346"/>
      <c r="C98" s="1346"/>
      <c r="D98" s="1346"/>
      <c r="E98" s="741">
        <v>250.0</v>
      </c>
      <c r="F98" s="665">
        <v>249.0</v>
      </c>
      <c r="G98" s="529">
        <v>60.14</v>
      </c>
      <c r="H98" s="542">
        <f t="shared" si="42"/>
        <v>0.2415261044</v>
      </c>
      <c r="I98" s="531">
        <f t="shared" si="43"/>
        <v>188.86</v>
      </c>
      <c r="J98" s="532">
        <f t="shared" si="44"/>
        <v>3.140339209</v>
      </c>
      <c r="K98" s="1297"/>
      <c r="L98" s="681" t="s">
        <v>313</v>
      </c>
      <c r="M98" s="655" t="s">
        <v>313</v>
      </c>
      <c r="N98" s="672">
        <v>229.0</v>
      </c>
      <c r="O98" s="1297"/>
      <c r="P98" s="1350"/>
      <c r="Q98" s="1350"/>
      <c r="R98" s="1350"/>
      <c r="S98" s="1350"/>
      <c r="T98" s="1350"/>
      <c r="U98" s="1350"/>
      <c r="V98" s="1350"/>
      <c r="W98" s="1350"/>
      <c r="X98" s="1350"/>
      <c r="Y98" s="1350"/>
      <c r="Z98" s="1350"/>
      <c r="AA98" s="1350"/>
      <c r="AB98" s="1350"/>
      <c r="AC98" s="1350"/>
    </row>
    <row r="99" ht="14.25" customHeight="1" outlineLevel="1">
      <c r="A99" s="826" t="s">
        <v>2044</v>
      </c>
      <c r="B99" s="89"/>
      <c r="C99" s="89"/>
      <c r="D99" s="89"/>
      <c r="E99" s="741">
        <v>250.0</v>
      </c>
      <c r="F99" s="665">
        <v>249.0</v>
      </c>
      <c r="G99" s="529">
        <v>60.14</v>
      </c>
      <c r="H99" s="542">
        <f t="shared" si="42"/>
        <v>0.2415261044</v>
      </c>
      <c r="I99" s="531">
        <f t="shared" si="43"/>
        <v>188.86</v>
      </c>
      <c r="J99" s="532">
        <f t="shared" si="44"/>
        <v>3.140339209</v>
      </c>
      <c r="K99" s="1297"/>
      <c r="L99" s="681" t="s">
        <v>313</v>
      </c>
      <c r="M99" s="655"/>
      <c r="N99" s="672">
        <v>229.0</v>
      </c>
      <c r="O99" s="1297"/>
      <c r="P99" s="1350"/>
      <c r="Q99" s="1350"/>
      <c r="R99" s="1350"/>
      <c r="S99" s="1350"/>
      <c r="T99" s="1350"/>
      <c r="U99" s="1350"/>
      <c r="V99" s="1350"/>
      <c r="W99" s="1350"/>
      <c r="X99" s="1350"/>
      <c r="Y99" s="1350"/>
      <c r="Z99" s="1350"/>
      <c r="AA99" s="1350"/>
      <c r="AB99" s="1350"/>
      <c r="AC99" s="1350"/>
    </row>
    <row r="100" ht="14.25" customHeight="1">
      <c r="A100" s="1343" t="s">
        <v>768</v>
      </c>
      <c r="B100" s="1343" t="s">
        <v>2045</v>
      </c>
      <c r="C100" s="670"/>
      <c r="D100" s="670"/>
      <c r="E100" s="641"/>
      <c r="F100" s="701"/>
      <c r="G100" s="642"/>
      <c r="H100" s="536"/>
      <c r="I100" s="1365"/>
      <c r="J100" s="536"/>
      <c r="K100" s="701"/>
      <c r="L100" s="670"/>
      <c r="M100" s="670"/>
      <c r="N100" s="1342"/>
      <c r="O100" s="1297"/>
      <c r="P100" s="1342"/>
      <c r="Q100" s="1342"/>
      <c r="R100" s="1342"/>
      <c r="S100" s="1342"/>
      <c r="T100" s="1342"/>
      <c r="U100" s="1342"/>
      <c r="V100" s="1342"/>
      <c r="W100" s="1342"/>
      <c r="X100" s="1342"/>
      <c r="Y100" s="1342"/>
      <c r="Z100" s="1342"/>
      <c r="AA100" s="1342"/>
      <c r="AB100" s="1342"/>
      <c r="AC100" s="1342"/>
    </row>
    <row r="101" ht="14.25" customHeight="1" outlineLevel="1">
      <c r="A101" s="1349" t="s">
        <v>2046</v>
      </c>
      <c r="B101" s="1349" t="s">
        <v>2047</v>
      </c>
      <c r="C101" s="89"/>
      <c r="D101" s="89"/>
      <c r="E101" s="547">
        <v>500.0</v>
      </c>
      <c r="F101" s="822">
        <v>299.0</v>
      </c>
      <c r="G101" s="550">
        <v>45.12</v>
      </c>
      <c r="H101" s="542">
        <f t="shared" ref="H101:H102" si="45">G101/F101</f>
        <v>0.15090301</v>
      </c>
      <c r="I101" s="531">
        <f t="shared" ref="I101:I102" si="46">F101-G101</f>
        <v>253.88</v>
      </c>
      <c r="J101" s="532">
        <f t="shared" ref="J101:J102" si="47">F101/G101-1</f>
        <v>5.62677305</v>
      </c>
      <c r="K101" s="1297"/>
      <c r="L101" s="655" t="s">
        <v>313</v>
      </c>
      <c r="M101" s="655" t="s">
        <v>313</v>
      </c>
      <c r="N101" s="708">
        <v>329.0</v>
      </c>
      <c r="O101" s="1297"/>
      <c r="P101" s="1297"/>
      <c r="Q101" s="1342"/>
      <c r="R101" s="1342"/>
      <c r="S101" s="1342"/>
      <c r="T101" s="1342"/>
      <c r="U101" s="1342"/>
      <c r="V101" s="1342"/>
      <c r="W101" s="1342"/>
      <c r="X101" s="1342"/>
      <c r="Y101" s="1342"/>
      <c r="Z101" s="1342"/>
      <c r="AA101" s="1342"/>
      <c r="AB101" s="1342"/>
      <c r="AC101" s="1342"/>
    </row>
    <row r="102" ht="14.25" customHeight="1" outlineLevel="1">
      <c r="A102" s="1349" t="s">
        <v>2048</v>
      </c>
      <c r="B102" s="1349" t="s">
        <v>1537</v>
      </c>
      <c r="C102" s="89"/>
      <c r="D102" s="89"/>
      <c r="E102" s="547">
        <v>500.0</v>
      </c>
      <c r="F102" s="965">
        <v>359.0</v>
      </c>
      <c r="G102" s="550">
        <v>85.75</v>
      </c>
      <c r="H102" s="542">
        <f t="shared" si="45"/>
        <v>0.2388579387</v>
      </c>
      <c r="I102" s="531">
        <f t="shared" si="46"/>
        <v>273.25</v>
      </c>
      <c r="J102" s="532">
        <f t="shared" si="47"/>
        <v>3.186588921</v>
      </c>
      <c r="K102" s="1297"/>
      <c r="L102" s="655" t="s">
        <v>313</v>
      </c>
      <c r="M102" s="655" t="s">
        <v>313</v>
      </c>
      <c r="N102" s="708">
        <v>329.0</v>
      </c>
      <c r="O102" s="1297"/>
      <c r="P102" s="1352"/>
      <c r="Q102" s="1352"/>
      <c r="R102" s="1352"/>
      <c r="S102" s="1352"/>
      <c r="T102" s="1352"/>
      <c r="U102" s="1352"/>
      <c r="V102" s="1352"/>
      <c r="W102" s="1352"/>
      <c r="X102" s="1352"/>
      <c r="Y102" s="1352"/>
      <c r="Z102" s="1352"/>
      <c r="AA102" s="1352"/>
      <c r="AB102" s="1342"/>
      <c r="AC102" s="1342"/>
    </row>
    <row r="103" ht="14.25" customHeight="1" outlineLevel="1">
      <c r="A103" s="560" t="s">
        <v>773</v>
      </c>
      <c r="B103" s="1366"/>
      <c r="C103" s="1343"/>
      <c r="D103" s="1366"/>
      <c r="E103" s="1367"/>
      <c r="F103" s="1368"/>
      <c r="G103" s="1369"/>
      <c r="H103" s="1370"/>
      <c r="I103" s="1371"/>
      <c r="J103" s="1370"/>
      <c r="K103" s="1372"/>
      <c r="L103" s="561"/>
      <c r="M103" s="561"/>
      <c r="N103" s="1368"/>
      <c r="O103" s="1297"/>
      <c r="P103" s="1352"/>
      <c r="Q103" s="1352"/>
      <c r="R103" s="1352"/>
      <c r="S103" s="1352"/>
      <c r="T103" s="1352"/>
      <c r="U103" s="1352"/>
      <c r="V103" s="1352"/>
      <c r="W103" s="1352"/>
      <c r="X103" s="1352"/>
      <c r="Y103" s="1352"/>
      <c r="Z103" s="1352"/>
      <c r="AA103" s="1352"/>
      <c r="AB103" s="1342"/>
      <c r="AC103" s="1342"/>
    </row>
    <row r="104" ht="14.25" customHeight="1" outlineLevel="1">
      <c r="A104" s="1349" t="s">
        <v>2049</v>
      </c>
      <c r="B104" s="826" t="s">
        <v>1544</v>
      </c>
      <c r="C104" s="89"/>
      <c r="D104" s="89"/>
      <c r="E104" s="547">
        <v>445.0</v>
      </c>
      <c r="F104" s="965">
        <v>599.0</v>
      </c>
      <c r="G104" s="550">
        <v>253.78</v>
      </c>
      <c r="H104" s="542">
        <f t="shared" ref="H104:H108" si="48">G104/F104</f>
        <v>0.423672788</v>
      </c>
      <c r="I104" s="531">
        <f t="shared" ref="I104:I108" si="49">F104-G104</f>
        <v>345.22</v>
      </c>
      <c r="J104" s="532">
        <f t="shared" ref="J104:J108" si="50">F104/G104-1</f>
        <v>1.360312081</v>
      </c>
      <c r="K104" s="1297"/>
      <c r="L104" s="655" t="s">
        <v>313</v>
      </c>
      <c r="M104" s="655" t="s">
        <v>313</v>
      </c>
      <c r="N104" s="1373">
        <v>599.0</v>
      </c>
      <c r="O104" s="1297"/>
      <c r="P104" s="1352"/>
      <c r="Q104" s="1352"/>
      <c r="R104" s="1352"/>
      <c r="S104" s="1352"/>
      <c r="T104" s="1352"/>
      <c r="U104" s="1352"/>
      <c r="V104" s="1352"/>
      <c r="W104" s="1352"/>
      <c r="X104" s="1352"/>
      <c r="Y104" s="1352"/>
      <c r="Z104" s="1352"/>
      <c r="AA104" s="1352"/>
      <c r="AB104" s="1342"/>
      <c r="AC104" s="1342"/>
    </row>
    <row r="105" ht="14.25" customHeight="1" outlineLevel="1">
      <c r="A105" s="826" t="s">
        <v>2050</v>
      </c>
      <c r="B105" s="826"/>
      <c r="C105" s="1349"/>
      <c r="D105" s="89"/>
      <c r="E105" s="549">
        <v>450.0</v>
      </c>
      <c r="F105" s="653">
        <v>269.0</v>
      </c>
      <c r="G105" s="803">
        <v>52.0</v>
      </c>
      <c r="H105" s="542">
        <f t="shared" si="48"/>
        <v>0.1933085502</v>
      </c>
      <c r="I105" s="531">
        <f t="shared" si="49"/>
        <v>217</v>
      </c>
      <c r="J105" s="532">
        <f t="shared" si="50"/>
        <v>4.173076923</v>
      </c>
      <c r="K105" s="1297"/>
      <c r="L105" s="968" t="s">
        <v>313</v>
      </c>
      <c r="M105" s="1374" t="s">
        <v>313</v>
      </c>
      <c r="N105" s="1354"/>
      <c r="O105" s="1297"/>
      <c r="P105" s="1352"/>
      <c r="Q105" s="1375"/>
      <c r="R105" s="1352"/>
      <c r="S105" s="1352"/>
      <c r="T105" s="1352"/>
      <c r="U105" s="1352"/>
      <c r="V105" s="1352"/>
      <c r="W105" s="1352"/>
      <c r="X105" s="1352"/>
      <c r="Y105" s="1352"/>
      <c r="Z105" s="1352"/>
      <c r="AA105" s="1352"/>
      <c r="AB105" s="1342"/>
      <c r="AC105" s="1342"/>
    </row>
    <row r="106" ht="14.25" customHeight="1" outlineLevel="1">
      <c r="A106" s="826" t="s">
        <v>2051</v>
      </c>
      <c r="B106" s="1349" t="s">
        <v>1553</v>
      </c>
      <c r="C106" s="1349" t="s">
        <v>2052</v>
      </c>
      <c r="D106" s="89"/>
      <c r="E106" s="545">
        <v>450.0</v>
      </c>
      <c r="F106" s="965">
        <v>369.0</v>
      </c>
      <c r="G106" s="758">
        <v>105.85</v>
      </c>
      <c r="H106" s="542">
        <f t="shared" si="48"/>
        <v>0.2868563686</v>
      </c>
      <c r="I106" s="531">
        <f t="shared" si="49"/>
        <v>263.15</v>
      </c>
      <c r="J106" s="532">
        <f t="shared" si="50"/>
        <v>2.486065187</v>
      </c>
      <c r="K106" s="1297"/>
      <c r="L106" s="968"/>
      <c r="M106" s="1374"/>
      <c r="N106" s="1354"/>
      <c r="O106" s="1297"/>
      <c r="P106" s="1352"/>
      <c r="Q106" s="1375"/>
      <c r="R106" s="1352"/>
      <c r="S106" s="1352"/>
      <c r="T106" s="1352"/>
      <c r="U106" s="1352"/>
      <c r="V106" s="1352"/>
      <c r="W106" s="1352"/>
      <c r="X106" s="1352"/>
      <c r="Y106" s="1352"/>
      <c r="Z106" s="1352"/>
      <c r="AA106" s="1352"/>
      <c r="AB106" s="1342"/>
      <c r="AC106" s="1342"/>
    </row>
    <row r="107" ht="14.25" customHeight="1" outlineLevel="1">
      <c r="A107" s="1349" t="s">
        <v>2053</v>
      </c>
      <c r="B107" s="86" t="s">
        <v>2054</v>
      </c>
      <c r="C107" s="89"/>
      <c r="D107" s="89"/>
      <c r="E107" s="545">
        <v>330.0</v>
      </c>
      <c r="F107" s="965">
        <v>239.0</v>
      </c>
      <c r="G107" s="803">
        <v>41.97</v>
      </c>
      <c r="H107" s="1348">
        <f t="shared" si="48"/>
        <v>0.1756066946</v>
      </c>
      <c r="I107" s="531">
        <f t="shared" si="49"/>
        <v>197.03</v>
      </c>
      <c r="J107" s="532">
        <f t="shared" si="50"/>
        <v>4.694543722</v>
      </c>
      <c r="K107" s="1297"/>
      <c r="L107" s="971"/>
      <c r="M107" s="1376"/>
      <c r="N107" s="1354"/>
      <c r="O107" s="1297"/>
      <c r="P107" s="1352"/>
      <c r="Q107" s="1375"/>
      <c r="R107" s="1352"/>
      <c r="S107" s="1352"/>
      <c r="T107" s="1352"/>
      <c r="U107" s="1352"/>
      <c r="V107" s="1352"/>
      <c r="W107" s="1352"/>
      <c r="X107" s="1352"/>
      <c r="Y107" s="1352"/>
      <c r="Z107" s="1352"/>
      <c r="AA107" s="1352"/>
      <c r="AB107" s="1342"/>
      <c r="AC107" s="1342"/>
    </row>
    <row r="108" ht="14.25" customHeight="1" outlineLevel="1">
      <c r="A108" s="1349" t="s">
        <v>2055</v>
      </c>
      <c r="B108" s="826" t="s">
        <v>2056</v>
      </c>
      <c r="C108" s="1349" t="s">
        <v>2057</v>
      </c>
      <c r="D108" s="89"/>
      <c r="E108" s="545">
        <v>330.0</v>
      </c>
      <c r="F108" s="658">
        <v>399.0</v>
      </c>
      <c r="G108" s="803">
        <v>128.83</v>
      </c>
      <c r="H108" s="542">
        <f t="shared" si="48"/>
        <v>0.3228822055</v>
      </c>
      <c r="I108" s="531">
        <f t="shared" si="49"/>
        <v>270.17</v>
      </c>
      <c r="J108" s="532">
        <f t="shared" si="50"/>
        <v>2.097104712</v>
      </c>
      <c r="K108" s="1297"/>
      <c r="L108" s="971"/>
      <c r="M108" s="1376"/>
      <c r="N108" s="1354"/>
      <c r="O108" s="1297"/>
      <c r="P108" s="1352"/>
      <c r="Q108" s="1375"/>
      <c r="R108" s="1352"/>
      <c r="S108" s="1352"/>
      <c r="T108" s="1352"/>
      <c r="U108" s="1352"/>
      <c r="V108" s="1352"/>
      <c r="W108" s="1352"/>
      <c r="X108" s="1352"/>
      <c r="Y108" s="1352"/>
      <c r="Z108" s="1352"/>
      <c r="AA108" s="1352"/>
      <c r="AB108" s="1342"/>
      <c r="AC108" s="1342"/>
    </row>
    <row r="109" ht="14.25" customHeight="1">
      <c r="A109" s="560" t="s">
        <v>2058</v>
      </c>
      <c r="B109" s="675"/>
      <c r="C109" s="675"/>
      <c r="D109" s="675"/>
      <c r="E109" s="1377"/>
      <c r="F109" s="1378"/>
      <c r="G109" s="780"/>
      <c r="H109" s="642"/>
      <c r="I109" s="536">
        <f>AVERAGE(H110:H114)</f>
        <v>0.2311033986</v>
      </c>
      <c r="J109" s="643"/>
      <c r="K109" s="644"/>
      <c r="L109" s="670"/>
      <c r="M109" s="670"/>
      <c r="N109" s="1342"/>
      <c r="O109" s="1297"/>
      <c r="P109" s="1350"/>
      <c r="Q109" s="1350"/>
      <c r="R109" s="1350"/>
      <c r="S109" s="1350"/>
      <c r="T109" s="1350"/>
      <c r="U109" s="1350"/>
      <c r="V109" s="1350"/>
      <c r="W109" s="1350"/>
      <c r="X109" s="1350"/>
      <c r="Y109" s="1350"/>
      <c r="Z109" s="1350"/>
      <c r="AA109" s="1350"/>
      <c r="AB109" s="1350"/>
      <c r="AC109" s="1350"/>
    </row>
    <row r="110" ht="14.25" customHeight="1" outlineLevel="1">
      <c r="A110" s="1349" t="s">
        <v>2059</v>
      </c>
      <c r="B110" s="89"/>
      <c r="C110" s="1349" t="s">
        <v>960</v>
      </c>
      <c r="D110" s="89"/>
      <c r="E110" s="545">
        <v>750.0</v>
      </c>
      <c r="F110" s="665">
        <v>2999.0</v>
      </c>
      <c r="G110" s="803">
        <v>770.0</v>
      </c>
      <c r="H110" s="542">
        <f t="shared" ref="H110:H117" si="51">G110/F110</f>
        <v>0.2567522508</v>
      </c>
      <c r="I110" s="531">
        <f t="shared" ref="I110:I117" si="52">F110-G110</f>
        <v>2229</v>
      </c>
      <c r="J110" s="532">
        <f t="shared" ref="J110:J117" si="53">F110/G110-1</f>
        <v>2.894805195</v>
      </c>
      <c r="K110" s="1297"/>
      <c r="L110" s="655" t="s">
        <v>313</v>
      </c>
      <c r="M110" s="655" t="s">
        <v>313</v>
      </c>
      <c r="N110" s="708">
        <v>229.0</v>
      </c>
      <c r="O110" s="1297"/>
      <c r="P110" s="1357"/>
      <c r="Q110" s="1357"/>
      <c r="R110" s="1357"/>
      <c r="S110" s="1357"/>
      <c r="T110" s="1357"/>
      <c r="U110" s="1357"/>
      <c r="V110" s="1357"/>
      <c r="W110" s="1357"/>
      <c r="X110" s="1357"/>
      <c r="Y110" s="1357"/>
      <c r="Z110" s="1357"/>
      <c r="AA110" s="1357"/>
      <c r="AB110" s="1350"/>
      <c r="AC110" s="1350"/>
    </row>
    <row r="111" ht="14.25" customHeight="1" outlineLevel="1">
      <c r="A111" s="1349" t="s">
        <v>2060</v>
      </c>
      <c r="B111" s="89"/>
      <c r="C111" s="1349" t="s">
        <v>960</v>
      </c>
      <c r="D111" s="89"/>
      <c r="E111" s="547">
        <v>125.0</v>
      </c>
      <c r="F111" s="653">
        <v>499.0</v>
      </c>
      <c r="G111" s="550">
        <v>128.0</v>
      </c>
      <c r="H111" s="542">
        <f t="shared" si="51"/>
        <v>0.2565130261</v>
      </c>
      <c r="I111" s="531">
        <f t="shared" si="52"/>
        <v>371</v>
      </c>
      <c r="J111" s="532">
        <f t="shared" si="53"/>
        <v>2.8984375</v>
      </c>
      <c r="K111" s="1297"/>
      <c r="L111" s="655" t="s">
        <v>313</v>
      </c>
      <c r="M111" s="655" t="s">
        <v>313</v>
      </c>
      <c r="N111" s="708">
        <v>399.0</v>
      </c>
      <c r="O111" s="1297"/>
      <c r="P111" s="1357"/>
      <c r="Q111" s="1357"/>
      <c r="R111" s="1357"/>
      <c r="S111" s="1357"/>
      <c r="T111" s="1357"/>
      <c r="U111" s="1357"/>
      <c r="V111" s="1357"/>
      <c r="W111" s="1357"/>
      <c r="X111" s="1357"/>
      <c r="Y111" s="1357"/>
      <c r="Z111" s="1357"/>
      <c r="AA111" s="1357"/>
      <c r="AB111" s="1350"/>
      <c r="AC111" s="1350"/>
    </row>
    <row r="112" ht="14.25" customHeight="1" outlineLevel="1">
      <c r="A112" s="1349" t="s">
        <v>2061</v>
      </c>
      <c r="B112" s="89"/>
      <c r="C112" s="1349" t="s">
        <v>2062</v>
      </c>
      <c r="D112" s="89"/>
      <c r="E112" s="545">
        <v>750.0</v>
      </c>
      <c r="F112" s="665">
        <v>2399.0</v>
      </c>
      <c r="G112" s="803">
        <v>518.0</v>
      </c>
      <c r="H112" s="542">
        <f t="shared" si="51"/>
        <v>0.2159233014</v>
      </c>
      <c r="I112" s="531">
        <f t="shared" si="52"/>
        <v>1881</v>
      </c>
      <c r="J112" s="532">
        <f t="shared" si="53"/>
        <v>3.631274131</v>
      </c>
      <c r="K112" s="1297"/>
      <c r="L112" s="655" t="s">
        <v>313</v>
      </c>
      <c r="M112" s="655" t="s">
        <v>313</v>
      </c>
      <c r="N112" s="1354"/>
      <c r="O112" s="1297"/>
      <c r="P112" s="1357"/>
      <c r="Q112" s="1357"/>
      <c r="R112" s="1357"/>
      <c r="S112" s="1357"/>
      <c r="T112" s="1357"/>
      <c r="U112" s="1357"/>
      <c r="V112" s="1357"/>
      <c r="W112" s="1357"/>
      <c r="X112" s="1357"/>
      <c r="Y112" s="1357"/>
      <c r="Z112" s="1357"/>
      <c r="AA112" s="1357"/>
      <c r="AB112" s="1350"/>
      <c r="AC112" s="1350"/>
    </row>
    <row r="113" ht="14.25" customHeight="1" outlineLevel="1">
      <c r="A113" s="1349" t="s">
        <v>2061</v>
      </c>
      <c r="B113" s="89"/>
      <c r="C113" s="1349" t="s">
        <v>2062</v>
      </c>
      <c r="D113" s="89"/>
      <c r="E113" s="547">
        <v>125.0</v>
      </c>
      <c r="F113" s="653">
        <v>399.0</v>
      </c>
      <c r="G113" s="550">
        <v>86.0</v>
      </c>
      <c r="H113" s="542">
        <f t="shared" si="51"/>
        <v>0.2155388471</v>
      </c>
      <c r="I113" s="531">
        <f t="shared" si="52"/>
        <v>313</v>
      </c>
      <c r="J113" s="532">
        <f t="shared" si="53"/>
        <v>3.639534884</v>
      </c>
      <c r="K113" s="1297"/>
      <c r="L113" s="655" t="s">
        <v>313</v>
      </c>
      <c r="M113" s="655" t="s">
        <v>313</v>
      </c>
      <c r="N113" s="1354"/>
      <c r="O113" s="1297"/>
      <c r="P113" s="1357"/>
      <c r="Q113" s="1357"/>
      <c r="R113" s="1357"/>
      <c r="S113" s="1357"/>
      <c r="T113" s="1357"/>
      <c r="U113" s="1357"/>
      <c r="V113" s="1357"/>
      <c r="W113" s="1357"/>
      <c r="X113" s="1357"/>
      <c r="Y113" s="1357"/>
      <c r="Z113" s="1357"/>
      <c r="AA113" s="1357"/>
      <c r="AB113" s="1350"/>
      <c r="AC113" s="1350"/>
    </row>
    <row r="114" ht="14.25" customHeight="1">
      <c r="A114" s="1349" t="s">
        <v>2063</v>
      </c>
      <c r="B114" s="89"/>
      <c r="C114" s="1349" t="s">
        <v>2064</v>
      </c>
      <c r="D114" s="89"/>
      <c r="E114" s="545">
        <v>750.0</v>
      </c>
      <c r="F114" s="665">
        <v>2799.0</v>
      </c>
      <c r="G114" s="803">
        <v>590.0</v>
      </c>
      <c r="H114" s="542">
        <f t="shared" si="51"/>
        <v>0.2107895677</v>
      </c>
      <c r="I114" s="531">
        <f t="shared" si="52"/>
        <v>2209</v>
      </c>
      <c r="J114" s="532">
        <f t="shared" si="53"/>
        <v>3.744067797</v>
      </c>
      <c r="K114" s="1297"/>
      <c r="L114" s="670"/>
      <c r="M114" s="670"/>
      <c r="N114" s="1342"/>
      <c r="O114" s="1297"/>
      <c r="P114" s="1350"/>
      <c r="Q114" s="1350"/>
      <c r="R114" s="1350"/>
      <c r="S114" s="1350"/>
      <c r="T114" s="1350"/>
      <c r="U114" s="1350"/>
      <c r="V114" s="1350"/>
      <c r="W114" s="1350"/>
      <c r="X114" s="1350"/>
      <c r="Y114" s="1350"/>
      <c r="Z114" s="1350"/>
      <c r="AA114" s="1350"/>
      <c r="AB114" s="1350"/>
      <c r="AC114" s="1350"/>
    </row>
    <row r="115" ht="14.25" customHeight="1" outlineLevel="1">
      <c r="A115" s="1349" t="s">
        <v>2065</v>
      </c>
      <c r="B115" s="89"/>
      <c r="C115" s="1349" t="s">
        <v>2064</v>
      </c>
      <c r="D115" s="89"/>
      <c r="E115" s="547">
        <v>125.0</v>
      </c>
      <c r="F115" s="653">
        <v>469.0</v>
      </c>
      <c r="G115" s="550">
        <v>98.0</v>
      </c>
      <c r="H115" s="542">
        <f t="shared" si="51"/>
        <v>0.2089552239</v>
      </c>
      <c r="I115" s="531">
        <f t="shared" si="52"/>
        <v>371</v>
      </c>
      <c r="J115" s="532">
        <f t="shared" si="53"/>
        <v>3.785714286</v>
      </c>
      <c r="K115" s="1297"/>
      <c r="L115" s="655" t="s">
        <v>313</v>
      </c>
      <c r="M115" s="655" t="s">
        <v>313</v>
      </c>
      <c r="N115" s="708">
        <v>229.0</v>
      </c>
      <c r="O115" s="1297"/>
      <c r="P115" s="1357"/>
      <c r="Q115" s="1357"/>
      <c r="R115" s="1357"/>
      <c r="S115" s="1357"/>
      <c r="T115" s="1357"/>
      <c r="U115" s="1357"/>
      <c r="V115" s="1357"/>
      <c r="W115" s="1357"/>
      <c r="X115" s="1357"/>
      <c r="Y115" s="1357"/>
      <c r="Z115" s="1357"/>
      <c r="AA115" s="1357"/>
      <c r="AB115" s="1357"/>
      <c r="AC115" s="1357"/>
    </row>
    <row r="116" ht="14.25" customHeight="1" outlineLevel="1">
      <c r="A116" s="826" t="s">
        <v>2066</v>
      </c>
      <c r="B116" s="89"/>
      <c r="C116" s="826" t="s">
        <v>2067</v>
      </c>
      <c r="D116" s="89"/>
      <c r="E116" s="545">
        <v>750.0</v>
      </c>
      <c r="F116" s="665">
        <v>2699.0</v>
      </c>
      <c r="G116" s="803">
        <v>554.0</v>
      </c>
      <c r="H116" s="542">
        <f t="shared" si="51"/>
        <v>0.2052612079</v>
      </c>
      <c r="I116" s="531">
        <f t="shared" si="52"/>
        <v>2145</v>
      </c>
      <c r="J116" s="532">
        <f t="shared" si="53"/>
        <v>3.871841155</v>
      </c>
      <c r="K116" s="1297"/>
      <c r="L116" s="655" t="s">
        <v>313</v>
      </c>
      <c r="M116" s="655" t="s">
        <v>313</v>
      </c>
      <c r="N116" s="708">
        <v>399.0</v>
      </c>
      <c r="O116" s="1297"/>
      <c r="P116" s="1357"/>
      <c r="Q116" s="1357"/>
      <c r="R116" s="1357"/>
      <c r="S116" s="1357"/>
      <c r="T116" s="1357"/>
      <c r="U116" s="1357"/>
      <c r="V116" s="1357"/>
      <c r="W116" s="1357"/>
      <c r="X116" s="1357"/>
      <c r="Y116" s="1357"/>
      <c r="Z116" s="1357"/>
      <c r="AA116" s="1357"/>
      <c r="AB116" s="1350"/>
      <c r="AC116" s="1350"/>
    </row>
    <row r="117" ht="14.25" customHeight="1" outlineLevel="1">
      <c r="A117" s="826" t="s">
        <v>2068</v>
      </c>
      <c r="B117" s="89"/>
      <c r="C117" s="826" t="s">
        <v>2067</v>
      </c>
      <c r="D117" s="89"/>
      <c r="E117" s="547">
        <v>125.0</v>
      </c>
      <c r="F117" s="653">
        <v>449.0</v>
      </c>
      <c r="G117" s="550">
        <v>92.0</v>
      </c>
      <c r="H117" s="542">
        <f t="shared" si="51"/>
        <v>0.2048997773</v>
      </c>
      <c r="I117" s="531">
        <f t="shared" si="52"/>
        <v>357</v>
      </c>
      <c r="J117" s="532">
        <f t="shared" si="53"/>
        <v>3.880434783</v>
      </c>
      <c r="K117" s="1297"/>
      <c r="L117" s="655" t="s">
        <v>313</v>
      </c>
      <c r="M117" s="655" t="s">
        <v>313</v>
      </c>
      <c r="N117" s="1354"/>
      <c r="O117" s="1297"/>
      <c r="P117" s="1357"/>
      <c r="Q117" s="1357"/>
      <c r="R117" s="1357"/>
      <c r="S117" s="1357"/>
      <c r="T117" s="1357"/>
      <c r="U117" s="1357"/>
      <c r="V117" s="1357"/>
      <c r="W117" s="1357"/>
      <c r="X117" s="1357"/>
      <c r="Y117" s="1357"/>
      <c r="Z117" s="1357"/>
      <c r="AA117" s="1357"/>
      <c r="AB117" s="1350"/>
      <c r="AC117" s="1350"/>
    </row>
    <row r="118" ht="14.25" customHeight="1" outlineLevel="1">
      <c r="A118" s="560" t="s">
        <v>2069</v>
      </c>
      <c r="B118" s="675"/>
      <c r="C118" s="675"/>
      <c r="D118" s="675"/>
      <c r="E118" s="1378"/>
      <c r="F118" s="1379"/>
      <c r="G118" s="642"/>
      <c r="H118" s="536">
        <f>AVERAGE(H119:H123)</f>
        <v>0.2311033986</v>
      </c>
      <c r="I118" s="643"/>
      <c r="J118" s="644"/>
      <c r="K118" s="1297"/>
      <c r="L118" s="655" t="s">
        <v>313</v>
      </c>
      <c r="M118" s="655" t="s">
        <v>313</v>
      </c>
      <c r="N118" s="1354"/>
      <c r="O118" s="1297"/>
      <c r="P118" s="1357"/>
      <c r="Q118" s="1357"/>
      <c r="R118" s="1357"/>
      <c r="S118" s="1357"/>
      <c r="T118" s="1357"/>
      <c r="U118" s="1357"/>
      <c r="V118" s="1357"/>
      <c r="W118" s="1357"/>
      <c r="X118" s="1357"/>
      <c r="Y118" s="1357"/>
      <c r="Z118" s="1357"/>
      <c r="AA118" s="1357"/>
      <c r="AB118" s="1350"/>
      <c r="AC118" s="1350"/>
    </row>
    <row r="119" ht="14.25" customHeight="1">
      <c r="A119" s="1349" t="s">
        <v>2070</v>
      </c>
      <c r="B119" s="89"/>
      <c r="C119" s="1349" t="s">
        <v>960</v>
      </c>
      <c r="D119" s="89"/>
      <c r="E119" s="547">
        <v>750.0</v>
      </c>
      <c r="F119" s="653">
        <v>2999.0</v>
      </c>
      <c r="G119" s="550">
        <v>770.0</v>
      </c>
      <c r="H119" s="542">
        <f t="shared" ref="H119:H126" si="54">G119/F119</f>
        <v>0.2567522508</v>
      </c>
      <c r="I119" s="531">
        <f t="shared" ref="I119:I126" si="55">F119-G119</f>
        <v>2229</v>
      </c>
      <c r="J119" s="532">
        <f t="shared" ref="J119:J126" si="56">F119/G119-1</f>
        <v>2.894805195</v>
      </c>
      <c r="K119" s="1297"/>
      <c r="L119" s="670"/>
      <c r="M119" s="670"/>
      <c r="N119" s="1344"/>
      <c r="O119" s="1297"/>
      <c r="P119" s="1350"/>
      <c r="Q119" s="1350"/>
      <c r="R119" s="1350"/>
      <c r="S119" s="1350"/>
      <c r="T119" s="1350"/>
      <c r="U119" s="1350"/>
      <c r="V119" s="1350"/>
      <c r="W119" s="1350"/>
      <c r="X119" s="1350"/>
      <c r="Y119" s="1350"/>
      <c r="Z119" s="1350"/>
      <c r="AA119" s="1350"/>
      <c r="AB119" s="1350"/>
      <c r="AC119" s="1350"/>
    </row>
    <row r="120" ht="14.25" customHeight="1" outlineLevel="1">
      <c r="A120" s="1349" t="s">
        <v>2071</v>
      </c>
      <c r="B120" s="89"/>
      <c r="C120" s="1349" t="s">
        <v>960</v>
      </c>
      <c r="D120" s="89"/>
      <c r="E120" s="547">
        <v>125.0</v>
      </c>
      <c r="F120" s="653">
        <v>499.0</v>
      </c>
      <c r="G120" s="550">
        <v>128.0</v>
      </c>
      <c r="H120" s="542">
        <f t="shared" si="54"/>
        <v>0.2565130261</v>
      </c>
      <c r="I120" s="531">
        <f t="shared" si="55"/>
        <v>371</v>
      </c>
      <c r="J120" s="532">
        <f t="shared" si="56"/>
        <v>2.8984375</v>
      </c>
      <c r="K120" s="1297"/>
      <c r="L120" s="655" t="s">
        <v>313</v>
      </c>
      <c r="M120" s="655" t="s">
        <v>313</v>
      </c>
      <c r="N120" s="656">
        <v>399.0</v>
      </c>
      <c r="O120" s="1297"/>
      <c r="P120" s="1350"/>
      <c r="Q120" s="1350"/>
      <c r="R120" s="1350"/>
      <c r="S120" s="1350"/>
      <c r="T120" s="1350"/>
      <c r="U120" s="1350"/>
      <c r="V120" s="1350"/>
      <c r="W120" s="1350"/>
      <c r="X120" s="1350"/>
      <c r="Y120" s="1350"/>
      <c r="Z120" s="1350"/>
      <c r="AA120" s="1350"/>
      <c r="AB120" s="1380"/>
      <c r="AC120" s="1380"/>
    </row>
    <row r="121" ht="14.25" customHeight="1">
      <c r="A121" s="1349" t="s">
        <v>2061</v>
      </c>
      <c r="B121" s="89"/>
      <c r="C121" s="1349" t="s">
        <v>2072</v>
      </c>
      <c r="D121" s="89"/>
      <c r="E121" s="547">
        <v>750.0</v>
      </c>
      <c r="F121" s="653">
        <v>2399.0</v>
      </c>
      <c r="G121" s="550">
        <v>518.0</v>
      </c>
      <c r="H121" s="542">
        <f t="shared" si="54"/>
        <v>0.2159233014</v>
      </c>
      <c r="I121" s="531">
        <f t="shared" si="55"/>
        <v>1881</v>
      </c>
      <c r="J121" s="532">
        <f t="shared" si="56"/>
        <v>3.631274131</v>
      </c>
      <c r="K121" s="1297"/>
      <c r="L121" s="655" t="s">
        <v>313</v>
      </c>
      <c r="M121" s="655" t="s">
        <v>313</v>
      </c>
      <c r="N121" s="1344"/>
      <c r="O121" s="1297"/>
      <c r="P121" s="1342"/>
      <c r="Q121" s="1342"/>
      <c r="R121" s="1342"/>
      <c r="S121" s="1342"/>
      <c r="T121" s="1342"/>
      <c r="U121" s="1342"/>
      <c r="V121" s="1342"/>
      <c r="W121" s="1342"/>
      <c r="X121" s="1342"/>
      <c r="Y121" s="1342"/>
      <c r="Z121" s="1342"/>
      <c r="AA121" s="1342"/>
      <c r="AB121" s="1342"/>
      <c r="AC121" s="1342"/>
    </row>
    <row r="122" ht="14.25" customHeight="1" outlineLevel="1">
      <c r="A122" s="1349" t="s">
        <v>2061</v>
      </c>
      <c r="B122" s="89"/>
      <c r="C122" s="1349" t="s">
        <v>2072</v>
      </c>
      <c r="D122" s="89"/>
      <c r="E122" s="547">
        <v>125.0</v>
      </c>
      <c r="F122" s="653">
        <v>399.0</v>
      </c>
      <c r="G122" s="550">
        <v>86.0</v>
      </c>
      <c r="H122" s="542">
        <f t="shared" si="54"/>
        <v>0.2155388471</v>
      </c>
      <c r="I122" s="531">
        <f t="shared" si="55"/>
        <v>313</v>
      </c>
      <c r="J122" s="532">
        <f t="shared" si="56"/>
        <v>3.639534884</v>
      </c>
      <c r="K122" s="1297"/>
      <c r="L122" s="655" t="s">
        <v>313</v>
      </c>
      <c r="M122" s="655" t="s">
        <v>313</v>
      </c>
      <c r="N122" s="1354"/>
      <c r="O122" s="1297"/>
      <c r="P122" s="1355"/>
      <c r="Q122" s="1355"/>
      <c r="R122" s="1355"/>
      <c r="S122" s="1355"/>
      <c r="T122" s="1355"/>
      <c r="U122" s="1355"/>
      <c r="V122" s="1355"/>
      <c r="W122" s="1355"/>
      <c r="X122" s="1355"/>
      <c r="Y122" s="1355"/>
      <c r="Z122" s="1355"/>
      <c r="AA122" s="1355"/>
      <c r="AB122" s="1381"/>
      <c r="AC122" s="1381"/>
    </row>
    <row r="123" ht="14.25" customHeight="1" outlineLevel="1">
      <c r="A123" s="1349" t="s">
        <v>2073</v>
      </c>
      <c r="B123" s="89"/>
      <c r="C123" s="1349" t="s">
        <v>2064</v>
      </c>
      <c r="D123" s="89"/>
      <c r="E123" s="547">
        <v>750.0</v>
      </c>
      <c r="F123" s="665">
        <v>2799.0</v>
      </c>
      <c r="G123" s="550">
        <v>590.0</v>
      </c>
      <c r="H123" s="1348">
        <f t="shared" si="54"/>
        <v>0.2107895677</v>
      </c>
      <c r="I123" s="531">
        <f t="shared" si="55"/>
        <v>2209</v>
      </c>
      <c r="J123" s="532">
        <f t="shared" si="56"/>
        <v>3.744067797</v>
      </c>
      <c r="K123" s="1297"/>
      <c r="L123" s="655" t="s">
        <v>313</v>
      </c>
      <c r="M123" s="655" t="s">
        <v>313</v>
      </c>
      <c r="N123" s="1354"/>
      <c r="O123" s="1297"/>
      <c r="P123" s="978"/>
      <c r="Q123" s="978"/>
      <c r="R123" s="978"/>
      <c r="S123" s="978"/>
      <c r="T123" s="978"/>
      <c r="U123" s="978"/>
      <c r="V123" s="978"/>
      <c r="W123" s="978"/>
      <c r="X123" s="978"/>
      <c r="Y123" s="978"/>
      <c r="Z123" s="978"/>
      <c r="AA123" s="978"/>
      <c r="AB123" s="1380"/>
      <c r="AC123" s="1380"/>
    </row>
    <row r="124" ht="14.25" customHeight="1" outlineLevel="1">
      <c r="A124" s="1349" t="s">
        <v>2074</v>
      </c>
      <c r="B124" s="89"/>
      <c r="C124" s="1349" t="s">
        <v>2064</v>
      </c>
      <c r="D124" s="89"/>
      <c r="E124" s="547">
        <v>125.0</v>
      </c>
      <c r="F124" s="653">
        <v>469.0</v>
      </c>
      <c r="G124" s="550">
        <v>98.0</v>
      </c>
      <c r="H124" s="542">
        <f t="shared" si="54"/>
        <v>0.2089552239</v>
      </c>
      <c r="I124" s="531">
        <f t="shared" si="55"/>
        <v>371</v>
      </c>
      <c r="J124" s="532">
        <f t="shared" si="56"/>
        <v>3.785714286</v>
      </c>
      <c r="K124" s="1297"/>
      <c r="L124" s="655" t="s">
        <v>313</v>
      </c>
      <c r="M124" s="655" t="s">
        <v>313</v>
      </c>
      <c r="N124" s="1354"/>
      <c r="O124" s="1297"/>
      <c r="P124" s="978"/>
      <c r="Q124" s="978"/>
      <c r="R124" s="978"/>
      <c r="S124" s="978"/>
      <c r="T124" s="978"/>
      <c r="U124" s="978"/>
      <c r="V124" s="978"/>
      <c r="W124" s="978"/>
      <c r="X124" s="978"/>
      <c r="Y124" s="978"/>
      <c r="Z124" s="978"/>
      <c r="AA124" s="978"/>
      <c r="AB124" s="1380"/>
      <c r="AC124" s="1380"/>
    </row>
    <row r="125" ht="14.25" customHeight="1" outlineLevel="1">
      <c r="A125" s="826" t="s">
        <v>2075</v>
      </c>
      <c r="B125" s="89"/>
      <c r="C125" s="826" t="s">
        <v>2067</v>
      </c>
      <c r="D125" s="89"/>
      <c r="E125" s="547">
        <v>750.0</v>
      </c>
      <c r="F125" s="665">
        <v>2699.0</v>
      </c>
      <c r="G125" s="550">
        <v>554.0</v>
      </c>
      <c r="H125" s="1348">
        <f t="shared" si="54"/>
        <v>0.2052612079</v>
      </c>
      <c r="I125" s="531">
        <f t="shared" si="55"/>
        <v>2145</v>
      </c>
      <c r="J125" s="532">
        <f t="shared" si="56"/>
        <v>3.871841155</v>
      </c>
      <c r="K125" s="1297"/>
      <c r="L125" s="655" t="s">
        <v>313</v>
      </c>
      <c r="M125" s="655" t="s">
        <v>313</v>
      </c>
      <c r="N125" s="1354"/>
      <c r="O125" s="1297"/>
      <c r="P125" s="978"/>
      <c r="Q125" s="978"/>
      <c r="R125" s="978"/>
      <c r="S125" s="978"/>
      <c r="T125" s="978"/>
      <c r="U125" s="978"/>
      <c r="V125" s="978"/>
      <c r="W125" s="978"/>
      <c r="X125" s="978"/>
      <c r="Y125" s="978"/>
      <c r="Z125" s="978"/>
      <c r="AA125" s="978"/>
      <c r="AB125" s="1380"/>
      <c r="AC125" s="1380"/>
    </row>
    <row r="126" ht="14.25" customHeight="1" outlineLevel="1">
      <c r="A126" s="826" t="s">
        <v>2076</v>
      </c>
      <c r="B126" s="89"/>
      <c r="C126" s="826" t="s">
        <v>2067</v>
      </c>
      <c r="D126" s="89"/>
      <c r="E126" s="547">
        <v>125.0</v>
      </c>
      <c r="F126" s="653">
        <v>449.0</v>
      </c>
      <c r="G126" s="550">
        <v>92.0</v>
      </c>
      <c r="H126" s="542">
        <f t="shared" si="54"/>
        <v>0.2048997773</v>
      </c>
      <c r="I126" s="531">
        <f t="shared" si="55"/>
        <v>357</v>
      </c>
      <c r="J126" s="532">
        <f t="shared" si="56"/>
        <v>3.880434783</v>
      </c>
      <c r="K126" s="1297"/>
      <c r="L126" s="655" t="s">
        <v>313</v>
      </c>
      <c r="M126" s="655" t="s">
        <v>313</v>
      </c>
      <c r="N126" s="1354"/>
      <c r="O126" s="1297"/>
      <c r="P126" s="978"/>
      <c r="Q126" s="978"/>
      <c r="R126" s="978"/>
      <c r="S126" s="978"/>
      <c r="T126" s="978"/>
      <c r="U126" s="978"/>
      <c r="V126" s="978"/>
      <c r="W126" s="978"/>
      <c r="X126" s="978"/>
      <c r="Y126" s="978"/>
      <c r="Z126" s="978"/>
      <c r="AA126" s="978"/>
      <c r="AB126" s="1380"/>
      <c r="AC126" s="1380"/>
    </row>
    <row r="127" ht="14.25" customHeight="1" outlineLevel="1">
      <c r="A127" s="560" t="s">
        <v>2077</v>
      </c>
      <c r="B127" s="675"/>
      <c r="C127" s="675"/>
      <c r="D127" s="675"/>
      <c r="E127" s="1378"/>
      <c r="F127" s="1379"/>
      <c r="G127" s="642"/>
      <c r="H127" s="536">
        <f>AVERAGE(H128)</f>
        <v>0.1809913597</v>
      </c>
      <c r="I127" s="644"/>
      <c r="J127" s="644"/>
      <c r="K127" s="1297"/>
      <c r="L127" s="655" t="s">
        <v>313</v>
      </c>
      <c r="M127" s="655" t="s">
        <v>313</v>
      </c>
      <c r="N127" s="1354"/>
      <c r="O127" s="1297"/>
      <c r="P127" s="978"/>
      <c r="Q127" s="978"/>
      <c r="R127" s="978"/>
      <c r="S127" s="978"/>
      <c r="T127" s="978"/>
      <c r="U127" s="978"/>
      <c r="V127" s="978"/>
      <c r="W127" s="978"/>
      <c r="X127" s="978"/>
      <c r="Y127" s="978"/>
      <c r="Z127" s="978"/>
      <c r="AA127" s="978"/>
      <c r="AB127" s="1380"/>
      <c r="AC127" s="1380"/>
    </row>
    <row r="128" ht="14.25" customHeight="1" outlineLevel="1">
      <c r="A128" s="826" t="s">
        <v>2078</v>
      </c>
      <c r="B128" s="1346"/>
      <c r="C128" s="826" t="s">
        <v>2079</v>
      </c>
      <c r="D128" s="1346"/>
      <c r="E128" s="741">
        <v>750.0</v>
      </c>
      <c r="F128" s="665">
        <v>2199.0</v>
      </c>
      <c r="G128" s="529">
        <v>398.0</v>
      </c>
      <c r="H128" s="542">
        <f t="shared" ref="H128:H131" si="57">G128/F128</f>
        <v>0.1809913597</v>
      </c>
      <c r="I128" s="531">
        <f t="shared" ref="I128:I131" si="58">F128-G128</f>
        <v>1801</v>
      </c>
      <c r="J128" s="532">
        <f t="shared" ref="J128:J131" si="59">F128/G128-1</f>
        <v>4.525125628</v>
      </c>
      <c r="K128" s="1297"/>
      <c r="L128" s="655" t="s">
        <v>313</v>
      </c>
      <c r="M128" s="655" t="s">
        <v>313</v>
      </c>
      <c r="N128" s="1354"/>
      <c r="O128" s="1297"/>
      <c r="P128" s="978"/>
      <c r="Q128" s="978"/>
      <c r="R128" s="978"/>
      <c r="S128" s="978"/>
      <c r="T128" s="978"/>
      <c r="U128" s="978"/>
      <c r="V128" s="978"/>
      <c r="W128" s="978"/>
      <c r="X128" s="978"/>
      <c r="Y128" s="978"/>
      <c r="Z128" s="978"/>
      <c r="AA128" s="978"/>
      <c r="AB128" s="1380"/>
      <c r="AC128" s="1380"/>
    </row>
    <row r="129" ht="14.25" customHeight="1" outlineLevel="1">
      <c r="A129" s="826" t="s">
        <v>2078</v>
      </c>
      <c r="B129" s="1346"/>
      <c r="C129" s="1345" t="s">
        <v>2079</v>
      </c>
      <c r="D129" s="1346"/>
      <c r="E129" s="527">
        <v>125.0</v>
      </c>
      <c r="F129" s="653">
        <v>369.0</v>
      </c>
      <c r="G129" s="529">
        <v>67.0</v>
      </c>
      <c r="H129" s="542">
        <f t="shared" si="57"/>
        <v>0.1815718157</v>
      </c>
      <c r="I129" s="531">
        <f t="shared" si="58"/>
        <v>302</v>
      </c>
      <c r="J129" s="532">
        <f t="shared" si="59"/>
        <v>4.507462687</v>
      </c>
      <c r="K129" s="1297"/>
      <c r="L129" s="655" t="s">
        <v>313</v>
      </c>
      <c r="M129" s="655" t="s">
        <v>313</v>
      </c>
      <c r="N129" s="1354"/>
      <c r="O129" s="1297"/>
      <c r="P129" s="978"/>
      <c r="Q129" s="978"/>
      <c r="R129" s="978"/>
      <c r="S129" s="978"/>
      <c r="T129" s="978"/>
      <c r="U129" s="978"/>
      <c r="V129" s="978"/>
      <c r="W129" s="978"/>
      <c r="X129" s="978"/>
      <c r="Y129" s="978"/>
      <c r="Z129" s="978"/>
      <c r="AA129" s="978"/>
      <c r="AB129" s="1380"/>
      <c r="AC129" s="1380"/>
    </row>
    <row r="130" ht="14.25" customHeight="1" outlineLevel="1">
      <c r="A130" s="826" t="s">
        <v>2080</v>
      </c>
      <c r="B130" s="1346"/>
      <c r="C130" s="826" t="s">
        <v>2079</v>
      </c>
      <c r="D130" s="1346"/>
      <c r="E130" s="741">
        <v>750.0</v>
      </c>
      <c r="F130" s="665">
        <v>2199.0</v>
      </c>
      <c r="G130" s="529">
        <v>398.0</v>
      </c>
      <c r="H130" s="542">
        <f t="shared" si="57"/>
        <v>0.1809913597</v>
      </c>
      <c r="I130" s="531">
        <f t="shared" si="58"/>
        <v>1801</v>
      </c>
      <c r="J130" s="532">
        <f t="shared" si="59"/>
        <v>4.525125628</v>
      </c>
      <c r="K130" s="1297"/>
      <c r="L130" s="655" t="s">
        <v>313</v>
      </c>
      <c r="M130" s="655" t="s">
        <v>313</v>
      </c>
      <c r="N130" s="1354"/>
      <c r="O130" s="1297"/>
      <c r="P130" s="978"/>
      <c r="Q130" s="978"/>
      <c r="R130" s="978"/>
      <c r="S130" s="978"/>
      <c r="T130" s="978"/>
      <c r="U130" s="978"/>
      <c r="V130" s="978"/>
      <c r="W130" s="978"/>
      <c r="X130" s="978"/>
      <c r="Y130" s="978"/>
      <c r="Z130" s="978"/>
      <c r="AA130" s="978"/>
      <c r="AB130" s="1380"/>
      <c r="AC130" s="1380"/>
    </row>
    <row r="131" ht="14.25" customHeight="1" outlineLevel="1">
      <c r="A131" s="826" t="s">
        <v>2080</v>
      </c>
      <c r="B131" s="1346"/>
      <c r="C131" s="1345" t="s">
        <v>2079</v>
      </c>
      <c r="D131" s="1346"/>
      <c r="E131" s="741">
        <v>125.0</v>
      </c>
      <c r="F131" s="653">
        <v>369.0</v>
      </c>
      <c r="G131" s="529">
        <v>67.0</v>
      </c>
      <c r="H131" s="542">
        <f t="shared" si="57"/>
        <v>0.1815718157</v>
      </c>
      <c r="I131" s="531">
        <f t="shared" si="58"/>
        <v>302</v>
      </c>
      <c r="J131" s="532">
        <f t="shared" si="59"/>
        <v>4.507462687</v>
      </c>
      <c r="K131" s="1297"/>
      <c r="L131" s="655" t="s">
        <v>313</v>
      </c>
      <c r="M131" s="655" t="s">
        <v>313</v>
      </c>
      <c r="N131" s="1354"/>
      <c r="O131" s="1297"/>
      <c r="P131" s="978"/>
      <c r="Q131" s="978"/>
      <c r="R131" s="978"/>
      <c r="S131" s="978"/>
      <c r="T131" s="978"/>
      <c r="U131" s="978"/>
      <c r="V131" s="978"/>
      <c r="W131" s="978"/>
      <c r="X131" s="978"/>
      <c r="Y131" s="978"/>
      <c r="Z131" s="978"/>
      <c r="AA131" s="978"/>
      <c r="AB131" s="1380"/>
      <c r="AC131" s="1380"/>
    </row>
    <row r="132" ht="14.25" customHeight="1" outlineLevel="1">
      <c r="A132" s="560" t="s">
        <v>2081</v>
      </c>
      <c r="B132" s="675"/>
      <c r="C132" s="1382" t="s">
        <v>1157</v>
      </c>
      <c r="D132" s="675"/>
      <c r="E132" s="1378"/>
      <c r="F132" s="1379"/>
      <c r="G132" s="642"/>
      <c r="H132" s="644"/>
      <c r="I132" s="643"/>
      <c r="J132" s="644"/>
      <c r="K132" s="1297"/>
      <c r="L132" s="655" t="s">
        <v>313</v>
      </c>
      <c r="M132" s="655" t="s">
        <v>313</v>
      </c>
      <c r="N132" s="1354"/>
      <c r="O132" s="1297"/>
      <c r="P132" s="978"/>
      <c r="Q132" s="978"/>
      <c r="R132" s="978"/>
      <c r="S132" s="978"/>
      <c r="T132" s="978"/>
      <c r="U132" s="978"/>
      <c r="V132" s="978"/>
      <c r="W132" s="978"/>
      <c r="X132" s="978"/>
      <c r="Y132" s="978"/>
      <c r="Z132" s="978"/>
      <c r="AA132" s="978"/>
      <c r="AB132" s="1380"/>
      <c r="AC132" s="1380"/>
    </row>
    <row r="133" ht="14.25" customHeight="1" outlineLevel="1">
      <c r="A133" s="1349" t="s">
        <v>2082</v>
      </c>
      <c r="B133" s="89"/>
      <c r="C133" s="1383" t="s">
        <v>2083</v>
      </c>
      <c r="D133" s="89"/>
      <c r="E133" s="547">
        <v>750.0</v>
      </c>
      <c r="F133" s="965">
        <v>1699.0</v>
      </c>
      <c r="G133" s="766">
        <v>332.78</v>
      </c>
      <c r="H133" s="1348">
        <f t="shared" ref="H133:H134" si="60">G133/F133</f>
        <v>0.1958681577</v>
      </c>
      <c r="I133" s="531">
        <f t="shared" ref="I133:I134" si="61">F133-G133</f>
        <v>1366.22</v>
      </c>
      <c r="J133" s="532">
        <f t="shared" ref="J133:J134" si="62">F133/G133-1</f>
        <v>4.105475089</v>
      </c>
      <c r="K133" s="1297"/>
      <c r="L133" s="655" t="s">
        <v>313</v>
      </c>
      <c r="M133" s="655" t="s">
        <v>313</v>
      </c>
      <c r="N133" s="1354"/>
      <c r="O133" s="1297"/>
      <c r="P133" s="978"/>
      <c r="Q133" s="978"/>
      <c r="R133" s="978"/>
      <c r="S133" s="978"/>
      <c r="T133" s="978"/>
      <c r="U133" s="978"/>
      <c r="V133" s="978"/>
      <c r="W133" s="978"/>
      <c r="X133" s="978"/>
      <c r="Y133" s="978"/>
      <c r="Z133" s="978"/>
      <c r="AA133" s="978"/>
      <c r="AB133" s="1380"/>
      <c r="AC133" s="1380"/>
    </row>
    <row r="134" ht="14.25" customHeight="1" outlineLevel="1">
      <c r="A134" s="826" t="s">
        <v>2084</v>
      </c>
      <c r="B134" s="89"/>
      <c r="C134" s="1383" t="s">
        <v>789</v>
      </c>
      <c r="D134" s="89"/>
      <c r="E134" s="547">
        <v>750.0</v>
      </c>
      <c r="F134" s="965">
        <v>1699.0</v>
      </c>
      <c r="G134" s="766">
        <v>273.91</v>
      </c>
      <c r="H134" s="1348">
        <f t="shared" si="60"/>
        <v>0.1612183637</v>
      </c>
      <c r="I134" s="531">
        <f t="shared" si="61"/>
        <v>1425.09</v>
      </c>
      <c r="J134" s="532">
        <f t="shared" si="62"/>
        <v>5.202767332</v>
      </c>
      <c r="K134" s="1297"/>
      <c r="L134" s="655" t="s">
        <v>313</v>
      </c>
      <c r="M134" s="655" t="s">
        <v>313</v>
      </c>
      <c r="N134" s="1354"/>
      <c r="O134" s="1297"/>
      <c r="P134" s="978"/>
      <c r="Q134" s="978"/>
      <c r="R134" s="978"/>
      <c r="S134" s="978"/>
      <c r="T134" s="978"/>
      <c r="U134" s="978"/>
      <c r="V134" s="978"/>
      <c r="W134" s="978"/>
      <c r="X134" s="978"/>
      <c r="Y134" s="978"/>
      <c r="Z134" s="978"/>
      <c r="AA134" s="978"/>
      <c r="AB134" s="1380"/>
      <c r="AC134" s="1380"/>
    </row>
    <row r="135" ht="14.25" customHeight="1">
      <c r="A135" s="560" t="s">
        <v>2085</v>
      </c>
      <c r="B135" s="670"/>
      <c r="C135" s="670"/>
      <c r="D135" s="670"/>
      <c r="E135" s="641"/>
      <c r="F135" s="701"/>
      <c r="G135" s="642"/>
      <c r="H135" s="536"/>
      <c r="I135" s="643"/>
      <c r="J135" s="536"/>
      <c r="K135" s="701"/>
      <c r="L135" s="536"/>
      <c r="M135" s="536"/>
      <c r="N135" s="1344"/>
      <c r="O135" s="1297"/>
      <c r="P135" s="1350"/>
      <c r="Q135" s="1350"/>
      <c r="R135" s="1350"/>
      <c r="S135" s="1350"/>
      <c r="T135" s="1350"/>
      <c r="U135" s="1350"/>
      <c r="V135" s="1350"/>
      <c r="W135" s="1350"/>
      <c r="X135" s="1350"/>
      <c r="Y135" s="1350"/>
      <c r="Z135" s="1350"/>
      <c r="AA135" s="1350"/>
      <c r="AB135" s="1350"/>
      <c r="AC135" s="1350"/>
    </row>
    <row r="136" ht="14.25" customHeight="1" outlineLevel="1">
      <c r="A136" s="1349" t="s">
        <v>812</v>
      </c>
      <c r="B136" s="1349" t="s">
        <v>2086</v>
      </c>
      <c r="C136" s="1349" t="s">
        <v>2087</v>
      </c>
      <c r="D136" s="89"/>
      <c r="E136" s="547">
        <v>200.0</v>
      </c>
      <c r="F136" s="822">
        <v>439.0</v>
      </c>
      <c r="G136" s="766">
        <v>82.51</v>
      </c>
      <c r="H136" s="542">
        <f t="shared" ref="H136:H143" si="63">G136/F136</f>
        <v>0.1879498861</v>
      </c>
      <c r="I136" s="531">
        <f t="shared" ref="I136:I143" si="64">F136-G136</f>
        <v>356.49</v>
      </c>
      <c r="J136" s="532">
        <f t="shared" ref="J136:J143" si="65">F136/G136-1</f>
        <v>4.320567204</v>
      </c>
      <c r="K136" s="1297"/>
      <c r="L136" s="655" t="s">
        <v>313</v>
      </c>
      <c r="M136" s="655" t="s">
        <v>313</v>
      </c>
      <c r="N136" s="708">
        <v>319.0</v>
      </c>
      <c r="O136" s="1297"/>
      <c r="P136" s="978"/>
      <c r="Q136" s="978"/>
      <c r="R136" s="978"/>
      <c r="S136" s="978"/>
      <c r="T136" s="978"/>
      <c r="U136" s="978"/>
      <c r="V136" s="978"/>
      <c r="W136" s="978"/>
      <c r="X136" s="978"/>
      <c r="Y136" s="978"/>
      <c r="Z136" s="978"/>
      <c r="AA136" s="978"/>
      <c r="AB136" s="1380"/>
      <c r="AC136" s="1380"/>
    </row>
    <row r="137" ht="14.25" customHeight="1" outlineLevel="1">
      <c r="A137" s="1349" t="s">
        <v>814</v>
      </c>
      <c r="B137" s="89"/>
      <c r="C137" s="1349" t="s">
        <v>2088</v>
      </c>
      <c r="D137" s="89"/>
      <c r="E137" s="547">
        <v>200.0</v>
      </c>
      <c r="F137" s="822">
        <v>439.0</v>
      </c>
      <c r="G137" s="766">
        <v>63.69</v>
      </c>
      <c r="H137" s="1348">
        <f t="shared" si="63"/>
        <v>0.1450797267</v>
      </c>
      <c r="I137" s="531">
        <f t="shared" si="64"/>
        <v>375.31</v>
      </c>
      <c r="J137" s="532">
        <f t="shared" si="65"/>
        <v>5.892761815</v>
      </c>
      <c r="K137" s="1297"/>
      <c r="L137" s="655" t="s">
        <v>313</v>
      </c>
      <c r="M137" s="655" t="s">
        <v>313</v>
      </c>
      <c r="N137" s="647">
        <v>349.0</v>
      </c>
      <c r="O137" s="1297"/>
      <c r="P137" s="1357"/>
      <c r="Q137" s="1357"/>
      <c r="R137" s="1357"/>
      <c r="S137" s="1357"/>
      <c r="T137" s="1357"/>
      <c r="U137" s="1357"/>
      <c r="V137" s="1357"/>
      <c r="W137" s="1357"/>
      <c r="X137" s="1357"/>
      <c r="Y137" s="1357"/>
      <c r="Z137" s="1357"/>
      <c r="AA137" s="1357"/>
      <c r="AB137" s="1350"/>
      <c r="AC137" s="1350"/>
    </row>
    <row r="138" ht="14.25" customHeight="1" outlineLevel="1">
      <c r="A138" s="1349" t="s">
        <v>578</v>
      </c>
      <c r="B138" s="1349" t="s">
        <v>1046</v>
      </c>
      <c r="C138" s="1349" t="s">
        <v>2089</v>
      </c>
      <c r="D138" s="826" t="s">
        <v>2090</v>
      </c>
      <c r="E138" s="547">
        <v>300.0</v>
      </c>
      <c r="F138" s="665">
        <v>429.0</v>
      </c>
      <c r="G138" s="766">
        <v>69.38</v>
      </c>
      <c r="H138" s="1348">
        <f t="shared" si="63"/>
        <v>0.1617249417</v>
      </c>
      <c r="I138" s="531">
        <f t="shared" si="64"/>
        <v>359.62</v>
      </c>
      <c r="J138" s="532">
        <f t="shared" si="65"/>
        <v>5.183338138</v>
      </c>
      <c r="K138" s="1297"/>
      <c r="L138" s="655" t="s">
        <v>313</v>
      </c>
      <c r="M138" s="655" t="s">
        <v>313</v>
      </c>
      <c r="N138" s="647">
        <v>329.0</v>
      </c>
      <c r="O138" s="1297"/>
      <c r="P138" s="1357"/>
      <c r="Q138" s="1357"/>
      <c r="R138" s="1357"/>
      <c r="S138" s="1357"/>
      <c r="T138" s="1357"/>
      <c r="U138" s="1357"/>
      <c r="V138" s="1357"/>
      <c r="W138" s="1357"/>
      <c r="X138" s="1357"/>
      <c r="Y138" s="1357"/>
      <c r="Z138" s="1357"/>
      <c r="AA138" s="1357"/>
      <c r="AB138" s="1350"/>
      <c r="AC138" s="1350"/>
    </row>
    <row r="139" ht="14.25" customHeight="1" outlineLevel="1">
      <c r="A139" s="771" t="s">
        <v>2091</v>
      </c>
      <c r="B139" s="1362" t="s">
        <v>1041</v>
      </c>
      <c r="C139" s="1361"/>
      <c r="D139" s="1361"/>
      <c r="E139" s="545">
        <v>300.0</v>
      </c>
      <c r="F139" s="1384">
        <v>379.0</v>
      </c>
      <c r="G139" s="803">
        <v>76.0</v>
      </c>
      <c r="H139" s="542">
        <f t="shared" si="63"/>
        <v>0.2005277045</v>
      </c>
      <c r="I139" s="531">
        <f t="shared" si="64"/>
        <v>303</v>
      </c>
      <c r="J139" s="532">
        <f t="shared" si="65"/>
        <v>3.986842105</v>
      </c>
      <c r="L139" s="655" t="s">
        <v>313</v>
      </c>
      <c r="M139" s="655" t="s">
        <v>313</v>
      </c>
      <c r="N139" s="708">
        <v>329.0</v>
      </c>
      <c r="O139" s="1297"/>
      <c r="P139" s="1357"/>
      <c r="Q139" s="1357"/>
      <c r="R139" s="1357"/>
      <c r="S139" s="1357"/>
      <c r="T139" s="1357"/>
      <c r="U139" s="1357"/>
      <c r="V139" s="1357"/>
      <c r="W139" s="1357"/>
      <c r="X139" s="1357"/>
      <c r="Y139" s="1357"/>
      <c r="Z139" s="1357"/>
      <c r="AA139" s="1357"/>
      <c r="AB139" s="1350"/>
      <c r="AC139" s="1350"/>
    </row>
    <row r="140" ht="14.25" customHeight="1" outlineLevel="1">
      <c r="A140" s="771" t="s">
        <v>1039</v>
      </c>
      <c r="B140" s="1362" t="s">
        <v>2092</v>
      </c>
      <c r="C140" s="1361"/>
      <c r="D140" s="1361"/>
      <c r="E140" s="545">
        <v>300.0</v>
      </c>
      <c r="F140" s="1384">
        <v>389.0</v>
      </c>
      <c r="G140" s="803">
        <v>72.0</v>
      </c>
      <c r="H140" s="542">
        <f t="shared" si="63"/>
        <v>0.1850899743</v>
      </c>
      <c r="I140" s="531">
        <f t="shared" si="64"/>
        <v>317</v>
      </c>
      <c r="J140" s="532">
        <f t="shared" si="65"/>
        <v>4.402777778</v>
      </c>
      <c r="L140" s="655" t="s">
        <v>313</v>
      </c>
      <c r="M140" s="655" t="s">
        <v>313</v>
      </c>
      <c r="N140" s="647">
        <v>549.0</v>
      </c>
      <c r="O140" s="1297"/>
      <c r="P140" s="1357"/>
      <c r="Q140" s="1357"/>
      <c r="R140" s="1357"/>
      <c r="S140" s="1357"/>
      <c r="T140" s="1357"/>
      <c r="U140" s="1357"/>
      <c r="V140" s="1357"/>
      <c r="W140" s="1357"/>
      <c r="X140" s="1357"/>
      <c r="Y140" s="1357"/>
      <c r="Z140" s="1357"/>
      <c r="AA140" s="1357"/>
      <c r="AB140" s="1350"/>
      <c r="AC140" s="1350"/>
    </row>
    <row r="141" ht="14.25" customHeight="1" outlineLevel="1">
      <c r="A141" s="1349" t="s">
        <v>818</v>
      </c>
      <c r="B141" s="1349" t="s">
        <v>2093</v>
      </c>
      <c r="C141" s="1349" t="s">
        <v>2094</v>
      </c>
      <c r="D141" s="89"/>
      <c r="E141" s="547">
        <v>300.0</v>
      </c>
      <c r="F141" s="658">
        <v>599.0</v>
      </c>
      <c r="G141" s="766">
        <v>95.17</v>
      </c>
      <c r="H141" s="1348">
        <f t="shared" si="63"/>
        <v>0.1588814691</v>
      </c>
      <c r="I141" s="531">
        <f t="shared" si="64"/>
        <v>503.83</v>
      </c>
      <c r="J141" s="532">
        <f t="shared" si="65"/>
        <v>5.29400021</v>
      </c>
      <c r="K141" s="1297"/>
      <c r="L141" s="655" t="s">
        <v>313</v>
      </c>
      <c r="M141" s="655" t="s">
        <v>313</v>
      </c>
      <c r="N141" s="708">
        <v>499.0</v>
      </c>
      <c r="O141" s="1297"/>
      <c r="P141" s="1357"/>
      <c r="Q141" s="1357"/>
      <c r="R141" s="1357"/>
      <c r="S141" s="1357"/>
      <c r="T141" s="1357"/>
      <c r="U141" s="1357"/>
      <c r="V141" s="1357"/>
      <c r="W141" s="1357"/>
      <c r="X141" s="1357"/>
      <c r="Y141" s="1357"/>
      <c r="Z141" s="1357"/>
      <c r="AA141" s="1357"/>
      <c r="AB141" s="1350"/>
      <c r="AC141" s="1350"/>
    </row>
    <row r="142" ht="14.25" customHeight="1" outlineLevel="1">
      <c r="A142" s="1349" t="s">
        <v>821</v>
      </c>
      <c r="B142" s="1349" t="s">
        <v>2095</v>
      </c>
      <c r="C142" s="1349" t="s">
        <v>2096</v>
      </c>
      <c r="D142" s="89"/>
      <c r="E142" s="545">
        <v>300.0</v>
      </c>
      <c r="F142" s="653">
        <v>549.0</v>
      </c>
      <c r="G142" s="758">
        <v>118.58</v>
      </c>
      <c r="H142" s="542">
        <f t="shared" si="63"/>
        <v>0.215992714</v>
      </c>
      <c r="I142" s="531">
        <f t="shared" si="64"/>
        <v>430.42</v>
      </c>
      <c r="J142" s="532">
        <f t="shared" si="65"/>
        <v>3.629785799</v>
      </c>
      <c r="K142" s="1297"/>
      <c r="L142" s="655" t="s">
        <v>313</v>
      </c>
      <c r="M142" s="655" t="s">
        <v>313</v>
      </c>
      <c r="N142" s="647">
        <v>359.0</v>
      </c>
      <c r="O142" s="1297"/>
      <c r="P142" s="1357"/>
      <c r="Q142" s="1357"/>
      <c r="R142" s="1357"/>
      <c r="S142" s="1357"/>
      <c r="T142" s="1357"/>
      <c r="U142" s="1357"/>
      <c r="V142" s="1357"/>
      <c r="W142" s="1357"/>
      <c r="X142" s="1357"/>
      <c r="Y142" s="1357"/>
      <c r="Z142" s="1357"/>
      <c r="AA142" s="1357"/>
      <c r="AB142" s="1350"/>
      <c r="AC142" s="1350"/>
    </row>
    <row r="143" ht="14.25" customHeight="1" outlineLevel="1">
      <c r="A143" s="1349" t="s">
        <v>1037</v>
      </c>
      <c r="B143" s="1349" t="s">
        <v>1038</v>
      </c>
      <c r="C143" s="1349" t="s">
        <v>2097</v>
      </c>
      <c r="D143" s="89"/>
      <c r="E143" s="547">
        <v>250.0</v>
      </c>
      <c r="F143" s="665">
        <v>389.0</v>
      </c>
      <c r="G143" s="766">
        <v>62.83</v>
      </c>
      <c r="H143" s="1348">
        <f t="shared" si="63"/>
        <v>0.1615167095</v>
      </c>
      <c r="I143" s="531">
        <f t="shared" si="64"/>
        <v>326.17</v>
      </c>
      <c r="J143" s="532">
        <f t="shared" si="65"/>
        <v>5.191309884</v>
      </c>
      <c r="K143" s="1297"/>
      <c r="L143" s="655" t="s">
        <v>313</v>
      </c>
      <c r="M143" s="655" t="s">
        <v>313</v>
      </c>
      <c r="N143" s="647">
        <v>329.0</v>
      </c>
      <c r="O143" s="1297"/>
      <c r="P143" s="1357"/>
      <c r="Q143" s="1357"/>
      <c r="R143" s="1357"/>
      <c r="S143" s="1357"/>
      <c r="T143" s="1357"/>
      <c r="U143" s="1357"/>
      <c r="V143" s="1357"/>
      <c r="W143" s="1357"/>
      <c r="X143" s="1357"/>
      <c r="Y143" s="1357"/>
      <c r="Z143" s="1357"/>
      <c r="AA143" s="1357"/>
      <c r="AB143" s="1350"/>
      <c r="AC143" s="1350"/>
    </row>
    <row r="144" ht="14.25" customHeight="1">
      <c r="A144" s="560" t="s">
        <v>984</v>
      </c>
      <c r="B144" s="670"/>
      <c r="C144" s="670"/>
      <c r="D144" s="670"/>
      <c r="E144" s="641"/>
      <c r="F144" s="701"/>
      <c r="G144" s="642"/>
      <c r="H144" s="536"/>
      <c r="I144" s="643"/>
      <c r="J144" s="536"/>
      <c r="K144" s="701"/>
      <c r="L144" s="670"/>
      <c r="M144" s="670"/>
      <c r="N144" s="1344"/>
      <c r="O144" s="1297"/>
      <c r="P144" s="1350"/>
      <c r="Q144" s="1350"/>
      <c r="R144" s="1350"/>
      <c r="S144" s="1350"/>
      <c r="T144" s="1350"/>
      <c r="U144" s="1350"/>
      <c r="V144" s="1350"/>
      <c r="W144" s="1350"/>
      <c r="X144" s="1350"/>
      <c r="Y144" s="1350"/>
      <c r="Z144" s="1350"/>
      <c r="AA144" s="1350"/>
      <c r="AB144" s="1350"/>
      <c r="AC144" s="1350"/>
    </row>
    <row r="145" ht="14.25" customHeight="1" outlineLevel="1">
      <c r="A145" s="1349" t="s">
        <v>2098</v>
      </c>
      <c r="B145" s="89"/>
      <c r="C145" s="89"/>
      <c r="D145" s="89"/>
      <c r="E145" s="547">
        <v>50.0</v>
      </c>
      <c r="F145" s="653">
        <v>229.0</v>
      </c>
      <c r="G145" s="550">
        <v>20.64</v>
      </c>
      <c r="H145" s="1348">
        <f t="shared" ref="H145:H153" si="66">G145/F145</f>
        <v>0.09013100437</v>
      </c>
      <c r="I145" s="531">
        <f t="shared" ref="I145:I153" si="67">F145-G145</f>
        <v>208.36</v>
      </c>
      <c r="J145" s="532">
        <f t="shared" ref="J145:J153" si="68">F145/G145-1</f>
        <v>10.09496124</v>
      </c>
      <c r="K145" s="1297"/>
      <c r="L145" s="655" t="s">
        <v>313</v>
      </c>
      <c r="M145" s="655" t="s">
        <v>313</v>
      </c>
      <c r="N145" s="656">
        <v>189.0</v>
      </c>
      <c r="O145" s="1297"/>
      <c r="P145" s="1350"/>
      <c r="Q145" s="1350"/>
      <c r="R145" s="1350"/>
      <c r="S145" s="1350"/>
      <c r="T145" s="1350"/>
      <c r="U145" s="1350"/>
      <c r="V145" s="1350"/>
      <c r="W145" s="1350"/>
      <c r="X145" s="1350"/>
      <c r="Y145" s="1350"/>
      <c r="Z145" s="1350"/>
      <c r="AA145" s="1350"/>
      <c r="AB145" s="1350"/>
      <c r="AC145" s="1350"/>
    </row>
    <row r="146" ht="14.25" customHeight="1" outlineLevel="1">
      <c r="A146" s="1349" t="s">
        <v>836</v>
      </c>
      <c r="B146" s="89"/>
      <c r="C146" s="89"/>
      <c r="D146" s="89"/>
      <c r="E146" s="547">
        <v>50.0</v>
      </c>
      <c r="F146" s="653">
        <v>229.0</v>
      </c>
      <c r="G146" s="550">
        <v>22.15</v>
      </c>
      <c r="H146" s="1348">
        <f t="shared" si="66"/>
        <v>0.09672489083</v>
      </c>
      <c r="I146" s="531">
        <f t="shared" si="67"/>
        <v>206.85</v>
      </c>
      <c r="J146" s="532">
        <f t="shared" si="68"/>
        <v>9.338600451</v>
      </c>
      <c r="K146" s="1297"/>
      <c r="L146" s="710" t="s">
        <v>313</v>
      </c>
      <c r="M146" s="710" t="s">
        <v>313</v>
      </c>
      <c r="N146" s="656">
        <v>189.0</v>
      </c>
      <c r="O146" s="1297"/>
      <c r="P146" s="1342"/>
      <c r="Q146" s="1342"/>
      <c r="R146" s="1342"/>
      <c r="S146" s="1342"/>
      <c r="T146" s="1342"/>
      <c r="U146" s="1342"/>
      <c r="V146" s="1342"/>
      <c r="W146" s="1342"/>
      <c r="X146" s="1342"/>
      <c r="Y146" s="1342"/>
      <c r="Z146" s="1342"/>
      <c r="AA146" s="1342"/>
      <c r="AB146" s="1342"/>
      <c r="AC146" s="1342"/>
    </row>
    <row r="147" ht="14.25" customHeight="1" outlineLevel="1">
      <c r="A147" s="1349" t="s">
        <v>841</v>
      </c>
      <c r="B147" s="89"/>
      <c r="C147" s="89"/>
      <c r="D147" s="89"/>
      <c r="E147" s="547">
        <v>50.0</v>
      </c>
      <c r="F147" s="653">
        <v>229.0</v>
      </c>
      <c r="G147" s="550">
        <v>20.47</v>
      </c>
      <c r="H147" s="1348">
        <f t="shared" si="66"/>
        <v>0.08938864629</v>
      </c>
      <c r="I147" s="531">
        <f t="shared" si="67"/>
        <v>208.53</v>
      </c>
      <c r="J147" s="532">
        <f t="shared" si="68"/>
        <v>10.18710308</v>
      </c>
      <c r="K147" s="1297"/>
      <c r="L147" s="655" t="s">
        <v>313</v>
      </c>
      <c r="M147" s="655" t="s">
        <v>313</v>
      </c>
      <c r="N147" s="656">
        <v>189.0</v>
      </c>
      <c r="O147" s="1297"/>
      <c r="P147" s="1342"/>
      <c r="Q147" s="1342"/>
      <c r="R147" s="1342"/>
      <c r="S147" s="1342"/>
      <c r="T147" s="1342"/>
      <c r="U147" s="1342"/>
      <c r="V147" s="1342"/>
      <c r="W147" s="1342"/>
      <c r="X147" s="1342"/>
      <c r="Y147" s="1342"/>
      <c r="Z147" s="1342"/>
      <c r="AA147" s="1342"/>
      <c r="AB147" s="1342"/>
      <c r="AC147" s="1342"/>
    </row>
    <row r="148" ht="14.25" customHeight="1" outlineLevel="1">
      <c r="A148" s="1349" t="s">
        <v>838</v>
      </c>
      <c r="B148" s="89"/>
      <c r="C148" s="89"/>
      <c r="D148" s="89"/>
      <c r="E148" s="547">
        <v>50.0</v>
      </c>
      <c r="F148" s="653">
        <v>229.0</v>
      </c>
      <c r="G148" s="766">
        <v>34.55</v>
      </c>
      <c r="H148" s="1348">
        <f t="shared" si="66"/>
        <v>0.1508733624</v>
      </c>
      <c r="I148" s="531">
        <f t="shared" si="67"/>
        <v>194.45</v>
      </c>
      <c r="J148" s="532">
        <f t="shared" si="68"/>
        <v>5.628075253</v>
      </c>
      <c r="K148" s="1297"/>
      <c r="L148" s="655" t="s">
        <v>313</v>
      </c>
      <c r="M148" s="655" t="s">
        <v>313</v>
      </c>
      <c r="N148" s="656">
        <v>189.0</v>
      </c>
      <c r="O148" s="1297"/>
      <c r="P148" s="1342"/>
      <c r="Q148" s="1342"/>
      <c r="R148" s="1342"/>
      <c r="S148" s="1342"/>
      <c r="T148" s="1342"/>
      <c r="U148" s="1342"/>
      <c r="V148" s="1342"/>
      <c r="W148" s="1342"/>
      <c r="X148" s="1342"/>
      <c r="Y148" s="1342"/>
      <c r="Z148" s="1342"/>
      <c r="AA148" s="1342"/>
      <c r="AB148" s="1342"/>
      <c r="AC148" s="1342"/>
    </row>
    <row r="149" ht="14.25" customHeight="1" outlineLevel="1">
      <c r="A149" s="1349" t="s">
        <v>2099</v>
      </c>
      <c r="B149" s="89"/>
      <c r="C149" s="89"/>
      <c r="D149" s="89"/>
      <c r="E149" s="547">
        <v>50.0</v>
      </c>
      <c r="F149" s="653">
        <v>229.0</v>
      </c>
      <c r="G149" s="550">
        <v>26.64</v>
      </c>
      <c r="H149" s="1348">
        <f t="shared" si="66"/>
        <v>0.1163318777</v>
      </c>
      <c r="I149" s="531">
        <f t="shared" si="67"/>
        <v>202.36</v>
      </c>
      <c r="J149" s="532">
        <f t="shared" si="68"/>
        <v>7.596096096</v>
      </c>
      <c r="K149" s="1297"/>
      <c r="L149" s="655" t="s">
        <v>313</v>
      </c>
      <c r="M149" s="655" t="s">
        <v>313</v>
      </c>
      <c r="N149" s="656">
        <v>189.0</v>
      </c>
      <c r="O149" s="1297"/>
      <c r="P149" s="1342"/>
      <c r="Q149" s="1342"/>
      <c r="R149" s="1342"/>
      <c r="S149" s="1342"/>
      <c r="T149" s="1342"/>
      <c r="U149" s="1342"/>
      <c r="V149" s="1342"/>
      <c r="W149" s="1342"/>
      <c r="X149" s="1342"/>
      <c r="Y149" s="1342"/>
      <c r="Z149" s="1342"/>
      <c r="AA149" s="1342"/>
      <c r="AB149" s="1342"/>
      <c r="AC149" s="1342"/>
    </row>
    <row r="150" ht="14.25" customHeight="1" outlineLevel="1">
      <c r="A150" s="1385" t="s">
        <v>839</v>
      </c>
      <c r="B150" s="89"/>
      <c r="C150" s="89"/>
      <c r="D150" s="89"/>
      <c r="E150" s="547">
        <v>50.0</v>
      </c>
      <c r="F150" s="653">
        <v>229.0</v>
      </c>
      <c r="G150" s="550">
        <v>26.86</v>
      </c>
      <c r="H150" s="1348">
        <f t="shared" si="66"/>
        <v>0.1172925764</v>
      </c>
      <c r="I150" s="531">
        <f t="shared" si="67"/>
        <v>202.14</v>
      </c>
      <c r="J150" s="532">
        <f t="shared" si="68"/>
        <v>7.525688757</v>
      </c>
      <c r="K150" s="1297"/>
      <c r="L150" s="655" t="s">
        <v>313</v>
      </c>
      <c r="M150" s="655" t="s">
        <v>313</v>
      </c>
      <c r="N150" s="656">
        <v>189.0</v>
      </c>
      <c r="O150" s="1297"/>
      <c r="P150" s="1342"/>
      <c r="Q150" s="1342"/>
      <c r="R150" s="1342"/>
      <c r="S150" s="1342"/>
      <c r="T150" s="1342"/>
      <c r="U150" s="1342"/>
      <c r="V150" s="1342"/>
      <c r="W150" s="1342"/>
      <c r="X150" s="1342"/>
      <c r="Y150" s="1342"/>
      <c r="Z150" s="1342"/>
      <c r="AA150" s="1342"/>
      <c r="AB150" s="1342"/>
      <c r="AC150" s="1342"/>
    </row>
    <row r="151" ht="14.25" customHeight="1" outlineLevel="1">
      <c r="A151" s="805" t="s">
        <v>2100</v>
      </c>
      <c r="B151" s="805"/>
      <c r="C151" s="805"/>
      <c r="D151" s="805"/>
      <c r="E151" s="545">
        <v>50.0</v>
      </c>
      <c r="F151" s="653">
        <v>229.0</v>
      </c>
      <c r="G151" s="803">
        <v>39.41</v>
      </c>
      <c r="H151" s="1348">
        <f t="shared" si="66"/>
        <v>0.1720960699</v>
      </c>
      <c r="I151" s="531">
        <f t="shared" si="67"/>
        <v>189.59</v>
      </c>
      <c r="J151" s="532">
        <f t="shared" si="68"/>
        <v>4.810707942</v>
      </c>
      <c r="K151" s="1297"/>
      <c r="L151" s="655" t="s">
        <v>313</v>
      </c>
      <c r="M151" s="655" t="s">
        <v>313</v>
      </c>
      <c r="N151" s="656">
        <v>189.0</v>
      </c>
      <c r="O151" s="1297"/>
      <c r="P151" s="1342"/>
      <c r="Q151" s="1342"/>
      <c r="R151" s="1342"/>
      <c r="S151" s="1342"/>
      <c r="T151" s="1342"/>
      <c r="U151" s="1342"/>
      <c r="V151" s="1342"/>
      <c r="W151" s="1342"/>
      <c r="X151" s="1342"/>
      <c r="Y151" s="1342"/>
      <c r="Z151" s="1342"/>
      <c r="AA151" s="1342"/>
      <c r="AB151" s="1342"/>
      <c r="AC151" s="1342"/>
    </row>
    <row r="152" ht="14.25" customHeight="1" outlineLevel="1">
      <c r="A152" s="805" t="s">
        <v>843</v>
      </c>
      <c r="B152" s="805"/>
      <c r="C152" s="805"/>
      <c r="D152" s="805"/>
      <c r="E152" s="545">
        <v>50.0</v>
      </c>
      <c r="F152" s="653">
        <v>229.0</v>
      </c>
      <c r="G152" s="803">
        <v>30.94</v>
      </c>
      <c r="H152" s="1348">
        <f t="shared" si="66"/>
        <v>0.1351091703</v>
      </c>
      <c r="I152" s="531">
        <f t="shared" si="67"/>
        <v>198.06</v>
      </c>
      <c r="J152" s="532">
        <f t="shared" si="68"/>
        <v>6.401422107</v>
      </c>
      <c r="K152" s="1297"/>
      <c r="L152" s="655"/>
      <c r="M152" s="655"/>
      <c r="N152" s="656"/>
      <c r="O152" s="1297"/>
      <c r="P152" s="1342"/>
      <c r="Q152" s="1342"/>
      <c r="R152" s="1342"/>
      <c r="S152" s="1342"/>
      <c r="T152" s="1342"/>
      <c r="U152" s="1342"/>
      <c r="V152" s="1342"/>
      <c r="W152" s="1342"/>
      <c r="X152" s="1342"/>
      <c r="Y152" s="1342"/>
      <c r="Z152" s="1342"/>
      <c r="AA152" s="1342"/>
      <c r="AB152" s="1342"/>
      <c r="AC152" s="1342"/>
    </row>
    <row r="153" ht="14.25" customHeight="1" outlineLevel="1">
      <c r="A153" s="1345" t="s">
        <v>2101</v>
      </c>
      <c r="B153" s="1346"/>
      <c r="C153" s="1346"/>
      <c r="D153" s="1346"/>
      <c r="E153" s="741">
        <v>50.0</v>
      </c>
      <c r="F153" s="653">
        <v>229.0</v>
      </c>
      <c r="G153" s="784">
        <v>41.74</v>
      </c>
      <c r="H153" s="542">
        <f t="shared" si="66"/>
        <v>0.1822707424</v>
      </c>
      <c r="I153" s="531">
        <f t="shared" si="67"/>
        <v>187.26</v>
      </c>
      <c r="J153" s="532">
        <f t="shared" si="68"/>
        <v>4.486344034</v>
      </c>
      <c r="K153" s="1297"/>
      <c r="L153" s="655"/>
      <c r="M153" s="655"/>
      <c r="N153" s="656"/>
      <c r="O153" s="1297"/>
      <c r="P153" s="1342"/>
      <c r="Q153" s="1342"/>
      <c r="R153" s="1342"/>
      <c r="S153" s="1342"/>
      <c r="T153" s="1342"/>
      <c r="U153" s="1342"/>
      <c r="V153" s="1342"/>
      <c r="W153" s="1342"/>
      <c r="X153" s="1342"/>
      <c r="Y153" s="1342"/>
      <c r="Z153" s="1342"/>
      <c r="AA153" s="1342"/>
      <c r="AB153" s="1342"/>
      <c r="AC153" s="1342"/>
    </row>
    <row r="154" ht="14.25" customHeight="1">
      <c r="A154" s="1386" t="s">
        <v>1559</v>
      </c>
      <c r="B154" s="670" t="s">
        <v>2102</v>
      </c>
      <c r="C154" s="670"/>
      <c r="D154" s="670"/>
      <c r="E154" s="641"/>
      <c r="F154" s="701"/>
      <c r="G154" s="642"/>
      <c r="H154" s="536"/>
      <c r="I154" s="643"/>
      <c r="J154" s="536"/>
      <c r="K154" s="701"/>
      <c r="L154" s="536"/>
      <c r="M154" s="536"/>
      <c r="N154" s="1344"/>
      <c r="O154" s="1297"/>
      <c r="P154" s="1342"/>
      <c r="Q154" s="1342"/>
      <c r="R154" s="1342"/>
      <c r="S154" s="1342"/>
      <c r="T154" s="1342"/>
      <c r="U154" s="1342"/>
      <c r="V154" s="1342"/>
      <c r="W154" s="1342"/>
      <c r="X154" s="1342"/>
      <c r="Y154" s="1342"/>
      <c r="Z154" s="1342"/>
      <c r="AA154" s="1342"/>
      <c r="AB154" s="1342"/>
      <c r="AC154" s="1342"/>
    </row>
    <row r="155" ht="14.25" customHeight="1" outlineLevel="1">
      <c r="A155" s="1349" t="s">
        <v>1560</v>
      </c>
      <c r="B155" s="89"/>
      <c r="C155" s="89"/>
      <c r="D155" s="89"/>
      <c r="E155" s="547">
        <v>50.0</v>
      </c>
      <c r="F155" s="653">
        <v>199.0</v>
      </c>
      <c r="G155" s="766">
        <v>33.82</v>
      </c>
      <c r="H155" s="1348">
        <f t="shared" ref="H155:H159" si="69">G155/F155</f>
        <v>0.1699497487</v>
      </c>
      <c r="I155" s="531">
        <f t="shared" ref="I155:I159" si="70">F155-G155</f>
        <v>165.18</v>
      </c>
      <c r="J155" s="532">
        <f t="shared" ref="J155:J159" si="71">F155/G155-1</f>
        <v>4.884092253</v>
      </c>
      <c r="K155" s="1297"/>
      <c r="L155" s="655" t="s">
        <v>313</v>
      </c>
      <c r="M155" s="655" t="s">
        <v>313</v>
      </c>
      <c r="N155" s="708">
        <v>159.0</v>
      </c>
      <c r="O155" s="1297"/>
      <c r="P155" s="978"/>
      <c r="Q155" s="978"/>
      <c r="R155" s="978"/>
      <c r="S155" s="978"/>
      <c r="T155" s="978"/>
      <c r="U155" s="978"/>
      <c r="V155" s="978"/>
      <c r="W155" s="978"/>
      <c r="X155" s="978"/>
      <c r="Y155" s="978"/>
      <c r="Z155" s="978"/>
      <c r="AA155" s="978"/>
      <c r="AB155" s="1387"/>
      <c r="AC155" s="1387"/>
    </row>
    <row r="156" ht="14.25" customHeight="1" outlineLevel="1">
      <c r="A156" s="1385" t="s">
        <v>2103</v>
      </c>
      <c r="B156" s="89"/>
      <c r="C156" s="89"/>
      <c r="D156" s="89"/>
      <c r="E156" s="547">
        <v>50.0</v>
      </c>
      <c r="F156" s="965">
        <v>279.0</v>
      </c>
      <c r="G156" s="766">
        <v>43.47</v>
      </c>
      <c r="H156" s="1348">
        <f t="shared" si="69"/>
        <v>0.1558064516</v>
      </c>
      <c r="I156" s="531">
        <f t="shared" si="70"/>
        <v>235.53</v>
      </c>
      <c r="J156" s="532">
        <f t="shared" si="71"/>
        <v>5.418219462</v>
      </c>
      <c r="K156" s="1297"/>
      <c r="L156" s="655" t="s">
        <v>313</v>
      </c>
      <c r="M156" s="655" t="s">
        <v>313</v>
      </c>
      <c r="N156" s="708">
        <v>239.0</v>
      </c>
      <c r="O156" s="1297"/>
      <c r="P156" s="1355"/>
      <c r="Q156" s="1355"/>
      <c r="R156" s="1355"/>
      <c r="S156" s="1355"/>
      <c r="T156" s="1355"/>
      <c r="U156" s="1355"/>
      <c r="V156" s="1355"/>
      <c r="W156" s="1355"/>
      <c r="X156" s="1355"/>
      <c r="Y156" s="1355"/>
      <c r="Z156" s="1355"/>
      <c r="AA156" s="1355"/>
      <c r="AB156" s="1381"/>
      <c r="AC156" s="1381"/>
    </row>
    <row r="157" ht="14.25" customHeight="1" outlineLevel="1">
      <c r="A157" s="1385" t="s">
        <v>2104</v>
      </c>
      <c r="B157" s="89"/>
      <c r="C157" s="89"/>
      <c r="D157" s="89"/>
      <c r="E157" s="547">
        <v>50.0</v>
      </c>
      <c r="F157" s="965">
        <v>259.0</v>
      </c>
      <c r="G157" s="766">
        <v>45.8</v>
      </c>
      <c r="H157" s="1348">
        <f t="shared" si="69"/>
        <v>0.1768339768</v>
      </c>
      <c r="I157" s="531">
        <f t="shared" si="70"/>
        <v>213.2</v>
      </c>
      <c r="J157" s="532">
        <f t="shared" si="71"/>
        <v>4.655021834</v>
      </c>
      <c r="K157" s="1297"/>
      <c r="L157" s="655" t="s">
        <v>313</v>
      </c>
      <c r="M157" s="655" t="s">
        <v>313</v>
      </c>
      <c r="N157" s="708">
        <v>229.0</v>
      </c>
      <c r="O157" s="1297"/>
      <c r="P157" s="978"/>
      <c r="Q157" s="978"/>
      <c r="R157" s="978"/>
      <c r="S157" s="978"/>
      <c r="T157" s="978"/>
      <c r="U157" s="978"/>
      <c r="V157" s="978"/>
      <c r="W157" s="978"/>
      <c r="X157" s="978"/>
      <c r="Y157" s="978"/>
      <c r="Z157" s="978"/>
      <c r="AA157" s="978"/>
      <c r="AB157" s="1380"/>
      <c r="AC157" s="1380"/>
    </row>
    <row r="158" ht="14.25" customHeight="1" outlineLevel="1">
      <c r="A158" s="1385" t="s">
        <v>2105</v>
      </c>
      <c r="B158" s="89"/>
      <c r="C158" s="89"/>
      <c r="D158" s="89"/>
      <c r="E158" s="547">
        <v>50.0</v>
      </c>
      <c r="F158" s="965">
        <v>279.0</v>
      </c>
      <c r="G158" s="766">
        <v>46.31</v>
      </c>
      <c r="H158" s="1348">
        <f t="shared" si="69"/>
        <v>0.1659856631</v>
      </c>
      <c r="I158" s="531">
        <f t="shared" si="70"/>
        <v>232.69</v>
      </c>
      <c r="J158" s="532">
        <f t="shared" si="71"/>
        <v>5.024616713</v>
      </c>
      <c r="K158" s="1297"/>
      <c r="L158" s="1355"/>
      <c r="M158" s="1355"/>
      <c r="N158" s="1354"/>
      <c r="O158" s="1297"/>
      <c r="P158" s="978"/>
      <c r="Q158" s="978"/>
      <c r="R158" s="978"/>
      <c r="S158" s="978"/>
      <c r="T158" s="978"/>
      <c r="U158" s="978"/>
      <c r="V158" s="978"/>
      <c r="W158" s="978"/>
      <c r="X158" s="978"/>
      <c r="Y158" s="978"/>
      <c r="Z158" s="978"/>
      <c r="AA158" s="978"/>
      <c r="AB158" s="1380"/>
      <c r="AC158" s="1380"/>
    </row>
    <row r="159" ht="14.25" customHeight="1" outlineLevel="1">
      <c r="A159" s="1385" t="s">
        <v>2106</v>
      </c>
      <c r="B159" s="89"/>
      <c r="C159" s="89"/>
      <c r="D159" s="89"/>
      <c r="E159" s="547">
        <v>50.0</v>
      </c>
      <c r="F159" s="965">
        <v>279.0</v>
      </c>
      <c r="G159" s="766">
        <v>46.31</v>
      </c>
      <c r="H159" s="1348">
        <f t="shared" si="69"/>
        <v>0.1659856631</v>
      </c>
      <c r="I159" s="531">
        <f t="shared" si="70"/>
        <v>232.69</v>
      </c>
      <c r="J159" s="532">
        <f t="shared" si="71"/>
        <v>5.024616713</v>
      </c>
      <c r="K159" s="1297"/>
      <c r="L159" s="1355"/>
      <c r="M159" s="1355"/>
      <c r="N159" s="1354"/>
      <c r="O159" s="1297"/>
      <c r="P159" s="978"/>
      <c r="Q159" s="978"/>
      <c r="R159" s="978"/>
      <c r="S159" s="978"/>
      <c r="T159" s="978"/>
      <c r="U159" s="978"/>
      <c r="V159" s="978"/>
      <c r="W159" s="978"/>
      <c r="X159" s="978"/>
      <c r="Y159" s="978"/>
      <c r="Z159" s="978"/>
      <c r="AA159" s="978"/>
      <c r="AB159" s="1380"/>
      <c r="AC159" s="1380"/>
    </row>
    <row r="160" ht="14.25" customHeight="1">
      <c r="A160" s="1388" t="s">
        <v>2107</v>
      </c>
      <c r="B160" s="670"/>
      <c r="C160" s="670"/>
      <c r="D160" s="670"/>
      <c r="E160" s="641"/>
      <c r="F160" s="701"/>
      <c r="G160" s="642"/>
      <c r="H160" s="536"/>
      <c r="I160" s="643"/>
      <c r="J160" s="536"/>
      <c r="K160" s="701"/>
      <c r="L160" s="536"/>
      <c r="M160" s="536"/>
      <c r="N160" s="1344"/>
      <c r="O160" s="1297"/>
      <c r="P160" s="1342"/>
      <c r="Q160" s="1342"/>
      <c r="R160" s="1342"/>
      <c r="S160" s="1342"/>
      <c r="T160" s="1342"/>
      <c r="U160" s="1342"/>
      <c r="V160" s="1342"/>
      <c r="W160" s="1342"/>
      <c r="X160" s="1342"/>
      <c r="Y160" s="1342"/>
      <c r="Z160" s="1342"/>
      <c r="AA160" s="1342"/>
      <c r="AB160" s="1342"/>
      <c r="AC160" s="1342"/>
    </row>
    <row r="161" ht="14.25" customHeight="1" outlineLevel="1">
      <c r="A161" s="1389" t="s">
        <v>1249</v>
      </c>
      <c r="B161" s="89"/>
      <c r="C161" s="89"/>
      <c r="D161" s="89"/>
      <c r="E161" s="547">
        <v>50.0</v>
      </c>
      <c r="F161" s="965">
        <v>599.0</v>
      </c>
      <c r="G161" s="766">
        <v>177.83</v>
      </c>
      <c r="H161" s="542">
        <f>G161/F161</f>
        <v>0.2968781302</v>
      </c>
      <c r="I161" s="531">
        <f>F161-G161</f>
        <v>421.17</v>
      </c>
      <c r="J161" s="532">
        <f>F161/G161-1</f>
        <v>2.368385537</v>
      </c>
      <c r="K161" s="1297"/>
      <c r="L161" s="633" t="s">
        <v>313</v>
      </c>
      <c r="M161" s="633" t="s">
        <v>313</v>
      </c>
      <c r="N161" s="656">
        <v>549.0</v>
      </c>
      <c r="O161" s="1297"/>
      <c r="P161" s="1390"/>
      <c r="Q161" s="1390"/>
      <c r="R161" s="1390"/>
      <c r="S161" s="1390"/>
      <c r="T161" s="1390"/>
      <c r="U161" s="1390"/>
      <c r="V161" s="1390"/>
      <c r="W161" s="1390"/>
      <c r="X161" s="1390"/>
      <c r="Y161" s="1390"/>
      <c r="Z161" s="1390"/>
      <c r="AA161" s="1390"/>
      <c r="AB161" s="1390"/>
      <c r="AC161" s="1390"/>
    </row>
    <row r="162" ht="14.25" customHeight="1">
      <c r="A162" s="560" t="s">
        <v>2108</v>
      </c>
      <c r="B162" s="675" t="s">
        <v>2109</v>
      </c>
      <c r="C162" s="675"/>
      <c r="D162" s="675"/>
      <c r="E162" s="641"/>
      <c r="F162" s="701"/>
      <c r="G162" s="642"/>
      <c r="H162" s="536">
        <f>AVERAGE(H163:H165)</f>
        <v>0.2652718169</v>
      </c>
      <c r="I162" s="643"/>
      <c r="J162" s="536"/>
      <c r="K162" s="701"/>
      <c r="L162" s="670"/>
      <c r="M162" s="670"/>
      <c r="N162" s="1344"/>
      <c r="O162" s="1297"/>
      <c r="P162" s="1350"/>
      <c r="Q162" s="1350"/>
      <c r="R162" s="1350"/>
      <c r="S162" s="1350"/>
      <c r="T162" s="1350"/>
      <c r="U162" s="1350"/>
      <c r="V162" s="1350"/>
      <c r="W162" s="1350"/>
      <c r="X162" s="1350"/>
      <c r="Y162" s="1350"/>
      <c r="Z162" s="1350"/>
      <c r="AA162" s="1350"/>
      <c r="AB162" s="1350"/>
      <c r="AC162" s="1350"/>
    </row>
    <row r="163" ht="14.25" customHeight="1" outlineLevel="1">
      <c r="A163" s="1349" t="s">
        <v>2110</v>
      </c>
      <c r="B163" s="89"/>
      <c r="C163" s="89"/>
      <c r="D163" s="89"/>
      <c r="E163" s="545">
        <v>50.0</v>
      </c>
      <c r="F163" s="665">
        <v>699.0</v>
      </c>
      <c r="G163" s="758">
        <v>182.85</v>
      </c>
      <c r="H163" s="542">
        <f t="shared" ref="H163:H164" si="72">G163/F163</f>
        <v>0.2615879828</v>
      </c>
      <c r="I163" s="531">
        <f t="shared" ref="I163:I164" si="73">F163-G163</f>
        <v>516.15</v>
      </c>
      <c r="J163" s="532">
        <f t="shared" ref="J163:J164" si="74">F163/G163-1</f>
        <v>2.822805578</v>
      </c>
      <c r="K163" s="1297"/>
      <c r="L163" s="1353"/>
      <c r="M163" s="1353"/>
      <c r="N163" s="1354"/>
      <c r="O163" s="1297"/>
      <c r="P163" s="1357"/>
      <c r="Q163" s="1357"/>
      <c r="R163" s="1357"/>
      <c r="S163" s="1357"/>
      <c r="T163" s="1357"/>
      <c r="U163" s="1357"/>
      <c r="V163" s="1357"/>
      <c r="W163" s="1357"/>
      <c r="X163" s="1357"/>
      <c r="Y163" s="1357"/>
      <c r="Z163" s="1357"/>
      <c r="AA163" s="1357"/>
      <c r="AB163" s="1350"/>
      <c r="AC163" s="1350"/>
    </row>
    <row r="164" ht="14.25" customHeight="1" outlineLevel="1">
      <c r="A164" s="1349" t="s">
        <v>853</v>
      </c>
      <c r="B164" s="89"/>
      <c r="C164" s="89"/>
      <c r="D164" s="89"/>
      <c r="E164" s="545">
        <v>50.0</v>
      </c>
      <c r="F164" s="665">
        <v>699.0</v>
      </c>
      <c r="G164" s="803">
        <v>188.0</v>
      </c>
      <c r="H164" s="542">
        <f t="shared" si="72"/>
        <v>0.2689556509</v>
      </c>
      <c r="I164" s="531">
        <f t="shared" si="73"/>
        <v>511</v>
      </c>
      <c r="J164" s="532">
        <f t="shared" si="74"/>
        <v>2.718085106</v>
      </c>
      <c r="K164" s="1297"/>
      <c r="L164" s="655" t="s">
        <v>313</v>
      </c>
      <c r="M164" s="655" t="s">
        <v>313</v>
      </c>
      <c r="N164" s="647">
        <v>519.0</v>
      </c>
      <c r="O164" s="1297"/>
      <c r="P164" s="1357"/>
      <c r="Q164" s="1357"/>
      <c r="R164" s="1357"/>
      <c r="S164" s="1357"/>
      <c r="T164" s="1357"/>
      <c r="U164" s="1357"/>
      <c r="V164" s="1357"/>
      <c r="W164" s="1357"/>
      <c r="X164" s="1357"/>
      <c r="Y164" s="1357"/>
      <c r="Z164" s="1357"/>
      <c r="AA164" s="1357"/>
      <c r="AB164" s="1350"/>
      <c r="AC164" s="1350"/>
    </row>
    <row r="165" ht="14.25" customHeight="1">
      <c r="A165" s="560" t="s">
        <v>2111</v>
      </c>
      <c r="B165" s="670" t="s">
        <v>2112</v>
      </c>
      <c r="C165" s="670"/>
      <c r="D165" s="670"/>
      <c r="E165" s="641"/>
      <c r="F165" s="701"/>
      <c r="G165" s="642"/>
      <c r="H165" s="536"/>
      <c r="I165" s="643"/>
      <c r="J165" s="536"/>
      <c r="K165" s="701"/>
      <c r="L165" s="670"/>
      <c r="M165" s="670"/>
      <c r="N165" s="1344"/>
      <c r="O165" s="1297"/>
      <c r="P165" s="1350"/>
      <c r="Q165" s="1350"/>
      <c r="R165" s="1350"/>
      <c r="S165" s="1350"/>
      <c r="T165" s="1350"/>
      <c r="U165" s="1350"/>
      <c r="V165" s="1350"/>
      <c r="W165" s="1350"/>
      <c r="X165" s="1350"/>
      <c r="Y165" s="1350"/>
      <c r="Z165" s="1350"/>
      <c r="AA165" s="1350"/>
      <c r="AB165" s="1350"/>
      <c r="AC165" s="1350"/>
    </row>
    <row r="166" ht="14.25" customHeight="1" outlineLevel="1">
      <c r="A166" s="1349" t="s">
        <v>857</v>
      </c>
      <c r="B166" s="89"/>
      <c r="C166" s="89"/>
      <c r="D166" s="89"/>
      <c r="E166" s="547">
        <v>50.0</v>
      </c>
      <c r="F166" s="822">
        <v>429.0</v>
      </c>
      <c r="G166" s="550">
        <v>90.0</v>
      </c>
      <c r="H166" s="542">
        <f t="shared" ref="H166:H169" si="75">G166/F166</f>
        <v>0.2097902098</v>
      </c>
      <c r="I166" s="531">
        <f t="shared" ref="I166:I169" si="76">F166-G166</f>
        <v>339</v>
      </c>
      <c r="J166" s="532">
        <f t="shared" ref="J166:J169" si="77">F166/G166-1</f>
        <v>3.766666667</v>
      </c>
      <c r="K166" s="1297"/>
      <c r="L166" s="655" t="s">
        <v>313</v>
      </c>
      <c r="M166" s="655" t="s">
        <v>313</v>
      </c>
      <c r="N166" s="708">
        <v>329.0</v>
      </c>
      <c r="O166" s="1297"/>
      <c r="P166" s="978"/>
      <c r="Q166" s="978"/>
      <c r="R166" s="978"/>
      <c r="S166" s="978"/>
      <c r="T166" s="978"/>
      <c r="U166" s="978"/>
      <c r="V166" s="978"/>
      <c r="W166" s="978"/>
      <c r="X166" s="978"/>
      <c r="Y166" s="978"/>
      <c r="Z166" s="978"/>
      <c r="AA166" s="978"/>
      <c r="AB166" s="1380"/>
      <c r="AC166" s="1380"/>
    </row>
    <row r="167" ht="14.25" customHeight="1" outlineLevel="1">
      <c r="A167" s="1349" t="s">
        <v>858</v>
      </c>
      <c r="B167" s="89"/>
      <c r="C167" s="89"/>
      <c r="D167" s="89"/>
      <c r="E167" s="547">
        <v>50.0</v>
      </c>
      <c r="F167" s="965">
        <v>479.0</v>
      </c>
      <c r="G167" s="550">
        <v>121.0</v>
      </c>
      <c r="H167" s="542">
        <f t="shared" si="75"/>
        <v>0.2526096033</v>
      </c>
      <c r="I167" s="531">
        <f t="shared" si="76"/>
        <v>358</v>
      </c>
      <c r="J167" s="532">
        <f t="shared" si="77"/>
        <v>2.958677686</v>
      </c>
      <c r="K167" s="1297"/>
      <c r="L167" s="655" t="s">
        <v>313</v>
      </c>
      <c r="M167" s="655" t="s">
        <v>313</v>
      </c>
      <c r="N167" s="708">
        <v>429.0</v>
      </c>
      <c r="O167" s="1297"/>
      <c r="P167" s="978"/>
      <c r="Q167" s="978"/>
      <c r="R167" s="978"/>
      <c r="S167" s="978"/>
      <c r="T167" s="978"/>
      <c r="U167" s="978"/>
      <c r="V167" s="978"/>
      <c r="W167" s="978"/>
      <c r="X167" s="978"/>
      <c r="Y167" s="978"/>
      <c r="Z167" s="978"/>
      <c r="AA167" s="978"/>
      <c r="AB167" s="1380"/>
      <c r="AC167" s="1380"/>
    </row>
    <row r="168" ht="14.25" customHeight="1" outlineLevel="1">
      <c r="A168" s="1349" t="s">
        <v>859</v>
      </c>
      <c r="B168" s="89"/>
      <c r="C168" s="89"/>
      <c r="D168" s="89"/>
      <c r="E168" s="547">
        <v>50.0</v>
      </c>
      <c r="F168" s="653">
        <v>589.0</v>
      </c>
      <c r="G168" s="550">
        <v>148.0</v>
      </c>
      <c r="H168" s="542">
        <f t="shared" si="75"/>
        <v>0.2512733447</v>
      </c>
      <c r="I168" s="531">
        <f t="shared" si="76"/>
        <v>441</v>
      </c>
      <c r="J168" s="532">
        <f t="shared" si="77"/>
        <v>2.97972973</v>
      </c>
      <c r="K168" s="1297"/>
      <c r="L168" s="710" t="s">
        <v>313</v>
      </c>
      <c r="M168" s="710" t="s">
        <v>313</v>
      </c>
      <c r="N168" s="708">
        <v>449.0</v>
      </c>
      <c r="O168" s="1297"/>
      <c r="P168" s="978"/>
      <c r="Q168" s="978"/>
      <c r="R168" s="978"/>
      <c r="S168" s="978"/>
      <c r="T168" s="978"/>
      <c r="U168" s="978"/>
      <c r="V168" s="978"/>
      <c r="W168" s="978"/>
      <c r="X168" s="978"/>
      <c r="Y168" s="978"/>
      <c r="Z168" s="978"/>
      <c r="AA168" s="978"/>
      <c r="AB168" s="1380"/>
      <c r="AC168" s="1380"/>
    </row>
    <row r="169" ht="14.25" customHeight="1" outlineLevel="1">
      <c r="A169" s="1349" t="s">
        <v>860</v>
      </c>
      <c r="B169" s="89"/>
      <c r="C169" s="89"/>
      <c r="D169" s="89"/>
      <c r="E169" s="547">
        <v>50.0</v>
      </c>
      <c r="F169" s="658">
        <v>499.0</v>
      </c>
      <c r="G169" s="550">
        <v>139.0</v>
      </c>
      <c r="H169" s="542">
        <f t="shared" si="75"/>
        <v>0.2785571142</v>
      </c>
      <c r="I169" s="531">
        <f t="shared" si="76"/>
        <v>360</v>
      </c>
      <c r="J169" s="532">
        <f t="shared" si="77"/>
        <v>2.589928058</v>
      </c>
      <c r="K169" s="1297"/>
      <c r="L169" s="710"/>
      <c r="M169" s="710"/>
      <c r="N169" s="647"/>
      <c r="O169" s="1297"/>
      <c r="P169" s="1357"/>
      <c r="Q169" s="1357"/>
      <c r="R169" s="1357"/>
      <c r="S169" s="1357"/>
      <c r="T169" s="1357"/>
      <c r="U169" s="1357"/>
      <c r="V169" s="1357"/>
      <c r="W169" s="1357"/>
      <c r="X169" s="1357"/>
      <c r="Y169" s="1357"/>
      <c r="Z169" s="1357"/>
      <c r="AA169" s="1357"/>
      <c r="AB169" s="1380"/>
      <c r="AC169" s="1380"/>
    </row>
    <row r="170" ht="14.25" customHeight="1">
      <c r="A170" s="560" t="s">
        <v>2113</v>
      </c>
      <c r="B170" s="675" t="s">
        <v>2114</v>
      </c>
      <c r="C170" s="675"/>
      <c r="D170" s="675"/>
      <c r="E170" s="641"/>
      <c r="F170" s="658"/>
      <c r="G170" s="642"/>
      <c r="H170" s="536"/>
      <c r="I170" s="643"/>
      <c r="J170" s="536"/>
      <c r="K170" s="701"/>
      <c r="L170" s="536"/>
      <c r="M170" s="536"/>
      <c r="N170" s="701"/>
      <c r="O170" s="1297"/>
      <c r="P170" s="1350"/>
      <c r="Q170" s="1350"/>
      <c r="R170" s="1350"/>
      <c r="S170" s="1350"/>
      <c r="T170" s="1350"/>
      <c r="U170" s="1350"/>
      <c r="V170" s="1350"/>
      <c r="W170" s="1350"/>
      <c r="X170" s="1350"/>
      <c r="Y170" s="1350"/>
      <c r="Z170" s="1350"/>
      <c r="AA170" s="1350"/>
      <c r="AB170" s="1380"/>
      <c r="AC170" s="1380"/>
    </row>
    <row r="171" ht="14.25" customHeight="1" outlineLevel="1">
      <c r="A171" s="1349" t="s">
        <v>2115</v>
      </c>
      <c r="B171" s="89"/>
      <c r="C171" s="89"/>
      <c r="D171" s="89"/>
      <c r="E171" s="545">
        <v>50.0</v>
      </c>
      <c r="F171" s="658">
        <v>1299.0</v>
      </c>
      <c r="G171" s="758">
        <v>301.85</v>
      </c>
      <c r="H171" s="542">
        <f t="shared" ref="H171:H172" si="78">G171/F171</f>
        <v>0.2323710547</v>
      </c>
      <c r="I171" s="531">
        <f t="shared" ref="I171:I172" si="79">F171-G171</f>
        <v>997.15</v>
      </c>
      <c r="J171" s="532">
        <f t="shared" ref="J171:J172" si="80">F171/G171-1</f>
        <v>3.303461984</v>
      </c>
      <c r="K171" s="1297"/>
      <c r="L171" s="710"/>
      <c r="M171" s="710"/>
      <c r="N171" s="1391"/>
      <c r="O171" s="1297"/>
      <c r="P171" s="1350"/>
      <c r="Q171" s="1350"/>
      <c r="R171" s="1350"/>
      <c r="S171" s="1350"/>
      <c r="T171" s="1350"/>
      <c r="U171" s="1350"/>
      <c r="V171" s="1350"/>
      <c r="W171" s="1350"/>
      <c r="X171" s="1350"/>
      <c r="Y171" s="1350"/>
      <c r="Z171" s="1350"/>
      <c r="AA171" s="1350"/>
      <c r="AB171" s="1380"/>
      <c r="AC171" s="1380"/>
    </row>
    <row r="172" ht="14.25" customHeight="1" outlineLevel="1">
      <c r="A172" s="1349" t="s">
        <v>2116</v>
      </c>
      <c r="B172" s="89"/>
      <c r="C172" s="89"/>
      <c r="D172" s="89"/>
      <c r="E172" s="545">
        <v>50.0</v>
      </c>
      <c r="F172" s="658">
        <v>999.0</v>
      </c>
      <c r="G172" s="758">
        <v>187.71</v>
      </c>
      <c r="H172" s="1348">
        <f t="shared" si="78"/>
        <v>0.1878978979</v>
      </c>
      <c r="I172" s="531">
        <f t="shared" si="79"/>
        <v>811.29</v>
      </c>
      <c r="J172" s="532">
        <f t="shared" si="80"/>
        <v>4.322039316</v>
      </c>
      <c r="K172" s="1297"/>
      <c r="L172" s="710"/>
      <c r="M172" s="710"/>
      <c r="N172" s="1391"/>
      <c r="O172" s="1297"/>
      <c r="P172" s="1350"/>
      <c r="Q172" s="1350"/>
      <c r="R172" s="1350"/>
      <c r="S172" s="1350"/>
      <c r="T172" s="1350"/>
      <c r="U172" s="1350"/>
      <c r="V172" s="1350"/>
      <c r="W172" s="1350"/>
      <c r="X172" s="1350"/>
      <c r="Y172" s="1350"/>
      <c r="Z172" s="1350"/>
      <c r="AA172" s="1350"/>
      <c r="AB172" s="1380"/>
      <c r="AC172" s="1380"/>
    </row>
    <row r="173" ht="14.25" customHeight="1">
      <c r="A173" s="1392" t="s">
        <v>2117</v>
      </c>
      <c r="B173" s="675" t="s">
        <v>2118</v>
      </c>
      <c r="C173" s="675"/>
      <c r="D173" s="675"/>
      <c r="E173" s="641"/>
      <c r="F173" s="701"/>
      <c r="G173" s="642"/>
      <c r="H173" s="536"/>
      <c r="I173" s="643"/>
      <c r="J173" s="536"/>
      <c r="K173" s="701"/>
      <c r="L173" s="720"/>
      <c r="M173" s="720"/>
      <c r="N173" s="1344"/>
      <c r="O173" s="1297"/>
      <c r="P173" s="1350"/>
      <c r="Q173" s="1350"/>
      <c r="R173" s="1350"/>
      <c r="S173" s="1350"/>
      <c r="T173" s="1350"/>
      <c r="U173" s="1350"/>
      <c r="V173" s="1350"/>
      <c r="W173" s="1350"/>
      <c r="X173" s="1350"/>
      <c r="Y173" s="1350"/>
      <c r="Z173" s="1350"/>
      <c r="AA173" s="1350"/>
      <c r="AB173" s="1350"/>
      <c r="AC173" s="1350"/>
    </row>
    <row r="174" ht="14.25" customHeight="1" outlineLevel="1">
      <c r="A174" s="1349" t="s">
        <v>2119</v>
      </c>
      <c r="B174" s="89"/>
      <c r="C174" s="89"/>
      <c r="D174" s="89"/>
      <c r="E174" s="547">
        <v>50.0</v>
      </c>
      <c r="F174" s="965">
        <v>399.0</v>
      </c>
      <c r="G174" s="550">
        <v>92.75</v>
      </c>
      <c r="H174" s="542">
        <f t="shared" ref="H174:H175" si="81">G174/F174</f>
        <v>0.2324561404</v>
      </c>
      <c r="I174" s="531">
        <f t="shared" ref="I174:I175" si="82">F174-G174</f>
        <v>306.25</v>
      </c>
      <c r="J174" s="532">
        <f t="shared" ref="J174:J175" si="83">F174/G174-1</f>
        <v>3.301886792</v>
      </c>
      <c r="K174" s="1297"/>
      <c r="L174" s="542" t="s">
        <v>313</v>
      </c>
      <c r="M174" s="542" t="s">
        <v>313</v>
      </c>
      <c r="N174" s="656">
        <v>379.0</v>
      </c>
      <c r="O174" s="1297"/>
      <c r="P174" s="1380"/>
      <c r="Q174" s="1380"/>
      <c r="R174" s="1380"/>
      <c r="S174" s="1380"/>
      <c r="T174" s="1380"/>
      <c r="U174" s="1380"/>
      <c r="V174" s="1380"/>
      <c r="W174" s="1380"/>
      <c r="X174" s="1380"/>
      <c r="Y174" s="1380"/>
      <c r="Z174" s="1380"/>
      <c r="AA174" s="1380"/>
      <c r="AB174" s="1380"/>
      <c r="AC174" s="1380"/>
    </row>
    <row r="175" ht="14.25" customHeight="1" outlineLevel="1">
      <c r="A175" s="1349" t="s">
        <v>2120</v>
      </c>
      <c r="B175" s="89"/>
      <c r="C175" s="89"/>
      <c r="D175" s="89"/>
      <c r="E175" s="547">
        <v>50.0</v>
      </c>
      <c r="F175" s="653">
        <v>459.0</v>
      </c>
      <c r="G175" s="550">
        <v>106.89</v>
      </c>
      <c r="H175" s="542">
        <f t="shared" si="81"/>
        <v>0.232875817</v>
      </c>
      <c r="I175" s="531">
        <f t="shared" si="82"/>
        <v>352.11</v>
      </c>
      <c r="J175" s="532">
        <f t="shared" si="83"/>
        <v>3.294134157</v>
      </c>
      <c r="K175" s="1297"/>
      <c r="L175" s="542" t="s">
        <v>313</v>
      </c>
      <c r="M175" s="542" t="s">
        <v>313</v>
      </c>
      <c r="N175" s="656">
        <v>399.0</v>
      </c>
      <c r="O175" s="1297"/>
      <c r="P175" s="1380"/>
      <c r="Q175" s="1380"/>
      <c r="R175" s="1380"/>
      <c r="S175" s="1380"/>
      <c r="T175" s="1380"/>
      <c r="U175" s="1380"/>
      <c r="V175" s="1380"/>
      <c r="W175" s="1380"/>
      <c r="X175" s="1380"/>
      <c r="Y175" s="1380"/>
      <c r="Z175" s="1380"/>
      <c r="AA175" s="1380"/>
      <c r="AB175" s="1380"/>
      <c r="AC175" s="1380"/>
    </row>
    <row r="176" ht="14.25" customHeight="1">
      <c r="A176" s="560" t="s">
        <v>2121</v>
      </c>
      <c r="B176" s="675"/>
      <c r="C176" s="675"/>
      <c r="D176" s="675"/>
      <c r="E176" s="641"/>
      <c r="F176" s="701"/>
      <c r="G176" s="642"/>
      <c r="H176" s="536"/>
      <c r="I176" s="643"/>
      <c r="J176" s="536"/>
      <c r="K176" s="701"/>
      <c r="L176" s="720"/>
      <c r="M176" s="720"/>
      <c r="N176" s="1344"/>
      <c r="O176" s="1297"/>
      <c r="P176" s="1350"/>
      <c r="Q176" s="1350"/>
      <c r="R176" s="1350"/>
      <c r="S176" s="1350"/>
      <c r="T176" s="1350"/>
      <c r="U176" s="1350"/>
      <c r="V176" s="1350"/>
      <c r="W176" s="1350"/>
      <c r="X176" s="1350"/>
      <c r="Y176" s="1350"/>
      <c r="Z176" s="1350"/>
      <c r="AA176" s="1350"/>
      <c r="AB176" s="1350"/>
      <c r="AC176" s="1350"/>
    </row>
    <row r="177" ht="14.25" customHeight="1" outlineLevel="1">
      <c r="A177" s="1349" t="s">
        <v>877</v>
      </c>
      <c r="B177" s="89"/>
      <c r="C177" s="89"/>
      <c r="D177" s="89"/>
      <c r="E177" s="547">
        <v>50.0</v>
      </c>
      <c r="F177" s="653">
        <v>469.0</v>
      </c>
      <c r="G177" s="766">
        <v>113.19</v>
      </c>
      <c r="H177" s="542">
        <f t="shared" ref="H177:H179" si="84">G177/F177</f>
        <v>0.2413432836</v>
      </c>
      <c r="I177" s="531">
        <f t="shared" ref="I177:I179" si="85">F177-G177</f>
        <v>355.81</v>
      </c>
      <c r="J177" s="532">
        <f t="shared" ref="J177:J179" si="86">F177/G177-1</f>
        <v>3.143475572</v>
      </c>
      <c r="K177" s="1297"/>
      <c r="L177" s="542" t="s">
        <v>313</v>
      </c>
      <c r="M177" s="542" t="s">
        <v>313</v>
      </c>
      <c r="N177" s="656">
        <v>379.0</v>
      </c>
      <c r="O177" s="1297"/>
      <c r="P177" s="1380"/>
      <c r="Q177" s="1380"/>
      <c r="R177" s="1380"/>
      <c r="S177" s="1380"/>
      <c r="T177" s="1380"/>
      <c r="U177" s="1380"/>
      <c r="V177" s="1380"/>
      <c r="W177" s="1380"/>
      <c r="X177" s="1380"/>
      <c r="Y177" s="1380"/>
      <c r="Z177" s="1380"/>
      <c r="AA177" s="1380"/>
      <c r="AB177" s="1380"/>
      <c r="AC177" s="1380"/>
    </row>
    <row r="178" ht="14.25" customHeight="1" outlineLevel="1">
      <c r="A178" s="1349" t="s">
        <v>2122</v>
      </c>
      <c r="B178" s="89"/>
      <c r="C178" s="89"/>
      <c r="D178" s="89"/>
      <c r="E178" s="547">
        <v>50.0</v>
      </c>
      <c r="F178" s="653">
        <v>469.0</v>
      </c>
      <c r="G178" s="766">
        <v>92.0</v>
      </c>
      <c r="H178" s="542">
        <f t="shared" si="84"/>
        <v>0.1961620469</v>
      </c>
      <c r="I178" s="531">
        <f t="shared" si="85"/>
        <v>377</v>
      </c>
      <c r="J178" s="532">
        <f t="shared" si="86"/>
        <v>4.097826087</v>
      </c>
      <c r="K178" s="1297"/>
      <c r="L178" s="542"/>
      <c r="M178" s="542"/>
      <c r="N178" s="1393">
        <v>379.0</v>
      </c>
      <c r="O178" s="1297"/>
      <c r="P178" s="1380"/>
      <c r="Q178" s="1380"/>
      <c r="R178" s="1380"/>
      <c r="S178" s="1380"/>
      <c r="T178" s="1380"/>
      <c r="U178" s="1380"/>
      <c r="V178" s="1380"/>
      <c r="W178" s="1380"/>
      <c r="X178" s="1380"/>
      <c r="Y178" s="1380"/>
      <c r="Z178" s="1380"/>
      <c r="AA178" s="1380"/>
      <c r="AB178" s="1380"/>
      <c r="AC178" s="1380"/>
    </row>
    <row r="179" ht="14.25" customHeight="1" outlineLevel="1">
      <c r="A179" s="1349" t="s">
        <v>878</v>
      </c>
      <c r="B179" s="89"/>
      <c r="C179" s="89"/>
      <c r="D179" s="89"/>
      <c r="E179" s="547">
        <v>50.0</v>
      </c>
      <c r="F179" s="653">
        <v>449.0</v>
      </c>
      <c r="G179" s="766">
        <v>86.6</v>
      </c>
      <c r="H179" s="1348">
        <f t="shared" si="84"/>
        <v>0.1928730512</v>
      </c>
      <c r="I179" s="531">
        <f t="shared" si="85"/>
        <v>362.4</v>
      </c>
      <c r="J179" s="532">
        <f t="shared" si="86"/>
        <v>4.184757506</v>
      </c>
      <c r="K179" s="1297"/>
      <c r="L179" s="542" t="s">
        <v>313</v>
      </c>
      <c r="M179" s="542" t="s">
        <v>313</v>
      </c>
      <c r="N179" s="656">
        <v>379.0</v>
      </c>
      <c r="O179" s="1297"/>
      <c r="P179" s="1380"/>
      <c r="Q179" s="1380"/>
      <c r="R179" s="1380"/>
      <c r="S179" s="1380"/>
      <c r="T179" s="1380"/>
      <c r="U179" s="1380"/>
      <c r="V179" s="1380"/>
      <c r="W179" s="1380"/>
      <c r="X179" s="1380"/>
      <c r="Y179" s="1380"/>
      <c r="Z179" s="1380"/>
      <c r="AA179" s="1380"/>
      <c r="AB179" s="1350"/>
      <c r="AC179" s="1350"/>
    </row>
    <row r="180" ht="14.25" customHeight="1">
      <c r="A180" s="560" t="s">
        <v>2123</v>
      </c>
      <c r="B180" s="1394" t="s">
        <v>2124</v>
      </c>
      <c r="C180" s="675"/>
      <c r="D180" s="675"/>
      <c r="E180" s="641"/>
      <c r="F180" s="658"/>
      <c r="G180" s="642"/>
      <c r="H180" s="536"/>
      <c r="I180" s="643"/>
      <c r="J180" s="536"/>
      <c r="K180" s="701"/>
      <c r="L180" s="720"/>
      <c r="M180" s="720"/>
      <c r="N180" s="701"/>
      <c r="O180" s="1297"/>
      <c r="P180" s="1350"/>
      <c r="Q180" s="1350"/>
      <c r="R180" s="1350"/>
      <c r="S180" s="1350"/>
      <c r="T180" s="1350"/>
      <c r="U180" s="1350"/>
      <c r="V180" s="1350"/>
      <c r="W180" s="1350"/>
      <c r="X180" s="1350"/>
      <c r="Y180" s="1350"/>
      <c r="Z180" s="1350"/>
      <c r="AA180" s="1350"/>
      <c r="AB180" s="1350"/>
      <c r="AC180" s="1350"/>
    </row>
    <row r="181" ht="14.25" customHeight="1" outlineLevel="1">
      <c r="A181" s="1349" t="s">
        <v>2125</v>
      </c>
      <c r="B181" s="1349" t="s">
        <v>889</v>
      </c>
      <c r="C181" s="89"/>
      <c r="D181" s="89"/>
      <c r="E181" s="545">
        <v>50.0</v>
      </c>
      <c r="F181" s="658">
        <v>569.0</v>
      </c>
      <c r="G181" s="758">
        <v>128.02</v>
      </c>
      <c r="H181" s="542">
        <f t="shared" ref="H181:H182" si="87">G181/F181</f>
        <v>0.2249912127</v>
      </c>
      <c r="I181" s="531">
        <f t="shared" ref="I181:I182" si="88">F181-G181</f>
        <v>440.98</v>
      </c>
      <c r="J181" s="532">
        <f t="shared" ref="J181:J182" si="89">F181/G181-1</f>
        <v>3.444618028</v>
      </c>
      <c r="K181" s="1297"/>
      <c r="L181" s="710"/>
      <c r="M181" s="710"/>
      <c r="N181" s="1391">
        <v>569.0</v>
      </c>
      <c r="O181" s="1297"/>
      <c r="P181" s="1350"/>
      <c r="Q181" s="1350"/>
      <c r="R181" s="1350"/>
      <c r="S181" s="1350"/>
      <c r="T181" s="1350"/>
      <c r="U181" s="1350"/>
      <c r="V181" s="1350"/>
      <c r="W181" s="1350"/>
      <c r="X181" s="1350"/>
      <c r="Y181" s="1350"/>
      <c r="Z181" s="1350"/>
      <c r="AA181" s="1350"/>
      <c r="AB181" s="1350"/>
      <c r="AC181" s="1350"/>
    </row>
    <row r="182" ht="14.25" customHeight="1" outlineLevel="1">
      <c r="A182" s="1395" t="s">
        <v>886</v>
      </c>
      <c r="B182" s="89"/>
      <c r="C182" s="89"/>
      <c r="D182" s="89"/>
      <c r="E182" s="545">
        <v>50.0</v>
      </c>
      <c r="F182" s="658">
        <v>599.0</v>
      </c>
      <c r="G182" s="758">
        <v>132.92</v>
      </c>
      <c r="H182" s="542">
        <f t="shared" si="87"/>
        <v>0.221903172</v>
      </c>
      <c r="I182" s="531">
        <f t="shared" si="88"/>
        <v>466.08</v>
      </c>
      <c r="J182" s="532">
        <f t="shared" si="89"/>
        <v>3.506470057</v>
      </c>
      <c r="K182" s="1297"/>
      <c r="L182" s="710"/>
      <c r="M182" s="710"/>
      <c r="N182" s="1391">
        <v>599.0</v>
      </c>
      <c r="O182" s="1297"/>
      <c r="P182" s="1350"/>
      <c r="Q182" s="1350"/>
      <c r="R182" s="1350"/>
      <c r="S182" s="1350"/>
      <c r="T182" s="1350"/>
      <c r="U182" s="1350"/>
      <c r="V182" s="1350"/>
      <c r="W182" s="1350"/>
      <c r="X182" s="1350"/>
      <c r="Y182" s="1350"/>
      <c r="Z182" s="1350"/>
      <c r="AA182" s="1350"/>
      <c r="AB182" s="1350"/>
      <c r="AC182" s="1350"/>
    </row>
    <row r="183">
      <c r="A183" s="1297"/>
      <c r="B183" s="1297"/>
      <c r="C183" s="1297"/>
      <c r="D183" s="1297"/>
      <c r="E183" s="1297"/>
      <c r="F183" s="1296"/>
      <c r="G183" s="1296"/>
      <c r="H183" s="1296"/>
      <c r="I183" s="1296"/>
      <c r="J183" s="1296"/>
      <c r="K183" s="1296"/>
      <c r="L183" s="1297"/>
      <c r="M183" s="1297"/>
      <c r="N183" s="1297"/>
      <c r="O183" s="1297"/>
      <c r="P183" s="1297"/>
      <c r="Q183" s="1297"/>
      <c r="R183" s="1297"/>
      <c r="S183" s="1297"/>
      <c r="T183" s="1297"/>
      <c r="U183" s="1297"/>
      <c r="V183" s="1297"/>
      <c r="W183" s="1297"/>
      <c r="X183" s="1297"/>
      <c r="Y183" s="1297"/>
      <c r="Z183" s="1297"/>
      <c r="AA183" s="1297"/>
      <c r="AB183" s="1297"/>
      <c r="AC183" s="1297"/>
    </row>
    <row r="184">
      <c r="A184" s="1297"/>
      <c r="B184" s="1297"/>
      <c r="C184" s="1297"/>
      <c r="D184" s="1297"/>
      <c r="E184" s="1297"/>
      <c r="F184" s="1296"/>
      <c r="G184" s="1296"/>
      <c r="H184" s="1296"/>
      <c r="I184" s="1296"/>
      <c r="J184" s="1296"/>
      <c r="K184" s="1296"/>
      <c r="L184" s="1297"/>
      <c r="M184" s="1297"/>
      <c r="N184" s="1297"/>
      <c r="O184" s="1297"/>
      <c r="P184" s="1297"/>
      <c r="Q184" s="1297"/>
      <c r="R184" s="1297"/>
      <c r="S184" s="1297"/>
      <c r="T184" s="1297"/>
      <c r="U184" s="1297"/>
      <c r="V184" s="1297"/>
      <c r="W184" s="1297"/>
      <c r="X184" s="1297"/>
      <c r="Y184" s="1297"/>
      <c r="Z184" s="1297"/>
      <c r="AA184" s="1297"/>
      <c r="AB184" s="1297"/>
      <c r="AC184" s="1297"/>
    </row>
    <row r="185">
      <c r="A185" s="1297"/>
      <c r="B185" s="1297"/>
      <c r="C185" s="1297"/>
      <c r="D185" s="1297"/>
      <c r="E185" s="1297"/>
      <c r="F185" s="1296"/>
      <c r="G185" s="1296"/>
      <c r="H185" s="1296"/>
      <c r="I185" s="1296"/>
      <c r="J185" s="1296"/>
      <c r="K185" s="1296"/>
      <c r="L185" s="1297"/>
      <c r="M185" s="1297"/>
      <c r="N185" s="1297"/>
      <c r="O185" s="1297"/>
      <c r="P185" s="1297"/>
      <c r="Q185" s="1297"/>
      <c r="R185" s="1297"/>
      <c r="S185" s="1297"/>
      <c r="T185" s="1297"/>
      <c r="U185" s="1297"/>
      <c r="V185" s="1297"/>
      <c r="W185" s="1297"/>
      <c r="X185" s="1297"/>
      <c r="Y185" s="1297"/>
      <c r="Z185" s="1297"/>
      <c r="AA185" s="1297"/>
      <c r="AB185" s="1297"/>
      <c r="AC185" s="1297"/>
    </row>
    <row r="186">
      <c r="A186" s="1297"/>
      <c r="B186" s="1297"/>
      <c r="C186" s="1297"/>
      <c r="D186" s="1297"/>
      <c r="E186" s="1297"/>
      <c r="F186" s="1296"/>
      <c r="G186" s="1296"/>
      <c r="H186" s="1296"/>
      <c r="I186" s="1296"/>
      <c r="J186" s="1296"/>
      <c r="K186" s="1296"/>
      <c r="L186" s="1297"/>
      <c r="M186" s="1297"/>
      <c r="N186" s="1297"/>
      <c r="O186" s="1297"/>
      <c r="P186" s="1297"/>
      <c r="Q186" s="1297"/>
      <c r="R186" s="1297"/>
      <c r="S186" s="1297"/>
      <c r="T186" s="1297"/>
      <c r="U186" s="1297"/>
      <c r="V186" s="1297"/>
      <c r="W186" s="1297"/>
      <c r="X186" s="1297"/>
      <c r="Y186" s="1297"/>
      <c r="Z186" s="1297"/>
      <c r="AA186" s="1297"/>
      <c r="AB186" s="1297"/>
      <c r="AC186" s="1297"/>
    </row>
    <row r="187">
      <c r="A187" s="1297"/>
      <c r="B187" s="1297"/>
      <c r="C187" s="1297"/>
      <c r="D187" s="1297"/>
      <c r="E187" s="1297"/>
      <c r="F187" s="1296"/>
      <c r="G187" s="1296"/>
      <c r="H187" s="1296"/>
      <c r="I187" s="1296"/>
      <c r="J187" s="1296"/>
      <c r="K187" s="1296"/>
      <c r="L187" s="1297"/>
      <c r="M187" s="1297"/>
      <c r="N187" s="1297"/>
      <c r="O187" s="1297"/>
      <c r="P187" s="1297"/>
      <c r="Q187" s="1297"/>
      <c r="R187" s="1297"/>
      <c r="S187" s="1297"/>
      <c r="T187" s="1297"/>
      <c r="U187" s="1297"/>
      <c r="V187" s="1297"/>
      <c r="W187" s="1297"/>
      <c r="X187" s="1297"/>
      <c r="Y187" s="1297"/>
      <c r="Z187" s="1297"/>
      <c r="AA187" s="1297"/>
      <c r="AB187" s="1297"/>
      <c r="AC187" s="1297"/>
    </row>
    <row r="188">
      <c r="A188" s="1297"/>
      <c r="B188" s="1297"/>
      <c r="C188" s="1297"/>
      <c r="D188" s="1297"/>
      <c r="E188" s="1297"/>
      <c r="F188" s="1296"/>
      <c r="G188" s="1296"/>
      <c r="H188" s="1296"/>
      <c r="I188" s="1296"/>
      <c r="J188" s="1296"/>
      <c r="K188" s="1296"/>
      <c r="L188" s="1297"/>
      <c r="M188" s="1297"/>
      <c r="N188" s="1297"/>
      <c r="O188" s="1297"/>
      <c r="P188" s="1297"/>
      <c r="Q188" s="1297"/>
      <c r="R188" s="1297"/>
      <c r="S188" s="1297"/>
      <c r="T188" s="1297"/>
      <c r="U188" s="1297"/>
      <c r="V188" s="1297"/>
      <c r="W188" s="1297"/>
      <c r="X188" s="1297"/>
      <c r="Y188" s="1297"/>
      <c r="Z188" s="1297"/>
      <c r="AA188" s="1297"/>
      <c r="AB188" s="1297"/>
      <c r="AC188" s="1297"/>
    </row>
    <row r="189">
      <c r="A189" s="1297"/>
      <c r="B189" s="1297"/>
      <c r="C189" s="1297"/>
      <c r="D189" s="1297"/>
      <c r="E189" s="1297"/>
      <c r="F189" s="1296"/>
      <c r="G189" s="1296"/>
      <c r="H189" s="1296"/>
      <c r="I189" s="1296"/>
      <c r="J189" s="1296"/>
      <c r="K189" s="1296"/>
      <c r="L189" s="1297"/>
      <c r="M189" s="1297"/>
      <c r="N189" s="1297"/>
      <c r="O189" s="1297"/>
      <c r="P189" s="1297"/>
      <c r="Q189" s="1297"/>
      <c r="R189" s="1297"/>
      <c r="S189" s="1297"/>
      <c r="T189" s="1297"/>
      <c r="U189" s="1297"/>
      <c r="V189" s="1297"/>
      <c r="W189" s="1297"/>
      <c r="X189" s="1297"/>
      <c r="Y189" s="1297"/>
      <c r="Z189" s="1297"/>
      <c r="AA189" s="1297"/>
      <c r="AB189" s="1297"/>
      <c r="AC189" s="1297"/>
    </row>
    <row r="190">
      <c r="A190" s="1297"/>
      <c r="B190" s="1297"/>
      <c r="C190" s="1297"/>
      <c r="D190" s="1297"/>
      <c r="E190" s="1297"/>
      <c r="F190" s="1296"/>
      <c r="G190" s="1296"/>
      <c r="H190" s="1296"/>
      <c r="I190" s="1296"/>
      <c r="J190" s="1296"/>
      <c r="K190" s="1296"/>
      <c r="L190" s="1297"/>
      <c r="M190" s="1297"/>
      <c r="N190" s="1297"/>
      <c r="O190" s="1297"/>
      <c r="P190" s="1297"/>
      <c r="Q190" s="1297"/>
      <c r="R190" s="1297"/>
      <c r="S190" s="1297"/>
      <c r="T190" s="1297"/>
      <c r="U190" s="1297"/>
      <c r="V190" s="1297"/>
      <c r="W190" s="1297"/>
      <c r="X190" s="1297"/>
      <c r="Y190" s="1297"/>
      <c r="Z190" s="1297"/>
      <c r="AA190" s="1297"/>
      <c r="AB190" s="1297"/>
      <c r="AC190" s="1297"/>
    </row>
    <row r="191">
      <c r="A191" s="1297"/>
      <c r="B191" s="1297"/>
      <c r="C191" s="1297"/>
      <c r="D191" s="1297"/>
      <c r="E191" s="1297"/>
      <c r="F191" s="1296"/>
      <c r="G191" s="1296"/>
      <c r="H191" s="1296"/>
      <c r="I191" s="1296"/>
      <c r="J191" s="1296"/>
      <c r="K191" s="1296"/>
      <c r="L191" s="1297"/>
      <c r="M191" s="1297"/>
      <c r="N191" s="1297"/>
      <c r="O191" s="1297"/>
      <c r="P191" s="1297"/>
      <c r="Q191" s="1297"/>
      <c r="R191" s="1297"/>
      <c r="S191" s="1297"/>
      <c r="T191" s="1297"/>
      <c r="U191" s="1297"/>
      <c r="V191" s="1297"/>
      <c r="W191" s="1297"/>
      <c r="X191" s="1297"/>
      <c r="Y191" s="1297"/>
      <c r="Z191" s="1297"/>
      <c r="AA191" s="1297"/>
      <c r="AB191" s="1297"/>
      <c r="AC191" s="1297"/>
    </row>
    <row r="192">
      <c r="A192" s="1297"/>
      <c r="B192" s="1297"/>
      <c r="C192" s="1297"/>
      <c r="D192" s="1297"/>
      <c r="E192" s="1297"/>
      <c r="F192" s="1296"/>
      <c r="G192" s="1296"/>
      <c r="H192" s="1296"/>
      <c r="I192" s="1296"/>
      <c r="J192" s="1296"/>
      <c r="K192" s="1296"/>
      <c r="L192" s="1297"/>
      <c r="M192" s="1297"/>
      <c r="N192" s="1297"/>
      <c r="O192" s="1297"/>
      <c r="P192" s="1297"/>
      <c r="Q192" s="1297"/>
      <c r="R192" s="1297"/>
      <c r="S192" s="1297"/>
      <c r="T192" s="1297"/>
      <c r="U192" s="1297"/>
      <c r="V192" s="1297"/>
      <c r="W192" s="1297"/>
      <c r="X192" s="1297"/>
      <c r="Y192" s="1297"/>
      <c r="Z192" s="1297"/>
      <c r="AA192" s="1297"/>
      <c r="AB192" s="1297"/>
      <c r="AC192" s="1297"/>
    </row>
    <row r="193">
      <c r="A193" s="1297"/>
      <c r="B193" s="1297"/>
      <c r="C193" s="1297"/>
      <c r="D193" s="1297"/>
      <c r="E193" s="1297"/>
      <c r="F193" s="1296"/>
      <c r="G193" s="1296"/>
      <c r="H193" s="1296"/>
      <c r="I193" s="1296"/>
      <c r="J193" s="1296"/>
      <c r="K193" s="1296"/>
      <c r="L193" s="1297"/>
      <c r="M193" s="1297"/>
      <c r="N193" s="1297"/>
      <c r="O193" s="1297"/>
      <c r="P193" s="1297"/>
      <c r="Q193" s="1297"/>
      <c r="R193" s="1297"/>
      <c r="S193" s="1297"/>
      <c r="T193" s="1297"/>
      <c r="U193" s="1297"/>
      <c r="V193" s="1297"/>
      <c r="W193" s="1297"/>
      <c r="X193" s="1297"/>
      <c r="Y193" s="1297"/>
      <c r="Z193" s="1297"/>
      <c r="AA193" s="1297"/>
      <c r="AB193" s="1297"/>
      <c r="AC193" s="1297"/>
    </row>
    <row r="194">
      <c r="A194" s="1297"/>
      <c r="B194" s="1297"/>
      <c r="C194" s="1297"/>
      <c r="D194" s="1297"/>
      <c r="E194" s="1297"/>
      <c r="F194" s="1296"/>
      <c r="G194" s="1296"/>
      <c r="H194" s="1296"/>
      <c r="I194" s="1296"/>
      <c r="J194" s="1296"/>
      <c r="K194" s="1296"/>
      <c r="L194" s="1297"/>
      <c r="M194" s="1297"/>
      <c r="N194" s="1297"/>
      <c r="O194" s="1297"/>
      <c r="P194" s="1297"/>
      <c r="Q194" s="1297"/>
      <c r="R194" s="1297"/>
      <c r="S194" s="1297"/>
      <c r="T194" s="1297"/>
      <c r="U194" s="1297"/>
      <c r="V194" s="1297"/>
      <c r="W194" s="1297"/>
      <c r="X194" s="1297"/>
      <c r="Y194" s="1297"/>
      <c r="Z194" s="1297"/>
      <c r="AA194" s="1297"/>
      <c r="AB194" s="1297"/>
      <c r="AC194" s="1297"/>
    </row>
    <row r="195">
      <c r="A195" s="1297"/>
      <c r="B195" s="1297"/>
      <c r="C195" s="1297"/>
      <c r="D195" s="1297"/>
      <c r="E195" s="1297"/>
      <c r="F195" s="1296"/>
      <c r="G195" s="1296"/>
      <c r="H195" s="1296"/>
      <c r="I195" s="1296"/>
      <c r="J195" s="1296"/>
      <c r="K195" s="1296"/>
      <c r="L195" s="1297"/>
      <c r="M195" s="1297"/>
      <c r="N195" s="1297"/>
      <c r="O195" s="1297"/>
      <c r="P195" s="1297"/>
      <c r="Q195" s="1297"/>
      <c r="R195" s="1297"/>
      <c r="S195" s="1297"/>
      <c r="T195" s="1297"/>
      <c r="U195" s="1297"/>
      <c r="V195" s="1297"/>
      <c r="W195" s="1297"/>
      <c r="X195" s="1297"/>
      <c r="Y195" s="1297"/>
      <c r="Z195" s="1297"/>
      <c r="AA195" s="1297"/>
      <c r="AB195" s="1297"/>
      <c r="AC195" s="1297"/>
    </row>
    <row r="196">
      <c r="A196" s="1297"/>
      <c r="B196" s="1297"/>
      <c r="C196" s="1297"/>
      <c r="D196" s="1297"/>
      <c r="E196" s="1297"/>
      <c r="F196" s="1296"/>
      <c r="G196" s="1296"/>
      <c r="H196" s="1296"/>
      <c r="I196" s="1296"/>
      <c r="J196" s="1296"/>
      <c r="K196" s="1296"/>
      <c r="L196" s="1297"/>
      <c r="M196" s="1297"/>
      <c r="N196" s="1297"/>
      <c r="O196" s="1297"/>
      <c r="P196" s="1297"/>
      <c r="Q196" s="1297"/>
      <c r="R196" s="1297"/>
      <c r="S196" s="1297"/>
      <c r="T196" s="1297"/>
      <c r="U196" s="1297"/>
      <c r="V196" s="1297"/>
      <c r="W196" s="1297"/>
      <c r="X196" s="1297"/>
      <c r="Y196" s="1297"/>
      <c r="Z196" s="1297"/>
      <c r="AA196" s="1297"/>
      <c r="AB196" s="1297"/>
      <c r="AC196" s="1297"/>
    </row>
    <row r="197">
      <c r="A197" s="1297"/>
      <c r="B197" s="1297"/>
      <c r="C197" s="1297"/>
      <c r="D197" s="1297"/>
      <c r="E197" s="1297"/>
      <c r="F197" s="1296"/>
      <c r="G197" s="1296"/>
      <c r="H197" s="1296"/>
      <c r="I197" s="1296"/>
      <c r="J197" s="1296"/>
      <c r="K197" s="1296"/>
      <c r="L197" s="1297"/>
      <c r="M197" s="1297"/>
      <c r="N197" s="1297"/>
      <c r="O197" s="1297"/>
      <c r="P197" s="1297"/>
      <c r="Q197" s="1297"/>
      <c r="R197" s="1297"/>
      <c r="S197" s="1297"/>
      <c r="T197" s="1297"/>
      <c r="U197" s="1297"/>
      <c r="V197" s="1297"/>
      <c r="W197" s="1297"/>
      <c r="X197" s="1297"/>
      <c r="Y197" s="1297"/>
      <c r="Z197" s="1297"/>
      <c r="AA197" s="1297"/>
      <c r="AB197" s="1297"/>
      <c r="AC197" s="1297"/>
    </row>
    <row r="198">
      <c r="A198" s="1297"/>
      <c r="B198" s="1297"/>
      <c r="C198" s="1297"/>
      <c r="D198" s="1297"/>
      <c r="E198" s="1297"/>
      <c r="F198" s="1296"/>
      <c r="G198" s="1296"/>
      <c r="H198" s="1296"/>
      <c r="I198" s="1296"/>
      <c r="J198" s="1296"/>
      <c r="K198" s="1296"/>
      <c r="L198" s="1297"/>
      <c r="M198" s="1297"/>
      <c r="N198" s="1297"/>
      <c r="O198" s="1297"/>
      <c r="P198" s="1297"/>
      <c r="Q198" s="1297"/>
      <c r="R198" s="1297"/>
      <c r="S198" s="1297"/>
      <c r="T198" s="1297"/>
      <c r="U198" s="1297"/>
      <c r="V198" s="1297"/>
      <c r="W198" s="1297"/>
      <c r="X198" s="1297"/>
      <c r="Y198" s="1297"/>
      <c r="Z198" s="1297"/>
      <c r="AA198" s="1297"/>
      <c r="AB198" s="1297"/>
      <c r="AC198" s="1297"/>
    </row>
    <row r="199">
      <c r="A199" s="1297"/>
      <c r="B199" s="1297"/>
      <c r="C199" s="1297"/>
      <c r="D199" s="1297"/>
      <c r="E199" s="1297"/>
      <c r="F199" s="1296"/>
      <c r="G199" s="1296"/>
      <c r="H199" s="1296"/>
      <c r="I199" s="1296"/>
      <c r="J199" s="1296"/>
      <c r="K199" s="1296"/>
      <c r="L199" s="1297"/>
      <c r="M199" s="1297"/>
      <c r="N199" s="1297"/>
      <c r="O199" s="1297"/>
      <c r="P199" s="1297"/>
      <c r="Q199" s="1297"/>
      <c r="R199" s="1297"/>
      <c r="S199" s="1297"/>
      <c r="T199" s="1297"/>
      <c r="U199" s="1297"/>
      <c r="V199" s="1297"/>
      <c r="W199" s="1297"/>
      <c r="X199" s="1297"/>
      <c r="Y199" s="1297"/>
      <c r="Z199" s="1297"/>
      <c r="AA199" s="1297"/>
      <c r="AB199" s="1297"/>
      <c r="AC199" s="1297"/>
    </row>
    <row r="200">
      <c r="A200" s="1297"/>
      <c r="B200" s="1297"/>
      <c r="C200" s="1297"/>
      <c r="D200" s="1297"/>
      <c r="E200" s="1297"/>
      <c r="F200" s="1296"/>
      <c r="G200" s="1296"/>
      <c r="H200" s="1296"/>
      <c r="I200" s="1296"/>
      <c r="J200" s="1296"/>
      <c r="K200" s="1296"/>
      <c r="L200" s="1297"/>
      <c r="M200" s="1297"/>
      <c r="N200" s="1297"/>
      <c r="O200" s="1297"/>
      <c r="P200" s="1297"/>
      <c r="Q200" s="1297"/>
      <c r="R200" s="1297"/>
      <c r="S200" s="1297"/>
      <c r="T200" s="1297"/>
      <c r="U200" s="1297"/>
      <c r="V200" s="1297"/>
      <c r="W200" s="1297"/>
      <c r="X200" s="1297"/>
      <c r="Y200" s="1297"/>
      <c r="Z200" s="1297"/>
      <c r="AA200" s="1297"/>
      <c r="AB200" s="1297"/>
      <c r="AC200" s="1297"/>
    </row>
    <row r="201">
      <c r="A201" s="1297"/>
      <c r="B201" s="1297"/>
      <c r="C201" s="1297"/>
      <c r="D201" s="1297"/>
      <c r="E201" s="1297"/>
      <c r="F201" s="1296"/>
      <c r="G201" s="1296"/>
      <c r="H201" s="1296"/>
      <c r="I201" s="1296"/>
      <c r="J201" s="1296"/>
      <c r="K201" s="1296"/>
      <c r="L201" s="1297"/>
      <c r="M201" s="1297"/>
      <c r="N201" s="1297"/>
      <c r="O201" s="1297"/>
      <c r="P201" s="1297"/>
      <c r="Q201" s="1297"/>
      <c r="R201" s="1297"/>
      <c r="S201" s="1297"/>
      <c r="T201" s="1297"/>
      <c r="U201" s="1297"/>
      <c r="V201" s="1297"/>
      <c r="W201" s="1297"/>
      <c r="X201" s="1297"/>
      <c r="Y201" s="1297"/>
      <c r="Z201" s="1297"/>
      <c r="AA201" s="1297"/>
      <c r="AB201" s="1297"/>
      <c r="AC201" s="1297"/>
    </row>
    <row r="202">
      <c r="A202" s="1297"/>
      <c r="B202" s="1297"/>
      <c r="C202" s="1297"/>
      <c r="D202" s="1297"/>
      <c r="E202" s="1297"/>
      <c r="F202" s="1296"/>
      <c r="G202" s="1296"/>
      <c r="H202" s="1296"/>
      <c r="I202" s="1296"/>
      <c r="J202" s="1296"/>
      <c r="K202" s="1296"/>
      <c r="L202" s="1297"/>
      <c r="M202" s="1297"/>
      <c r="N202" s="1297"/>
      <c r="O202" s="1297"/>
      <c r="P202" s="1297"/>
      <c r="Q202" s="1297"/>
      <c r="R202" s="1297"/>
      <c r="S202" s="1297"/>
      <c r="T202" s="1297"/>
      <c r="U202" s="1297"/>
      <c r="V202" s="1297"/>
      <c r="W202" s="1297"/>
      <c r="X202" s="1297"/>
      <c r="Y202" s="1297"/>
      <c r="Z202" s="1297"/>
      <c r="AA202" s="1297"/>
      <c r="AB202" s="1297"/>
      <c r="AC202" s="1297"/>
    </row>
    <row r="203">
      <c r="A203" s="1297"/>
      <c r="B203" s="1297"/>
      <c r="C203" s="1297"/>
      <c r="D203" s="1297"/>
      <c r="E203" s="1297"/>
      <c r="F203" s="1296"/>
      <c r="G203" s="1296"/>
      <c r="H203" s="1296"/>
      <c r="I203" s="1296"/>
      <c r="J203" s="1296"/>
      <c r="K203" s="1296"/>
      <c r="L203" s="1297"/>
      <c r="M203" s="1297"/>
      <c r="N203" s="1297"/>
      <c r="O203" s="1297"/>
      <c r="P203" s="1297"/>
      <c r="Q203" s="1297"/>
      <c r="R203" s="1297"/>
      <c r="S203" s="1297"/>
      <c r="T203" s="1297"/>
      <c r="U203" s="1297"/>
      <c r="V203" s="1297"/>
      <c r="W203" s="1297"/>
      <c r="X203" s="1297"/>
      <c r="Y203" s="1297"/>
      <c r="Z203" s="1297"/>
      <c r="AA203" s="1297"/>
      <c r="AB203" s="1297"/>
      <c r="AC203" s="1297"/>
    </row>
    <row r="204">
      <c r="A204" s="1297"/>
      <c r="B204" s="1297"/>
      <c r="C204" s="1297"/>
      <c r="D204" s="1297"/>
      <c r="E204" s="1297"/>
      <c r="F204" s="1296"/>
      <c r="G204" s="1296"/>
      <c r="H204" s="1296"/>
      <c r="I204" s="1296"/>
      <c r="J204" s="1296"/>
      <c r="K204" s="1296"/>
      <c r="L204" s="1297"/>
      <c r="M204" s="1297"/>
      <c r="N204" s="1297"/>
      <c r="O204" s="1297"/>
      <c r="P204" s="1297"/>
      <c r="Q204" s="1297"/>
      <c r="R204" s="1297"/>
      <c r="S204" s="1297"/>
      <c r="T204" s="1297"/>
      <c r="U204" s="1297"/>
      <c r="V204" s="1297"/>
      <c r="W204" s="1297"/>
      <c r="X204" s="1297"/>
      <c r="Y204" s="1297"/>
      <c r="Z204" s="1297"/>
      <c r="AA204" s="1297"/>
      <c r="AB204" s="1297"/>
      <c r="AC204" s="1297"/>
    </row>
    <row r="205">
      <c r="A205" s="1297"/>
      <c r="B205" s="1297"/>
      <c r="C205" s="1297"/>
      <c r="D205" s="1297"/>
      <c r="E205" s="1297"/>
      <c r="F205" s="1296"/>
      <c r="G205" s="1296"/>
      <c r="H205" s="1296"/>
      <c r="I205" s="1296"/>
      <c r="J205" s="1296"/>
      <c r="K205" s="1296"/>
      <c r="L205" s="1297"/>
      <c r="M205" s="1297"/>
      <c r="N205" s="1297"/>
      <c r="O205" s="1297"/>
      <c r="P205" s="1297"/>
      <c r="Q205" s="1297"/>
      <c r="R205" s="1297"/>
      <c r="S205" s="1297"/>
      <c r="T205" s="1297"/>
      <c r="U205" s="1297"/>
      <c r="V205" s="1297"/>
      <c r="W205" s="1297"/>
      <c r="X205" s="1297"/>
      <c r="Y205" s="1297"/>
      <c r="Z205" s="1297"/>
      <c r="AA205" s="1297"/>
      <c r="AB205" s="1297"/>
      <c r="AC205" s="1297"/>
    </row>
    <row r="206">
      <c r="A206" s="1297"/>
      <c r="B206" s="1297"/>
      <c r="C206" s="1297"/>
      <c r="D206" s="1297"/>
      <c r="E206" s="1297"/>
      <c r="F206" s="1296"/>
      <c r="G206" s="1296"/>
      <c r="H206" s="1296"/>
      <c r="I206" s="1296"/>
      <c r="J206" s="1296"/>
      <c r="K206" s="1296"/>
      <c r="L206" s="1297"/>
      <c r="M206" s="1297"/>
      <c r="N206" s="1297"/>
      <c r="O206" s="1297"/>
      <c r="P206" s="1297"/>
      <c r="Q206" s="1297"/>
      <c r="R206" s="1297"/>
      <c r="S206" s="1297"/>
      <c r="T206" s="1297"/>
      <c r="U206" s="1297"/>
      <c r="V206" s="1297"/>
      <c r="W206" s="1297"/>
      <c r="X206" s="1297"/>
      <c r="Y206" s="1297"/>
      <c r="Z206" s="1297"/>
      <c r="AA206" s="1297"/>
      <c r="AB206" s="1297"/>
      <c r="AC206" s="1297"/>
    </row>
    <row r="207">
      <c r="A207" s="1297"/>
      <c r="B207" s="1297"/>
      <c r="C207" s="1297"/>
      <c r="D207" s="1297"/>
      <c r="E207" s="1297"/>
      <c r="F207" s="1296"/>
      <c r="G207" s="1296"/>
      <c r="H207" s="1296"/>
      <c r="I207" s="1296"/>
      <c r="J207" s="1296"/>
      <c r="K207" s="1296"/>
      <c r="L207" s="1297"/>
      <c r="M207" s="1297"/>
      <c r="N207" s="1297"/>
      <c r="O207" s="1297"/>
      <c r="P207" s="1297"/>
      <c r="Q207" s="1297"/>
      <c r="R207" s="1297"/>
      <c r="S207" s="1297"/>
      <c r="T207" s="1297"/>
      <c r="U207" s="1297"/>
      <c r="V207" s="1297"/>
      <c r="W207" s="1297"/>
      <c r="X207" s="1297"/>
      <c r="Y207" s="1297"/>
      <c r="Z207" s="1297"/>
      <c r="AA207" s="1297"/>
      <c r="AB207" s="1297"/>
      <c r="AC207" s="1297"/>
    </row>
    <row r="208">
      <c r="A208" s="1297"/>
      <c r="B208" s="1297"/>
      <c r="C208" s="1297"/>
      <c r="D208" s="1297"/>
      <c r="E208" s="1297"/>
      <c r="F208" s="1296"/>
      <c r="G208" s="1296"/>
      <c r="H208" s="1296"/>
      <c r="I208" s="1296"/>
      <c r="J208" s="1296"/>
      <c r="K208" s="1296"/>
      <c r="L208" s="1297"/>
      <c r="M208" s="1297"/>
      <c r="N208" s="1297"/>
      <c r="O208" s="1297"/>
      <c r="P208" s="1297"/>
      <c r="Q208" s="1297"/>
      <c r="R208" s="1297"/>
      <c r="S208" s="1297"/>
      <c r="T208" s="1297"/>
      <c r="U208" s="1297"/>
      <c r="V208" s="1297"/>
      <c r="W208" s="1297"/>
      <c r="X208" s="1297"/>
      <c r="Y208" s="1297"/>
      <c r="Z208" s="1297"/>
      <c r="AA208" s="1297"/>
      <c r="AB208" s="1297"/>
      <c r="AC208" s="1297"/>
    </row>
    <row r="209">
      <c r="A209" s="1297"/>
      <c r="B209" s="1297"/>
      <c r="C209" s="1297"/>
      <c r="D209" s="1297"/>
      <c r="E209" s="1297"/>
      <c r="F209" s="1296"/>
      <c r="G209" s="1296"/>
      <c r="H209" s="1296"/>
      <c r="I209" s="1296"/>
      <c r="J209" s="1296"/>
      <c r="K209" s="1296"/>
      <c r="L209" s="1297"/>
      <c r="M209" s="1297"/>
      <c r="N209" s="1297"/>
      <c r="O209" s="1297"/>
      <c r="P209" s="1297"/>
      <c r="Q209" s="1297"/>
      <c r="R209" s="1297"/>
      <c r="S209" s="1297"/>
      <c r="T209" s="1297"/>
      <c r="U209" s="1297"/>
      <c r="V209" s="1297"/>
      <c r="W209" s="1297"/>
      <c r="X209" s="1297"/>
      <c r="Y209" s="1297"/>
      <c r="Z209" s="1297"/>
      <c r="AA209" s="1297"/>
      <c r="AB209" s="1297"/>
      <c r="AC209" s="1297"/>
    </row>
    <row r="210">
      <c r="A210" s="1297"/>
      <c r="B210" s="1297"/>
      <c r="C210" s="1297"/>
      <c r="D210" s="1297"/>
      <c r="E210" s="1297"/>
      <c r="F210" s="1296"/>
      <c r="G210" s="1296"/>
      <c r="H210" s="1296"/>
      <c r="I210" s="1296"/>
      <c r="J210" s="1296"/>
      <c r="K210" s="1296"/>
      <c r="L210" s="1297"/>
      <c r="M210" s="1297"/>
      <c r="N210" s="1297"/>
      <c r="O210" s="1297"/>
      <c r="P210" s="1297"/>
      <c r="Q210" s="1297"/>
      <c r="R210" s="1297"/>
      <c r="S210" s="1297"/>
      <c r="T210" s="1297"/>
      <c r="U210" s="1297"/>
      <c r="V210" s="1297"/>
      <c r="W210" s="1297"/>
      <c r="X210" s="1297"/>
      <c r="Y210" s="1297"/>
      <c r="Z210" s="1297"/>
      <c r="AA210" s="1297"/>
      <c r="AB210" s="1297"/>
      <c r="AC210" s="1297"/>
    </row>
    <row r="211">
      <c r="A211" s="1297"/>
      <c r="B211" s="1297"/>
      <c r="C211" s="1297"/>
      <c r="D211" s="1297"/>
      <c r="E211" s="1297"/>
      <c r="F211" s="1296"/>
      <c r="G211" s="1296"/>
      <c r="H211" s="1296"/>
      <c r="I211" s="1296"/>
      <c r="J211" s="1296"/>
      <c r="K211" s="1296"/>
      <c r="L211" s="1297"/>
      <c r="M211" s="1297"/>
      <c r="N211" s="1297"/>
      <c r="O211" s="1297"/>
      <c r="P211" s="1297"/>
      <c r="Q211" s="1297"/>
      <c r="R211" s="1297"/>
      <c r="S211" s="1297"/>
      <c r="T211" s="1297"/>
      <c r="U211" s="1297"/>
      <c r="V211" s="1297"/>
      <c r="W211" s="1297"/>
      <c r="X211" s="1297"/>
      <c r="Y211" s="1297"/>
      <c r="Z211" s="1297"/>
      <c r="AA211" s="1297"/>
      <c r="AB211" s="1297"/>
      <c r="AC211" s="1297"/>
    </row>
    <row r="212">
      <c r="A212" s="1297"/>
      <c r="B212" s="1297"/>
      <c r="C212" s="1297"/>
      <c r="D212" s="1297"/>
      <c r="E212" s="1297"/>
      <c r="F212" s="1296"/>
      <c r="G212" s="1296"/>
      <c r="H212" s="1296"/>
      <c r="I212" s="1296"/>
      <c r="J212" s="1296"/>
      <c r="K212" s="1296"/>
      <c r="L212" s="1297"/>
      <c r="M212" s="1297"/>
      <c r="N212" s="1297"/>
      <c r="O212" s="1297"/>
      <c r="P212" s="1297"/>
      <c r="Q212" s="1297"/>
      <c r="R212" s="1297"/>
      <c r="S212" s="1297"/>
      <c r="T212" s="1297"/>
      <c r="U212" s="1297"/>
      <c r="V212" s="1297"/>
      <c r="W212" s="1297"/>
      <c r="X212" s="1297"/>
      <c r="Y212" s="1297"/>
      <c r="Z212" s="1297"/>
      <c r="AA212" s="1297"/>
      <c r="AB212" s="1297"/>
      <c r="AC212" s="1297"/>
    </row>
    <row r="213">
      <c r="A213" s="1297"/>
      <c r="B213" s="1297"/>
      <c r="C213" s="1297"/>
      <c r="D213" s="1297"/>
      <c r="E213" s="1297"/>
      <c r="F213" s="1296"/>
      <c r="G213" s="1296"/>
      <c r="H213" s="1296"/>
      <c r="I213" s="1296"/>
      <c r="J213" s="1296"/>
      <c r="K213" s="1296"/>
      <c r="L213" s="1297"/>
      <c r="M213" s="1297"/>
      <c r="N213" s="1297"/>
      <c r="O213" s="1297"/>
      <c r="P213" s="1297"/>
      <c r="Q213" s="1297"/>
      <c r="R213" s="1297"/>
      <c r="S213" s="1297"/>
      <c r="T213" s="1297"/>
      <c r="U213" s="1297"/>
      <c r="V213" s="1297"/>
      <c r="W213" s="1297"/>
      <c r="X213" s="1297"/>
      <c r="Y213" s="1297"/>
      <c r="Z213" s="1297"/>
      <c r="AA213" s="1297"/>
      <c r="AB213" s="1297"/>
      <c r="AC213" s="1297"/>
    </row>
    <row r="214">
      <c r="A214" s="1297"/>
      <c r="B214" s="1297"/>
      <c r="C214" s="1297"/>
      <c r="D214" s="1297"/>
      <c r="E214" s="1297"/>
      <c r="F214" s="1296"/>
      <c r="G214" s="1296"/>
      <c r="H214" s="1296"/>
      <c r="I214" s="1296"/>
      <c r="J214" s="1296"/>
      <c r="K214" s="1296"/>
      <c r="L214" s="1297"/>
      <c r="M214" s="1297"/>
      <c r="N214" s="1297"/>
      <c r="O214" s="1297"/>
      <c r="P214" s="1297"/>
      <c r="Q214" s="1297"/>
      <c r="R214" s="1297"/>
      <c r="S214" s="1297"/>
      <c r="T214" s="1297"/>
      <c r="U214" s="1297"/>
      <c r="V214" s="1297"/>
      <c r="W214" s="1297"/>
      <c r="X214" s="1297"/>
      <c r="Y214" s="1297"/>
      <c r="Z214" s="1297"/>
      <c r="AA214" s="1297"/>
      <c r="AB214" s="1297"/>
      <c r="AC214" s="1297"/>
    </row>
    <row r="215">
      <c r="A215" s="1297"/>
      <c r="B215" s="1297"/>
      <c r="C215" s="1297"/>
      <c r="D215" s="1297"/>
      <c r="E215" s="1297"/>
      <c r="F215" s="1296"/>
      <c r="G215" s="1296"/>
      <c r="H215" s="1296"/>
      <c r="I215" s="1296"/>
      <c r="J215" s="1296"/>
      <c r="K215" s="1296"/>
      <c r="L215" s="1297"/>
      <c r="M215" s="1297"/>
      <c r="N215" s="1297"/>
      <c r="O215" s="1297"/>
      <c r="P215" s="1297"/>
      <c r="Q215" s="1297"/>
      <c r="R215" s="1297"/>
      <c r="S215" s="1297"/>
      <c r="T215" s="1297"/>
      <c r="U215" s="1297"/>
      <c r="V215" s="1297"/>
      <c r="W215" s="1297"/>
      <c r="X215" s="1297"/>
      <c r="Y215" s="1297"/>
      <c r="Z215" s="1297"/>
      <c r="AA215" s="1297"/>
      <c r="AB215" s="1297"/>
      <c r="AC215" s="1297"/>
    </row>
    <row r="216">
      <c r="A216" s="1297"/>
      <c r="B216" s="1297"/>
      <c r="C216" s="1297"/>
      <c r="D216" s="1297"/>
      <c r="E216" s="1297"/>
      <c r="F216" s="1296"/>
      <c r="G216" s="1296"/>
      <c r="H216" s="1296"/>
      <c r="I216" s="1296"/>
      <c r="J216" s="1296"/>
      <c r="K216" s="1296"/>
      <c r="L216" s="1297"/>
      <c r="M216" s="1297"/>
      <c r="N216" s="1297"/>
      <c r="O216" s="1297"/>
      <c r="P216" s="1297"/>
      <c r="Q216" s="1297"/>
      <c r="R216" s="1297"/>
      <c r="S216" s="1297"/>
      <c r="T216" s="1297"/>
      <c r="U216" s="1297"/>
      <c r="V216" s="1297"/>
      <c r="W216" s="1297"/>
      <c r="X216" s="1297"/>
      <c r="Y216" s="1297"/>
      <c r="Z216" s="1297"/>
      <c r="AA216" s="1297"/>
      <c r="AB216" s="1297"/>
      <c r="AC216" s="1297"/>
    </row>
    <row r="217">
      <c r="A217" s="1297"/>
      <c r="B217" s="1297"/>
      <c r="C217" s="1297"/>
      <c r="D217" s="1297"/>
      <c r="E217" s="1297"/>
      <c r="F217" s="1296"/>
      <c r="G217" s="1296"/>
      <c r="H217" s="1296"/>
      <c r="I217" s="1296"/>
      <c r="J217" s="1296"/>
      <c r="K217" s="1296"/>
      <c r="L217" s="1297"/>
      <c r="M217" s="1297"/>
      <c r="N217" s="1297"/>
      <c r="O217" s="1297"/>
      <c r="P217" s="1297"/>
      <c r="Q217" s="1297"/>
      <c r="R217" s="1297"/>
      <c r="S217" s="1297"/>
      <c r="T217" s="1297"/>
      <c r="U217" s="1297"/>
      <c r="V217" s="1297"/>
      <c r="W217" s="1297"/>
      <c r="X217" s="1297"/>
      <c r="Y217" s="1297"/>
      <c r="Z217" s="1297"/>
      <c r="AA217" s="1297"/>
      <c r="AB217" s="1297"/>
      <c r="AC217" s="1297"/>
    </row>
    <row r="218">
      <c r="A218" s="1297"/>
      <c r="B218" s="1297"/>
      <c r="C218" s="1297"/>
      <c r="D218" s="1297"/>
      <c r="E218" s="1297"/>
      <c r="F218" s="1296"/>
      <c r="G218" s="1296"/>
      <c r="H218" s="1296"/>
      <c r="I218" s="1296"/>
      <c r="J218" s="1296"/>
      <c r="K218" s="1296"/>
      <c r="L218" s="1297"/>
      <c r="M218" s="1297"/>
      <c r="N218" s="1297"/>
      <c r="O218" s="1297"/>
      <c r="P218" s="1297"/>
      <c r="Q218" s="1297"/>
      <c r="R218" s="1297"/>
      <c r="S218" s="1297"/>
      <c r="T218" s="1297"/>
      <c r="U218" s="1297"/>
      <c r="V218" s="1297"/>
      <c r="W218" s="1297"/>
      <c r="X218" s="1297"/>
      <c r="Y218" s="1297"/>
      <c r="Z218" s="1297"/>
      <c r="AA218" s="1297"/>
      <c r="AB218" s="1297"/>
      <c r="AC218" s="1297"/>
    </row>
    <row r="219">
      <c r="A219" s="1297"/>
      <c r="B219" s="1297"/>
      <c r="C219" s="1297"/>
      <c r="D219" s="1297"/>
      <c r="E219" s="1297"/>
      <c r="F219" s="1296"/>
      <c r="G219" s="1296"/>
      <c r="H219" s="1296"/>
      <c r="I219" s="1296"/>
      <c r="J219" s="1296"/>
      <c r="K219" s="1296"/>
      <c r="L219" s="1297"/>
      <c r="M219" s="1297"/>
      <c r="N219" s="1297"/>
      <c r="O219" s="1297"/>
      <c r="P219" s="1297"/>
      <c r="Q219" s="1297"/>
      <c r="R219" s="1297"/>
      <c r="S219" s="1297"/>
      <c r="T219" s="1297"/>
      <c r="U219" s="1297"/>
      <c r="V219" s="1297"/>
      <c r="W219" s="1297"/>
      <c r="X219" s="1297"/>
      <c r="Y219" s="1297"/>
      <c r="Z219" s="1297"/>
      <c r="AA219" s="1297"/>
      <c r="AB219" s="1297"/>
      <c r="AC219" s="1297"/>
    </row>
    <row r="220">
      <c r="A220" s="1297"/>
      <c r="B220" s="1297"/>
      <c r="C220" s="1297"/>
      <c r="D220" s="1297"/>
      <c r="E220" s="1297"/>
      <c r="F220" s="1296"/>
      <c r="G220" s="1296"/>
      <c r="H220" s="1296"/>
      <c r="I220" s="1296"/>
      <c r="J220" s="1296"/>
      <c r="K220" s="1296"/>
      <c r="L220" s="1297"/>
      <c r="M220" s="1297"/>
      <c r="N220" s="1297"/>
      <c r="O220" s="1297"/>
      <c r="P220" s="1297"/>
      <c r="Q220" s="1297"/>
      <c r="R220" s="1297"/>
      <c r="S220" s="1297"/>
      <c r="T220" s="1297"/>
      <c r="U220" s="1297"/>
      <c r="V220" s="1297"/>
      <c r="W220" s="1297"/>
      <c r="X220" s="1297"/>
      <c r="Y220" s="1297"/>
      <c r="Z220" s="1297"/>
      <c r="AA220" s="1297"/>
      <c r="AB220" s="1297"/>
      <c r="AC220" s="1297"/>
    </row>
    <row r="221">
      <c r="A221" s="1297"/>
      <c r="B221" s="1297"/>
      <c r="C221" s="1297"/>
      <c r="D221" s="1297"/>
      <c r="E221" s="1297"/>
      <c r="F221" s="1296"/>
      <c r="G221" s="1296"/>
      <c r="H221" s="1296"/>
      <c r="I221" s="1296"/>
      <c r="J221" s="1296"/>
      <c r="K221" s="1296"/>
      <c r="L221" s="1297"/>
      <c r="M221" s="1297"/>
      <c r="N221" s="1297"/>
      <c r="O221" s="1297"/>
      <c r="P221" s="1297"/>
      <c r="Q221" s="1297"/>
      <c r="R221" s="1297"/>
      <c r="S221" s="1297"/>
      <c r="T221" s="1297"/>
      <c r="U221" s="1297"/>
      <c r="V221" s="1297"/>
      <c r="W221" s="1297"/>
      <c r="X221" s="1297"/>
      <c r="Y221" s="1297"/>
      <c r="Z221" s="1297"/>
      <c r="AA221" s="1297"/>
      <c r="AB221" s="1297"/>
      <c r="AC221" s="1297"/>
    </row>
    <row r="222">
      <c r="A222" s="1297"/>
      <c r="B222" s="1297"/>
      <c r="C222" s="1297"/>
      <c r="D222" s="1297"/>
      <c r="E222" s="1297"/>
      <c r="F222" s="1296"/>
      <c r="G222" s="1296"/>
      <c r="H222" s="1296"/>
      <c r="I222" s="1296"/>
      <c r="J222" s="1296"/>
      <c r="K222" s="1296"/>
      <c r="L222" s="1297"/>
      <c r="M222" s="1297"/>
      <c r="N222" s="1297"/>
      <c r="O222" s="1297"/>
      <c r="P222" s="1297"/>
      <c r="Q222" s="1297"/>
      <c r="R222" s="1297"/>
      <c r="S222" s="1297"/>
      <c r="T222" s="1297"/>
      <c r="U222" s="1297"/>
      <c r="V222" s="1297"/>
      <c r="W222" s="1297"/>
      <c r="X222" s="1297"/>
      <c r="Y222" s="1297"/>
      <c r="Z222" s="1297"/>
      <c r="AA222" s="1297"/>
      <c r="AB222" s="1297"/>
      <c r="AC222" s="1297"/>
    </row>
    <row r="223">
      <c r="A223" s="1297"/>
      <c r="B223" s="1297"/>
      <c r="C223" s="1297"/>
      <c r="D223" s="1297"/>
      <c r="E223" s="1297"/>
      <c r="F223" s="1296"/>
      <c r="G223" s="1296"/>
      <c r="H223" s="1296"/>
      <c r="I223" s="1296"/>
      <c r="J223" s="1296"/>
      <c r="K223" s="1296"/>
      <c r="L223" s="1297"/>
      <c r="M223" s="1297"/>
      <c r="N223" s="1297"/>
      <c r="O223" s="1297"/>
      <c r="P223" s="1297"/>
      <c r="Q223" s="1297"/>
      <c r="R223" s="1297"/>
      <c r="S223" s="1297"/>
      <c r="T223" s="1297"/>
      <c r="U223" s="1297"/>
      <c r="V223" s="1297"/>
      <c r="W223" s="1297"/>
      <c r="X223" s="1297"/>
      <c r="Y223" s="1297"/>
      <c r="Z223" s="1297"/>
      <c r="AA223" s="1297"/>
      <c r="AB223" s="1297"/>
      <c r="AC223" s="1297"/>
    </row>
    <row r="224">
      <c r="A224" s="1297"/>
      <c r="B224" s="1297"/>
      <c r="C224" s="1297"/>
      <c r="D224" s="1297"/>
      <c r="E224" s="1297"/>
      <c r="F224" s="1296"/>
      <c r="G224" s="1296"/>
      <c r="H224" s="1296"/>
      <c r="I224" s="1296"/>
      <c r="J224" s="1296"/>
      <c r="K224" s="1296"/>
      <c r="L224" s="1297"/>
      <c r="M224" s="1297"/>
      <c r="N224" s="1297"/>
      <c r="O224" s="1297"/>
      <c r="P224" s="1297"/>
      <c r="Q224" s="1297"/>
      <c r="R224" s="1297"/>
      <c r="S224" s="1297"/>
      <c r="T224" s="1297"/>
      <c r="U224" s="1297"/>
      <c r="V224" s="1297"/>
      <c r="W224" s="1297"/>
      <c r="X224" s="1297"/>
      <c r="Y224" s="1297"/>
      <c r="Z224" s="1297"/>
      <c r="AA224" s="1297"/>
      <c r="AB224" s="1297"/>
      <c r="AC224" s="1297"/>
    </row>
    <row r="225">
      <c r="A225" s="1297"/>
      <c r="B225" s="1297"/>
      <c r="C225" s="1297"/>
      <c r="D225" s="1297"/>
      <c r="E225" s="1297"/>
      <c r="F225" s="1296"/>
      <c r="G225" s="1296"/>
      <c r="H225" s="1296"/>
      <c r="I225" s="1296"/>
      <c r="J225" s="1296"/>
      <c r="K225" s="1296"/>
      <c r="L225" s="1297"/>
      <c r="M225" s="1297"/>
      <c r="N225" s="1297"/>
      <c r="O225" s="1297"/>
      <c r="P225" s="1297"/>
      <c r="Q225" s="1297"/>
      <c r="R225" s="1297"/>
      <c r="S225" s="1297"/>
      <c r="T225" s="1297"/>
      <c r="U225" s="1297"/>
      <c r="V225" s="1297"/>
      <c r="W225" s="1297"/>
      <c r="X225" s="1297"/>
      <c r="Y225" s="1297"/>
      <c r="Z225" s="1297"/>
      <c r="AA225" s="1297"/>
      <c r="AB225" s="1297"/>
      <c r="AC225" s="1297"/>
    </row>
    <row r="226">
      <c r="A226" s="1297"/>
      <c r="B226" s="1297"/>
      <c r="C226" s="1297"/>
      <c r="D226" s="1297"/>
      <c r="E226" s="1297"/>
      <c r="F226" s="1296"/>
      <c r="G226" s="1296"/>
      <c r="H226" s="1296"/>
      <c r="I226" s="1296"/>
      <c r="J226" s="1296"/>
      <c r="K226" s="1296"/>
      <c r="L226" s="1297"/>
      <c r="M226" s="1297"/>
      <c r="N226" s="1297"/>
      <c r="O226" s="1297"/>
      <c r="P226" s="1297"/>
      <c r="Q226" s="1297"/>
      <c r="R226" s="1297"/>
      <c r="S226" s="1297"/>
      <c r="T226" s="1297"/>
      <c r="U226" s="1297"/>
      <c r="V226" s="1297"/>
      <c r="W226" s="1297"/>
      <c r="X226" s="1297"/>
      <c r="Y226" s="1297"/>
      <c r="Z226" s="1297"/>
      <c r="AA226" s="1297"/>
      <c r="AB226" s="1297"/>
      <c r="AC226" s="1297"/>
    </row>
    <row r="227">
      <c r="A227" s="1297"/>
      <c r="B227" s="1297"/>
      <c r="C227" s="1297"/>
      <c r="D227" s="1297"/>
      <c r="E227" s="1297"/>
      <c r="F227" s="1296"/>
      <c r="G227" s="1296"/>
      <c r="H227" s="1296"/>
      <c r="I227" s="1296"/>
      <c r="J227" s="1296"/>
      <c r="K227" s="1296"/>
      <c r="L227" s="1297"/>
      <c r="M227" s="1297"/>
      <c r="N227" s="1297"/>
      <c r="O227" s="1297"/>
      <c r="P227" s="1297"/>
      <c r="Q227" s="1297"/>
      <c r="R227" s="1297"/>
      <c r="S227" s="1297"/>
      <c r="T227" s="1297"/>
      <c r="U227" s="1297"/>
      <c r="V227" s="1297"/>
      <c r="W227" s="1297"/>
      <c r="X227" s="1297"/>
      <c r="Y227" s="1297"/>
      <c r="Z227" s="1297"/>
      <c r="AA227" s="1297"/>
      <c r="AB227" s="1297"/>
      <c r="AC227" s="1297"/>
    </row>
    <row r="228">
      <c r="A228" s="1297"/>
      <c r="B228" s="1297"/>
      <c r="C228" s="1297"/>
      <c r="D228" s="1297"/>
      <c r="E228" s="1297"/>
      <c r="F228" s="1296"/>
      <c r="G228" s="1296"/>
      <c r="H228" s="1296"/>
      <c r="I228" s="1296"/>
      <c r="J228" s="1296"/>
      <c r="K228" s="1296"/>
      <c r="L228" s="1297"/>
      <c r="M228" s="1297"/>
      <c r="N228" s="1297"/>
      <c r="O228" s="1297"/>
      <c r="P228" s="1297"/>
      <c r="Q228" s="1297"/>
      <c r="R228" s="1297"/>
      <c r="S228" s="1297"/>
      <c r="T228" s="1297"/>
      <c r="U228" s="1297"/>
      <c r="V228" s="1297"/>
      <c r="W228" s="1297"/>
      <c r="X228" s="1297"/>
      <c r="Y228" s="1297"/>
      <c r="Z228" s="1297"/>
      <c r="AA228" s="1297"/>
      <c r="AB228" s="1297"/>
      <c r="AC228" s="1297"/>
    </row>
    <row r="229">
      <c r="A229" s="1297"/>
      <c r="B229" s="1297"/>
      <c r="C229" s="1297"/>
      <c r="D229" s="1297"/>
      <c r="E229" s="1297"/>
      <c r="F229" s="1296"/>
      <c r="G229" s="1296"/>
      <c r="H229" s="1296"/>
      <c r="I229" s="1296"/>
      <c r="J229" s="1296"/>
      <c r="K229" s="1296"/>
      <c r="L229" s="1297"/>
      <c r="M229" s="1297"/>
      <c r="N229" s="1297"/>
      <c r="O229" s="1297"/>
      <c r="P229" s="1297"/>
      <c r="Q229" s="1297"/>
      <c r="R229" s="1297"/>
      <c r="S229" s="1297"/>
      <c r="T229" s="1297"/>
      <c r="U229" s="1297"/>
      <c r="V229" s="1297"/>
      <c r="W229" s="1297"/>
      <c r="X229" s="1297"/>
      <c r="Y229" s="1297"/>
      <c r="Z229" s="1297"/>
      <c r="AA229" s="1297"/>
      <c r="AB229" s="1297"/>
      <c r="AC229" s="1297"/>
    </row>
    <row r="230">
      <c r="A230" s="1297"/>
      <c r="B230" s="1297"/>
      <c r="C230" s="1297"/>
      <c r="D230" s="1297"/>
      <c r="E230" s="1297"/>
      <c r="F230" s="1296"/>
      <c r="G230" s="1296"/>
      <c r="H230" s="1296"/>
      <c r="I230" s="1296"/>
      <c r="J230" s="1296"/>
      <c r="K230" s="1296"/>
      <c r="L230" s="1297"/>
      <c r="M230" s="1297"/>
      <c r="N230" s="1297"/>
      <c r="O230" s="1297"/>
      <c r="P230" s="1297"/>
      <c r="Q230" s="1297"/>
      <c r="R230" s="1297"/>
      <c r="S230" s="1297"/>
      <c r="T230" s="1297"/>
      <c r="U230" s="1297"/>
      <c r="V230" s="1297"/>
      <c r="W230" s="1297"/>
      <c r="X230" s="1297"/>
      <c r="Y230" s="1297"/>
      <c r="Z230" s="1297"/>
      <c r="AA230" s="1297"/>
      <c r="AB230" s="1297"/>
      <c r="AC230" s="1297"/>
    </row>
    <row r="231">
      <c r="A231" s="1297"/>
      <c r="B231" s="1297"/>
      <c r="C231" s="1297"/>
      <c r="D231" s="1297"/>
      <c r="E231" s="1297"/>
      <c r="F231" s="1296"/>
      <c r="G231" s="1296"/>
      <c r="H231" s="1296"/>
      <c r="I231" s="1296"/>
      <c r="J231" s="1296"/>
      <c r="K231" s="1296"/>
      <c r="L231" s="1297"/>
      <c r="M231" s="1297"/>
      <c r="N231" s="1297"/>
      <c r="O231" s="1297"/>
      <c r="P231" s="1297"/>
      <c r="Q231" s="1297"/>
      <c r="R231" s="1297"/>
      <c r="S231" s="1297"/>
      <c r="T231" s="1297"/>
      <c r="U231" s="1297"/>
      <c r="V231" s="1297"/>
      <c r="W231" s="1297"/>
      <c r="X231" s="1297"/>
      <c r="Y231" s="1297"/>
      <c r="Z231" s="1297"/>
      <c r="AA231" s="1297"/>
      <c r="AB231" s="1297"/>
      <c r="AC231" s="1297"/>
    </row>
    <row r="232">
      <c r="A232" s="1297"/>
      <c r="B232" s="1297"/>
      <c r="C232" s="1297"/>
      <c r="D232" s="1297"/>
      <c r="E232" s="1297"/>
      <c r="F232" s="1296"/>
      <c r="G232" s="1296"/>
      <c r="H232" s="1296"/>
      <c r="I232" s="1296"/>
      <c r="J232" s="1296"/>
      <c r="K232" s="1296"/>
      <c r="L232" s="1297"/>
      <c r="M232" s="1297"/>
      <c r="N232" s="1297"/>
      <c r="O232" s="1297"/>
      <c r="P232" s="1297"/>
      <c r="Q232" s="1297"/>
      <c r="R232" s="1297"/>
      <c r="S232" s="1297"/>
      <c r="T232" s="1297"/>
      <c r="U232" s="1297"/>
      <c r="V232" s="1297"/>
      <c r="W232" s="1297"/>
      <c r="X232" s="1297"/>
      <c r="Y232" s="1297"/>
      <c r="Z232" s="1297"/>
      <c r="AA232" s="1297"/>
      <c r="AB232" s="1297"/>
      <c r="AC232" s="1297"/>
    </row>
    <row r="233">
      <c r="A233" s="1297"/>
      <c r="B233" s="1297"/>
      <c r="C233" s="1297"/>
      <c r="D233" s="1297"/>
      <c r="E233" s="1297"/>
      <c r="F233" s="1296"/>
      <c r="G233" s="1296"/>
      <c r="H233" s="1296"/>
      <c r="I233" s="1296"/>
      <c r="J233" s="1296"/>
      <c r="K233" s="1296"/>
      <c r="L233" s="1297"/>
      <c r="M233" s="1297"/>
      <c r="N233" s="1297"/>
      <c r="O233" s="1297"/>
      <c r="P233" s="1297"/>
      <c r="Q233" s="1297"/>
      <c r="R233" s="1297"/>
      <c r="S233" s="1297"/>
      <c r="T233" s="1297"/>
      <c r="U233" s="1297"/>
      <c r="V233" s="1297"/>
      <c r="W233" s="1297"/>
      <c r="X233" s="1297"/>
      <c r="Y233" s="1297"/>
      <c r="Z233" s="1297"/>
      <c r="AA233" s="1297"/>
      <c r="AB233" s="1297"/>
      <c r="AC233" s="1297"/>
    </row>
    <row r="234">
      <c r="A234" s="1297"/>
      <c r="B234" s="1297"/>
      <c r="C234" s="1297"/>
      <c r="D234" s="1297"/>
      <c r="E234" s="1297"/>
      <c r="F234" s="1296"/>
      <c r="G234" s="1296"/>
      <c r="H234" s="1296"/>
      <c r="I234" s="1296"/>
      <c r="J234" s="1296"/>
      <c r="K234" s="1296"/>
      <c r="L234" s="1297"/>
      <c r="M234" s="1297"/>
      <c r="N234" s="1297"/>
      <c r="O234" s="1297"/>
      <c r="P234" s="1297"/>
      <c r="Q234" s="1297"/>
      <c r="R234" s="1297"/>
      <c r="S234" s="1297"/>
      <c r="T234" s="1297"/>
      <c r="U234" s="1297"/>
      <c r="V234" s="1297"/>
      <c r="W234" s="1297"/>
      <c r="X234" s="1297"/>
      <c r="Y234" s="1297"/>
      <c r="Z234" s="1297"/>
      <c r="AA234" s="1297"/>
      <c r="AB234" s="1297"/>
      <c r="AC234" s="1297"/>
    </row>
    <row r="235">
      <c r="A235" s="1297"/>
      <c r="B235" s="1297"/>
      <c r="C235" s="1297"/>
      <c r="D235" s="1297"/>
      <c r="E235" s="1297"/>
      <c r="F235" s="1296"/>
      <c r="G235" s="1296"/>
      <c r="H235" s="1296"/>
      <c r="I235" s="1296"/>
      <c r="J235" s="1296"/>
      <c r="K235" s="1296"/>
      <c r="L235" s="1297"/>
      <c r="M235" s="1297"/>
      <c r="N235" s="1297"/>
      <c r="O235" s="1297"/>
      <c r="P235" s="1297"/>
      <c r="Q235" s="1297"/>
      <c r="R235" s="1297"/>
      <c r="S235" s="1297"/>
      <c r="T235" s="1297"/>
      <c r="U235" s="1297"/>
      <c r="V235" s="1297"/>
      <c r="W235" s="1297"/>
      <c r="X235" s="1297"/>
      <c r="Y235" s="1297"/>
      <c r="Z235" s="1297"/>
      <c r="AA235" s="1297"/>
      <c r="AB235" s="1297"/>
      <c r="AC235" s="1297"/>
    </row>
    <row r="236">
      <c r="A236" s="1297"/>
      <c r="B236" s="1297"/>
      <c r="C236" s="1297"/>
      <c r="D236" s="1297"/>
      <c r="E236" s="1297"/>
      <c r="F236" s="1296"/>
      <c r="G236" s="1296"/>
      <c r="H236" s="1296"/>
      <c r="I236" s="1296"/>
      <c r="J236" s="1296"/>
      <c r="K236" s="1296"/>
      <c r="L236" s="1297"/>
      <c r="M236" s="1297"/>
      <c r="N236" s="1297"/>
      <c r="O236" s="1297"/>
      <c r="P236" s="1297"/>
      <c r="Q236" s="1297"/>
      <c r="R236" s="1297"/>
      <c r="S236" s="1297"/>
      <c r="T236" s="1297"/>
      <c r="U236" s="1297"/>
      <c r="V236" s="1297"/>
      <c r="W236" s="1297"/>
      <c r="X236" s="1297"/>
      <c r="Y236" s="1297"/>
      <c r="Z236" s="1297"/>
      <c r="AA236" s="1297"/>
      <c r="AB236" s="1297"/>
      <c r="AC236" s="1297"/>
    </row>
    <row r="237">
      <c r="A237" s="1297"/>
      <c r="B237" s="1297"/>
      <c r="C237" s="1297"/>
      <c r="D237" s="1297"/>
      <c r="E237" s="1297"/>
      <c r="F237" s="1296"/>
      <c r="G237" s="1296"/>
      <c r="H237" s="1296"/>
      <c r="I237" s="1296"/>
      <c r="J237" s="1296"/>
      <c r="K237" s="1296"/>
      <c r="L237" s="1297"/>
      <c r="M237" s="1297"/>
      <c r="N237" s="1297"/>
      <c r="O237" s="1297"/>
      <c r="P237" s="1297"/>
      <c r="Q237" s="1297"/>
      <c r="R237" s="1297"/>
      <c r="S237" s="1297"/>
      <c r="T237" s="1297"/>
      <c r="U237" s="1297"/>
      <c r="V237" s="1297"/>
      <c r="W237" s="1297"/>
      <c r="X237" s="1297"/>
      <c r="Y237" s="1297"/>
      <c r="Z237" s="1297"/>
      <c r="AA237" s="1297"/>
      <c r="AB237" s="1297"/>
      <c r="AC237" s="1297"/>
    </row>
    <row r="238">
      <c r="A238" s="1297"/>
      <c r="B238" s="1297"/>
      <c r="C238" s="1297"/>
      <c r="D238" s="1297"/>
      <c r="E238" s="1297"/>
      <c r="F238" s="1296"/>
      <c r="G238" s="1296"/>
      <c r="H238" s="1296"/>
      <c r="I238" s="1296"/>
      <c r="J238" s="1296"/>
      <c r="K238" s="1296"/>
      <c r="L238" s="1297"/>
      <c r="M238" s="1297"/>
      <c r="N238" s="1297"/>
      <c r="O238" s="1297"/>
      <c r="P238" s="1297"/>
      <c r="Q238" s="1297"/>
      <c r="R238" s="1297"/>
      <c r="S238" s="1297"/>
      <c r="T238" s="1297"/>
      <c r="U238" s="1297"/>
      <c r="V238" s="1297"/>
      <c r="W238" s="1297"/>
      <c r="X238" s="1297"/>
      <c r="Y238" s="1297"/>
      <c r="Z238" s="1297"/>
      <c r="AA238" s="1297"/>
      <c r="AB238" s="1297"/>
      <c r="AC238" s="1297"/>
    </row>
    <row r="239">
      <c r="A239" s="1297"/>
      <c r="B239" s="1297"/>
      <c r="C239" s="1297"/>
      <c r="D239" s="1297"/>
      <c r="E239" s="1297"/>
      <c r="F239" s="1296"/>
      <c r="G239" s="1296"/>
      <c r="H239" s="1296"/>
      <c r="I239" s="1296"/>
      <c r="J239" s="1296"/>
      <c r="K239" s="1296"/>
      <c r="L239" s="1297"/>
      <c r="M239" s="1297"/>
      <c r="N239" s="1297"/>
      <c r="O239" s="1297"/>
      <c r="P239" s="1297"/>
      <c r="Q239" s="1297"/>
      <c r="R239" s="1297"/>
      <c r="S239" s="1297"/>
      <c r="T239" s="1297"/>
      <c r="U239" s="1297"/>
      <c r="V239" s="1297"/>
      <c r="W239" s="1297"/>
      <c r="X239" s="1297"/>
      <c r="Y239" s="1297"/>
      <c r="Z239" s="1297"/>
      <c r="AA239" s="1297"/>
      <c r="AB239" s="1297"/>
      <c r="AC239" s="1297"/>
    </row>
    <row r="240">
      <c r="A240" s="1297"/>
      <c r="B240" s="1297"/>
      <c r="C240" s="1297"/>
      <c r="D240" s="1297"/>
      <c r="E240" s="1297"/>
      <c r="F240" s="1296"/>
      <c r="G240" s="1296"/>
      <c r="H240" s="1296"/>
      <c r="I240" s="1296"/>
      <c r="J240" s="1296"/>
      <c r="K240" s="1296"/>
      <c r="L240" s="1297"/>
      <c r="M240" s="1297"/>
      <c r="N240" s="1297"/>
      <c r="O240" s="1297"/>
      <c r="P240" s="1297"/>
      <c r="Q240" s="1297"/>
      <c r="R240" s="1297"/>
      <c r="S240" s="1297"/>
      <c r="T240" s="1297"/>
      <c r="U240" s="1297"/>
      <c r="V240" s="1297"/>
      <c r="W240" s="1297"/>
      <c r="X240" s="1297"/>
      <c r="Y240" s="1297"/>
      <c r="Z240" s="1297"/>
      <c r="AA240" s="1297"/>
      <c r="AB240" s="1297"/>
      <c r="AC240" s="1297"/>
    </row>
    <row r="241">
      <c r="A241" s="1297"/>
      <c r="B241" s="1297"/>
      <c r="C241" s="1297"/>
      <c r="D241" s="1297"/>
      <c r="E241" s="1297"/>
      <c r="F241" s="1296"/>
      <c r="G241" s="1296"/>
      <c r="H241" s="1296"/>
      <c r="I241" s="1296"/>
      <c r="J241" s="1296"/>
      <c r="K241" s="1296"/>
      <c r="L241" s="1297"/>
      <c r="M241" s="1297"/>
      <c r="N241" s="1297"/>
      <c r="O241" s="1297"/>
      <c r="P241" s="1297"/>
      <c r="Q241" s="1297"/>
      <c r="R241" s="1297"/>
      <c r="S241" s="1297"/>
      <c r="T241" s="1297"/>
      <c r="U241" s="1297"/>
      <c r="V241" s="1297"/>
      <c r="W241" s="1297"/>
      <c r="X241" s="1297"/>
      <c r="Y241" s="1297"/>
      <c r="Z241" s="1297"/>
      <c r="AA241" s="1297"/>
      <c r="AB241" s="1297"/>
      <c r="AC241" s="1297"/>
    </row>
    <row r="242">
      <c r="A242" s="1297"/>
      <c r="B242" s="1297"/>
      <c r="C242" s="1297"/>
      <c r="D242" s="1297"/>
      <c r="E242" s="1297"/>
      <c r="F242" s="1296"/>
      <c r="G242" s="1296"/>
      <c r="H242" s="1296"/>
      <c r="I242" s="1296"/>
      <c r="J242" s="1296"/>
      <c r="K242" s="1296"/>
      <c r="L242" s="1297"/>
      <c r="M242" s="1297"/>
      <c r="N242" s="1297"/>
      <c r="O242" s="1297"/>
      <c r="P242" s="1297"/>
      <c r="Q242" s="1297"/>
      <c r="R242" s="1297"/>
      <c r="S242" s="1297"/>
      <c r="T242" s="1297"/>
      <c r="U242" s="1297"/>
      <c r="V242" s="1297"/>
      <c r="W242" s="1297"/>
      <c r="X242" s="1297"/>
      <c r="Y242" s="1297"/>
      <c r="Z242" s="1297"/>
      <c r="AA242" s="1297"/>
      <c r="AB242" s="1297"/>
      <c r="AC242" s="1297"/>
    </row>
    <row r="243">
      <c r="A243" s="1297"/>
      <c r="B243" s="1297"/>
      <c r="C243" s="1297"/>
      <c r="D243" s="1297"/>
      <c r="E243" s="1297"/>
      <c r="F243" s="1296"/>
      <c r="G243" s="1296"/>
      <c r="H243" s="1296"/>
      <c r="I243" s="1296"/>
      <c r="J243" s="1296"/>
      <c r="K243" s="1296"/>
      <c r="L243" s="1297"/>
      <c r="M243" s="1297"/>
      <c r="N243" s="1297"/>
      <c r="O243" s="1297"/>
      <c r="P243" s="1297"/>
      <c r="Q243" s="1297"/>
      <c r="R243" s="1297"/>
      <c r="S243" s="1297"/>
      <c r="T243" s="1297"/>
      <c r="U243" s="1297"/>
      <c r="V243" s="1297"/>
      <c r="W243" s="1297"/>
      <c r="X243" s="1297"/>
      <c r="Y243" s="1297"/>
      <c r="Z243" s="1297"/>
      <c r="AA243" s="1297"/>
      <c r="AB243" s="1297"/>
      <c r="AC243" s="1297"/>
    </row>
    <row r="244">
      <c r="A244" s="1297"/>
      <c r="B244" s="1297"/>
      <c r="C244" s="1297"/>
      <c r="D244" s="1297"/>
      <c r="E244" s="1297"/>
      <c r="F244" s="1296"/>
      <c r="G244" s="1296"/>
      <c r="H244" s="1296"/>
      <c r="I244" s="1296"/>
      <c r="J244" s="1296"/>
      <c r="K244" s="1296"/>
      <c r="L244" s="1297"/>
      <c r="M244" s="1297"/>
      <c r="N244" s="1297"/>
      <c r="O244" s="1297"/>
      <c r="P244" s="1297"/>
      <c r="Q244" s="1297"/>
      <c r="R244" s="1297"/>
      <c r="S244" s="1297"/>
      <c r="T244" s="1297"/>
      <c r="U244" s="1297"/>
      <c r="V244" s="1297"/>
      <c r="W244" s="1297"/>
      <c r="X244" s="1297"/>
      <c r="Y244" s="1297"/>
      <c r="Z244" s="1297"/>
      <c r="AA244" s="1297"/>
      <c r="AB244" s="1297"/>
      <c r="AC244" s="1297"/>
    </row>
    <row r="245">
      <c r="A245" s="1297"/>
      <c r="B245" s="1297"/>
      <c r="C245" s="1297"/>
      <c r="D245" s="1297"/>
      <c r="E245" s="1297"/>
      <c r="F245" s="1296"/>
      <c r="G245" s="1296"/>
      <c r="H245" s="1296"/>
      <c r="I245" s="1296"/>
      <c r="J245" s="1296"/>
      <c r="K245" s="1296"/>
      <c r="L245" s="1297"/>
      <c r="M245" s="1297"/>
      <c r="N245" s="1297"/>
      <c r="O245" s="1297"/>
      <c r="P245" s="1297"/>
      <c r="Q245" s="1297"/>
      <c r="R245" s="1297"/>
      <c r="S245" s="1297"/>
      <c r="T245" s="1297"/>
      <c r="U245" s="1297"/>
      <c r="V245" s="1297"/>
      <c r="W245" s="1297"/>
      <c r="X245" s="1297"/>
      <c r="Y245" s="1297"/>
      <c r="Z245" s="1297"/>
      <c r="AA245" s="1297"/>
      <c r="AB245" s="1297"/>
      <c r="AC245" s="1297"/>
    </row>
    <row r="246">
      <c r="A246" s="1297"/>
      <c r="B246" s="1297"/>
      <c r="C246" s="1297"/>
      <c r="D246" s="1297"/>
      <c r="E246" s="1297"/>
      <c r="F246" s="1296"/>
      <c r="G246" s="1296"/>
      <c r="H246" s="1296"/>
      <c r="I246" s="1296"/>
      <c r="J246" s="1296"/>
      <c r="K246" s="1296"/>
      <c r="L246" s="1297"/>
      <c r="M246" s="1297"/>
      <c r="N246" s="1297"/>
      <c r="O246" s="1297"/>
      <c r="P246" s="1297"/>
      <c r="Q246" s="1297"/>
      <c r="R246" s="1297"/>
      <c r="S246" s="1297"/>
      <c r="T246" s="1297"/>
      <c r="U246" s="1297"/>
      <c r="V246" s="1297"/>
      <c r="W246" s="1297"/>
      <c r="X246" s="1297"/>
      <c r="Y246" s="1297"/>
      <c r="Z246" s="1297"/>
      <c r="AA246" s="1297"/>
      <c r="AB246" s="1297"/>
      <c r="AC246" s="1297"/>
    </row>
    <row r="247">
      <c r="A247" s="1297"/>
      <c r="B247" s="1297"/>
      <c r="C247" s="1297"/>
      <c r="D247" s="1297"/>
      <c r="E247" s="1297"/>
      <c r="F247" s="1296"/>
      <c r="G247" s="1296"/>
      <c r="H247" s="1296"/>
      <c r="I247" s="1296"/>
      <c r="J247" s="1296"/>
      <c r="K247" s="1296"/>
      <c r="L247" s="1297"/>
      <c r="M247" s="1297"/>
      <c r="N247" s="1297"/>
      <c r="O247" s="1297"/>
      <c r="P247" s="1297"/>
      <c r="Q247" s="1297"/>
      <c r="R247" s="1297"/>
      <c r="S247" s="1297"/>
      <c r="T247" s="1297"/>
      <c r="U247" s="1297"/>
      <c r="V247" s="1297"/>
      <c r="W247" s="1297"/>
      <c r="X247" s="1297"/>
      <c r="Y247" s="1297"/>
      <c r="Z247" s="1297"/>
      <c r="AA247" s="1297"/>
      <c r="AB247" s="1297"/>
      <c r="AC247" s="1297"/>
    </row>
    <row r="248">
      <c r="A248" s="1297"/>
      <c r="B248" s="1297"/>
      <c r="C248" s="1297"/>
      <c r="D248" s="1297"/>
      <c r="E248" s="1297"/>
      <c r="F248" s="1296"/>
      <c r="G248" s="1296"/>
      <c r="H248" s="1296"/>
      <c r="I248" s="1296"/>
      <c r="J248" s="1296"/>
      <c r="K248" s="1296"/>
      <c r="L248" s="1297"/>
      <c r="M248" s="1297"/>
      <c r="N248" s="1297"/>
      <c r="O248" s="1297"/>
      <c r="P248" s="1297"/>
      <c r="Q248" s="1297"/>
      <c r="R248" s="1297"/>
      <c r="S248" s="1297"/>
      <c r="T248" s="1297"/>
      <c r="U248" s="1297"/>
      <c r="V248" s="1297"/>
      <c r="W248" s="1297"/>
      <c r="X248" s="1297"/>
      <c r="Y248" s="1297"/>
      <c r="Z248" s="1297"/>
      <c r="AA248" s="1297"/>
      <c r="AB248" s="1297"/>
      <c r="AC248" s="1297"/>
    </row>
    <row r="249">
      <c r="A249" s="1297"/>
      <c r="B249" s="1297"/>
      <c r="C249" s="1297"/>
      <c r="D249" s="1297"/>
      <c r="E249" s="1297"/>
      <c r="F249" s="1296"/>
      <c r="G249" s="1296"/>
      <c r="H249" s="1296"/>
      <c r="I249" s="1296"/>
      <c r="J249" s="1296"/>
      <c r="K249" s="1296"/>
      <c r="L249" s="1297"/>
      <c r="M249" s="1297"/>
      <c r="N249" s="1297"/>
      <c r="O249" s="1297"/>
      <c r="P249" s="1297"/>
      <c r="Q249" s="1297"/>
      <c r="R249" s="1297"/>
      <c r="S249" s="1297"/>
      <c r="T249" s="1297"/>
      <c r="U249" s="1297"/>
      <c r="V249" s="1297"/>
      <c r="W249" s="1297"/>
      <c r="X249" s="1297"/>
      <c r="Y249" s="1297"/>
      <c r="Z249" s="1297"/>
      <c r="AA249" s="1297"/>
      <c r="AB249" s="1297"/>
      <c r="AC249" s="1297"/>
    </row>
    <row r="250">
      <c r="A250" s="1297"/>
      <c r="B250" s="1297"/>
      <c r="C250" s="1297"/>
      <c r="D250" s="1297"/>
      <c r="E250" s="1297"/>
      <c r="F250" s="1296"/>
      <c r="G250" s="1296"/>
      <c r="H250" s="1296"/>
      <c r="I250" s="1296"/>
      <c r="J250" s="1296"/>
      <c r="K250" s="1296"/>
      <c r="L250" s="1297"/>
      <c r="M250" s="1297"/>
      <c r="N250" s="1297"/>
      <c r="O250" s="1297"/>
      <c r="P250" s="1297"/>
      <c r="Q250" s="1297"/>
      <c r="R250" s="1297"/>
      <c r="S250" s="1297"/>
      <c r="T250" s="1297"/>
      <c r="U250" s="1297"/>
      <c r="V250" s="1297"/>
      <c r="W250" s="1297"/>
      <c r="X250" s="1297"/>
      <c r="Y250" s="1297"/>
      <c r="Z250" s="1297"/>
      <c r="AA250" s="1297"/>
      <c r="AB250" s="1297"/>
      <c r="AC250" s="1297"/>
    </row>
    <row r="251">
      <c r="A251" s="1297"/>
      <c r="B251" s="1297"/>
      <c r="C251" s="1297"/>
      <c r="D251" s="1297"/>
      <c r="E251" s="1297"/>
      <c r="F251" s="1296"/>
      <c r="G251" s="1296"/>
      <c r="H251" s="1296"/>
      <c r="I251" s="1296"/>
      <c r="J251" s="1296"/>
      <c r="K251" s="1296"/>
      <c r="L251" s="1297"/>
      <c r="M251" s="1297"/>
      <c r="N251" s="1297"/>
      <c r="O251" s="1297"/>
      <c r="P251" s="1297"/>
      <c r="Q251" s="1297"/>
      <c r="R251" s="1297"/>
      <c r="S251" s="1297"/>
      <c r="T251" s="1297"/>
      <c r="U251" s="1297"/>
      <c r="V251" s="1297"/>
      <c r="W251" s="1297"/>
      <c r="X251" s="1297"/>
      <c r="Y251" s="1297"/>
      <c r="Z251" s="1297"/>
      <c r="AA251" s="1297"/>
      <c r="AB251" s="1297"/>
      <c r="AC251" s="1297"/>
    </row>
    <row r="252">
      <c r="A252" s="1297"/>
      <c r="B252" s="1297"/>
      <c r="C252" s="1297"/>
      <c r="D252" s="1297"/>
      <c r="E252" s="1297"/>
      <c r="F252" s="1296"/>
      <c r="G252" s="1296"/>
      <c r="H252" s="1296"/>
      <c r="I252" s="1296"/>
      <c r="J252" s="1296"/>
      <c r="K252" s="1296"/>
      <c r="L252" s="1297"/>
      <c r="M252" s="1297"/>
      <c r="N252" s="1297"/>
      <c r="O252" s="1297"/>
      <c r="P252" s="1297"/>
      <c r="Q252" s="1297"/>
      <c r="R252" s="1297"/>
      <c r="S252" s="1297"/>
      <c r="T252" s="1297"/>
      <c r="U252" s="1297"/>
      <c r="V252" s="1297"/>
      <c r="W252" s="1297"/>
      <c r="X252" s="1297"/>
      <c r="Y252" s="1297"/>
      <c r="Z252" s="1297"/>
      <c r="AA252" s="1297"/>
      <c r="AB252" s="1297"/>
      <c r="AC252" s="1297"/>
    </row>
    <row r="253">
      <c r="A253" s="1297"/>
      <c r="B253" s="1297"/>
      <c r="C253" s="1297"/>
      <c r="D253" s="1297"/>
      <c r="E253" s="1297"/>
      <c r="F253" s="1296"/>
      <c r="G253" s="1296"/>
      <c r="H253" s="1296"/>
      <c r="I253" s="1296"/>
      <c r="J253" s="1296"/>
      <c r="K253" s="1296"/>
      <c r="L253" s="1297"/>
      <c r="M253" s="1297"/>
      <c r="N253" s="1297"/>
      <c r="O253" s="1297"/>
      <c r="P253" s="1297"/>
      <c r="Q253" s="1297"/>
      <c r="R253" s="1297"/>
      <c r="S253" s="1297"/>
      <c r="T253" s="1297"/>
      <c r="U253" s="1297"/>
      <c r="V253" s="1297"/>
      <c r="W253" s="1297"/>
      <c r="X253" s="1297"/>
      <c r="Y253" s="1297"/>
      <c r="Z253" s="1297"/>
      <c r="AA253" s="1297"/>
      <c r="AB253" s="1297"/>
      <c r="AC253" s="1297"/>
    </row>
    <row r="254">
      <c r="A254" s="1297"/>
      <c r="B254" s="1297"/>
      <c r="C254" s="1297"/>
      <c r="D254" s="1297"/>
      <c r="E254" s="1297"/>
      <c r="F254" s="1296"/>
      <c r="G254" s="1296"/>
      <c r="H254" s="1296"/>
      <c r="I254" s="1296"/>
      <c r="J254" s="1296"/>
      <c r="K254" s="1296"/>
      <c r="L254" s="1297"/>
      <c r="M254" s="1297"/>
      <c r="N254" s="1297"/>
      <c r="O254" s="1297"/>
      <c r="P254" s="1297"/>
      <c r="Q254" s="1297"/>
      <c r="R254" s="1297"/>
      <c r="S254" s="1297"/>
      <c r="T254" s="1297"/>
      <c r="U254" s="1297"/>
      <c r="V254" s="1297"/>
      <c r="W254" s="1297"/>
      <c r="X254" s="1297"/>
      <c r="Y254" s="1297"/>
      <c r="Z254" s="1297"/>
      <c r="AA254" s="1297"/>
      <c r="AB254" s="1297"/>
      <c r="AC254" s="1297"/>
    </row>
    <row r="255">
      <c r="A255" s="1297"/>
      <c r="B255" s="1297"/>
      <c r="C255" s="1297"/>
      <c r="D255" s="1297"/>
      <c r="E255" s="1297"/>
      <c r="F255" s="1296"/>
      <c r="G255" s="1296"/>
      <c r="H255" s="1296"/>
      <c r="I255" s="1296"/>
      <c r="J255" s="1296"/>
      <c r="K255" s="1296"/>
      <c r="L255" s="1297"/>
      <c r="M255" s="1297"/>
      <c r="N255" s="1297"/>
      <c r="O255" s="1297"/>
      <c r="P255" s="1297"/>
      <c r="Q255" s="1297"/>
      <c r="R255" s="1297"/>
      <c r="S255" s="1297"/>
      <c r="T255" s="1297"/>
      <c r="U255" s="1297"/>
      <c r="V255" s="1297"/>
      <c r="W255" s="1297"/>
      <c r="X255" s="1297"/>
      <c r="Y255" s="1297"/>
      <c r="Z255" s="1297"/>
      <c r="AA255" s="1297"/>
      <c r="AB255" s="1297"/>
      <c r="AC255" s="1297"/>
    </row>
    <row r="256">
      <c r="A256" s="1297"/>
      <c r="B256" s="1297"/>
      <c r="C256" s="1297"/>
      <c r="D256" s="1297"/>
      <c r="E256" s="1297"/>
      <c r="F256" s="1296"/>
      <c r="G256" s="1296"/>
      <c r="H256" s="1296"/>
      <c r="I256" s="1296"/>
      <c r="J256" s="1296"/>
      <c r="K256" s="1296"/>
      <c r="L256" s="1297"/>
      <c r="M256" s="1297"/>
      <c r="N256" s="1297"/>
      <c r="O256" s="1297"/>
      <c r="P256" s="1297"/>
      <c r="Q256" s="1297"/>
      <c r="R256" s="1297"/>
      <c r="S256" s="1297"/>
      <c r="T256" s="1297"/>
      <c r="U256" s="1297"/>
      <c r="V256" s="1297"/>
      <c r="W256" s="1297"/>
      <c r="X256" s="1297"/>
      <c r="Y256" s="1297"/>
      <c r="Z256" s="1297"/>
      <c r="AA256" s="1297"/>
      <c r="AB256" s="1297"/>
      <c r="AC256" s="1297"/>
    </row>
    <row r="257">
      <c r="A257" s="1297"/>
      <c r="B257" s="1297"/>
      <c r="C257" s="1297"/>
      <c r="D257" s="1297"/>
      <c r="E257" s="1297"/>
      <c r="F257" s="1296"/>
      <c r="G257" s="1296"/>
      <c r="H257" s="1296"/>
      <c r="I257" s="1296"/>
      <c r="J257" s="1296"/>
      <c r="K257" s="1296"/>
      <c r="L257" s="1297"/>
      <c r="M257" s="1297"/>
      <c r="N257" s="1297"/>
      <c r="O257" s="1297"/>
      <c r="P257" s="1297"/>
      <c r="Q257" s="1297"/>
      <c r="R257" s="1297"/>
      <c r="S257" s="1297"/>
      <c r="T257" s="1297"/>
      <c r="U257" s="1297"/>
      <c r="V257" s="1297"/>
      <c r="W257" s="1297"/>
      <c r="X257" s="1297"/>
      <c r="Y257" s="1297"/>
      <c r="Z257" s="1297"/>
      <c r="AA257" s="1297"/>
      <c r="AB257" s="1297"/>
      <c r="AC257" s="1297"/>
    </row>
    <row r="258">
      <c r="A258" s="1297"/>
      <c r="B258" s="1297"/>
      <c r="C258" s="1297"/>
      <c r="D258" s="1297"/>
      <c r="E258" s="1297"/>
      <c r="F258" s="1296"/>
      <c r="G258" s="1296"/>
      <c r="H258" s="1296"/>
      <c r="I258" s="1296"/>
      <c r="J258" s="1296"/>
      <c r="K258" s="1296"/>
      <c r="L258" s="1297"/>
      <c r="M258" s="1297"/>
      <c r="N258" s="1297"/>
      <c r="O258" s="1297"/>
      <c r="P258" s="1297"/>
      <c r="Q258" s="1297"/>
      <c r="R258" s="1297"/>
      <c r="S258" s="1297"/>
      <c r="T258" s="1297"/>
      <c r="U258" s="1297"/>
      <c r="V258" s="1297"/>
      <c r="W258" s="1297"/>
      <c r="X258" s="1297"/>
      <c r="Y258" s="1297"/>
      <c r="Z258" s="1297"/>
      <c r="AA258" s="1297"/>
      <c r="AB258" s="1297"/>
      <c r="AC258" s="1297"/>
    </row>
    <row r="259">
      <c r="A259" s="1297"/>
      <c r="B259" s="1297"/>
      <c r="C259" s="1297"/>
      <c r="D259" s="1297"/>
      <c r="E259" s="1297"/>
      <c r="F259" s="1296"/>
      <c r="G259" s="1296"/>
      <c r="H259" s="1296"/>
      <c r="I259" s="1296"/>
      <c r="J259" s="1296"/>
      <c r="K259" s="1296"/>
      <c r="L259" s="1297"/>
      <c r="M259" s="1297"/>
      <c r="N259" s="1297"/>
      <c r="O259" s="1297"/>
      <c r="P259" s="1297"/>
      <c r="Q259" s="1297"/>
      <c r="R259" s="1297"/>
      <c r="S259" s="1297"/>
      <c r="T259" s="1297"/>
      <c r="U259" s="1297"/>
      <c r="V259" s="1297"/>
      <c r="W259" s="1297"/>
      <c r="X259" s="1297"/>
      <c r="Y259" s="1297"/>
      <c r="Z259" s="1297"/>
      <c r="AA259" s="1297"/>
      <c r="AB259" s="1297"/>
      <c r="AC259" s="1297"/>
    </row>
    <row r="260">
      <c r="A260" s="1297"/>
      <c r="B260" s="1297"/>
      <c r="C260" s="1297"/>
      <c r="D260" s="1297"/>
      <c r="E260" s="1297"/>
      <c r="F260" s="1296"/>
      <c r="G260" s="1296"/>
      <c r="H260" s="1296"/>
      <c r="I260" s="1296"/>
      <c r="J260" s="1296"/>
      <c r="K260" s="1296"/>
      <c r="L260" s="1297"/>
      <c r="M260" s="1297"/>
      <c r="N260" s="1297"/>
      <c r="O260" s="1297"/>
      <c r="P260" s="1297"/>
      <c r="Q260" s="1297"/>
      <c r="R260" s="1297"/>
      <c r="S260" s="1297"/>
      <c r="T260" s="1297"/>
      <c r="U260" s="1297"/>
      <c r="V260" s="1297"/>
      <c r="W260" s="1297"/>
      <c r="X260" s="1297"/>
      <c r="Y260" s="1297"/>
      <c r="Z260" s="1297"/>
      <c r="AA260" s="1297"/>
      <c r="AB260" s="1297"/>
      <c r="AC260" s="1297"/>
    </row>
    <row r="261">
      <c r="A261" s="1297"/>
      <c r="B261" s="1297"/>
      <c r="C261" s="1297"/>
      <c r="D261" s="1297"/>
      <c r="E261" s="1297"/>
      <c r="F261" s="1296"/>
      <c r="G261" s="1296"/>
      <c r="H261" s="1296"/>
      <c r="I261" s="1296"/>
      <c r="J261" s="1296"/>
      <c r="K261" s="1296"/>
      <c r="L261" s="1297"/>
      <c r="M261" s="1297"/>
      <c r="N261" s="1297"/>
      <c r="O261" s="1297"/>
      <c r="P261" s="1297"/>
      <c r="Q261" s="1297"/>
      <c r="R261" s="1297"/>
      <c r="S261" s="1297"/>
      <c r="T261" s="1297"/>
      <c r="U261" s="1297"/>
      <c r="V261" s="1297"/>
      <c r="W261" s="1297"/>
      <c r="X261" s="1297"/>
      <c r="Y261" s="1297"/>
      <c r="Z261" s="1297"/>
      <c r="AA261" s="1297"/>
      <c r="AB261" s="1297"/>
      <c r="AC261" s="1297"/>
    </row>
    <row r="262">
      <c r="A262" s="1297"/>
      <c r="B262" s="1297"/>
      <c r="C262" s="1297"/>
      <c r="D262" s="1297"/>
      <c r="E262" s="1297"/>
      <c r="F262" s="1296"/>
      <c r="G262" s="1296"/>
      <c r="H262" s="1296"/>
      <c r="I262" s="1296"/>
      <c r="J262" s="1296"/>
      <c r="K262" s="1296"/>
      <c r="L262" s="1297"/>
      <c r="M262" s="1297"/>
      <c r="N262" s="1297"/>
      <c r="O262" s="1297"/>
      <c r="P262" s="1297"/>
      <c r="Q262" s="1297"/>
      <c r="R262" s="1297"/>
      <c r="S262" s="1297"/>
      <c r="T262" s="1297"/>
      <c r="U262" s="1297"/>
      <c r="V262" s="1297"/>
      <c r="W262" s="1297"/>
      <c r="X262" s="1297"/>
      <c r="Y262" s="1297"/>
      <c r="Z262" s="1297"/>
      <c r="AA262" s="1297"/>
      <c r="AB262" s="1297"/>
      <c r="AC262" s="1297"/>
    </row>
    <row r="263">
      <c r="A263" s="1297"/>
      <c r="B263" s="1297"/>
      <c r="C263" s="1297"/>
      <c r="D263" s="1297"/>
      <c r="E263" s="1297"/>
      <c r="F263" s="1296"/>
      <c r="G263" s="1296"/>
      <c r="H263" s="1296"/>
      <c r="I263" s="1296"/>
      <c r="J263" s="1296"/>
      <c r="K263" s="1296"/>
      <c r="L263" s="1297"/>
      <c r="M263" s="1297"/>
      <c r="N263" s="1297"/>
      <c r="O263" s="1297"/>
      <c r="P263" s="1297"/>
      <c r="Q263" s="1297"/>
      <c r="R263" s="1297"/>
      <c r="S263" s="1297"/>
      <c r="T263" s="1297"/>
      <c r="U263" s="1297"/>
      <c r="V263" s="1297"/>
      <c r="W263" s="1297"/>
      <c r="X263" s="1297"/>
      <c r="Y263" s="1297"/>
      <c r="Z263" s="1297"/>
      <c r="AA263" s="1297"/>
      <c r="AB263" s="1297"/>
      <c r="AC263" s="1297"/>
    </row>
    <row r="264">
      <c r="A264" s="1297"/>
      <c r="B264" s="1297"/>
      <c r="C264" s="1297"/>
      <c r="D264" s="1297"/>
      <c r="E264" s="1297"/>
      <c r="F264" s="1296"/>
      <c r="G264" s="1296"/>
      <c r="H264" s="1296"/>
      <c r="I264" s="1296"/>
      <c r="J264" s="1296"/>
      <c r="K264" s="1296"/>
      <c r="L264" s="1297"/>
      <c r="M264" s="1297"/>
      <c r="N264" s="1297"/>
      <c r="O264" s="1297"/>
      <c r="P264" s="1297"/>
      <c r="Q264" s="1297"/>
      <c r="R264" s="1297"/>
      <c r="S264" s="1297"/>
      <c r="T264" s="1297"/>
      <c r="U264" s="1297"/>
      <c r="V264" s="1297"/>
      <c r="W264" s="1297"/>
      <c r="X264" s="1297"/>
      <c r="Y264" s="1297"/>
      <c r="Z264" s="1297"/>
      <c r="AA264" s="1297"/>
      <c r="AB264" s="1297"/>
      <c r="AC264" s="1297"/>
    </row>
    <row r="265">
      <c r="A265" s="1297"/>
      <c r="B265" s="1297"/>
      <c r="C265" s="1297"/>
      <c r="D265" s="1297"/>
      <c r="E265" s="1297"/>
      <c r="F265" s="1296"/>
      <c r="G265" s="1296"/>
      <c r="H265" s="1296"/>
      <c r="I265" s="1296"/>
      <c r="J265" s="1296"/>
      <c r="K265" s="1296"/>
      <c r="L265" s="1297"/>
      <c r="M265" s="1297"/>
      <c r="N265" s="1297"/>
      <c r="O265" s="1297"/>
      <c r="P265" s="1297"/>
      <c r="Q265" s="1297"/>
      <c r="R265" s="1297"/>
      <c r="S265" s="1297"/>
      <c r="T265" s="1297"/>
      <c r="U265" s="1297"/>
      <c r="V265" s="1297"/>
      <c r="W265" s="1297"/>
      <c r="X265" s="1297"/>
      <c r="Y265" s="1297"/>
      <c r="Z265" s="1297"/>
      <c r="AA265" s="1297"/>
      <c r="AB265" s="1297"/>
      <c r="AC265" s="1297"/>
    </row>
    <row r="266">
      <c r="A266" s="1297"/>
      <c r="B266" s="1297"/>
      <c r="C266" s="1297"/>
      <c r="D266" s="1297"/>
      <c r="E266" s="1297"/>
      <c r="F266" s="1296"/>
      <c r="G266" s="1296"/>
      <c r="H266" s="1296"/>
      <c r="I266" s="1296"/>
      <c r="J266" s="1296"/>
      <c r="K266" s="1296"/>
      <c r="L266" s="1297"/>
      <c r="M266" s="1297"/>
      <c r="N266" s="1297"/>
      <c r="O266" s="1297"/>
      <c r="P266" s="1297"/>
      <c r="Q266" s="1297"/>
      <c r="R266" s="1297"/>
      <c r="S266" s="1297"/>
      <c r="T266" s="1297"/>
      <c r="U266" s="1297"/>
      <c r="V266" s="1297"/>
      <c r="W266" s="1297"/>
      <c r="X266" s="1297"/>
      <c r="Y266" s="1297"/>
      <c r="Z266" s="1297"/>
      <c r="AA266" s="1297"/>
      <c r="AB266" s="1297"/>
      <c r="AC266" s="1297"/>
    </row>
    <row r="267">
      <c r="A267" s="1297"/>
      <c r="B267" s="1297"/>
      <c r="C267" s="1297"/>
      <c r="D267" s="1297"/>
      <c r="E267" s="1297"/>
      <c r="F267" s="1296"/>
      <c r="G267" s="1296"/>
      <c r="H267" s="1296"/>
      <c r="I267" s="1296"/>
      <c r="J267" s="1296"/>
      <c r="K267" s="1296"/>
      <c r="L267" s="1297"/>
      <c r="M267" s="1297"/>
      <c r="N267" s="1297"/>
      <c r="O267" s="1297"/>
      <c r="P267" s="1297"/>
      <c r="Q267" s="1297"/>
      <c r="R267" s="1297"/>
      <c r="S267" s="1297"/>
      <c r="T267" s="1297"/>
      <c r="U267" s="1297"/>
      <c r="V267" s="1297"/>
      <c r="W267" s="1297"/>
      <c r="X267" s="1297"/>
      <c r="Y267" s="1297"/>
      <c r="Z267" s="1297"/>
      <c r="AA267" s="1297"/>
      <c r="AB267" s="1297"/>
      <c r="AC267" s="1297"/>
    </row>
    <row r="268">
      <c r="A268" s="1297"/>
      <c r="B268" s="1297"/>
      <c r="C268" s="1297"/>
      <c r="D268" s="1297"/>
      <c r="E268" s="1297"/>
      <c r="F268" s="1296"/>
      <c r="G268" s="1296"/>
      <c r="H268" s="1296"/>
      <c r="I268" s="1296"/>
      <c r="J268" s="1296"/>
      <c r="K268" s="1296"/>
      <c r="L268" s="1297"/>
      <c r="M268" s="1297"/>
      <c r="N268" s="1297"/>
      <c r="O268" s="1297"/>
      <c r="P268" s="1297"/>
      <c r="Q268" s="1297"/>
      <c r="R268" s="1297"/>
      <c r="S268" s="1297"/>
      <c r="T268" s="1297"/>
      <c r="U268" s="1297"/>
      <c r="V268" s="1297"/>
      <c r="W268" s="1297"/>
      <c r="X268" s="1297"/>
      <c r="Y268" s="1297"/>
      <c r="Z268" s="1297"/>
      <c r="AA268" s="1297"/>
      <c r="AB268" s="1297"/>
      <c r="AC268" s="1297"/>
    </row>
    <row r="269">
      <c r="A269" s="1297"/>
      <c r="B269" s="1297"/>
      <c r="C269" s="1297"/>
      <c r="D269" s="1297"/>
      <c r="E269" s="1297"/>
      <c r="F269" s="1296"/>
      <c r="G269" s="1296"/>
      <c r="H269" s="1296"/>
      <c r="I269" s="1296"/>
      <c r="J269" s="1296"/>
      <c r="K269" s="1296"/>
      <c r="L269" s="1297"/>
      <c r="M269" s="1297"/>
      <c r="N269" s="1297"/>
      <c r="O269" s="1297"/>
      <c r="P269" s="1297"/>
      <c r="Q269" s="1297"/>
      <c r="R269" s="1297"/>
      <c r="S269" s="1297"/>
      <c r="T269" s="1297"/>
      <c r="U269" s="1297"/>
      <c r="V269" s="1297"/>
      <c r="W269" s="1297"/>
      <c r="X269" s="1297"/>
      <c r="Y269" s="1297"/>
      <c r="Z269" s="1297"/>
      <c r="AA269" s="1297"/>
      <c r="AB269" s="1297"/>
      <c r="AC269" s="1297"/>
    </row>
    <row r="270">
      <c r="A270" s="1297"/>
      <c r="B270" s="1297"/>
      <c r="C270" s="1297"/>
      <c r="D270" s="1297"/>
      <c r="E270" s="1297"/>
      <c r="F270" s="1296"/>
      <c r="G270" s="1296"/>
      <c r="H270" s="1296"/>
      <c r="I270" s="1296"/>
      <c r="J270" s="1296"/>
      <c r="K270" s="1296"/>
      <c r="L270" s="1297"/>
      <c r="M270" s="1297"/>
      <c r="N270" s="1297"/>
      <c r="O270" s="1297"/>
      <c r="P270" s="1297"/>
      <c r="Q270" s="1297"/>
      <c r="R270" s="1297"/>
      <c r="S270" s="1297"/>
      <c r="T270" s="1297"/>
      <c r="U270" s="1297"/>
      <c r="V270" s="1297"/>
      <c r="W270" s="1297"/>
      <c r="X270" s="1297"/>
      <c r="Y270" s="1297"/>
      <c r="Z270" s="1297"/>
      <c r="AA270" s="1297"/>
      <c r="AB270" s="1297"/>
      <c r="AC270" s="1297"/>
    </row>
    <row r="271">
      <c r="A271" s="1297"/>
      <c r="B271" s="1297"/>
      <c r="C271" s="1297"/>
      <c r="D271" s="1297"/>
      <c r="E271" s="1297"/>
      <c r="F271" s="1296"/>
      <c r="G271" s="1296"/>
      <c r="H271" s="1296"/>
      <c r="I271" s="1296"/>
      <c r="J271" s="1296"/>
      <c r="K271" s="1296"/>
      <c r="L271" s="1297"/>
      <c r="M271" s="1297"/>
      <c r="N271" s="1297"/>
      <c r="O271" s="1297"/>
      <c r="P271" s="1297"/>
      <c r="Q271" s="1297"/>
      <c r="R271" s="1297"/>
      <c r="S271" s="1297"/>
      <c r="T271" s="1297"/>
      <c r="U271" s="1297"/>
      <c r="V271" s="1297"/>
      <c r="W271" s="1297"/>
      <c r="X271" s="1297"/>
      <c r="Y271" s="1297"/>
      <c r="Z271" s="1297"/>
      <c r="AA271" s="1297"/>
      <c r="AB271" s="1297"/>
      <c r="AC271" s="1297"/>
    </row>
    <row r="272">
      <c r="A272" s="1297"/>
      <c r="B272" s="1297"/>
      <c r="C272" s="1297"/>
      <c r="D272" s="1297"/>
      <c r="E272" s="1297"/>
      <c r="F272" s="1296"/>
      <c r="G272" s="1296"/>
      <c r="H272" s="1296"/>
      <c r="I272" s="1296"/>
      <c r="J272" s="1296"/>
      <c r="K272" s="1296"/>
      <c r="L272" s="1297"/>
      <c r="M272" s="1297"/>
      <c r="N272" s="1297"/>
      <c r="O272" s="1297"/>
      <c r="P272" s="1297"/>
      <c r="Q272" s="1297"/>
      <c r="R272" s="1297"/>
      <c r="S272" s="1297"/>
      <c r="T272" s="1297"/>
      <c r="U272" s="1297"/>
      <c r="V272" s="1297"/>
      <c r="W272" s="1297"/>
      <c r="X272" s="1297"/>
      <c r="Y272" s="1297"/>
      <c r="Z272" s="1297"/>
      <c r="AA272" s="1297"/>
      <c r="AB272" s="1297"/>
      <c r="AC272" s="1297"/>
    </row>
    <row r="273">
      <c r="A273" s="1297"/>
      <c r="B273" s="1297"/>
      <c r="C273" s="1297"/>
      <c r="D273" s="1297"/>
      <c r="E273" s="1297"/>
      <c r="F273" s="1296"/>
      <c r="G273" s="1296"/>
      <c r="H273" s="1296"/>
      <c r="I273" s="1296"/>
      <c r="J273" s="1296"/>
      <c r="K273" s="1296"/>
      <c r="L273" s="1297"/>
      <c r="M273" s="1297"/>
      <c r="N273" s="1297"/>
      <c r="O273" s="1297"/>
      <c r="P273" s="1297"/>
      <c r="Q273" s="1297"/>
      <c r="R273" s="1297"/>
      <c r="S273" s="1297"/>
      <c r="T273" s="1297"/>
      <c r="U273" s="1297"/>
      <c r="V273" s="1297"/>
      <c r="W273" s="1297"/>
      <c r="X273" s="1297"/>
      <c r="Y273" s="1297"/>
      <c r="Z273" s="1297"/>
      <c r="AA273" s="1297"/>
      <c r="AB273" s="1297"/>
      <c r="AC273" s="1297"/>
    </row>
    <row r="274">
      <c r="A274" s="1297"/>
      <c r="B274" s="1297"/>
      <c r="C274" s="1297"/>
      <c r="D274" s="1297"/>
      <c r="E274" s="1297"/>
      <c r="F274" s="1296"/>
      <c r="G274" s="1296"/>
      <c r="H274" s="1296"/>
      <c r="I274" s="1296"/>
      <c r="J274" s="1296"/>
      <c r="K274" s="1296"/>
      <c r="L274" s="1297"/>
      <c r="M274" s="1297"/>
      <c r="N274" s="1297"/>
      <c r="O274" s="1297"/>
      <c r="P274" s="1297"/>
      <c r="Q274" s="1297"/>
      <c r="R274" s="1297"/>
      <c r="S274" s="1297"/>
      <c r="T274" s="1297"/>
      <c r="U274" s="1297"/>
      <c r="V274" s="1297"/>
      <c r="W274" s="1297"/>
      <c r="X274" s="1297"/>
      <c r="Y274" s="1297"/>
      <c r="Z274" s="1297"/>
      <c r="AA274" s="1297"/>
      <c r="AB274" s="1297"/>
      <c r="AC274" s="1297"/>
    </row>
    <row r="275">
      <c r="A275" s="1297"/>
      <c r="B275" s="1297"/>
      <c r="C275" s="1297"/>
      <c r="D275" s="1297"/>
      <c r="E275" s="1297"/>
      <c r="F275" s="1296"/>
      <c r="G275" s="1296"/>
      <c r="H275" s="1296"/>
      <c r="I275" s="1296"/>
      <c r="J275" s="1296"/>
      <c r="K275" s="1296"/>
      <c r="L275" s="1297"/>
      <c r="M275" s="1297"/>
      <c r="N275" s="1297"/>
      <c r="O275" s="1297"/>
      <c r="P275" s="1297"/>
      <c r="Q275" s="1297"/>
      <c r="R275" s="1297"/>
      <c r="S275" s="1297"/>
      <c r="T275" s="1297"/>
      <c r="U275" s="1297"/>
      <c r="V275" s="1297"/>
      <c r="W275" s="1297"/>
      <c r="X275" s="1297"/>
      <c r="Y275" s="1297"/>
      <c r="Z275" s="1297"/>
      <c r="AA275" s="1297"/>
      <c r="AB275" s="1297"/>
      <c r="AC275" s="1297"/>
    </row>
    <row r="276">
      <c r="A276" s="1297"/>
      <c r="B276" s="1297"/>
      <c r="C276" s="1297"/>
      <c r="D276" s="1297"/>
      <c r="E276" s="1297"/>
      <c r="F276" s="1296"/>
      <c r="G276" s="1296"/>
      <c r="H276" s="1296"/>
      <c r="I276" s="1296"/>
      <c r="J276" s="1296"/>
      <c r="K276" s="1296"/>
      <c r="L276" s="1297"/>
      <c r="M276" s="1297"/>
      <c r="N276" s="1297"/>
      <c r="O276" s="1297"/>
      <c r="P276" s="1297"/>
      <c r="Q276" s="1297"/>
      <c r="R276" s="1297"/>
      <c r="S276" s="1297"/>
      <c r="T276" s="1297"/>
      <c r="U276" s="1297"/>
      <c r="V276" s="1297"/>
      <c r="W276" s="1297"/>
      <c r="X276" s="1297"/>
      <c r="Y276" s="1297"/>
      <c r="Z276" s="1297"/>
      <c r="AA276" s="1297"/>
      <c r="AB276" s="1297"/>
      <c r="AC276" s="1297"/>
    </row>
    <row r="277">
      <c r="A277" s="1297"/>
      <c r="B277" s="1297"/>
      <c r="C277" s="1297"/>
      <c r="D277" s="1297"/>
      <c r="E277" s="1297"/>
      <c r="F277" s="1296"/>
      <c r="G277" s="1296"/>
      <c r="H277" s="1296"/>
      <c r="I277" s="1296"/>
      <c r="J277" s="1296"/>
      <c r="K277" s="1296"/>
      <c r="L277" s="1297"/>
      <c r="M277" s="1297"/>
      <c r="N277" s="1297"/>
      <c r="O277" s="1297"/>
      <c r="P277" s="1297"/>
      <c r="Q277" s="1297"/>
      <c r="R277" s="1297"/>
      <c r="S277" s="1297"/>
      <c r="T277" s="1297"/>
      <c r="U277" s="1297"/>
      <c r="V277" s="1297"/>
      <c r="W277" s="1297"/>
      <c r="X277" s="1297"/>
      <c r="Y277" s="1297"/>
      <c r="Z277" s="1297"/>
      <c r="AA277" s="1297"/>
      <c r="AB277" s="1297"/>
      <c r="AC277" s="1297"/>
    </row>
    <row r="278">
      <c r="A278" s="1297"/>
      <c r="B278" s="1297"/>
      <c r="C278" s="1297"/>
      <c r="D278" s="1297"/>
      <c r="E278" s="1297"/>
      <c r="F278" s="1296"/>
      <c r="G278" s="1296"/>
      <c r="H278" s="1296"/>
      <c r="I278" s="1296"/>
      <c r="J278" s="1296"/>
      <c r="K278" s="1296"/>
      <c r="L278" s="1297"/>
      <c r="M278" s="1297"/>
      <c r="N278" s="1297"/>
      <c r="O278" s="1297"/>
      <c r="P278" s="1297"/>
      <c r="Q278" s="1297"/>
      <c r="R278" s="1297"/>
      <c r="S278" s="1297"/>
      <c r="T278" s="1297"/>
      <c r="U278" s="1297"/>
      <c r="V278" s="1297"/>
      <c r="W278" s="1297"/>
      <c r="X278" s="1297"/>
      <c r="Y278" s="1297"/>
      <c r="Z278" s="1297"/>
      <c r="AA278" s="1297"/>
      <c r="AB278" s="1297"/>
      <c r="AC278" s="1297"/>
    </row>
    <row r="279">
      <c r="A279" s="1297"/>
      <c r="B279" s="1297"/>
      <c r="C279" s="1297"/>
      <c r="D279" s="1297"/>
      <c r="E279" s="1297"/>
      <c r="F279" s="1296"/>
      <c r="G279" s="1296"/>
      <c r="H279" s="1296"/>
      <c r="I279" s="1296"/>
      <c r="J279" s="1296"/>
      <c r="K279" s="1296"/>
      <c r="L279" s="1297"/>
      <c r="M279" s="1297"/>
      <c r="N279" s="1297"/>
      <c r="O279" s="1297"/>
      <c r="P279" s="1297"/>
      <c r="Q279" s="1297"/>
      <c r="R279" s="1297"/>
      <c r="S279" s="1297"/>
      <c r="T279" s="1297"/>
      <c r="U279" s="1297"/>
      <c r="V279" s="1297"/>
      <c r="W279" s="1297"/>
      <c r="X279" s="1297"/>
      <c r="Y279" s="1297"/>
      <c r="Z279" s="1297"/>
      <c r="AA279" s="1297"/>
      <c r="AB279" s="1297"/>
      <c r="AC279" s="1297"/>
    </row>
    <row r="280">
      <c r="A280" s="1297"/>
      <c r="B280" s="1297"/>
      <c r="C280" s="1297"/>
      <c r="D280" s="1297"/>
      <c r="E280" s="1297"/>
      <c r="F280" s="1296"/>
      <c r="G280" s="1296"/>
      <c r="H280" s="1296"/>
      <c r="I280" s="1296"/>
      <c r="J280" s="1296"/>
      <c r="K280" s="1296"/>
      <c r="L280" s="1297"/>
      <c r="M280" s="1297"/>
      <c r="N280" s="1297"/>
      <c r="O280" s="1297"/>
      <c r="P280" s="1297"/>
      <c r="Q280" s="1297"/>
      <c r="R280" s="1297"/>
      <c r="S280" s="1297"/>
      <c r="T280" s="1297"/>
      <c r="U280" s="1297"/>
      <c r="V280" s="1297"/>
      <c r="W280" s="1297"/>
      <c r="X280" s="1297"/>
      <c r="Y280" s="1297"/>
      <c r="Z280" s="1297"/>
      <c r="AA280" s="1297"/>
      <c r="AB280" s="1297"/>
      <c r="AC280" s="1297"/>
    </row>
    <row r="281">
      <c r="A281" s="1297"/>
      <c r="B281" s="1297"/>
      <c r="C281" s="1297"/>
      <c r="D281" s="1297"/>
      <c r="E281" s="1297"/>
      <c r="F281" s="1296"/>
      <c r="G281" s="1296"/>
      <c r="H281" s="1296"/>
      <c r="I281" s="1296"/>
      <c r="J281" s="1296"/>
      <c r="K281" s="1296"/>
      <c r="L281" s="1297"/>
      <c r="M281" s="1297"/>
      <c r="N281" s="1297"/>
      <c r="O281" s="1297"/>
      <c r="P281" s="1297"/>
      <c r="Q281" s="1297"/>
      <c r="R281" s="1297"/>
      <c r="S281" s="1297"/>
      <c r="T281" s="1297"/>
      <c r="U281" s="1297"/>
      <c r="V281" s="1297"/>
      <c r="W281" s="1297"/>
      <c r="X281" s="1297"/>
      <c r="Y281" s="1297"/>
      <c r="Z281" s="1297"/>
      <c r="AA281" s="1297"/>
      <c r="AB281" s="1297"/>
      <c r="AC281" s="1297"/>
    </row>
    <row r="282">
      <c r="A282" s="1297"/>
      <c r="B282" s="1297"/>
      <c r="C282" s="1297"/>
      <c r="D282" s="1297"/>
      <c r="E282" s="1297"/>
      <c r="F282" s="1296"/>
      <c r="G282" s="1296"/>
      <c r="H282" s="1296"/>
      <c r="I282" s="1296"/>
      <c r="J282" s="1296"/>
      <c r="K282" s="1296"/>
      <c r="L282" s="1297"/>
      <c r="M282" s="1297"/>
      <c r="N282" s="1297"/>
      <c r="O282" s="1297"/>
      <c r="P282" s="1297"/>
      <c r="Q282" s="1297"/>
      <c r="R282" s="1297"/>
      <c r="S282" s="1297"/>
      <c r="T282" s="1297"/>
      <c r="U282" s="1297"/>
      <c r="V282" s="1297"/>
      <c r="W282" s="1297"/>
      <c r="X282" s="1297"/>
      <c r="Y282" s="1297"/>
      <c r="Z282" s="1297"/>
      <c r="AA282" s="1297"/>
      <c r="AB282" s="1297"/>
      <c r="AC282" s="1297"/>
    </row>
    <row r="283">
      <c r="A283" s="1297"/>
      <c r="B283" s="1297"/>
      <c r="C283" s="1297"/>
      <c r="D283" s="1297"/>
      <c r="E283" s="1297"/>
      <c r="F283" s="1296"/>
      <c r="G283" s="1296"/>
      <c r="H283" s="1296"/>
      <c r="I283" s="1296"/>
      <c r="J283" s="1296"/>
      <c r="K283" s="1296"/>
      <c r="L283" s="1297"/>
      <c r="M283" s="1297"/>
      <c r="N283" s="1297"/>
      <c r="O283" s="1297"/>
      <c r="P283" s="1297"/>
      <c r="Q283" s="1297"/>
      <c r="R283" s="1297"/>
      <c r="S283" s="1297"/>
      <c r="T283" s="1297"/>
      <c r="U283" s="1297"/>
      <c r="V283" s="1297"/>
      <c r="W283" s="1297"/>
      <c r="X283" s="1297"/>
      <c r="Y283" s="1297"/>
      <c r="Z283" s="1297"/>
      <c r="AA283" s="1297"/>
      <c r="AB283" s="1297"/>
      <c r="AC283" s="1297"/>
    </row>
    <row r="284">
      <c r="A284" s="1297"/>
      <c r="B284" s="1297"/>
      <c r="C284" s="1297"/>
      <c r="D284" s="1297"/>
      <c r="E284" s="1297"/>
      <c r="F284" s="1296"/>
      <c r="G284" s="1296"/>
      <c r="H284" s="1296"/>
      <c r="I284" s="1296"/>
      <c r="J284" s="1296"/>
      <c r="K284" s="1296"/>
      <c r="L284" s="1297"/>
      <c r="M284" s="1297"/>
      <c r="N284" s="1297"/>
      <c r="O284" s="1297"/>
      <c r="P284" s="1297"/>
      <c r="Q284" s="1297"/>
      <c r="R284" s="1297"/>
      <c r="S284" s="1297"/>
      <c r="T284" s="1297"/>
      <c r="U284" s="1297"/>
      <c r="V284" s="1297"/>
      <c r="W284" s="1297"/>
      <c r="X284" s="1297"/>
      <c r="Y284" s="1297"/>
      <c r="Z284" s="1297"/>
      <c r="AA284" s="1297"/>
      <c r="AB284" s="1297"/>
      <c r="AC284" s="1297"/>
    </row>
    <row r="285">
      <c r="A285" s="1297"/>
      <c r="B285" s="1297"/>
      <c r="C285" s="1297"/>
      <c r="D285" s="1297"/>
      <c r="E285" s="1297"/>
      <c r="F285" s="1296"/>
      <c r="G285" s="1296"/>
      <c r="H285" s="1296"/>
      <c r="I285" s="1296"/>
      <c r="J285" s="1296"/>
      <c r="K285" s="1296"/>
      <c r="L285" s="1297"/>
      <c r="M285" s="1297"/>
      <c r="N285" s="1297"/>
      <c r="O285" s="1297"/>
      <c r="P285" s="1297"/>
      <c r="Q285" s="1297"/>
      <c r="R285" s="1297"/>
      <c r="S285" s="1297"/>
      <c r="T285" s="1297"/>
      <c r="U285" s="1297"/>
      <c r="V285" s="1297"/>
      <c r="W285" s="1297"/>
      <c r="X285" s="1297"/>
      <c r="Y285" s="1297"/>
      <c r="Z285" s="1297"/>
      <c r="AA285" s="1297"/>
      <c r="AB285" s="1297"/>
      <c r="AC285" s="1297"/>
    </row>
    <row r="286">
      <c r="A286" s="1297"/>
      <c r="B286" s="1297"/>
      <c r="C286" s="1297"/>
      <c r="D286" s="1297"/>
      <c r="E286" s="1297"/>
      <c r="F286" s="1296"/>
      <c r="G286" s="1296"/>
      <c r="H286" s="1296"/>
      <c r="I286" s="1296"/>
      <c r="J286" s="1296"/>
      <c r="K286" s="1296"/>
      <c r="L286" s="1297"/>
      <c r="M286" s="1297"/>
      <c r="N286" s="1297"/>
      <c r="O286" s="1297"/>
      <c r="P286" s="1297"/>
      <c r="Q286" s="1297"/>
      <c r="R286" s="1297"/>
      <c r="S286" s="1297"/>
      <c r="T286" s="1297"/>
      <c r="U286" s="1297"/>
      <c r="V286" s="1297"/>
      <c r="W286" s="1297"/>
      <c r="X286" s="1297"/>
      <c r="Y286" s="1297"/>
      <c r="Z286" s="1297"/>
      <c r="AA286" s="1297"/>
      <c r="AB286" s="1297"/>
      <c r="AC286" s="1297"/>
    </row>
    <row r="287">
      <c r="A287" s="1297"/>
      <c r="B287" s="1297"/>
      <c r="C287" s="1297"/>
      <c r="D287" s="1297"/>
      <c r="E287" s="1297"/>
      <c r="F287" s="1296"/>
      <c r="G287" s="1296"/>
      <c r="H287" s="1296"/>
      <c r="I287" s="1296"/>
      <c r="J287" s="1296"/>
      <c r="K287" s="1296"/>
      <c r="L287" s="1297"/>
      <c r="M287" s="1297"/>
      <c r="N287" s="1297"/>
      <c r="O287" s="1297"/>
      <c r="P287" s="1297"/>
      <c r="Q287" s="1297"/>
      <c r="R287" s="1297"/>
      <c r="S287" s="1297"/>
      <c r="T287" s="1297"/>
      <c r="U287" s="1297"/>
      <c r="V287" s="1297"/>
      <c r="W287" s="1297"/>
      <c r="X287" s="1297"/>
      <c r="Y287" s="1297"/>
      <c r="Z287" s="1297"/>
      <c r="AA287" s="1297"/>
      <c r="AB287" s="1297"/>
      <c r="AC287" s="1297"/>
    </row>
    <row r="288">
      <c r="A288" s="1297"/>
      <c r="B288" s="1297"/>
      <c r="C288" s="1297"/>
      <c r="D288" s="1297"/>
      <c r="E288" s="1297"/>
      <c r="F288" s="1296"/>
      <c r="G288" s="1296"/>
      <c r="H288" s="1296"/>
      <c r="I288" s="1296"/>
      <c r="J288" s="1296"/>
      <c r="K288" s="1296"/>
      <c r="L288" s="1297"/>
      <c r="M288" s="1297"/>
      <c r="N288" s="1297"/>
      <c r="O288" s="1297"/>
      <c r="P288" s="1297"/>
      <c r="Q288" s="1297"/>
      <c r="R288" s="1297"/>
      <c r="S288" s="1297"/>
      <c r="T288" s="1297"/>
      <c r="U288" s="1297"/>
      <c r="V288" s="1297"/>
      <c r="W288" s="1297"/>
      <c r="X288" s="1297"/>
      <c r="Y288" s="1297"/>
      <c r="Z288" s="1297"/>
      <c r="AA288" s="1297"/>
      <c r="AB288" s="1297"/>
      <c r="AC288" s="1297"/>
    </row>
    <row r="289">
      <c r="A289" s="1297"/>
      <c r="B289" s="1297"/>
      <c r="C289" s="1297"/>
      <c r="D289" s="1297"/>
      <c r="E289" s="1297"/>
      <c r="F289" s="1296"/>
      <c r="G289" s="1296"/>
      <c r="H289" s="1296"/>
      <c r="I289" s="1296"/>
      <c r="J289" s="1296"/>
      <c r="K289" s="1296"/>
      <c r="L289" s="1297"/>
      <c r="M289" s="1297"/>
      <c r="N289" s="1297"/>
      <c r="O289" s="1297"/>
      <c r="P289" s="1297"/>
      <c r="Q289" s="1297"/>
      <c r="R289" s="1297"/>
      <c r="S289" s="1297"/>
      <c r="T289" s="1297"/>
      <c r="U289" s="1297"/>
      <c r="V289" s="1297"/>
      <c r="W289" s="1297"/>
      <c r="X289" s="1297"/>
      <c r="Y289" s="1297"/>
      <c r="Z289" s="1297"/>
      <c r="AA289" s="1297"/>
      <c r="AB289" s="1297"/>
      <c r="AC289" s="1297"/>
    </row>
    <row r="290">
      <c r="A290" s="1297"/>
      <c r="B290" s="1297"/>
      <c r="C290" s="1297"/>
      <c r="D290" s="1297"/>
      <c r="E290" s="1297"/>
      <c r="F290" s="1296"/>
      <c r="G290" s="1296"/>
      <c r="H290" s="1296"/>
      <c r="I290" s="1296"/>
      <c r="J290" s="1296"/>
      <c r="K290" s="1296"/>
      <c r="L290" s="1297"/>
      <c r="M290" s="1297"/>
      <c r="N290" s="1297"/>
      <c r="O290" s="1297"/>
      <c r="P290" s="1297"/>
      <c r="Q290" s="1297"/>
      <c r="R290" s="1297"/>
      <c r="S290" s="1297"/>
      <c r="T290" s="1297"/>
      <c r="U290" s="1297"/>
      <c r="V290" s="1297"/>
      <c r="W290" s="1297"/>
      <c r="X290" s="1297"/>
      <c r="Y290" s="1297"/>
      <c r="Z290" s="1297"/>
      <c r="AA290" s="1297"/>
      <c r="AB290" s="1297"/>
      <c r="AC290" s="1297"/>
    </row>
    <row r="291">
      <c r="A291" s="1297"/>
      <c r="B291" s="1297"/>
      <c r="C291" s="1297"/>
      <c r="D291" s="1297"/>
      <c r="E291" s="1297"/>
      <c r="F291" s="1296"/>
      <c r="G291" s="1296"/>
      <c r="H291" s="1296"/>
      <c r="I291" s="1296"/>
      <c r="J291" s="1296"/>
      <c r="K291" s="1296"/>
      <c r="L291" s="1297"/>
      <c r="M291" s="1297"/>
      <c r="N291" s="1297"/>
      <c r="O291" s="1297"/>
      <c r="P291" s="1297"/>
      <c r="Q291" s="1297"/>
      <c r="R291" s="1297"/>
      <c r="S291" s="1297"/>
      <c r="T291" s="1297"/>
      <c r="U291" s="1297"/>
      <c r="V291" s="1297"/>
      <c r="W291" s="1297"/>
      <c r="X291" s="1297"/>
      <c r="Y291" s="1297"/>
      <c r="Z291" s="1297"/>
      <c r="AA291" s="1297"/>
      <c r="AB291" s="1297"/>
      <c r="AC291" s="1297"/>
    </row>
    <row r="292">
      <c r="A292" s="1297"/>
      <c r="B292" s="1297"/>
      <c r="C292" s="1297"/>
      <c r="D292" s="1297"/>
      <c r="E292" s="1297"/>
      <c r="F292" s="1296"/>
      <c r="G292" s="1296"/>
      <c r="H292" s="1296"/>
      <c r="I292" s="1296"/>
      <c r="J292" s="1296"/>
      <c r="K292" s="1296"/>
      <c r="L292" s="1297"/>
      <c r="M292" s="1297"/>
      <c r="N292" s="1297"/>
      <c r="O292" s="1297"/>
      <c r="P292" s="1297"/>
      <c r="Q292" s="1297"/>
      <c r="R292" s="1297"/>
      <c r="S292" s="1297"/>
      <c r="T292" s="1297"/>
      <c r="U292" s="1297"/>
      <c r="V292" s="1297"/>
      <c r="W292" s="1297"/>
      <c r="X292" s="1297"/>
      <c r="Y292" s="1297"/>
      <c r="Z292" s="1297"/>
      <c r="AA292" s="1297"/>
      <c r="AB292" s="1297"/>
      <c r="AC292" s="1297"/>
    </row>
    <row r="293">
      <c r="A293" s="1297"/>
      <c r="B293" s="1297"/>
      <c r="C293" s="1297"/>
      <c r="D293" s="1297"/>
      <c r="E293" s="1297"/>
      <c r="F293" s="1296"/>
      <c r="G293" s="1296"/>
      <c r="H293" s="1296"/>
      <c r="I293" s="1296"/>
      <c r="J293" s="1296"/>
      <c r="K293" s="1296"/>
      <c r="L293" s="1297"/>
      <c r="M293" s="1297"/>
      <c r="N293" s="1297"/>
      <c r="O293" s="1297"/>
      <c r="P293" s="1297"/>
      <c r="Q293" s="1297"/>
      <c r="R293" s="1297"/>
      <c r="S293" s="1297"/>
      <c r="T293" s="1297"/>
      <c r="U293" s="1297"/>
      <c r="V293" s="1297"/>
      <c r="W293" s="1297"/>
      <c r="X293" s="1297"/>
      <c r="Y293" s="1297"/>
      <c r="Z293" s="1297"/>
      <c r="AA293" s="1297"/>
      <c r="AB293" s="1297"/>
      <c r="AC293" s="1297"/>
    </row>
    <row r="294">
      <c r="A294" s="1297"/>
      <c r="B294" s="1297"/>
      <c r="C294" s="1297"/>
      <c r="D294" s="1297"/>
      <c r="E294" s="1297"/>
      <c r="F294" s="1296"/>
      <c r="G294" s="1296"/>
      <c r="H294" s="1296"/>
      <c r="I294" s="1296"/>
      <c r="J294" s="1296"/>
      <c r="K294" s="1296"/>
      <c r="L294" s="1297"/>
      <c r="M294" s="1297"/>
      <c r="N294" s="1297"/>
      <c r="O294" s="1297"/>
      <c r="P294" s="1297"/>
      <c r="Q294" s="1297"/>
      <c r="R294" s="1297"/>
      <c r="S294" s="1297"/>
      <c r="T294" s="1297"/>
      <c r="U294" s="1297"/>
      <c r="V294" s="1297"/>
      <c r="W294" s="1297"/>
      <c r="X294" s="1297"/>
      <c r="Y294" s="1297"/>
      <c r="Z294" s="1297"/>
      <c r="AA294" s="1297"/>
      <c r="AB294" s="1297"/>
      <c r="AC294" s="1297"/>
    </row>
    <row r="295">
      <c r="A295" s="1297"/>
      <c r="B295" s="1297"/>
      <c r="C295" s="1297"/>
      <c r="D295" s="1297"/>
      <c r="E295" s="1297"/>
      <c r="F295" s="1296"/>
      <c r="G295" s="1296"/>
      <c r="H295" s="1296"/>
      <c r="I295" s="1296"/>
      <c r="J295" s="1296"/>
      <c r="K295" s="1296"/>
      <c r="L295" s="1297"/>
      <c r="M295" s="1297"/>
      <c r="N295" s="1297"/>
      <c r="O295" s="1297"/>
      <c r="P295" s="1297"/>
      <c r="Q295" s="1297"/>
      <c r="R295" s="1297"/>
      <c r="S295" s="1297"/>
      <c r="T295" s="1297"/>
      <c r="U295" s="1297"/>
      <c r="V295" s="1297"/>
      <c r="W295" s="1297"/>
      <c r="X295" s="1297"/>
      <c r="Y295" s="1297"/>
      <c r="Z295" s="1297"/>
      <c r="AA295" s="1297"/>
      <c r="AB295" s="1297"/>
      <c r="AC295" s="1297"/>
    </row>
    <row r="296">
      <c r="A296" s="1297"/>
      <c r="B296" s="1297"/>
      <c r="C296" s="1297"/>
      <c r="D296" s="1297"/>
      <c r="E296" s="1297"/>
      <c r="F296" s="1296"/>
      <c r="G296" s="1296"/>
      <c r="H296" s="1296"/>
      <c r="I296" s="1296"/>
      <c r="J296" s="1296"/>
      <c r="K296" s="1296"/>
      <c r="L296" s="1297"/>
      <c r="M296" s="1297"/>
      <c r="N296" s="1297"/>
      <c r="O296" s="1297"/>
      <c r="P296" s="1297"/>
      <c r="Q296" s="1297"/>
      <c r="R296" s="1297"/>
      <c r="S296" s="1297"/>
      <c r="T296" s="1297"/>
      <c r="U296" s="1297"/>
      <c r="V296" s="1297"/>
      <c r="W296" s="1297"/>
      <c r="X296" s="1297"/>
      <c r="Y296" s="1297"/>
      <c r="Z296" s="1297"/>
      <c r="AA296" s="1297"/>
      <c r="AB296" s="1297"/>
      <c r="AC296" s="1297"/>
    </row>
    <row r="297">
      <c r="A297" s="1297"/>
      <c r="B297" s="1297"/>
      <c r="C297" s="1297"/>
      <c r="D297" s="1297"/>
      <c r="E297" s="1297"/>
      <c r="F297" s="1296"/>
      <c r="G297" s="1296"/>
      <c r="H297" s="1296"/>
      <c r="I297" s="1296"/>
      <c r="J297" s="1296"/>
      <c r="K297" s="1296"/>
      <c r="L297" s="1297"/>
      <c r="M297" s="1297"/>
      <c r="N297" s="1297"/>
      <c r="O297" s="1297"/>
      <c r="P297" s="1297"/>
      <c r="Q297" s="1297"/>
      <c r="R297" s="1297"/>
      <c r="S297" s="1297"/>
      <c r="T297" s="1297"/>
      <c r="U297" s="1297"/>
      <c r="V297" s="1297"/>
      <c r="W297" s="1297"/>
      <c r="X297" s="1297"/>
      <c r="Y297" s="1297"/>
      <c r="Z297" s="1297"/>
      <c r="AA297" s="1297"/>
      <c r="AB297" s="1297"/>
      <c r="AC297" s="1297"/>
    </row>
    <row r="298">
      <c r="A298" s="1297"/>
      <c r="B298" s="1297"/>
      <c r="C298" s="1297"/>
      <c r="D298" s="1297"/>
      <c r="E298" s="1297"/>
      <c r="F298" s="1296"/>
      <c r="G298" s="1296"/>
      <c r="H298" s="1296"/>
      <c r="I298" s="1296"/>
      <c r="J298" s="1296"/>
      <c r="K298" s="1296"/>
      <c r="L298" s="1297"/>
      <c r="M298" s="1297"/>
      <c r="N298" s="1297"/>
      <c r="O298" s="1297"/>
      <c r="P298" s="1297"/>
      <c r="Q298" s="1297"/>
      <c r="R298" s="1297"/>
      <c r="S298" s="1297"/>
      <c r="T298" s="1297"/>
      <c r="U298" s="1297"/>
      <c r="V298" s="1297"/>
      <c r="W298" s="1297"/>
      <c r="X298" s="1297"/>
      <c r="Y298" s="1297"/>
      <c r="Z298" s="1297"/>
      <c r="AA298" s="1297"/>
      <c r="AB298" s="1297"/>
      <c r="AC298" s="1297"/>
    </row>
    <row r="299">
      <c r="A299" s="1297"/>
      <c r="B299" s="1297"/>
      <c r="C299" s="1297"/>
      <c r="D299" s="1297"/>
      <c r="E299" s="1297"/>
      <c r="F299" s="1296"/>
      <c r="G299" s="1296"/>
      <c r="H299" s="1296"/>
      <c r="I299" s="1296"/>
      <c r="J299" s="1296"/>
      <c r="K299" s="1296"/>
      <c r="L299" s="1297"/>
      <c r="M299" s="1297"/>
      <c r="N299" s="1297"/>
      <c r="O299" s="1297"/>
      <c r="P299" s="1297"/>
      <c r="Q299" s="1297"/>
      <c r="R299" s="1297"/>
      <c r="S299" s="1297"/>
      <c r="T299" s="1297"/>
      <c r="U299" s="1297"/>
      <c r="V299" s="1297"/>
      <c r="W299" s="1297"/>
      <c r="X299" s="1297"/>
      <c r="Y299" s="1297"/>
      <c r="Z299" s="1297"/>
      <c r="AA299" s="1297"/>
      <c r="AB299" s="1297"/>
      <c r="AC299" s="1297"/>
    </row>
    <row r="300">
      <c r="A300" s="1297"/>
      <c r="B300" s="1297"/>
      <c r="C300" s="1297"/>
      <c r="D300" s="1297"/>
      <c r="E300" s="1297"/>
      <c r="F300" s="1296"/>
      <c r="G300" s="1296"/>
      <c r="H300" s="1296"/>
      <c r="I300" s="1296"/>
      <c r="J300" s="1296"/>
      <c r="K300" s="1296"/>
      <c r="L300" s="1297"/>
      <c r="M300" s="1297"/>
      <c r="N300" s="1297"/>
      <c r="O300" s="1297"/>
      <c r="P300" s="1297"/>
      <c r="Q300" s="1297"/>
      <c r="R300" s="1297"/>
      <c r="S300" s="1297"/>
      <c r="T300" s="1297"/>
      <c r="U300" s="1297"/>
      <c r="V300" s="1297"/>
      <c r="W300" s="1297"/>
      <c r="X300" s="1297"/>
      <c r="Y300" s="1297"/>
      <c r="Z300" s="1297"/>
      <c r="AA300" s="1297"/>
      <c r="AB300" s="1297"/>
      <c r="AC300" s="1297"/>
    </row>
    <row r="301">
      <c r="A301" s="1297"/>
      <c r="B301" s="1297"/>
      <c r="C301" s="1297"/>
      <c r="D301" s="1297"/>
      <c r="E301" s="1297"/>
      <c r="F301" s="1296"/>
      <c r="G301" s="1296"/>
      <c r="H301" s="1296"/>
      <c r="I301" s="1296"/>
      <c r="J301" s="1296"/>
      <c r="K301" s="1296"/>
      <c r="L301" s="1297"/>
      <c r="M301" s="1297"/>
      <c r="N301" s="1297"/>
      <c r="O301" s="1297"/>
      <c r="P301" s="1297"/>
      <c r="Q301" s="1297"/>
      <c r="R301" s="1297"/>
      <c r="S301" s="1297"/>
      <c r="T301" s="1297"/>
      <c r="U301" s="1297"/>
      <c r="V301" s="1297"/>
      <c r="W301" s="1297"/>
      <c r="X301" s="1297"/>
      <c r="Y301" s="1297"/>
      <c r="Z301" s="1297"/>
      <c r="AA301" s="1297"/>
      <c r="AB301" s="1297"/>
      <c r="AC301" s="1297"/>
    </row>
    <row r="302">
      <c r="A302" s="1297"/>
      <c r="B302" s="1297"/>
      <c r="C302" s="1297"/>
      <c r="D302" s="1297"/>
      <c r="E302" s="1297"/>
      <c r="F302" s="1296"/>
      <c r="G302" s="1296"/>
      <c r="H302" s="1296"/>
      <c r="I302" s="1296"/>
      <c r="J302" s="1296"/>
      <c r="K302" s="1296"/>
      <c r="L302" s="1297"/>
      <c r="M302" s="1297"/>
      <c r="N302" s="1297"/>
      <c r="O302" s="1297"/>
      <c r="P302" s="1297"/>
      <c r="Q302" s="1297"/>
      <c r="R302" s="1297"/>
      <c r="S302" s="1297"/>
      <c r="T302" s="1297"/>
      <c r="U302" s="1297"/>
      <c r="V302" s="1297"/>
      <c r="W302" s="1297"/>
      <c r="X302" s="1297"/>
      <c r="Y302" s="1297"/>
      <c r="Z302" s="1297"/>
      <c r="AA302" s="1297"/>
      <c r="AB302" s="1297"/>
      <c r="AC302" s="1297"/>
    </row>
    <row r="303">
      <c r="A303" s="1297"/>
      <c r="B303" s="1297"/>
      <c r="C303" s="1297"/>
      <c r="D303" s="1297"/>
      <c r="E303" s="1297"/>
      <c r="F303" s="1296"/>
      <c r="G303" s="1296"/>
      <c r="H303" s="1296"/>
      <c r="I303" s="1296"/>
      <c r="J303" s="1296"/>
      <c r="K303" s="1296"/>
      <c r="L303" s="1297"/>
      <c r="M303" s="1297"/>
      <c r="N303" s="1297"/>
      <c r="O303" s="1297"/>
      <c r="P303" s="1297"/>
      <c r="Q303" s="1297"/>
      <c r="R303" s="1297"/>
      <c r="S303" s="1297"/>
      <c r="T303" s="1297"/>
      <c r="U303" s="1297"/>
      <c r="V303" s="1297"/>
      <c r="W303" s="1297"/>
      <c r="X303" s="1297"/>
      <c r="Y303" s="1297"/>
      <c r="Z303" s="1297"/>
      <c r="AA303" s="1297"/>
      <c r="AB303" s="1297"/>
      <c r="AC303" s="1297"/>
    </row>
    <row r="304">
      <c r="A304" s="1297"/>
      <c r="B304" s="1297"/>
      <c r="C304" s="1297"/>
      <c r="D304" s="1297"/>
      <c r="E304" s="1297"/>
      <c r="F304" s="1296"/>
      <c r="G304" s="1296"/>
      <c r="H304" s="1296"/>
      <c r="I304" s="1296"/>
      <c r="J304" s="1296"/>
      <c r="K304" s="1296"/>
      <c r="L304" s="1297"/>
      <c r="M304" s="1297"/>
      <c r="N304" s="1297"/>
      <c r="O304" s="1297"/>
      <c r="P304" s="1297"/>
      <c r="Q304" s="1297"/>
      <c r="R304" s="1297"/>
      <c r="S304" s="1297"/>
      <c r="T304" s="1297"/>
      <c r="U304" s="1297"/>
      <c r="V304" s="1297"/>
      <c r="W304" s="1297"/>
      <c r="X304" s="1297"/>
      <c r="Y304" s="1297"/>
      <c r="Z304" s="1297"/>
      <c r="AA304" s="1297"/>
      <c r="AB304" s="1297"/>
      <c r="AC304" s="1297"/>
    </row>
    <row r="305">
      <c r="A305" s="1297"/>
      <c r="B305" s="1297"/>
      <c r="C305" s="1297"/>
      <c r="D305" s="1297"/>
      <c r="E305" s="1297"/>
      <c r="F305" s="1296"/>
      <c r="G305" s="1296"/>
      <c r="H305" s="1296"/>
      <c r="I305" s="1296"/>
      <c r="J305" s="1296"/>
      <c r="K305" s="1296"/>
      <c r="L305" s="1297"/>
      <c r="M305" s="1297"/>
      <c r="N305" s="1297"/>
      <c r="O305" s="1297"/>
      <c r="P305" s="1297"/>
      <c r="Q305" s="1297"/>
      <c r="R305" s="1297"/>
      <c r="S305" s="1297"/>
      <c r="T305" s="1297"/>
      <c r="U305" s="1297"/>
      <c r="V305" s="1297"/>
      <c r="W305" s="1297"/>
      <c r="X305" s="1297"/>
      <c r="Y305" s="1297"/>
      <c r="Z305" s="1297"/>
      <c r="AA305" s="1297"/>
      <c r="AB305" s="1297"/>
      <c r="AC305" s="1297"/>
    </row>
    <row r="306">
      <c r="A306" s="1297"/>
      <c r="B306" s="1297"/>
      <c r="C306" s="1297"/>
      <c r="D306" s="1297"/>
      <c r="E306" s="1297"/>
      <c r="F306" s="1296"/>
      <c r="G306" s="1296"/>
      <c r="H306" s="1296"/>
      <c r="I306" s="1296"/>
      <c r="J306" s="1296"/>
      <c r="K306" s="1296"/>
      <c r="L306" s="1297"/>
      <c r="M306" s="1297"/>
      <c r="N306" s="1297"/>
      <c r="O306" s="1297"/>
      <c r="P306" s="1297"/>
      <c r="Q306" s="1297"/>
      <c r="R306" s="1297"/>
      <c r="S306" s="1297"/>
      <c r="T306" s="1297"/>
      <c r="U306" s="1297"/>
      <c r="V306" s="1297"/>
      <c r="W306" s="1297"/>
      <c r="X306" s="1297"/>
      <c r="Y306" s="1297"/>
      <c r="Z306" s="1297"/>
      <c r="AA306" s="1297"/>
      <c r="AB306" s="1297"/>
      <c r="AC306" s="1297"/>
    </row>
    <row r="307">
      <c r="A307" s="1297"/>
      <c r="B307" s="1297"/>
      <c r="C307" s="1297"/>
      <c r="D307" s="1297"/>
      <c r="E307" s="1297"/>
      <c r="F307" s="1296"/>
      <c r="G307" s="1296"/>
      <c r="H307" s="1296"/>
      <c r="I307" s="1296"/>
      <c r="J307" s="1296"/>
      <c r="K307" s="1296"/>
      <c r="L307" s="1297"/>
      <c r="M307" s="1297"/>
      <c r="N307" s="1297"/>
      <c r="O307" s="1297"/>
      <c r="P307" s="1297"/>
      <c r="Q307" s="1297"/>
      <c r="R307" s="1297"/>
      <c r="S307" s="1297"/>
      <c r="T307" s="1297"/>
      <c r="U307" s="1297"/>
      <c r="V307" s="1297"/>
      <c r="W307" s="1297"/>
      <c r="X307" s="1297"/>
      <c r="Y307" s="1297"/>
      <c r="Z307" s="1297"/>
      <c r="AA307" s="1297"/>
      <c r="AB307" s="1297"/>
      <c r="AC307" s="1297"/>
    </row>
    <row r="308">
      <c r="A308" s="1297"/>
      <c r="B308" s="1297"/>
      <c r="C308" s="1297"/>
      <c r="D308" s="1297"/>
      <c r="E308" s="1297"/>
      <c r="F308" s="1296"/>
      <c r="G308" s="1296"/>
      <c r="H308" s="1296"/>
      <c r="I308" s="1296"/>
      <c r="J308" s="1296"/>
      <c r="K308" s="1296"/>
      <c r="L308" s="1297"/>
      <c r="M308" s="1297"/>
      <c r="N308" s="1297"/>
      <c r="O308" s="1297"/>
      <c r="P308" s="1297"/>
      <c r="Q308" s="1297"/>
      <c r="R308" s="1297"/>
      <c r="S308" s="1297"/>
      <c r="T308" s="1297"/>
      <c r="U308" s="1297"/>
      <c r="V308" s="1297"/>
      <c r="W308" s="1297"/>
      <c r="X308" s="1297"/>
      <c r="Y308" s="1297"/>
      <c r="Z308" s="1297"/>
      <c r="AA308" s="1297"/>
      <c r="AB308" s="1297"/>
      <c r="AC308" s="1297"/>
    </row>
    <row r="309">
      <c r="A309" s="1297"/>
      <c r="B309" s="1297"/>
      <c r="C309" s="1297"/>
      <c r="D309" s="1297"/>
      <c r="E309" s="1297"/>
      <c r="F309" s="1296"/>
      <c r="G309" s="1296"/>
      <c r="H309" s="1296"/>
      <c r="I309" s="1296"/>
      <c r="J309" s="1296"/>
      <c r="K309" s="1296"/>
      <c r="L309" s="1297"/>
      <c r="M309" s="1297"/>
      <c r="N309" s="1297"/>
      <c r="O309" s="1297"/>
      <c r="P309" s="1297"/>
      <c r="Q309" s="1297"/>
      <c r="R309" s="1297"/>
      <c r="S309" s="1297"/>
      <c r="T309" s="1297"/>
      <c r="U309" s="1297"/>
      <c r="V309" s="1297"/>
      <c r="W309" s="1297"/>
      <c r="X309" s="1297"/>
      <c r="Y309" s="1297"/>
      <c r="Z309" s="1297"/>
      <c r="AA309" s="1297"/>
      <c r="AB309" s="1297"/>
      <c r="AC309" s="1297"/>
    </row>
    <row r="310">
      <c r="A310" s="1297"/>
      <c r="B310" s="1297"/>
      <c r="C310" s="1297"/>
      <c r="D310" s="1297"/>
      <c r="E310" s="1297"/>
      <c r="F310" s="1296"/>
      <c r="G310" s="1296"/>
      <c r="H310" s="1296"/>
      <c r="I310" s="1296"/>
      <c r="J310" s="1296"/>
      <c r="K310" s="1296"/>
      <c r="L310" s="1297"/>
      <c r="M310" s="1297"/>
      <c r="N310" s="1297"/>
      <c r="O310" s="1297"/>
      <c r="P310" s="1297"/>
      <c r="Q310" s="1297"/>
      <c r="R310" s="1297"/>
      <c r="S310" s="1297"/>
      <c r="T310" s="1297"/>
      <c r="U310" s="1297"/>
      <c r="V310" s="1297"/>
      <c r="W310" s="1297"/>
      <c r="X310" s="1297"/>
      <c r="Y310" s="1297"/>
      <c r="Z310" s="1297"/>
      <c r="AA310" s="1297"/>
      <c r="AB310" s="1297"/>
      <c r="AC310" s="1297"/>
    </row>
    <row r="311">
      <c r="A311" s="1297"/>
      <c r="B311" s="1297"/>
      <c r="C311" s="1297"/>
      <c r="D311" s="1297"/>
      <c r="E311" s="1297"/>
      <c r="F311" s="1296"/>
      <c r="G311" s="1296"/>
      <c r="H311" s="1296"/>
      <c r="I311" s="1296"/>
      <c r="J311" s="1296"/>
      <c r="K311" s="1296"/>
      <c r="L311" s="1297"/>
      <c r="M311" s="1297"/>
      <c r="N311" s="1297"/>
      <c r="O311" s="1297"/>
      <c r="P311" s="1297"/>
      <c r="Q311" s="1297"/>
      <c r="R311" s="1297"/>
      <c r="S311" s="1297"/>
      <c r="T311" s="1297"/>
      <c r="U311" s="1297"/>
      <c r="V311" s="1297"/>
      <c r="W311" s="1297"/>
      <c r="X311" s="1297"/>
      <c r="Y311" s="1297"/>
      <c r="Z311" s="1297"/>
      <c r="AA311" s="1297"/>
      <c r="AB311" s="1297"/>
      <c r="AC311" s="1297"/>
    </row>
    <row r="312">
      <c r="A312" s="1297"/>
      <c r="B312" s="1297"/>
      <c r="C312" s="1297"/>
      <c r="D312" s="1297"/>
      <c r="E312" s="1297"/>
      <c r="F312" s="1296"/>
      <c r="G312" s="1296"/>
      <c r="H312" s="1296"/>
      <c r="I312" s="1296"/>
      <c r="J312" s="1296"/>
      <c r="K312" s="1296"/>
      <c r="L312" s="1297"/>
      <c r="M312" s="1297"/>
      <c r="N312" s="1297"/>
      <c r="O312" s="1297"/>
      <c r="P312" s="1297"/>
      <c r="Q312" s="1297"/>
      <c r="R312" s="1297"/>
      <c r="S312" s="1297"/>
      <c r="T312" s="1297"/>
      <c r="U312" s="1297"/>
      <c r="V312" s="1297"/>
      <c r="W312" s="1297"/>
      <c r="X312" s="1297"/>
      <c r="Y312" s="1297"/>
      <c r="Z312" s="1297"/>
      <c r="AA312" s="1297"/>
      <c r="AB312" s="1297"/>
      <c r="AC312" s="1297"/>
    </row>
    <row r="313">
      <c r="A313" s="1297"/>
      <c r="B313" s="1297"/>
      <c r="C313" s="1297"/>
      <c r="D313" s="1297"/>
      <c r="E313" s="1297"/>
      <c r="F313" s="1296"/>
      <c r="G313" s="1296"/>
      <c r="H313" s="1296"/>
      <c r="I313" s="1296"/>
      <c r="J313" s="1296"/>
      <c r="K313" s="1296"/>
      <c r="L313" s="1297"/>
      <c r="M313" s="1297"/>
      <c r="N313" s="1297"/>
      <c r="O313" s="1297"/>
      <c r="P313" s="1297"/>
      <c r="Q313" s="1297"/>
      <c r="R313" s="1297"/>
      <c r="S313" s="1297"/>
      <c r="T313" s="1297"/>
      <c r="U313" s="1297"/>
      <c r="V313" s="1297"/>
      <c r="W313" s="1297"/>
      <c r="X313" s="1297"/>
      <c r="Y313" s="1297"/>
      <c r="Z313" s="1297"/>
      <c r="AA313" s="1297"/>
      <c r="AB313" s="1297"/>
      <c r="AC313" s="1297"/>
    </row>
    <row r="314">
      <c r="A314" s="1297"/>
      <c r="B314" s="1297"/>
      <c r="C314" s="1297"/>
      <c r="D314" s="1297"/>
      <c r="E314" s="1297"/>
      <c r="F314" s="1296"/>
      <c r="G314" s="1296"/>
      <c r="H314" s="1296"/>
      <c r="I314" s="1296"/>
      <c r="J314" s="1296"/>
      <c r="K314" s="1296"/>
      <c r="L314" s="1297"/>
      <c r="M314" s="1297"/>
      <c r="N314" s="1297"/>
      <c r="O314" s="1297"/>
      <c r="P314" s="1297"/>
      <c r="Q314" s="1297"/>
      <c r="R314" s="1297"/>
      <c r="S314" s="1297"/>
      <c r="T314" s="1297"/>
      <c r="U314" s="1297"/>
      <c r="V314" s="1297"/>
      <c r="W314" s="1297"/>
      <c r="X314" s="1297"/>
      <c r="Y314" s="1297"/>
      <c r="Z314" s="1297"/>
      <c r="AA314" s="1297"/>
      <c r="AB314" s="1297"/>
      <c r="AC314" s="1297"/>
    </row>
    <row r="315">
      <c r="A315" s="1297"/>
      <c r="B315" s="1297"/>
      <c r="C315" s="1297"/>
      <c r="D315" s="1297"/>
      <c r="E315" s="1297"/>
      <c r="F315" s="1296"/>
      <c r="G315" s="1296"/>
      <c r="H315" s="1296"/>
      <c r="I315" s="1296"/>
      <c r="J315" s="1296"/>
      <c r="K315" s="1296"/>
      <c r="L315" s="1297"/>
      <c r="M315" s="1297"/>
      <c r="N315" s="1297"/>
      <c r="O315" s="1297"/>
      <c r="P315" s="1297"/>
      <c r="Q315" s="1297"/>
      <c r="R315" s="1297"/>
      <c r="S315" s="1297"/>
      <c r="T315" s="1297"/>
      <c r="U315" s="1297"/>
      <c r="V315" s="1297"/>
      <c r="W315" s="1297"/>
      <c r="X315" s="1297"/>
      <c r="Y315" s="1297"/>
      <c r="Z315" s="1297"/>
      <c r="AA315" s="1297"/>
      <c r="AB315" s="1297"/>
      <c r="AC315" s="1297"/>
    </row>
    <row r="316">
      <c r="A316" s="1297"/>
      <c r="B316" s="1297"/>
      <c r="C316" s="1297"/>
      <c r="D316" s="1297"/>
      <c r="E316" s="1297"/>
      <c r="F316" s="1296"/>
      <c r="G316" s="1296"/>
      <c r="H316" s="1296"/>
      <c r="I316" s="1296"/>
      <c r="J316" s="1296"/>
      <c r="K316" s="1296"/>
      <c r="L316" s="1297"/>
      <c r="M316" s="1297"/>
      <c r="N316" s="1297"/>
      <c r="O316" s="1297"/>
      <c r="P316" s="1297"/>
      <c r="Q316" s="1297"/>
      <c r="R316" s="1297"/>
      <c r="S316" s="1297"/>
      <c r="T316" s="1297"/>
      <c r="U316" s="1297"/>
      <c r="V316" s="1297"/>
      <c r="W316" s="1297"/>
      <c r="X316" s="1297"/>
      <c r="Y316" s="1297"/>
      <c r="Z316" s="1297"/>
      <c r="AA316" s="1297"/>
      <c r="AB316" s="1297"/>
      <c r="AC316" s="1297"/>
    </row>
    <row r="317">
      <c r="A317" s="1297"/>
      <c r="B317" s="1297"/>
      <c r="C317" s="1297"/>
      <c r="D317" s="1297"/>
      <c r="E317" s="1297"/>
      <c r="F317" s="1296"/>
      <c r="G317" s="1296"/>
      <c r="H317" s="1296"/>
      <c r="I317" s="1296"/>
      <c r="J317" s="1296"/>
      <c r="K317" s="1296"/>
      <c r="L317" s="1297"/>
      <c r="M317" s="1297"/>
      <c r="N317" s="1297"/>
      <c r="O317" s="1297"/>
      <c r="P317" s="1297"/>
      <c r="Q317" s="1297"/>
      <c r="R317" s="1297"/>
      <c r="S317" s="1297"/>
      <c r="T317" s="1297"/>
      <c r="U317" s="1297"/>
      <c r="V317" s="1297"/>
      <c r="W317" s="1297"/>
      <c r="X317" s="1297"/>
      <c r="Y317" s="1297"/>
      <c r="Z317" s="1297"/>
      <c r="AA317" s="1297"/>
      <c r="AB317" s="1297"/>
      <c r="AC317" s="1297"/>
    </row>
    <row r="318">
      <c r="A318" s="1297"/>
      <c r="B318" s="1297"/>
      <c r="C318" s="1297"/>
      <c r="D318" s="1297"/>
      <c r="E318" s="1297"/>
      <c r="F318" s="1296"/>
      <c r="G318" s="1296"/>
      <c r="H318" s="1296"/>
      <c r="I318" s="1296"/>
      <c r="J318" s="1296"/>
      <c r="K318" s="1296"/>
      <c r="L318" s="1297"/>
      <c r="M318" s="1297"/>
      <c r="N318" s="1297"/>
      <c r="O318" s="1297"/>
      <c r="P318" s="1297"/>
      <c r="Q318" s="1297"/>
      <c r="R318" s="1297"/>
      <c r="S318" s="1297"/>
      <c r="T318" s="1297"/>
      <c r="U318" s="1297"/>
      <c r="V318" s="1297"/>
      <c r="W318" s="1297"/>
      <c r="X318" s="1297"/>
      <c r="Y318" s="1297"/>
      <c r="Z318" s="1297"/>
      <c r="AA318" s="1297"/>
      <c r="AB318" s="1297"/>
      <c r="AC318" s="1297"/>
    </row>
    <row r="319">
      <c r="A319" s="1297"/>
      <c r="B319" s="1297"/>
      <c r="C319" s="1297"/>
      <c r="D319" s="1297"/>
      <c r="E319" s="1297"/>
      <c r="F319" s="1296"/>
      <c r="G319" s="1296"/>
      <c r="H319" s="1296"/>
      <c r="I319" s="1296"/>
      <c r="J319" s="1296"/>
      <c r="K319" s="1296"/>
      <c r="L319" s="1297"/>
      <c r="M319" s="1297"/>
      <c r="N319" s="1297"/>
      <c r="O319" s="1297"/>
      <c r="P319" s="1297"/>
      <c r="Q319" s="1297"/>
      <c r="R319" s="1297"/>
      <c r="S319" s="1297"/>
      <c r="T319" s="1297"/>
      <c r="U319" s="1297"/>
      <c r="V319" s="1297"/>
      <c r="W319" s="1297"/>
      <c r="X319" s="1297"/>
      <c r="Y319" s="1297"/>
      <c r="Z319" s="1297"/>
      <c r="AA319" s="1297"/>
      <c r="AB319" s="1297"/>
      <c r="AC319" s="1297"/>
    </row>
    <row r="320">
      <c r="A320" s="1297"/>
      <c r="B320" s="1297"/>
      <c r="C320" s="1297"/>
      <c r="D320" s="1297"/>
      <c r="E320" s="1297"/>
      <c r="F320" s="1296"/>
      <c r="G320" s="1296"/>
      <c r="H320" s="1296"/>
      <c r="I320" s="1296"/>
      <c r="J320" s="1296"/>
      <c r="K320" s="1296"/>
      <c r="L320" s="1297"/>
      <c r="M320" s="1297"/>
      <c r="N320" s="1297"/>
      <c r="O320" s="1297"/>
      <c r="P320" s="1297"/>
      <c r="Q320" s="1297"/>
      <c r="R320" s="1297"/>
      <c r="S320" s="1297"/>
      <c r="T320" s="1297"/>
      <c r="U320" s="1297"/>
      <c r="V320" s="1297"/>
      <c r="W320" s="1297"/>
      <c r="X320" s="1297"/>
      <c r="Y320" s="1297"/>
      <c r="Z320" s="1297"/>
      <c r="AA320" s="1297"/>
      <c r="AB320" s="1297"/>
      <c r="AC320" s="1297"/>
    </row>
    <row r="321">
      <c r="A321" s="1297"/>
      <c r="B321" s="1297"/>
      <c r="C321" s="1297"/>
      <c r="D321" s="1297"/>
      <c r="E321" s="1297"/>
      <c r="F321" s="1296"/>
      <c r="G321" s="1296"/>
      <c r="H321" s="1296"/>
      <c r="I321" s="1296"/>
      <c r="J321" s="1296"/>
      <c r="K321" s="1296"/>
      <c r="L321" s="1297"/>
      <c r="M321" s="1297"/>
      <c r="N321" s="1297"/>
      <c r="O321" s="1297"/>
      <c r="P321" s="1297"/>
      <c r="Q321" s="1297"/>
      <c r="R321" s="1297"/>
      <c r="S321" s="1297"/>
      <c r="T321" s="1297"/>
      <c r="U321" s="1297"/>
      <c r="V321" s="1297"/>
      <c r="W321" s="1297"/>
      <c r="X321" s="1297"/>
      <c r="Y321" s="1297"/>
      <c r="Z321" s="1297"/>
      <c r="AA321" s="1297"/>
      <c r="AB321" s="1297"/>
      <c r="AC321" s="1297"/>
    </row>
    <row r="322">
      <c r="A322" s="1297"/>
      <c r="B322" s="1297"/>
      <c r="C322" s="1297"/>
      <c r="D322" s="1297"/>
      <c r="E322" s="1297"/>
      <c r="F322" s="1296"/>
      <c r="G322" s="1296"/>
      <c r="H322" s="1296"/>
      <c r="I322" s="1296"/>
      <c r="J322" s="1296"/>
      <c r="K322" s="1296"/>
      <c r="L322" s="1297"/>
      <c r="M322" s="1297"/>
      <c r="N322" s="1297"/>
      <c r="O322" s="1297"/>
      <c r="P322" s="1297"/>
      <c r="Q322" s="1297"/>
      <c r="R322" s="1297"/>
      <c r="S322" s="1297"/>
      <c r="T322" s="1297"/>
      <c r="U322" s="1297"/>
      <c r="V322" s="1297"/>
      <c r="W322" s="1297"/>
      <c r="X322" s="1297"/>
      <c r="Y322" s="1297"/>
      <c r="Z322" s="1297"/>
      <c r="AA322" s="1297"/>
      <c r="AB322" s="1297"/>
      <c r="AC322" s="1297"/>
    </row>
    <row r="323">
      <c r="A323" s="1297"/>
      <c r="B323" s="1297"/>
      <c r="C323" s="1297"/>
      <c r="D323" s="1297"/>
      <c r="E323" s="1297"/>
      <c r="F323" s="1296"/>
      <c r="G323" s="1296"/>
      <c r="H323" s="1296"/>
      <c r="I323" s="1296"/>
      <c r="J323" s="1296"/>
      <c r="K323" s="1296"/>
      <c r="L323" s="1297"/>
      <c r="M323" s="1297"/>
      <c r="N323" s="1297"/>
      <c r="O323" s="1297"/>
      <c r="P323" s="1297"/>
      <c r="Q323" s="1297"/>
      <c r="R323" s="1297"/>
      <c r="S323" s="1297"/>
      <c r="T323" s="1297"/>
      <c r="U323" s="1297"/>
      <c r="V323" s="1297"/>
      <c r="W323" s="1297"/>
      <c r="X323" s="1297"/>
      <c r="Y323" s="1297"/>
      <c r="Z323" s="1297"/>
      <c r="AA323" s="1297"/>
      <c r="AB323" s="1297"/>
      <c r="AC323" s="1297"/>
    </row>
    <row r="324">
      <c r="A324" s="1297"/>
      <c r="B324" s="1297"/>
      <c r="C324" s="1297"/>
      <c r="D324" s="1297"/>
      <c r="E324" s="1297"/>
      <c r="F324" s="1296"/>
      <c r="G324" s="1296"/>
      <c r="H324" s="1296"/>
      <c r="I324" s="1296"/>
      <c r="J324" s="1296"/>
      <c r="K324" s="1296"/>
      <c r="L324" s="1297"/>
      <c r="M324" s="1297"/>
      <c r="N324" s="1297"/>
      <c r="O324" s="1297"/>
      <c r="P324" s="1297"/>
      <c r="Q324" s="1297"/>
      <c r="R324" s="1297"/>
      <c r="S324" s="1297"/>
      <c r="T324" s="1297"/>
      <c r="U324" s="1297"/>
      <c r="V324" s="1297"/>
      <c r="W324" s="1297"/>
      <c r="X324" s="1297"/>
      <c r="Y324" s="1297"/>
      <c r="Z324" s="1297"/>
      <c r="AA324" s="1297"/>
      <c r="AB324" s="1297"/>
      <c r="AC324" s="1297"/>
    </row>
    <row r="325">
      <c r="A325" s="1297"/>
      <c r="B325" s="1297"/>
      <c r="C325" s="1297"/>
      <c r="D325" s="1297"/>
      <c r="E325" s="1297"/>
      <c r="F325" s="1296"/>
      <c r="G325" s="1296"/>
      <c r="H325" s="1296"/>
      <c r="I325" s="1296"/>
      <c r="J325" s="1296"/>
      <c r="K325" s="1296"/>
      <c r="L325" s="1297"/>
      <c r="M325" s="1297"/>
      <c r="N325" s="1297"/>
      <c r="O325" s="1297"/>
      <c r="P325" s="1297"/>
      <c r="Q325" s="1297"/>
      <c r="R325" s="1297"/>
      <c r="S325" s="1297"/>
      <c r="T325" s="1297"/>
      <c r="U325" s="1297"/>
      <c r="V325" s="1297"/>
      <c r="W325" s="1297"/>
      <c r="X325" s="1297"/>
      <c r="Y325" s="1297"/>
      <c r="Z325" s="1297"/>
      <c r="AA325" s="1297"/>
      <c r="AB325" s="1297"/>
      <c r="AC325" s="1297"/>
    </row>
    <row r="326">
      <c r="A326" s="1297"/>
      <c r="B326" s="1297"/>
      <c r="C326" s="1297"/>
      <c r="D326" s="1297"/>
      <c r="E326" s="1297"/>
      <c r="F326" s="1296"/>
      <c r="G326" s="1296"/>
      <c r="H326" s="1296"/>
      <c r="I326" s="1296"/>
      <c r="J326" s="1296"/>
      <c r="K326" s="1296"/>
      <c r="L326" s="1297"/>
      <c r="M326" s="1297"/>
      <c r="N326" s="1297"/>
      <c r="O326" s="1297"/>
      <c r="P326" s="1297"/>
      <c r="Q326" s="1297"/>
      <c r="R326" s="1297"/>
      <c r="S326" s="1297"/>
      <c r="T326" s="1297"/>
      <c r="U326" s="1297"/>
      <c r="V326" s="1297"/>
      <c r="W326" s="1297"/>
      <c r="X326" s="1297"/>
      <c r="Y326" s="1297"/>
      <c r="Z326" s="1297"/>
      <c r="AA326" s="1297"/>
      <c r="AB326" s="1297"/>
      <c r="AC326" s="1297"/>
    </row>
    <row r="327">
      <c r="A327" s="1297"/>
      <c r="B327" s="1297"/>
      <c r="C327" s="1297"/>
      <c r="D327" s="1297"/>
      <c r="E327" s="1297"/>
      <c r="F327" s="1296"/>
      <c r="G327" s="1296"/>
      <c r="H327" s="1296"/>
      <c r="I327" s="1296"/>
      <c r="J327" s="1296"/>
      <c r="K327" s="1296"/>
      <c r="L327" s="1297"/>
      <c r="M327" s="1297"/>
      <c r="N327" s="1297"/>
      <c r="O327" s="1297"/>
      <c r="P327" s="1297"/>
      <c r="Q327" s="1297"/>
      <c r="R327" s="1297"/>
      <c r="S327" s="1297"/>
      <c r="T327" s="1297"/>
      <c r="U327" s="1297"/>
      <c r="V327" s="1297"/>
      <c r="W327" s="1297"/>
      <c r="X327" s="1297"/>
      <c r="Y327" s="1297"/>
      <c r="Z327" s="1297"/>
      <c r="AA327" s="1297"/>
      <c r="AB327" s="1297"/>
      <c r="AC327" s="1297"/>
    </row>
    <row r="328">
      <c r="A328" s="1297"/>
      <c r="B328" s="1297"/>
      <c r="C328" s="1297"/>
      <c r="D328" s="1297"/>
      <c r="E328" s="1297"/>
      <c r="F328" s="1296"/>
      <c r="G328" s="1296"/>
      <c r="H328" s="1296"/>
      <c r="I328" s="1296"/>
      <c r="J328" s="1296"/>
      <c r="K328" s="1296"/>
      <c r="L328" s="1297"/>
      <c r="M328" s="1297"/>
      <c r="N328" s="1297"/>
      <c r="O328" s="1297"/>
      <c r="P328" s="1297"/>
      <c r="Q328" s="1297"/>
      <c r="R328" s="1297"/>
      <c r="S328" s="1297"/>
      <c r="T328" s="1297"/>
      <c r="U328" s="1297"/>
      <c r="V328" s="1297"/>
      <c r="W328" s="1297"/>
      <c r="X328" s="1297"/>
      <c r="Y328" s="1297"/>
      <c r="Z328" s="1297"/>
      <c r="AA328" s="1297"/>
      <c r="AB328" s="1297"/>
      <c r="AC328" s="1297"/>
    </row>
    <row r="329">
      <c r="A329" s="1297"/>
      <c r="B329" s="1297"/>
      <c r="C329" s="1297"/>
      <c r="D329" s="1297"/>
      <c r="E329" s="1297"/>
      <c r="F329" s="1296"/>
      <c r="G329" s="1296"/>
      <c r="H329" s="1296"/>
      <c r="I329" s="1296"/>
      <c r="J329" s="1296"/>
      <c r="K329" s="1296"/>
      <c r="L329" s="1297"/>
      <c r="M329" s="1297"/>
      <c r="N329" s="1297"/>
      <c r="O329" s="1297"/>
      <c r="P329" s="1297"/>
      <c r="Q329" s="1297"/>
      <c r="R329" s="1297"/>
      <c r="S329" s="1297"/>
      <c r="T329" s="1297"/>
      <c r="U329" s="1297"/>
      <c r="V329" s="1297"/>
      <c r="W329" s="1297"/>
      <c r="X329" s="1297"/>
      <c r="Y329" s="1297"/>
      <c r="Z329" s="1297"/>
      <c r="AA329" s="1297"/>
      <c r="AB329" s="1297"/>
      <c r="AC329" s="1297"/>
    </row>
    <row r="330">
      <c r="A330" s="1297"/>
      <c r="B330" s="1297"/>
      <c r="C330" s="1297"/>
      <c r="D330" s="1297"/>
      <c r="E330" s="1297"/>
      <c r="F330" s="1296"/>
      <c r="G330" s="1296"/>
      <c r="H330" s="1296"/>
      <c r="I330" s="1296"/>
      <c r="J330" s="1296"/>
      <c r="K330" s="1296"/>
      <c r="L330" s="1297"/>
      <c r="M330" s="1297"/>
      <c r="N330" s="1297"/>
      <c r="O330" s="1297"/>
      <c r="P330" s="1297"/>
      <c r="Q330" s="1297"/>
      <c r="R330" s="1297"/>
      <c r="S330" s="1297"/>
      <c r="T330" s="1297"/>
      <c r="U330" s="1297"/>
      <c r="V330" s="1297"/>
      <c r="W330" s="1297"/>
      <c r="X330" s="1297"/>
      <c r="Y330" s="1297"/>
      <c r="Z330" s="1297"/>
      <c r="AA330" s="1297"/>
      <c r="AB330" s="1297"/>
      <c r="AC330" s="1297"/>
    </row>
    <row r="331">
      <c r="A331" s="1297"/>
      <c r="B331" s="1297"/>
      <c r="C331" s="1297"/>
      <c r="D331" s="1297"/>
      <c r="E331" s="1297"/>
      <c r="F331" s="1296"/>
      <c r="G331" s="1296"/>
      <c r="H331" s="1296"/>
      <c r="I331" s="1296"/>
      <c r="J331" s="1296"/>
      <c r="K331" s="1296"/>
      <c r="L331" s="1297"/>
      <c r="M331" s="1297"/>
      <c r="N331" s="1297"/>
      <c r="O331" s="1297"/>
      <c r="P331" s="1297"/>
      <c r="Q331" s="1297"/>
      <c r="R331" s="1297"/>
      <c r="S331" s="1297"/>
      <c r="T331" s="1297"/>
      <c r="U331" s="1297"/>
      <c r="V331" s="1297"/>
      <c r="W331" s="1297"/>
      <c r="X331" s="1297"/>
      <c r="Y331" s="1297"/>
      <c r="Z331" s="1297"/>
      <c r="AA331" s="1297"/>
      <c r="AB331" s="1297"/>
      <c r="AC331" s="1297"/>
    </row>
    <row r="332">
      <c r="A332" s="1297"/>
      <c r="B332" s="1297"/>
      <c r="C332" s="1297"/>
      <c r="D332" s="1297"/>
      <c r="E332" s="1297"/>
      <c r="F332" s="1296"/>
      <c r="G332" s="1296"/>
      <c r="H332" s="1296"/>
      <c r="I332" s="1296"/>
      <c r="J332" s="1296"/>
      <c r="K332" s="1296"/>
      <c r="L332" s="1297"/>
      <c r="M332" s="1297"/>
      <c r="N332" s="1297"/>
      <c r="O332" s="1297"/>
      <c r="P332" s="1297"/>
      <c r="Q332" s="1297"/>
      <c r="R332" s="1297"/>
      <c r="S332" s="1297"/>
      <c r="T332" s="1297"/>
      <c r="U332" s="1297"/>
      <c r="V332" s="1297"/>
      <c r="W332" s="1297"/>
      <c r="X332" s="1297"/>
      <c r="Y332" s="1297"/>
      <c r="Z332" s="1297"/>
      <c r="AA332" s="1297"/>
      <c r="AB332" s="1297"/>
      <c r="AC332" s="1297"/>
    </row>
    <row r="333">
      <c r="A333" s="1297"/>
      <c r="B333" s="1297"/>
      <c r="C333" s="1297"/>
      <c r="D333" s="1297"/>
      <c r="E333" s="1297"/>
      <c r="F333" s="1296"/>
      <c r="G333" s="1296"/>
      <c r="H333" s="1296"/>
      <c r="I333" s="1296"/>
      <c r="J333" s="1296"/>
      <c r="K333" s="1296"/>
      <c r="L333" s="1297"/>
      <c r="M333" s="1297"/>
      <c r="N333" s="1297"/>
      <c r="O333" s="1297"/>
      <c r="P333" s="1297"/>
      <c r="Q333" s="1297"/>
      <c r="R333" s="1297"/>
      <c r="S333" s="1297"/>
      <c r="T333" s="1297"/>
      <c r="U333" s="1297"/>
      <c r="V333" s="1297"/>
      <c r="W333" s="1297"/>
      <c r="X333" s="1297"/>
      <c r="Y333" s="1297"/>
      <c r="Z333" s="1297"/>
      <c r="AA333" s="1297"/>
      <c r="AB333" s="1297"/>
      <c r="AC333" s="1297"/>
    </row>
    <row r="334">
      <c r="A334" s="1297"/>
      <c r="B334" s="1297"/>
      <c r="C334" s="1297"/>
      <c r="D334" s="1297"/>
      <c r="E334" s="1297"/>
      <c r="F334" s="1296"/>
      <c r="G334" s="1296"/>
      <c r="H334" s="1296"/>
      <c r="I334" s="1296"/>
      <c r="J334" s="1296"/>
      <c r="K334" s="1296"/>
      <c r="L334" s="1297"/>
      <c r="M334" s="1297"/>
      <c r="N334" s="1297"/>
      <c r="O334" s="1297"/>
      <c r="P334" s="1297"/>
      <c r="Q334" s="1297"/>
      <c r="R334" s="1297"/>
      <c r="S334" s="1297"/>
      <c r="T334" s="1297"/>
      <c r="U334" s="1297"/>
      <c r="V334" s="1297"/>
      <c r="W334" s="1297"/>
      <c r="X334" s="1297"/>
      <c r="Y334" s="1297"/>
      <c r="Z334" s="1297"/>
      <c r="AA334" s="1297"/>
      <c r="AB334" s="1297"/>
      <c r="AC334" s="1297"/>
    </row>
    <row r="335">
      <c r="A335" s="1297"/>
      <c r="B335" s="1297"/>
      <c r="C335" s="1297"/>
      <c r="D335" s="1297"/>
      <c r="E335" s="1297"/>
      <c r="F335" s="1296"/>
      <c r="G335" s="1296"/>
      <c r="H335" s="1296"/>
      <c r="I335" s="1296"/>
      <c r="J335" s="1296"/>
      <c r="K335" s="1296"/>
      <c r="L335" s="1297"/>
      <c r="M335" s="1297"/>
      <c r="N335" s="1297"/>
      <c r="O335" s="1297"/>
      <c r="P335" s="1297"/>
      <c r="Q335" s="1297"/>
      <c r="R335" s="1297"/>
      <c r="S335" s="1297"/>
      <c r="T335" s="1297"/>
      <c r="U335" s="1297"/>
      <c r="V335" s="1297"/>
      <c r="W335" s="1297"/>
      <c r="X335" s="1297"/>
      <c r="Y335" s="1297"/>
      <c r="Z335" s="1297"/>
      <c r="AA335" s="1297"/>
      <c r="AB335" s="1297"/>
      <c r="AC335" s="1297"/>
    </row>
    <row r="336">
      <c r="A336" s="1297"/>
      <c r="B336" s="1297"/>
      <c r="C336" s="1297"/>
      <c r="D336" s="1297"/>
      <c r="E336" s="1297"/>
      <c r="F336" s="1296"/>
      <c r="G336" s="1296"/>
      <c r="H336" s="1296"/>
      <c r="I336" s="1296"/>
      <c r="J336" s="1296"/>
      <c r="K336" s="1296"/>
      <c r="L336" s="1297"/>
      <c r="M336" s="1297"/>
      <c r="N336" s="1297"/>
      <c r="O336" s="1297"/>
      <c r="P336" s="1297"/>
      <c r="Q336" s="1297"/>
      <c r="R336" s="1297"/>
      <c r="S336" s="1297"/>
      <c r="T336" s="1297"/>
      <c r="U336" s="1297"/>
      <c r="V336" s="1297"/>
      <c r="W336" s="1297"/>
      <c r="X336" s="1297"/>
      <c r="Y336" s="1297"/>
      <c r="Z336" s="1297"/>
      <c r="AA336" s="1297"/>
      <c r="AB336" s="1297"/>
      <c r="AC336" s="1297"/>
    </row>
    <row r="337">
      <c r="A337" s="1297"/>
      <c r="B337" s="1297"/>
      <c r="C337" s="1297"/>
      <c r="D337" s="1297"/>
      <c r="E337" s="1297"/>
      <c r="F337" s="1296"/>
      <c r="G337" s="1296"/>
      <c r="H337" s="1296"/>
      <c r="I337" s="1296"/>
      <c r="J337" s="1296"/>
      <c r="K337" s="1296"/>
      <c r="L337" s="1297"/>
      <c r="M337" s="1297"/>
      <c r="N337" s="1297"/>
      <c r="O337" s="1297"/>
      <c r="P337" s="1297"/>
      <c r="Q337" s="1297"/>
      <c r="R337" s="1297"/>
      <c r="S337" s="1297"/>
      <c r="T337" s="1297"/>
      <c r="U337" s="1297"/>
      <c r="V337" s="1297"/>
      <c r="W337" s="1297"/>
      <c r="X337" s="1297"/>
      <c r="Y337" s="1297"/>
      <c r="Z337" s="1297"/>
      <c r="AA337" s="1297"/>
      <c r="AB337" s="1297"/>
      <c r="AC337" s="1297"/>
    </row>
    <row r="338">
      <c r="A338" s="1297"/>
      <c r="B338" s="1297"/>
      <c r="C338" s="1297"/>
      <c r="D338" s="1297"/>
      <c r="E338" s="1297"/>
      <c r="F338" s="1296"/>
      <c r="G338" s="1296"/>
      <c r="H338" s="1296"/>
      <c r="I338" s="1296"/>
      <c r="J338" s="1296"/>
      <c r="K338" s="1296"/>
      <c r="L338" s="1297"/>
      <c r="M338" s="1297"/>
      <c r="N338" s="1297"/>
      <c r="O338" s="1297"/>
      <c r="P338" s="1297"/>
      <c r="Q338" s="1297"/>
      <c r="R338" s="1297"/>
      <c r="S338" s="1297"/>
      <c r="T338" s="1297"/>
      <c r="U338" s="1297"/>
      <c r="V338" s="1297"/>
      <c r="W338" s="1297"/>
      <c r="X338" s="1297"/>
      <c r="Y338" s="1297"/>
      <c r="Z338" s="1297"/>
      <c r="AA338" s="1297"/>
      <c r="AB338" s="1297"/>
      <c r="AC338" s="1297"/>
    </row>
    <row r="339">
      <c r="A339" s="1297"/>
      <c r="B339" s="1297"/>
      <c r="C339" s="1297"/>
      <c r="D339" s="1297"/>
      <c r="E339" s="1297"/>
      <c r="F339" s="1296"/>
      <c r="G339" s="1296"/>
      <c r="H339" s="1296"/>
      <c r="I339" s="1296"/>
      <c r="J339" s="1296"/>
      <c r="K339" s="1296"/>
      <c r="L339" s="1297"/>
      <c r="M339" s="1297"/>
      <c r="N339" s="1297"/>
      <c r="O339" s="1297"/>
      <c r="P339" s="1297"/>
      <c r="Q339" s="1297"/>
      <c r="R339" s="1297"/>
      <c r="S339" s="1297"/>
      <c r="T339" s="1297"/>
      <c r="U339" s="1297"/>
      <c r="V339" s="1297"/>
      <c r="W339" s="1297"/>
      <c r="X339" s="1297"/>
      <c r="Y339" s="1297"/>
      <c r="Z339" s="1297"/>
      <c r="AA339" s="1297"/>
      <c r="AB339" s="1297"/>
      <c r="AC339" s="1297"/>
    </row>
    <row r="340">
      <c r="A340" s="1297"/>
      <c r="B340" s="1297"/>
      <c r="C340" s="1297"/>
      <c r="D340" s="1297"/>
      <c r="E340" s="1297"/>
      <c r="F340" s="1296"/>
      <c r="G340" s="1296"/>
      <c r="H340" s="1296"/>
      <c r="I340" s="1296"/>
      <c r="J340" s="1296"/>
      <c r="K340" s="1296"/>
      <c r="L340" s="1297"/>
      <c r="M340" s="1297"/>
      <c r="N340" s="1297"/>
      <c r="O340" s="1297"/>
      <c r="P340" s="1297"/>
      <c r="Q340" s="1297"/>
      <c r="R340" s="1297"/>
      <c r="S340" s="1297"/>
      <c r="T340" s="1297"/>
      <c r="U340" s="1297"/>
      <c r="V340" s="1297"/>
      <c r="W340" s="1297"/>
      <c r="X340" s="1297"/>
      <c r="Y340" s="1297"/>
      <c r="Z340" s="1297"/>
      <c r="AA340" s="1297"/>
      <c r="AB340" s="1297"/>
      <c r="AC340" s="1297"/>
    </row>
    <row r="341">
      <c r="A341" s="1297"/>
      <c r="B341" s="1297"/>
      <c r="C341" s="1297"/>
      <c r="D341" s="1297"/>
      <c r="E341" s="1297"/>
      <c r="F341" s="1296"/>
      <c r="G341" s="1296"/>
      <c r="H341" s="1296"/>
      <c r="I341" s="1296"/>
      <c r="J341" s="1296"/>
      <c r="K341" s="1296"/>
      <c r="L341" s="1297"/>
      <c r="M341" s="1297"/>
      <c r="N341" s="1297"/>
      <c r="O341" s="1297"/>
      <c r="P341" s="1297"/>
      <c r="Q341" s="1297"/>
      <c r="R341" s="1297"/>
      <c r="S341" s="1297"/>
      <c r="T341" s="1297"/>
      <c r="U341" s="1297"/>
      <c r="V341" s="1297"/>
      <c r="W341" s="1297"/>
      <c r="X341" s="1297"/>
      <c r="Y341" s="1297"/>
      <c r="Z341" s="1297"/>
      <c r="AA341" s="1297"/>
      <c r="AB341" s="1297"/>
      <c r="AC341" s="1297"/>
    </row>
    <row r="342">
      <c r="A342" s="1297"/>
      <c r="B342" s="1297"/>
      <c r="C342" s="1297"/>
      <c r="D342" s="1297"/>
      <c r="E342" s="1297"/>
      <c r="F342" s="1296"/>
      <c r="G342" s="1296"/>
      <c r="H342" s="1296"/>
      <c r="I342" s="1296"/>
      <c r="J342" s="1296"/>
      <c r="K342" s="1296"/>
      <c r="L342" s="1297"/>
      <c r="M342" s="1297"/>
      <c r="N342" s="1297"/>
      <c r="O342" s="1297"/>
      <c r="P342" s="1297"/>
      <c r="Q342" s="1297"/>
      <c r="R342" s="1297"/>
      <c r="S342" s="1297"/>
      <c r="T342" s="1297"/>
      <c r="U342" s="1297"/>
      <c r="V342" s="1297"/>
      <c r="W342" s="1297"/>
      <c r="X342" s="1297"/>
      <c r="Y342" s="1297"/>
      <c r="Z342" s="1297"/>
      <c r="AA342" s="1297"/>
      <c r="AB342" s="1297"/>
      <c r="AC342" s="1297"/>
    </row>
    <row r="343">
      <c r="A343" s="1297"/>
      <c r="B343" s="1297"/>
      <c r="C343" s="1297"/>
      <c r="D343" s="1297"/>
      <c r="E343" s="1297"/>
      <c r="F343" s="1296"/>
      <c r="G343" s="1296"/>
      <c r="H343" s="1296"/>
      <c r="I343" s="1296"/>
      <c r="J343" s="1296"/>
      <c r="K343" s="1296"/>
      <c r="L343" s="1297"/>
      <c r="M343" s="1297"/>
      <c r="N343" s="1297"/>
      <c r="O343" s="1297"/>
      <c r="P343" s="1297"/>
      <c r="Q343" s="1297"/>
      <c r="R343" s="1297"/>
      <c r="S343" s="1297"/>
      <c r="T343" s="1297"/>
      <c r="U343" s="1297"/>
      <c r="V343" s="1297"/>
      <c r="W343" s="1297"/>
      <c r="X343" s="1297"/>
      <c r="Y343" s="1297"/>
      <c r="Z343" s="1297"/>
      <c r="AA343" s="1297"/>
      <c r="AB343" s="1297"/>
      <c r="AC343" s="1297"/>
    </row>
    <row r="344">
      <c r="A344" s="1297"/>
      <c r="B344" s="1297"/>
      <c r="C344" s="1297"/>
      <c r="D344" s="1297"/>
      <c r="E344" s="1297"/>
      <c r="F344" s="1296"/>
      <c r="G344" s="1296"/>
      <c r="H344" s="1296"/>
      <c r="I344" s="1296"/>
      <c r="J344" s="1296"/>
      <c r="K344" s="1296"/>
      <c r="L344" s="1297"/>
      <c r="M344" s="1297"/>
      <c r="N344" s="1297"/>
      <c r="O344" s="1297"/>
      <c r="P344" s="1297"/>
      <c r="Q344" s="1297"/>
      <c r="R344" s="1297"/>
      <c r="S344" s="1297"/>
      <c r="T344" s="1297"/>
      <c r="U344" s="1297"/>
      <c r="V344" s="1297"/>
      <c r="W344" s="1297"/>
      <c r="X344" s="1297"/>
      <c r="Y344" s="1297"/>
      <c r="Z344" s="1297"/>
      <c r="AA344" s="1297"/>
      <c r="AB344" s="1297"/>
      <c r="AC344" s="1297"/>
    </row>
    <row r="345">
      <c r="A345" s="1297"/>
      <c r="B345" s="1297"/>
      <c r="C345" s="1297"/>
      <c r="D345" s="1297"/>
      <c r="E345" s="1297"/>
      <c r="F345" s="1296"/>
      <c r="G345" s="1296"/>
      <c r="H345" s="1296"/>
      <c r="I345" s="1296"/>
      <c r="J345" s="1296"/>
      <c r="K345" s="1296"/>
      <c r="L345" s="1297"/>
      <c r="M345" s="1297"/>
      <c r="N345" s="1297"/>
      <c r="O345" s="1297"/>
      <c r="P345" s="1297"/>
      <c r="Q345" s="1297"/>
      <c r="R345" s="1297"/>
      <c r="S345" s="1297"/>
      <c r="T345" s="1297"/>
      <c r="U345" s="1297"/>
      <c r="V345" s="1297"/>
      <c r="W345" s="1297"/>
      <c r="X345" s="1297"/>
      <c r="Y345" s="1297"/>
      <c r="Z345" s="1297"/>
      <c r="AA345" s="1297"/>
      <c r="AB345" s="1297"/>
      <c r="AC345" s="1297"/>
    </row>
    <row r="346">
      <c r="A346" s="1297"/>
      <c r="B346" s="1297"/>
      <c r="C346" s="1297"/>
      <c r="D346" s="1297"/>
      <c r="E346" s="1297"/>
      <c r="F346" s="1296"/>
      <c r="G346" s="1296"/>
      <c r="H346" s="1296"/>
      <c r="I346" s="1296"/>
      <c r="J346" s="1296"/>
      <c r="K346" s="1296"/>
      <c r="L346" s="1297"/>
      <c r="M346" s="1297"/>
      <c r="N346" s="1297"/>
      <c r="O346" s="1297"/>
      <c r="P346" s="1297"/>
      <c r="Q346" s="1297"/>
      <c r="R346" s="1297"/>
      <c r="S346" s="1297"/>
      <c r="T346" s="1297"/>
      <c r="U346" s="1297"/>
      <c r="V346" s="1297"/>
      <c r="W346" s="1297"/>
      <c r="X346" s="1297"/>
      <c r="Y346" s="1297"/>
      <c r="Z346" s="1297"/>
      <c r="AA346" s="1297"/>
      <c r="AB346" s="1297"/>
      <c r="AC346" s="1297"/>
    </row>
    <row r="347">
      <c r="A347" s="1297"/>
      <c r="B347" s="1297"/>
      <c r="C347" s="1297"/>
      <c r="D347" s="1297"/>
      <c r="E347" s="1297"/>
      <c r="F347" s="1296"/>
      <c r="G347" s="1296"/>
      <c r="H347" s="1296"/>
      <c r="I347" s="1296"/>
      <c r="J347" s="1296"/>
      <c r="K347" s="1296"/>
      <c r="L347" s="1297"/>
      <c r="M347" s="1297"/>
      <c r="N347" s="1297"/>
      <c r="O347" s="1297"/>
      <c r="P347" s="1297"/>
      <c r="Q347" s="1297"/>
      <c r="R347" s="1297"/>
      <c r="S347" s="1297"/>
      <c r="T347" s="1297"/>
      <c r="U347" s="1297"/>
      <c r="V347" s="1297"/>
      <c r="W347" s="1297"/>
      <c r="X347" s="1297"/>
      <c r="Y347" s="1297"/>
      <c r="Z347" s="1297"/>
      <c r="AA347" s="1297"/>
      <c r="AB347" s="1297"/>
      <c r="AC347" s="1297"/>
    </row>
    <row r="348">
      <c r="A348" s="1297"/>
      <c r="B348" s="1297"/>
      <c r="C348" s="1297"/>
      <c r="D348" s="1297"/>
      <c r="E348" s="1297"/>
      <c r="F348" s="1296"/>
      <c r="G348" s="1296"/>
      <c r="H348" s="1296"/>
      <c r="I348" s="1296"/>
      <c r="J348" s="1296"/>
      <c r="K348" s="1296"/>
      <c r="L348" s="1297"/>
      <c r="M348" s="1297"/>
      <c r="N348" s="1297"/>
      <c r="O348" s="1297"/>
      <c r="P348" s="1297"/>
      <c r="Q348" s="1297"/>
      <c r="R348" s="1297"/>
      <c r="S348" s="1297"/>
      <c r="T348" s="1297"/>
      <c r="U348" s="1297"/>
      <c r="V348" s="1297"/>
      <c r="W348" s="1297"/>
      <c r="X348" s="1297"/>
      <c r="Y348" s="1297"/>
      <c r="Z348" s="1297"/>
      <c r="AA348" s="1297"/>
      <c r="AB348" s="1297"/>
      <c r="AC348" s="1297"/>
    </row>
    <row r="349">
      <c r="A349" s="1297"/>
      <c r="B349" s="1297"/>
      <c r="C349" s="1297"/>
      <c r="D349" s="1297"/>
      <c r="E349" s="1297"/>
      <c r="F349" s="1296"/>
      <c r="G349" s="1296"/>
      <c r="H349" s="1296"/>
      <c r="I349" s="1296"/>
      <c r="J349" s="1296"/>
      <c r="K349" s="1296"/>
      <c r="L349" s="1297"/>
      <c r="M349" s="1297"/>
      <c r="N349" s="1297"/>
      <c r="O349" s="1297"/>
      <c r="P349" s="1297"/>
      <c r="Q349" s="1297"/>
      <c r="R349" s="1297"/>
      <c r="S349" s="1297"/>
      <c r="T349" s="1297"/>
      <c r="U349" s="1297"/>
      <c r="V349" s="1297"/>
      <c r="W349" s="1297"/>
      <c r="X349" s="1297"/>
      <c r="Y349" s="1297"/>
      <c r="Z349" s="1297"/>
      <c r="AA349" s="1297"/>
      <c r="AB349" s="1297"/>
      <c r="AC349" s="1297"/>
    </row>
    <row r="350">
      <c r="A350" s="1297"/>
      <c r="B350" s="1297"/>
      <c r="C350" s="1297"/>
      <c r="D350" s="1297"/>
      <c r="E350" s="1297"/>
      <c r="F350" s="1296"/>
      <c r="G350" s="1296"/>
      <c r="H350" s="1296"/>
      <c r="I350" s="1296"/>
      <c r="J350" s="1296"/>
      <c r="K350" s="1296"/>
      <c r="L350" s="1297"/>
      <c r="M350" s="1297"/>
      <c r="N350" s="1297"/>
      <c r="O350" s="1297"/>
      <c r="P350" s="1297"/>
      <c r="Q350" s="1297"/>
      <c r="R350" s="1297"/>
      <c r="S350" s="1297"/>
      <c r="T350" s="1297"/>
      <c r="U350" s="1297"/>
      <c r="V350" s="1297"/>
      <c r="W350" s="1297"/>
      <c r="X350" s="1297"/>
      <c r="Y350" s="1297"/>
      <c r="Z350" s="1297"/>
      <c r="AA350" s="1297"/>
      <c r="AB350" s="1297"/>
      <c r="AC350" s="1297"/>
    </row>
    <row r="351">
      <c r="A351" s="1297"/>
      <c r="B351" s="1297"/>
      <c r="C351" s="1297"/>
      <c r="D351" s="1297"/>
      <c r="E351" s="1297"/>
      <c r="F351" s="1296"/>
      <c r="G351" s="1296"/>
      <c r="H351" s="1296"/>
      <c r="I351" s="1296"/>
      <c r="J351" s="1296"/>
      <c r="K351" s="1296"/>
      <c r="L351" s="1297"/>
      <c r="M351" s="1297"/>
      <c r="N351" s="1297"/>
      <c r="O351" s="1297"/>
      <c r="P351" s="1297"/>
      <c r="Q351" s="1297"/>
      <c r="R351" s="1297"/>
      <c r="S351" s="1297"/>
      <c r="T351" s="1297"/>
      <c r="U351" s="1297"/>
      <c r="V351" s="1297"/>
      <c r="W351" s="1297"/>
      <c r="X351" s="1297"/>
      <c r="Y351" s="1297"/>
      <c r="Z351" s="1297"/>
      <c r="AA351" s="1297"/>
      <c r="AB351" s="1297"/>
      <c r="AC351" s="1297"/>
    </row>
    <row r="352">
      <c r="A352" s="1297"/>
      <c r="B352" s="1297"/>
      <c r="C352" s="1297"/>
      <c r="D352" s="1297"/>
      <c r="E352" s="1297"/>
      <c r="F352" s="1296"/>
      <c r="G352" s="1296"/>
      <c r="H352" s="1296"/>
      <c r="I352" s="1296"/>
      <c r="J352" s="1296"/>
      <c r="K352" s="1296"/>
      <c r="L352" s="1297"/>
      <c r="M352" s="1297"/>
      <c r="N352" s="1297"/>
      <c r="O352" s="1297"/>
      <c r="P352" s="1297"/>
      <c r="Q352" s="1297"/>
      <c r="R352" s="1297"/>
      <c r="S352" s="1297"/>
      <c r="T352" s="1297"/>
      <c r="U352" s="1297"/>
      <c r="V352" s="1297"/>
      <c r="W352" s="1297"/>
      <c r="X352" s="1297"/>
      <c r="Y352" s="1297"/>
      <c r="Z352" s="1297"/>
      <c r="AA352" s="1297"/>
      <c r="AB352" s="1297"/>
      <c r="AC352" s="1297"/>
    </row>
    <row r="353">
      <c r="A353" s="1297"/>
      <c r="B353" s="1297"/>
      <c r="C353" s="1297"/>
      <c r="D353" s="1297"/>
      <c r="E353" s="1297"/>
      <c r="F353" s="1296"/>
      <c r="G353" s="1296"/>
      <c r="H353" s="1296"/>
      <c r="I353" s="1296"/>
      <c r="J353" s="1296"/>
      <c r="K353" s="1296"/>
      <c r="L353" s="1297"/>
      <c r="M353" s="1297"/>
      <c r="N353" s="1297"/>
      <c r="O353" s="1297"/>
      <c r="P353" s="1297"/>
      <c r="Q353" s="1297"/>
      <c r="R353" s="1297"/>
      <c r="S353" s="1297"/>
      <c r="T353" s="1297"/>
      <c r="U353" s="1297"/>
      <c r="V353" s="1297"/>
      <c r="W353" s="1297"/>
      <c r="X353" s="1297"/>
      <c r="Y353" s="1297"/>
      <c r="Z353" s="1297"/>
      <c r="AA353" s="1297"/>
      <c r="AB353" s="1297"/>
      <c r="AC353" s="1297"/>
    </row>
    <row r="354">
      <c r="A354" s="1297"/>
      <c r="B354" s="1297"/>
      <c r="C354" s="1297"/>
      <c r="D354" s="1297"/>
      <c r="E354" s="1297"/>
      <c r="F354" s="1296"/>
      <c r="G354" s="1296"/>
      <c r="H354" s="1296"/>
      <c r="I354" s="1296"/>
      <c r="J354" s="1296"/>
      <c r="K354" s="1296"/>
      <c r="L354" s="1297"/>
      <c r="M354" s="1297"/>
      <c r="N354" s="1297"/>
      <c r="O354" s="1297"/>
      <c r="P354" s="1297"/>
      <c r="Q354" s="1297"/>
      <c r="R354" s="1297"/>
      <c r="S354" s="1297"/>
      <c r="T354" s="1297"/>
      <c r="U354" s="1297"/>
      <c r="V354" s="1297"/>
      <c r="W354" s="1297"/>
      <c r="X354" s="1297"/>
      <c r="Y354" s="1297"/>
      <c r="Z354" s="1297"/>
      <c r="AA354" s="1297"/>
      <c r="AB354" s="1297"/>
      <c r="AC354" s="1297"/>
    </row>
    <row r="355">
      <c r="A355" s="1297"/>
      <c r="B355" s="1297"/>
      <c r="C355" s="1297"/>
      <c r="D355" s="1297"/>
      <c r="E355" s="1297"/>
      <c r="F355" s="1296"/>
      <c r="G355" s="1296"/>
      <c r="H355" s="1296"/>
      <c r="I355" s="1296"/>
      <c r="J355" s="1296"/>
      <c r="K355" s="1296"/>
      <c r="L355" s="1297"/>
      <c r="M355" s="1297"/>
      <c r="N355" s="1297"/>
      <c r="O355" s="1297"/>
      <c r="P355" s="1297"/>
      <c r="Q355" s="1297"/>
      <c r="R355" s="1297"/>
      <c r="S355" s="1297"/>
      <c r="T355" s="1297"/>
      <c r="U355" s="1297"/>
      <c r="V355" s="1297"/>
      <c r="W355" s="1297"/>
      <c r="X355" s="1297"/>
      <c r="Y355" s="1297"/>
      <c r="Z355" s="1297"/>
      <c r="AA355" s="1297"/>
      <c r="AB355" s="1297"/>
      <c r="AC355" s="1297"/>
    </row>
    <row r="356">
      <c r="A356" s="1297"/>
      <c r="B356" s="1297"/>
      <c r="C356" s="1297"/>
      <c r="D356" s="1297"/>
      <c r="E356" s="1297"/>
      <c r="F356" s="1296"/>
      <c r="G356" s="1296"/>
      <c r="H356" s="1296"/>
      <c r="I356" s="1296"/>
      <c r="J356" s="1296"/>
      <c r="K356" s="1296"/>
      <c r="L356" s="1297"/>
      <c r="M356" s="1297"/>
      <c r="N356" s="1297"/>
      <c r="O356" s="1297"/>
      <c r="P356" s="1297"/>
      <c r="Q356" s="1297"/>
      <c r="R356" s="1297"/>
      <c r="S356" s="1297"/>
      <c r="T356" s="1297"/>
      <c r="U356" s="1297"/>
      <c r="V356" s="1297"/>
      <c r="W356" s="1297"/>
      <c r="X356" s="1297"/>
      <c r="Y356" s="1297"/>
      <c r="Z356" s="1297"/>
      <c r="AA356" s="1297"/>
      <c r="AB356" s="1297"/>
      <c r="AC356" s="1297"/>
    </row>
    <row r="357">
      <c r="A357" s="1297"/>
      <c r="B357" s="1297"/>
      <c r="C357" s="1297"/>
      <c r="D357" s="1297"/>
      <c r="E357" s="1297"/>
      <c r="F357" s="1296"/>
      <c r="G357" s="1296"/>
      <c r="H357" s="1296"/>
      <c r="I357" s="1296"/>
      <c r="J357" s="1296"/>
      <c r="K357" s="1296"/>
      <c r="L357" s="1297"/>
      <c r="M357" s="1297"/>
      <c r="N357" s="1297"/>
      <c r="O357" s="1297"/>
      <c r="P357" s="1297"/>
      <c r="Q357" s="1297"/>
      <c r="R357" s="1297"/>
      <c r="S357" s="1297"/>
      <c r="T357" s="1297"/>
      <c r="U357" s="1297"/>
      <c r="V357" s="1297"/>
      <c r="W357" s="1297"/>
      <c r="X357" s="1297"/>
      <c r="Y357" s="1297"/>
      <c r="Z357" s="1297"/>
      <c r="AA357" s="1297"/>
      <c r="AB357" s="1297"/>
      <c r="AC357" s="1297"/>
    </row>
    <row r="358">
      <c r="A358" s="1297"/>
      <c r="B358" s="1297"/>
      <c r="C358" s="1297"/>
      <c r="D358" s="1297"/>
      <c r="E358" s="1297"/>
      <c r="F358" s="1296"/>
      <c r="G358" s="1296"/>
      <c r="H358" s="1296"/>
      <c r="I358" s="1296"/>
      <c r="J358" s="1296"/>
      <c r="K358" s="1296"/>
      <c r="L358" s="1297"/>
      <c r="M358" s="1297"/>
      <c r="N358" s="1297"/>
      <c r="O358" s="1297"/>
      <c r="P358" s="1297"/>
      <c r="Q358" s="1297"/>
      <c r="R358" s="1297"/>
      <c r="S358" s="1297"/>
      <c r="T358" s="1297"/>
      <c r="U358" s="1297"/>
      <c r="V358" s="1297"/>
      <c r="W358" s="1297"/>
      <c r="X358" s="1297"/>
      <c r="Y358" s="1297"/>
      <c r="Z358" s="1297"/>
      <c r="AA358" s="1297"/>
      <c r="AB358" s="1297"/>
      <c r="AC358" s="1297"/>
    </row>
    <row r="359">
      <c r="A359" s="1297"/>
      <c r="B359" s="1297"/>
      <c r="C359" s="1297"/>
      <c r="D359" s="1297"/>
      <c r="E359" s="1297"/>
      <c r="F359" s="1296"/>
      <c r="G359" s="1296"/>
      <c r="H359" s="1296"/>
      <c r="I359" s="1296"/>
      <c r="J359" s="1296"/>
      <c r="K359" s="1296"/>
      <c r="L359" s="1297"/>
      <c r="M359" s="1297"/>
      <c r="N359" s="1297"/>
      <c r="O359" s="1297"/>
      <c r="P359" s="1297"/>
      <c r="Q359" s="1297"/>
      <c r="R359" s="1297"/>
      <c r="S359" s="1297"/>
      <c r="T359" s="1297"/>
      <c r="U359" s="1297"/>
      <c r="V359" s="1297"/>
      <c r="W359" s="1297"/>
      <c r="X359" s="1297"/>
      <c r="Y359" s="1297"/>
      <c r="Z359" s="1297"/>
      <c r="AA359" s="1297"/>
      <c r="AB359" s="1297"/>
      <c r="AC359" s="1297"/>
    </row>
    <row r="360">
      <c r="A360" s="1297"/>
      <c r="B360" s="1297"/>
      <c r="C360" s="1297"/>
      <c r="D360" s="1297"/>
      <c r="E360" s="1297"/>
      <c r="F360" s="1296"/>
      <c r="G360" s="1296"/>
      <c r="H360" s="1296"/>
      <c r="I360" s="1296"/>
      <c r="J360" s="1296"/>
      <c r="K360" s="1296"/>
      <c r="L360" s="1297"/>
      <c r="M360" s="1297"/>
      <c r="N360" s="1297"/>
      <c r="O360" s="1297"/>
      <c r="P360" s="1297"/>
      <c r="Q360" s="1297"/>
      <c r="R360" s="1297"/>
      <c r="S360" s="1297"/>
      <c r="T360" s="1297"/>
      <c r="U360" s="1297"/>
      <c r="V360" s="1297"/>
      <c r="W360" s="1297"/>
      <c r="X360" s="1297"/>
      <c r="Y360" s="1297"/>
      <c r="Z360" s="1297"/>
      <c r="AA360" s="1297"/>
      <c r="AB360" s="1297"/>
      <c r="AC360" s="1297"/>
    </row>
    <row r="361">
      <c r="A361" s="1297"/>
      <c r="B361" s="1297"/>
      <c r="C361" s="1297"/>
      <c r="D361" s="1297"/>
      <c r="E361" s="1297"/>
      <c r="F361" s="1296"/>
      <c r="G361" s="1296"/>
      <c r="H361" s="1296"/>
      <c r="I361" s="1296"/>
      <c r="J361" s="1296"/>
      <c r="K361" s="1296"/>
      <c r="L361" s="1297"/>
      <c r="M361" s="1297"/>
      <c r="N361" s="1297"/>
      <c r="O361" s="1297"/>
      <c r="P361" s="1297"/>
      <c r="Q361" s="1297"/>
      <c r="R361" s="1297"/>
      <c r="S361" s="1297"/>
      <c r="T361" s="1297"/>
      <c r="U361" s="1297"/>
      <c r="V361" s="1297"/>
      <c r="W361" s="1297"/>
      <c r="X361" s="1297"/>
      <c r="Y361" s="1297"/>
      <c r="Z361" s="1297"/>
      <c r="AA361" s="1297"/>
      <c r="AB361" s="1297"/>
      <c r="AC361" s="1297"/>
    </row>
    <row r="362">
      <c r="A362" s="1297"/>
      <c r="B362" s="1297"/>
      <c r="C362" s="1297"/>
      <c r="D362" s="1297"/>
      <c r="E362" s="1297"/>
      <c r="F362" s="1296"/>
      <c r="G362" s="1296"/>
      <c r="H362" s="1296"/>
      <c r="I362" s="1296"/>
      <c r="J362" s="1296"/>
      <c r="K362" s="1296"/>
      <c r="L362" s="1297"/>
      <c r="M362" s="1297"/>
      <c r="N362" s="1297"/>
      <c r="O362" s="1297"/>
      <c r="P362" s="1297"/>
      <c r="Q362" s="1297"/>
      <c r="R362" s="1297"/>
      <c r="S362" s="1297"/>
      <c r="T362" s="1297"/>
      <c r="U362" s="1297"/>
      <c r="V362" s="1297"/>
      <c r="W362" s="1297"/>
      <c r="X362" s="1297"/>
      <c r="Y362" s="1297"/>
      <c r="Z362" s="1297"/>
      <c r="AA362" s="1297"/>
      <c r="AB362" s="1297"/>
      <c r="AC362" s="1297"/>
    </row>
    <row r="363">
      <c r="A363" s="1297"/>
      <c r="B363" s="1297"/>
      <c r="C363" s="1297"/>
      <c r="D363" s="1297"/>
      <c r="E363" s="1297"/>
      <c r="F363" s="1296"/>
      <c r="G363" s="1296"/>
      <c r="H363" s="1296"/>
      <c r="I363" s="1296"/>
      <c r="J363" s="1296"/>
      <c r="K363" s="1296"/>
      <c r="L363" s="1297"/>
      <c r="M363" s="1297"/>
      <c r="N363" s="1297"/>
      <c r="O363" s="1297"/>
      <c r="P363" s="1297"/>
      <c r="Q363" s="1297"/>
      <c r="R363" s="1297"/>
      <c r="S363" s="1297"/>
      <c r="T363" s="1297"/>
      <c r="U363" s="1297"/>
      <c r="V363" s="1297"/>
      <c r="W363" s="1297"/>
      <c r="X363" s="1297"/>
      <c r="Y363" s="1297"/>
      <c r="Z363" s="1297"/>
      <c r="AA363" s="1297"/>
      <c r="AB363" s="1297"/>
      <c r="AC363" s="1297"/>
    </row>
    <row r="364">
      <c r="A364" s="1297"/>
      <c r="B364" s="1297"/>
      <c r="C364" s="1297"/>
      <c r="D364" s="1297"/>
      <c r="E364" s="1297"/>
      <c r="F364" s="1296"/>
      <c r="G364" s="1296"/>
      <c r="H364" s="1296"/>
      <c r="I364" s="1296"/>
      <c r="J364" s="1296"/>
      <c r="K364" s="1296"/>
      <c r="L364" s="1297"/>
      <c r="M364" s="1297"/>
      <c r="N364" s="1297"/>
      <c r="O364" s="1297"/>
      <c r="P364" s="1297"/>
      <c r="Q364" s="1297"/>
      <c r="R364" s="1297"/>
      <c r="S364" s="1297"/>
      <c r="T364" s="1297"/>
      <c r="U364" s="1297"/>
      <c r="V364" s="1297"/>
      <c r="W364" s="1297"/>
      <c r="X364" s="1297"/>
      <c r="Y364" s="1297"/>
      <c r="Z364" s="1297"/>
      <c r="AA364" s="1297"/>
      <c r="AB364" s="1297"/>
      <c r="AC364" s="1297"/>
    </row>
    <row r="365">
      <c r="A365" s="1297"/>
      <c r="B365" s="1297"/>
      <c r="C365" s="1297"/>
      <c r="D365" s="1297"/>
      <c r="E365" s="1297"/>
      <c r="F365" s="1296"/>
      <c r="G365" s="1296"/>
      <c r="H365" s="1296"/>
      <c r="I365" s="1296"/>
      <c r="J365" s="1296"/>
      <c r="K365" s="1296"/>
      <c r="L365" s="1297"/>
      <c r="M365" s="1297"/>
      <c r="N365" s="1297"/>
      <c r="O365" s="1297"/>
      <c r="P365" s="1297"/>
      <c r="Q365" s="1297"/>
      <c r="R365" s="1297"/>
      <c r="S365" s="1297"/>
      <c r="T365" s="1297"/>
      <c r="U365" s="1297"/>
      <c r="V365" s="1297"/>
      <c r="W365" s="1297"/>
      <c r="X365" s="1297"/>
      <c r="Y365" s="1297"/>
      <c r="Z365" s="1297"/>
      <c r="AA365" s="1297"/>
      <c r="AB365" s="1297"/>
      <c r="AC365" s="1297"/>
    </row>
    <row r="366">
      <c r="A366" s="1297"/>
      <c r="B366" s="1297"/>
      <c r="C366" s="1297"/>
      <c r="D366" s="1297"/>
      <c r="E366" s="1297"/>
      <c r="F366" s="1296"/>
      <c r="G366" s="1296"/>
      <c r="H366" s="1296"/>
      <c r="I366" s="1296"/>
      <c r="J366" s="1296"/>
      <c r="K366" s="1296"/>
      <c r="L366" s="1297"/>
      <c r="M366" s="1297"/>
      <c r="N366" s="1297"/>
      <c r="O366" s="1297"/>
      <c r="P366" s="1297"/>
      <c r="Q366" s="1297"/>
      <c r="R366" s="1297"/>
      <c r="S366" s="1297"/>
      <c r="T366" s="1297"/>
      <c r="U366" s="1297"/>
      <c r="V366" s="1297"/>
      <c r="W366" s="1297"/>
      <c r="X366" s="1297"/>
      <c r="Y366" s="1297"/>
      <c r="Z366" s="1297"/>
      <c r="AA366" s="1297"/>
      <c r="AB366" s="1297"/>
      <c r="AC366" s="1297"/>
    </row>
    <row r="367">
      <c r="A367" s="1297"/>
      <c r="B367" s="1297"/>
      <c r="C367" s="1297"/>
      <c r="D367" s="1297"/>
      <c r="E367" s="1297"/>
      <c r="F367" s="1296"/>
      <c r="G367" s="1296"/>
      <c r="H367" s="1296"/>
      <c r="I367" s="1296"/>
      <c r="J367" s="1296"/>
      <c r="K367" s="1296"/>
      <c r="L367" s="1297"/>
      <c r="M367" s="1297"/>
      <c r="N367" s="1297"/>
      <c r="O367" s="1297"/>
      <c r="P367" s="1297"/>
      <c r="Q367" s="1297"/>
      <c r="R367" s="1297"/>
      <c r="S367" s="1297"/>
      <c r="T367" s="1297"/>
      <c r="U367" s="1297"/>
      <c r="V367" s="1297"/>
      <c r="W367" s="1297"/>
      <c r="X367" s="1297"/>
      <c r="Y367" s="1297"/>
      <c r="Z367" s="1297"/>
      <c r="AA367" s="1297"/>
      <c r="AB367" s="1297"/>
      <c r="AC367" s="1297"/>
    </row>
    <row r="368">
      <c r="A368" s="1297"/>
      <c r="B368" s="1297"/>
      <c r="C368" s="1297"/>
      <c r="D368" s="1297"/>
      <c r="E368" s="1297"/>
      <c r="F368" s="1296"/>
      <c r="G368" s="1296"/>
      <c r="H368" s="1296"/>
      <c r="I368" s="1296"/>
      <c r="J368" s="1296"/>
      <c r="K368" s="1296"/>
      <c r="L368" s="1297"/>
      <c r="M368" s="1297"/>
      <c r="N368" s="1297"/>
      <c r="O368" s="1297"/>
      <c r="P368" s="1297"/>
      <c r="Q368" s="1297"/>
      <c r="R368" s="1297"/>
      <c r="S368" s="1297"/>
      <c r="T368" s="1297"/>
      <c r="U368" s="1297"/>
      <c r="V368" s="1297"/>
      <c r="W368" s="1297"/>
      <c r="X368" s="1297"/>
      <c r="Y368" s="1297"/>
      <c r="Z368" s="1297"/>
      <c r="AA368" s="1297"/>
      <c r="AB368" s="1297"/>
      <c r="AC368" s="1297"/>
    </row>
    <row r="369">
      <c r="A369" s="1297"/>
      <c r="B369" s="1297"/>
      <c r="C369" s="1297"/>
      <c r="D369" s="1297"/>
      <c r="E369" s="1297"/>
      <c r="F369" s="1296"/>
      <c r="G369" s="1296"/>
      <c r="H369" s="1296"/>
      <c r="I369" s="1296"/>
      <c r="J369" s="1296"/>
      <c r="K369" s="1296"/>
      <c r="L369" s="1297"/>
      <c r="M369" s="1297"/>
      <c r="N369" s="1297"/>
      <c r="O369" s="1297"/>
      <c r="P369" s="1297"/>
      <c r="Q369" s="1297"/>
      <c r="R369" s="1297"/>
      <c r="S369" s="1297"/>
      <c r="T369" s="1297"/>
      <c r="U369" s="1297"/>
      <c r="V369" s="1297"/>
      <c r="W369" s="1297"/>
      <c r="X369" s="1297"/>
      <c r="Y369" s="1297"/>
      <c r="Z369" s="1297"/>
      <c r="AA369" s="1297"/>
      <c r="AB369" s="1297"/>
      <c r="AC369" s="1297"/>
    </row>
    <row r="370">
      <c r="A370" s="1297"/>
      <c r="B370" s="1297"/>
      <c r="C370" s="1297"/>
      <c r="D370" s="1297"/>
      <c r="E370" s="1297"/>
      <c r="F370" s="1296"/>
      <c r="G370" s="1296"/>
      <c r="H370" s="1296"/>
      <c r="I370" s="1296"/>
      <c r="J370" s="1296"/>
      <c r="K370" s="1296"/>
      <c r="L370" s="1297"/>
      <c r="M370" s="1297"/>
      <c r="N370" s="1297"/>
      <c r="O370" s="1297"/>
      <c r="P370" s="1297"/>
      <c r="Q370" s="1297"/>
      <c r="R370" s="1297"/>
      <c r="S370" s="1297"/>
      <c r="T370" s="1297"/>
      <c r="U370" s="1297"/>
      <c r="V370" s="1297"/>
      <c r="W370" s="1297"/>
      <c r="X370" s="1297"/>
      <c r="Y370" s="1297"/>
      <c r="Z370" s="1297"/>
      <c r="AA370" s="1297"/>
      <c r="AB370" s="1297"/>
      <c r="AC370" s="1297"/>
    </row>
    <row r="371">
      <c r="A371" s="1297"/>
      <c r="B371" s="1297"/>
      <c r="C371" s="1297"/>
      <c r="D371" s="1297"/>
      <c r="E371" s="1297"/>
      <c r="F371" s="1296"/>
      <c r="G371" s="1296"/>
      <c r="H371" s="1296"/>
      <c r="I371" s="1296"/>
      <c r="J371" s="1296"/>
      <c r="K371" s="1296"/>
      <c r="L371" s="1297"/>
      <c r="M371" s="1297"/>
      <c r="N371" s="1297"/>
      <c r="O371" s="1297"/>
      <c r="P371" s="1297"/>
      <c r="Q371" s="1297"/>
      <c r="R371" s="1297"/>
      <c r="S371" s="1297"/>
      <c r="T371" s="1297"/>
      <c r="U371" s="1297"/>
      <c r="V371" s="1297"/>
      <c r="W371" s="1297"/>
      <c r="X371" s="1297"/>
      <c r="Y371" s="1297"/>
      <c r="Z371" s="1297"/>
      <c r="AA371" s="1297"/>
      <c r="AB371" s="1297"/>
      <c r="AC371" s="1297"/>
    </row>
    <row r="372">
      <c r="A372" s="1297"/>
      <c r="B372" s="1297"/>
      <c r="C372" s="1297"/>
      <c r="D372" s="1297"/>
      <c r="E372" s="1297"/>
      <c r="F372" s="1296"/>
      <c r="G372" s="1296"/>
      <c r="H372" s="1296"/>
      <c r="I372" s="1296"/>
      <c r="J372" s="1296"/>
      <c r="K372" s="1296"/>
      <c r="L372" s="1297"/>
      <c r="M372" s="1297"/>
      <c r="N372" s="1297"/>
      <c r="O372" s="1297"/>
      <c r="P372" s="1297"/>
      <c r="Q372" s="1297"/>
      <c r="R372" s="1297"/>
      <c r="S372" s="1297"/>
      <c r="T372" s="1297"/>
      <c r="U372" s="1297"/>
      <c r="V372" s="1297"/>
      <c r="W372" s="1297"/>
      <c r="X372" s="1297"/>
      <c r="Y372" s="1297"/>
      <c r="Z372" s="1297"/>
      <c r="AA372" s="1297"/>
      <c r="AB372" s="1297"/>
      <c r="AC372" s="1297"/>
    </row>
    <row r="373">
      <c r="A373" s="1297"/>
      <c r="B373" s="1297"/>
      <c r="C373" s="1297"/>
      <c r="D373" s="1297"/>
      <c r="E373" s="1297"/>
      <c r="F373" s="1296"/>
      <c r="G373" s="1296"/>
      <c r="H373" s="1296"/>
      <c r="I373" s="1296"/>
      <c r="J373" s="1296"/>
      <c r="K373" s="1296"/>
      <c r="L373" s="1297"/>
      <c r="M373" s="1297"/>
      <c r="N373" s="1297"/>
      <c r="O373" s="1297"/>
      <c r="P373" s="1297"/>
      <c r="Q373" s="1297"/>
      <c r="R373" s="1297"/>
      <c r="S373" s="1297"/>
      <c r="T373" s="1297"/>
      <c r="U373" s="1297"/>
      <c r="V373" s="1297"/>
      <c r="W373" s="1297"/>
      <c r="X373" s="1297"/>
      <c r="Y373" s="1297"/>
      <c r="Z373" s="1297"/>
      <c r="AA373" s="1297"/>
      <c r="AB373" s="1297"/>
      <c r="AC373" s="1297"/>
    </row>
    <row r="374">
      <c r="A374" s="1297"/>
      <c r="B374" s="1297"/>
      <c r="C374" s="1297"/>
      <c r="D374" s="1297"/>
      <c r="E374" s="1297"/>
      <c r="F374" s="1296"/>
      <c r="G374" s="1296"/>
      <c r="H374" s="1296"/>
      <c r="I374" s="1296"/>
      <c r="J374" s="1296"/>
      <c r="K374" s="1296"/>
      <c r="L374" s="1297"/>
      <c r="M374" s="1297"/>
      <c r="N374" s="1297"/>
      <c r="O374" s="1297"/>
      <c r="P374" s="1297"/>
      <c r="Q374" s="1297"/>
      <c r="R374" s="1297"/>
      <c r="S374" s="1297"/>
      <c r="T374" s="1297"/>
      <c r="U374" s="1297"/>
      <c r="V374" s="1297"/>
      <c r="W374" s="1297"/>
      <c r="X374" s="1297"/>
      <c r="Y374" s="1297"/>
      <c r="Z374" s="1297"/>
      <c r="AA374" s="1297"/>
      <c r="AB374" s="1297"/>
      <c r="AC374" s="1297"/>
    </row>
    <row r="375">
      <c r="A375" s="1297"/>
      <c r="B375" s="1297"/>
      <c r="C375" s="1297"/>
      <c r="D375" s="1297"/>
      <c r="E375" s="1297"/>
      <c r="F375" s="1296"/>
      <c r="G375" s="1296"/>
      <c r="H375" s="1296"/>
      <c r="I375" s="1296"/>
      <c r="J375" s="1296"/>
      <c r="K375" s="1296"/>
      <c r="L375" s="1297"/>
      <c r="M375" s="1297"/>
      <c r="N375" s="1297"/>
      <c r="O375" s="1297"/>
      <c r="P375" s="1297"/>
      <c r="Q375" s="1297"/>
      <c r="R375" s="1297"/>
      <c r="S375" s="1297"/>
      <c r="T375" s="1297"/>
      <c r="U375" s="1297"/>
      <c r="V375" s="1297"/>
      <c r="W375" s="1297"/>
      <c r="X375" s="1297"/>
      <c r="Y375" s="1297"/>
      <c r="Z375" s="1297"/>
      <c r="AA375" s="1297"/>
      <c r="AB375" s="1297"/>
      <c r="AC375" s="1297"/>
    </row>
    <row r="376">
      <c r="A376" s="1297"/>
      <c r="B376" s="1297"/>
      <c r="C376" s="1297"/>
      <c r="D376" s="1297"/>
      <c r="E376" s="1297"/>
      <c r="F376" s="1296"/>
      <c r="G376" s="1296"/>
      <c r="H376" s="1296"/>
      <c r="I376" s="1296"/>
      <c r="J376" s="1296"/>
      <c r="K376" s="1296"/>
      <c r="L376" s="1297"/>
      <c r="M376" s="1297"/>
      <c r="N376" s="1297"/>
      <c r="O376" s="1297"/>
      <c r="P376" s="1297"/>
      <c r="Q376" s="1297"/>
      <c r="R376" s="1297"/>
      <c r="S376" s="1297"/>
      <c r="T376" s="1297"/>
      <c r="U376" s="1297"/>
      <c r="V376" s="1297"/>
      <c r="W376" s="1297"/>
      <c r="X376" s="1297"/>
      <c r="Y376" s="1297"/>
      <c r="Z376" s="1297"/>
      <c r="AA376" s="1297"/>
      <c r="AB376" s="1297"/>
      <c r="AC376" s="1297"/>
    </row>
    <row r="377">
      <c r="A377" s="1297"/>
      <c r="B377" s="1297"/>
      <c r="C377" s="1297"/>
      <c r="D377" s="1297"/>
      <c r="E377" s="1297"/>
      <c r="F377" s="1296"/>
      <c r="G377" s="1296"/>
      <c r="H377" s="1296"/>
      <c r="I377" s="1296"/>
      <c r="J377" s="1296"/>
      <c r="K377" s="1296"/>
      <c r="L377" s="1297"/>
      <c r="M377" s="1297"/>
      <c r="N377" s="1297"/>
      <c r="O377" s="1297"/>
      <c r="P377" s="1297"/>
      <c r="Q377" s="1297"/>
      <c r="R377" s="1297"/>
      <c r="S377" s="1297"/>
      <c r="T377" s="1297"/>
      <c r="U377" s="1297"/>
      <c r="V377" s="1297"/>
      <c r="W377" s="1297"/>
      <c r="X377" s="1297"/>
      <c r="Y377" s="1297"/>
      <c r="Z377" s="1297"/>
      <c r="AA377" s="1297"/>
      <c r="AB377" s="1297"/>
      <c r="AC377" s="1297"/>
    </row>
    <row r="378">
      <c r="A378" s="1297"/>
      <c r="B378" s="1297"/>
      <c r="C378" s="1297"/>
      <c r="D378" s="1297"/>
      <c r="E378" s="1297"/>
      <c r="F378" s="1296"/>
      <c r="G378" s="1296"/>
      <c r="H378" s="1296"/>
      <c r="I378" s="1296"/>
      <c r="J378" s="1296"/>
      <c r="K378" s="1296"/>
      <c r="L378" s="1297"/>
      <c r="M378" s="1297"/>
      <c r="N378" s="1297"/>
      <c r="O378" s="1297"/>
      <c r="P378" s="1297"/>
      <c r="Q378" s="1297"/>
      <c r="R378" s="1297"/>
      <c r="S378" s="1297"/>
      <c r="T378" s="1297"/>
      <c r="U378" s="1297"/>
      <c r="V378" s="1297"/>
      <c r="W378" s="1297"/>
      <c r="X378" s="1297"/>
      <c r="Y378" s="1297"/>
      <c r="Z378" s="1297"/>
      <c r="AA378" s="1297"/>
      <c r="AB378" s="1297"/>
      <c r="AC378" s="1297"/>
    </row>
    <row r="379">
      <c r="A379" s="1297"/>
      <c r="B379" s="1297"/>
      <c r="C379" s="1297"/>
      <c r="D379" s="1297"/>
      <c r="E379" s="1297"/>
      <c r="F379" s="1296"/>
      <c r="G379" s="1296"/>
      <c r="H379" s="1296"/>
      <c r="I379" s="1296"/>
      <c r="J379" s="1296"/>
      <c r="K379" s="1296"/>
      <c r="L379" s="1297"/>
      <c r="M379" s="1297"/>
      <c r="N379" s="1297"/>
      <c r="O379" s="1297"/>
      <c r="P379" s="1297"/>
      <c r="Q379" s="1297"/>
      <c r="R379" s="1297"/>
      <c r="S379" s="1297"/>
      <c r="T379" s="1297"/>
      <c r="U379" s="1297"/>
      <c r="V379" s="1297"/>
      <c r="W379" s="1297"/>
      <c r="X379" s="1297"/>
      <c r="Y379" s="1297"/>
      <c r="Z379" s="1297"/>
      <c r="AA379" s="1297"/>
      <c r="AB379" s="1297"/>
      <c r="AC379" s="1297"/>
    </row>
    <row r="380">
      <c r="A380" s="1297"/>
      <c r="B380" s="1297"/>
      <c r="C380" s="1297"/>
      <c r="D380" s="1297"/>
      <c r="E380" s="1297"/>
      <c r="F380" s="1296"/>
      <c r="G380" s="1296"/>
      <c r="H380" s="1296"/>
      <c r="I380" s="1296"/>
      <c r="J380" s="1296"/>
      <c r="K380" s="1296"/>
      <c r="L380" s="1297"/>
      <c r="M380" s="1297"/>
      <c r="N380" s="1297"/>
      <c r="O380" s="1297"/>
      <c r="P380" s="1297"/>
      <c r="Q380" s="1297"/>
      <c r="R380" s="1297"/>
      <c r="S380" s="1297"/>
      <c r="T380" s="1297"/>
      <c r="U380" s="1297"/>
      <c r="V380" s="1297"/>
      <c r="W380" s="1297"/>
      <c r="X380" s="1297"/>
      <c r="Y380" s="1297"/>
      <c r="Z380" s="1297"/>
      <c r="AA380" s="1297"/>
      <c r="AB380" s="1297"/>
      <c r="AC380" s="1297"/>
    </row>
    <row r="381">
      <c r="A381" s="1297"/>
      <c r="B381" s="1297"/>
      <c r="C381" s="1297"/>
      <c r="D381" s="1297"/>
      <c r="E381" s="1297"/>
      <c r="F381" s="1296"/>
      <c r="G381" s="1296"/>
      <c r="H381" s="1296"/>
      <c r="I381" s="1296"/>
      <c r="J381" s="1296"/>
      <c r="K381" s="1296"/>
      <c r="L381" s="1297"/>
      <c r="M381" s="1297"/>
      <c r="N381" s="1297"/>
      <c r="O381" s="1297"/>
      <c r="P381" s="1297"/>
      <c r="Q381" s="1297"/>
      <c r="R381" s="1297"/>
      <c r="S381" s="1297"/>
      <c r="T381" s="1297"/>
      <c r="U381" s="1297"/>
      <c r="V381" s="1297"/>
      <c r="W381" s="1297"/>
      <c r="X381" s="1297"/>
      <c r="Y381" s="1297"/>
      <c r="Z381" s="1297"/>
      <c r="AA381" s="1297"/>
      <c r="AB381" s="1297"/>
      <c r="AC381" s="1297"/>
    </row>
    <row r="382">
      <c r="A382" s="1297"/>
      <c r="B382" s="1297"/>
      <c r="C382" s="1297"/>
      <c r="D382" s="1297"/>
      <c r="E382" s="1297"/>
      <c r="F382" s="1296"/>
      <c r="G382" s="1296"/>
      <c r="H382" s="1296"/>
      <c r="I382" s="1296"/>
      <c r="J382" s="1296"/>
      <c r="K382" s="1296"/>
      <c r="L382" s="1297"/>
      <c r="M382" s="1297"/>
      <c r="N382" s="1297"/>
      <c r="O382" s="1297"/>
      <c r="P382" s="1297"/>
      <c r="Q382" s="1297"/>
      <c r="R382" s="1297"/>
      <c r="S382" s="1297"/>
      <c r="T382" s="1297"/>
      <c r="U382" s="1297"/>
      <c r="V382" s="1297"/>
      <c r="W382" s="1297"/>
      <c r="X382" s="1297"/>
      <c r="Y382" s="1297"/>
      <c r="Z382" s="1297"/>
      <c r="AA382" s="1297"/>
      <c r="AB382" s="1297"/>
      <c r="AC382" s="1297"/>
    </row>
    <row r="383">
      <c r="A383" s="1297"/>
      <c r="B383" s="1297"/>
      <c r="C383" s="1297"/>
      <c r="D383" s="1297"/>
      <c r="E383" s="1297"/>
      <c r="F383" s="1296"/>
      <c r="G383" s="1296"/>
      <c r="H383" s="1296"/>
      <c r="I383" s="1296"/>
      <c r="J383" s="1296"/>
      <c r="K383" s="1296"/>
      <c r="L383" s="1297"/>
      <c r="M383" s="1297"/>
      <c r="N383" s="1297"/>
      <c r="O383" s="1297"/>
      <c r="P383" s="1297"/>
      <c r="Q383" s="1297"/>
      <c r="R383" s="1297"/>
      <c r="S383" s="1297"/>
      <c r="T383" s="1297"/>
      <c r="U383" s="1297"/>
      <c r="V383" s="1297"/>
      <c r="W383" s="1297"/>
      <c r="X383" s="1297"/>
      <c r="Y383" s="1297"/>
      <c r="Z383" s="1297"/>
      <c r="AA383" s="1297"/>
      <c r="AB383" s="1297"/>
      <c r="AC383" s="1297"/>
    </row>
    <row r="384">
      <c r="A384" s="1297"/>
      <c r="B384" s="1297"/>
      <c r="C384" s="1297"/>
      <c r="D384" s="1297"/>
      <c r="E384" s="1297"/>
      <c r="F384" s="1296"/>
      <c r="G384" s="1296"/>
      <c r="H384" s="1296"/>
      <c r="I384" s="1296"/>
      <c r="J384" s="1296"/>
      <c r="K384" s="1296"/>
      <c r="L384" s="1297"/>
      <c r="M384" s="1297"/>
      <c r="N384" s="1297"/>
      <c r="O384" s="1297"/>
      <c r="P384" s="1297"/>
      <c r="Q384" s="1297"/>
      <c r="R384" s="1297"/>
      <c r="S384" s="1297"/>
      <c r="T384" s="1297"/>
      <c r="U384" s="1297"/>
      <c r="V384" s="1297"/>
      <c r="W384" s="1297"/>
      <c r="X384" s="1297"/>
      <c r="Y384" s="1297"/>
      <c r="Z384" s="1297"/>
      <c r="AA384" s="1297"/>
      <c r="AB384" s="1297"/>
      <c r="AC384" s="1297"/>
    </row>
    <row r="385">
      <c r="A385" s="1297"/>
      <c r="B385" s="1297"/>
      <c r="C385" s="1297"/>
      <c r="D385" s="1297"/>
      <c r="E385" s="1297"/>
      <c r="F385" s="1296"/>
      <c r="G385" s="1296"/>
      <c r="H385" s="1296"/>
      <c r="I385" s="1296"/>
      <c r="J385" s="1296"/>
      <c r="K385" s="1296"/>
      <c r="L385" s="1297"/>
      <c r="M385" s="1297"/>
      <c r="N385" s="1297"/>
      <c r="O385" s="1297"/>
      <c r="P385" s="1297"/>
      <c r="Q385" s="1297"/>
      <c r="R385" s="1297"/>
      <c r="S385" s="1297"/>
      <c r="T385" s="1297"/>
      <c r="U385" s="1297"/>
      <c r="V385" s="1297"/>
      <c r="W385" s="1297"/>
      <c r="X385" s="1297"/>
      <c r="Y385" s="1297"/>
      <c r="Z385" s="1297"/>
      <c r="AA385" s="1297"/>
      <c r="AB385" s="1297"/>
      <c r="AC385" s="1297"/>
    </row>
    <row r="386">
      <c r="A386" s="1297"/>
      <c r="B386" s="1297"/>
      <c r="C386" s="1297"/>
      <c r="D386" s="1297"/>
      <c r="E386" s="1297"/>
      <c r="F386" s="1296"/>
      <c r="G386" s="1296"/>
      <c r="H386" s="1296"/>
      <c r="I386" s="1296"/>
      <c r="J386" s="1296"/>
      <c r="K386" s="1296"/>
      <c r="L386" s="1297"/>
      <c r="M386" s="1297"/>
      <c r="N386" s="1297"/>
      <c r="O386" s="1297"/>
      <c r="P386" s="1297"/>
      <c r="Q386" s="1297"/>
      <c r="R386" s="1297"/>
      <c r="S386" s="1297"/>
      <c r="T386" s="1297"/>
      <c r="U386" s="1297"/>
      <c r="V386" s="1297"/>
      <c r="W386" s="1297"/>
      <c r="X386" s="1297"/>
      <c r="Y386" s="1297"/>
      <c r="Z386" s="1297"/>
      <c r="AA386" s="1297"/>
      <c r="AB386" s="1297"/>
      <c r="AC386" s="1297"/>
    </row>
    <row r="387">
      <c r="A387" s="1297"/>
      <c r="B387" s="1297"/>
      <c r="C387" s="1297"/>
      <c r="D387" s="1297"/>
      <c r="E387" s="1297"/>
      <c r="F387" s="1296"/>
      <c r="G387" s="1296"/>
      <c r="H387" s="1296"/>
      <c r="I387" s="1296"/>
      <c r="J387" s="1296"/>
      <c r="K387" s="1296"/>
      <c r="L387" s="1297"/>
      <c r="M387" s="1297"/>
      <c r="N387" s="1297"/>
      <c r="O387" s="1297"/>
      <c r="P387" s="1297"/>
      <c r="Q387" s="1297"/>
      <c r="R387" s="1297"/>
      <c r="S387" s="1297"/>
      <c r="T387" s="1297"/>
      <c r="U387" s="1297"/>
      <c r="V387" s="1297"/>
      <c r="W387" s="1297"/>
      <c r="X387" s="1297"/>
      <c r="Y387" s="1297"/>
      <c r="Z387" s="1297"/>
      <c r="AA387" s="1297"/>
      <c r="AB387" s="1297"/>
      <c r="AC387" s="1297"/>
    </row>
    <row r="388">
      <c r="A388" s="1297"/>
      <c r="B388" s="1297"/>
      <c r="C388" s="1297"/>
      <c r="D388" s="1297"/>
      <c r="E388" s="1297"/>
      <c r="F388" s="1296"/>
      <c r="G388" s="1296"/>
      <c r="H388" s="1296"/>
      <c r="I388" s="1296"/>
      <c r="J388" s="1296"/>
      <c r="K388" s="1296"/>
      <c r="L388" s="1297"/>
      <c r="M388" s="1297"/>
      <c r="N388" s="1297"/>
      <c r="O388" s="1297"/>
      <c r="P388" s="1297"/>
      <c r="Q388" s="1297"/>
      <c r="R388" s="1297"/>
      <c r="S388" s="1297"/>
      <c r="T388" s="1297"/>
      <c r="U388" s="1297"/>
      <c r="V388" s="1297"/>
      <c r="W388" s="1297"/>
      <c r="X388" s="1297"/>
      <c r="Y388" s="1297"/>
      <c r="Z388" s="1297"/>
      <c r="AA388" s="1297"/>
      <c r="AB388" s="1297"/>
      <c r="AC388" s="1297"/>
    </row>
    <row r="389">
      <c r="A389" s="1297"/>
      <c r="B389" s="1297"/>
      <c r="C389" s="1297"/>
      <c r="D389" s="1297"/>
      <c r="E389" s="1297"/>
      <c r="F389" s="1296"/>
      <c r="G389" s="1296"/>
      <c r="H389" s="1296"/>
      <c r="I389" s="1296"/>
      <c r="J389" s="1296"/>
      <c r="K389" s="1296"/>
      <c r="L389" s="1297"/>
      <c r="M389" s="1297"/>
      <c r="N389" s="1297"/>
      <c r="O389" s="1297"/>
      <c r="P389" s="1297"/>
      <c r="Q389" s="1297"/>
      <c r="R389" s="1297"/>
      <c r="S389" s="1297"/>
      <c r="T389" s="1297"/>
      <c r="U389" s="1297"/>
      <c r="V389" s="1297"/>
      <c r="W389" s="1297"/>
      <c r="X389" s="1297"/>
      <c r="Y389" s="1297"/>
      <c r="Z389" s="1297"/>
      <c r="AA389" s="1297"/>
      <c r="AB389" s="1297"/>
      <c r="AC389" s="1297"/>
    </row>
    <row r="390">
      <c r="A390" s="1297"/>
      <c r="B390" s="1297"/>
      <c r="C390" s="1297"/>
      <c r="D390" s="1297"/>
      <c r="E390" s="1297"/>
      <c r="F390" s="1296"/>
      <c r="G390" s="1296"/>
      <c r="H390" s="1296"/>
      <c r="I390" s="1296"/>
      <c r="J390" s="1296"/>
      <c r="K390" s="1296"/>
      <c r="L390" s="1297"/>
      <c r="M390" s="1297"/>
      <c r="N390" s="1297"/>
      <c r="O390" s="1297"/>
      <c r="P390" s="1297"/>
      <c r="Q390" s="1297"/>
      <c r="R390" s="1297"/>
      <c r="S390" s="1297"/>
      <c r="T390" s="1297"/>
      <c r="U390" s="1297"/>
      <c r="V390" s="1297"/>
      <c r="W390" s="1297"/>
      <c r="X390" s="1297"/>
      <c r="Y390" s="1297"/>
      <c r="Z390" s="1297"/>
      <c r="AA390" s="1297"/>
      <c r="AB390" s="1297"/>
      <c r="AC390" s="1297"/>
    </row>
    <row r="391">
      <c r="A391" s="1297"/>
      <c r="B391" s="1297"/>
      <c r="C391" s="1297"/>
      <c r="D391" s="1297"/>
      <c r="E391" s="1297"/>
      <c r="F391" s="1296"/>
      <c r="G391" s="1296"/>
      <c r="H391" s="1296"/>
      <c r="I391" s="1296"/>
      <c r="J391" s="1296"/>
      <c r="K391" s="1296"/>
      <c r="L391" s="1297"/>
      <c r="M391" s="1297"/>
      <c r="N391" s="1297"/>
      <c r="O391" s="1297"/>
      <c r="P391" s="1297"/>
      <c r="Q391" s="1297"/>
      <c r="R391" s="1297"/>
      <c r="S391" s="1297"/>
      <c r="T391" s="1297"/>
      <c r="U391" s="1297"/>
      <c r="V391" s="1297"/>
      <c r="W391" s="1297"/>
      <c r="X391" s="1297"/>
      <c r="Y391" s="1297"/>
      <c r="Z391" s="1297"/>
      <c r="AA391" s="1297"/>
      <c r="AB391" s="1297"/>
      <c r="AC391" s="1297"/>
    </row>
    <row r="392">
      <c r="A392" s="1297"/>
      <c r="B392" s="1297"/>
      <c r="C392" s="1297"/>
      <c r="D392" s="1297"/>
      <c r="E392" s="1297"/>
      <c r="F392" s="1296"/>
      <c r="G392" s="1296"/>
      <c r="H392" s="1296"/>
      <c r="I392" s="1296"/>
      <c r="J392" s="1296"/>
      <c r="K392" s="1296"/>
      <c r="L392" s="1297"/>
      <c r="M392" s="1297"/>
      <c r="N392" s="1297"/>
      <c r="O392" s="1297"/>
      <c r="P392" s="1297"/>
      <c r="Q392" s="1297"/>
      <c r="R392" s="1297"/>
      <c r="S392" s="1297"/>
      <c r="T392" s="1297"/>
      <c r="U392" s="1297"/>
      <c r="V392" s="1297"/>
      <c r="W392" s="1297"/>
      <c r="X392" s="1297"/>
      <c r="Y392" s="1297"/>
      <c r="Z392" s="1297"/>
      <c r="AA392" s="1297"/>
      <c r="AB392" s="1297"/>
      <c r="AC392" s="1297"/>
    </row>
    <row r="393">
      <c r="A393" s="1297"/>
      <c r="B393" s="1297"/>
      <c r="C393" s="1297"/>
      <c r="D393" s="1297"/>
      <c r="E393" s="1297"/>
      <c r="F393" s="1296"/>
      <c r="G393" s="1296"/>
      <c r="H393" s="1296"/>
      <c r="I393" s="1296"/>
      <c r="J393" s="1296"/>
      <c r="K393" s="1296"/>
      <c r="L393" s="1297"/>
      <c r="M393" s="1297"/>
      <c r="N393" s="1297"/>
      <c r="O393" s="1297"/>
      <c r="P393" s="1297"/>
      <c r="Q393" s="1297"/>
      <c r="R393" s="1297"/>
      <c r="S393" s="1297"/>
      <c r="T393" s="1297"/>
      <c r="U393" s="1297"/>
      <c r="V393" s="1297"/>
      <c r="W393" s="1297"/>
      <c r="X393" s="1297"/>
      <c r="Y393" s="1297"/>
      <c r="Z393" s="1297"/>
      <c r="AA393" s="1297"/>
      <c r="AB393" s="1297"/>
      <c r="AC393" s="1297"/>
    </row>
    <row r="394">
      <c r="A394" s="1297"/>
      <c r="B394" s="1297"/>
      <c r="C394" s="1297"/>
      <c r="D394" s="1297"/>
      <c r="E394" s="1297"/>
      <c r="F394" s="1296"/>
      <c r="G394" s="1296"/>
      <c r="H394" s="1296"/>
      <c r="I394" s="1296"/>
      <c r="J394" s="1296"/>
      <c r="K394" s="1296"/>
      <c r="L394" s="1297"/>
      <c r="M394" s="1297"/>
      <c r="N394" s="1297"/>
      <c r="O394" s="1297"/>
      <c r="P394" s="1297"/>
      <c r="Q394" s="1297"/>
      <c r="R394" s="1297"/>
      <c r="S394" s="1297"/>
      <c r="T394" s="1297"/>
      <c r="U394" s="1297"/>
      <c r="V394" s="1297"/>
      <c r="W394" s="1297"/>
      <c r="X394" s="1297"/>
      <c r="Y394" s="1297"/>
      <c r="Z394" s="1297"/>
      <c r="AA394" s="1297"/>
      <c r="AB394" s="1297"/>
      <c r="AC394" s="1297"/>
    </row>
    <row r="395">
      <c r="A395" s="1297"/>
      <c r="B395" s="1297"/>
      <c r="C395" s="1297"/>
      <c r="D395" s="1297"/>
      <c r="E395" s="1297"/>
      <c r="F395" s="1296"/>
      <c r="G395" s="1296"/>
      <c r="H395" s="1296"/>
      <c r="I395" s="1296"/>
      <c r="J395" s="1296"/>
      <c r="K395" s="1296"/>
      <c r="L395" s="1297"/>
      <c r="M395" s="1297"/>
      <c r="N395" s="1297"/>
      <c r="O395" s="1297"/>
      <c r="P395" s="1297"/>
      <c r="Q395" s="1297"/>
      <c r="R395" s="1297"/>
      <c r="S395" s="1297"/>
      <c r="T395" s="1297"/>
      <c r="U395" s="1297"/>
      <c r="V395" s="1297"/>
      <c r="W395" s="1297"/>
      <c r="X395" s="1297"/>
      <c r="Y395" s="1297"/>
      <c r="Z395" s="1297"/>
      <c r="AA395" s="1297"/>
      <c r="AB395" s="1297"/>
      <c r="AC395" s="1297"/>
    </row>
    <row r="396">
      <c r="A396" s="1297"/>
      <c r="B396" s="1297"/>
      <c r="C396" s="1297"/>
      <c r="D396" s="1297"/>
      <c r="E396" s="1297"/>
      <c r="F396" s="1296"/>
      <c r="G396" s="1296"/>
      <c r="H396" s="1296"/>
      <c r="I396" s="1296"/>
      <c r="J396" s="1296"/>
      <c r="K396" s="1296"/>
      <c r="L396" s="1297"/>
      <c r="M396" s="1297"/>
      <c r="N396" s="1297"/>
      <c r="O396" s="1297"/>
      <c r="P396" s="1297"/>
      <c r="Q396" s="1297"/>
      <c r="R396" s="1297"/>
      <c r="S396" s="1297"/>
      <c r="T396" s="1297"/>
      <c r="U396" s="1297"/>
      <c r="V396" s="1297"/>
      <c r="W396" s="1297"/>
      <c r="X396" s="1297"/>
      <c r="Y396" s="1297"/>
      <c r="Z396" s="1297"/>
      <c r="AA396" s="1297"/>
      <c r="AB396" s="1297"/>
      <c r="AC396" s="1297"/>
    </row>
    <row r="397">
      <c r="A397" s="1297"/>
      <c r="B397" s="1297"/>
      <c r="C397" s="1297"/>
      <c r="D397" s="1297"/>
      <c r="E397" s="1297"/>
      <c r="F397" s="1296"/>
      <c r="G397" s="1296"/>
      <c r="H397" s="1296"/>
      <c r="I397" s="1296"/>
      <c r="J397" s="1296"/>
      <c r="K397" s="1296"/>
      <c r="L397" s="1297"/>
      <c r="M397" s="1297"/>
      <c r="N397" s="1297"/>
      <c r="O397" s="1297"/>
      <c r="P397" s="1297"/>
      <c r="Q397" s="1297"/>
      <c r="R397" s="1297"/>
      <c r="S397" s="1297"/>
      <c r="T397" s="1297"/>
      <c r="U397" s="1297"/>
      <c r="V397" s="1297"/>
      <c r="W397" s="1297"/>
      <c r="X397" s="1297"/>
      <c r="Y397" s="1297"/>
      <c r="Z397" s="1297"/>
      <c r="AA397" s="1297"/>
      <c r="AB397" s="1297"/>
      <c r="AC397" s="1297"/>
    </row>
    <row r="398">
      <c r="A398" s="1297"/>
      <c r="B398" s="1297"/>
      <c r="C398" s="1297"/>
      <c r="D398" s="1297"/>
      <c r="E398" s="1297"/>
      <c r="F398" s="1296"/>
      <c r="G398" s="1296"/>
      <c r="H398" s="1296"/>
      <c r="I398" s="1296"/>
      <c r="J398" s="1296"/>
      <c r="K398" s="1296"/>
      <c r="L398" s="1297"/>
      <c r="M398" s="1297"/>
      <c r="N398" s="1297"/>
      <c r="O398" s="1297"/>
      <c r="P398" s="1297"/>
      <c r="Q398" s="1297"/>
      <c r="R398" s="1297"/>
      <c r="S398" s="1297"/>
      <c r="T398" s="1297"/>
      <c r="U398" s="1297"/>
      <c r="V398" s="1297"/>
      <c r="W398" s="1297"/>
      <c r="X398" s="1297"/>
      <c r="Y398" s="1297"/>
      <c r="Z398" s="1297"/>
      <c r="AA398" s="1297"/>
      <c r="AB398" s="1297"/>
      <c r="AC398" s="1297"/>
    </row>
    <row r="399">
      <c r="A399" s="1297"/>
      <c r="B399" s="1297"/>
      <c r="C399" s="1297"/>
      <c r="D399" s="1297"/>
      <c r="E399" s="1297"/>
      <c r="F399" s="1296"/>
      <c r="G399" s="1296"/>
      <c r="H399" s="1296"/>
      <c r="I399" s="1296"/>
      <c r="J399" s="1296"/>
      <c r="K399" s="1296"/>
      <c r="L399" s="1297"/>
      <c r="M399" s="1297"/>
      <c r="N399" s="1297"/>
      <c r="O399" s="1297"/>
      <c r="P399" s="1297"/>
      <c r="Q399" s="1297"/>
      <c r="R399" s="1297"/>
      <c r="S399" s="1297"/>
      <c r="T399" s="1297"/>
      <c r="U399" s="1297"/>
      <c r="V399" s="1297"/>
      <c r="W399" s="1297"/>
      <c r="X399" s="1297"/>
      <c r="Y399" s="1297"/>
      <c r="Z399" s="1297"/>
      <c r="AA399" s="1297"/>
      <c r="AB399" s="1297"/>
      <c r="AC399" s="1297"/>
    </row>
    <row r="400">
      <c r="A400" s="1297"/>
      <c r="B400" s="1297"/>
      <c r="C400" s="1297"/>
      <c r="D400" s="1297"/>
      <c r="E400" s="1297"/>
      <c r="F400" s="1296"/>
      <c r="G400" s="1296"/>
      <c r="H400" s="1296"/>
      <c r="I400" s="1296"/>
      <c r="J400" s="1296"/>
      <c r="K400" s="1296"/>
      <c r="L400" s="1297"/>
      <c r="M400" s="1297"/>
      <c r="N400" s="1297"/>
      <c r="O400" s="1297"/>
      <c r="P400" s="1297"/>
      <c r="Q400" s="1297"/>
      <c r="R400" s="1297"/>
      <c r="S400" s="1297"/>
      <c r="T400" s="1297"/>
      <c r="U400" s="1297"/>
      <c r="V400" s="1297"/>
      <c r="W400" s="1297"/>
      <c r="X400" s="1297"/>
      <c r="Y400" s="1297"/>
      <c r="Z400" s="1297"/>
      <c r="AA400" s="1297"/>
      <c r="AB400" s="1297"/>
      <c r="AC400" s="1297"/>
    </row>
    <row r="401">
      <c r="A401" s="1297"/>
      <c r="B401" s="1297"/>
      <c r="C401" s="1297"/>
      <c r="D401" s="1297"/>
      <c r="E401" s="1297"/>
      <c r="F401" s="1296"/>
      <c r="G401" s="1296"/>
      <c r="H401" s="1296"/>
      <c r="I401" s="1296"/>
      <c r="J401" s="1296"/>
      <c r="K401" s="1296"/>
      <c r="L401" s="1297"/>
      <c r="M401" s="1297"/>
      <c r="N401" s="1297"/>
      <c r="O401" s="1297"/>
      <c r="P401" s="1297"/>
      <c r="Q401" s="1297"/>
      <c r="R401" s="1297"/>
      <c r="S401" s="1297"/>
      <c r="T401" s="1297"/>
      <c r="U401" s="1297"/>
      <c r="V401" s="1297"/>
      <c r="W401" s="1297"/>
      <c r="X401" s="1297"/>
      <c r="Y401" s="1297"/>
      <c r="Z401" s="1297"/>
      <c r="AA401" s="1297"/>
      <c r="AB401" s="1297"/>
      <c r="AC401" s="1297"/>
    </row>
    <row r="402">
      <c r="A402" s="1297"/>
      <c r="B402" s="1297"/>
      <c r="C402" s="1297"/>
      <c r="D402" s="1297"/>
      <c r="E402" s="1297"/>
      <c r="F402" s="1296"/>
      <c r="G402" s="1296"/>
      <c r="H402" s="1296"/>
      <c r="I402" s="1296"/>
      <c r="J402" s="1296"/>
      <c r="K402" s="1296"/>
      <c r="L402" s="1297"/>
      <c r="M402" s="1297"/>
      <c r="N402" s="1297"/>
      <c r="O402" s="1297"/>
      <c r="P402" s="1297"/>
      <c r="Q402" s="1297"/>
      <c r="R402" s="1297"/>
      <c r="S402" s="1297"/>
      <c r="T402" s="1297"/>
      <c r="U402" s="1297"/>
      <c r="V402" s="1297"/>
      <c r="W402" s="1297"/>
      <c r="X402" s="1297"/>
      <c r="Y402" s="1297"/>
      <c r="Z402" s="1297"/>
      <c r="AA402" s="1297"/>
      <c r="AB402" s="1297"/>
      <c r="AC402" s="1297"/>
    </row>
    <row r="403">
      <c r="A403" s="1297"/>
      <c r="B403" s="1297"/>
      <c r="C403" s="1297"/>
      <c r="D403" s="1297"/>
      <c r="E403" s="1297"/>
      <c r="F403" s="1296"/>
      <c r="G403" s="1296"/>
      <c r="H403" s="1296"/>
      <c r="I403" s="1296"/>
      <c r="J403" s="1296"/>
      <c r="K403" s="1296"/>
      <c r="L403" s="1297"/>
      <c r="M403" s="1297"/>
      <c r="N403" s="1297"/>
      <c r="O403" s="1297"/>
      <c r="P403" s="1297"/>
      <c r="Q403" s="1297"/>
      <c r="R403" s="1297"/>
      <c r="S403" s="1297"/>
      <c r="T403" s="1297"/>
      <c r="U403" s="1297"/>
      <c r="V403" s="1297"/>
      <c r="W403" s="1297"/>
      <c r="X403" s="1297"/>
      <c r="Y403" s="1297"/>
      <c r="Z403" s="1297"/>
      <c r="AA403" s="1297"/>
      <c r="AB403" s="1297"/>
      <c r="AC403" s="1297"/>
    </row>
    <row r="404">
      <c r="A404" s="1297"/>
      <c r="B404" s="1297"/>
      <c r="C404" s="1297"/>
      <c r="D404" s="1297"/>
      <c r="E404" s="1297"/>
      <c r="F404" s="1296"/>
      <c r="G404" s="1296"/>
      <c r="H404" s="1296"/>
      <c r="I404" s="1296"/>
      <c r="J404" s="1296"/>
      <c r="K404" s="1296"/>
      <c r="L404" s="1297"/>
      <c r="M404" s="1297"/>
      <c r="N404" s="1297"/>
      <c r="O404" s="1297"/>
      <c r="P404" s="1297"/>
      <c r="Q404" s="1297"/>
      <c r="R404" s="1297"/>
      <c r="S404" s="1297"/>
      <c r="T404" s="1297"/>
      <c r="U404" s="1297"/>
      <c r="V404" s="1297"/>
      <c r="W404" s="1297"/>
      <c r="X404" s="1297"/>
      <c r="Y404" s="1297"/>
      <c r="Z404" s="1297"/>
      <c r="AA404" s="1297"/>
      <c r="AB404" s="1297"/>
      <c r="AC404" s="1297"/>
    </row>
    <row r="405">
      <c r="A405" s="1297"/>
      <c r="B405" s="1297"/>
      <c r="C405" s="1297"/>
      <c r="D405" s="1297"/>
      <c r="E405" s="1297"/>
      <c r="F405" s="1296"/>
      <c r="G405" s="1296"/>
      <c r="H405" s="1296"/>
      <c r="I405" s="1296"/>
      <c r="J405" s="1296"/>
      <c r="K405" s="1296"/>
      <c r="L405" s="1297"/>
      <c r="M405" s="1297"/>
      <c r="N405" s="1297"/>
      <c r="O405" s="1297"/>
      <c r="P405" s="1297"/>
      <c r="Q405" s="1297"/>
      <c r="R405" s="1297"/>
      <c r="S405" s="1297"/>
      <c r="T405" s="1297"/>
      <c r="U405" s="1297"/>
      <c r="V405" s="1297"/>
      <c r="W405" s="1297"/>
      <c r="X405" s="1297"/>
      <c r="Y405" s="1297"/>
      <c r="Z405" s="1297"/>
      <c r="AA405" s="1297"/>
      <c r="AB405" s="1297"/>
      <c r="AC405" s="1297"/>
    </row>
    <row r="406">
      <c r="A406" s="1297"/>
      <c r="B406" s="1297"/>
      <c r="C406" s="1297"/>
      <c r="D406" s="1297"/>
      <c r="E406" s="1297"/>
      <c r="F406" s="1296"/>
      <c r="G406" s="1296"/>
      <c r="H406" s="1296"/>
      <c r="I406" s="1296"/>
      <c r="J406" s="1296"/>
      <c r="K406" s="1296"/>
      <c r="L406" s="1297"/>
      <c r="M406" s="1297"/>
      <c r="N406" s="1297"/>
      <c r="O406" s="1297"/>
      <c r="P406" s="1297"/>
      <c r="Q406" s="1297"/>
      <c r="R406" s="1297"/>
      <c r="S406" s="1297"/>
      <c r="T406" s="1297"/>
      <c r="U406" s="1297"/>
      <c r="V406" s="1297"/>
      <c r="W406" s="1297"/>
      <c r="X406" s="1297"/>
      <c r="Y406" s="1297"/>
      <c r="Z406" s="1297"/>
      <c r="AA406" s="1297"/>
      <c r="AB406" s="1297"/>
      <c r="AC406" s="1297"/>
    </row>
    <row r="407">
      <c r="A407" s="1297"/>
      <c r="B407" s="1297"/>
      <c r="C407" s="1297"/>
      <c r="D407" s="1297"/>
      <c r="E407" s="1297"/>
      <c r="F407" s="1296"/>
      <c r="G407" s="1296"/>
      <c r="H407" s="1296"/>
      <c r="I407" s="1296"/>
      <c r="J407" s="1296"/>
      <c r="K407" s="1296"/>
      <c r="L407" s="1297"/>
      <c r="M407" s="1297"/>
      <c r="N407" s="1297"/>
      <c r="O407" s="1297"/>
      <c r="P407" s="1297"/>
      <c r="Q407" s="1297"/>
      <c r="R407" s="1297"/>
      <c r="S407" s="1297"/>
      <c r="T407" s="1297"/>
      <c r="U407" s="1297"/>
      <c r="V407" s="1297"/>
      <c r="W407" s="1297"/>
      <c r="X407" s="1297"/>
      <c r="Y407" s="1297"/>
      <c r="Z407" s="1297"/>
      <c r="AA407" s="1297"/>
      <c r="AB407" s="1297"/>
      <c r="AC407" s="1297"/>
    </row>
    <row r="408">
      <c r="A408" s="1297"/>
      <c r="B408" s="1297"/>
      <c r="C408" s="1297"/>
      <c r="D408" s="1297"/>
      <c r="E408" s="1297"/>
      <c r="F408" s="1296"/>
      <c r="G408" s="1296"/>
      <c r="H408" s="1296"/>
      <c r="I408" s="1296"/>
      <c r="J408" s="1296"/>
      <c r="K408" s="1296"/>
      <c r="L408" s="1297"/>
      <c r="M408" s="1297"/>
      <c r="N408" s="1297"/>
      <c r="O408" s="1297"/>
      <c r="P408" s="1297"/>
      <c r="Q408" s="1297"/>
      <c r="R408" s="1297"/>
      <c r="S408" s="1297"/>
      <c r="T408" s="1297"/>
      <c r="U408" s="1297"/>
      <c r="V408" s="1297"/>
      <c r="W408" s="1297"/>
      <c r="X408" s="1297"/>
      <c r="Y408" s="1297"/>
      <c r="Z408" s="1297"/>
      <c r="AA408" s="1297"/>
      <c r="AB408" s="1297"/>
      <c r="AC408" s="1297"/>
    </row>
    <row r="409">
      <c r="A409" s="1297"/>
      <c r="B409" s="1297"/>
      <c r="C409" s="1297"/>
      <c r="D409" s="1297"/>
      <c r="E409" s="1297"/>
      <c r="F409" s="1296"/>
      <c r="G409" s="1296"/>
      <c r="H409" s="1296"/>
      <c r="I409" s="1296"/>
      <c r="J409" s="1296"/>
      <c r="K409" s="1296"/>
      <c r="L409" s="1297"/>
      <c r="M409" s="1297"/>
      <c r="N409" s="1297"/>
      <c r="O409" s="1297"/>
      <c r="P409" s="1297"/>
      <c r="Q409" s="1297"/>
      <c r="R409" s="1297"/>
      <c r="S409" s="1297"/>
      <c r="T409" s="1297"/>
      <c r="U409" s="1297"/>
      <c r="V409" s="1297"/>
      <c r="W409" s="1297"/>
      <c r="X409" s="1297"/>
      <c r="Y409" s="1297"/>
      <c r="Z409" s="1297"/>
      <c r="AA409" s="1297"/>
      <c r="AB409" s="1297"/>
      <c r="AC409" s="1297"/>
    </row>
    <row r="410">
      <c r="A410" s="1297"/>
      <c r="B410" s="1297"/>
      <c r="C410" s="1297"/>
      <c r="D410" s="1297"/>
      <c r="E410" s="1297"/>
      <c r="F410" s="1296"/>
      <c r="G410" s="1296"/>
      <c r="H410" s="1296"/>
      <c r="I410" s="1296"/>
      <c r="J410" s="1296"/>
      <c r="K410" s="1296"/>
      <c r="L410" s="1297"/>
      <c r="M410" s="1297"/>
      <c r="N410" s="1297"/>
      <c r="O410" s="1297"/>
      <c r="P410" s="1297"/>
      <c r="Q410" s="1297"/>
      <c r="R410" s="1297"/>
      <c r="S410" s="1297"/>
      <c r="T410" s="1297"/>
      <c r="U410" s="1297"/>
      <c r="V410" s="1297"/>
      <c r="W410" s="1297"/>
      <c r="X410" s="1297"/>
      <c r="Y410" s="1297"/>
      <c r="Z410" s="1297"/>
      <c r="AA410" s="1297"/>
      <c r="AB410" s="1297"/>
      <c r="AC410" s="1297"/>
    </row>
    <row r="411">
      <c r="A411" s="1297"/>
      <c r="B411" s="1297"/>
      <c r="C411" s="1297"/>
      <c r="D411" s="1297"/>
      <c r="E411" s="1297"/>
      <c r="F411" s="1296"/>
      <c r="G411" s="1296"/>
      <c r="H411" s="1296"/>
      <c r="I411" s="1296"/>
      <c r="J411" s="1296"/>
      <c r="K411" s="1296"/>
      <c r="L411" s="1297"/>
      <c r="M411" s="1297"/>
      <c r="N411" s="1297"/>
      <c r="O411" s="1297"/>
      <c r="P411" s="1297"/>
      <c r="Q411" s="1297"/>
      <c r="R411" s="1297"/>
      <c r="S411" s="1297"/>
      <c r="T411" s="1297"/>
      <c r="U411" s="1297"/>
      <c r="V411" s="1297"/>
      <c r="W411" s="1297"/>
      <c r="X411" s="1297"/>
      <c r="Y411" s="1297"/>
      <c r="Z411" s="1297"/>
      <c r="AA411" s="1297"/>
      <c r="AB411" s="1297"/>
      <c r="AC411" s="1297"/>
    </row>
    <row r="412">
      <c r="A412" s="1297"/>
      <c r="B412" s="1297"/>
      <c r="C412" s="1297"/>
      <c r="D412" s="1297"/>
      <c r="E412" s="1297"/>
      <c r="F412" s="1296"/>
      <c r="G412" s="1296"/>
      <c r="H412" s="1296"/>
      <c r="I412" s="1296"/>
      <c r="J412" s="1296"/>
      <c r="K412" s="1296"/>
      <c r="L412" s="1297"/>
      <c r="M412" s="1297"/>
      <c r="N412" s="1297"/>
      <c r="O412" s="1297"/>
      <c r="P412" s="1297"/>
      <c r="Q412" s="1297"/>
      <c r="R412" s="1297"/>
      <c r="S412" s="1297"/>
      <c r="T412" s="1297"/>
      <c r="U412" s="1297"/>
      <c r="V412" s="1297"/>
      <c r="W412" s="1297"/>
      <c r="X412" s="1297"/>
      <c r="Y412" s="1297"/>
      <c r="Z412" s="1297"/>
      <c r="AA412" s="1297"/>
      <c r="AB412" s="1297"/>
      <c r="AC412" s="1297"/>
    </row>
    <row r="413">
      <c r="A413" s="1297"/>
      <c r="B413" s="1297"/>
      <c r="C413" s="1297"/>
      <c r="D413" s="1297"/>
      <c r="E413" s="1297"/>
      <c r="F413" s="1296"/>
      <c r="G413" s="1296"/>
      <c r="H413" s="1296"/>
      <c r="I413" s="1296"/>
      <c r="J413" s="1296"/>
      <c r="K413" s="1296"/>
      <c r="L413" s="1297"/>
      <c r="M413" s="1297"/>
      <c r="N413" s="1297"/>
      <c r="O413" s="1297"/>
      <c r="P413" s="1297"/>
      <c r="Q413" s="1297"/>
      <c r="R413" s="1297"/>
      <c r="S413" s="1297"/>
      <c r="T413" s="1297"/>
      <c r="U413" s="1297"/>
      <c r="V413" s="1297"/>
      <c r="W413" s="1297"/>
      <c r="X413" s="1297"/>
      <c r="Y413" s="1297"/>
      <c r="Z413" s="1297"/>
      <c r="AA413" s="1297"/>
      <c r="AB413" s="1297"/>
      <c r="AC413" s="1297"/>
    </row>
    <row r="414">
      <c r="A414" s="1297"/>
      <c r="B414" s="1297"/>
      <c r="C414" s="1297"/>
      <c r="D414" s="1297"/>
      <c r="E414" s="1297"/>
      <c r="F414" s="1296"/>
      <c r="G414" s="1296"/>
      <c r="H414" s="1296"/>
      <c r="I414" s="1296"/>
      <c r="J414" s="1296"/>
      <c r="K414" s="1296"/>
      <c r="L414" s="1297"/>
      <c r="M414" s="1297"/>
      <c r="N414" s="1297"/>
      <c r="O414" s="1297"/>
      <c r="P414" s="1297"/>
      <c r="Q414" s="1297"/>
      <c r="R414" s="1297"/>
      <c r="S414" s="1297"/>
      <c r="T414" s="1297"/>
      <c r="U414" s="1297"/>
      <c r="V414" s="1297"/>
      <c r="W414" s="1297"/>
      <c r="X414" s="1297"/>
      <c r="Y414" s="1297"/>
      <c r="Z414" s="1297"/>
      <c r="AA414" s="1297"/>
      <c r="AB414" s="1297"/>
      <c r="AC414" s="1297"/>
    </row>
    <row r="415">
      <c r="A415" s="1297"/>
      <c r="B415" s="1297"/>
      <c r="C415" s="1297"/>
      <c r="D415" s="1297"/>
      <c r="E415" s="1297"/>
      <c r="F415" s="1296"/>
      <c r="G415" s="1296"/>
      <c r="H415" s="1296"/>
      <c r="I415" s="1296"/>
      <c r="J415" s="1296"/>
      <c r="K415" s="1296"/>
      <c r="L415" s="1297"/>
      <c r="M415" s="1297"/>
      <c r="N415" s="1297"/>
      <c r="O415" s="1297"/>
      <c r="P415" s="1297"/>
      <c r="Q415" s="1297"/>
      <c r="R415" s="1297"/>
      <c r="S415" s="1297"/>
      <c r="T415" s="1297"/>
      <c r="U415" s="1297"/>
      <c r="V415" s="1297"/>
      <c r="W415" s="1297"/>
      <c r="X415" s="1297"/>
      <c r="Y415" s="1297"/>
      <c r="Z415" s="1297"/>
      <c r="AA415" s="1297"/>
      <c r="AB415" s="1297"/>
      <c r="AC415" s="1297"/>
    </row>
    <row r="416">
      <c r="A416" s="1297"/>
      <c r="B416" s="1297"/>
      <c r="C416" s="1297"/>
      <c r="D416" s="1297"/>
      <c r="E416" s="1297"/>
      <c r="F416" s="1296"/>
      <c r="G416" s="1296"/>
      <c r="H416" s="1296"/>
      <c r="I416" s="1296"/>
      <c r="J416" s="1296"/>
      <c r="K416" s="1296"/>
      <c r="L416" s="1297"/>
      <c r="M416" s="1297"/>
      <c r="N416" s="1297"/>
      <c r="O416" s="1297"/>
      <c r="P416" s="1297"/>
      <c r="Q416" s="1297"/>
      <c r="R416" s="1297"/>
      <c r="S416" s="1297"/>
      <c r="T416" s="1297"/>
      <c r="U416" s="1297"/>
      <c r="V416" s="1297"/>
      <c r="W416" s="1297"/>
      <c r="X416" s="1297"/>
      <c r="Y416" s="1297"/>
      <c r="Z416" s="1297"/>
      <c r="AA416" s="1297"/>
      <c r="AB416" s="1297"/>
      <c r="AC416" s="1297"/>
    </row>
    <row r="417">
      <c r="A417" s="1297"/>
      <c r="B417" s="1297"/>
      <c r="C417" s="1297"/>
      <c r="D417" s="1297"/>
      <c r="E417" s="1297"/>
      <c r="F417" s="1296"/>
      <c r="G417" s="1296"/>
      <c r="H417" s="1296"/>
      <c r="I417" s="1296"/>
      <c r="J417" s="1296"/>
      <c r="K417" s="1296"/>
      <c r="L417" s="1297"/>
      <c r="M417" s="1297"/>
      <c r="N417" s="1297"/>
      <c r="O417" s="1297"/>
      <c r="P417" s="1297"/>
      <c r="Q417" s="1297"/>
      <c r="R417" s="1297"/>
      <c r="S417" s="1297"/>
      <c r="T417" s="1297"/>
      <c r="U417" s="1297"/>
      <c r="V417" s="1297"/>
      <c r="W417" s="1297"/>
      <c r="X417" s="1297"/>
      <c r="Y417" s="1297"/>
      <c r="Z417" s="1297"/>
      <c r="AA417" s="1297"/>
      <c r="AB417" s="1297"/>
      <c r="AC417" s="1297"/>
    </row>
    <row r="418">
      <c r="A418" s="1297"/>
      <c r="B418" s="1297"/>
      <c r="C418" s="1297"/>
      <c r="D418" s="1297"/>
      <c r="E418" s="1297"/>
      <c r="F418" s="1296"/>
      <c r="G418" s="1296"/>
      <c r="H418" s="1296"/>
      <c r="I418" s="1296"/>
      <c r="J418" s="1296"/>
      <c r="K418" s="1296"/>
      <c r="L418" s="1297"/>
      <c r="M418" s="1297"/>
      <c r="N418" s="1297"/>
      <c r="O418" s="1297"/>
      <c r="P418" s="1297"/>
      <c r="Q418" s="1297"/>
      <c r="R418" s="1297"/>
      <c r="S418" s="1297"/>
      <c r="T418" s="1297"/>
      <c r="U418" s="1297"/>
      <c r="V418" s="1297"/>
      <c r="W418" s="1297"/>
      <c r="X418" s="1297"/>
      <c r="Y418" s="1297"/>
      <c r="Z418" s="1297"/>
      <c r="AA418" s="1297"/>
      <c r="AB418" s="1297"/>
      <c r="AC418" s="1297"/>
    </row>
    <row r="419">
      <c r="A419" s="1297"/>
      <c r="B419" s="1297"/>
      <c r="C419" s="1297"/>
      <c r="D419" s="1297"/>
      <c r="E419" s="1297"/>
      <c r="F419" s="1296"/>
      <c r="G419" s="1296"/>
      <c r="H419" s="1296"/>
      <c r="I419" s="1296"/>
      <c r="J419" s="1296"/>
      <c r="K419" s="1296"/>
      <c r="L419" s="1297"/>
      <c r="M419" s="1297"/>
      <c r="N419" s="1297"/>
      <c r="O419" s="1297"/>
      <c r="P419" s="1297"/>
      <c r="Q419" s="1297"/>
      <c r="R419" s="1297"/>
      <c r="S419" s="1297"/>
      <c r="T419" s="1297"/>
      <c r="U419" s="1297"/>
      <c r="V419" s="1297"/>
      <c r="W419" s="1297"/>
      <c r="X419" s="1297"/>
      <c r="Y419" s="1297"/>
      <c r="Z419" s="1297"/>
      <c r="AA419" s="1297"/>
      <c r="AB419" s="1297"/>
      <c r="AC419" s="1297"/>
    </row>
    <row r="420">
      <c r="A420" s="1297"/>
      <c r="B420" s="1297"/>
      <c r="C420" s="1297"/>
      <c r="D420" s="1297"/>
      <c r="E420" s="1297"/>
      <c r="F420" s="1296"/>
      <c r="G420" s="1296"/>
      <c r="H420" s="1296"/>
      <c r="I420" s="1296"/>
      <c r="J420" s="1296"/>
      <c r="K420" s="1296"/>
      <c r="L420" s="1297"/>
      <c r="M420" s="1297"/>
      <c r="N420" s="1297"/>
      <c r="O420" s="1297"/>
      <c r="P420" s="1297"/>
      <c r="Q420" s="1297"/>
      <c r="R420" s="1297"/>
      <c r="S420" s="1297"/>
      <c r="T420" s="1297"/>
      <c r="U420" s="1297"/>
      <c r="V420" s="1297"/>
      <c r="W420" s="1297"/>
      <c r="X420" s="1297"/>
      <c r="Y420" s="1297"/>
      <c r="Z420" s="1297"/>
      <c r="AA420" s="1297"/>
      <c r="AB420" s="1297"/>
      <c r="AC420" s="1297"/>
    </row>
    <row r="421">
      <c r="A421" s="1297"/>
      <c r="B421" s="1297"/>
      <c r="C421" s="1297"/>
      <c r="D421" s="1297"/>
      <c r="E421" s="1297"/>
      <c r="F421" s="1296"/>
      <c r="G421" s="1296"/>
      <c r="H421" s="1296"/>
      <c r="I421" s="1296"/>
      <c r="J421" s="1296"/>
      <c r="K421" s="1296"/>
      <c r="L421" s="1297"/>
      <c r="M421" s="1297"/>
      <c r="N421" s="1297"/>
      <c r="O421" s="1297"/>
      <c r="P421" s="1297"/>
      <c r="Q421" s="1297"/>
      <c r="R421" s="1297"/>
      <c r="S421" s="1297"/>
      <c r="T421" s="1297"/>
      <c r="U421" s="1297"/>
      <c r="V421" s="1297"/>
      <c r="W421" s="1297"/>
      <c r="X421" s="1297"/>
      <c r="Y421" s="1297"/>
      <c r="Z421" s="1297"/>
      <c r="AA421" s="1297"/>
      <c r="AB421" s="1297"/>
      <c r="AC421" s="1297"/>
    </row>
    <row r="422">
      <c r="A422" s="1297"/>
      <c r="B422" s="1297"/>
      <c r="C422" s="1297"/>
      <c r="D422" s="1297"/>
      <c r="E422" s="1297"/>
      <c r="F422" s="1296"/>
      <c r="G422" s="1296"/>
      <c r="H422" s="1296"/>
      <c r="I422" s="1296"/>
      <c r="J422" s="1296"/>
      <c r="K422" s="1296"/>
      <c r="L422" s="1297"/>
      <c r="M422" s="1297"/>
      <c r="N422" s="1297"/>
      <c r="O422" s="1297"/>
      <c r="P422" s="1297"/>
      <c r="Q422" s="1297"/>
      <c r="R422" s="1297"/>
      <c r="S422" s="1297"/>
      <c r="T422" s="1297"/>
      <c r="U422" s="1297"/>
      <c r="V422" s="1297"/>
      <c r="W422" s="1297"/>
      <c r="X422" s="1297"/>
      <c r="Y422" s="1297"/>
      <c r="Z422" s="1297"/>
      <c r="AA422" s="1297"/>
      <c r="AB422" s="1297"/>
      <c r="AC422" s="1297"/>
    </row>
    <row r="423">
      <c r="A423" s="1297"/>
      <c r="B423" s="1297"/>
      <c r="C423" s="1297"/>
      <c r="D423" s="1297"/>
      <c r="E423" s="1297"/>
      <c r="F423" s="1296"/>
      <c r="G423" s="1296"/>
      <c r="H423" s="1296"/>
      <c r="I423" s="1296"/>
      <c r="J423" s="1296"/>
      <c r="K423" s="1296"/>
      <c r="L423" s="1297"/>
      <c r="M423" s="1297"/>
      <c r="N423" s="1297"/>
      <c r="O423" s="1297"/>
      <c r="P423" s="1297"/>
      <c r="Q423" s="1297"/>
      <c r="R423" s="1297"/>
      <c r="S423" s="1297"/>
      <c r="T423" s="1297"/>
      <c r="U423" s="1297"/>
      <c r="V423" s="1297"/>
      <c r="W423" s="1297"/>
      <c r="X423" s="1297"/>
      <c r="Y423" s="1297"/>
      <c r="Z423" s="1297"/>
      <c r="AA423" s="1297"/>
      <c r="AB423" s="1297"/>
      <c r="AC423" s="1297"/>
    </row>
    <row r="424">
      <c r="A424" s="1297"/>
      <c r="B424" s="1297"/>
      <c r="C424" s="1297"/>
      <c r="D424" s="1297"/>
      <c r="E424" s="1297"/>
      <c r="F424" s="1296"/>
      <c r="G424" s="1296"/>
      <c r="H424" s="1296"/>
      <c r="I424" s="1296"/>
      <c r="J424" s="1296"/>
      <c r="K424" s="1296"/>
      <c r="L424" s="1297"/>
      <c r="M424" s="1297"/>
      <c r="N424" s="1297"/>
      <c r="O424" s="1297"/>
      <c r="P424" s="1297"/>
      <c r="Q424" s="1297"/>
      <c r="R424" s="1297"/>
      <c r="S424" s="1297"/>
      <c r="T424" s="1297"/>
      <c r="U424" s="1297"/>
      <c r="V424" s="1297"/>
      <c r="W424" s="1297"/>
      <c r="X424" s="1297"/>
      <c r="Y424" s="1297"/>
      <c r="Z424" s="1297"/>
      <c r="AA424" s="1297"/>
      <c r="AB424" s="1297"/>
      <c r="AC424" s="1297"/>
    </row>
    <row r="425">
      <c r="A425" s="1297"/>
      <c r="B425" s="1297"/>
      <c r="C425" s="1297"/>
      <c r="D425" s="1297"/>
      <c r="E425" s="1297"/>
      <c r="F425" s="1296"/>
      <c r="G425" s="1296"/>
      <c r="H425" s="1296"/>
      <c r="I425" s="1296"/>
      <c r="J425" s="1296"/>
      <c r="K425" s="1296"/>
      <c r="L425" s="1297"/>
      <c r="M425" s="1297"/>
      <c r="N425" s="1297"/>
      <c r="O425" s="1297"/>
      <c r="P425" s="1297"/>
      <c r="Q425" s="1297"/>
      <c r="R425" s="1297"/>
      <c r="S425" s="1297"/>
      <c r="T425" s="1297"/>
      <c r="U425" s="1297"/>
      <c r="V425" s="1297"/>
      <c r="W425" s="1297"/>
      <c r="X425" s="1297"/>
      <c r="Y425" s="1297"/>
      <c r="Z425" s="1297"/>
      <c r="AA425" s="1297"/>
      <c r="AB425" s="1297"/>
      <c r="AC425" s="1297"/>
    </row>
    <row r="426">
      <c r="A426" s="1297"/>
      <c r="B426" s="1297"/>
      <c r="C426" s="1297"/>
      <c r="D426" s="1297"/>
      <c r="E426" s="1297"/>
      <c r="F426" s="1296"/>
      <c r="G426" s="1296"/>
      <c r="H426" s="1296"/>
      <c r="I426" s="1296"/>
      <c r="J426" s="1296"/>
      <c r="K426" s="1296"/>
      <c r="L426" s="1297"/>
      <c r="M426" s="1297"/>
      <c r="N426" s="1297"/>
      <c r="O426" s="1297"/>
      <c r="P426" s="1297"/>
      <c r="Q426" s="1297"/>
      <c r="R426" s="1297"/>
      <c r="S426" s="1297"/>
      <c r="T426" s="1297"/>
      <c r="U426" s="1297"/>
      <c r="V426" s="1297"/>
      <c r="W426" s="1297"/>
      <c r="X426" s="1297"/>
      <c r="Y426" s="1297"/>
      <c r="Z426" s="1297"/>
      <c r="AA426" s="1297"/>
      <c r="AB426" s="1297"/>
      <c r="AC426" s="1297"/>
    </row>
    <row r="427">
      <c r="A427" s="1297"/>
      <c r="B427" s="1297"/>
      <c r="C427" s="1297"/>
      <c r="D427" s="1297"/>
      <c r="E427" s="1297"/>
      <c r="F427" s="1296"/>
      <c r="G427" s="1296"/>
      <c r="H427" s="1296"/>
      <c r="I427" s="1296"/>
      <c r="J427" s="1296"/>
      <c r="K427" s="1296"/>
      <c r="L427" s="1297"/>
      <c r="M427" s="1297"/>
      <c r="N427" s="1297"/>
      <c r="O427" s="1297"/>
      <c r="P427" s="1297"/>
      <c r="Q427" s="1297"/>
      <c r="R427" s="1297"/>
      <c r="S427" s="1297"/>
      <c r="T427" s="1297"/>
      <c r="U427" s="1297"/>
      <c r="V427" s="1297"/>
      <c r="W427" s="1297"/>
      <c r="X427" s="1297"/>
      <c r="Y427" s="1297"/>
      <c r="Z427" s="1297"/>
      <c r="AA427" s="1297"/>
      <c r="AB427" s="1297"/>
      <c r="AC427" s="1297"/>
    </row>
    <row r="428">
      <c r="A428" s="1297"/>
      <c r="B428" s="1297"/>
      <c r="C428" s="1297"/>
      <c r="D428" s="1297"/>
      <c r="E428" s="1297"/>
      <c r="F428" s="1296"/>
      <c r="G428" s="1296"/>
      <c r="H428" s="1296"/>
      <c r="I428" s="1296"/>
      <c r="J428" s="1296"/>
      <c r="K428" s="1296"/>
      <c r="L428" s="1297"/>
      <c r="M428" s="1297"/>
      <c r="N428" s="1297"/>
      <c r="O428" s="1297"/>
      <c r="P428" s="1297"/>
      <c r="Q428" s="1297"/>
      <c r="R428" s="1297"/>
      <c r="S428" s="1297"/>
      <c r="T428" s="1297"/>
      <c r="U428" s="1297"/>
      <c r="V428" s="1297"/>
      <c r="W428" s="1297"/>
      <c r="X428" s="1297"/>
      <c r="Y428" s="1297"/>
      <c r="Z428" s="1297"/>
      <c r="AA428" s="1297"/>
      <c r="AB428" s="1297"/>
      <c r="AC428" s="1297"/>
    </row>
    <row r="429">
      <c r="A429" s="1297"/>
      <c r="B429" s="1297"/>
      <c r="C429" s="1297"/>
      <c r="D429" s="1297"/>
      <c r="E429" s="1297"/>
      <c r="F429" s="1296"/>
      <c r="G429" s="1296"/>
      <c r="H429" s="1296"/>
      <c r="I429" s="1296"/>
      <c r="J429" s="1296"/>
      <c r="K429" s="1296"/>
      <c r="L429" s="1297"/>
      <c r="M429" s="1297"/>
      <c r="N429" s="1297"/>
      <c r="O429" s="1297"/>
      <c r="P429" s="1297"/>
      <c r="Q429" s="1297"/>
      <c r="R429" s="1297"/>
      <c r="S429" s="1297"/>
      <c r="T429" s="1297"/>
      <c r="U429" s="1297"/>
      <c r="V429" s="1297"/>
      <c r="W429" s="1297"/>
      <c r="X429" s="1297"/>
      <c r="Y429" s="1297"/>
      <c r="Z429" s="1297"/>
      <c r="AA429" s="1297"/>
      <c r="AB429" s="1297"/>
      <c r="AC429" s="1297"/>
    </row>
    <row r="430">
      <c r="A430" s="1297"/>
      <c r="B430" s="1297"/>
      <c r="C430" s="1297"/>
      <c r="D430" s="1297"/>
      <c r="E430" s="1297"/>
      <c r="F430" s="1296"/>
      <c r="G430" s="1296"/>
      <c r="H430" s="1296"/>
      <c r="I430" s="1296"/>
      <c r="J430" s="1296"/>
      <c r="K430" s="1296"/>
      <c r="L430" s="1297"/>
      <c r="M430" s="1297"/>
      <c r="N430" s="1297"/>
      <c r="O430" s="1297"/>
      <c r="P430" s="1297"/>
      <c r="Q430" s="1297"/>
      <c r="R430" s="1297"/>
      <c r="S430" s="1297"/>
      <c r="T430" s="1297"/>
      <c r="U430" s="1297"/>
      <c r="V430" s="1297"/>
      <c r="W430" s="1297"/>
      <c r="X430" s="1297"/>
      <c r="Y430" s="1297"/>
      <c r="Z430" s="1297"/>
      <c r="AA430" s="1297"/>
      <c r="AB430" s="1297"/>
      <c r="AC430" s="1297"/>
    </row>
    <row r="431">
      <c r="A431" s="1297"/>
      <c r="B431" s="1297"/>
      <c r="C431" s="1297"/>
      <c r="D431" s="1297"/>
      <c r="E431" s="1297"/>
      <c r="F431" s="1296"/>
      <c r="G431" s="1296"/>
      <c r="H431" s="1296"/>
      <c r="I431" s="1296"/>
      <c r="J431" s="1296"/>
      <c r="K431" s="1296"/>
      <c r="L431" s="1297"/>
      <c r="M431" s="1297"/>
      <c r="N431" s="1297"/>
      <c r="O431" s="1297"/>
      <c r="P431" s="1297"/>
      <c r="Q431" s="1297"/>
      <c r="R431" s="1297"/>
      <c r="S431" s="1297"/>
      <c r="T431" s="1297"/>
      <c r="U431" s="1297"/>
      <c r="V431" s="1297"/>
      <c r="W431" s="1297"/>
      <c r="X431" s="1297"/>
      <c r="Y431" s="1297"/>
      <c r="Z431" s="1297"/>
      <c r="AA431" s="1297"/>
      <c r="AB431" s="1297"/>
      <c r="AC431" s="1297"/>
    </row>
    <row r="432">
      <c r="A432" s="1297"/>
      <c r="B432" s="1297"/>
      <c r="C432" s="1297"/>
      <c r="D432" s="1297"/>
      <c r="E432" s="1297"/>
      <c r="F432" s="1296"/>
      <c r="G432" s="1296"/>
      <c r="H432" s="1296"/>
      <c r="I432" s="1296"/>
      <c r="J432" s="1296"/>
      <c r="K432" s="1296"/>
      <c r="L432" s="1297"/>
      <c r="M432" s="1297"/>
      <c r="N432" s="1297"/>
      <c r="O432" s="1297"/>
      <c r="P432" s="1297"/>
      <c r="Q432" s="1297"/>
      <c r="R432" s="1297"/>
      <c r="S432" s="1297"/>
      <c r="T432" s="1297"/>
      <c r="U432" s="1297"/>
      <c r="V432" s="1297"/>
      <c r="W432" s="1297"/>
      <c r="X432" s="1297"/>
      <c r="Y432" s="1297"/>
      <c r="Z432" s="1297"/>
      <c r="AA432" s="1297"/>
      <c r="AB432" s="1297"/>
      <c r="AC432" s="1297"/>
    </row>
    <row r="433">
      <c r="A433" s="1297"/>
      <c r="B433" s="1297"/>
      <c r="C433" s="1297"/>
      <c r="D433" s="1297"/>
      <c r="E433" s="1297"/>
      <c r="F433" s="1296"/>
      <c r="G433" s="1296"/>
      <c r="H433" s="1296"/>
      <c r="I433" s="1296"/>
      <c r="J433" s="1296"/>
      <c r="K433" s="1296"/>
      <c r="L433" s="1297"/>
      <c r="M433" s="1297"/>
      <c r="N433" s="1297"/>
      <c r="O433" s="1297"/>
      <c r="P433" s="1297"/>
      <c r="Q433" s="1297"/>
      <c r="R433" s="1297"/>
      <c r="S433" s="1297"/>
      <c r="T433" s="1297"/>
      <c r="U433" s="1297"/>
      <c r="V433" s="1297"/>
      <c r="W433" s="1297"/>
      <c r="X433" s="1297"/>
      <c r="Y433" s="1297"/>
      <c r="Z433" s="1297"/>
      <c r="AA433" s="1297"/>
      <c r="AB433" s="1297"/>
      <c r="AC433" s="1297"/>
    </row>
    <row r="434">
      <c r="A434" s="1297"/>
      <c r="B434" s="1297"/>
      <c r="C434" s="1297"/>
      <c r="D434" s="1297"/>
      <c r="E434" s="1297"/>
      <c r="F434" s="1296"/>
      <c r="G434" s="1296"/>
      <c r="H434" s="1296"/>
      <c r="I434" s="1296"/>
      <c r="J434" s="1296"/>
      <c r="K434" s="1296"/>
      <c r="L434" s="1297"/>
      <c r="M434" s="1297"/>
      <c r="N434" s="1297"/>
      <c r="O434" s="1297"/>
      <c r="P434" s="1297"/>
      <c r="Q434" s="1297"/>
      <c r="R434" s="1297"/>
      <c r="S434" s="1297"/>
      <c r="T434" s="1297"/>
      <c r="U434" s="1297"/>
      <c r="V434" s="1297"/>
      <c r="W434" s="1297"/>
      <c r="X434" s="1297"/>
      <c r="Y434" s="1297"/>
      <c r="Z434" s="1297"/>
      <c r="AA434" s="1297"/>
      <c r="AB434" s="1297"/>
      <c r="AC434" s="1297"/>
    </row>
    <row r="435">
      <c r="A435" s="1297"/>
      <c r="B435" s="1297"/>
      <c r="C435" s="1297"/>
      <c r="D435" s="1297"/>
      <c r="E435" s="1297"/>
      <c r="F435" s="1296"/>
      <c r="G435" s="1296"/>
      <c r="H435" s="1296"/>
      <c r="I435" s="1296"/>
      <c r="J435" s="1296"/>
      <c r="K435" s="1296"/>
      <c r="L435" s="1297"/>
      <c r="M435" s="1297"/>
      <c r="N435" s="1297"/>
      <c r="O435" s="1297"/>
      <c r="P435" s="1297"/>
      <c r="Q435" s="1297"/>
      <c r="R435" s="1297"/>
      <c r="S435" s="1297"/>
      <c r="T435" s="1297"/>
      <c r="U435" s="1297"/>
      <c r="V435" s="1297"/>
      <c r="W435" s="1297"/>
      <c r="X435" s="1297"/>
      <c r="Y435" s="1297"/>
      <c r="Z435" s="1297"/>
      <c r="AA435" s="1297"/>
      <c r="AB435" s="1297"/>
      <c r="AC435" s="1297"/>
    </row>
    <row r="436">
      <c r="A436" s="1297"/>
      <c r="B436" s="1297"/>
      <c r="C436" s="1297"/>
      <c r="D436" s="1297"/>
      <c r="E436" s="1297"/>
      <c r="F436" s="1296"/>
      <c r="G436" s="1296"/>
      <c r="H436" s="1296"/>
      <c r="I436" s="1296"/>
      <c r="J436" s="1296"/>
      <c r="K436" s="1296"/>
      <c r="L436" s="1297"/>
      <c r="M436" s="1297"/>
      <c r="N436" s="1297"/>
      <c r="O436" s="1297"/>
      <c r="P436" s="1297"/>
      <c r="Q436" s="1297"/>
      <c r="R436" s="1297"/>
      <c r="S436" s="1297"/>
      <c r="T436" s="1297"/>
      <c r="U436" s="1297"/>
      <c r="V436" s="1297"/>
      <c r="W436" s="1297"/>
      <c r="X436" s="1297"/>
      <c r="Y436" s="1297"/>
      <c r="Z436" s="1297"/>
      <c r="AA436" s="1297"/>
      <c r="AB436" s="1297"/>
      <c r="AC436" s="1297"/>
    </row>
    <row r="437">
      <c r="A437" s="1297"/>
      <c r="B437" s="1297"/>
      <c r="C437" s="1297"/>
      <c r="D437" s="1297"/>
      <c r="E437" s="1297"/>
      <c r="F437" s="1296"/>
      <c r="G437" s="1296"/>
      <c r="H437" s="1296"/>
      <c r="I437" s="1296"/>
      <c r="J437" s="1296"/>
      <c r="K437" s="1296"/>
      <c r="L437" s="1297"/>
      <c r="M437" s="1297"/>
      <c r="N437" s="1297"/>
      <c r="O437" s="1297"/>
      <c r="P437" s="1297"/>
      <c r="Q437" s="1297"/>
      <c r="R437" s="1297"/>
      <c r="S437" s="1297"/>
      <c r="T437" s="1297"/>
      <c r="U437" s="1297"/>
      <c r="V437" s="1297"/>
      <c r="W437" s="1297"/>
      <c r="X437" s="1297"/>
      <c r="Y437" s="1297"/>
      <c r="Z437" s="1297"/>
      <c r="AA437" s="1297"/>
      <c r="AB437" s="1297"/>
      <c r="AC437" s="1297"/>
    </row>
    <row r="438">
      <c r="A438" s="1297"/>
      <c r="B438" s="1297"/>
      <c r="C438" s="1297"/>
      <c r="D438" s="1297"/>
      <c r="E438" s="1297"/>
      <c r="F438" s="1296"/>
      <c r="G438" s="1296"/>
      <c r="H438" s="1296"/>
      <c r="I438" s="1296"/>
      <c r="J438" s="1296"/>
      <c r="K438" s="1296"/>
      <c r="L438" s="1297"/>
      <c r="M438" s="1297"/>
      <c r="N438" s="1297"/>
      <c r="O438" s="1297"/>
      <c r="P438" s="1297"/>
      <c r="Q438" s="1297"/>
      <c r="R438" s="1297"/>
      <c r="S438" s="1297"/>
      <c r="T438" s="1297"/>
      <c r="U438" s="1297"/>
      <c r="V438" s="1297"/>
      <c r="W438" s="1297"/>
      <c r="X438" s="1297"/>
      <c r="Y438" s="1297"/>
      <c r="Z438" s="1297"/>
      <c r="AA438" s="1297"/>
      <c r="AB438" s="1297"/>
      <c r="AC438" s="1297"/>
    </row>
    <row r="439">
      <c r="A439" s="1297"/>
      <c r="B439" s="1297"/>
      <c r="C439" s="1297"/>
      <c r="D439" s="1297"/>
      <c r="E439" s="1297"/>
      <c r="F439" s="1296"/>
      <c r="G439" s="1296"/>
      <c r="H439" s="1296"/>
      <c r="I439" s="1296"/>
      <c r="J439" s="1296"/>
      <c r="K439" s="1296"/>
      <c r="L439" s="1297"/>
      <c r="M439" s="1297"/>
      <c r="N439" s="1297"/>
      <c r="O439" s="1297"/>
      <c r="P439" s="1297"/>
      <c r="Q439" s="1297"/>
      <c r="R439" s="1297"/>
      <c r="S439" s="1297"/>
      <c r="T439" s="1297"/>
      <c r="U439" s="1297"/>
      <c r="V439" s="1297"/>
      <c r="W439" s="1297"/>
      <c r="X439" s="1297"/>
      <c r="Y439" s="1297"/>
      <c r="Z439" s="1297"/>
      <c r="AA439" s="1297"/>
      <c r="AB439" s="1297"/>
      <c r="AC439" s="1297"/>
    </row>
    <row r="440">
      <c r="A440" s="1297"/>
      <c r="B440" s="1297"/>
      <c r="C440" s="1297"/>
      <c r="D440" s="1297"/>
      <c r="E440" s="1297"/>
      <c r="F440" s="1296"/>
      <c r="G440" s="1296"/>
      <c r="H440" s="1296"/>
      <c r="I440" s="1296"/>
      <c r="J440" s="1296"/>
      <c r="K440" s="1296"/>
      <c r="L440" s="1297"/>
      <c r="M440" s="1297"/>
      <c r="N440" s="1297"/>
      <c r="O440" s="1297"/>
      <c r="P440" s="1297"/>
      <c r="Q440" s="1297"/>
      <c r="R440" s="1297"/>
      <c r="S440" s="1297"/>
      <c r="T440" s="1297"/>
      <c r="U440" s="1297"/>
      <c r="V440" s="1297"/>
      <c r="W440" s="1297"/>
      <c r="X440" s="1297"/>
      <c r="Y440" s="1297"/>
      <c r="Z440" s="1297"/>
      <c r="AA440" s="1297"/>
      <c r="AB440" s="1297"/>
      <c r="AC440" s="1297"/>
    </row>
    <row r="441">
      <c r="A441" s="1297"/>
      <c r="B441" s="1297"/>
      <c r="C441" s="1297"/>
      <c r="D441" s="1297"/>
      <c r="E441" s="1297"/>
      <c r="F441" s="1296"/>
      <c r="G441" s="1296"/>
      <c r="H441" s="1296"/>
      <c r="I441" s="1296"/>
      <c r="J441" s="1296"/>
      <c r="K441" s="1296"/>
      <c r="L441" s="1297"/>
      <c r="M441" s="1297"/>
      <c r="N441" s="1297"/>
      <c r="O441" s="1297"/>
      <c r="P441" s="1297"/>
      <c r="Q441" s="1297"/>
      <c r="R441" s="1297"/>
      <c r="S441" s="1297"/>
      <c r="T441" s="1297"/>
      <c r="U441" s="1297"/>
      <c r="V441" s="1297"/>
      <c r="W441" s="1297"/>
      <c r="X441" s="1297"/>
      <c r="Y441" s="1297"/>
      <c r="Z441" s="1297"/>
      <c r="AA441" s="1297"/>
      <c r="AB441" s="1297"/>
      <c r="AC441" s="1297"/>
    </row>
    <row r="442">
      <c r="A442" s="1297"/>
      <c r="B442" s="1297"/>
      <c r="C442" s="1297"/>
      <c r="D442" s="1297"/>
      <c r="E442" s="1297"/>
      <c r="F442" s="1296"/>
      <c r="G442" s="1296"/>
      <c r="H442" s="1296"/>
      <c r="I442" s="1296"/>
      <c r="J442" s="1296"/>
      <c r="K442" s="1296"/>
      <c r="L442" s="1297"/>
      <c r="M442" s="1297"/>
      <c r="N442" s="1297"/>
      <c r="O442" s="1297"/>
      <c r="P442" s="1297"/>
      <c r="Q442" s="1297"/>
      <c r="R442" s="1297"/>
      <c r="S442" s="1297"/>
      <c r="T442" s="1297"/>
      <c r="U442" s="1297"/>
      <c r="V442" s="1297"/>
      <c r="W442" s="1297"/>
      <c r="X442" s="1297"/>
      <c r="Y442" s="1297"/>
      <c r="Z442" s="1297"/>
      <c r="AA442" s="1297"/>
      <c r="AB442" s="1297"/>
      <c r="AC442" s="1297"/>
    </row>
    <row r="443">
      <c r="A443" s="1297"/>
      <c r="B443" s="1297"/>
      <c r="C443" s="1297"/>
      <c r="D443" s="1297"/>
      <c r="E443" s="1297"/>
      <c r="F443" s="1296"/>
      <c r="G443" s="1296"/>
      <c r="H443" s="1296"/>
      <c r="I443" s="1296"/>
      <c r="J443" s="1296"/>
      <c r="K443" s="1296"/>
      <c r="L443" s="1297"/>
      <c r="M443" s="1297"/>
      <c r="N443" s="1297"/>
      <c r="O443" s="1297"/>
      <c r="P443" s="1297"/>
      <c r="Q443" s="1297"/>
      <c r="R443" s="1297"/>
      <c r="S443" s="1297"/>
      <c r="T443" s="1297"/>
      <c r="U443" s="1297"/>
      <c r="V443" s="1297"/>
      <c r="W443" s="1297"/>
      <c r="X443" s="1297"/>
      <c r="Y443" s="1297"/>
      <c r="Z443" s="1297"/>
      <c r="AA443" s="1297"/>
      <c r="AB443" s="1297"/>
      <c r="AC443" s="1297"/>
    </row>
    <row r="444">
      <c r="A444" s="1297"/>
      <c r="B444" s="1297"/>
      <c r="C444" s="1297"/>
      <c r="D444" s="1297"/>
      <c r="E444" s="1297"/>
      <c r="F444" s="1296"/>
      <c r="G444" s="1296"/>
      <c r="H444" s="1296"/>
      <c r="I444" s="1296"/>
      <c r="J444" s="1296"/>
      <c r="K444" s="1296"/>
      <c r="L444" s="1297"/>
      <c r="M444" s="1297"/>
      <c r="N444" s="1297"/>
      <c r="O444" s="1297"/>
      <c r="P444" s="1297"/>
      <c r="Q444" s="1297"/>
      <c r="R444" s="1297"/>
      <c r="S444" s="1297"/>
      <c r="T444" s="1297"/>
      <c r="U444" s="1297"/>
      <c r="V444" s="1297"/>
      <c r="W444" s="1297"/>
      <c r="X444" s="1297"/>
      <c r="Y444" s="1297"/>
      <c r="Z444" s="1297"/>
      <c r="AA444" s="1297"/>
      <c r="AB444" s="1297"/>
      <c r="AC444" s="1297"/>
    </row>
    <row r="445">
      <c r="A445" s="1297"/>
      <c r="B445" s="1297"/>
      <c r="C445" s="1297"/>
      <c r="D445" s="1297"/>
      <c r="E445" s="1297"/>
      <c r="F445" s="1296"/>
      <c r="G445" s="1296"/>
      <c r="H445" s="1296"/>
      <c r="I445" s="1296"/>
      <c r="J445" s="1296"/>
      <c r="K445" s="1296"/>
      <c r="L445" s="1297"/>
      <c r="M445" s="1297"/>
      <c r="N445" s="1297"/>
      <c r="O445" s="1297"/>
      <c r="P445" s="1297"/>
      <c r="Q445" s="1297"/>
      <c r="R445" s="1297"/>
      <c r="S445" s="1297"/>
      <c r="T445" s="1297"/>
      <c r="U445" s="1297"/>
      <c r="V445" s="1297"/>
      <c r="W445" s="1297"/>
      <c r="X445" s="1297"/>
      <c r="Y445" s="1297"/>
      <c r="Z445" s="1297"/>
      <c r="AA445" s="1297"/>
      <c r="AB445" s="1297"/>
      <c r="AC445" s="1297"/>
    </row>
    <row r="446">
      <c r="A446" s="1297"/>
      <c r="B446" s="1297"/>
      <c r="C446" s="1297"/>
      <c r="D446" s="1297"/>
      <c r="E446" s="1297"/>
      <c r="F446" s="1296"/>
      <c r="G446" s="1296"/>
      <c r="H446" s="1296"/>
      <c r="I446" s="1296"/>
      <c r="J446" s="1296"/>
      <c r="K446" s="1296"/>
      <c r="L446" s="1297"/>
      <c r="M446" s="1297"/>
      <c r="N446" s="1297"/>
      <c r="O446" s="1297"/>
      <c r="P446" s="1297"/>
      <c r="Q446" s="1297"/>
      <c r="R446" s="1297"/>
      <c r="S446" s="1297"/>
      <c r="T446" s="1297"/>
      <c r="U446" s="1297"/>
      <c r="V446" s="1297"/>
      <c r="W446" s="1297"/>
      <c r="X446" s="1297"/>
      <c r="Y446" s="1297"/>
      <c r="Z446" s="1297"/>
      <c r="AA446" s="1297"/>
      <c r="AB446" s="1297"/>
      <c r="AC446" s="1297"/>
    </row>
    <row r="447">
      <c r="A447" s="1297"/>
      <c r="B447" s="1297"/>
      <c r="C447" s="1297"/>
      <c r="D447" s="1297"/>
      <c r="E447" s="1297"/>
      <c r="F447" s="1296"/>
      <c r="G447" s="1296"/>
      <c r="H447" s="1296"/>
      <c r="I447" s="1296"/>
      <c r="J447" s="1296"/>
      <c r="K447" s="1296"/>
      <c r="L447" s="1297"/>
      <c r="M447" s="1297"/>
      <c r="N447" s="1297"/>
      <c r="O447" s="1297"/>
      <c r="P447" s="1297"/>
      <c r="Q447" s="1297"/>
      <c r="R447" s="1297"/>
      <c r="S447" s="1297"/>
      <c r="T447" s="1297"/>
      <c r="U447" s="1297"/>
      <c r="V447" s="1297"/>
      <c r="W447" s="1297"/>
      <c r="X447" s="1297"/>
      <c r="Y447" s="1297"/>
      <c r="Z447" s="1297"/>
      <c r="AA447" s="1297"/>
      <c r="AB447" s="1297"/>
      <c r="AC447" s="1297"/>
    </row>
    <row r="448">
      <c r="A448" s="1297"/>
      <c r="B448" s="1297"/>
      <c r="C448" s="1297"/>
      <c r="D448" s="1297"/>
      <c r="E448" s="1297"/>
      <c r="F448" s="1296"/>
      <c r="G448" s="1296"/>
      <c r="H448" s="1296"/>
      <c r="I448" s="1296"/>
      <c r="J448" s="1296"/>
      <c r="K448" s="1296"/>
      <c r="L448" s="1297"/>
      <c r="M448" s="1297"/>
      <c r="N448" s="1297"/>
      <c r="O448" s="1297"/>
      <c r="P448" s="1297"/>
      <c r="Q448" s="1297"/>
      <c r="R448" s="1297"/>
      <c r="S448" s="1297"/>
      <c r="T448" s="1297"/>
      <c r="U448" s="1297"/>
      <c r="V448" s="1297"/>
      <c r="W448" s="1297"/>
      <c r="X448" s="1297"/>
      <c r="Y448" s="1297"/>
      <c r="Z448" s="1297"/>
      <c r="AA448" s="1297"/>
      <c r="AB448" s="1297"/>
      <c r="AC448" s="1297"/>
    </row>
    <row r="449">
      <c r="A449" s="1297"/>
      <c r="B449" s="1297"/>
      <c r="C449" s="1297"/>
      <c r="D449" s="1297"/>
      <c r="E449" s="1297"/>
      <c r="F449" s="1296"/>
      <c r="G449" s="1296"/>
      <c r="H449" s="1296"/>
      <c r="I449" s="1296"/>
      <c r="J449" s="1296"/>
      <c r="K449" s="1296"/>
      <c r="L449" s="1297"/>
      <c r="M449" s="1297"/>
      <c r="N449" s="1297"/>
      <c r="O449" s="1297"/>
      <c r="P449" s="1297"/>
      <c r="Q449" s="1297"/>
      <c r="R449" s="1297"/>
      <c r="S449" s="1297"/>
      <c r="T449" s="1297"/>
      <c r="U449" s="1297"/>
      <c r="V449" s="1297"/>
      <c r="W449" s="1297"/>
      <c r="X449" s="1297"/>
      <c r="Y449" s="1297"/>
      <c r="Z449" s="1297"/>
      <c r="AA449" s="1297"/>
      <c r="AB449" s="1297"/>
      <c r="AC449" s="1297"/>
    </row>
    <row r="450">
      <c r="A450" s="1297"/>
      <c r="B450" s="1297"/>
      <c r="C450" s="1297"/>
      <c r="D450" s="1297"/>
      <c r="E450" s="1297"/>
      <c r="F450" s="1296"/>
      <c r="G450" s="1296"/>
      <c r="H450" s="1296"/>
      <c r="I450" s="1296"/>
      <c r="J450" s="1296"/>
      <c r="K450" s="1296"/>
      <c r="L450" s="1297"/>
      <c r="M450" s="1297"/>
      <c r="N450" s="1297"/>
      <c r="O450" s="1297"/>
      <c r="P450" s="1297"/>
      <c r="Q450" s="1297"/>
      <c r="R450" s="1297"/>
      <c r="S450" s="1297"/>
      <c r="T450" s="1297"/>
      <c r="U450" s="1297"/>
      <c r="V450" s="1297"/>
      <c r="W450" s="1297"/>
      <c r="X450" s="1297"/>
      <c r="Y450" s="1297"/>
      <c r="Z450" s="1297"/>
      <c r="AA450" s="1297"/>
      <c r="AB450" s="1297"/>
      <c r="AC450" s="1297"/>
    </row>
    <row r="451">
      <c r="A451" s="1297"/>
      <c r="B451" s="1297"/>
      <c r="C451" s="1297"/>
      <c r="D451" s="1297"/>
      <c r="E451" s="1297"/>
      <c r="F451" s="1296"/>
      <c r="G451" s="1296"/>
      <c r="H451" s="1296"/>
      <c r="I451" s="1296"/>
      <c r="J451" s="1296"/>
      <c r="K451" s="1296"/>
      <c r="L451" s="1297"/>
      <c r="M451" s="1297"/>
      <c r="N451" s="1297"/>
      <c r="O451" s="1297"/>
      <c r="P451" s="1297"/>
      <c r="Q451" s="1297"/>
      <c r="R451" s="1297"/>
      <c r="S451" s="1297"/>
      <c r="T451" s="1297"/>
      <c r="U451" s="1297"/>
      <c r="V451" s="1297"/>
      <c r="W451" s="1297"/>
      <c r="X451" s="1297"/>
      <c r="Y451" s="1297"/>
      <c r="Z451" s="1297"/>
      <c r="AA451" s="1297"/>
      <c r="AB451" s="1297"/>
      <c r="AC451" s="1297"/>
    </row>
    <row r="452">
      <c r="A452" s="1297"/>
      <c r="B452" s="1297"/>
      <c r="C452" s="1297"/>
      <c r="D452" s="1297"/>
      <c r="E452" s="1297"/>
      <c r="F452" s="1296"/>
      <c r="G452" s="1296"/>
      <c r="H452" s="1296"/>
      <c r="I452" s="1296"/>
      <c r="J452" s="1296"/>
      <c r="K452" s="1296"/>
      <c r="L452" s="1297"/>
      <c r="M452" s="1297"/>
      <c r="N452" s="1297"/>
      <c r="O452" s="1297"/>
      <c r="P452" s="1297"/>
      <c r="Q452" s="1297"/>
      <c r="R452" s="1297"/>
      <c r="S452" s="1297"/>
      <c r="T452" s="1297"/>
      <c r="U452" s="1297"/>
      <c r="V452" s="1297"/>
      <c r="W452" s="1297"/>
      <c r="X452" s="1297"/>
      <c r="Y452" s="1297"/>
      <c r="Z452" s="1297"/>
      <c r="AA452" s="1297"/>
      <c r="AB452" s="1297"/>
      <c r="AC452" s="1297"/>
    </row>
    <row r="453">
      <c r="A453" s="1297"/>
      <c r="B453" s="1297"/>
      <c r="C453" s="1297"/>
      <c r="D453" s="1297"/>
      <c r="E453" s="1297"/>
      <c r="F453" s="1296"/>
      <c r="G453" s="1296"/>
      <c r="H453" s="1296"/>
      <c r="I453" s="1296"/>
      <c r="J453" s="1296"/>
      <c r="K453" s="1296"/>
      <c r="L453" s="1297"/>
      <c r="M453" s="1297"/>
      <c r="N453" s="1297"/>
      <c r="O453" s="1297"/>
      <c r="P453" s="1297"/>
      <c r="Q453" s="1297"/>
      <c r="R453" s="1297"/>
      <c r="S453" s="1297"/>
      <c r="T453" s="1297"/>
      <c r="U453" s="1297"/>
      <c r="V453" s="1297"/>
      <c r="W453" s="1297"/>
      <c r="X453" s="1297"/>
      <c r="Y453" s="1297"/>
      <c r="Z453" s="1297"/>
      <c r="AA453" s="1297"/>
      <c r="AB453" s="1297"/>
      <c r="AC453" s="1297"/>
    </row>
    <row r="454">
      <c r="A454" s="1297"/>
      <c r="B454" s="1297"/>
      <c r="C454" s="1297"/>
      <c r="D454" s="1297"/>
      <c r="E454" s="1297"/>
      <c r="F454" s="1296"/>
      <c r="G454" s="1296"/>
      <c r="H454" s="1296"/>
      <c r="I454" s="1296"/>
      <c r="J454" s="1296"/>
      <c r="K454" s="1296"/>
      <c r="L454" s="1297"/>
      <c r="M454" s="1297"/>
      <c r="N454" s="1297"/>
      <c r="O454" s="1297"/>
      <c r="P454" s="1297"/>
      <c r="Q454" s="1297"/>
      <c r="R454" s="1297"/>
      <c r="S454" s="1297"/>
      <c r="T454" s="1297"/>
      <c r="U454" s="1297"/>
      <c r="V454" s="1297"/>
      <c r="W454" s="1297"/>
      <c r="X454" s="1297"/>
      <c r="Y454" s="1297"/>
      <c r="Z454" s="1297"/>
      <c r="AA454" s="1297"/>
      <c r="AB454" s="1297"/>
      <c r="AC454" s="1297"/>
    </row>
    <row r="455">
      <c r="A455" s="1297"/>
      <c r="B455" s="1297"/>
      <c r="C455" s="1297"/>
      <c r="D455" s="1297"/>
      <c r="E455" s="1297"/>
      <c r="F455" s="1296"/>
      <c r="G455" s="1296"/>
      <c r="H455" s="1296"/>
      <c r="I455" s="1296"/>
      <c r="J455" s="1296"/>
      <c r="K455" s="1296"/>
      <c r="L455" s="1297"/>
      <c r="M455" s="1297"/>
      <c r="N455" s="1297"/>
      <c r="O455" s="1297"/>
      <c r="P455" s="1297"/>
      <c r="Q455" s="1297"/>
      <c r="R455" s="1297"/>
      <c r="S455" s="1297"/>
      <c r="T455" s="1297"/>
      <c r="U455" s="1297"/>
      <c r="V455" s="1297"/>
      <c r="W455" s="1297"/>
      <c r="X455" s="1297"/>
      <c r="Y455" s="1297"/>
      <c r="Z455" s="1297"/>
      <c r="AA455" s="1297"/>
      <c r="AB455" s="1297"/>
      <c r="AC455" s="1297"/>
    </row>
    <row r="456">
      <c r="A456" s="1297"/>
      <c r="B456" s="1297"/>
      <c r="C456" s="1297"/>
      <c r="D456" s="1297"/>
      <c r="E456" s="1297"/>
      <c r="F456" s="1296"/>
      <c r="G456" s="1296"/>
      <c r="H456" s="1296"/>
      <c r="I456" s="1296"/>
      <c r="J456" s="1296"/>
      <c r="K456" s="1296"/>
      <c r="L456" s="1297"/>
      <c r="M456" s="1297"/>
      <c r="N456" s="1297"/>
      <c r="O456" s="1297"/>
      <c r="P456" s="1297"/>
      <c r="Q456" s="1297"/>
      <c r="R456" s="1297"/>
      <c r="S456" s="1297"/>
      <c r="T456" s="1297"/>
      <c r="U456" s="1297"/>
      <c r="V456" s="1297"/>
      <c r="W456" s="1297"/>
      <c r="X456" s="1297"/>
      <c r="Y456" s="1297"/>
      <c r="Z456" s="1297"/>
      <c r="AA456" s="1297"/>
      <c r="AB456" s="1297"/>
      <c r="AC456" s="1297"/>
    </row>
    <row r="457">
      <c r="A457" s="1297"/>
      <c r="B457" s="1297"/>
      <c r="C457" s="1297"/>
      <c r="D457" s="1297"/>
      <c r="E457" s="1297"/>
      <c r="F457" s="1296"/>
      <c r="G457" s="1296"/>
      <c r="H457" s="1296"/>
      <c r="I457" s="1296"/>
      <c r="J457" s="1296"/>
      <c r="K457" s="1296"/>
      <c r="L457" s="1297"/>
      <c r="M457" s="1297"/>
      <c r="N457" s="1297"/>
      <c r="O457" s="1297"/>
      <c r="P457" s="1297"/>
      <c r="Q457" s="1297"/>
      <c r="R457" s="1297"/>
      <c r="S457" s="1297"/>
      <c r="T457" s="1297"/>
      <c r="U457" s="1297"/>
      <c r="V457" s="1297"/>
      <c r="W457" s="1297"/>
      <c r="X457" s="1297"/>
      <c r="Y457" s="1297"/>
      <c r="Z457" s="1297"/>
      <c r="AA457" s="1297"/>
      <c r="AB457" s="1297"/>
      <c r="AC457" s="1297"/>
    </row>
    <row r="458">
      <c r="A458" s="1297"/>
      <c r="B458" s="1297"/>
      <c r="C458" s="1297"/>
      <c r="D458" s="1297"/>
      <c r="E458" s="1297"/>
      <c r="F458" s="1296"/>
      <c r="G458" s="1296"/>
      <c r="H458" s="1296"/>
      <c r="I458" s="1296"/>
      <c r="J458" s="1296"/>
      <c r="K458" s="1296"/>
      <c r="L458" s="1297"/>
      <c r="M458" s="1297"/>
      <c r="N458" s="1297"/>
      <c r="O458" s="1297"/>
      <c r="P458" s="1297"/>
      <c r="Q458" s="1297"/>
      <c r="R458" s="1297"/>
      <c r="S458" s="1297"/>
      <c r="T458" s="1297"/>
      <c r="U458" s="1297"/>
      <c r="V458" s="1297"/>
      <c r="W458" s="1297"/>
      <c r="X458" s="1297"/>
      <c r="Y458" s="1297"/>
      <c r="Z458" s="1297"/>
      <c r="AA458" s="1297"/>
      <c r="AB458" s="1297"/>
      <c r="AC458" s="1297"/>
    </row>
    <row r="459">
      <c r="A459" s="1297"/>
      <c r="B459" s="1297"/>
      <c r="C459" s="1297"/>
      <c r="D459" s="1297"/>
      <c r="E459" s="1297"/>
      <c r="F459" s="1296"/>
      <c r="G459" s="1296"/>
      <c r="H459" s="1296"/>
      <c r="I459" s="1296"/>
      <c r="J459" s="1296"/>
      <c r="K459" s="1296"/>
      <c r="L459" s="1297"/>
      <c r="M459" s="1297"/>
      <c r="N459" s="1297"/>
      <c r="O459" s="1297"/>
      <c r="P459" s="1297"/>
      <c r="Q459" s="1297"/>
      <c r="R459" s="1297"/>
      <c r="S459" s="1297"/>
      <c r="T459" s="1297"/>
      <c r="U459" s="1297"/>
      <c r="V459" s="1297"/>
      <c r="W459" s="1297"/>
      <c r="X459" s="1297"/>
      <c r="Y459" s="1297"/>
      <c r="Z459" s="1297"/>
      <c r="AA459" s="1297"/>
      <c r="AB459" s="1297"/>
      <c r="AC459" s="1297"/>
    </row>
    <row r="460">
      <c r="A460" s="1297"/>
      <c r="B460" s="1297"/>
      <c r="C460" s="1297"/>
      <c r="D460" s="1297"/>
      <c r="E460" s="1297"/>
      <c r="F460" s="1296"/>
      <c r="G460" s="1296"/>
      <c r="H460" s="1296"/>
      <c r="I460" s="1296"/>
      <c r="J460" s="1296"/>
      <c r="K460" s="1296"/>
      <c r="L460" s="1297"/>
      <c r="M460" s="1297"/>
      <c r="N460" s="1297"/>
      <c r="O460" s="1297"/>
      <c r="P460" s="1297"/>
      <c r="Q460" s="1297"/>
      <c r="R460" s="1297"/>
      <c r="S460" s="1297"/>
      <c r="T460" s="1297"/>
      <c r="U460" s="1297"/>
      <c r="V460" s="1297"/>
      <c r="W460" s="1297"/>
      <c r="X460" s="1297"/>
      <c r="Y460" s="1297"/>
      <c r="Z460" s="1297"/>
      <c r="AA460" s="1297"/>
      <c r="AB460" s="1297"/>
      <c r="AC460" s="1297"/>
    </row>
    <row r="461">
      <c r="A461" s="1297"/>
      <c r="B461" s="1297"/>
      <c r="C461" s="1297"/>
      <c r="D461" s="1297"/>
      <c r="E461" s="1297"/>
      <c r="F461" s="1296"/>
      <c r="G461" s="1296"/>
      <c r="H461" s="1296"/>
      <c r="I461" s="1296"/>
      <c r="J461" s="1296"/>
      <c r="K461" s="1296"/>
      <c r="L461" s="1297"/>
      <c r="M461" s="1297"/>
      <c r="N461" s="1297"/>
      <c r="O461" s="1297"/>
      <c r="P461" s="1297"/>
      <c r="Q461" s="1297"/>
      <c r="R461" s="1297"/>
      <c r="S461" s="1297"/>
      <c r="T461" s="1297"/>
      <c r="U461" s="1297"/>
      <c r="V461" s="1297"/>
      <c r="W461" s="1297"/>
      <c r="X461" s="1297"/>
      <c r="Y461" s="1297"/>
      <c r="Z461" s="1297"/>
      <c r="AA461" s="1297"/>
      <c r="AB461" s="1297"/>
      <c r="AC461" s="1297"/>
    </row>
    <row r="462">
      <c r="A462" s="1297"/>
      <c r="B462" s="1297"/>
      <c r="C462" s="1297"/>
      <c r="D462" s="1297"/>
      <c r="E462" s="1297"/>
      <c r="F462" s="1296"/>
      <c r="G462" s="1296"/>
      <c r="H462" s="1296"/>
      <c r="I462" s="1296"/>
      <c r="J462" s="1296"/>
      <c r="K462" s="1296"/>
      <c r="L462" s="1297"/>
      <c r="M462" s="1297"/>
      <c r="N462" s="1297"/>
      <c r="O462" s="1297"/>
      <c r="P462" s="1297"/>
      <c r="Q462" s="1297"/>
      <c r="R462" s="1297"/>
      <c r="S462" s="1297"/>
      <c r="T462" s="1297"/>
      <c r="U462" s="1297"/>
      <c r="V462" s="1297"/>
      <c r="W462" s="1297"/>
      <c r="X462" s="1297"/>
      <c r="Y462" s="1297"/>
      <c r="Z462" s="1297"/>
      <c r="AA462" s="1297"/>
      <c r="AB462" s="1297"/>
      <c r="AC462" s="1297"/>
    </row>
    <row r="463">
      <c r="A463" s="1297"/>
      <c r="B463" s="1297"/>
      <c r="C463" s="1297"/>
      <c r="D463" s="1297"/>
      <c r="E463" s="1297"/>
      <c r="F463" s="1296"/>
      <c r="G463" s="1296"/>
      <c r="H463" s="1296"/>
      <c r="I463" s="1296"/>
      <c r="J463" s="1296"/>
      <c r="K463" s="1296"/>
      <c r="L463" s="1297"/>
      <c r="M463" s="1297"/>
      <c r="N463" s="1297"/>
      <c r="O463" s="1297"/>
      <c r="P463" s="1297"/>
      <c r="Q463" s="1297"/>
      <c r="R463" s="1297"/>
      <c r="S463" s="1297"/>
      <c r="T463" s="1297"/>
      <c r="U463" s="1297"/>
      <c r="V463" s="1297"/>
      <c r="W463" s="1297"/>
      <c r="X463" s="1297"/>
      <c r="Y463" s="1297"/>
      <c r="Z463" s="1297"/>
      <c r="AA463" s="1297"/>
      <c r="AB463" s="1297"/>
      <c r="AC463" s="1297"/>
    </row>
    <row r="464">
      <c r="A464" s="1297"/>
      <c r="B464" s="1297"/>
      <c r="C464" s="1297"/>
      <c r="D464" s="1297"/>
      <c r="E464" s="1297"/>
      <c r="F464" s="1296"/>
      <c r="G464" s="1296"/>
      <c r="H464" s="1296"/>
      <c r="I464" s="1296"/>
      <c r="J464" s="1296"/>
      <c r="K464" s="1296"/>
      <c r="L464" s="1297"/>
      <c r="M464" s="1297"/>
      <c r="N464" s="1297"/>
      <c r="O464" s="1297"/>
      <c r="P464" s="1297"/>
      <c r="Q464" s="1297"/>
      <c r="R464" s="1297"/>
      <c r="S464" s="1297"/>
      <c r="T464" s="1297"/>
      <c r="U464" s="1297"/>
      <c r="V464" s="1297"/>
      <c r="W464" s="1297"/>
      <c r="X464" s="1297"/>
      <c r="Y464" s="1297"/>
      <c r="Z464" s="1297"/>
      <c r="AA464" s="1297"/>
      <c r="AB464" s="1297"/>
      <c r="AC464" s="1297"/>
    </row>
    <row r="465">
      <c r="A465" s="1297"/>
      <c r="B465" s="1297"/>
      <c r="C465" s="1297"/>
      <c r="D465" s="1297"/>
      <c r="E465" s="1297"/>
      <c r="F465" s="1296"/>
      <c r="G465" s="1296"/>
      <c r="H465" s="1296"/>
      <c r="I465" s="1296"/>
      <c r="J465" s="1296"/>
      <c r="K465" s="1296"/>
      <c r="L465" s="1297"/>
      <c r="M465" s="1297"/>
      <c r="N465" s="1297"/>
      <c r="O465" s="1297"/>
      <c r="P465" s="1297"/>
      <c r="Q465" s="1297"/>
      <c r="R465" s="1297"/>
      <c r="S465" s="1297"/>
      <c r="T465" s="1297"/>
      <c r="U465" s="1297"/>
      <c r="V465" s="1297"/>
      <c r="W465" s="1297"/>
      <c r="X465" s="1297"/>
      <c r="Y465" s="1297"/>
      <c r="Z465" s="1297"/>
      <c r="AA465" s="1297"/>
      <c r="AB465" s="1297"/>
      <c r="AC465" s="1297"/>
    </row>
    <row r="466">
      <c r="A466" s="1297"/>
      <c r="B466" s="1297"/>
      <c r="C466" s="1297"/>
      <c r="D466" s="1297"/>
      <c r="E466" s="1297"/>
      <c r="F466" s="1296"/>
      <c r="G466" s="1296"/>
      <c r="H466" s="1296"/>
      <c r="I466" s="1296"/>
      <c r="J466" s="1296"/>
      <c r="K466" s="1296"/>
      <c r="L466" s="1297"/>
      <c r="M466" s="1297"/>
      <c r="N466" s="1297"/>
      <c r="O466" s="1297"/>
      <c r="P466" s="1297"/>
      <c r="Q466" s="1297"/>
      <c r="R466" s="1297"/>
      <c r="S466" s="1297"/>
      <c r="T466" s="1297"/>
      <c r="U466" s="1297"/>
      <c r="V466" s="1297"/>
      <c r="W466" s="1297"/>
      <c r="X466" s="1297"/>
      <c r="Y466" s="1297"/>
      <c r="Z466" s="1297"/>
      <c r="AA466" s="1297"/>
      <c r="AB466" s="1297"/>
      <c r="AC466" s="1297"/>
    </row>
    <row r="467">
      <c r="A467" s="1297"/>
      <c r="B467" s="1297"/>
      <c r="C467" s="1297"/>
      <c r="D467" s="1297"/>
      <c r="E467" s="1297"/>
      <c r="F467" s="1296"/>
      <c r="G467" s="1296"/>
      <c r="H467" s="1296"/>
      <c r="I467" s="1296"/>
      <c r="J467" s="1296"/>
      <c r="K467" s="1296"/>
      <c r="L467" s="1297"/>
      <c r="M467" s="1297"/>
      <c r="N467" s="1297"/>
      <c r="O467" s="1297"/>
      <c r="P467" s="1297"/>
      <c r="Q467" s="1297"/>
      <c r="R467" s="1297"/>
      <c r="S467" s="1297"/>
      <c r="T467" s="1297"/>
      <c r="U467" s="1297"/>
      <c r="V467" s="1297"/>
      <c r="W467" s="1297"/>
      <c r="X467" s="1297"/>
      <c r="Y467" s="1297"/>
      <c r="Z467" s="1297"/>
      <c r="AA467" s="1297"/>
      <c r="AB467" s="1297"/>
      <c r="AC467" s="1297"/>
    </row>
    <row r="468">
      <c r="A468" s="1297"/>
      <c r="B468" s="1297"/>
      <c r="C468" s="1297"/>
      <c r="D468" s="1297"/>
      <c r="E468" s="1297"/>
      <c r="F468" s="1296"/>
      <c r="G468" s="1296"/>
      <c r="H468" s="1296"/>
      <c r="I468" s="1296"/>
      <c r="J468" s="1296"/>
      <c r="K468" s="1296"/>
      <c r="L468" s="1297"/>
      <c r="M468" s="1297"/>
      <c r="N468" s="1297"/>
      <c r="O468" s="1297"/>
      <c r="P468" s="1297"/>
      <c r="Q468" s="1297"/>
      <c r="R468" s="1297"/>
      <c r="S468" s="1297"/>
      <c r="T468" s="1297"/>
      <c r="U468" s="1297"/>
      <c r="V468" s="1297"/>
      <c r="W468" s="1297"/>
      <c r="X468" s="1297"/>
      <c r="Y468" s="1297"/>
      <c r="Z468" s="1297"/>
      <c r="AA468" s="1297"/>
      <c r="AB468" s="1297"/>
      <c r="AC468" s="1297"/>
    </row>
    <row r="469">
      <c r="A469" s="1297"/>
      <c r="B469" s="1297"/>
      <c r="C469" s="1297"/>
      <c r="D469" s="1297"/>
      <c r="E469" s="1297"/>
      <c r="F469" s="1296"/>
      <c r="G469" s="1296"/>
      <c r="H469" s="1296"/>
      <c r="I469" s="1296"/>
      <c r="J469" s="1296"/>
      <c r="K469" s="1296"/>
      <c r="L469" s="1297"/>
      <c r="M469" s="1297"/>
      <c r="N469" s="1297"/>
      <c r="O469" s="1297"/>
      <c r="P469" s="1297"/>
      <c r="Q469" s="1297"/>
      <c r="R469" s="1297"/>
      <c r="S469" s="1297"/>
      <c r="T469" s="1297"/>
      <c r="U469" s="1297"/>
      <c r="V469" s="1297"/>
      <c r="W469" s="1297"/>
      <c r="X469" s="1297"/>
      <c r="Y469" s="1297"/>
      <c r="Z469" s="1297"/>
      <c r="AA469" s="1297"/>
      <c r="AB469" s="1297"/>
      <c r="AC469" s="1297"/>
    </row>
    <row r="470">
      <c r="A470" s="1297"/>
      <c r="B470" s="1297"/>
      <c r="C470" s="1297"/>
      <c r="D470" s="1297"/>
      <c r="E470" s="1297"/>
      <c r="F470" s="1296"/>
      <c r="G470" s="1296"/>
      <c r="H470" s="1296"/>
      <c r="I470" s="1296"/>
      <c r="J470" s="1296"/>
      <c r="K470" s="1296"/>
      <c r="L470" s="1297"/>
      <c r="M470" s="1297"/>
      <c r="N470" s="1297"/>
      <c r="O470" s="1297"/>
      <c r="P470" s="1297"/>
      <c r="Q470" s="1297"/>
      <c r="R470" s="1297"/>
      <c r="S470" s="1297"/>
      <c r="T470" s="1297"/>
      <c r="U470" s="1297"/>
      <c r="V470" s="1297"/>
      <c r="W470" s="1297"/>
      <c r="X470" s="1297"/>
      <c r="Y470" s="1297"/>
      <c r="Z470" s="1297"/>
      <c r="AA470" s="1297"/>
      <c r="AB470" s="1297"/>
      <c r="AC470" s="1297"/>
    </row>
    <row r="471">
      <c r="A471" s="1297"/>
      <c r="B471" s="1297"/>
      <c r="C471" s="1297"/>
      <c r="D471" s="1297"/>
      <c r="E471" s="1297"/>
      <c r="F471" s="1296"/>
      <c r="G471" s="1296"/>
      <c r="H471" s="1296"/>
      <c r="I471" s="1296"/>
      <c r="J471" s="1296"/>
      <c r="K471" s="1296"/>
      <c r="L471" s="1297"/>
      <c r="M471" s="1297"/>
      <c r="N471" s="1297"/>
      <c r="O471" s="1297"/>
      <c r="P471" s="1297"/>
      <c r="Q471" s="1297"/>
      <c r="R471" s="1297"/>
      <c r="S471" s="1297"/>
      <c r="T471" s="1297"/>
      <c r="U471" s="1297"/>
      <c r="V471" s="1297"/>
      <c r="W471" s="1297"/>
      <c r="X471" s="1297"/>
      <c r="Y471" s="1297"/>
      <c r="Z471" s="1297"/>
      <c r="AA471" s="1297"/>
      <c r="AB471" s="1297"/>
      <c r="AC471" s="1297"/>
    </row>
    <row r="472">
      <c r="A472" s="1297"/>
      <c r="B472" s="1297"/>
      <c r="C472" s="1297"/>
      <c r="D472" s="1297"/>
      <c r="E472" s="1297"/>
      <c r="F472" s="1296"/>
      <c r="G472" s="1296"/>
      <c r="H472" s="1296"/>
      <c r="I472" s="1296"/>
      <c r="J472" s="1296"/>
      <c r="K472" s="1296"/>
      <c r="L472" s="1297"/>
      <c r="M472" s="1297"/>
      <c r="N472" s="1297"/>
      <c r="O472" s="1297"/>
      <c r="P472" s="1297"/>
      <c r="Q472" s="1297"/>
      <c r="R472" s="1297"/>
      <c r="S472" s="1297"/>
      <c r="T472" s="1297"/>
      <c r="U472" s="1297"/>
      <c r="V472" s="1297"/>
      <c r="W472" s="1297"/>
      <c r="X472" s="1297"/>
      <c r="Y472" s="1297"/>
      <c r="Z472" s="1297"/>
      <c r="AA472" s="1297"/>
      <c r="AB472" s="1297"/>
      <c r="AC472" s="1297"/>
    </row>
    <row r="473">
      <c r="A473" s="1297"/>
      <c r="B473" s="1297"/>
      <c r="C473" s="1297"/>
      <c r="D473" s="1297"/>
      <c r="E473" s="1297"/>
      <c r="F473" s="1296"/>
      <c r="G473" s="1296"/>
      <c r="H473" s="1296"/>
      <c r="I473" s="1296"/>
      <c r="J473" s="1296"/>
      <c r="K473" s="1296"/>
      <c r="L473" s="1297"/>
      <c r="M473" s="1297"/>
      <c r="N473" s="1297"/>
      <c r="O473" s="1297"/>
      <c r="P473" s="1297"/>
      <c r="Q473" s="1297"/>
      <c r="R473" s="1297"/>
      <c r="S473" s="1297"/>
      <c r="T473" s="1297"/>
      <c r="U473" s="1297"/>
      <c r="V473" s="1297"/>
      <c r="W473" s="1297"/>
      <c r="X473" s="1297"/>
      <c r="Y473" s="1297"/>
      <c r="Z473" s="1297"/>
      <c r="AA473" s="1297"/>
      <c r="AB473" s="1297"/>
      <c r="AC473" s="1297"/>
    </row>
    <row r="474">
      <c r="A474" s="1297"/>
      <c r="B474" s="1297"/>
      <c r="C474" s="1297"/>
      <c r="D474" s="1297"/>
      <c r="E474" s="1297"/>
      <c r="F474" s="1296"/>
      <c r="G474" s="1296"/>
      <c r="H474" s="1296"/>
      <c r="I474" s="1296"/>
      <c r="J474" s="1296"/>
      <c r="K474" s="1296"/>
      <c r="L474" s="1297"/>
      <c r="M474" s="1297"/>
      <c r="N474" s="1297"/>
      <c r="O474" s="1297"/>
      <c r="P474" s="1297"/>
      <c r="Q474" s="1297"/>
      <c r="R474" s="1297"/>
      <c r="S474" s="1297"/>
      <c r="T474" s="1297"/>
      <c r="U474" s="1297"/>
      <c r="V474" s="1297"/>
      <c r="W474" s="1297"/>
      <c r="X474" s="1297"/>
      <c r="Y474" s="1297"/>
      <c r="Z474" s="1297"/>
      <c r="AA474" s="1297"/>
      <c r="AB474" s="1297"/>
      <c r="AC474" s="1297"/>
    </row>
    <row r="475">
      <c r="A475" s="1297"/>
      <c r="B475" s="1297"/>
      <c r="C475" s="1297"/>
      <c r="D475" s="1297"/>
      <c r="E475" s="1297"/>
      <c r="F475" s="1296"/>
      <c r="G475" s="1296"/>
      <c r="H475" s="1296"/>
      <c r="I475" s="1296"/>
      <c r="J475" s="1296"/>
      <c r="K475" s="1296"/>
      <c r="L475" s="1297"/>
      <c r="M475" s="1297"/>
      <c r="N475" s="1297"/>
      <c r="O475" s="1297"/>
      <c r="P475" s="1297"/>
      <c r="Q475" s="1297"/>
      <c r="R475" s="1297"/>
      <c r="S475" s="1297"/>
      <c r="T475" s="1297"/>
      <c r="U475" s="1297"/>
      <c r="V475" s="1297"/>
      <c r="W475" s="1297"/>
      <c r="X475" s="1297"/>
      <c r="Y475" s="1297"/>
      <c r="Z475" s="1297"/>
      <c r="AA475" s="1297"/>
      <c r="AB475" s="1297"/>
      <c r="AC475" s="1297"/>
    </row>
    <row r="476">
      <c r="A476" s="1297"/>
      <c r="B476" s="1297"/>
      <c r="C476" s="1297"/>
      <c r="D476" s="1297"/>
      <c r="E476" s="1297"/>
      <c r="F476" s="1296"/>
      <c r="G476" s="1296"/>
      <c r="H476" s="1296"/>
      <c r="I476" s="1296"/>
      <c r="J476" s="1296"/>
      <c r="K476" s="1296"/>
      <c r="L476" s="1297"/>
      <c r="M476" s="1297"/>
      <c r="N476" s="1297"/>
      <c r="O476" s="1297"/>
      <c r="P476" s="1297"/>
      <c r="Q476" s="1297"/>
      <c r="R476" s="1297"/>
      <c r="S476" s="1297"/>
      <c r="T476" s="1297"/>
      <c r="U476" s="1297"/>
      <c r="V476" s="1297"/>
      <c r="W476" s="1297"/>
      <c r="X476" s="1297"/>
      <c r="Y476" s="1297"/>
      <c r="Z476" s="1297"/>
      <c r="AA476" s="1297"/>
      <c r="AB476" s="1297"/>
      <c r="AC476" s="1297"/>
    </row>
    <row r="477">
      <c r="A477" s="1297"/>
      <c r="B477" s="1297"/>
      <c r="C477" s="1297"/>
      <c r="D477" s="1297"/>
      <c r="E477" s="1297"/>
      <c r="F477" s="1296"/>
      <c r="G477" s="1296"/>
      <c r="H477" s="1296"/>
      <c r="I477" s="1296"/>
      <c r="J477" s="1296"/>
      <c r="K477" s="1296"/>
      <c r="L477" s="1297"/>
      <c r="M477" s="1297"/>
      <c r="N477" s="1297"/>
      <c r="O477" s="1297"/>
      <c r="P477" s="1297"/>
      <c r="Q477" s="1297"/>
      <c r="R477" s="1297"/>
      <c r="S477" s="1297"/>
      <c r="T477" s="1297"/>
      <c r="U477" s="1297"/>
      <c r="V477" s="1297"/>
      <c r="W477" s="1297"/>
      <c r="X477" s="1297"/>
      <c r="Y477" s="1297"/>
      <c r="Z477" s="1297"/>
      <c r="AA477" s="1297"/>
      <c r="AB477" s="1297"/>
      <c r="AC477" s="1297"/>
    </row>
    <row r="478">
      <c r="A478" s="1297"/>
      <c r="B478" s="1297"/>
      <c r="C478" s="1297"/>
      <c r="D478" s="1297"/>
      <c r="E478" s="1297"/>
      <c r="F478" s="1296"/>
      <c r="G478" s="1296"/>
      <c r="H478" s="1296"/>
      <c r="I478" s="1296"/>
      <c r="J478" s="1296"/>
      <c r="K478" s="1296"/>
      <c r="L478" s="1297"/>
      <c r="M478" s="1297"/>
      <c r="N478" s="1297"/>
      <c r="O478" s="1297"/>
      <c r="P478" s="1297"/>
      <c r="Q478" s="1297"/>
      <c r="R478" s="1297"/>
      <c r="S478" s="1297"/>
      <c r="T478" s="1297"/>
      <c r="U478" s="1297"/>
      <c r="V478" s="1297"/>
      <c r="W478" s="1297"/>
      <c r="X478" s="1297"/>
      <c r="Y478" s="1297"/>
      <c r="Z478" s="1297"/>
      <c r="AA478" s="1297"/>
      <c r="AB478" s="1297"/>
      <c r="AC478" s="1297"/>
    </row>
    <row r="479">
      <c r="A479" s="1297"/>
      <c r="B479" s="1297"/>
      <c r="C479" s="1297"/>
      <c r="D479" s="1297"/>
      <c r="E479" s="1297"/>
      <c r="F479" s="1296"/>
      <c r="G479" s="1296"/>
      <c r="H479" s="1296"/>
      <c r="I479" s="1296"/>
      <c r="J479" s="1296"/>
      <c r="K479" s="1296"/>
      <c r="L479" s="1297"/>
      <c r="M479" s="1297"/>
      <c r="N479" s="1297"/>
      <c r="O479" s="1297"/>
      <c r="P479" s="1297"/>
      <c r="Q479" s="1297"/>
      <c r="R479" s="1297"/>
      <c r="S479" s="1297"/>
      <c r="T479" s="1297"/>
      <c r="U479" s="1297"/>
      <c r="V479" s="1297"/>
      <c r="W479" s="1297"/>
      <c r="X479" s="1297"/>
      <c r="Y479" s="1297"/>
      <c r="Z479" s="1297"/>
      <c r="AA479" s="1297"/>
      <c r="AB479" s="1297"/>
      <c r="AC479" s="1297"/>
    </row>
    <row r="480">
      <c r="A480" s="1297"/>
      <c r="B480" s="1297"/>
      <c r="C480" s="1297"/>
      <c r="D480" s="1297"/>
      <c r="E480" s="1297"/>
      <c r="F480" s="1296"/>
      <c r="G480" s="1296"/>
      <c r="H480" s="1296"/>
      <c r="I480" s="1296"/>
      <c r="J480" s="1296"/>
      <c r="K480" s="1296"/>
      <c r="L480" s="1297"/>
      <c r="M480" s="1297"/>
      <c r="N480" s="1297"/>
      <c r="O480" s="1297"/>
      <c r="P480" s="1297"/>
      <c r="Q480" s="1297"/>
      <c r="R480" s="1297"/>
      <c r="S480" s="1297"/>
      <c r="T480" s="1297"/>
      <c r="U480" s="1297"/>
      <c r="V480" s="1297"/>
      <c r="W480" s="1297"/>
      <c r="X480" s="1297"/>
      <c r="Y480" s="1297"/>
      <c r="Z480" s="1297"/>
      <c r="AA480" s="1297"/>
      <c r="AB480" s="1297"/>
      <c r="AC480" s="1297"/>
    </row>
    <row r="481">
      <c r="A481" s="1297"/>
      <c r="B481" s="1297"/>
      <c r="C481" s="1297"/>
      <c r="D481" s="1297"/>
      <c r="E481" s="1297"/>
      <c r="F481" s="1296"/>
      <c r="G481" s="1296"/>
      <c r="H481" s="1296"/>
      <c r="I481" s="1296"/>
      <c r="J481" s="1296"/>
      <c r="K481" s="1296"/>
      <c r="L481" s="1297"/>
      <c r="M481" s="1297"/>
      <c r="N481" s="1297"/>
      <c r="O481" s="1297"/>
      <c r="P481" s="1297"/>
      <c r="Q481" s="1297"/>
      <c r="R481" s="1297"/>
      <c r="S481" s="1297"/>
      <c r="T481" s="1297"/>
      <c r="U481" s="1297"/>
      <c r="V481" s="1297"/>
      <c r="W481" s="1297"/>
      <c r="X481" s="1297"/>
      <c r="Y481" s="1297"/>
      <c r="Z481" s="1297"/>
      <c r="AA481" s="1297"/>
      <c r="AB481" s="1297"/>
      <c r="AC481" s="1297"/>
    </row>
    <row r="482">
      <c r="A482" s="1297"/>
      <c r="B482" s="1297"/>
      <c r="C482" s="1297"/>
      <c r="D482" s="1297"/>
      <c r="E482" s="1297"/>
      <c r="F482" s="1296"/>
      <c r="G482" s="1296"/>
      <c r="H482" s="1296"/>
      <c r="I482" s="1296"/>
      <c r="J482" s="1296"/>
      <c r="K482" s="1296"/>
      <c r="L482" s="1297"/>
      <c r="M482" s="1297"/>
      <c r="N482" s="1297"/>
      <c r="O482" s="1297"/>
      <c r="P482" s="1297"/>
      <c r="Q482" s="1297"/>
      <c r="R482" s="1297"/>
      <c r="S482" s="1297"/>
      <c r="T482" s="1297"/>
      <c r="U482" s="1297"/>
      <c r="V482" s="1297"/>
      <c r="W482" s="1297"/>
      <c r="X482" s="1297"/>
      <c r="Y482" s="1297"/>
      <c r="Z482" s="1297"/>
      <c r="AA482" s="1297"/>
      <c r="AB482" s="1297"/>
      <c r="AC482" s="1297"/>
    </row>
    <row r="483">
      <c r="A483" s="1297"/>
      <c r="B483" s="1297"/>
      <c r="C483" s="1297"/>
      <c r="D483" s="1297"/>
      <c r="E483" s="1297"/>
      <c r="F483" s="1296"/>
      <c r="G483" s="1296"/>
      <c r="H483" s="1296"/>
      <c r="I483" s="1296"/>
      <c r="J483" s="1296"/>
      <c r="K483" s="1296"/>
      <c r="L483" s="1297"/>
      <c r="M483" s="1297"/>
      <c r="N483" s="1297"/>
      <c r="O483" s="1297"/>
      <c r="P483" s="1297"/>
      <c r="Q483" s="1297"/>
      <c r="R483" s="1297"/>
      <c r="S483" s="1297"/>
      <c r="T483" s="1297"/>
      <c r="U483" s="1297"/>
      <c r="V483" s="1297"/>
      <c r="W483" s="1297"/>
      <c r="X483" s="1297"/>
      <c r="Y483" s="1297"/>
      <c r="Z483" s="1297"/>
      <c r="AA483" s="1297"/>
      <c r="AB483" s="1297"/>
      <c r="AC483" s="1297"/>
    </row>
    <row r="484">
      <c r="A484" s="1297"/>
      <c r="B484" s="1297"/>
      <c r="C484" s="1297"/>
      <c r="D484" s="1297"/>
      <c r="E484" s="1297"/>
      <c r="F484" s="1296"/>
      <c r="G484" s="1296"/>
      <c r="H484" s="1296"/>
      <c r="I484" s="1296"/>
      <c r="J484" s="1296"/>
      <c r="K484" s="1296"/>
      <c r="L484" s="1297"/>
      <c r="M484" s="1297"/>
      <c r="N484" s="1297"/>
      <c r="O484" s="1297"/>
      <c r="P484" s="1297"/>
      <c r="Q484" s="1297"/>
      <c r="R484" s="1297"/>
      <c r="S484" s="1297"/>
      <c r="T484" s="1297"/>
      <c r="U484" s="1297"/>
      <c r="V484" s="1297"/>
      <c r="W484" s="1297"/>
      <c r="X484" s="1297"/>
      <c r="Y484" s="1297"/>
      <c r="Z484" s="1297"/>
      <c r="AA484" s="1297"/>
      <c r="AB484" s="1297"/>
      <c r="AC484" s="1297"/>
    </row>
    <row r="485">
      <c r="A485" s="1297"/>
      <c r="B485" s="1297"/>
      <c r="C485" s="1297"/>
      <c r="D485" s="1297"/>
      <c r="E485" s="1297"/>
      <c r="F485" s="1296"/>
      <c r="G485" s="1296"/>
      <c r="H485" s="1296"/>
      <c r="I485" s="1296"/>
      <c r="J485" s="1296"/>
      <c r="K485" s="1296"/>
      <c r="L485" s="1297"/>
      <c r="M485" s="1297"/>
      <c r="N485" s="1297"/>
      <c r="O485" s="1297"/>
      <c r="P485" s="1297"/>
      <c r="Q485" s="1297"/>
      <c r="R485" s="1297"/>
      <c r="S485" s="1297"/>
      <c r="T485" s="1297"/>
      <c r="U485" s="1297"/>
      <c r="V485" s="1297"/>
      <c r="W485" s="1297"/>
      <c r="X485" s="1297"/>
      <c r="Y485" s="1297"/>
      <c r="Z485" s="1297"/>
      <c r="AA485" s="1297"/>
      <c r="AB485" s="1297"/>
      <c r="AC485" s="1297"/>
    </row>
    <row r="486">
      <c r="A486" s="1297"/>
      <c r="B486" s="1297"/>
      <c r="C486" s="1297"/>
      <c r="D486" s="1297"/>
      <c r="E486" s="1297"/>
      <c r="F486" s="1296"/>
      <c r="G486" s="1296"/>
      <c r="H486" s="1296"/>
      <c r="I486" s="1296"/>
      <c r="J486" s="1296"/>
      <c r="K486" s="1296"/>
      <c r="L486" s="1297"/>
      <c r="M486" s="1297"/>
      <c r="N486" s="1297"/>
      <c r="O486" s="1297"/>
      <c r="P486" s="1297"/>
      <c r="Q486" s="1297"/>
      <c r="R486" s="1297"/>
      <c r="S486" s="1297"/>
      <c r="T486" s="1297"/>
      <c r="U486" s="1297"/>
      <c r="V486" s="1297"/>
      <c r="W486" s="1297"/>
      <c r="X486" s="1297"/>
      <c r="Y486" s="1297"/>
      <c r="Z486" s="1297"/>
      <c r="AA486" s="1297"/>
      <c r="AB486" s="1297"/>
      <c r="AC486" s="1297"/>
    </row>
    <row r="487">
      <c r="A487" s="1297"/>
      <c r="B487" s="1297"/>
      <c r="C487" s="1297"/>
      <c r="D487" s="1297"/>
      <c r="E487" s="1297"/>
      <c r="F487" s="1296"/>
      <c r="G487" s="1296"/>
      <c r="H487" s="1296"/>
      <c r="I487" s="1296"/>
      <c r="J487" s="1296"/>
      <c r="K487" s="1296"/>
      <c r="L487" s="1297"/>
      <c r="M487" s="1297"/>
      <c r="N487" s="1297"/>
      <c r="O487" s="1297"/>
      <c r="P487" s="1297"/>
      <c r="Q487" s="1297"/>
      <c r="R487" s="1297"/>
      <c r="S487" s="1297"/>
      <c r="T487" s="1297"/>
      <c r="U487" s="1297"/>
      <c r="V487" s="1297"/>
      <c r="W487" s="1297"/>
      <c r="X487" s="1297"/>
      <c r="Y487" s="1297"/>
      <c r="Z487" s="1297"/>
      <c r="AA487" s="1297"/>
      <c r="AB487" s="1297"/>
      <c r="AC487" s="1297"/>
    </row>
    <row r="488">
      <c r="A488" s="1297"/>
      <c r="B488" s="1297"/>
      <c r="C488" s="1297"/>
      <c r="D488" s="1297"/>
      <c r="E488" s="1297"/>
      <c r="F488" s="1296"/>
      <c r="G488" s="1296"/>
      <c r="H488" s="1296"/>
      <c r="I488" s="1296"/>
      <c r="J488" s="1296"/>
      <c r="K488" s="1296"/>
      <c r="L488" s="1297"/>
      <c r="M488" s="1297"/>
      <c r="N488" s="1297"/>
      <c r="O488" s="1297"/>
      <c r="P488" s="1297"/>
      <c r="Q488" s="1297"/>
      <c r="R488" s="1297"/>
      <c r="S488" s="1297"/>
      <c r="T488" s="1297"/>
      <c r="U488" s="1297"/>
      <c r="V488" s="1297"/>
      <c r="W488" s="1297"/>
      <c r="X488" s="1297"/>
      <c r="Y488" s="1297"/>
      <c r="Z488" s="1297"/>
      <c r="AA488" s="1297"/>
      <c r="AB488" s="1297"/>
      <c r="AC488" s="1297"/>
    </row>
    <row r="489">
      <c r="A489" s="1297"/>
      <c r="B489" s="1297"/>
      <c r="C489" s="1297"/>
      <c r="D489" s="1297"/>
      <c r="E489" s="1297"/>
      <c r="F489" s="1296"/>
      <c r="G489" s="1296"/>
      <c r="H489" s="1296"/>
      <c r="I489" s="1296"/>
      <c r="J489" s="1296"/>
      <c r="K489" s="1296"/>
      <c r="L489" s="1297"/>
      <c r="M489" s="1297"/>
      <c r="N489" s="1297"/>
      <c r="O489" s="1297"/>
      <c r="P489" s="1297"/>
      <c r="Q489" s="1297"/>
      <c r="R489" s="1297"/>
      <c r="S489" s="1297"/>
      <c r="T489" s="1297"/>
      <c r="U489" s="1297"/>
      <c r="V489" s="1297"/>
      <c r="W489" s="1297"/>
      <c r="X489" s="1297"/>
      <c r="Y489" s="1297"/>
      <c r="Z489" s="1297"/>
      <c r="AA489" s="1297"/>
      <c r="AB489" s="1297"/>
      <c r="AC489" s="1297"/>
    </row>
    <row r="490">
      <c r="A490" s="1297"/>
      <c r="B490" s="1297"/>
      <c r="C490" s="1297"/>
      <c r="D490" s="1297"/>
      <c r="E490" s="1297"/>
      <c r="F490" s="1296"/>
      <c r="G490" s="1296"/>
      <c r="H490" s="1296"/>
      <c r="I490" s="1296"/>
      <c r="J490" s="1296"/>
      <c r="K490" s="1296"/>
      <c r="L490" s="1297"/>
      <c r="M490" s="1297"/>
      <c r="N490" s="1297"/>
      <c r="O490" s="1297"/>
      <c r="P490" s="1297"/>
      <c r="Q490" s="1297"/>
      <c r="R490" s="1297"/>
      <c r="S490" s="1297"/>
      <c r="T490" s="1297"/>
      <c r="U490" s="1297"/>
      <c r="V490" s="1297"/>
      <c r="W490" s="1297"/>
      <c r="X490" s="1297"/>
      <c r="Y490" s="1297"/>
      <c r="Z490" s="1297"/>
      <c r="AA490" s="1297"/>
      <c r="AB490" s="1297"/>
      <c r="AC490" s="1297"/>
    </row>
    <row r="491">
      <c r="A491" s="1297"/>
      <c r="B491" s="1297"/>
      <c r="C491" s="1297"/>
      <c r="D491" s="1297"/>
      <c r="E491" s="1297"/>
      <c r="F491" s="1296"/>
      <c r="G491" s="1296"/>
      <c r="H491" s="1296"/>
      <c r="I491" s="1296"/>
      <c r="J491" s="1296"/>
      <c r="K491" s="1296"/>
      <c r="L491" s="1297"/>
      <c r="M491" s="1297"/>
      <c r="N491" s="1297"/>
      <c r="O491" s="1297"/>
      <c r="P491" s="1297"/>
      <c r="Q491" s="1297"/>
      <c r="R491" s="1297"/>
      <c r="S491" s="1297"/>
      <c r="T491" s="1297"/>
      <c r="U491" s="1297"/>
      <c r="V491" s="1297"/>
      <c r="W491" s="1297"/>
      <c r="X491" s="1297"/>
      <c r="Y491" s="1297"/>
      <c r="Z491" s="1297"/>
      <c r="AA491" s="1297"/>
      <c r="AB491" s="1297"/>
      <c r="AC491" s="1297"/>
    </row>
    <row r="492">
      <c r="A492" s="1297"/>
      <c r="B492" s="1297"/>
      <c r="C492" s="1297"/>
      <c r="D492" s="1297"/>
      <c r="E492" s="1297"/>
      <c r="F492" s="1296"/>
      <c r="G492" s="1296"/>
      <c r="H492" s="1296"/>
      <c r="I492" s="1296"/>
      <c r="J492" s="1296"/>
      <c r="K492" s="1296"/>
      <c r="L492" s="1297"/>
      <c r="M492" s="1297"/>
      <c r="N492" s="1297"/>
      <c r="O492" s="1297"/>
      <c r="P492" s="1297"/>
      <c r="Q492" s="1297"/>
      <c r="R492" s="1297"/>
      <c r="S492" s="1297"/>
      <c r="T492" s="1297"/>
      <c r="U492" s="1297"/>
      <c r="V492" s="1297"/>
      <c r="W492" s="1297"/>
      <c r="X492" s="1297"/>
      <c r="Y492" s="1297"/>
      <c r="Z492" s="1297"/>
      <c r="AA492" s="1297"/>
      <c r="AB492" s="1297"/>
      <c r="AC492" s="1297"/>
    </row>
    <row r="493">
      <c r="A493" s="1297"/>
      <c r="B493" s="1297"/>
      <c r="C493" s="1297"/>
      <c r="D493" s="1297"/>
      <c r="E493" s="1297"/>
      <c r="F493" s="1296"/>
      <c r="G493" s="1296"/>
      <c r="H493" s="1296"/>
      <c r="I493" s="1296"/>
      <c r="J493" s="1296"/>
      <c r="K493" s="1296"/>
      <c r="L493" s="1297"/>
      <c r="M493" s="1297"/>
      <c r="N493" s="1297"/>
      <c r="O493" s="1297"/>
      <c r="P493" s="1297"/>
      <c r="Q493" s="1297"/>
      <c r="R493" s="1297"/>
      <c r="S493" s="1297"/>
      <c r="T493" s="1297"/>
      <c r="U493" s="1297"/>
      <c r="V493" s="1297"/>
      <c r="W493" s="1297"/>
      <c r="X493" s="1297"/>
      <c r="Y493" s="1297"/>
      <c r="Z493" s="1297"/>
      <c r="AA493" s="1297"/>
      <c r="AB493" s="1297"/>
      <c r="AC493" s="1297"/>
    </row>
    <row r="494">
      <c r="A494" s="1297"/>
      <c r="B494" s="1297"/>
      <c r="C494" s="1297"/>
      <c r="D494" s="1297"/>
      <c r="E494" s="1297"/>
      <c r="F494" s="1296"/>
      <c r="G494" s="1296"/>
      <c r="H494" s="1296"/>
      <c r="I494" s="1296"/>
      <c r="J494" s="1296"/>
      <c r="K494" s="1296"/>
      <c r="L494" s="1297"/>
      <c r="M494" s="1297"/>
      <c r="N494" s="1297"/>
      <c r="O494" s="1297"/>
      <c r="P494" s="1297"/>
      <c r="Q494" s="1297"/>
      <c r="R494" s="1297"/>
      <c r="S494" s="1297"/>
      <c r="T494" s="1297"/>
      <c r="U494" s="1297"/>
      <c r="V494" s="1297"/>
      <c r="W494" s="1297"/>
      <c r="X494" s="1297"/>
      <c r="Y494" s="1297"/>
      <c r="Z494" s="1297"/>
      <c r="AA494" s="1297"/>
      <c r="AB494" s="1297"/>
      <c r="AC494" s="1297"/>
    </row>
    <row r="495">
      <c r="A495" s="1297"/>
      <c r="B495" s="1297"/>
      <c r="C495" s="1297"/>
      <c r="D495" s="1297"/>
      <c r="E495" s="1297"/>
      <c r="F495" s="1296"/>
      <c r="G495" s="1296"/>
      <c r="H495" s="1296"/>
      <c r="I495" s="1296"/>
      <c r="J495" s="1296"/>
      <c r="K495" s="1296"/>
      <c r="L495" s="1297"/>
      <c r="M495" s="1297"/>
      <c r="N495" s="1297"/>
      <c r="O495" s="1297"/>
      <c r="P495" s="1297"/>
      <c r="Q495" s="1297"/>
      <c r="R495" s="1297"/>
      <c r="S495" s="1297"/>
      <c r="T495" s="1297"/>
      <c r="U495" s="1297"/>
      <c r="V495" s="1297"/>
      <c r="W495" s="1297"/>
      <c r="X495" s="1297"/>
      <c r="Y495" s="1297"/>
      <c r="Z495" s="1297"/>
      <c r="AA495" s="1297"/>
      <c r="AB495" s="1297"/>
      <c r="AC495" s="1297"/>
    </row>
    <row r="496">
      <c r="A496" s="1297"/>
      <c r="B496" s="1297"/>
      <c r="C496" s="1297"/>
      <c r="D496" s="1297"/>
      <c r="E496" s="1297"/>
      <c r="F496" s="1296"/>
      <c r="G496" s="1296"/>
      <c r="H496" s="1296"/>
      <c r="I496" s="1296"/>
      <c r="J496" s="1296"/>
      <c r="K496" s="1296"/>
      <c r="L496" s="1297"/>
      <c r="M496" s="1297"/>
      <c r="N496" s="1297"/>
      <c r="O496" s="1297"/>
      <c r="P496" s="1297"/>
      <c r="Q496" s="1297"/>
      <c r="R496" s="1297"/>
      <c r="S496" s="1297"/>
      <c r="T496" s="1297"/>
      <c r="U496" s="1297"/>
      <c r="V496" s="1297"/>
      <c r="W496" s="1297"/>
      <c r="X496" s="1297"/>
      <c r="Y496" s="1297"/>
      <c r="Z496" s="1297"/>
      <c r="AA496" s="1297"/>
      <c r="AB496" s="1297"/>
      <c r="AC496" s="1297"/>
    </row>
    <row r="497">
      <c r="A497" s="1297"/>
      <c r="B497" s="1297"/>
      <c r="C497" s="1297"/>
      <c r="D497" s="1297"/>
      <c r="E497" s="1297"/>
      <c r="F497" s="1296"/>
      <c r="G497" s="1296"/>
      <c r="H497" s="1296"/>
      <c r="I497" s="1296"/>
      <c r="J497" s="1296"/>
      <c r="K497" s="1296"/>
      <c r="L497" s="1297"/>
      <c r="M497" s="1297"/>
      <c r="N497" s="1297"/>
      <c r="O497" s="1297"/>
      <c r="P497" s="1297"/>
      <c r="Q497" s="1297"/>
      <c r="R497" s="1297"/>
      <c r="S497" s="1297"/>
      <c r="T497" s="1297"/>
      <c r="U497" s="1297"/>
      <c r="V497" s="1297"/>
      <c r="W497" s="1297"/>
      <c r="X497" s="1297"/>
      <c r="Y497" s="1297"/>
      <c r="Z497" s="1297"/>
      <c r="AA497" s="1297"/>
      <c r="AB497" s="1297"/>
      <c r="AC497" s="1297"/>
    </row>
    <row r="498">
      <c r="A498" s="1297"/>
      <c r="B498" s="1297"/>
      <c r="C498" s="1297"/>
      <c r="D498" s="1297"/>
      <c r="E498" s="1297"/>
      <c r="F498" s="1296"/>
      <c r="G498" s="1296"/>
      <c r="H498" s="1296"/>
      <c r="I498" s="1296"/>
      <c r="J498" s="1296"/>
      <c r="K498" s="1296"/>
      <c r="L498" s="1297"/>
      <c r="M498" s="1297"/>
      <c r="N498" s="1297"/>
      <c r="O498" s="1297"/>
      <c r="P498" s="1297"/>
      <c r="Q498" s="1297"/>
      <c r="R498" s="1297"/>
      <c r="S498" s="1297"/>
      <c r="T498" s="1297"/>
      <c r="U498" s="1297"/>
      <c r="V498" s="1297"/>
      <c r="W498" s="1297"/>
      <c r="X498" s="1297"/>
      <c r="Y498" s="1297"/>
      <c r="Z498" s="1297"/>
      <c r="AA498" s="1297"/>
      <c r="AB498" s="1297"/>
      <c r="AC498" s="1297"/>
    </row>
    <row r="499">
      <c r="A499" s="1297"/>
      <c r="B499" s="1297"/>
      <c r="C499" s="1297"/>
      <c r="D499" s="1297"/>
      <c r="E499" s="1297"/>
      <c r="F499" s="1296"/>
      <c r="G499" s="1296"/>
      <c r="H499" s="1296"/>
      <c r="I499" s="1296"/>
      <c r="J499" s="1296"/>
      <c r="K499" s="1296"/>
      <c r="L499" s="1297"/>
      <c r="M499" s="1297"/>
      <c r="N499" s="1297"/>
      <c r="O499" s="1297"/>
      <c r="P499" s="1297"/>
      <c r="Q499" s="1297"/>
      <c r="R499" s="1297"/>
      <c r="S499" s="1297"/>
      <c r="T499" s="1297"/>
      <c r="U499" s="1297"/>
      <c r="V499" s="1297"/>
      <c r="W499" s="1297"/>
      <c r="X499" s="1297"/>
      <c r="Y499" s="1297"/>
      <c r="Z499" s="1297"/>
      <c r="AA499" s="1297"/>
      <c r="AB499" s="1297"/>
      <c r="AC499" s="1297"/>
    </row>
    <row r="500">
      <c r="A500" s="1297"/>
      <c r="B500" s="1297"/>
      <c r="C500" s="1297"/>
      <c r="D500" s="1297"/>
      <c r="E500" s="1297"/>
      <c r="F500" s="1296"/>
      <c r="G500" s="1296"/>
      <c r="H500" s="1296"/>
      <c r="I500" s="1296"/>
      <c r="J500" s="1296"/>
      <c r="K500" s="1296"/>
      <c r="L500" s="1297"/>
      <c r="M500" s="1297"/>
      <c r="N500" s="1297"/>
      <c r="O500" s="1297"/>
      <c r="P500" s="1297"/>
      <c r="Q500" s="1297"/>
      <c r="R500" s="1297"/>
      <c r="S500" s="1297"/>
      <c r="T500" s="1297"/>
      <c r="U500" s="1297"/>
      <c r="V500" s="1297"/>
      <c r="W500" s="1297"/>
      <c r="X500" s="1297"/>
      <c r="Y500" s="1297"/>
      <c r="Z500" s="1297"/>
      <c r="AA500" s="1297"/>
      <c r="AB500" s="1297"/>
      <c r="AC500" s="1297"/>
    </row>
    <row r="501">
      <c r="A501" s="1297"/>
      <c r="B501" s="1297"/>
      <c r="C501" s="1297"/>
      <c r="D501" s="1297"/>
      <c r="E501" s="1297"/>
      <c r="F501" s="1296"/>
      <c r="G501" s="1296"/>
      <c r="H501" s="1296"/>
      <c r="I501" s="1296"/>
      <c r="J501" s="1296"/>
      <c r="K501" s="1296"/>
      <c r="L501" s="1297"/>
      <c r="M501" s="1297"/>
      <c r="N501" s="1297"/>
      <c r="O501" s="1297"/>
      <c r="P501" s="1297"/>
      <c r="Q501" s="1297"/>
      <c r="R501" s="1297"/>
      <c r="S501" s="1297"/>
      <c r="T501" s="1297"/>
      <c r="U501" s="1297"/>
      <c r="V501" s="1297"/>
      <c r="W501" s="1297"/>
      <c r="X501" s="1297"/>
      <c r="Y501" s="1297"/>
      <c r="Z501" s="1297"/>
      <c r="AA501" s="1297"/>
      <c r="AB501" s="1297"/>
      <c r="AC501" s="1297"/>
    </row>
    <row r="502">
      <c r="A502" s="1297"/>
      <c r="B502" s="1297"/>
      <c r="C502" s="1297"/>
      <c r="D502" s="1297"/>
      <c r="E502" s="1297"/>
      <c r="F502" s="1296"/>
      <c r="G502" s="1296"/>
      <c r="H502" s="1296"/>
      <c r="I502" s="1296"/>
      <c r="J502" s="1296"/>
      <c r="K502" s="1296"/>
      <c r="L502" s="1297"/>
      <c r="M502" s="1297"/>
      <c r="N502" s="1297"/>
      <c r="O502" s="1297"/>
      <c r="P502" s="1297"/>
      <c r="Q502" s="1297"/>
      <c r="R502" s="1297"/>
      <c r="S502" s="1297"/>
      <c r="T502" s="1297"/>
      <c r="U502" s="1297"/>
      <c r="V502" s="1297"/>
      <c r="W502" s="1297"/>
      <c r="X502" s="1297"/>
      <c r="Y502" s="1297"/>
      <c r="Z502" s="1297"/>
      <c r="AA502" s="1297"/>
      <c r="AB502" s="1297"/>
      <c r="AC502" s="1297"/>
    </row>
    <row r="503">
      <c r="A503" s="1297"/>
      <c r="B503" s="1297"/>
      <c r="C503" s="1297"/>
      <c r="D503" s="1297"/>
      <c r="E503" s="1297"/>
      <c r="F503" s="1296"/>
      <c r="G503" s="1296"/>
      <c r="H503" s="1296"/>
      <c r="I503" s="1296"/>
      <c r="J503" s="1296"/>
      <c r="K503" s="1296"/>
      <c r="L503" s="1297"/>
      <c r="M503" s="1297"/>
      <c r="N503" s="1297"/>
      <c r="O503" s="1297"/>
      <c r="P503" s="1297"/>
      <c r="Q503" s="1297"/>
      <c r="R503" s="1297"/>
      <c r="S503" s="1297"/>
      <c r="T503" s="1297"/>
      <c r="U503" s="1297"/>
      <c r="V503" s="1297"/>
      <c r="W503" s="1297"/>
      <c r="X503" s="1297"/>
      <c r="Y503" s="1297"/>
      <c r="Z503" s="1297"/>
      <c r="AA503" s="1297"/>
      <c r="AB503" s="1297"/>
      <c r="AC503" s="1297"/>
    </row>
    <row r="504">
      <c r="A504" s="1297"/>
      <c r="B504" s="1297"/>
      <c r="C504" s="1297"/>
      <c r="D504" s="1297"/>
      <c r="E504" s="1297"/>
      <c r="F504" s="1296"/>
      <c r="G504" s="1296"/>
      <c r="H504" s="1296"/>
      <c r="I504" s="1296"/>
      <c r="J504" s="1296"/>
      <c r="K504" s="1296"/>
      <c r="L504" s="1297"/>
      <c r="M504" s="1297"/>
      <c r="N504" s="1297"/>
      <c r="O504" s="1297"/>
      <c r="P504" s="1297"/>
      <c r="Q504" s="1297"/>
      <c r="R504" s="1297"/>
      <c r="S504" s="1297"/>
      <c r="T504" s="1297"/>
      <c r="U504" s="1297"/>
      <c r="V504" s="1297"/>
      <c r="W504" s="1297"/>
      <c r="X504" s="1297"/>
      <c r="Y504" s="1297"/>
      <c r="Z504" s="1297"/>
      <c r="AA504" s="1297"/>
      <c r="AB504" s="1297"/>
      <c r="AC504" s="1297"/>
    </row>
    <row r="505">
      <c r="A505" s="1297"/>
      <c r="B505" s="1297"/>
      <c r="C505" s="1297"/>
      <c r="D505" s="1297"/>
      <c r="E505" s="1297"/>
      <c r="F505" s="1296"/>
      <c r="G505" s="1296"/>
      <c r="H505" s="1296"/>
      <c r="I505" s="1296"/>
      <c r="J505" s="1296"/>
      <c r="K505" s="1296"/>
      <c r="L505" s="1297"/>
      <c r="M505" s="1297"/>
      <c r="N505" s="1297"/>
      <c r="O505" s="1297"/>
      <c r="P505" s="1297"/>
      <c r="Q505" s="1297"/>
      <c r="R505" s="1297"/>
      <c r="S505" s="1297"/>
      <c r="T505" s="1297"/>
      <c r="U505" s="1297"/>
      <c r="V505" s="1297"/>
      <c r="W505" s="1297"/>
      <c r="X505" s="1297"/>
      <c r="Y505" s="1297"/>
      <c r="Z505" s="1297"/>
      <c r="AA505" s="1297"/>
      <c r="AB505" s="1297"/>
      <c r="AC505" s="1297"/>
    </row>
    <row r="506">
      <c r="A506" s="1297"/>
      <c r="B506" s="1297"/>
      <c r="C506" s="1297"/>
      <c r="D506" s="1297"/>
      <c r="E506" s="1297"/>
      <c r="F506" s="1296"/>
      <c r="G506" s="1296"/>
      <c r="H506" s="1296"/>
      <c r="I506" s="1296"/>
      <c r="J506" s="1296"/>
      <c r="K506" s="1296"/>
      <c r="L506" s="1297"/>
      <c r="M506" s="1297"/>
      <c r="N506" s="1297"/>
      <c r="O506" s="1297"/>
      <c r="P506" s="1297"/>
      <c r="Q506" s="1297"/>
      <c r="R506" s="1297"/>
      <c r="S506" s="1297"/>
      <c r="T506" s="1297"/>
      <c r="U506" s="1297"/>
      <c r="V506" s="1297"/>
      <c r="W506" s="1297"/>
      <c r="X506" s="1297"/>
      <c r="Y506" s="1297"/>
      <c r="Z506" s="1297"/>
      <c r="AA506" s="1297"/>
      <c r="AB506" s="1297"/>
      <c r="AC506" s="1297"/>
    </row>
    <row r="507">
      <c r="A507" s="1297"/>
      <c r="B507" s="1297"/>
      <c r="C507" s="1297"/>
      <c r="D507" s="1297"/>
      <c r="E507" s="1297"/>
      <c r="F507" s="1296"/>
      <c r="G507" s="1296"/>
      <c r="H507" s="1296"/>
      <c r="I507" s="1296"/>
      <c r="J507" s="1296"/>
      <c r="K507" s="1296"/>
      <c r="L507" s="1297"/>
      <c r="M507" s="1297"/>
      <c r="N507" s="1297"/>
      <c r="O507" s="1297"/>
      <c r="P507" s="1297"/>
      <c r="Q507" s="1297"/>
      <c r="R507" s="1297"/>
      <c r="S507" s="1297"/>
      <c r="T507" s="1297"/>
      <c r="U507" s="1297"/>
      <c r="V507" s="1297"/>
      <c r="W507" s="1297"/>
      <c r="X507" s="1297"/>
      <c r="Y507" s="1297"/>
      <c r="Z507" s="1297"/>
      <c r="AA507" s="1297"/>
      <c r="AB507" s="1297"/>
      <c r="AC507" s="1297"/>
    </row>
    <row r="508">
      <c r="A508" s="1297"/>
      <c r="B508" s="1297"/>
      <c r="C508" s="1297"/>
      <c r="D508" s="1297"/>
      <c r="E508" s="1297"/>
      <c r="F508" s="1296"/>
      <c r="G508" s="1296"/>
      <c r="H508" s="1296"/>
      <c r="I508" s="1296"/>
      <c r="J508" s="1296"/>
      <c r="K508" s="1296"/>
      <c r="L508" s="1297"/>
      <c r="M508" s="1297"/>
      <c r="N508" s="1297"/>
      <c r="O508" s="1297"/>
      <c r="P508" s="1297"/>
      <c r="Q508" s="1297"/>
      <c r="R508" s="1297"/>
      <c r="S508" s="1297"/>
      <c r="T508" s="1297"/>
      <c r="U508" s="1297"/>
      <c r="V508" s="1297"/>
      <c r="W508" s="1297"/>
      <c r="X508" s="1297"/>
      <c r="Y508" s="1297"/>
      <c r="Z508" s="1297"/>
      <c r="AA508" s="1297"/>
      <c r="AB508" s="1297"/>
      <c r="AC508" s="1297"/>
    </row>
    <row r="509">
      <c r="A509" s="1297"/>
      <c r="B509" s="1297"/>
      <c r="C509" s="1297"/>
      <c r="D509" s="1297"/>
      <c r="E509" s="1297"/>
      <c r="F509" s="1296"/>
      <c r="G509" s="1296"/>
      <c r="H509" s="1296"/>
      <c r="I509" s="1296"/>
      <c r="J509" s="1296"/>
      <c r="K509" s="1296"/>
      <c r="L509" s="1297"/>
      <c r="M509" s="1297"/>
      <c r="N509" s="1297"/>
      <c r="O509" s="1297"/>
      <c r="P509" s="1297"/>
      <c r="Q509" s="1297"/>
      <c r="R509" s="1297"/>
      <c r="S509" s="1297"/>
      <c r="T509" s="1297"/>
      <c r="U509" s="1297"/>
      <c r="V509" s="1297"/>
      <c r="W509" s="1297"/>
      <c r="X509" s="1297"/>
      <c r="Y509" s="1297"/>
      <c r="Z509" s="1297"/>
      <c r="AA509" s="1297"/>
      <c r="AB509" s="1297"/>
      <c r="AC509" s="1297"/>
    </row>
    <row r="510">
      <c r="A510" s="1297"/>
      <c r="B510" s="1297"/>
      <c r="C510" s="1297"/>
      <c r="D510" s="1297"/>
      <c r="E510" s="1297"/>
      <c r="F510" s="1296"/>
      <c r="G510" s="1296"/>
      <c r="H510" s="1296"/>
      <c r="I510" s="1296"/>
      <c r="J510" s="1296"/>
      <c r="K510" s="1296"/>
      <c r="L510" s="1297"/>
      <c r="M510" s="1297"/>
      <c r="N510" s="1297"/>
      <c r="O510" s="1297"/>
      <c r="P510" s="1297"/>
      <c r="Q510" s="1297"/>
      <c r="R510" s="1297"/>
      <c r="S510" s="1297"/>
      <c r="T510" s="1297"/>
      <c r="U510" s="1297"/>
      <c r="V510" s="1297"/>
      <c r="W510" s="1297"/>
      <c r="X510" s="1297"/>
      <c r="Y510" s="1297"/>
      <c r="Z510" s="1297"/>
      <c r="AA510" s="1297"/>
      <c r="AB510" s="1297"/>
      <c r="AC510" s="1297"/>
    </row>
    <row r="511">
      <c r="A511" s="1297"/>
      <c r="B511" s="1297"/>
      <c r="C511" s="1297"/>
      <c r="D511" s="1297"/>
      <c r="E511" s="1297"/>
      <c r="F511" s="1296"/>
      <c r="G511" s="1296"/>
      <c r="H511" s="1296"/>
      <c r="I511" s="1296"/>
      <c r="J511" s="1296"/>
      <c r="K511" s="1296"/>
      <c r="L511" s="1297"/>
      <c r="M511" s="1297"/>
      <c r="N511" s="1297"/>
      <c r="O511" s="1297"/>
      <c r="P511" s="1297"/>
      <c r="Q511" s="1297"/>
      <c r="R511" s="1297"/>
      <c r="S511" s="1297"/>
      <c r="T511" s="1297"/>
      <c r="U511" s="1297"/>
      <c r="V511" s="1297"/>
      <c r="W511" s="1297"/>
      <c r="X511" s="1297"/>
      <c r="Y511" s="1297"/>
      <c r="Z511" s="1297"/>
      <c r="AA511" s="1297"/>
      <c r="AB511" s="1297"/>
      <c r="AC511" s="1297"/>
    </row>
    <row r="512">
      <c r="A512" s="1297"/>
      <c r="B512" s="1297"/>
      <c r="C512" s="1297"/>
      <c r="D512" s="1297"/>
      <c r="E512" s="1297"/>
      <c r="F512" s="1296"/>
      <c r="G512" s="1296"/>
      <c r="H512" s="1296"/>
      <c r="I512" s="1296"/>
      <c r="J512" s="1296"/>
      <c r="K512" s="1296"/>
      <c r="L512" s="1297"/>
      <c r="M512" s="1297"/>
      <c r="N512" s="1297"/>
      <c r="O512" s="1297"/>
      <c r="P512" s="1297"/>
      <c r="Q512" s="1297"/>
      <c r="R512" s="1297"/>
      <c r="S512" s="1297"/>
      <c r="T512" s="1297"/>
      <c r="U512" s="1297"/>
      <c r="V512" s="1297"/>
      <c r="W512" s="1297"/>
      <c r="X512" s="1297"/>
      <c r="Y512" s="1297"/>
      <c r="Z512" s="1297"/>
      <c r="AA512" s="1297"/>
      <c r="AB512" s="1297"/>
      <c r="AC512" s="1297"/>
    </row>
    <row r="513">
      <c r="A513" s="1297"/>
      <c r="B513" s="1297"/>
      <c r="C513" s="1297"/>
      <c r="D513" s="1297"/>
      <c r="E513" s="1297"/>
      <c r="F513" s="1296"/>
      <c r="G513" s="1296"/>
      <c r="H513" s="1296"/>
      <c r="I513" s="1296"/>
      <c r="J513" s="1296"/>
      <c r="K513" s="1296"/>
      <c r="L513" s="1297"/>
      <c r="M513" s="1297"/>
      <c r="N513" s="1297"/>
      <c r="O513" s="1297"/>
      <c r="P513" s="1297"/>
      <c r="Q513" s="1297"/>
      <c r="R513" s="1297"/>
      <c r="S513" s="1297"/>
      <c r="T513" s="1297"/>
      <c r="U513" s="1297"/>
      <c r="V513" s="1297"/>
      <c r="W513" s="1297"/>
      <c r="X513" s="1297"/>
      <c r="Y513" s="1297"/>
      <c r="Z513" s="1297"/>
      <c r="AA513" s="1297"/>
      <c r="AB513" s="1297"/>
      <c r="AC513" s="1297"/>
    </row>
    <row r="514">
      <c r="A514" s="1297"/>
      <c r="B514" s="1297"/>
      <c r="C514" s="1297"/>
      <c r="D514" s="1297"/>
      <c r="E514" s="1297"/>
      <c r="F514" s="1296"/>
      <c r="G514" s="1296"/>
      <c r="H514" s="1296"/>
      <c r="I514" s="1296"/>
      <c r="J514" s="1296"/>
      <c r="K514" s="1296"/>
      <c r="L514" s="1297"/>
      <c r="M514" s="1297"/>
      <c r="N514" s="1297"/>
      <c r="O514" s="1297"/>
      <c r="P514" s="1297"/>
      <c r="Q514" s="1297"/>
      <c r="R514" s="1297"/>
      <c r="S514" s="1297"/>
      <c r="T514" s="1297"/>
      <c r="U514" s="1297"/>
      <c r="V514" s="1297"/>
      <c r="W514" s="1297"/>
      <c r="X514" s="1297"/>
      <c r="Y514" s="1297"/>
      <c r="Z514" s="1297"/>
      <c r="AA514" s="1297"/>
      <c r="AB514" s="1297"/>
      <c r="AC514" s="1297"/>
    </row>
    <row r="515">
      <c r="A515" s="1297"/>
      <c r="B515" s="1297"/>
      <c r="C515" s="1297"/>
      <c r="D515" s="1297"/>
      <c r="E515" s="1297"/>
      <c r="F515" s="1296"/>
      <c r="G515" s="1296"/>
      <c r="H515" s="1296"/>
      <c r="I515" s="1296"/>
      <c r="J515" s="1296"/>
      <c r="K515" s="1296"/>
      <c r="L515" s="1297"/>
      <c r="M515" s="1297"/>
      <c r="N515" s="1297"/>
      <c r="O515" s="1297"/>
      <c r="P515" s="1297"/>
      <c r="Q515" s="1297"/>
      <c r="R515" s="1297"/>
      <c r="S515" s="1297"/>
      <c r="T515" s="1297"/>
      <c r="U515" s="1297"/>
      <c r="V515" s="1297"/>
      <c r="W515" s="1297"/>
      <c r="X515" s="1297"/>
      <c r="Y515" s="1297"/>
      <c r="Z515" s="1297"/>
      <c r="AA515" s="1297"/>
      <c r="AB515" s="1297"/>
      <c r="AC515" s="1297"/>
    </row>
    <row r="516">
      <c r="A516" s="1297"/>
      <c r="B516" s="1297"/>
      <c r="C516" s="1297"/>
      <c r="D516" s="1297"/>
      <c r="E516" s="1297"/>
      <c r="F516" s="1296"/>
      <c r="G516" s="1296"/>
      <c r="H516" s="1296"/>
      <c r="I516" s="1296"/>
      <c r="J516" s="1296"/>
      <c r="K516" s="1296"/>
      <c r="L516" s="1297"/>
      <c r="M516" s="1297"/>
      <c r="N516" s="1297"/>
      <c r="O516" s="1297"/>
      <c r="P516" s="1297"/>
      <c r="Q516" s="1297"/>
      <c r="R516" s="1297"/>
      <c r="S516" s="1297"/>
      <c r="T516" s="1297"/>
      <c r="U516" s="1297"/>
      <c r="V516" s="1297"/>
      <c r="W516" s="1297"/>
      <c r="X516" s="1297"/>
      <c r="Y516" s="1297"/>
      <c r="Z516" s="1297"/>
      <c r="AA516" s="1297"/>
      <c r="AB516" s="1297"/>
      <c r="AC516" s="1297"/>
    </row>
    <row r="517">
      <c r="A517" s="1297"/>
      <c r="B517" s="1297"/>
      <c r="C517" s="1297"/>
      <c r="D517" s="1297"/>
      <c r="E517" s="1297"/>
      <c r="F517" s="1296"/>
      <c r="G517" s="1296"/>
      <c r="H517" s="1296"/>
      <c r="I517" s="1296"/>
      <c r="J517" s="1296"/>
      <c r="K517" s="1296"/>
      <c r="L517" s="1297"/>
      <c r="M517" s="1297"/>
      <c r="N517" s="1297"/>
      <c r="O517" s="1297"/>
      <c r="P517" s="1297"/>
      <c r="Q517" s="1297"/>
      <c r="R517" s="1297"/>
      <c r="S517" s="1297"/>
      <c r="T517" s="1297"/>
      <c r="U517" s="1297"/>
      <c r="V517" s="1297"/>
      <c r="W517" s="1297"/>
      <c r="X517" s="1297"/>
      <c r="Y517" s="1297"/>
      <c r="Z517" s="1297"/>
      <c r="AA517" s="1297"/>
      <c r="AB517" s="1297"/>
      <c r="AC517" s="1297"/>
    </row>
    <row r="518">
      <c r="A518" s="1297"/>
      <c r="B518" s="1297"/>
      <c r="C518" s="1297"/>
      <c r="D518" s="1297"/>
      <c r="E518" s="1297"/>
      <c r="F518" s="1296"/>
      <c r="G518" s="1296"/>
      <c r="H518" s="1296"/>
      <c r="I518" s="1296"/>
      <c r="J518" s="1296"/>
      <c r="K518" s="1296"/>
      <c r="L518" s="1297"/>
      <c r="M518" s="1297"/>
      <c r="N518" s="1297"/>
      <c r="O518" s="1297"/>
      <c r="P518" s="1297"/>
      <c r="Q518" s="1297"/>
      <c r="R518" s="1297"/>
      <c r="S518" s="1297"/>
      <c r="T518" s="1297"/>
      <c r="U518" s="1297"/>
      <c r="V518" s="1297"/>
      <c r="W518" s="1297"/>
      <c r="X518" s="1297"/>
      <c r="Y518" s="1297"/>
      <c r="Z518" s="1297"/>
      <c r="AA518" s="1297"/>
      <c r="AB518" s="1297"/>
      <c r="AC518" s="1297"/>
    </row>
    <row r="519">
      <c r="A519" s="1297"/>
      <c r="B519" s="1297"/>
      <c r="C519" s="1297"/>
      <c r="D519" s="1297"/>
      <c r="E519" s="1297"/>
      <c r="F519" s="1296"/>
      <c r="G519" s="1296"/>
      <c r="H519" s="1296"/>
      <c r="I519" s="1296"/>
      <c r="J519" s="1296"/>
      <c r="K519" s="1296"/>
      <c r="L519" s="1297"/>
      <c r="M519" s="1297"/>
      <c r="N519" s="1297"/>
      <c r="O519" s="1297"/>
      <c r="P519" s="1297"/>
      <c r="Q519" s="1297"/>
      <c r="R519" s="1297"/>
      <c r="S519" s="1297"/>
      <c r="T519" s="1297"/>
      <c r="U519" s="1297"/>
      <c r="V519" s="1297"/>
      <c r="W519" s="1297"/>
      <c r="X519" s="1297"/>
      <c r="Y519" s="1297"/>
      <c r="Z519" s="1297"/>
      <c r="AA519" s="1297"/>
      <c r="AB519" s="1297"/>
      <c r="AC519" s="1297"/>
    </row>
    <row r="520">
      <c r="A520" s="1297"/>
      <c r="B520" s="1297"/>
      <c r="C520" s="1297"/>
      <c r="D520" s="1297"/>
      <c r="E520" s="1297"/>
      <c r="F520" s="1296"/>
      <c r="G520" s="1296"/>
      <c r="H520" s="1296"/>
      <c r="I520" s="1296"/>
      <c r="J520" s="1296"/>
      <c r="K520" s="1296"/>
      <c r="L520" s="1297"/>
      <c r="M520" s="1297"/>
      <c r="N520" s="1297"/>
      <c r="O520" s="1297"/>
      <c r="P520" s="1297"/>
      <c r="Q520" s="1297"/>
      <c r="R520" s="1297"/>
      <c r="S520" s="1297"/>
      <c r="T520" s="1297"/>
      <c r="U520" s="1297"/>
      <c r="V520" s="1297"/>
      <c r="W520" s="1297"/>
      <c r="X520" s="1297"/>
      <c r="Y520" s="1297"/>
      <c r="Z520" s="1297"/>
      <c r="AA520" s="1297"/>
      <c r="AB520" s="1297"/>
      <c r="AC520" s="1297"/>
    </row>
    <row r="521">
      <c r="A521" s="1297"/>
      <c r="B521" s="1297"/>
      <c r="C521" s="1297"/>
      <c r="D521" s="1297"/>
      <c r="E521" s="1297"/>
      <c r="F521" s="1296"/>
      <c r="G521" s="1296"/>
      <c r="H521" s="1296"/>
      <c r="I521" s="1296"/>
      <c r="J521" s="1296"/>
      <c r="K521" s="1296"/>
      <c r="L521" s="1297"/>
      <c r="M521" s="1297"/>
      <c r="N521" s="1297"/>
      <c r="O521" s="1297"/>
      <c r="P521" s="1297"/>
      <c r="Q521" s="1297"/>
      <c r="R521" s="1297"/>
      <c r="S521" s="1297"/>
      <c r="T521" s="1297"/>
      <c r="U521" s="1297"/>
      <c r="V521" s="1297"/>
      <c r="W521" s="1297"/>
      <c r="X521" s="1297"/>
      <c r="Y521" s="1297"/>
      <c r="Z521" s="1297"/>
      <c r="AA521" s="1297"/>
      <c r="AB521" s="1297"/>
      <c r="AC521" s="1297"/>
    </row>
    <row r="522">
      <c r="A522" s="1297"/>
      <c r="B522" s="1297"/>
      <c r="C522" s="1297"/>
      <c r="D522" s="1297"/>
      <c r="E522" s="1297"/>
      <c r="F522" s="1296"/>
      <c r="G522" s="1296"/>
      <c r="H522" s="1296"/>
      <c r="I522" s="1296"/>
      <c r="J522" s="1296"/>
      <c r="K522" s="1296"/>
      <c r="L522" s="1297"/>
      <c r="M522" s="1297"/>
      <c r="N522" s="1297"/>
      <c r="O522" s="1297"/>
      <c r="P522" s="1297"/>
      <c r="Q522" s="1297"/>
      <c r="R522" s="1297"/>
      <c r="S522" s="1297"/>
      <c r="T522" s="1297"/>
      <c r="U522" s="1297"/>
      <c r="V522" s="1297"/>
      <c r="W522" s="1297"/>
      <c r="X522" s="1297"/>
      <c r="Y522" s="1297"/>
      <c r="Z522" s="1297"/>
      <c r="AA522" s="1297"/>
      <c r="AB522" s="1297"/>
      <c r="AC522" s="1297"/>
    </row>
    <row r="523">
      <c r="A523" s="1297"/>
      <c r="B523" s="1297"/>
      <c r="C523" s="1297"/>
      <c r="D523" s="1297"/>
      <c r="E523" s="1297"/>
      <c r="F523" s="1296"/>
      <c r="G523" s="1296"/>
      <c r="H523" s="1296"/>
      <c r="I523" s="1296"/>
      <c r="J523" s="1296"/>
      <c r="K523" s="1296"/>
      <c r="L523" s="1297"/>
      <c r="M523" s="1297"/>
      <c r="N523" s="1297"/>
      <c r="O523" s="1297"/>
      <c r="P523" s="1297"/>
      <c r="Q523" s="1297"/>
      <c r="R523" s="1297"/>
      <c r="S523" s="1297"/>
      <c r="T523" s="1297"/>
      <c r="U523" s="1297"/>
      <c r="V523" s="1297"/>
      <c r="W523" s="1297"/>
      <c r="X523" s="1297"/>
      <c r="Y523" s="1297"/>
      <c r="Z523" s="1297"/>
      <c r="AA523" s="1297"/>
      <c r="AB523" s="1297"/>
      <c r="AC523" s="1297"/>
    </row>
    <row r="524">
      <c r="A524" s="1297"/>
      <c r="B524" s="1297"/>
      <c r="C524" s="1297"/>
      <c r="D524" s="1297"/>
      <c r="E524" s="1297"/>
      <c r="F524" s="1296"/>
      <c r="G524" s="1296"/>
      <c r="H524" s="1296"/>
      <c r="I524" s="1296"/>
      <c r="J524" s="1296"/>
      <c r="K524" s="1296"/>
      <c r="L524" s="1297"/>
      <c r="M524" s="1297"/>
      <c r="N524" s="1297"/>
      <c r="O524" s="1297"/>
      <c r="P524" s="1297"/>
      <c r="Q524" s="1297"/>
      <c r="R524" s="1297"/>
      <c r="S524" s="1297"/>
      <c r="T524" s="1297"/>
      <c r="U524" s="1297"/>
      <c r="V524" s="1297"/>
      <c r="W524" s="1297"/>
      <c r="X524" s="1297"/>
      <c r="Y524" s="1297"/>
      <c r="Z524" s="1297"/>
      <c r="AA524" s="1297"/>
      <c r="AB524" s="1297"/>
      <c r="AC524" s="1297"/>
    </row>
    <row r="525">
      <c r="A525" s="1297"/>
      <c r="B525" s="1297"/>
      <c r="C525" s="1297"/>
      <c r="D525" s="1297"/>
      <c r="E525" s="1297"/>
      <c r="F525" s="1296"/>
      <c r="G525" s="1296"/>
      <c r="H525" s="1296"/>
      <c r="I525" s="1296"/>
      <c r="J525" s="1296"/>
      <c r="K525" s="1296"/>
      <c r="L525" s="1297"/>
      <c r="M525" s="1297"/>
      <c r="N525" s="1297"/>
      <c r="O525" s="1297"/>
      <c r="P525" s="1297"/>
      <c r="Q525" s="1297"/>
      <c r="R525" s="1297"/>
      <c r="S525" s="1297"/>
      <c r="T525" s="1297"/>
      <c r="U525" s="1297"/>
      <c r="V525" s="1297"/>
      <c r="W525" s="1297"/>
      <c r="X525" s="1297"/>
      <c r="Y525" s="1297"/>
      <c r="Z525" s="1297"/>
      <c r="AA525" s="1297"/>
      <c r="AB525" s="1297"/>
      <c r="AC525" s="1297"/>
    </row>
    <row r="526">
      <c r="A526" s="1297"/>
      <c r="B526" s="1297"/>
      <c r="C526" s="1297"/>
      <c r="D526" s="1297"/>
      <c r="E526" s="1297"/>
      <c r="F526" s="1296"/>
      <c r="G526" s="1296"/>
      <c r="H526" s="1296"/>
      <c r="I526" s="1296"/>
      <c r="J526" s="1296"/>
      <c r="K526" s="1296"/>
      <c r="L526" s="1297"/>
      <c r="M526" s="1297"/>
      <c r="N526" s="1297"/>
      <c r="O526" s="1297"/>
      <c r="P526" s="1297"/>
      <c r="Q526" s="1297"/>
      <c r="R526" s="1297"/>
      <c r="S526" s="1297"/>
      <c r="T526" s="1297"/>
      <c r="U526" s="1297"/>
      <c r="V526" s="1297"/>
      <c r="W526" s="1297"/>
      <c r="X526" s="1297"/>
      <c r="Y526" s="1297"/>
      <c r="Z526" s="1297"/>
      <c r="AA526" s="1297"/>
      <c r="AB526" s="1297"/>
      <c r="AC526" s="1297"/>
    </row>
    <row r="527">
      <c r="A527" s="1297"/>
      <c r="B527" s="1297"/>
      <c r="C527" s="1297"/>
      <c r="D527" s="1297"/>
      <c r="E527" s="1297"/>
      <c r="F527" s="1296"/>
      <c r="G527" s="1296"/>
      <c r="H527" s="1296"/>
      <c r="I527" s="1296"/>
      <c r="J527" s="1296"/>
      <c r="K527" s="1296"/>
      <c r="L527" s="1297"/>
      <c r="M527" s="1297"/>
      <c r="N527" s="1297"/>
      <c r="O527" s="1297"/>
      <c r="P527" s="1297"/>
      <c r="Q527" s="1297"/>
      <c r="R527" s="1297"/>
      <c r="S527" s="1297"/>
      <c r="T527" s="1297"/>
      <c r="U527" s="1297"/>
      <c r="V527" s="1297"/>
      <c r="W527" s="1297"/>
      <c r="X527" s="1297"/>
      <c r="Y527" s="1297"/>
      <c r="Z527" s="1297"/>
      <c r="AA527" s="1297"/>
      <c r="AB527" s="1297"/>
      <c r="AC527" s="1297"/>
    </row>
    <row r="528">
      <c r="A528" s="1297"/>
      <c r="B528" s="1297"/>
      <c r="C528" s="1297"/>
      <c r="D528" s="1297"/>
      <c r="E528" s="1297"/>
      <c r="F528" s="1296"/>
      <c r="G528" s="1296"/>
      <c r="H528" s="1296"/>
      <c r="I528" s="1296"/>
      <c r="J528" s="1296"/>
      <c r="K528" s="1296"/>
      <c r="L528" s="1297"/>
      <c r="M528" s="1297"/>
      <c r="N528" s="1297"/>
      <c r="O528" s="1297"/>
      <c r="P528" s="1297"/>
      <c r="Q528" s="1297"/>
      <c r="R528" s="1297"/>
      <c r="S528" s="1297"/>
      <c r="T528" s="1297"/>
      <c r="U528" s="1297"/>
      <c r="V528" s="1297"/>
      <c r="W528" s="1297"/>
      <c r="X528" s="1297"/>
      <c r="Y528" s="1297"/>
      <c r="Z528" s="1297"/>
      <c r="AA528" s="1297"/>
      <c r="AB528" s="1297"/>
      <c r="AC528" s="1297"/>
    </row>
    <row r="529">
      <c r="A529" s="1297"/>
      <c r="B529" s="1297"/>
      <c r="C529" s="1297"/>
      <c r="D529" s="1297"/>
      <c r="E529" s="1297"/>
      <c r="F529" s="1296"/>
      <c r="G529" s="1296"/>
      <c r="H529" s="1296"/>
      <c r="I529" s="1296"/>
      <c r="J529" s="1296"/>
      <c r="K529" s="1296"/>
      <c r="L529" s="1297"/>
      <c r="M529" s="1297"/>
      <c r="N529" s="1297"/>
      <c r="O529" s="1297"/>
      <c r="P529" s="1297"/>
      <c r="Q529" s="1297"/>
      <c r="R529" s="1297"/>
      <c r="S529" s="1297"/>
      <c r="T529" s="1297"/>
      <c r="U529" s="1297"/>
      <c r="V529" s="1297"/>
      <c r="W529" s="1297"/>
      <c r="X529" s="1297"/>
      <c r="Y529" s="1297"/>
      <c r="Z529" s="1297"/>
      <c r="AA529" s="1297"/>
      <c r="AB529" s="1297"/>
      <c r="AC529" s="1297"/>
    </row>
    <row r="530">
      <c r="A530" s="1297"/>
      <c r="B530" s="1297"/>
      <c r="C530" s="1297"/>
      <c r="D530" s="1297"/>
      <c r="E530" s="1297"/>
      <c r="F530" s="1296"/>
      <c r="G530" s="1296"/>
      <c r="H530" s="1296"/>
      <c r="I530" s="1296"/>
      <c r="J530" s="1296"/>
      <c r="K530" s="1296"/>
      <c r="L530" s="1297"/>
      <c r="M530" s="1297"/>
      <c r="N530" s="1297"/>
      <c r="O530" s="1297"/>
      <c r="P530" s="1297"/>
      <c r="Q530" s="1297"/>
      <c r="R530" s="1297"/>
      <c r="S530" s="1297"/>
      <c r="T530" s="1297"/>
      <c r="U530" s="1297"/>
      <c r="V530" s="1297"/>
      <c r="W530" s="1297"/>
      <c r="X530" s="1297"/>
      <c r="Y530" s="1297"/>
      <c r="Z530" s="1297"/>
      <c r="AA530" s="1297"/>
      <c r="AB530" s="1297"/>
      <c r="AC530" s="1297"/>
    </row>
    <row r="531">
      <c r="A531" s="1297"/>
      <c r="B531" s="1297"/>
      <c r="C531" s="1297"/>
      <c r="D531" s="1297"/>
      <c r="E531" s="1297"/>
      <c r="F531" s="1296"/>
      <c r="G531" s="1296"/>
      <c r="H531" s="1296"/>
      <c r="I531" s="1296"/>
      <c r="J531" s="1296"/>
      <c r="K531" s="1296"/>
      <c r="L531" s="1297"/>
      <c r="M531" s="1297"/>
      <c r="N531" s="1297"/>
      <c r="O531" s="1297"/>
      <c r="P531" s="1297"/>
      <c r="Q531" s="1297"/>
      <c r="R531" s="1297"/>
      <c r="S531" s="1297"/>
      <c r="T531" s="1297"/>
      <c r="U531" s="1297"/>
      <c r="V531" s="1297"/>
      <c r="W531" s="1297"/>
      <c r="X531" s="1297"/>
      <c r="Y531" s="1297"/>
      <c r="Z531" s="1297"/>
      <c r="AA531" s="1297"/>
      <c r="AB531" s="1297"/>
      <c r="AC531" s="1297"/>
    </row>
    <row r="532">
      <c r="A532" s="1297"/>
      <c r="B532" s="1297"/>
      <c r="C532" s="1297"/>
      <c r="D532" s="1297"/>
      <c r="E532" s="1297"/>
      <c r="F532" s="1296"/>
      <c r="G532" s="1296"/>
      <c r="H532" s="1296"/>
      <c r="I532" s="1296"/>
      <c r="J532" s="1296"/>
      <c r="K532" s="1296"/>
      <c r="L532" s="1297"/>
      <c r="M532" s="1297"/>
      <c r="N532" s="1297"/>
      <c r="O532" s="1297"/>
      <c r="P532" s="1297"/>
      <c r="Q532" s="1297"/>
      <c r="R532" s="1297"/>
      <c r="S532" s="1297"/>
      <c r="T532" s="1297"/>
      <c r="U532" s="1297"/>
      <c r="V532" s="1297"/>
      <c r="W532" s="1297"/>
      <c r="X532" s="1297"/>
      <c r="Y532" s="1297"/>
      <c r="Z532" s="1297"/>
      <c r="AA532" s="1297"/>
      <c r="AB532" s="1297"/>
      <c r="AC532" s="1297"/>
    </row>
    <row r="533">
      <c r="A533" s="1297"/>
      <c r="B533" s="1297"/>
      <c r="C533" s="1297"/>
      <c r="D533" s="1297"/>
      <c r="E533" s="1297"/>
      <c r="F533" s="1296"/>
      <c r="G533" s="1296"/>
      <c r="H533" s="1296"/>
      <c r="I533" s="1296"/>
      <c r="J533" s="1296"/>
      <c r="K533" s="1296"/>
      <c r="L533" s="1297"/>
      <c r="M533" s="1297"/>
      <c r="N533" s="1297"/>
      <c r="O533" s="1297"/>
      <c r="P533" s="1297"/>
      <c r="Q533" s="1297"/>
      <c r="R533" s="1297"/>
      <c r="S533" s="1297"/>
      <c r="T533" s="1297"/>
      <c r="U533" s="1297"/>
      <c r="V533" s="1297"/>
      <c r="W533" s="1297"/>
      <c r="X533" s="1297"/>
      <c r="Y533" s="1297"/>
      <c r="Z533" s="1297"/>
      <c r="AA533" s="1297"/>
      <c r="AB533" s="1297"/>
      <c r="AC533" s="1297"/>
    </row>
    <row r="534">
      <c r="A534" s="1297"/>
      <c r="B534" s="1297"/>
      <c r="C534" s="1297"/>
      <c r="D534" s="1297"/>
      <c r="E534" s="1297"/>
      <c r="F534" s="1296"/>
      <c r="G534" s="1296"/>
      <c r="H534" s="1296"/>
      <c r="I534" s="1296"/>
      <c r="J534" s="1296"/>
      <c r="K534" s="1296"/>
      <c r="L534" s="1297"/>
      <c r="M534" s="1297"/>
      <c r="N534" s="1297"/>
      <c r="O534" s="1297"/>
      <c r="P534" s="1297"/>
      <c r="Q534" s="1297"/>
      <c r="R534" s="1297"/>
      <c r="S534" s="1297"/>
      <c r="T534" s="1297"/>
      <c r="U534" s="1297"/>
      <c r="V534" s="1297"/>
      <c r="W534" s="1297"/>
      <c r="X534" s="1297"/>
      <c r="Y534" s="1297"/>
      <c r="Z534" s="1297"/>
      <c r="AA534" s="1297"/>
      <c r="AB534" s="1297"/>
      <c r="AC534" s="1297"/>
    </row>
    <row r="535">
      <c r="A535" s="1297"/>
      <c r="B535" s="1297"/>
      <c r="C535" s="1297"/>
      <c r="D535" s="1297"/>
      <c r="E535" s="1297"/>
      <c r="F535" s="1296"/>
      <c r="G535" s="1296"/>
      <c r="H535" s="1296"/>
      <c r="I535" s="1296"/>
      <c r="J535" s="1296"/>
      <c r="K535" s="1296"/>
      <c r="L535" s="1297"/>
      <c r="M535" s="1297"/>
      <c r="N535" s="1297"/>
      <c r="O535" s="1297"/>
      <c r="P535" s="1297"/>
      <c r="Q535" s="1297"/>
      <c r="R535" s="1297"/>
      <c r="S535" s="1297"/>
      <c r="T535" s="1297"/>
      <c r="U535" s="1297"/>
      <c r="V535" s="1297"/>
      <c r="W535" s="1297"/>
      <c r="X535" s="1297"/>
      <c r="Y535" s="1297"/>
      <c r="Z535" s="1297"/>
      <c r="AA535" s="1297"/>
      <c r="AB535" s="1297"/>
      <c r="AC535" s="1297"/>
    </row>
    <row r="536">
      <c r="A536" s="1297"/>
      <c r="B536" s="1297"/>
      <c r="C536" s="1297"/>
      <c r="D536" s="1297"/>
      <c r="E536" s="1297"/>
      <c r="F536" s="1296"/>
      <c r="G536" s="1296"/>
      <c r="H536" s="1296"/>
      <c r="I536" s="1296"/>
      <c r="J536" s="1296"/>
      <c r="K536" s="1296"/>
      <c r="L536" s="1297"/>
      <c r="M536" s="1297"/>
      <c r="N536" s="1297"/>
      <c r="O536" s="1297"/>
      <c r="P536" s="1297"/>
      <c r="Q536" s="1297"/>
      <c r="R536" s="1297"/>
      <c r="S536" s="1297"/>
      <c r="T536" s="1297"/>
      <c r="U536" s="1297"/>
      <c r="V536" s="1297"/>
      <c r="W536" s="1297"/>
      <c r="X536" s="1297"/>
      <c r="Y536" s="1297"/>
      <c r="Z536" s="1297"/>
      <c r="AA536" s="1297"/>
      <c r="AB536" s="1297"/>
      <c r="AC536" s="1297"/>
    </row>
    <row r="537">
      <c r="A537" s="1297"/>
      <c r="B537" s="1297"/>
      <c r="C537" s="1297"/>
      <c r="D537" s="1297"/>
      <c r="E537" s="1297"/>
      <c r="F537" s="1296"/>
      <c r="G537" s="1296"/>
      <c r="H537" s="1296"/>
      <c r="I537" s="1296"/>
      <c r="J537" s="1296"/>
      <c r="K537" s="1296"/>
      <c r="L537" s="1297"/>
      <c r="M537" s="1297"/>
      <c r="N537" s="1297"/>
      <c r="O537" s="1297"/>
      <c r="P537" s="1297"/>
      <c r="Q537" s="1297"/>
      <c r="R537" s="1297"/>
      <c r="S537" s="1297"/>
      <c r="T537" s="1297"/>
      <c r="U537" s="1297"/>
      <c r="V537" s="1297"/>
      <c r="W537" s="1297"/>
      <c r="X537" s="1297"/>
      <c r="Y537" s="1297"/>
      <c r="Z537" s="1297"/>
      <c r="AA537" s="1297"/>
      <c r="AB537" s="1297"/>
      <c r="AC537" s="1297"/>
    </row>
    <row r="538">
      <c r="A538" s="1297"/>
      <c r="B538" s="1297"/>
      <c r="C538" s="1297"/>
      <c r="D538" s="1297"/>
      <c r="E538" s="1297"/>
      <c r="F538" s="1296"/>
      <c r="G538" s="1296"/>
      <c r="H538" s="1296"/>
      <c r="I538" s="1296"/>
      <c r="J538" s="1296"/>
      <c r="K538" s="1296"/>
      <c r="L538" s="1297"/>
      <c r="M538" s="1297"/>
      <c r="N538" s="1297"/>
      <c r="O538" s="1297"/>
      <c r="P538" s="1297"/>
      <c r="Q538" s="1297"/>
      <c r="R538" s="1297"/>
      <c r="S538" s="1297"/>
      <c r="T538" s="1297"/>
      <c r="U538" s="1297"/>
      <c r="V538" s="1297"/>
      <c r="W538" s="1297"/>
      <c r="X538" s="1297"/>
      <c r="Y538" s="1297"/>
      <c r="Z538" s="1297"/>
      <c r="AA538" s="1297"/>
      <c r="AB538" s="1297"/>
      <c r="AC538" s="1297"/>
    </row>
    <row r="539">
      <c r="A539" s="1297"/>
      <c r="B539" s="1297"/>
      <c r="C539" s="1297"/>
      <c r="D539" s="1297"/>
      <c r="E539" s="1297"/>
      <c r="F539" s="1296"/>
      <c r="G539" s="1296"/>
      <c r="H539" s="1296"/>
      <c r="I539" s="1296"/>
      <c r="J539" s="1296"/>
      <c r="K539" s="1296"/>
      <c r="L539" s="1297"/>
      <c r="M539" s="1297"/>
      <c r="N539" s="1297"/>
      <c r="O539" s="1297"/>
      <c r="P539" s="1297"/>
      <c r="Q539" s="1297"/>
      <c r="R539" s="1297"/>
      <c r="S539" s="1297"/>
      <c r="T539" s="1297"/>
      <c r="U539" s="1297"/>
      <c r="V539" s="1297"/>
      <c r="W539" s="1297"/>
      <c r="X539" s="1297"/>
      <c r="Y539" s="1297"/>
      <c r="Z539" s="1297"/>
      <c r="AA539" s="1297"/>
      <c r="AB539" s="1297"/>
      <c r="AC539" s="1297"/>
    </row>
    <row r="540">
      <c r="A540" s="1297"/>
      <c r="B540" s="1297"/>
      <c r="C540" s="1297"/>
      <c r="D540" s="1297"/>
      <c r="E540" s="1297"/>
      <c r="F540" s="1296"/>
      <c r="G540" s="1296"/>
      <c r="H540" s="1296"/>
      <c r="I540" s="1296"/>
      <c r="J540" s="1296"/>
      <c r="K540" s="1296"/>
      <c r="L540" s="1297"/>
      <c r="M540" s="1297"/>
      <c r="N540" s="1297"/>
      <c r="O540" s="1297"/>
      <c r="P540" s="1297"/>
      <c r="Q540" s="1297"/>
      <c r="R540" s="1297"/>
      <c r="S540" s="1297"/>
      <c r="T540" s="1297"/>
      <c r="U540" s="1297"/>
      <c r="V540" s="1297"/>
      <c r="W540" s="1297"/>
      <c r="X540" s="1297"/>
      <c r="Y540" s="1297"/>
      <c r="Z540" s="1297"/>
      <c r="AA540" s="1297"/>
      <c r="AB540" s="1297"/>
      <c r="AC540" s="1297"/>
    </row>
    <row r="541">
      <c r="A541" s="1297"/>
      <c r="B541" s="1297"/>
      <c r="C541" s="1297"/>
      <c r="D541" s="1297"/>
      <c r="E541" s="1297"/>
      <c r="F541" s="1296"/>
      <c r="G541" s="1296"/>
      <c r="H541" s="1296"/>
      <c r="I541" s="1296"/>
      <c r="J541" s="1296"/>
      <c r="K541" s="1296"/>
      <c r="L541" s="1297"/>
      <c r="M541" s="1297"/>
      <c r="N541" s="1297"/>
      <c r="O541" s="1297"/>
      <c r="P541" s="1297"/>
      <c r="Q541" s="1297"/>
      <c r="R541" s="1297"/>
      <c r="S541" s="1297"/>
      <c r="T541" s="1297"/>
      <c r="U541" s="1297"/>
      <c r="V541" s="1297"/>
      <c r="W541" s="1297"/>
      <c r="X541" s="1297"/>
      <c r="Y541" s="1297"/>
      <c r="Z541" s="1297"/>
      <c r="AA541" s="1297"/>
      <c r="AB541" s="1297"/>
      <c r="AC541" s="1297"/>
    </row>
    <row r="542">
      <c r="A542" s="1297"/>
      <c r="B542" s="1297"/>
      <c r="C542" s="1297"/>
      <c r="D542" s="1297"/>
      <c r="E542" s="1297"/>
      <c r="F542" s="1296"/>
      <c r="G542" s="1296"/>
      <c r="H542" s="1296"/>
      <c r="I542" s="1296"/>
      <c r="J542" s="1296"/>
      <c r="K542" s="1296"/>
      <c r="L542" s="1297"/>
      <c r="M542" s="1297"/>
      <c r="N542" s="1297"/>
      <c r="O542" s="1297"/>
      <c r="P542" s="1297"/>
      <c r="Q542" s="1297"/>
      <c r="R542" s="1297"/>
      <c r="S542" s="1297"/>
      <c r="T542" s="1297"/>
      <c r="U542" s="1297"/>
      <c r="V542" s="1297"/>
      <c r="W542" s="1297"/>
      <c r="X542" s="1297"/>
      <c r="Y542" s="1297"/>
      <c r="Z542" s="1297"/>
      <c r="AA542" s="1297"/>
      <c r="AB542" s="1297"/>
      <c r="AC542" s="1297"/>
    </row>
    <row r="543">
      <c r="A543" s="1297"/>
      <c r="B543" s="1297"/>
      <c r="C543" s="1297"/>
      <c r="D543" s="1297"/>
      <c r="E543" s="1297"/>
      <c r="F543" s="1296"/>
      <c r="G543" s="1296"/>
      <c r="H543" s="1296"/>
      <c r="I543" s="1296"/>
      <c r="J543" s="1296"/>
      <c r="K543" s="1296"/>
      <c r="L543" s="1297"/>
      <c r="M543" s="1297"/>
      <c r="N543" s="1297"/>
      <c r="O543" s="1297"/>
      <c r="P543" s="1297"/>
      <c r="Q543" s="1297"/>
      <c r="R543" s="1297"/>
      <c r="S543" s="1297"/>
      <c r="T543" s="1297"/>
      <c r="U543" s="1297"/>
      <c r="V543" s="1297"/>
      <c r="W543" s="1297"/>
      <c r="X543" s="1297"/>
      <c r="Y543" s="1297"/>
      <c r="Z543" s="1297"/>
      <c r="AA543" s="1297"/>
      <c r="AB543" s="1297"/>
      <c r="AC543" s="1297"/>
    </row>
    <row r="544">
      <c r="A544" s="1297"/>
      <c r="B544" s="1297"/>
      <c r="C544" s="1297"/>
      <c r="D544" s="1297"/>
      <c r="E544" s="1297"/>
      <c r="F544" s="1296"/>
      <c r="G544" s="1296"/>
      <c r="H544" s="1296"/>
      <c r="I544" s="1296"/>
      <c r="J544" s="1296"/>
      <c r="K544" s="1296"/>
      <c r="L544" s="1297"/>
      <c r="M544" s="1297"/>
      <c r="N544" s="1297"/>
      <c r="O544" s="1297"/>
      <c r="P544" s="1297"/>
      <c r="Q544" s="1297"/>
      <c r="R544" s="1297"/>
      <c r="S544" s="1297"/>
      <c r="T544" s="1297"/>
      <c r="U544" s="1297"/>
      <c r="V544" s="1297"/>
      <c r="W544" s="1297"/>
      <c r="X544" s="1297"/>
      <c r="Y544" s="1297"/>
      <c r="Z544" s="1297"/>
      <c r="AA544" s="1297"/>
      <c r="AB544" s="1297"/>
      <c r="AC544" s="1297"/>
    </row>
    <row r="545">
      <c r="A545" s="1297"/>
      <c r="B545" s="1297"/>
      <c r="C545" s="1297"/>
      <c r="D545" s="1297"/>
      <c r="E545" s="1297"/>
      <c r="F545" s="1296"/>
      <c r="G545" s="1296"/>
      <c r="H545" s="1296"/>
      <c r="I545" s="1296"/>
      <c r="J545" s="1296"/>
      <c r="K545" s="1296"/>
      <c r="L545" s="1297"/>
      <c r="M545" s="1297"/>
      <c r="N545" s="1297"/>
      <c r="O545" s="1297"/>
      <c r="P545" s="1297"/>
      <c r="Q545" s="1297"/>
      <c r="R545" s="1297"/>
      <c r="S545" s="1297"/>
      <c r="T545" s="1297"/>
      <c r="U545" s="1297"/>
      <c r="V545" s="1297"/>
      <c r="W545" s="1297"/>
      <c r="X545" s="1297"/>
      <c r="Y545" s="1297"/>
      <c r="Z545" s="1297"/>
      <c r="AA545" s="1297"/>
      <c r="AB545" s="1297"/>
      <c r="AC545" s="1297"/>
    </row>
    <row r="546">
      <c r="A546" s="1297"/>
      <c r="B546" s="1297"/>
      <c r="C546" s="1297"/>
      <c r="D546" s="1297"/>
      <c r="E546" s="1297"/>
      <c r="F546" s="1296"/>
      <c r="G546" s="1296"/>
      <c r="H546" s="1296"/>
      <c r="I546" s="1296"/>
      <c r="J546" s="1296"/>
      <c r="K546" s="1296"/>
      <c r="L546" s="1297"/>
      <c r="M546" s="1297"/>
      <c r="N546" s="1297"/>
      <c r="O546" s="1297"/>
      <c r="P546" s="1297"/>
      <c r="Q546" s="1297"/>
      <c r="R546" s="1297"/>
      <c r="S546" s="1297"/>
      <c r="T546" s="1297"/>
      <c r="U546" s="1297"/>
      <c r="V546" s="1297"/>
      <c r="W546" s="1297"/>
      <c r="X546" s="1297"/>
      <c r="Y546" s="1297"/>
      <c r="Z546" s="1297"/>
      <c r="AA546" s="1297"/>
      <c r="AB546" s="1297"/>
      <c r="AC546" s="1297"/>
    </row>
    <row r="547">
      <c r="A547" s="1297"/>
      <c r="B547" s="1297"/>
      <c r="C547" s="1297"/>
      <c r="D547" s="1297"/>
      <c r="E547" s="1297"/>
      <c r="F547" s="1296"/>
      <c r="G547" s="1296"/>
      <c r="H547" s="1296"/>
      <c r="I547" s="1296"/>
      <c r="J547" s="1296"/>
      <c r="K547" s="1296"/>
      <c r="L547" s="1297"/>
      <c r="M547" s="1297"/>
      <c r="N547" s="1297"/>
      <c r="O547" s="1297"/>
      <c r="P547" s="1297"/>
      <c r="Q547" s="1297"/>
      <c r="R547" s="1297"/>
      <c r="S547" s="1297"/>
      <c r="T547" s="1297"/>
      <c r="U547" s="1297"/>
      <c r="V547" s="1297"/>
      <c r="W547" s="1297"/>
      <c r="X547" s="1297"/>
      <c r="Y547" s="1297"/>
      <c r="Z547" s="1297"/>
      <c r="AA547" s="1297"/>
      <c r="AB547" s="1297"/>
      <c r="AC547" s="1297"/>
    </row>
    <row r="548">
      <c r="A548" s="1297"/>
      <c r="B548" s="1297"/>
      <c r="C548" s="1297"/>
      <c r="D548" s="1297"/>
      <c r="E548" s="1297"/>
      <c r="F548" s="1296"/>
      <c r="G548" s="1296"/>
      <c r="H548" s="1296"/>
      <c r="I548" s="1296"/>
      <c r="J548" s="1296"/>
      <c r="K548" s="1296"/>
      <c r="L548" s="1297"/>
      <c r="M548" s="1297"/>
      <c r="N548" s="1297"/>
      <c r="O548" s="1297"/>
      <c r="P548" s="1297"/>
      <c r="Q548" s="1297"/>
      <c r="R548" s="1297"/>
      <c r="S548" s="1297"/>
      <c r="T548" s="1297"/>
      <c r="U548" s="1297"/>
      <c r="V548" s="1297"/>
      <c r="W548" s="1297"/>
      <c r="X548" s="1297"/>
      <c r="Y548" s="1297"/>
      <c r="Z548" s="1297"/>
      <c r="AA548" s="1297"/>
      <c r="AB548" s="1297"/>
      <c r="AC548" s="1297"/>
    </row>
    <row r="549">
      <c r="A549" s="1297"/>
      <c r="B549" s="1297"/>
      <c r="C549" s="1297"/>
      <c r="D549" s="1297"/>
      <c r="E549" s="1297"/>
      <c r="F549" s="1296"/>
      <c r="G549" s="1296"/>
      <c r="H549" s="1296"/>
      <c r="I549" s="1296"/>
      <c r="J549" s="1296"/>
      <c r="K549" s="1296"/>
      <c r="L549" s="1297"/>
      <c r="M549" s="1297"/>
      <c r="N549" s="1297"/>
      <c r="O549" s="1297"/>
      <c r="P549" s="1297"/>
      <c r="Q549" s="1297"/>
      <c r="R549" s="1297"/>
      <c r="S549" s="1297"/>
      <c r="T549" s="1297"/>
      <c r="U549" s="1297"/>
      <c r="V549" s="1297"/>
      <c r="W549" s="1297"/>
      <c r="X549" s="1297"/>
      <c r="Y549" s="1297"/>
      <c r="Z549" s="1297"/>
      <c r="AA549" s="1297"/>
      <c r="AB549" s="1297"/>
      <c r="AC549" s="1297"/>
    </row>
    <row r="550">
      <c r="A550" s="1297"/>
      <c r="B550" s="1297"/>
      <c r="C550" s="1297"/>
      <c r="D550" s="1297"/>
      <c r="E550" s="1297"/>
      <c r="F550" s="1296"/>
      <c r="G550" s="1296"/>
      <c r="H550" s="1296"/>
      <c r="I550" s="1296"/>
      <c r="J550" s="1296"/>
      <c r="K550" s="1296"/>
      <c r="L550" s="1297"/>
      <c r="M550" s="1297"/>
      <c r="N550" s="1297"/>
      <c r="O550" s="1297"/>
      <c r="P550" s="1297"/>
      <c r="Q550" s="1297"/>
      <c r="R550" s="1297"/>
      <c r="S550" s="1297"/>
      <c r="T550" s="1297"/>
      <c r="U550" s="1297"/>
      <c r="V550" s="1297"/>
      <c r="W550" s="1297"/>
      <c r="X550" s="1297"/>
      <c r="Y550" s="1297"/>
      <c r="Z550" s="1297"/>
      <c r="AA550" s="1297"/>
      <c r="AB550" s="1297"/>
      <c r="AC550" s="1297"/>
    </row>
    <row r="551">
      <c r="A551" s="1297"/>
      <c r="B551" s="1297"/>
      <c r="C551" s="1297"/>
      <c r="D551" s="1297"/>
      <c r="E551" s="1297"/>
      <c r="F551" s="1296"/>
      <c r="G551" s="1296"/>
      <c r="H551" s="1296"/>
      <c r="I551" s="1296"/>
      <c r="J551" s="1296"/>
      <c r="K551" s="1296"/>
      <c r="L551" s="1297"/>
      <c r="M551" s="1297"/>
      <c r="N551" s="1297"/>
      <c r="O551" s="1297"/>
      <c r="P551" s="1297"/>
      <c r="Q551" s="1297"/>
      <c r="R551" s="1297"/>
      <c r="S551" s="1297"/>
      <c r="T551" s="1297"/>
      <c r="U551" s="1297"/>
      <c r="V551" s="1297"/>
      <c r="W551" s="1297"/>
      <c r="X551" s="1297"/>
      <c r="Y551" s="1297"/>
      <c r="Z551" s="1297"/>
      <c r="AA551" s="1297"/>
      <c r="AB551" s="1297"/>
      <c r="AC551" s="1297"/>
    </row>
    <row r="552">
      <c r="A552" s="1297"/>
      <c r="B552" s="1297"/>
      <c r="C552" s="1297"/>
      <c r="D552" s="1297"/>
      <c r="E552" s="1297"/>
      <c r="F552" s="1296"/>
      <c r="G552" s="1296"/>
      <c r="H552" s="1296"/>
      <c r="I552" s="1296"/>
      <c r="J552" s="1296"/>
      <c r="K552" s="1296"/>
      <c r="L552" s="1297"/>
      <c r="M552" s="1297"/>
      <c r="N552" s="1297"/>
      <c r="O552" s="1297"/>
      <c r="P552" s="1297"/>
      <c r="Q552" s="1297"/>
      <c r="R552" s="1297"/>
      <c r="S552" s="1297"/>
      <c r="T552" s="1297"/>
      <c r="U552" s="1297"/>
      <c r="V552" s="1297"/>
      <c r="W552" s="1297"/>
      <c r="X552" s="1297"/>
      <c r="Y552" s="1297"/>
      <c r="Z552" s="1297"/>
      <c r="AA552" s="1297"/>
      <c r="AB552" s="1297"/>
      <c r="AC552" s="1297"/>
    </row>
    <row r="553">
      <c r="A553" s="1297"/>
      <c r="B553" s="1297"/>
      <c r="C553" s="1297"/>
      <c r="D553" s="1297"/>
      <c r="E553" s="1297"/>
      <c r="F553" s="1296"/>
      <c r="G553" s="1296"/>
      <c r="H553" s="1296"/>
      <c r="I553" s="1296"/>
      <c r="J553" s="1296"/>
      <c r="K553" s="1296"/>
      <c r="L553" s="1297"/>
      <c r="M553" s="1297"/>
      <c r="N553" s="1297"/>
      <c r="O553" s="1297"/>
      <c r="P553" s="1297"/>
      <c r="Q553" s="1297"/>
      <c r="R553" s="1297"/>
      <c r="S553" s="1297"/>
      <c r="T553" s="1297"/>
      <c r="U553" s="1297"/>
      <c r="V553" s="1297"/>
      <c r="W553" s="1297"/>
      <c r="X553" s="1297"/>
      <c r="Y553" s="1297"/>
      <c r="Z553" s="1297"/>
      <c r="AA553" s="1297"/>
      <c r="AB553" s="1297"/>
      <c r="AC553" s="1297"/>
    </row>
    <row r="554">
      <c r="A554" s="1297"/>
      <c r="B554" s="1297"/>
      <c r="C554" s="1297"/>
      <c r="D554" s="1297"/>
      <c r="E554" s="1297"/>
      <c r="F554" s="1296"/>
      <c r="G554" s="1296"/>
      <c r="H554" s="1296"/>
      <c r="I554" s="1296"/>
      <c r="J554" s="1296"/>
      <c r="K554" s="1296"/>
      <c r="L554" s="1297"/>
      <c r="M554" s="1297"/>
      <c r="N554" s="1297"/>
      <c r="O554" s="1297"/>
      <c r="P554" s="1297"/>
      <c r="Q554" s="1297"/>
      <c r="R554" s="1297"/>
      <c r="S554" s="1297"/>
      <c r="T554" s="1297"/>
      <c r="U554" s="1297"/>
      <c r="V554" s="1297"/>
      <c r="W554" s="1297"/>
      <c r="X554" s="1297"/>
      <c r="Y554" s="1297"/>
      <c r="Z554" s="1297"/>
      <c r="AA554" s="1297"/>
      <c r="AB554" s="1297"/>
      <c r="AC554" s="1297"/>
    </row>
    <row r="555">
      <c r="A555" s="1297"/>
      <c r="B555" s="1297"/>
      <c r="C555" s="1297"/>
      <c r="D555" s="1297"/>
      <c r="E555" s="1297"/>
      <c r="F555" s="1296"/>
      <c r="G555" s="1296"/>
      <c r="H555" s="1296"/>
      <c r="I555" s="1296"/>
      <c r="J555" s="1296"/>
      <c r="K555" s="1296"/>
      <c r="L555" s="1297"/>
      <c r="M555" s="1297"/>
      <c r="N555" s="1297"/>
      <c r="O555" s="1297"/>
      <c r="P555" s="1297"/>
      <c r="Q555" s="1297"/>
      <c r="R555" s="1297"/>
      <c r="S555" s="1297"/>
      <c r="T555" s="1297"/>
      <c r="U555" s="1297"/>
      <c r="V555" s="1297"/>
      <c r="W555" s="1297"/>
      <c r="X555" s="1297"/>
      <c r="Y555" s="1297"/>
      <c r="Z555" s="1297"/>
      <c r="AA555" s="1297"/>
      <c r="AB555" s="1297"/>
      <c r="AC555" s="1297"/>
    </row>
    <row r="556">
      <c r="A556" s="1297"/>
      <c r="B556" s="1297"/>
      <c r="C556" s="1297"/>
      <c r="D556" s="1297"/>
      <c r="E556" s="1297"/>
      <c r="F556" s="1296"/>
      <c r="G556" s="1296"/>
      <c r="H556" s="1296"/>
      <c r="I556" s="1296"/>
      <c r="J556" s="1296"/>
      <c r="K556" s="1296"/>
      <c r="L556" s="1297"/>
      <c r="M556" s="1297"/>
      <c r="N556" s="1297"/>
      <c r="O556" s="1297"/>
      <c r="P556" s="1297"/>
      <c r="Q556" s="1297"/>
      <c r="R556" s="1297"/>
      <c r="S556" s="1297"/>
      <c r="T556" s="1297"/>
      <c r="U556" s="1297"/>
      <c r="V556" s="1297"/>
      <c r="W556" s="1297"/>
      <c r="X556" s="1297"/>
      <c r="Y556" s="1297"/>
      <c r="Z556" s="1297"/>
      <c r="AA556" s="1297"/>
      <c r="AB556" s="1297"/>
      <c r="AC556" s="1297"/>
    </row>
    <row r="557">
      <c r="A557" s="1297"/>
      <c r="B557" s="1297"/>
      <c r="C557" s="1297"/>
      <c r="D557" s="1297"/>
      <c r="E557" s="1297"/>
      <c r="F557" s="1296"/>
      <c r="G557" s="1296"/>
      <c r="H557" s="1296"/>
      <c r="I557" s="1296"/>
      <c r="J557" s="1296"/>
      <c r="K557" s="1296"/>
      <c r="L557" s="1297"/>
      <c r="M557" s="1297"/>
      <c r="N557" s="1297"/>
      <c r="O557" s="1297"/>
      <c r="P557" s="1297"/>
      <c r="Q557" s="1297"/>
      <c r="R557" s="1297"/>
      <c r="S557" s="1297"/>
      <c r="T557" s="1297"/>
      <c r="U557" s="1297"/>
      <c r="V557" s="1297"/>
      <c r="W557" s="1297"/>
      <c r="X557" s="1297"/>
      <c r="Y557" s="1297"/>
      <c r="Z557" s="1297"/>
      <c r="AA557" s="1297"/>
      <c r="AB557" s="1297"/>
      <c r="AC557" s="1297"/>
    </row>
    <row r="558">
      <c r="A558" s="1297"/>
      <c r="B558" s="1297"/>
      <c r="C558" s="1297"/>
      <c r="D558" s="1297"/>
      <c r="E558" s="1297"/>
      <c r="F558" s="1296"/>
      <c r="G558" s="1296"/>
      <c r="H558" s="1296"/>
      <c r="I558" s="1296"/>
      <c r="J558" s="1296"/>
      <c r="K558" s="1296"/>
      <c r="L558" s="1297"/>
      <c r="M558" s="1297"/>
      <c r="N558" s="1297"/>
      <c r="O558" s="1297"/>
      <c r="P558" s="1297"/>
      <c r="Q558" s="1297"/>
      <c r="R558" s="1297"/>
      <c r="S558" s="1297"/>
      <c r="T558" s="1297"/>
      <c r="U558" s="1297"/>
      <c r="V558" s="1297"/>
      <c r="W558" s="1297"/>
      <c r="X558" s="1297"/>
      <c r="Y558" s="1297"/>
      <c r="Z558" s="1297"/>
      <c r="AA558" s="1297"/>
      <c r="AB558" s="1297"/>
      <c r="AC558" s="1297"/>
    </row>
    <row r="559">
      <c r="A559" s="1297"/>
      <c r="B559" s="1297"/>
      <c r="C559" s="1297"/>
      <c r="D559" s="1297"/>
      <c r="E559" s="1297"/>
      <c r="F559" s="1296"/>
      <c r="G559" s="1296"/>
      <c r="H559" s="1296"/>
      <c r="I559" s="1296"/>
      <c r="J559" s="1296"/>
      <c r="K559" s="1296"/>
      <c r="L559" s="1297"/>
      <c r="M559" s="1297"/>
      <c r="N559" s="1297"/>
      <c r="O559" s="1297"/>
      <c r="P559" s="1297"/>
      <c r="Q559" s="1297"/>
      <c r="R559" s="1297"/>
      <c r="S559" s="1297"/>
      <c r="T559" s="1297"/>
      <c r="U559" s="1297"/>
      <c r="V559" s="1297"/>
      <c r="W559" s="1297"/>
      <c r="X559" s="1297"/>
      <c r="Y559" s="1297"/>
      <c r="Z559" s="1297"/>
      <c r="AA559" s="1297"/>
      <c r="AB559" s="1297"/>
      <c r="AC559" s="1297"/>
    </row>
    <row r="560">
      <c r="A560" s="1297"/>
      <c r="B560" s="1297"/>
      <c r="C560" s="1297"/>
      <c r="D560" s="1297"/>
      <c r="E560" s="1297"/>
      <c r="F560" s="1296"/>
      <c r="G560" s="1296"/>
      <c r="H560" s="1296"/>
      <c r="I560" s="1296"/>
      <c r="J560" s="1296"/>
      <c r="K560" s="1296"/>
      <c r="L560" s="1297"/>
      <c r="M560" s="1297"/>
      <c r="N560" s="1297"/>
      <c r="O560" s="1297"/>
      <c r="P560" s="1297"/>
      <c r="Q560" s="1297"/>
      <c r="R560" s="1297"/>
      <c r="S560" s="1297"/>
      <c r="T560" s="1297"/>
      <c r="U560" s="1297"/>
      <c r="V560" s="1297"/>
      <c r="W560" s="1297"/>
      <c r="X560" s="1297"/>
      <c r="Y560" s="1297"/>
      <c r="Z560" s="1297"/>
      <c r="AA560" s="1297"/>
      <c r="AB560" s="1297"/>
      <c r="AC560" s="1297"/>
    </row>
    <row r="561">
      <c r="A561" s="1297"/>
      <c r="B561" s="1297"/>
      <c r="C561" s="1297"/>
      <c r="D561" s="1297"/>
      <c r="E561" s="1297"/>
      <c r="F561" s="1296"/>
      <c r="G561" s="1296"/>
      <c r="H561" s="1296"/>
      <c r="I561" s="1296"/>
      <c r="J561" s="1296"/>
      <c r="K561" s="1296"/>
      <c r="L561" s="1297"/>
      <c r="M561" s="1297"/>
      <c r="N561" s="1297"/>
      <c r="O561" s="1297"/>
      <c r="P561" s="1297"/>
      <c r="Q561" s="1297"/>
      <c r="R561" s="1297"/>
      <c r="S561" s="1297"/>
      <c r="T561" s="1297"/>
      <c r="U561" s="1297"/>
      <c r="V561" s="1297"/>
      <c r="W561" s="1297"/>
      <c r="X561" s="1297"/>
      <c r="Y561" s="1297"/>
      <c r="Z561" s="1297"/>
      <c r="AA561" s="1297"/>
      <c r="AB561" s="1297"/>
      <c r="AC561" s="1297"/>
    </row>
    <row r="562">
      <c r="A562" s="1297"/>
      <c r="B562" s="1297"/>
      <c r="C562" s="1297"/>
      <c r="D562" s="1297"/>
      <c r="E562" s="1297"/>
      <c r="F562" s="1296"/>
      <c r="G562" s="1296"/>
      <c r="H562" s="1296"/>
      <c r="I562" s="1296"/>
      <c r="J562" s="1296"/>
      <c r="K562" s="1296"/>
      <c r="L562" s="1297"/>
      <c r="M562" s="1297"/>
      <c r="N562" s="1297"/>
      <c r="O562" s="1297"/>
      <c r="P562" s="1297"/>
      <c r="Q562" s="1297"/>
      <c r="R562" s="1297"/>
      <c r="S562" s="1297"/>
      <c r="T562" s="1297"/>
      <c r="U562" s="1297"/>
      <c r="V562" s="1297"/>
      <c r="W562" s="1297"/>
      <c r="X562" s="1297"/>
      <c r="Y562" s="1297"/>
      <c r="Z562" s="1297"/>
      <c r="AA562" s="1297"/>
      <c r="AB562" s="1297"/>
      <c r="AC562" s="1297"/>
    </row>
    <row r="563">
      <c r="A563" s="1297"/>
      <c r="B563" s="1297"/>
      <c r="C563" s="1297"/>
      <c r="D563" s="1297"/>
      <c r="E563" s="1297"/>
      <c r="F563" s="1296"/>
      <c r="G563" s="1296"/>
      <c r="H563" s="1296"/>
      <c r="I563" s="1296"/>
      <c r="J563" s="1296"/>
      <c r="K563" s="1296"/>
      <c r="L563" s="1297"/>
      <c r="M563" s="1297"/>
      <c r="N563" s="1297"/>
      <c r="O563" s="1297"/>
      <c r="P563" s="1297"/>
      <c r="Q563" s="1297"/>
      <c r="R563" s="1297"/>
      <c r="S563" s="1297"/>
      <c r="T563" s="1297"/>
      <c r="U563" s="1297"/>
      <c r="V563" s="1297"/>
      <c r="W563" s="1297"/>
      <c r="X563" s="1297"/>
      <c r="Y563" s="1297"/>
      <c r="Z563" s="1297"/>
      <c r="AA563" s="1297"/>
      <c r="AB563" s="1297"/>
      <c r="AC563" s="1297"/>
    </row>
    <row r="564">
      <c r="A564" s="1297"/>
      <c r="B564" s="1297"/>
      <c r="C564" s="1297"/>
      <c r="D564" s="1297"/>
      <c r="E564" s="1297"/>
      <c r="F564" s="1296"/>
      <c r="G564" s="1296"/>
      <c r="H564" s="1296"/>
      <c r="I564" s="1296"/>
      <c r="J564" s="1296"/>
      <c r="K564" s="1296"/>
      <c r="L564" s="1297"/>
      <c r="M564" s="1297"/>
      <c r="N564" s="1297"/>
      <c r="O564" s="1297"/>
      <c r="P564" s="1297"/>
      <c r="Q564" s="1297"/>
      <c r="R564" s="1297"/>
      <c r="S564" s="1297"/>
      <c r="T564" s="1297"/>
      <c r="U564" s="1297"/>
      <c r="V564" s="1297"/>
      <c r="W564" s="1297"/>
      <c r="X564" s="1297"/>
      <c r="Y564" s="1297"/>
      <c r="Z564" s="1297"/>
      <c r="AA564" s="1297"/>
      <c r="AB564" s="1297"/>
      <c r="AC564" s="1297"/>
    </row>
    <row r="565">
      <c r="A565" s="1297"/>
      <c r="B565" s="1297"/>
      <c r="C565" s="1297"/>
      <c r="D565" s="1297"/>
      <c r="E565" s="1297"/>
      <c r="F565" s="1296"/>
      <c r="G565" s="1296"/>
      <c r="H565" s="1296"/>
      <c r="I565" s="1296"/>
      <c r="J565" s="1296"/>
      <c r="K565" s="1296"/>
      <c r="L565" s="1297"/>
      <c r="M565" s="1297"/>
      <c r="N565" s="1297"/>
      <c r="O565" s="1297"/>
      <c r="P565" s="1297"/>
      <c r="Q565" s="1297"/>
      <c r="R565" s="1297"/>
      <c r="S565" s="1297"/>
      <c r="T565" s="1297"/>
      <c r="U565" s="1297"/>
      <c r="V565" s="1297"/>
      <c r="W565" s="1297"/>
      <c r="X565" s="1297"/>
      <c r="Y565" s="1297"/>
      <c r="Z565" s="1297"/>
      <c r="AA565" s="1297"/>
      <c r="AB565" s="1297"/>
      <c r="AC565" s="1297"/>
    </row>
    <row r="566">
      <c r="A566" s="1297"/>
      <c r="B566" s="1297"/>
      <c r="C566" s="1297"/>
      <c r="D566" s="1297"/>
      <c r="E566" s="1297"/>
      <c r="F566" s="1296"/>
      <c r="G566" s="1296"/>
      <c r="H566" s="1296"/>
      <c r="I566" s="1296"/>
      <c r="J566" s="1296"/>
      <c r="K566" s="1296"/>
      <c r="L566" s="1297"/>
      <c r="M566" s="1297"/>
      <c r="N566" s="1297"/>
      <c r="O566" s="1297"/>
      <c r="P566" s="1297"/>
      <c r="Q566" s="1297"/>
      <c r="R566" s="1297"/>
      <c r="S566" s="1297"/>
      <c r="T566" s="1297"/>
      <c r="U566" s="1297"/>
      <c r="V566" s="1297"/>
      <c r="W566" s="1297"/>
      <c r="X566" s="1297"/>
      <c r="Y566" s="1297"/>
      <c r="Z566" s="1297"/>
      <c r="AA566" s="1297"/>
      <c r="AB566" s="1297"/>
      <c r="AC566" s="1297"/>
    </row>
    <row r="567">
      <c r="A567" s="1297"/>
      <c r="B567" s="1297"/>
      <c r="C567" s="1297"/>
      <c r="D567" s="1297"/>
      <c r="E567" s="1297"/>
      <c r="F567" s="1296"/>
      <c r="G567" s="1296"/>
      <c r="H567" s="1296"/>
      <c r="I567" s="1296"/>
      <c r="J567" s="1296"/>
      <c r="K567" s="1296"/>
      <c r="L567" s="1297"/>
      <c r="M567" s="1297"/>
      <c r="N567" s="1297"/>
      <c r="O567" s="1297"/>
      <c r="P567" s="1297"/>
      <c r="Q567" s="1297"/>
      <c r="R567" s="1297"/>
      <c r="S567" s="1297"/>
      <c r="T567" s="1297"/>
      <c r="U567" s="1297"/>
      <c r="V567" s="1297"/>
      <c r="W567" s="1297"/>
      <c r="X567" s="1297"/>
      <c r="Y567" s="1297"/>
      <c r="Z567" s="1297"/>
      <c r="AA567" s="1297"/>
      <c r="AB567" s="1297"/>
      <c r="AC567" s="1297"/>
    </row>
    <row r="568">
      <c r="A568" s="1297"/>
      <c r="B568" s="1297"/>
      <c r="C568" s="1297"/>
      <c r="D568" s="1297"/>
      <c r="E568" s="1297"/>
      <c r="F568" s="1296"/>
      <c r="G568" s="1296"/>
      <c r="H568" s="1296"/>
      <c r="I568" s="1296"/>
      <c r="J568" s="1296"/>
      <c r="K568" s="1296"/>
      <c r="L568" s="1297"/>
      <c r="M568" s="1297"/>
      <c r="N568" s="1297"/>
      <c r="O568" s="1297"/>
      <c r="P568" s="1297"/>
      <c r="Q568" s="1297"/>
      <c r="R568" s="1297"/>
      <c r="S568" s="1297"/>
      <c r="T568" s="1297"/>
      <c r="U568" s="1297"/>
      <c r="V568" s="1297"/>
      <c r="W568" s="1297"/>
      <c r="X568" s="1297"/>
      <c r="Y568" s="1297"/>
      <c r="Z568" s="1297"/>
      <c r="AA568" s="1297"/>
      <c r="AB568" s="1297"/>
      <c r="AC568" s="1297"/>
    </row>
    <row r="569">
      <c r="A569" s="1297"/>
      <c r="B569" s="1297"/>
      <c r="C569" s="1297"/>
      <c r="D569" s="1297"/>
      <c r="E569" s="1297"/>
      <c r="F569" s="1296"/>
      <c r="G569" s="1296"/>
      <c r="H569" s="1296"/>
      <c r="I569" s="1296"/>
      <c r="J569" s="1296"/>
      <c r="K569" s="1296"/>
      <c r="L569" s="1297"/>
      <c r="M569" s="1297"/>
      <c r="N569" s="1297"/>
      <c r="O569" s="1297"/>
      <c r="P569" s="1297"/>
      <c r="Q569" s="1297"/>
      <c r="R569" s="1297"/>
      <c r="S569" s="1297"/>
      <c r="T569" s="1297"/>
      <c r="U569" s="1297"/>
      <c r="V569" s="1297"/>
      <c r="W569" s="1297"/>
      <c r="X569" s="1297"/>
      <c r="Y569" s="1297"/>
      <c r="Z569" s="1297"/>
      <c r="AA569" s="1297"/>
      <c r="AB569" s="1297"/>
      <c r="AC569" s="1297"/>
    </row>
    <row r="570">
      <c r="A570" s="1297"/>
      <c r="B570" s="1297"/>
      <c r="C570" s="1297"/>
      <c r="D570" s="1297"/>
      <c r="E570" s="1297"/>
      <c r="F570" s="1296"/>
      <c r="G570" s="1296"/>
      <c r="H570" s="1296"/>
      <c r="I570" s="1296"/>
      <c r="J570" s="1296"/>
      <c r="K570" s="1296"/>
      <c r="L570" s="1297"/>
      <c r="M570" s="1297"/>
      <c r="N570" s="1297"/>
      <c r="O570" s="1297"/>
      <c r="P570" s="1297"/>
      <c r="Q570" s="1297"/>
      <c r="R570" s="1297"/>
      <c r="S570" s="1297"/>
      <c r="T570" s="1297"/>
      <c r="U570" s="1297"/>
      <c r="V570" s="1297"/>
      <c r="W570" s="1297"/>
      <c r="X570" s="1297"/>
      <c r="Y570" s="1297"/>
      <c r="Z570" s="1297"/>
      <c r="AA570" s="1297"/>
      <c r="AB570" s="1297"/>
      <c r="AC570" s="1297"/>
    </row>
    <row r="571">
      <c r="A571" s="1297"/>
      <c r="B571" s="1297"/>
      <c r="C571" s="1297"/>
      <c r="D571" s="1297"/>
      <c r="E571" s="1297"/>
      <c r="F571" s="1296"/>
      <c r="G571" s="1296"/>
      <c r="H571" s="1296"/>
      <c r="I571" s="1296"/>
      <c r="J571" s="1296"/>
      <c r="K571" s="1296"/>
      <c r="L571" s="1297"/>
      <c r="M571" s="1297"/>
      <c r="N571" s="1297"/>
      <c r="O571" s="1297"/>
      <c r="P571" s="1297"/>
      <c r="Q571" s="1297"/>
      <c r="R571" s="1297"/>
      <c r="S571" s="1297"/>
      <c r="T571" s="1297"/>
      <c r="U571" s="1297"/>
      <c r="V571" s="1297"/>
      <c r="W571" s="1297"/>
      <c r="X571" s="1297"/>
      <c r="Y571" s="1297"/>
      <c r="Z571" s="1297"/>
      <c r="AA571" s="1297"/>
      <c r="AB571" s="1297"/>
      <c r="AC571" s="1297"/>
    </row>
    <row r="572">
      <c r="A572" s="1297"/>
      <c r="B572" s="1297"/>
      <c r="C572" s="1297"/>
      <c r="D572" s="1297"/>
      <c r="E572" s="1297"/>
      <c r="F572" s="1296"/>
      <c r="G572" s="1296"/>
      <c r="H572" s="1296"/>
      <c r="I572" s="1296"/>
      <c r="J572" s="1296"/>
      <c r="K572" s="1296"/>
      <c r="L572" s="1297"/>
      <c r="M572" s="1297"/>
      <c r="N572" s="1297"/>
      <c r="O572" s="1297"/>
      <c r="P572" s="1297"/>
      <c r="Q572" s="1297"/>
      <c r="R572" s="1297"/>
      <c r="S572" s="1297"/>
      <c r="T572" s="1297"/>
      <c r="U572" s="1297"/>
      <c r="V572" s="1297"/>
      <c r="W572" s="1297"/>
      <c r="X572" s="1297"/>
      <c r="Y572" s="1297"/>
      <c r="Z572" s="1297"/>
      <c r="AA572" s="1297"/>
      <c r="AB572" s="1297"/>
      <c r="AC572" s="1297"/>
    </row>
    <row r="573">
      <c r="A573" s="1297"/>
      <c r="B573" s="1297"/>
      <c r="C573" s="1297"/>
      <c r="D573" s="1297"/>
      <c r="E573" s="1297"/>
      <c r="F573" s="1296"/>
      <c r="G573" s="1296"/>
      <c r="H573" s="1296"/>
      <c r="I573" s="1296"/>
      <c r="J573" s="1296"/>
      <c r="K573" s="1296"/>
      <c r="L573" s="1297"/>
      <c r="M573" s="1297"/>
      <c r="N573" s="1297"/>
      <c r="O573" s="1297"/>
      <c r="P573" s="1297"/>
      <c r="Q573" s="1297"/>
      <c r="R573" s="1297"/>
      <c r="S573" s="1297"/>
      <c r="T573" s="1297"/>
      <c r="U573" s="1297"/>
      <c r="V573" s="1297"/>
      <c r="W573" s="1297"/>
      <c r="X573" s="1297"/>
      <c r="Y573" s="1297"/>
      <c r="Z573" s="1297"/>
      <c r="AA573" s="1297"/>
      <c r="AB573" s="1297"/>
      <c r="AC573" s="1297"/>
    </row>
    <row r="574">
      <c r="A574" s="1297"/>
      <c r="B574" s="1297"/>
      <c r="C574" s="1297"/>
      <c r="D574" s="1297"/>
      <c r="E574" s="1297"/>
      <c r="F574" s="1296"/>
      <c r="G574" s="1296"/>
      <c r="H574" s="1296"/>
      <c r="I574" s="1296"/>
      <c r="J574" s="1296"/>
      <c r="K574" s="1296"/>
      <c r="L574" s="1297"/>
      <c r="M574" s="1297"/>
      <c r="N574" s="1297"/>
      <c r="O574" s="1297"/>
      <c r="P574" s="1297"/>
      <c r="Q574" s="1297"/>
      <c r="R574" s="1297"/>
      <c r="S574" s="1297"/>
      <c r="T574" s="1297"/>
      <c r="U574" s="1297"/>
      <c r="V574" s="1297"/>
      <c r="W574" s="1297"/>
      <c r="X574" s="1297"/>
      <c r="Y574" s="1297"/>
      <c r="Z574" s="1297"/>
      <c r="AA574" s="1297"/>
      <c r="AB574" s="1297"/>
      <c r="AC574" s="1297"/>
    </row>
    <row r="575">
      <c r="A575" s="1297"/>
      <c r="B575" s="1297"/>
      <c r="C575" s="1297"/>
      <c r="D575" s="1297"/>
      <c r="E575" s="1297"/>
      <c r="F575" s="1296"/>
      <c r="G575" s="1296"/>
      <c r="H575" s="1296"/>
      <c r="I575" s="1296"/>
      <c r="J575" s="1296"/>
      <c r="K575" s="1296"/>
      <c r="L575" s="1297"/>
      <c r="M575" s="1297"/>
      <c r="N575" s="1297"/>
      <c r="O575" s="1297"/>
      <c r="P575" s="1297"/>
      <c r="Q575" s="1297"/>
      <c r="R575" s="1297"/>
      <c r="S575" s="1297"/>
      <c r="T575" s="1297"/>
      <c r="U575" s="1297"/>
      <c r="V575" s="1297"/>
      <c r="W575" s="1297"/>
      <c r="X575" s="1297"/>
      <c r="Y575" s="1297"/>
      <c r="Z575" s="1297"/>
      <c r="AA575" s="1297"/>
      <c r="AB575" s="1297"/>
      <c r="AC575" s="1297"/>
    </row>
    <row r="576">
      <c r="A576" s="1297"/>
      <c r="B576" s="1297"/>
      <c r="C576" s="1297"/>
      <c r="D576" s="1297"/>
      <c r="E576" s="1297"/>
      <c r="F576" s="1296"/>
      <c r="G576" s="1296"/>
      <c r="H576" s="1296"/>
      <c r="I576" s="1296"/>
      <c r="J576" s="1296"/>
      <c r="K576" s="1296"/>
      <c r="L576" s="1297"/>
      <c r="M576" s="1297"/>
      <c r="N576" s="1297"/>
      <c r="O576" s="1297"/>
      <c r="P576" s="1297"/>
      <c r="Q576" s="1297"/>
      <c r="R576" s="1297"/>
      <c r="S576" s="1297"/>
      <c r="T576" s="1297"/>
      <c r="U576" s="1297"/>
      <c r="V576" s="1297"/>
      <c r="W576" s="1297"/>
      <c r="X576" s="1297"/>
      <c r="Y576" s="1297"/>
      <c r="Z576" s="1297"/>
      <c r="AA576" s="1297"/>
      <c r="AB576" s="1297"/>
      <c r="AC576" s="1297"/>
    </row>
    <row r="577">
      <c r="A577" s="1297"/>
      <c r="B577" s="1297"/>
      <c r="C577" s="1297"/>
      <c r="D577" s="1297"/>
      <c r="E577" s="1297"/>
      <c r="F577" s="1296"/>
      <c r="G577" s="1296"/>
      <c r="H577" s="1296"/>
      <c r="I577" s="1296"/>
      <c r="J577" s="1296"/>
      <c r="K577" s="1296"/>
      <c r="L577" s="1297"/>
      <c r="M577" s="1297"/>
      <c r="N577" s="1297"/>
      <c r="O577" s="1297"/>
      <c r="P577" s="1297"/>
      <c r="Q577" s="1297"/>
      <c r="R577" s="1297"/>
      <c r="S577" s="1297"/>
      <c r="T577" s="1297"/>
      <c r="U577" s="1297"/>
      <c r="V577" s="1297"/>
      <c r="W577" s="1297"/>
      <c r="X577" s="1297"/>
      <c r="Y577" s="1297"/>
      <c r="Z577" s="1297"/>
      <c r="AA577" s="1297"/>
      <c r="AB577" s="1297"/>
      <c r="AC577" s="1297"/>
    </row>
    <row r="578">
      <c r="A578" s="1297"/>
      <c r="B578" s="1297"/>
      <c r="C578" s="1297"/>
      <c r="D578" s="1297"/>
      <c r="E578" s="1297"/>
      <c r="F578" s="1296"/>
      <c r="G578" s="1296"/>
      <c r="H578" s="1296"/>
      <c r="I578" s="1296"/>
      <c r="J578" s="1296"/>
      <c r="K578" s="1296"/>
      <c r="L578" s="1297"/>
      <c r="M578" s="1297"/>
      <c r="N578" s="1297"/>
      <c r="O578" s="1297"/>
      <c r="P578" s="1297"/>
      <c r="Q578" s="1297"/>
      <c r="R578" s="1297"/>
      <c r="S578" s="1297"/>
      <c r="T578" s="1297"/>
      <c r="U578" s="1297"/>
      <c r="V578" s="1297"/>
      <c r="W578" s="1297"/>
      <c r="X578" s="1297"/>
      <c r="Y578" s="1297"/>
      <c r="Z578" s="1297"/>
      <c r="AA578" s="1297"/>
      <c r="AB578" s="1297"/>
      <c r="AC578" s="1297"/>
    </row>
    <row r="579">
      <c r="A579" s="1297"/>
      <c r="B579" s="1297"/>
      <c r="C579" s="1297"/>
      <c r="D579" s="1297"/>
      <c r="E579" s="1297"/>
      <c r="F579" s="1296"/>
      <c r="G579" s="1296"/>
      <c r="H579" s="1296"/>
      <c r="I579" s="1296"/>
      <c r="J579" s="1296"/>
      <c r="K579" s="1296"/>
      <c r="L579" s="1297"/>
      <c r="M579" s="1297"/>
      <c r="N579" s="1297"/>
      <c r="O579" s="1297"/>
      <c r="P579" s="1297"/>
      <c r="Q579" s="1297"/>
      <c r="R579" s="1297"/>
      <c r="S579" s="1297"/>
      <c r="T579" s="1297"/>
      <c r="U579" s="1297"/>
      <c r="V579" s="1297"/>
      <c r="W579" s="1297"/>
      <c r="X579" s="1297"/>
      <c r="Y579" s="1297"/>
      <c r="Z579" s="1297"/>
      <c r="AA579" s="1297"/>
      <c r="AB579" s="1297"/>
      <c r="AC579" s="1297"/>
    </row>
    <row r="580">
      <c r="A580" s="1297"/>
      <c r="B580" s="1297"/>
      <c r="C580" s="1297"/>
      <c r="D580" s="1297"/>
      <c r="E580" s="1297"/>
      <c r="F580" s="1296"/>
      <c r="G580" s="1296"/>
      <c r="H580" s="1296"/>
      <c r="I580" s="1296"/>
      <c r="J580" s="1296"/>
      <c r="K580" s="1296"/>
      <c r="L580" s="1297"/>
      <c r="M580" s="1297"/>
      <c r="N580" s="1297"/>
      <c r="O580" s="1297"/>
      <c r="P580" s="1297"/>
      <c r="Q580" s="1297"/>
      <c r="R580" s="1297"/>
      <c r="S580" s="1297"/>
      <c r="T580" s="1297"/>
      <c r="U580" s="1297"/>
      <c r="V580" s="1297"/>
      <c r="W580" s="1297"/>
      <c r="X580" s="1297"/>
      <c r="Y580" s="1297"/>
      <c r="Z580" s="1297"/>
      <c r="AA580" s="1297"/>
      <c r="AB580" s="1297"/>
      <c r="AC580" s="1297"/>
    </row>
    <row r="581">
      <c r="A581" s="1297"/>
      <c r="B581" s="1297"/>
      <c r="C581" s="1297"/>
      <c r="D581" s="1297"/>
      <c r="E581" s="1297"/>
      <c r="F581" s="1296"/>
      <c r="G581" s="1296"/>
      <c r="H581" s="1296"/>
      <c r="I581" s="1296"/>
      <c r="J581" s="1296"/>
      <c r="K581" s="1296"/>
      <c r="L581" s="1297"/>
      <c r="M581" s="1297"/>
      <c r="N581" s="1297"/>
      <c r="O581" s="1297"/>
      <c r="P581" s="1297"/>
      <c r="Q581" s="1297"/>
      <c r="R581" s="1297"/>
      <c r="S581" s="1297"/>
      <c r="T581" s="1297"/>
      <c r="U581" s="1297"/>
      <c r="V581" s="1297"/>
      <c r="W581" s="1297"/>
      <c r="X581" s="1297"/>
      <c r="Y581" s="1297"/>
      <c r="Z581" s="1297"/>
      <c r="AA581" s="1297"/>
      <c r="AB581" s="1297"/>
      <c r="AC581" s="1297"/>
    </row>
    <row r="582">
      <c r="A582" s="1297"/>
      <c r="B582" s="1297"/>
      <c r="C582" s="1297"/>
      <c r="D582" s="1297"/>
      <c r="E582" s="1297"/>
      <c r="F582" s="1296"/>
      <c r="G582" s="1296"/>
      <c r="H582" s="1296"/>
      <c r="I582" s="1296"/>
      <c r="J582" s="1296"/>
      <c r="K582" s="1296"/>
      <c r="L582" s="1297"/>
      <c r="M582" s="1297"/>
      <c r="N582" s="1297"/>
      <c r="O582" s="1297"/>
      <c r="P582" s="1297"/>
      <c r="Q582" s="1297"/>
      <c r="R582" s="1297"/>
      <c r="S582" s="1297"/>
      <c r="T582" s="1297"/>
      <c r="U582" s="1297"/>
      <c r="V582" s="1297"/>
      <c r="W582" s="1297"/>
      <c r="X582" s="1297"/>
      <c r="Y582" s="1297"/>
      <c r="Z582" s="1297"/>
      <c r="AA582" s="1297"/>
      <c r="AB582" s="1297"/>
      <c r="AC582" s="1297"/>
    </row>
    <row r="583">
      <c r="A583" s="1297"/>
      <c r="B583" s="1297"/>
      <c r="C583" s="1297"/>
      <c r="D583" s="1297"/>
      <c r="E583" s="1297"/>
      <c r="F583" s="1296"/>
      <c r="G583" s="1296"/>
      <c r="H583" s="1296"/>
      <c r="I583" s="1296"/>
      <c r="J583" s="1296"/>
      <c r="K583" s="1296"/>
      <c r="L583" s="1297"/>
      <c r="M583" s="1297"/>
      <c r="N583" s="1297"/>
      <c r="O583" s="1297"/>
      <c r="P583" s="1297"/>
      <c r="Q583" s="1297"/>
      <c r="R583" s="1297"/>
      <c r="S583" s="1297"/>
      <c r="T583" s="1297"/>
      <c r="U583" s="1297"/>
      <c r="V583" s="1297"/>
      <c r="W583" s="1297"/>
      <c r="X583" s="1297"/>
      <c r="Y583" s="1297"/>
      <c r="Z583" s="1297"/>
      <c r="AA583" s="1297"/>
      <c r="AB583" s="1297"/>
      <c r="AC583" s="1297"/>
    </row>
    <row r="584">
      <c r="A584" s="1297"/>
      <c r="B584" s="1297"/>
      <c r="C584" s="1297"/>
      <c r="D584" s="1297"/>
      <c r="E584" s="1297"/>
      <c r="F584" s="1296"/>
      <c r="G584" s="1296"/>
      <c r="H584" s="1296"/>
      <c r="I584" s="1296"/>
      <c r="J584" s="1296"/>
      <c r="K584" s="1296"/>
      <c r="L584" s="1297"/>
      <c r="M584" s="1297"/>
      <c r="N584" s="1297"/>
      <c r="O584" s="1297"/>
      <c r="P584" s="1297"/>
      <c r="Q584" s="1297"/>
      <c r="R584" s="1297"/>
      <c r="S584" s="1297"/>
      <c r="T584" s="1297"/>
      <c r="U584" s="1297"/>
      <c r="V584" s="1297"/>
      <c r="W584" s="1297"/>
      <c r="X584" s="1297"/>
      <c r="Y584" s="1297"/>
      <c r="Z584" s="1297"/>
      <c r="AA584" s="1297"/>
      <c r="AB584" s="1297"/>
      <c r="AC584" s="1297"/>
    </row>
    <row r="585">
      <c r="A585" s="1297"/>
      <c r="B585" s="1297"/>
      <c r="C585" s="1297"/>
      <c r="D585" s="1297"/>
      <c r="E585" s="1297"/>
      <c r="F585" s="1296"/>
      <c r="G585" s="1296"/>
      <c r="H585" s="1296"/>
      <c r="I585" s="1296"/>
      <c r="J585" s="1296"/>
      <c r="K585" s="1296"/>
      <c r="L585" s="1297"/>
      <c r="M585" s="1297"/>
      <c r="N585" s="1297"/>
      <c r="O585" s="1297"/>
      <c r="P585" s="1297"/>
      <c r="Q585" s="1297"/>
      <c r="R585" s="1297"/>
      <c r="S585" s="1297"/>
      <c r="T585" s="1297"/>
      <c r="U585" s="1297"/>
      <c r="V585" s="1297"/>
      <c r="W585" s="1297"/>
      <c r="X585" s="1297"/>
      <c r="Y585" s="1297"/>
      <c r="Z585" s="1297"/>
      <c r="AA585" s="1297"/>
      <c r="AB585" s="1297"/>
      <c r="AC585" s="1297"/>
    </row>
    <row r="586">
      <c r="A586" s="1297"/>
      <c r="B586" s="1297"/>
      <c r="C586" s="1297"/>
      <c r="D586" s="1297"/>
      <c r="E586" s="1297"/>
      <c r="F586" s="1296"/>
      <c r="G586" s="1296"/>
      <c r="H586" s="1296"/>
      <c r="I586" s="1296"/>
      <c r="J586" s="1296"/>
      <c r="K586" s="1296"/>
      <c r="L586" s="1297"/>
      <c r="M586" s="1297"/>
      <c r="N586" s="1297"/>
      <c r="O586" s="1297"/>
      <c r="P586" s="1297"/>
      <c r="Q586" s="1297"/>
      <c r="R586" s="1297"/>
      <c r="S586" s="1297"/>
      <c r="T586" s="1297"/>
      <c r="U586" s="1297"/>
      <c r="V586" s="1297"/>
      <c r="W586" s="1297"/>
      <c r="X586" s="1297"/>
      <c r="Y586" s="1297"/>
      <c r="Z586" s="1297"/>
      <c r="AA586" s="1297"/>
      <c r="AB586" s="1297"/>
      <c r="AC586" s="1297"/>
    </row>
    <row r="587">
      <c r="A587" s="1297"/>
      <c r="B587" s="1297"/>
      <c r="C587" s="1297"/>
      <c r="D587" s="1297"/>
      <c r="E587" s="1297"/>
      <c r="F587" s="1296"/>
      <c r="G587" s="1296"/>
      <c r="H587" s="1296"/>
      <c r="I587" s="1296"/>
      <c r="J587" s="1296"/>
      <c r="K587" s="1296"/>
      <c r="L587" s="1297"/>
      <c r="M587" s="1297"/>
      <c r="N587" s="1297"/>
      <c r="O587" s="1297"/>
      <c r="P587" s="1297"/>
      <c r="Q587" s="1297"/>
      <c r="R587" s="1297"/>
      <c r="S587" s="1297"/>
      <c r="T587" s="1297"/>
      <c r="U587" s="1297"/>
      <c r="V587" s="1297"/>
      <c r="W587" s="1297"/>
      <c r="X587" s="1297"/>
      <c r="Y587" s="1297"/>
      <c r="Z587" s="1297"/>
      <c r="AA587" s="1297"/>
      <c r="AB587" s="1297"/>
      <c r="AC587" s="1297"/>
    </row>
    <row r="588">
      <c r="A588" s="1297"/>
      <c r="B588" s="1297"/>
      <c r="C588" s="1297"/>
      <c r="D588" s="1297"/>
      <c r="E588" s="1297"/>
      <c r="F588" s="1296"/>
      <c r="G588" s="1296"/>
      <c r="H588" s="1296"/>
      <c r="I588" s="1296"/>
      <c r="J588" s="1296"/>
      <c r="K588" s="1296"/>
      <c r="L588" s="1297"/>
      <c r="M588" s="1297"/>
      <c r="N588" s="1297"/>
      <c r="O588" s="1297"/>
      <c r="P588" s="1297"/>
      <c r="Q588" s="1297"/>
      <c r="R588" s="1297"/>
      <c r="S588" s="1297"/>
      <c r="T588" s="1297"/>
      <c r="U588" s="1297"/>
      <c r="V588" s="1297"/>
      <c r="W588" s="1297"/>
      <c r="X588" s="1297"/>
      <c r="Y588" s="1297"/>
      <c r="Z588" s="1297"/>
      <c r="AA588" s="1297"/>
      <c r="AB588" s="1297"/>
      <c r="AC588" s="1297"/>
    </row>
    <row r="589">
      <c r="A589" s="1297"/>
      <c r="B589" s="1297"/>
      <c r="C589" s="1297"/>
      <c r="D589" s="1297"/>
      <c r="E589" s="1297"/>
      <c r="F589" s="1296"/>
      <c r="G589" s="1296"/>
      <c r="H589" s="1296"/>
      <c r="I589" s="1296"/>
      <c r="J589" s="1296"/>
      <c r="K589" s="1296"/>
      <c r="L589" s="1297"/>
      <c r="M589" s="1297"/>
      <c r="N589" s="1297"/>
      <c r="O589" s="1297"/>
      <c r="P589" s="1297"/>
      <c r="Q589" s="1297"/>
      <c r="R589" s="1297"/>
      <c r="S589" s="1297"/>
      <c r="T589" s="1297"/>
      <c r="U589" s="1297"/>
      <c r="V589" s="1297"/>
      <c r="W589" s="1297"/>
      <c r="X589" s="1297"/>
      <c r="Y589" s="1297"/>
      <c r="Z589" s="1297"/>
      <c r="AA589" s="1297"/>
      <c r="AB589" s="1297"/>
      <c r="AC589" s="1297"/>
    </row>
    <row r="590">
      <c r="A590" s="1297"/>
      <c r="B590" s="1297"/>
      <c r="C590" s="1297"/>
      <c r="D590" s="1297"/>
      <c r="E590" s="1297"/>
      <c r="F590" s="1296"/>
      <c r="G590" s="1296"/>
      <c r="H590" s="1296"/>
      <c r="I590" s="1296"/>
      <c r="J590" s="1296"/>
      <c r="K590" s="1296"/>
      <c r="L590" s="1297"/>
      <c r="M590" s="1297"/>
      <c r="N590" s="1297"/>
      <c r="O590" s="1297"/>
      <c r="P590" s="1297"/>
      <c r="Q590" s="1297"/>
      <c r="R590" s="1297"/>
      <c r="S590" s="1297"/>
      <c r="T590" s="1297"/>
      <c r="U590" s="1297"/>
      <c r="V590" s="1297"/>
      <c r="W590" s="1297"/>
      <c r="X590" s="1297"/>
      <c r="Y590" s="1297"/>
      <c r="Z590" s="1297"/>
      <c r="AA590" s="1297"/>
      <c r="AB590" s="1297"/>
      <c r="AC590" s="1297"/>
    </row>
    <row r="591">
      <c r="A591" s="1297"/>
      <c r="B591" s="1297"/>
      <c r="C591" s="1297"/>
      <c r="D591" s="1297"/>
      <c r="E591" s="1297"/>
      <c r="F591" s="1296"/>
      <c r="G591" s="1296"/>
      <c r="H591" s="1296"/>
      <c r="I591" s="1296"/>
      <c r="J591" s="1296"/>
      <c r="K591" s="1296"/>
      <c r="L591" s="1297"/>
      <c r="M591" s="1297"/>
      <c r="N591" s="1297"/>
      <c r="O591" s="1297"/>
      <c r="P591" s="1297"/>
      <c r="Q591" s="1297"/>
      <c r="R591" s="1297"/>
      <c r="S591" s="1297"/>
      <c r="T591" s="1297"/>
      <c r="U591" s="1297"/>
      <c r="V591" s="1297"/>
      <c r="W591" s="1297"/>
      <c r="X591" s="1297"/>
      <c r="Y591" s="1297"/>
      <c r="Z591" s="1297"/>
      <c r="AA591" s="1297"/>
      <c r="AB591" s="1297"/>
      <c r="AC591" s="1297"/>
    </row>
    <row r="592">
      <c r="A592" s="1297"/>
      <c r="B592" s="1297"/>
      <c r="C592" s="1297"/>
      <c r="D592" s="1297"/>
      <c r="E592" s="1297"/>
      <c r="F592" s="1296"/>
      <c r="G592" s="1296"/>
      <c r="H592" s="1296"/>
      <c r="I592" s="1296"/>
      <c r="J592" s="1296"/>
      <c r="K592" s="1296"/>
      <c r="L592" s="1297"/>
      <c r="M592" s="1297"/>
      <c r="N592" s="1297"/>
      <c r="O592" s="1297"/>
      <c r="P592" s="1297"/>
      <c r="Q592" s="1297"/>
      <c r="R592" s="1297"/>
      <c r="S592" s="1297"/>
      <c r="T592" s="1297"/>
      <c r="U592" s="1297"/>
      <c r="V592" s="1297"/>
      <c r="W592" s="1297"/>
      <c r="X592" s="1297"/>
      <c r="Y592" s="1297"/>
      <c r="Z592" s="1297"/>
      <c r="AA592" s="1297"/>
      <c r="AB592" s="1297"/>
      <c r="AC592" s="1297"/>
    </row>
    <row r="593">
      <c r="A593" s="1297"/>
      <c r="B593" s="1297"/>
      <c r="C593" s="1297"/>
      <c r="D593" s="1297"/>
      <c r="E593" s="1297"/>
      <c r="F593" s="1296"/>
      <c r="G593" s="1296"/>
      <c r="H593" s="1296"/>
      <c r="I593" s="1296"/>
      <c r="J593" s="1296"/>
      <c r="K593" s="1296"/>
      <c r="L593" s="1297"/>
      <c r="M593" s="1297"/>
      <c r="N593" s="1297"/>
      <c r="O593" s="1297"/>
      <c r="P593" s="1297"/>
      <c r="Q593" s="1297"/>
      <c r="R593" s="1297"/>
      <c r="S593" s="1297"/>
      <c r="T593" s="1297"/>
      <c r="U593" s="1297"/>
      <c r="V593" s="1297"/>
      <c r="W593" s="1297"/>
      <c r="X593" s="1297"/>
      <c r="Y593" s="1297"/>
      <c r="Z593" s="1297"/>
      <c r="AA593" s="1297"/>
      <c r="AB593" s="1297"/>
      <c r="AC593" s="1297"/>
    </row>
    <row r="594">
      <c r="A594" s="1297"/>
      <c r="B594" s="1297"/>
      <c r="C594" s="1297"/>
      <c r="D594" s="1297"/>
      <c r="E594" s="1297"/>
      <c r="F594" s="1296"/>
      <c r="G594" s="1296"/>
      <c r="H594" s="1296"/>
      <c r="I594" s="1296"/>
      <c r="J594" s="1296"/>
      <c r="K594" s="1296"/>
      <c r="L594" s="1297"/>
      <c r="M594" s="1297"/>
      <c r="N594" s="1297"/>
      <c r="O594" s="1297"/>
      <c r="P594" s="1297"/>
      <c r="Q594" s="1297"/>
      <c r="R594" s="1297"/>
      <c r="S594" s="1297"/>
      <c r="T594" s="1297"/>
      <c r="U594" s="1297"/>
      <c r="V594" s="1297"/>
      <c r="W594" s="1297"/>
      <c r="X594" s="1297"/>
      <c r="Y594" s="1297"/>
      <c r="Z594" s="1297"/>
      <c r="AA594" s="1297"/>
      <c r="AB594" s="1297"/>
      <c r="AC594" s="1297"/>
    </row>
    <row r="595">
      <c r="A595" s="1297"/>
      <c r="B595" s="1297"/>
      <c r="C595" s="1297"/>
      <c r="D595" s="1297"/>
      <c r="E595" s="1297"/>
      <c r="F595" s="1296"/>
      <c r="G595" s="1296"/>
      <c r="H595" s="1296"/>
      <c r="I595" s="1296"/>
      <c r="J595" s="1296"/>
      <c r="K595" s="1296"/>
      <c r="L595" s="1297"/>
      <c r="M595" s="1297"/>
      <c r="N595" s="1297"/>
      <c r="O595" s="1297"/>
      <c r="P595" s="1297"/>
      <c r="Q595" s="1297"/>
      <c r="R595" s="1297"/>
      <c r="S595" s="1297"/>
      <c r="T595" s="1297"/>
      <c r="U595" s="1297"/>
      <c r="V595" s="1297"/>
      <c r="W595" s="1297"/>
      <c r="X595" s="1297"/>
      <c r="Y595" s="1297"/>
      <c r="Z595" s="1297"/>
      <c r="AA595" s="1297"/>
      <c r="AB595" s="1297"/>
      <c r="AC595" s="1297"/>
    </row>
    <row r="596">
      <c r="A596" s="1297"/>
      <c r="B596" s="1297"/>
      <c r="C596" s="1297"/>
      <c r="D596" s="1297"/>
      <c r="E596" s="1297"/>
      <c r="F596" s="1296"/>
      <c r="G596" s="1296"/>
      <c r="H596" s="1296"/>
      <c r="I596" s="1296"/>
      <c r="J596" s="1296"/>
      <c r="K596" s="1296"/>
      <c r="L596" s="1297"/>
      <c r="M596" s="1297"/>
      <c r="N596" s="1297"/>
      <c r="O596" s="1297"/>
      <c r="P596" s="1297"/>
      <c r="Q596" s="1297"/>
      <c r="R596" s="1297"/>
      <c r="S596" s="1297"/>
      <c r="T596" s="1297"/>
      <c r="U596" s="1297"/>
      <c r="V596" s="1297"/>
      <c r="W596" s="1297"/>
      <c r="X596" s="1297"/>
      <c r="Y596" s="1297"/>
      <c r="Z596" s="1297"/>
      <c r="AA596" s="1297"/>
      <c r="AB596" s="1297"/>
      <c r="AC596" s="1297"/>
    </row>
    <row r="597">
      <c r="A597" s="1297"/>
      <c r="B597" s="1297"/>
      <c r="C597" s="1297"/>
      <c r="D597" s="1297"/>
      <c r="E597" s="1297"/>
      <c r="F597" s="1296"/>
      <c r="G597" s="1296"/>
      <c r="H597" s="1296"/>
      <c r="I597" s="1296"/>
      <c r="J597" s="1296"/>
      <c r="K597" s="1296"/>
      <c r="L597" s="1297"/>
      <c r="M597" s="1297"/>
      <c r="N597" s="1297"/>
      <c r="O597" s="1297"/>
      <c r="P597" s="1297"/>
      <c r="Q597" s="1297"/>
      <c r="R597" s="1297"/>
      <c r="S597" s="1297"/>
      <c r="T597" s="1297"/>
      <c r="U597" s="1297"/>
      <c r="V597" s="1297"/>
      <c r="W597" s="1297"/>
      <c r="X597" s="1297"/>
      <c r="Y597" s="1297"/>
      <c r="Z597" s="1297"/>
      <c r="AA597" s="1297"/>
      <c r="AB597" s="1297"/>
      <c r="AC597" s="1297"/>
    </row>
    <row r="598">
      <c r="A598" s="1297"/>
      <c r="B598" s="1297"/>
      <c r="C598" s="1297"/>
      <c r="D598" s="1297"/>
      <c r="E598" s="1297"/>
      <c r="F598" s="1296"/>
      <c r="G598" s="1296"/>
      <c r="H598" s="1296"/>
      <c r="I598" s="1296"/>
      <c r="J598" s="1296"/>
      <c r="K598" s="1296"/>
      <c r="L598" s="1297"/>
      <c r="M598" s="1297"/>
      <c r="N598" s="1297"/>
      <c r="O598" s="1297"/>
      <c r="P598" s="1297"/>
      <c r="Q598" s="1297"/>
      <c r="R598" s="1297"/>
      <c r="S598" s="1297"/>
      <c r="T598" s="1297"/>
      <c r="U598" s="1297"/>
      <c r="V598" s="1297"/>
      <c r="W598" s="1297"/>
      <c r="X598" s="1297"/>
      <c r="Y598" s="1297"/>
      <c r="Z598" s="1297"/>
      <c r="AA598" s="1297"/>
      <c r="AB598" s="1297"/>
      <c r="AC598" s="1297"/>
    </row>
    <row r="599">
      <c r="A599" s="1297"/>
      <c r="B599" s="1297"/>
      <c r="C599" s="1297"/>
      <c r="D599" s="1297"/>
      <c r="E599" s="1297"/>
      <c r="F599" s="1296"/>
      <c r="G599" s="1296"/>
      <c r="H599" s="1296"/>
      <c r="I599" s="1296"/>
      <c r="J599" s="1296"/>
      <c r="K599" s="1296"/>
      <c r="L599" s="1297"/>
      <c r="M599" s="1297"/>
      <c r="N599" s="1297"/>
      <c r="O599" s="1297"/>
      <c r="P599" s="1297"/>
      <c r="Q599" s="1297"/>
      <c r="R599" s="1297"/>
      <c r="S599" s="1297"/>
      <c r="T599" s="1297"/>
      <c r="U599" s="1297"/>
      <c r="V599" s="1297"/>
      <c r="W599" s="1297"/>
      <c r="X599" s="1297"/>
      <c r="Y599" s="1297"/>
      <c r="Z599" s="1297"/>
      <c r="AA599" s="1297"/>
      <c r="AB599" s="1297"/>
      <c r="AC599" s="1297"/>
    </row>
    <row r="600">
      <c r="A600" s="1297"/>
      <c r="B600" s="1297"/>
      <c r="C600" s="1297"/>
      <c r="D600" s="1297"/>
      <c r="E600" s="1297"/>
      <c r="F600" s="1296"/>
      <c r="G600" s="1296"/>
      <c r="H600" s="1296"/>
      <c r="I600" s="1296"/>
      <c r="J600" s="1296"/>
      <c r="K600" s="1296"/>
      <c r="L600" s="1297"/>
      <c r="M600" s="1297"/>
      <c r="N600" s="1297"/>
      <c r="O600" s="1297"/>
      <c r="P600" s="1297"/>
      <c r="Q600" s="1297"/>
      <c r="R600" s="1297"/>
      <c r="S600" s="1297"/>
      <c r="T600" s="1297"/>
      <c r="U600" s="1297"/>
      <c r="V600" s="1297"/>
      <c r="W600" s="1297"/>
      <c r="X600" s="1297"/>
      <c r="Y600" s="1297"/>
      <c r="Z600" s="1297"/>
      <c r="AA600" s="1297"/>
      <c r="AB600" s="1297"/>
      <c r="AC600" s="1297"/>
    </row>
    <row r="601">
      <c r="A601" s="1297"/>
      <c r="B601" s="1297"/>
      <c r="C601" s="1297"/>
      <c r="D601" s="1297"/>
      <c r="E601" s="1297"/>
      <c r="F601" s="1296"/>
      <c r="G601" s="1296"/>
      <c r="H601" s="1296"/>
      <c r="I601" s="1296"/>
      <c r="J601" s="1296"/>
      <c r="K601" s="1296"/>
      <c r="L601" s="1297"/>
      <c r="M601" s="1297"/>
      <c r="N601" s="1297"/>
      <c r="O601" s="1297"/>
      <c r="P601" s="1297"/>
      <c r="Q601" s="1297"/>
      <c r="R601" s="1297"/>
      <c r="S601" s="1297"/>
      <c r="T601" s="1297"/>
      <c r="U601" s="1297"/>
      <c r="V601" s="1297"/>
      <c r="W601" s="1297"/>
      <c r="X601" s="1297"/>
      <c r="Y601" s="1297"/>
      <c r="Z601" s="1297"/>
      <c r="AA601" s="1297"/>
      <c r="AB601" s="1297"/>
      <c r="AC601" s="1297"/>
    </row>
    <row r="602">
      <c r="A602" s="1297"/>
      <c r="B602" s="1297"/>
      <c r="C602" s="1297"/>
      <c r="D602" s="1297"/>
      <c r="E602" s="1297"/>
      <c r="F602" s="1296"/>
      <c r="G602" s="1296"/>
      <c r="H602" s="1296"/>
      <c r="I602" s="1296"/>
      <c r="J602" s="1296"/>
      <c r="K602" s="1296"/>
      <c r="L602" s="1297"/>
      <c r="M602" s="1297"/>
      <c r="N602" s="1297"/>
      <c r="O602" s="1297"/>
      <c r="P602" s="1297"/>
      <c r="Q602" s="1297"/>
      <c r="R602" s="1297"/>
      <c r="S602" s="1297"/>
      <c r="T602" s="1297"/>
      <c r="U602" s="1297"/>
      <c r="V602" s="1297"/>
      <c r="W602" s="1297"/>
      <c r="X602" s="1297"/>
      <c r="Y602" s="1297"/>
      <c r="Z602" s="1297"/>
      <c r="AA602" s="1297"/>
      <c r="AB602" s="1297"/>
      <c r="AC602" s="1297"/>
    </row>
    <row r="603">
      <c r="A603" s="1297"/>
      <c r="B603" s="1297"/>
      <c r="C603" s="1297"/>
      <c r="D603" s="1297"/>
      <c r="E603" s="1297"/>
      <c r="F603" s="1296"/>
      <c r="G603" s="1296"/>
      <c r="H603" s="1296"/>
      <c r="I603" s="1296"/>
      <c r="J603" s="1296"/>
      <c r="K603" s="1296"/>
      <c r="L603" s="1297"/>
      <c r="M603" s="1297"/>
      <c r="N603" s="1297"/>
      <c r="O603" s="1297"/>
      <c r="P603" s="1297"/>
      <c r="Q603" s="1297"/>
      <c r="R603" s="1297"/>
      <c r="S603" s="1297"/>
      <c r="T603" s="1297"/>
      <c r="U603" s="1297"/>
      <c r="V603" s="1297"/>
      <c r="W603" s="1297"/>
      <c r="X603" s="1297"/>
      <c r="Y603" s="1297"/>
      <c r="Z603" s="1297"/>
      <c r="AA603" s="1297"/>
      <c r="AB603" s="1297"/>
      <c r="AC603" s="1297"/>
    </row>
    <row r="604">
      <c r="A604" s="1297"/>
      <c r="B604" s="1297"/>
      <c r="C604" s="1297"/>
      <c r="D604" s="1297"/>
      <c r="E604" s="1297"/>
      <c r="F604" s="1296"/>
      <c r="G604" s="1296"/>
      <c r="H604" s="1296"/>
      <c r="I604" s="1296"/>
      <c r="J604" s="1296"/>
      <c r="K604" s="1296"/>
      <c r="L604" s="1297"/>
      <c r="M604" s="1297"/>
      <c r="N604" s="1297"/>
      <c r="O604" s="1297"/>
      <c r="P604" s="1297"/>
      <c r="Q604" s="1297"/>
      <c r="R604" s="1297"/>
      <c r="S604" s="1297"/>
      <c r="T604" s="1297"/>
      <c r="U604" s="1297"/>
      <c r="V604" s="1297"/>
      <c r="W604" s="1297"/>
      <c r="X604" s="1297"/>
      <c r="Y604" s="1297"/>
      <c r="Z604" s="1297"/>
      <c r="AA604" s="1297"/>
      <c r="AB604" s="1297"/>
      <c r="AC604" s="1297"/>
    </row>
    <row r="605">
      <c r="A605" s="1297"/>
      <c r="B605" s="1297"/>
      <c r="C605" s="1297"/>
      <c r="D605" s="1297"/>
      <c r="E605" s="1297"/>
      <c r="F605" s="1296"/>
      <c r="G605" s="1296"/>
      <c r="H605" s="1296"/>
      <c r="I605" s="1296"/>
      <c r="J605" s="1296"/>
      <c r="K605" s="1296"/>
      <c r="L605" s="1297"/>
      <c r="M605" s="1297"/>
      <c r="N605" s="1297"/>
      <c r="O605" s="1297"/>
      <c r="P605" s="1297"/>
      <c r="Q605" s="1297"/>
      <c r="R605" s="1297"/>
      <c r="S605" s="1297"/>
      <c r="T605" s="1297"/>
      <c r="U605" s="1297"/>
      <c r="V605" s="1297"/>
      <c r="W605" s="1297"/>
      <c r="X605" s="1297"/>
      <c r="Y605" s="1297"/>
      <c r="Z605" s="1297"/>
      <c r="AA605" s="1297"/>
      <c r="AB605" s="1297"/>
      <c r="AC605" s="1297"/>
    </row>
    <row r="606">
      <c r="A606" s="1297"/>
      <c r="B606" s="1297"/>
      <c r="C606" s="1297"/>
      <c r="D606" s="1297"/>
      <c r="E606" s="1297"/>
      <c r="F606" s="1296"/>
      <c r="G606" s="1296"/>
      <c r="H606" s="1296"/>
      <c r="I606" s="1296"/>
      <c r="J606" s="1296"/>
      <c r="K606" s="1296"/>
      <c r="L606" s="1297"/>
      <c r="M606" s="1297"/>
      <c r="N606" s="1297"/>
      <c r="O606" s="1297"/>
      <c r="P606" s="1297"/>
      <c r="Q606" s="1297"/>
      <c r="R606" s="1297"/>
      <c r="S606" s="1297"/>
      <c r="T606" s="1297"/>
      <c r="U606" s="1297"/>
      <c r="V606" s="1297"/>
      <c r="W606" s="1297"/>
      <c r="X606" s="1297"/>
      <c r="Y606" s="1297"/>
      <c r="Z606" s="1297"/>
      <c r="AA606" s="1297"/>
      <c r="AB606" s="1297"/>
      <c r="AC606" s="1297"/>
    </row>
    <row r="607">
      <c r="A607" s="1297"/>
      <c r="B607" s="1297"/>
      <c r="C607" s="1297"/>
      <c r="D607" s="1297"/>
      <c r="E607" s="1297"/>
      <c r="F607" s="1296"/>
      <c r="G607" s="1296"/>
      <c r="H607" s="1296"/>
      <c r="I607" s="1296"/>
      <c r="J607" s="1296"/>
      <c r="K607" s="1296"/>
      <c r="L607" s="1297"/>
      <c r="M607" s="1297"/>
      <c r="N607" s="1297"/>
      <c r="O607" s="1297"/>
      <c r="P607" s="1297"/>
      <c r="Q607" s="1297"/>
      <c r="R607" s="1297"/>
      <c r="S607" s="1297"/>
      <c r="T607" s="1297"/>
      <c r="U607" s="1297"/>
      <c r="V607" s="1297"/>
      <c r="W607" s="1297"/>
      <c r="X607" s="1297"/>
      <c r="Y607" s="1297"/>
      <c r="Z607" s="1297"/>
      <c r="AA607" s="1297"/>
      <c r="AB607" s="1297"/>
      <c r="AC607" s="1297"/>
    </row>
    <row r="608">
      <c r="A608" s="1297"/>
      <c r="B608" s="1297"/>
      <c r="C608" s="1297"/>
      <c r="D608" s="1297"/>
      <c r="E608" s="1297"/>
      <c r="F608" s="1296"/>
      <c r="G608" s="1296"/>
      <c r="H608" s="1296"/>
      <c r="I608" s="1296"/>
      <c r="J608" s="1296"/>
      <c r="K608" s="1296"/>
      <c r="L608" s="1297"/>
      <c r="M608" s="1297"/>
      <c r="N608" s="1297"/>
      <c r="O608" s="1297"/>
      <c r="P608" s="1297"/>
      <c r="Q608" s="1297"/>
      <c r="R608" s="1297"/>
      <c r="S608" s="1297"/>
      <c r="T608" s="1297"/>
      <c r="U608" s="1297"/>
      <c r="V608" s="1297"/>
      <c r="W608" s="1297"/>
      <c r="X608" s="1297"/>
      <c r="Y608" s="1297"/>
      <c r="Z608" s="1297"/>
      <c r="AA608" s="1297"/>
      <c r="AB608" s="1297"/>
      <c r="AC608" s="1297"/>
    </row>
    <row r="609">
      <c r="A609" s="1297"/>
      <c r="B609" s="1297"/>
      <c r="C609" s="1297"/>
      <c r="D609" s="1297"/>
      <c r="E609" s="1297"/>
      <c r="F609" s="1296"/>
      <c r="G609" s="1296"/>
      <c r="H609" s="1296"/>
      <c r="I609" s="1296"/>
      <c r="J609" s="1296"/>
      <c r="K609" s="1296"/>
      <c r="L609" s="1297"/>
      <c r="M609" s="1297"/>
      <c r="N609" s="1297"/>
      <c r="O609" s="1297"/>
      <c r="P609" s="1297"/>
      <c r="Q609" s="1297"/>
      <c r="R609" s="1297"/>
      <c r="S609" s="1297"/>
      <c r="T609" s="1297"/>
      <c r="U609" s="1297"/>
      <c r="V609" s="1297"/>
      <c r="W609" s="1297"/>
      <c r="X609" s="1297"/>
      <c r="Y609" s="1297"/>
      <c r="Z609" s="1297"/>
      <c r="AA609" s="1297"/>
      <c r="AB609" s="1297"/>
      <c r="AC609" s="1297"/>
    </row>
    <row r="610">
      <c r="A610" s="1297"/>
      <c r="B610" s="1297"/>
      <c r="C610" s="1297"/>
      <c r="D610" s="1297"/>
      <c r="E610" s="1297"/>
      <c r="F610" s="1296"/>
      <c r="G610" s="1296"/>
      <c r="H610" s="1296"/>
      <c r="I610" s="1296"/>
      <c r="J610" s="1296"/>
      <c r="K610" s="1296"/>
      <c r="L610" s="1297"/>
      <c r="M610" s="1297"/>
      <c r="N610" s="1297"/>
      <c r="O610" s="1297"/>
      <c r="P610" s="1297"/>
      <c r="Q610" s="1297"/>
      <c r="R610" s="1297"/>
      <c r="S610" s="1297"/>
      <c r="T610" s="1297"/>
      <c r="U610" s="1297"/>
      <c r="V610" s="1297"/>
      <c r="W610" s="1297"/>
      <c r="X610" s="1297"/>
      <c r="Y610" s="1297"/>
      <c r="Z610" s="1297"/>
      <c r="AA610" s="1297"/>
      <c r="AB610" s="1297"/>
      <c r="AC610" s="1297"/>
    </row>
    <row r="611">
      <c r="A611" s="1297"/>
      <c r="B611" s="1297"/>
      <c r="C611" s="1297"/>
      <c r="D611" s="1297"/>
      <c r="E611" s="1297"/>
      <c r="F611" s="1296"/>
      <c r="G611" s="1296"/>
      <c r="H611" s="1296"/>
      <c r="I611" s="1296"/>
      <c r="J611" s="1296"/>
      <c r="K611" s="1296"/>
      <c r="L611" s="1297"/>
      <c r="M611" s="1297"/>
      <c r="N611" s="1297"/>
      <c r="O611" s="1297"/>
      <c r="P611" s="1297"/>
      <c r="Q611" s="1297"/>
      <c r="R611" s="1297"/>
      <c r="S611" s="1297"/>
      <c r="T611" s="1297"/>
      <c r="U611" s="1297"/>
      <c r="V611" s="1297"/>
      <c r="W611" s="1297"/>
      <c r="X611" s="1297"/>
      <c r="Y611" s="1297"/>
      <c r="Z611" s="1297"/>
      <c r="AA611" s="1297"/>
      <c r="AB611" s="1297"/>
      <c r="AC611" s="1297"/>
    </row>
    <row r="612">
      <c r="A612" s="1297"/>
      <c r="B612" s="1297"/>
      <c r="C612" s="1297"/>
      <c r="D612" s="1297"/>
      <c r="E612" s="1297"/>
      <c r="F612" s="1296"/>
      <c r="G612" s="1296"/>
      <c r="H612" s="1296"/>
      <c r="I612" s="1296"/>
      <c r="J612" s="1296"/>
      <c r="K612" s="1296"/>
      <c r="L612" s="1297"/>
      <c r="M612" s="1297"/>
      <c r="N612" s="1297"/>
      <c r="O612" s="1297"/>
      <c r="P612" s="1297"/>
      <c r="Q612" s="1297"/>
      <c r="R612" s="1297"/>
      <c r="S612" s="1297"/>
      <c r="T612" s="1297"/>
      <c r="U612" s="1297"/>
      <c r="V612" s="1297"/>
      <c r="W612" s="1297"/>
      <c r="X612" s="1297"/>
      <c r="Y612" s="1297"/>
      <c r="Z612" s="1297"/>
      <c r="AA612" s="1297"/>
      <c r="AB612" s="1297"/>
      <c r="AC612" s="1297"/>
    </row>
    <row r="613">
      <c r="A613" s="1297"/>
      <c r="B613" s="1297"/>
      <c r="C613" s="1297"/>
      <c r="D613" s="1297"/>
      <c r="E613" s="1297"/>
      <c r="F613" s="1296"/>
      <c r="G613" s="1296"/>
      <c r="H613" s="1296"/>
      <c r="I613" s="1296"/>
      <c r="J613" s="1296"/>
      <c r="K613" s="1296"/>
      <c r="L613" s="1297"/>
      <c r="M613" s="1297"/>
      <c r="N613" s="1297"/>
      <c r="O613" s="1297"/>
      <c r="P613" s="1297"/>
      <c r="Q613" s="1297"/>
      <c r="R613" s="1297"/>
      <c r="S613" s="1297"/>
      <c r="T613" s="1297"/>
      <c r="U613" s="1297"/>
      <c r="V613" s="1297"/>
      <c r="W613" s="1297"/>
      <c r="X613" s="1297"/>
      <c r="Y613" s="1297"/>
      <c r="Z613" s="1297"/>
      <c r="AA613" s="1297"/>
      <c r="AB613" s="1297"/>
      <c r="AC613" s="1297"/>
    </row>
    <row r="614">
      <c r="A614" s="1297"/>
      <c r="B614" s="1297"/>
      <c r="C614" s="1297"/>
      <c r="D614" s="1297"/>
      <c r="E614" s="1297"/>
      <c r="F614" s="1296"/>
      <c r="G614" s="1296"/>
      <c r="H614" s="1296"/>
      <c r="I614" s="1296"/>
      <c r="J614" s="1296"/>
      <c r="K614" s="1296"/>
      <c r="L614" s="1297"/>
      <c r="M614" s="1297"/>
      <c r="N614" s="1297"/>
      <c r="O614" s="1297"/>
      <c r="P614" s="1297"/>
      <c r="Q614" s="1297"/>
      <c r="R614" s="1297"/>
      <c r="S614" s="1297"/>
      <c r="T614" s="1297"/>
      <c r="U614" s="1297"/>
      <c r="V614" s="1297"/>
      <c r="W614" s="1297"/>
      <c r="X614" s="1297"/>
      <c r="Y614" s="1297"/>
      <c r="Z614" s="1297"/>
      <c r="AA614" s="1297"/>
      <c r="AB614" s="1297"/>
      <c r="AC614" s="1297"/>
    </row>
    <row r="615">
      <c r="A615" s="1297"/>
      <c r="B615" s="1297"/>
      <c r="C615" s="1297"/>
      <c r="D615" s="1297"/>
      <c r="E615" s="1297"/>
      <c r="F615" s="1296"/>
      <c r="G615" s="1296"/>
      <c r="H615" s="1296"/>
      <c r="I615" s="1296"/>
      <c r="J615" s="1296"/>
      <c r="K615" s="1296"/>
      <c r="L615" s="1297"/>
      <c r="M615" s="1297"/>
      <c r="N615" s="1297"/>
      <c r="O615" s="1297"/>
      <c r="P615" s="1297"/>
      <c r="Q615" s="1297"/>
      <c r="R615" s="1297"/>
      <c r="S615" s="1297"/>
      <c r="T615" s="1297"/>
      <c r="U615" s="1297"/>
      <c r="V615" s="1297"/>
      <c r="W615" s="1297"/>
      <c r="X615" s="1297"/>
      <c r="Y615" s="1297"/>
      <c r="Z615" s="1297"/>
      <c r="AA615" s="1297"/>
      <c r="AB615" s="1297"/>
      <c r="AC615" s="1297"/>
    </row>
    <row r="616">
      <c r="A616" s="1297"/>
      <c r="B616" s="1297"/>
      <c r="C616" s="1297"/>
      <c r="D616" s="1297"/>
      <c r="E616" s="1297"/>
      <c r="F616" s="1296"/>
      <c r="G616" s="1296"/>
      <c r="H616" s="1296"/>
      <c r="I616" s="1296"/>
      <c r="J616" s="1296"/>
      <c r="K616" s="1296"/>
      <c r="L616" s="1297"/>
      <c r="M616" s="1297"/>
      <c r="N616" s="1297"/>
      <c r="O616" s="1297"/>
      <c r="P616" s="1297"/>
      <c r="Q616" s="1297"/>
      <c r="R616" s="1297"/>
      <c r="S616" s="1297"/>
      <c r="T616" s="1297"/>
      <c r="U616" s="1297"/>
      <c r="V616" s="1297"/>
      <c r="W616" s="1297"/>
      <c r="X616" s="1297"/>
      <c r="Y616" s="1297"/>
      <c r="Z616" s="1297"/>
      <c r="AA616" s="1297"/>
      <c r="AB616" s="1297"/>
      <c r="AC616" s="1297"/>
    </row>
    <row r="617">
      <c r="A617" s="1297"/>
      <c r="B617" s="1297"/>
      <c r="C617" s="1297"/>
      <c r="D617" s="1297"/>
      <c r="E617" s="1297"/>
      <c r="F617" s="1296"/>
      <c r="G617" s="1296"/>
      <c r="H617" s="1296"/>
      <c r="I617" s="1296"/>
      <c r="J617" s="1296"/>
      <c r="K617" s="1296"/>
      <c r="L617" s="1297"/>
      <c r="M617" s="1297"/>
      <c r="N617" s="1297"/>
      <c r="O617" s="1297"/>
      <c r="P617" s="1297"/>
      <c r="Q617" s="1297"/>
      <c r="R617" s="1297"/>
      <c r="S617" s="1297"/>
      <c r="T617" s="1297"/>
      <c r="U617" s="1297"/>
      <c r="V617" s="1297"/>
      <c r="W617" s="1297"/>
      <c r="X617" s="1297"/>
      <c r="Y617" s="1297"/>
      <c r="Z617" s="1297"/>
      <c r="AA617" s="1297"/>
      <c r="AB617" s="1297"/>
      <c r="AC617" s="1297"/>
    </row>
    <row r="618">
      <c r="A618" s="1297"/>
      <c r="B618" s="1297"/>
      <c r="C618" s="1297"/>
      <c r="D618" s="1297"/>
      <c r="E618" s="1297"/>
      <c r="F618" s="1296"/>
      <c r="G618" s="1296"/>
      <c r="H618" s="1296"/>
      <c r="I618" s="1296"/>
      <c r="J618" s="1296"/>
      <c r="K618" s="1296"/>
      <c r="L618" s="1297"/>
      <c r="M618" s="1297"/>
      <c r="N618" s="1297"/>
      <c r="O618" s="1297"/>
      <c r="P618" s="1297"/>
      <c r="Q618" s="1297"/>
      <c r="R618" s="1297"/>
      <c r="S618" s="1297"/>
      <c r="T618" s="1297"/>
      <c r="U618" s="1297"/>
      <c r="V618" s="1297"/>
      <c r="W618" s="1297"/>
      <c r="X618" s="1297"/>
      <c r="Y618" s="1297"/>
      <c r="Z618" s="1297"/>
      <c r="AA618" s="1297"/>
      <c r="AB618" s="1297"/>
      <c r="AC618" s="1297"/>
    </row>
    <row r="619">
      <c r="A619" s="1297"/>
      <c r="B619" s="1297"/>
      <c r="C619" s="1297"/>
      <c r="D619" s="1297"/>
      <c r="E619" s="1297"/>
      <c r="F619" s="1296"/>
      <c r="G619" s="1296"/>
      <c r="H619" s="1296"/>
      <c r="I619" s="1296"/>
      <c r="J619" s="1296"/>
      <c r="K619" s="1296"/>
      <c r="L619" s="1297"/>
      <c r="M619" s="1297"/>
      <c r="N619" s="1297"/>
      <c r="O619" s="1297"/>
      <c r="P619" s="1297"/>
      <c r="Q619" s="1297"/>
      <c r="R619" s="1297"/>
      <c r="S619" s="1297"/>
      <c r="T619" s="1297"/>
      <c r="U619" s="1297"/>
      <c r="V619" s="1297"/>
      <c r="W619" s="1297"/>
      <c r="X619" s="1297"/>
      <c r="Y619" s="1297"/>
      <c r="Z619" s="1297"/>
      <c r="AA619" s="1297"/>
      <c r="AB619" s="1297"/>
      <c r="AC619" s="1297"/>
    </row>
    <row r="620">
      <c r="A620" s="1297"/>
      <c r="B620" s="1297"/>
      <c r="C620" s="1297"/>
      <c r="D620" s="1297"/>
      <c r="E620" s="1297"/>
      <c r="F620" s="1296"/>
      <c r="G620" s="1296"/>
      <c r="H620" s="1296"/>
      <c r="I620" s="1296"/>
      <c r="J620" s="1296"/>
      <c r="K620" s="1296"/>
      <c r="L620" s="1297"/>
      <c r="M620" s="1297"/>
      <c r="N620" s="1297"/>
      <c r="O620" s="1297"/>
      <c r="P620" s="1297"/>
      <c r="Q620" s="1297"/>
      <c r="R620" s="1297"/>
      <c r="S620" s="1297"/>
      <c r="T620" s="1297"/>
      <c r="U620" s="1297"/>
      <c r="V620" s="1297"/>
      <c r="W620" s="1297"/>
      <c r="X620" s="1297"/>
      <c r="Y620" s="1297"/>
      <c r="Z620" s="1297"/>
      <c r="AA620" s="1297"/>
      <c r="AB620" s="1297"/>
      <c r="AC620" s="1297"/>
    </row>
    <row r="621">
      <c r="A621" s="1297"/>
      <c r="B621" s="1297"/>
      <c r="C621" s="1297"/>
      <c r="D621" s="1297"/>
      <c r="E621" s="1297"/>
      <c r="F621" s="1296"/>
      <c r="G621" s="1296"/>
      <c r="H621" s="1296"/>
      <c r="I621" s="1296"/>
      <c r="J621" s="1296"/>
      <c r="K621" s="1296"/>
      <c r="L621" s="1297"/>
      <c r="M621" s="1297"/>
      <c r="N621" s="1297"/>
      <c r="O621" s="1297"/>
      <c r="P621" s="1297"/>
      <c r="Q621" s="1297"/>
      <c r="R621" s="1297"/>
      <c r="S621" s="1297"/>
      <c r="T621" s="1297"/>
      <c r="U621" s="1297"/>
      <c r="V621" s="1297"/>
      <c r="W621" s="1297"/>
      <c r="X621" s="1297"/>
      <c r="Y621" s="1297"/>
      <c r="Z621" s="1297"/>
      <c r="AA621" s="1297"/>
      <c r="AB621" s="1297"/>
      <c r="AC621" s="1297"/>
    </row>
    <row r="622">
      <c r="A622" s="1297"/>
      <c r="B622" s="1297"/>
      <c r="C622" s="1297"/>
      <c r="D622" s="1297"/>
      <c r="E622" s="1297"/>
      <c r="F622" s="1296"/>
      <c r="G622" s="1296"/>
      <c r="H622" s="1296"/>
      <c r="I622" s="1296"/>
      <c r="J622" s="1296"/>
      <c r="K622" s="1296"/>
      <c r="L622" s="1297"/>
      <c r="M622" s="1297"/>
      <c r="N622" s="1297"/>
      <c r="O622" s="1297"/>
      <c r="P622" s="1297"/>
      <c r="Q622" s="1297"/>
      <c r="R622" s="1297"/>
      <c r="S622" s="1297"/>
      <c r="T622" s="1297"/>
      <c r="U622" s="1297"/>
      <c r="V622" s="1297"/>
      <c r="W622" s="1297"/>
      <c r="X622" s="1297"/>
      <c r="Y622" s="1297"/>
      <c r="Z622" s="1297"/>
      <c r="AA622" s="1297"/>
      <c r="AB622" s="1297"/>
      <c r="AC622" s="1297"/>
    </row>
    <row r="623">
      <c r="A623" s="1297"/>
      <c r="B623" s="1297"/>
      <c r="C623" s="1297"/>
      <c r="D623" s="1297"/>
      <c r="E623" s="1297"/>
      <c r="F623" s="1296"/>
      <c r="G623" s="1296"/>
      <c r="H623" s="1296"/>
      <c r="I623" s="1296"/>
      <c r="J623" s="1296"/>
      <c r="K623" s="1296"/>
      <c r="L623" s="1297"/>
      <c r="M623" s="1297"/>
      <c r="N623" s="1297"/>
      <c r="O623" s="1297"/>
      <c r="P623" s="1297"/>
      <c r="Q623" s="1297"/>
      <c r="R623" s="1297"/>
      <c r="S623" s="1297"/>
      <c r="T623" s="1297"/>
      <c r="U623" s="1297"/>
      <c r="V623" s="1297"/>
      <c r="W623" s="1297"/>
      <c r="X623" s="1297"/>
      <c r="Y623" s="1297"/>
      <c r="Z623" s="1297"/>
      <c r="AA623" s="1297"/>
      <c r="AB623" s="1297"/>
      <c r="AC623" s="1297"/>
    </row>
    <row r="624">
      <c r="A624" s="1297"/>
      <c r="B624" s="1297"/>
      <c r="C624" s="1297"/>
      <c r="D624" s="1297"/>
      <c r="E624" s="1297"/>
      <c r="F624" s="1296"/>
      <c r="G624" s="1296"/>
      <c r="H624" s="1296"/>
      <c r="I624" s="1296"/>
      <c r="J624" s="1296"/>
      <c r="K624" s="1296"/>
      <c r="L624" s="1297"/>
      <c r="M624" s="1297"/>
      <c r="N624" s="1297"/>
      <c r="O624" s="1297"/>
      <c r="P624" s="1297"/>
      <c r="Q624" s="1297"/>
      <c r="R624" s="1297"/>
      <c r="S624" s="1297"/>
      <c r="T624" s="1297"/>
      <c r="U624" s="1297"/>
      <c r="V624" s="1297"/>
      <c r="W624" s="1297"/>
      <c r="X624" s="1297"/>
      <c r="Y624" s="1297"/>
      <c r="Z624" s="1297"/>
      <c r="AA624" s="1297"/>
      <c r="AB624" s="1297"/>
      <c r="AC624" s="1297"/>
    </row>
    <row r="625">
      <c r="A625" s="1297"/>
      <c r="B625" s="1297"/>
      <c r="C625" s="1297"/>
      <c r="D625" s="1297"/>
      <c r="E625" s="1297"/>
      <c r="F625" s="1296"/>
      <c r="G625" s="1296"/>
      <c r="H625" s="1296"/>
      <c r="I625" s="1296"/>
      <c r="J625" s="1296"/>
      <c r="K625" s="1296"/>
      <c r="L625" s="1297"/>
      <c r="M625" s="1297"/>
      <c r="N625" s="1297"/>
      <c r="O625" s="1297"/>
      <c r="P625" s="1297"/>
      <c r="Q625" s="1297"/>
      <c r="R625" s="1297"/>
      <c r="S625" s="1297"/>
      <c r="T625" s="1297"/>
      <c r="U625" s="1297"/>
      <c r="V625" s="1297"/>
      <c r="W625" s="1297"/>
      <c r="X625" s="1297"/>
      <c r="Y625" s="1297"/>
      <c r="Z625" s="1297"/>
      <c r="AA625" s="1297"/>
      <c r="AB625" s="1297"/>
      <c r="AC625" s="1297"/>
    </row>
    <row r="626">
      <c r="A626" s="1297"/>
      <c r="B626" s="1297"/>
      <c r="C626" s="1297"/>
      <c r="D626" s="1297"/>
      <c r="E626" s="1297"/>
      <c r="F626" s="1296"/>
      <c r="G626" s="1296"/>
      <c r="H626" s="1296"/>
      <c r="I626" s="1296"/>
      <c r="J626" s="1296"/>
      <c r="K626" s="1296"/>
      <c r="L626" s="1297"/>
      <c r="M626" s="1297"/>
      <c r="N626" s="1297"/>
      <c r="O626" s="1297"/>
      <c r="P626" s="1297"/>
      <c r="Q626" s="1297"/>
      <c r="R626" s="1297"/>
      <c r="S626" s="1297"/>
      <c r="T626" s="1297"/>
      <c r="U626" s="1297"/>
      <c r="V626" s="1297"/>
      <c r="W626" s="1297"/>
      <c r="X626" s="1297"/>
      <c r="Y626" s="1297"/>
      <c r="Z626" s="1297"/>
      <c r="AA626" s="1297"/>
      <c r="AB626" s="1297"/>
      <c r="AC626" s="1297"/>
    </row>
    <row r="627">
      <c r="A627" s="1297"/>
      <c r="B627" s="1297"/>
      <c r="C627" s="1297"/>
      <c r="D627" s="1297"/>
      <c r="E627" s="1297"/>
      <c r="F627" s="1296"/>
      <c r="G627" s="1296"/>
      <c r="H627" s="1296"/>
      <c r="I627" s="1296"/>
      <c r="J627" s="1296"/>
      <c r="K627" s="1296"/>
      <c r="L627" s="1297"/>
      <c r="M627" s="1297"/>
      <c r="N627" s="1297"/>
      <c r="O627" s="1297"/>
      <c r="P627" s="1297"/>
      <c r="Q627" s="1297"/>
      <c r="R627" s="1297"/>
      <c r="S627" s="1297"/>
      <c r="T627" s="1297"/>
      <c r="U627" s="1297"/>
      <c r="V627" s="1297"/>
      <c r="W627" s="1297"/>
      <c r="X627" s="1297"/>
      <c r="Y627" s="1297"/>
      <c r="Z627" s="1297"/>
      <c r="AA627" s="1297"/>
      <c r="AB627" s="1297"/>
      <c r="AC627" s="1297"/>
    </row>
    <row r="628">
      <c r="A628" s="1297"/>
      <c r="B628" s="1297"/>
      <c r="C628" s="1297"/>
      <c r="D628" s="1297"/>
      <c r="E628" s="1297"/>
      <c r="F628" s="1296"/>
      <c r="G628" s="1296"/>
      <c r="H628" s="1296"/>
      <c r="I628" s="1296"/>
      <c r="J628" s="1296"/>
      <c r="K628" s="1296"/>
      <c r="L628" s="1297"/>
      <c r="M628" s="1297"/>
      <c r="N628" s="1297"/>
      <c r="O628" s="1297"/>
      <c r="P628" s="1297"/>
      <c r="Q628" s="1297"/>
      <c r="R628" s="1297"/>
      <c r="S628" s="1297"/>
      <c r="T628" s="1297"/>
      <c r="U628" s="1297"/>
      <c r="V628" s="1297"/>
      <c r="W628" s="1297"/>
      <c r="X628" s="1297"/>
      <c r="Y628" s="1297"/>
      <c r="Z628" s="1297"/>
      <c r="AA628" s="1297"/>
      <c r="AB628" s="1297"/>
      <c r="AC628" s="1297"/>
    </row>
    <row r="629">
      <c r="A629" s="1297"/>
      <c r="B629" s="1297"/>
      <c r="C629" s="1297"/>
      <c r="D629" s="1297"/>
      <c r="E629" s="1297"/>
      <c r="F629" s="1296"/>
      <c r="G629" s="1296"/>
      <c r="H629" s="1296"/>
      <c r="I629" s="1296"/>
      <c r="J629" s="1296"/>
      <c r="K629" s="1296"/>
      <c r="L629" s="1297"/>
      <c r="M629" s="1297"/>
      <c r="N629" s="1297"/>
      <c r="O629" s="1297"/>
      <c r="P629" s="1297"/>
      <c r="Q629" s="1297"/>
      <c r="R629" s="1297"/>
      <c r="S629" s="1297"/>
      <c r="T629" s="1297"/>
      <c r="U629" s="1297"/>
      <c r="V629" s="1297"/>
      <c r="W629" s="1297"/>
      <c r="X629" s="1297"/>
      <c r="Y629" s="1297"/>
      <c r="Z629" s="1297"/>
      <c r="AA629" s="1297"/>
      <c r="AB629" s="1297"/>
      <c r="AC629" s="1297"/>
    </row>
    <row r="630">
      <c r="A630" s="1297"/>
      <c r="B630" s="1297"/>
      <c r="C630" s="1297"/>
      <c r="D630" s="1297"/>
      <c r="E630" s="1297"/>
      <c r="F630" s="1296"/>
      <c r="G630" s="1296"/>
      <c r="H630" s="1296"/>
      <c r="I630" s="1296"/>
      <c r="J630" s="1296"/>
      <c r="K630" s="1296"/>
      <c r="L630" s="1297"/>
      <c r="M630" s="1297"/>
      <c r="N630" s="1297"/>
      <c r="O630" s="1297"/>
      <c r="P630" s="1297"/>
      <c r="Q630" s="1297"/>
      <c r="R630" s="1297"/>
      <c r="S630" s="1297"/>
      <c r="T630" s="1297"/>
      <c r="U630" s="1297"/>
      <c r="V630" s="1297"/>
      <c r="W630" s="1297"/>
      <c r="X630" s="1297"/>
      <c r="Y630" s="1297"/>
      <c r="Z630" s="1297"/>
      <c r="AA630" s="1297"/>
      <c r="AB630" s="1297"/>
      <c r="AC630" s="1297"/>
    </row>
    <row r="631">
      <c r="A631" s="1297"/>
      <c r="B631" s="1297"/>
      <c r="C631" s="1297"/>
      <c r="D631" s="1297"/>
      <c r="E631" s="1297"/>
      <c r="F631" s="1296"/>
      <c r="G631" s="1296"/>
      <c r="H631" s="1296"/>
      <c r="I631" s="1296"/>
      <c r="J631" s="1296"/>
      <c r="K631" s="1296"/>
      <c r="L631" s="1297"/>
      <c r="M631" s="1297"/>
      <c r="N631" s="1297"/>
      <c r="O631" s="1297"/>
      <c r="P631" s="1297"/>
      <c r="Q631" s="1297"/>
      <c r="R631" s="1297"/>
      <c r="S631" s="1297"/>
      <c r="T631" s="1297"/>
      <c r="U631" s="1297"/>
      <c r="V631" s="1297"/>
      <c r="W631" s="1297"/>
      <c r="X631" s="1297"/>
      <c r="Y631" s="1297"/>
      <c r="Z631" s="1297"/>
      <c r="AA631" s="1297"/>
      <c r="AB631" s="1297"/>
      <c r="AC631" s="1297"/>
    </row>
    <row r="632">
      <c r="A632" s="1297"/>
      <c r="B632" s="1297"/>
      <c r="C632" s="1297"/>
      <c r="D632" s="1297"/>
      <c r="E632" s="1297"/>
      <c r="F632" s="1296"/>
      <c r="G632" s="1296"/>
      <c r="H632" s="1296"/>
      <c r="I632" s="1296"/>
      <c r="J632" s="1296"/>
      <c r="K632" s="1296"/>
      <c r="L632" s="1297"/>
      <c r="M632" s="1297"/>
      <c r="N632" s="1297"/>
      <c r="O632" s="1297"/>
      <c r="P632" s="1297"/>
      <c r="Q632" s="1297"/>
      <c r="R632" s="1297"/>
      <c r="S632" s="1297"/>
      <c r="T632" s="1297"/>
      <c r="U632" s="1297"/>
      <c r="V632" s="1297"/>
      <c r="W632" s="1297"/>
      <c r="X632" s="1297"/>
      <c r="Y632" s="1297"/>
      <c r="Z632" s="1297"/>
      <c r="AA632" s="1297"/>
      <c r="AB632" s="1297"/>
      <c r="AC632" s="1297"/>
    </row>
    <row r="633">
      <c r="A633" s="1297"/>
      <c r="B633" s="1297"/>
      <c r="C633" s="1297"/>
      <c r="D633" s="1297"/>
      <c r="E633" s="1297"/>
      <c r="F633" s="1296"/>
      <c r="G633" s="1296"/>
      <c r="H633" s="1296"/>
      <c r="I633" s="1296"/>
      <c r="J633" s="1296"/>
      <c r="K633" s="1296"/>
      <c r="L633" s="1297"/>
      <c r="M633" s="1297"/>
      <c r="N633" s="1297"/>
      <c r="O633" s="1297"/>
      <c r="P633" s="1297"/>
      <c r="Q633" s="1297"/>
      <c r="R633" s="1297"/>
      <c r="S633" s="1297"/>
      <c r="T633" s="1297"/>
      <c r="U633" s="1297"/>
      <c r="V633" s="1297"/>
      <c r="W633" s="1297"/>
      <c r="X633" s="1297"/>
      <c r="Y633" s="1297"/>
      <c r="Z633" s="1297"/>
      <c r="AA633" s="1297"/>
      <c r="AB633" s="1297"/>
      <c r="AC633" s="1297"/>
    </row>
    <row r="634">
      <c r="A634" s="1297"/>
      <c r="B634" s="1297"/>
      <c r="C634" s="1297"/>
      <c r="D634" s="1297"/>
      <c r="E634" s="1297"/>
      <c r="F634" s="1296"/>
      <c r="G634" s="1296"/>
      <c r="H634" s="1296"/>
      <c r="I634" s="1296"/>
      <c r="J634" s="1296"/>
      <c r="K634" s="1296"/>
      <c r="L634" s="1297"/>
      <c r="M634" s="1297"/>
      <c r="N634" s="1297"/>
      <c r="O634" s="1297"/>
      <c r="P634" s="1297"/>
      <c r="Q634" s="1297"/>
      <c r="R634" s="1297"/>
      <c r="S634" s="1297"/>
      <c r="T634" s="1297"/>
      <c r="U634" s="1297"/>
      <c r="V634" s="1297"/>
      <c r="W634" s="1297"/>
      <c r="X634" s="1297"/>
      <c r="Y634" s="1297"/>
      <c r="Z634" s="1297"/>
      <c r="AA634" s="1297"/>
      <c r="AB634" s="1297"/>
      <c r="AC634" s="1297"/>
    </row>
    <row r="635">
      <c r="A635" s="1297"/>
      <c r="B635" s="1297"/>
      <c r="C635" s="1297"/>
      <c r="D635" s="1297"/>
      <c r="E635" s="1297"/>
      <c r="F635" s="1296"/>
      <c r="G635" s="1296"/>
      <c r="H635" s="1296"/>
      <c r="I635" s="1296"/>
      <c r="J635" s="1296"/>
      <c r="K635" s="1296"/>
      <c r="L635" s="1297"/>
      <c r="M635" s="1297"/>
      <c r="N635" s="1297"/>
      <c r="O635" s="1297"/>
      <c r="P635" s="1297"/>
      <c r="Q635" s="1297"/>
      <c r="R635" s="1297"/>
      <c r="S635" s="1297"/>
      <c r="T635" s="1297"/>
      <c r="U635" s="1297"/>
      <c r="V635" s="1297"/>
      <c r="W635" s="1297"/>
      <c r="X635" s="1297"/>
      <c r="Y635" s="1297"/>
      <c r="Z635" s="1297"/>
      <c r="AA635" s="1297"/>
      <c r="AB635" s="1297"/>
      <c r="AC635" s="1297"/>
    </row>
    <row r="636">
      <c r="A636" s="1297"/>
      <c r="B636" s="1297"/>
      <c r="C636" s="1297"/>
      <c r="D636" s="1297"/>
      <c r="E636" s="1297"/>
      <c r="F636" s="1296"/>
      <c r="G636" s="1296"/>
      <c r="H636" s="1296"/>
      <c r="I636" s="1296"/>
      <c r="J636" s="1296"/>
      <c r="K636" s="1296"/>
      <c r="L636" s="1297"/>
      <c r="M636" s="1297"/>
      <c r="N636" s="1297"/>
      <c r="O636" s="1297"/>
      <c r="P636" s="1297"/>
      <c r="Q636" s="1297"/>
      <c r="R636" s="1297"/>
      <c r="S636" s="1297"/>
      <c r="T636" s="1297"/>
      <c r="U636" s="1297"/>
      <c r="V636" s="1297"/>
      <c r="W636" s="1297"/>
      <c r="X636" s="1297"/>
      <c r="Y636" s="1297"/>
      <c r="Z636" s="1297"/>
      <c r="AA636" s="1297"/>
      <c r="AB636" s="1297"/>
      <c r="AC636" s="1297"/>
    </row>
    <row r="637">
      <c r="A637" s="1297"/>
      <c r="B637" s="1297"/>
      <c r="C637" s="1297"/>
      <c r="D637" s="1297"/>
      <c r="E637" s="1297"/>
      <c r="F637" s="1296"/>
      <c r="G637" s="1296"/>
      <c r="H637" s="1296"/>
      <c r="I637" s="1296"/>
      <c r="J637" s="1296"/>
      <c r="K637" s="1296"/>
      <c r="L637" s="1297"/>
      <c r="M637" s="1297"/>
      <c r="N637" s="1297"/>
      <c r="O637" s="1297"/>
      <c r="P637" s="1297"/>
      <c r="Q637" s="1297"/>
      <c r="R637" s="1297"/>
      <c r="S637" s="1297"/>
      <c r="T637" s="1297"/>
      <c r="U637" s="1297"/>
      <c r="V637" s="1297"/>
      <c r="W637" s="1297"/>
      <c r="X637" s="1297"/>
      <c r="Y637" s="1297"/>
      <c r="Z637" s="1297"/>
      <c r="AA637" s="1297"/>
      <c r="AB637" s="1297"/>
      <c r="AC637" s="1297"/>
    </row>
    <row r="638">
      <c r="A638" s="1297"/>
      <c r="B638" s="1297"/>
      <c r="C638" s="1297"/>
      <c r="D638" s="1297"/>
      <c r="E638" s="1297"/>
      <c r="F638" s="1296"/>
      <c r="G638" s="1296"/>
      <c r="H638" s="1296"/>
      <c r="I638" s="1296"/>
      <c r="J638" s="1296"/>
      <c r="K638" s="1296"/>
      <c r="L638" s="1297"/>
      <c r="M638" s="1297"/>
      <c r="N638" s="1297"/>
      <c r="O638" s="1297"/>
      <c r="P638" s="1297"/>
      <c r="Q638" s="1297"/>
      <c r="R638" s="1297"/>
      <c r="S638" s="1297"/>
      <c r="T638" s="1297"/>
      <c r="U638" s="1297"/>
      <c r="V638" s="1297"/>
      <c r="W638" s="1297"/>
      <c r="X638" s="1297"/>
      <c r="Y638" s="1297"/>
      <c r="Z638" s="1297"/>
      <c r="AA638" s="1297"/>
      <c r="AB638" s="1297"/>
      <c r="AC638" s="1297"/>
    </row>
    <row r="639">
      <c r="A639" s="1297"/>
      <c r="B639" s="1297"/>
      <c r="C639" s="1297"/>
      <c r="D639" s="1297"/>
      <c r="E639" s="1297"/>
      <c r="F639" s="1296"/>
      <c r="G639" s="1296"/>
      <c r="H639" s="1296"/>
      <c r="I639" s="1296"/>
      <c r="J639" s="1296"/>
      <c r="K639" s="1296"/>
      <c r="L639" s="1297"/>
      <c r="M639" s="1297"/>
      <c r="N639" s="1297"/>
      <c r="O639" s="1297"/>
      <c r="P639" s="1297"/>
      <c r="Q639" s="1297"/>
      <c r="R639" s="1297"/>
      <c r="S639" s="1297"/>
      <c r="T639" s="1297"/>
      <c r="U639" s="1297"/>
      <c r="V639" s="1297"/>
      <c r="W639" s="1297"/>
      <c r="X639" s="1297"/>
      <c r="Y639" s="1297"/>
      <c r="Z639" s="1297"/>
      <c r="AA639" s="1297"/>
      <c r="AB639" s="1297"/>
      <c r="AC639" s="1297"/>
    </row>
    <row r="640">
      <c r="A640" s="1297"/>
      <c r="B640" s="1297"/>
      <c r="C640" s="1297"/>
      <c r="D640" s="1297"/>
      <c r="E640" s="1297"/>
      <c r="F640" s="1296"/>
      <c r="G640" s="1296"/>
      <c r="H640" s="1296"/>
      <c r="I640" s="1296"/>
      <c r="J640" s="1296"/>
      <c r="K640" s="1296"/>
      <c r="L640" s="1297"/>
      <c r="M640" s="1297"/>
      <c r="N640" s="1297"/>
      <c r="O640" s="1297"/>
      <c r="P640" s="1297"/>
      <c r="Q640" s="1297"/>
      <c r="R640" s="1297"/>
      <c r="S640" s="1297"/>
      <c r="T640" s="1297"/>
      <c r="U640" s="1297"/>
      <c r="V640" s="1297"/>
      <c r="W640" s="1297"/>
      <c r="X640" s="1297"/>
      <c r="Y640" s="1297"/>
      <c r="Z640" s="1297"/>
      <c r="AA640" s="1297"/>
      <c r="AB640" s="1297"/>
      <c r="AC640" s="1297"/>
    </row>
    <row r="641">
      <c r="A641" s="1297"/>
      <c r="B641" s="1297"/>
      <c r="C641" s="1297"/>
      <c r="D641" s="1297"/>
      <c r="E641" s="1297"/>
      <c r="F641" s="1296"/>
      <c r="G641" s="1296"/>
      <c r="H641" s="1296"/>
      <c r="I641" s="1296"/>
      <c r="J641" s="1296"/>
      <c r="K641" s="1296"/>
      <c r="L641" s="1297"/>
      <c r="M641" s="1297"/>
      <c r="N641" s="1297"/>
      <c r="O641" s="1297"/>
      <c r="P641" s="1297"/>
      <c r="Q641" s="1297"/>
      <c r="R641" s="1297"/>
      <c r="S641" s="1297"/>
      <c r="T641" s="1297"/>
      <c r="U641" s="1297"/>
      <c r="V641" s="1297"/>
      <c r="W641" s="1297"/>
      <c r="X641" s="1297"/>
      <c r="Y641" s="1297"/>
      <c r="Z641" s="1297"/>
      <c r="AA641" s="1297"/>
      <c r="AB641" s="1297"/>
      <c r="AC641" s="1297"/>
    </row>
    <row r="642">
      <c r="A642" s="1297"/>
      <c r="B642" s="1297"/>
      <c r="C642" s="1297"/>
      <c r="D642" s="1297"/>
      <c r="E642" s="1297"/>
      <c r="F642" s="1296"/>
      <c r="G642" s="1296"/>
      <c r="H642" s="1296"/>
      <c r="I642" s="1296"/>
      <c r="J642" s="1296"/>
      <c r="K642" s="1296"/>
      <c r="L642" s="1297"/>
      <c r="M642" s="1297"/>
      <c r="N642" s="1297"/>
      <c r="O642" s="1297"/>
      <c r="P642" s="1297"/>
      <c r="Q642" s="1297"/>
      <c r="R642" s="1297"/>
      <c r="S642" s="1297"/>
      <c r="T642" s="1297"/>
      <c r="U642" s="1297"/>
      <c r="V642" s="1297"/>
      <c r="W642" s="1297"/>
      <c r="X642" s="1297"/>
      <c r="Y642" s="1297"/>
      <c r="Z642" s="1297"/>
      <c r="AA642" s="1297"/>
      <c r="AB642" s="1297"/>
      <c r="AC642" s="1297"/>
    </row>
    <row r="643">
      <c r="A643" s="1297"/>
      <c r="B643" s="1297"/>
      <c r="C643" s="1297"/>
      <c r="D643" s="1297"/>
      <c r="E643" s="1297"/>
      <c r="F643" s="1296"/>
      <c r="G643" s="1296"/>
      <c r="H643" s="1296"/>
      <c r="I643" s="1296"/>
      <c r="J643" s="1296"/>
      <c r="K643" s="1296"/>
      <c r="L643" s="1297"/>
      <c r="M643" s="1297"/>
      <c r="N643" s="1297"/>
      <c r="O643" s="1297"/>
      <c r="P643" s="1297"/>
      <c r="Q643" s="1297"/>
      <c r="R643" s="1297"/>
      <c r="S643" s="1297"/>
      <c r="T643" s="1297"/>
      <c r="U643" s="1297"/>
      <c r="V643" s="1297"/>
      <c r="W643" s="1297"/>
      <c r="X643" s="1297"/>
      <c r="Y643" s="1297"/>
      <c r="Z643" s="1297"/>
      <c r="AA643" s="1297"/>
      <c r="AB643" s="1297"/>
      <c r="AC643" s="1297"/>
    </row>
    <row r="644">
      <c r="A644" s="1297"/>
      <c r="B644" s="1297"/>
      <c r="C644" s="1297"/>
      <c r="D644" s="1297"/>
      <c r="E644" s="1297"/>
      <c r="F644" s="1296"/>
      <c r="G644" s="1296"/>
      <c r="H644" s="1296"/>
      <c r="I644" s="1296"/>
      <c r="J644" s="1296"/>
      <c r="K644" s="1296"/>
      <c r="L644" s="1297"/>
      <c r="M644" s="1297"/>
      <c r="N644" s="1297"/>
      <c r="O644" s="1297"/>
      <c r="P644" s="1297"/>
      <c r="Q644" s="1297"/>
      <c r="R644" s="1297"/>
      <c r="S644" s="1297"/>
      <c r="T644" s="1297"/>
      <c r="U644" s="1297"/>
      <c r="V644" s="1297"/>
      <c r="W644" s="1297"/>
      <c r="X644" s="1297"/>
      <c r="Y644" s="1297"/>
      <c r="Z644" s="1297"/>
      <c r="AA644" s="1297"/>
      <c r="AB644" s="1297"/>
      <c r="AC644" s="1297"/>
    </row>
    <row r="645">
      <c r="A645" s="1297"/>
      <c r="B645" s="1297"/>
      <c r="C645" s="1297"/>
      <c r="D645" s="1297"/>
      <c r="E645" s="1297"/>
      <c r="F645" s="1296"/>
      <c r="G645" s="1296"/>
      <c r="H645" s="1296"/>
      <c r="I645" s="1296"/>
      <c r="J645" s="1296"/>
      <c r="K645" s="1296"/>
      <c r="L645" s="1297"/>
      <c r="M645" s="1297"/>
      <c r="N645" s="1297"/>
      <c r="O645" s="1297"/>
      <c r="P645" s="1297"/>
      <c r="Q645" s="1297"/>
      <c r="R645" s="1297"/>
      <c r="S645" s="1297"/>
      <c r="T645" s="1297"/>
      <c r="U645" s="1297"/>
      <c r="V645" s="1297"/>
      <c r="W645" s="1297"/>
      <c r="X645" s="1297"/>
      <c r="Y645" s="1297"/>
      <c r="Z645" s="1297"/>
      <c r="AA645" s="1297"/>
      <c r="AB645" s="1297"/>
      <c r="AC645" s="1297"/>
    </row>
    <row r="646">
      <c r="A646" s="1297"/>
      <c r="B646" s="1297"/>
      <c r="C646" s="1297"/>
      <c r="D646" s="1297"/>
      <c r="E646" s="1297"/>
      <c r="F646" s="1296"/>
      <c r="G646" s="1296"/>
      <c r="H646" s="1296"/>
      <c r="I646" s="1296"/>
      <c r="J646" s="1296"/>
      <c r="K646" s="1296"/>
      <c r="L646" s="1297"/>
      <c r="M646" s="1297"/>
      <c r="N646" s="1297"/>
      <c r="O646" s="1297"/>
      <c r="P646" s="1297"/>
      <c r="Q646" s="1297"/>
      <c r="R646" s="1297"/>
      <c r="S646" s="1297"/>
      <c r="T646" s="1297"/>
      <c r="U646" s="1297"/>
      <c r="V646" s="1297"/>
      <c r="W646" s="1297"/>
      <c r="X646" s="1297"/>
      <c r="Y646" s="1297"/>
      <c r="Z646" s="1297"/>
      <c r="AA646" s="1297"/>
      <c r="AB646" s="1297"/>
      <c r="AC646" s="1297"/>
    </row>
    <row r="647">
      <c r="A647" s="1297"/>
      <c r="B647" s="1297"/>
      <c r="C647" s="1297"/>
      <c r="D647" s="1297"/>
      <c r="E647" s="1297"/>
      <c r="F647" s="1296"/>
      <c r="G647" s="1296"/>
      <c r="H647" s="1296"/>
      <c r="I647" s="1296"/>
      <c r="J647" s="1296"/>
      <c r="K647" s="1296"/>
      <c r="L647" s="1297"/>
      <c r="M647" s="1297"/>
      <c r="N647" s="1297"/>
      <c r="O647" s="1297"/>
      <c r="P647" s="1297"/>
      <c r="Q647" s="1297"/>
      <c r="R647" s="1297"/>
      <c r="S647" s="1297"/>
      <c r="T647" s="1297"/>
      <c r="U647" s="1297"/>
      <c r="V647" s="1297"/>
      <c r="W647" s="1297"/>
      <c r="X647" s="1297"/>
      <c r="Y647" s="1297"/>
      <c r="Z647" s="1297"/>
      <c r="AA647" s="1297"/>
      <c r="AB647" s="1297"/>
      <c r="AC647" s="1297"/>
    </row>
    <row r="648">
      <c r="A648" s="1297"/>
      <c r="B648" s="1297"/>
      <c r="C648" s="1297"/>
      <c r="D648" s="1297"/>
      <c r="E648" s="1297"/>
      <c r="F648" s="1296"/>
      <c r="G648" s="1296"/>
      <c r="H648" s="1296"/>
      <c r="I648" s="1296"/>
      <c r="J648" s="1296"/>
      <c r="K648" s="1296"/>
      <c r="L648" s="1297"/>
      <c r="M648" s="1297"/>
      <c r="N648" s="1297"/>
      <c r="O648" s="1297"/>
      <c r="P648" s="1297"/>
      <c r="Q648" s="1297"/>
      <c r="R648" s="1297"/>
      <c r="S648" s="1297"/>
      <c r="T648" s="1297"/>
      <c r="U648" s="1297"/>
      <c r="V648" s="1297"/>
      <c r="W648" s="1297"/>
      <c r="X648" s="1297"/>
      <c r="Y648" s="1297"/>
      <c r="Z648" s="1297"/>
      <c r="AA648" s="1297"/>
      <c r="AB648" s="1297"/>
      <c r="AC648" s="1297"/>
    </row>
    <row r="649">
      <c r="A649" s="1297"/>
      <c r="B649" s="1297"/>
      <c r="C649" s="1297"/>
      <c r="D649" s="1297"/>
      <c r="E649" s="1297"/>
      <c r="F649" s="1296"/>
      <c r="G649" s="1296"/>
      <c r="H649" s="1296"/>
      <c r="I649" s="1296"/>
      <c r="J649" s="1296"/>
      <c r="K649" s="1296"/>
      <c r="L649" s="1297"/>
      <c r="M649" s="1297"/>
      <c r="N649" s="1297"/>
      <c r="O649" s="1297"/>
      <c r="P649" s="1297"/>
      <c r="Q649" s="1297"/>
      <c r="R649" s="1297"/>
      <c r="S649" s="1297"/>
      <c r="T649" s="1297"/>
      <c r="U649" s="1297"/>
      <c r="V649" s="1297"/>
      <c r="W649" s="1297"/>
      <c r="X649" s="1297"/>
      <c r="Y649" s="1297"/>
      <c r="Z649" s="1297"/>
      <c r="AA649" s="1297"/>
      <c r="AB649" s="1297"/>
      <c r="AC649" s="1297"/>
    </row>
    <row r="650">
      <c r="A650" s="1297"/>
      <c r="B650" s="1297"/>
      <c r="C650" s="1297"/>
      <c r="D650" s="1297"/>
      <c r="E650" s="1297"/>
      <c r="F650" s="1296"/>
      <c r="G650" s="1296"/>
      <c r="H650" s="1296"/>
      <c r="I650" s="1296"/>
      <c r="J650" s="1296"/>
      <c r="K650" s="1296"/>
      <c r="L650" s="1297"/>
      <c r="M650" s="1297"/>
      <c r="N650" s="1297"/>
      <c r="O650" s="1297"/>
      <c r="P650" s="1297"/>
      <c r="Q650" s="1297"/>
      <c r="R650" s="1297"/>
      <c r="S650" s="1297"/>
      <c r="T650" s="1297"/>
      <c r="U650" s="1297"/>
      <c r="V650" s="1297"/>
      <c r="W650" s="1297"/>
      <c r="X650" s="1297"/>
      <c r="Y650" s="1297"/>
      <c r="Z650" s="1297"/>
      <c r="AA650" s="1297"/>
      <c r="AB650" s="1297"/>
      <c r="AC650" s="1297"/>
    </row>
    <row r="651">
      <c r="A651" s="1297"/>
      <c r="B651" s="1297"/>
      <c r="C651" s="1297"/>
      <c r="D651" s="1297"/>
      <c r="E651" s="1297"/>
      <c r="F651" s="1296"/>
      <c r="G651" s="1296"/>
      <c r="H651" s="1296"/>
      <c r="I651" s="1296"/>
      <c r="J651" s="1296"/>
      <c r="K651" s="1296"/>
      <c r="L651" s="1297"/>
      <c r="M651" s="1297"/>
      <c r="N651" s="1297"/>
      <c r="O651" s="1297"/>
      <c r="P651" s="1297"/>
      <c r="Q651" s="1297"/>
      <c r="R651" s="1297"/>
      <c r="S651" s="1297"/>
      <c r="T651" s="1297"/>
      <c r="U651" s="1297"/>
      <c r="V651" s="1297"/>
      <c r="W651" s="1297"/>
      <c r="X651" s="1297"/>
      <c r="Y651" s="1297"/>
      <c r="Z651" s="1297"/>
      <c r="AA651" s="1297"/>
      <c r="AB651" s="1297"/>
      <c r="AC651" s="1297"/>
    </row>
    <row r="652">
      <c r="A652" s="1297"/>
      <c r="B652" s="1297"/>
      <c r="C652" s="1297"/>
      <c r="D652" s="1297"/>
      <c r="E652" s="1297"/>
      <c r="F652" s="1296"/>
      <c r="G652" s="1296"/>
      <c r="H652" s="1296"/>
      <c r="I652" s="1296"/>
      <c r="J652" s="1296"/>
      <c r="K652" s="1296"/>
      <c r="L652" s="1297"/>
      <c r="M652" s="1297"/>
      <c r="N652" s="1297"/>
      <c r="O652" s="1297"/>
      <c r="P652" s="1297"/>
      <c r="Q652" s="1297"/>
      <c r="R652" s="1297"/>
      <c r="S652" s="1297"/>
      <c r="T652" s="1297"/>
      <c r="U652" s="1297"/>
      <c r="V652" s="1297"/>
      <c r="W652" s="1297"/>
      <c r="X652" s="1297"/>
      <c r="Y652" s="1297"/>
      <c r="Z652" s="1297"/>
      <c r="AA652" s="1297"/>
      <c r="AB652" s="1297"/>
      <c r="AC652" s="1297"/>
    </row>
    <row r="653">
      <c r="A653" s="1297"/>
      <c r="B653" s="1297"/>
      <c r="C653" s="1297"/>
      <c r="D653" s="1297"/>
      <c r="E653" s="1297"/>
      <c r="F653" s="1296"/>
      <c r="G653" s="1296"/>
      <c r="H653" s="1296"/>
      <c r="I653" s="1296"/>
      <c r="J653" s="1296"/>
      <c r="K653" s="1296"/>
      <c r="L653" s="1297"/>
      <c r="M653" s="1297"/>
      <c r="N653" s="1297"/>
      <c r="O653" s="1297"/>
      <c r="P653" s="1297"/>
      <c r="Q653" s="1297"/>
      <c r="R653" s="1297"/>
      <c r="S653" s="1297"/>
      <c r="T653" s="1297"/>
      <c r="U653" s="1297"/>
      <c r="V653" s="1297"/>
      <c r="W653" s="1297"/>
      <c r="X653" s="1297"/>
      <c r="Y653" s="1297"/>
      <c r="Z653" s="1297"/>
      <c r="AA653" s="1297"/>
      <c r="AB653" s="1297"/>
      <c r="AC653" s="1297"/>
    </row>
    <row r="654">
      <c r="A654" s="1297"/>
      <c r="B654" s="1297"/>
      <c r="C654" s="1297"/>
      <c r="D654" s="1297"/>
      <c r="E654" s="1297"/>
      <c r="F654" s="1296"/>
      <c r="G654" s="1296"/>
      <c r="H654" s="1296"/>
      <c r="I654" s="1296"/>
      <c r="J654" s="1296"/>
      <c r="K654" s="1296"/>
      <c r="L654" s="1297"/>
      <c r="M654" s="1297"/>
      <c r="N654" s="1297"/>
      <c r="O654" s="1297"/>
      <c r="P654" s="1297"/>
      <c r="Q654" s="1297"/>
      <c r="R654" s="1297"/>
      <c r="S654" s="1297"/>
      <c r="T654" s="1297"/>
      <c r="U654" s="1297"/>
      <c r="V654" s="1297"/>
      <c r="W654" s="1297"/>
      <c r="X654" s="1297"/>
      <c r="Y654" s="1297"/>
      <c r="Z654" s="1297"/>
      <c r="AA654" s="1297"/>
      <c r="AB654" s="1297"/>
      <c r="AC654" s="1297"/>
    </row>
    <row r="655">
      <c r="A655" s="1297"/>
      <c r="B655" s="1297"/>
      <c r="C655" s="1297"/>
      <c r="D655" s="1297"/>
      <c r="E655" s="1297"/>
      <c r="F655" s="1296"/>
      <c r="G655" s="1296"/>
      <c r="H655" s="1296"/>
      <c r="I655" s="1296"/>
      <c r="J655" s="1296"/>
      <c r="K655" s="1296"/>
      <c r="L655" s="1297"/>
      <c r="M655" s="1297"/>
      <c r="N655" s="1297"/>
      <c r="O655" s="1297"/>
      <c r="P655" s="1297"/>
      <c r="Q655" s="1297"/>
      <c r="R655" s="1297"/>
      <c r="S655" s="1297"/>
      <c r="T655" s="1297"/>
      <c r="U655" s="1297"/>
      <c r="V655" s="1297"/>
      <c r="W655" s="1297"/>
      <c r="X655" s="1297"/>
      <c r="Y655" s="1297"/>
      <c r="Z655" s="1297"/>
      <c r="AA655" s="1297"/>
      <c r="AB655" s="1297"/>
      <c r="AC655" s="1297"/>
    </row>
    <row r="656">
      <c r="A656" s="1297"/>
      <c r="B656" s="1297"/>
      <c r="C656" s="1297"/>
      <c r="D656" s="1297"/>
      <c r="E656" s="1297"/>
      <c r="F656" s="1296"/>
      <c r="G656" s="1296"/>
      <c r="H656" s="1296"/>
      <c r="I656" s="1296"/>
      <c r="J656" s="1296"/>
      <c r="K656" s="1296"/>
      <c r="L656" s="1297"/>
      <c r="M656" s="1297"/>
      <c r="N656" s="1297"/>
      <c r="O656" s="1297"/>
      <c r="P656" s="1297"/>
      <c r="Q656" s="1297"/>
      <c r="R656" s="1297"/>
      <c r="S656" s="1297"/>
      <c r="T656" s="1297"/>
      <c r="U656" s="1297"/>
      <c r="V656" s="1297"/>
      <c r="W656" s="1297"/>
      <c r="X656" s="1297"/>
      <c r="Y656" s="1297"/>
      <c r="Z656" s="1297"/>
      <c r="AA656" s="1297"/>
      <c r="AB656" s="1297"/>
      <c r="AC656" s="1297"/>
    </row>
    <row r="657">
      <c r="A657" s="1297"/>
      <c r="B657" s="1297"/>
      <c r="C657" s="1297"/>
      <c r="D657" s="1297"/>
      <c r="E657" s="1297"/>
      <c r="F657" s="1296"/>
      <c r="G657" s="1296"/>
      <c r="H657" s="1296"/>
      <c r="I657" s="1296"/>
      <c r="J657" s="1296"/>
      <c r="K657" s="1296"/>
      <c r="L657" s="1297"/>
      <c r="M657" s="1297"/>
      <c r="N657" s="1297"/>
      <c r="O657" s="1297"/>
      <c r="P657" s="1297"/>
      <c r="Q657" s="1297"/>
      <c r="R657" s="1297"/>
      <c r="S657" s="1297"/>
      <c r="T657" s="1297"/>
      <c r="U657" s="1297"/>
      <c r="V657" s="1297"/>
      <c r="W657" s="1297"/>
      <c r="X657" s="1297"/>
      <c r="Y657" s="1297"/>
      <c r="Z657" s="1297"/>
      <c r="AA657" s="1297"/>
      <c r="AB657" s="1297"/>
      <c r="AC657" s="1297"/>
    </row>
    <row r="658">
      <c r="A658" s="1297"/>
      <c r="B658" s="1297"/>
      <c r="C658" s="1297"/>
      <c r="D658" s="1297"/>
      <c r="E658" s="1297"/>
      <c r="F658" s="1296"/>
      <c r="G658" s="1296"/>
      <c r="H658" s="1296"/>
      <c r="I658" s="1296"/>
      <c r="J658" s="1296"/>
      <c r="K658" s="1296"/>
      <c r="L658" s="1297"/>
      <c r="M658" s="1297"/>
      <c r="N658" s="1297"/>
      <c r="O658" s="1297"/>
      <c r="P658" s="1297"/>
      <c r="Q658" s="1297"/>
      <c r="R658" s="1297"/>
      <c r="S658" s="1297"/>
      <c r="T658" s="1297"/>
      <c r="U658" s="1297"/>
      <c r="V658" s="1297"/>
      <c r="W658" s="1297"/>
      <c r="X658" s="1297"/>
      <c r="Y658" s="1297"/>
      <c r="Z658" s="1297"/>
      <c r="AA658" s="1297"/>
      <c r="AB658" s="1297"/>
      <c r="AC658" s="1297"/>
    </row>
    <row r="659">
      <c r="A659" s="1297"/>
      <c r="B659" s="1297"/>
      <c r="C659" s="1297"/>
      <c r="D659" s="1297"/>
      <c r="E659" s="1297"/>
      <c r="F659" s="1296"/>
      <c r="G659" s="1296"/>
      <c r="H659" s="1296"/>
      <c r="I659" s="1296"/>
      <c r="J659" s="1296"/>
      <c r="K659" s="1296"/>
      <c r="L659" s="1297"/>
      <c r="M659" s="1297"/>
      <c r="N659" s="1297"/>
      <c r="O659" s="1297"/>
      <c r="P659" s="1297"/>
      <c r="Q659" s="1297"/>
      <c r="R659" s="1297"/>
      <c r="S659" s="1297"/>
      <c r="T659" s="1297"/>
      <c r="U659" s="1297"/>
      <c r="V659" s="1297"/>
      <c r="W659" s="1297"/>
      <c r="X659" s="1297"/>
      <c r="Y659" s="1297"/>
      <c r="Z659" s="1297"/>
      <c r="AA659" s="1297"/>
      <c r="AB659" s="1297"/>
      <c r="AC659" s="1297"/>
    </row>
    <row r="660">
      <c r="A660" s="1297"/>
      <c r="B660" s="1297"/>
      <c r="C660" s="1297"/>
      <c r="D660" s="1297"/>
      <c r="E660" s="1297"/>
      <c r="F660" s="1296"/>
      <c r="G660" s="1296"/>
      <c r="H660" s="1296"/>
      <c r="I660" s="1296"/>
      <c r="J660" s="1296"/>
      <c r="K660" s="1296"/>
      <c r="L660" s="1297"/>
      <c r="M660" s="1297"/>
      <c r="N660" s="1297"/>
      <c r="O660" s="1297"/>
      <c r="P660" s="1297"/>
      <c r="Q660" s="1297"/>
      <c r="R660" s="1297"/>
      <c r="S660" s="1297"/>
      <c r="T660" s="1297"/>
      <c r="U660" s="1297"/>
      <c r="V660" s="1297"/>
      <c r="W660" s="1297"/>
      <c r="X660" s="1297"/>
      <c r="Y660" s="1297"/>
      <c r="Z660" s="1297"/>
      <c r="AA660" s="1297"/>
      <c r="AB660" s="1297"/>
      <c r="AC660" s="1297"/>
    </row>
    <row r="661">
      <c r="A661" s="1297"/>
      <c r="B661" s="1297"/>
      <c r="C661" s="1297"/>
      <c r="D661" s="1297"/>
      <c r="E661" s="1297"/>
      <c r="F661" s="1296"/>
      <c r="G661" s="1296"/>
      <c r="H661" s="1296"/>
      <c r="I661" s="1296"/>
      <c r="J661" s="1296"/>
      <c r="K661" s="1296"/>
      <c r="L661" s="1297"/>
      <c r="M661" s="1297"/>
      <c r="N661" s="1297"/>
      <c r="O661" s="1297"/>
      <c r="P661" s="1297"/>
      <c r="Q661" s="1297"/>
      <c r="R661" s="1297"/>
      <c r="S661" s="1297"/>
      <c r="T661" s="1297"/>
      <c r="U661" s="1297"/>
      <c r="V661" s="1297"/>
      <c r="W661" s="1297"/>
      <c r="X661" s="1297"/>
      <c r="Y661" s="1297"/>
      <c r="Z661" s="1297"/>
      <c r="AA661" s="1297"/>
      <c r="AB661" s="1297"/>
      <c r="AC661" s="1297"/>
    </row>
    <row r="662">
      <c r="A662" s="1297"/>
      <c r="B662" s="1297"/>
      <c r="C662" s="1297"/>
      <c r="D662" s="1297"/>
      <c r="E662" s="1297"/>
      <c r="F662" s="1296"/>
      <c r="G662" s="1296"/>
      <c r="H662" s="1296"/>
      <c r="I662" s="1296"/>
      <c r="J662" s="1296"/>
      <c r="K662" s="1296"/>
      <c r="L662" s="1297"/>
      <c r="M662" s="1297"/>
      <c r="N662" s="1297"/>
      <c r="O662" s="1297"/>
      <c r="P662" s="1297"/>
      <c r="Q662" s="1297"/>
      <c r="R662" s="1297"/>
      <c r="S662" s="1297"/>
      <c r="T662" s="1297"/>
      <c r="U662" s="1297"/>
      <c r="V662" s="1297"/>
      <c r="W662" s="1297"/>
      <c r="X662" s="1297"/>
      <c r="Y662" s="1297"/>
      <c r="Z662" s="1297"/>
      <c r="AA662" s="1297"/>
      <c r="AB662" s="1297"/>
      <c r="AC662" s="1297"/>
    </row>
    <row r="663">
      <c r="A663" s="1297"/>
      <c r="B663" s="1297"/>
      <c r="C663" s="1297"/>
      <c r="D663" s="1297"/>
      <c r="E663" s="1297"/>
      <c r="F663" s="1296"/>
      <c r="G663" s="1296"/>
      <c r="H663" s="1296"/>
      <c r="I663" s="1296"/>
      <c r="J663" s="1296"/>
      <c r="K663" s="1296"/>
      <c r="L663" s="1297"/>
      <c r="M663" s="1297"/>
      <c r="N663" s="1297"/>
      <c r="O663" s="1297"/>
      <c r="P663" s="1297"/>
      <c r="Q663" s="1297"/>
      <c r="R663" s="1297"/>
      <c r="S663" s="1297"/>
      <c r="T663" s="1297"/>
      <c r="U663" s="1297"/>
      <c r="V663" s="1297"/>
      <c r="W663" s="1297"/>
      <c r="X663" s="1297"/>
      <c r="Y663" s="1297"/>
      <c r="Z663" s="1297"/>
      <c r="AA663" s="1297"/>
      <c r="AB663" s="1297"/>
      <c r="AC663" s="1297"/>
    </row>
    <row r="664">
      <c r="A664" s="1297"/>
      <c r="B664" s="1297"/>
      <c r="C664" s="1297"/>
      <c r="D664" s="1297"/>
      <c r="E664" s="1297"/>
      <c r="F664" s="1296"/>
      <c r="G664" s="1296"/>
      <c r="H664" s="1296"/>
      <c r="I664" s="1296"/>
      <c r="J664" s="1296"/>
      <c r="K664" s="1296"/>
      <c r="L664" s="1297"/>
      <c r="M664" s="1297"/>
      <c r="N664" s="1297"/>
      <c r="O664" s="1297"/>
      <c r="P664" s="1297"/>
      <c r="Q664" s="1297"/>
      <c r="R664" s="1297"/>
      <c r="S664" s="1297"/>
      <c r="T664" s="1297"/>
      <c r="U664" s="1297"/>
      <c r="V664" s="1297"/>
      <c r="W664" s="1297"/>
      <c r="X664" s="1297"/>
      <c r="Y664" s="1297"/>
      <c r="Z664" s="1297"/>
      <c r="AA664" s="1297"/>
      <c r="AB664" s="1297"/>
      <c r="AC664" s="1297"/>
    </row>
    <row r="665">
      <c r="A665" s="1297"/>
      <c r="B665" s="1297"/>
      <c r="C665" s="1297"/>
      <c r="D665" s="1297"/>
      <c r="E665" s="1297"/>
      <c r="F665" s="1296"/>
      <c r="G665" s="1296"/>
      <c r="H665" s="1296"/>
      <c r="I665" s="1296"/>
      <c r="J665" s="1296"/>
      <c r="K665" s="1296"/>
      <c r="L665" s="1297"/>
      <c r="M665" s="1297"/>
      <c r="N665" s="1297"/>
      <c r="O665" s="1297"/>
      <c r="P665" s="1297"/>
      <c r="Q665" s="1297"/>
      <c r="R665" s="1297"/>
      <c r="S665" s="1297"/>
      <c r="T665" s="1297"/>
      <c r="U665" s="1297"/>
      <c r="V665" s="1297"/>
      <c r="W665" s="1297"/>
      <c r="X665" s="1297"/>
      <c r="Y665" s="1297"/>
      <c r="Z665" s="1297"/>
      <c r="AA665" s="1297"/>
      <c r="AB665" s="1297"/>
      <c r="AC665" s="1297"/>
    </row>
    <row r="666">
      <c r="A666" s="1297"/>
      <c r="B666" s="1297"/>
      <c r="C666" s="1297"/>
      <c r="D666" s="1297"/>
      <c r="E666" s="1297"/>
      <c r="F666" s="1296"/>
      <c r="G666" s="1296"/>
      <c r="H666" s="1296"/>
      <c r="I666" s="1296"/>
      <c r="J666" s="1296"/>
      <c r="K666" s="1296"/>
      <c r="L666" s="1297"/>
      <c r="M666" s="1297"/>
      <c r="N666" s="1297"/>
      <c r="O666" s="1297"/>
      <c r="P666" s="1297"/>
      <c r="Q666" s="1297"/>
      <c r="R666" s="1297"/>
      <c r="S666" s="1297"/>
      <c r="T666" s="1297"/>
      <c r="U666" s="1297"/>
      <c r="V666" s="1297"/>
      <c r="W666" s="1297"/>
      <c r="X666" s="1297"/>
      <c r="Y666" s="1297"/>
      <c r="Z666" s="1297"/>
      <c r="AA666" s="1297"/>
      <c r="AB666" s="1297"/>
      <c r="AC666" s="1297"/>
    </row>
    <row r="667">
      <c r="A667" s="1297"/>
      <c r="B667" s="1297"/>
      <c r="C667" s="1297"/>
      <c r="D667" s="1297"/>
      <c r="E667" s="1297"/>
      <c r="F667" s="1296"/>
      <c r="G667" s="1296"/>
      <c r="H667" s="1296"/>
      <c r="I667" s="1296"/>
      <c r="J667" s="1296"/>
      <c r="K667" s="1296"/>
      <c r="L667" s="1297"/>
      <c r="M667" s="1297"/>
      <c r="N667" s="1297"/>
      <c r="O667" s="1297"/>
      <c r="P667" s="1297"/>
      <c r="Q667" s="1297"/>
      <c r="R667" s="1297"/>
      <c r="S667" s="1297"/>
      <c r="T667" s="1297"/>
      <c r="U667" s="1297"/>
      <c r="V667" s="1297"/>
      <c r="W667" s="1297"/>
      <c r="X667" s="1297"/>
      <c r="Y667" s="1297"/>
      <c r="Z667" s="1297"/>
      <c r="AA667" s="1297"/>
      <c r="AB667" s="1297"/>
      <c r="AC667" s="1297"/>
    </row>
    <row r="668">
      <c r="A668" s="1297"/>
      <c r="B668" s="1297"/>
      <c r="C668" s="1297"/>
      <c r="D668" s="1297"/>
      <c r="E668" s="1297"/>
      <c r="F668" s="1296"/>
      <c r="G668" s="1296"/>
      <c r="H668" s="1296"/>
      <c r="I668" s="1296"/>
      <c r="J668" s="1296"/>
      <c r="K668" s="1296"/>
      <c r="L668" s="1297"/>
      <c r="M668" s="1297"/>
      <c r="N668" s="1297"/>
      <c r="O668" s="1297"/>
      <c r="P668" s="1297"/>
      <c r="Q668" s="1297"/>
      <c r="R668" s="1297"/>
      <c r="S668" s="1297"/>
      <c r="T668" s="1297"/>
      <c r="U668" s="1297"/>
      <c r="V668" s="1297"/>
      <c r="W668" s="1297"/>
      <c r="X668" s="1297"/>
      <c r="Y668" s="1297"/>
      <c r="Z668" s="1297"/>
      <c r="AA668" s="1297"/>
      <c r="AB668" s="1297"/>
      <c r="AC668" s="1297"/>
    </row>
    <row r="669">
      <c r="A669" s="1297"/>
      <c r="B669" s="1297"/>
      <c r="C669" s="1297"/>
      <c r="D669" s="1297"/>
      <c r="E669" s="1297"/>
      <c r="F669" s="1296"/>
      <c r="G669" s="1296"/>
      <c r="H669" s="1296"/>
      <c r="I669" s="1296"/>
      <c r="J669" s="1296"/>
      <c r="K669" s="1296"/>
      <c r="L669" s="1297"/>
      <c r="M669" s="1297"/>
      <c r="N669" s="1297"/>
      <c r="O669" s="1297"/>
      <c r="P669" s="1297"/>
      <c r="Q669" s="1297"/>
      <c r="R669" s="1297"/>
      <c r="S669" s="1297"/>
      <c r="T669" s="1297"/>
      <c r="U669" s="1297"/>
      <c r="V669" s="1297"/>
      <c r="W669" s="1297"/>
      <c r="X669" s="1297"/>
      <c r="Y669" s="1297"/>
      <c r="Z669" s="1297"/>
      <c r="AA669" s="1297"/>
      <c r="AB669" s="1297"/>
      <c r="AC669" s="1297"/>
    </row>
    <row r="670">
      <c r="A670" s="1297"/>
      <c r="B670" s="1297"/>
      <c r="C670" s="1297"/>
      <c r="D670" s="1297"/>
      <c r="E670" s="1297"/>
      <c r="F670" s="1296"/>
      <c r="G670" s="1296"/>
      <c r="H670" s="1296"/>
      <c r="I670" s="1296"/>
      <c r="J670" s="1296"/>
      <c r="K670" s="1296"/>
      <c r="L670" s="1297"/>
      <c r="M670" s="1297"/>
      <c r="N670" s="1297"/>
      <c r="O670" s="1297"/>
      <c r="P670" s="1297"/>
      <c r="Q670" s="1297"/>
      <c r="R670" s="1297"/>
      <c r="S670" s="1297"/>
      <c r="T670" s="1297"/>
      <c r="U670" s="1297"/>
      <c r="V670" s="1297"/>
      <c r="W670" s="1297"/>
      <c r="X670" s="1297"/>
      <c r="Y670" s="1297"/>
      <c r="Z670" s="1297"/>
      <c r="AA670" s="1297"/>
      <c r="AB670" s="1297"/>
      <c r="AC670" s="1297"/>
    </row>
    <row r="671">
      <c r="A671" s="1297"/>
      <c r="B671" s="1297"/>
      <c r="C671" s="1297"/>
      <c r="D671" s="1297"/>
      <c r="E671" s="1297"/>
      <c r="F671" s="1296"/>
      <c r="G671" s="1296"/>
      <c r="H671" s="1296"/>
      <c r="I671" s="1296"/>
      <c r="J671" s="1296"/>
      <c r="K671" s="1296"/>
      <c r="L671" s="1297"/>
      <c r="M671" s="1297"/>
      <c r="N671" s="1297"/>
      <c r="O671" s="1297"/>
      <c r="P671" s="1297"/>
      <c r="Q671" s="1297"/>
      <c r="R671" s="1297"/>
      <c r="S671" s="1297"/>
      <c r="T671" s="1297"/>
      <c r="U671" s="1297"/>
      <c r="V671" s="1297"/>
      <c r="W671" s="1297"/>
      <c r="X671" s="1297"/>
      <c r="Y671" s="1297"/>
      <c r="Z671" s="1297"/>
      <c r="AA671" s="1297"/>
      <c r="AB671" s="1297"/>
      <c r="AC671" s="1297"/>
    </row>
    <row r="672">
      <c r="A672" s="1297"/>
      <c r="B672" s="1297"/>
      <c r="C672" s="1297"/>
      <c r="D672" s="1297"/>
      <c r="E672" s="1297"/>
      <c r="F672" s="1296"/>
      <c r="G672" s="1296"/>
      <c r="H672" s="1296"/>
      <c r="I672" s="1296"/>
      <c r="J672" s="1296"/>
      <c r="K672" s="1296"/>
      <c r="L672" s="1297"/>
      <c r="M672" s="1297"/>
      <c r="N672" s="1297"/>
      <c r="O672" s="1297"/>
      <c r="P672" s="1297"/>
      <c r="Q672" s="1297"/>
      <c r="R672" s="1297"/>
      <c r="S672" s="1297"/>
      <c r="T672" s="1297"/>
      <c r="U672" s="1297"/>
      <c r="V672" s="1297"/>
      <c r="W672" s="1297"/>
      <c r="X672" s="1297"/>
      <c r="Y672" s="1297"/>
      <c r="Z672" s="1297"/>
      <c r="AA672" s="1297"/>
      <c r="AB672" s="1297"/>
      <c r="AC672" s="1297"/>
    </row>
    <row r="673">
      <c r="A673" s="1297"/>
      <c r="B673" s="1297"/>
      <c r="C673" s="1297"/>
      <c r="D673" s="1297"/>
      <c r="E673" s="1297"/>
      <c r="F673" s="1296"/>
      <c r="G673" s="1296"/>
      <c r="H673" s="1296"/>
      <c r="I673" s="1296"/>
      <c r="J673" s="1296"/>
      <c r="K673" s="1296"/>
      <c r="L673" s="1297"/>
      <c r="M673" s="1297"/>
      <c r="N673" s="1297"/>
      <c r="O673" s="1297"/>
      <c r="P673" s="1297"/>
      <c r="Q673" s="1297"/>
      <c r="R673" s="1297"/>
      <c r="S673" s="1297"/>
      <c r="T673" s="1297"/>
      <c r="U673" s="1297"/>
      <c r="V673" s="1297"/>
      <c r="W673" s="1297"/>
      <c r="X673" s="1297"/>
      <c r="Y673" s="1297"/>
      <c r="Z673" s="1297"/>
      <c r="AA673" s="1297"/>
      <c r="AB673" s="1297"/>
      <c r="AC673" s="1297"/>
    </row>
    <row r="674">
      <c r="A674" s="1297"/>
      <c r="B674" s="1297"/>
      <c r="C674" s="1297"/>
      <c r="D674" s="1297"/>
      <c r="E674" s="1297"/>
      <c r="F674" s="1296"/>
      <c r="G674" s="1296"/>
      <c r="H674" s="1296"/>
      <c r="I674" s="1296"/>
      <c r="J674" s="1296"/>
      <c r="K674" s="1296"/>
      <c r="L674" s="1297"/>
      <c r="M674" s="1297"/>
      <c r="N674" s="1297"/>
      <c r="O674" s="1297"/>
      <c r="P674" s="1297"/>
      <c r="Q674" s="1297"/>
      <c r="R674" s="1297"/>
      <c r="S674" s="1297"/>
      <c r="T674" s="1297"/>
      <c r="U674" s="1297"/>
      <c r="V674" s="1297"/>
      <c r="W674" s="1297"/>
      <c r="X674" s="1297"/>
      <c r="Y674" s="1297"/>
      <c r="Z674" s="1297"/>
      <c r="AA674" s="1297"/>
      <c r="AB674" s="1297"/>
      <c r="AC674" s="1297"/>
    </row>
    <row r="675">
      <c r="A675" s="1297"/>
      <c r="B675" s="1297"/>
      <c r="C675" s="1297"/>
      <c r="D675" s="1297"/>
      <c r="E675" s="1297"/>
      <c r="F675" s="1296"/>
      <c r="G675" s="1296"/>
      <c r="H675" s="1296"/>
      <c r="I675" s="1296"/>
      <c r="J675" s="1296"/>
      <c r="K675" s="1296"/>
      <c r="L675" s="1297"/>
      <c r="M675" s="1297"/>
      <c r="N675" s="1297"/>
      <c r="O675" s="1297"/>
      <c r="P675" s="1297"/>
      <c r="Q675" s="1297"/>
      <c r="R675" s="1297"/>
      <c r="S675" s="1297"/>
      <c r="T675" s="1297"/>
      <c r="U675" s="1297"/>
      <c r="V675" s="1297"/>
      <c r="W675" s="1297"/>
      <c r="X675" s="1297"/>
      <c r="Y675" s="1297"/>
      <c r="Z675" s="1297"/>
      <c r="AA675" s="1297"/>
      <c r="AB675" s="1297"/>
      <c r="AC675" s="1297"/>
    </row>
    <row r="676">
      <c r="A676" s="1297"/>
      <c r="B676" s="1297"/>
      <c r="C676" s="1297"/>
      <c r="D676" s="1297"/>
      <c r="E676" s="1297"/>
      <c r="F676" s="1296"/>
      <c r="G676" s="1296"/>
      <c r="H676" s="1296"/>
      <c r="I676" s="1296"/>
      <c r="J676" s="1296"/>
      <c r="K676" s="1296"/>
      <c r="L676" s="1297"/>
      <c r="M676" s="1297"/>
      <c r="N676" s="1297"/>
      <c r="O676" s="1297"/>
      <c r="P676" s="1297"/>
      <c r="Q676" s="1297"/>
      <c r="R676" s="1297"/>
      <c r="S676" s="1297"/>
      <c r="T676" s="1297"/>
      <c r="U676" s="1297"/>
      <c r="V676" s="1297"/>
      <c r="W676" s="1297"/>
      <c r="X676" s="1297"/>
      <c r="Y676" s="1297"/>
      <c r="Z676" s="1297"/>
      <c r="AA676" s="1297"/>
      <c r="AB676" s="1297"/>
      <c r="AC676" s="1297"/>
    </row>
    <row r="677">
      <c r="A677" s="1297"/>
      <c r="B677" s="1297"/>
      <c r="C677" s="1297"/>
      <c r="D677" s="1297"/>
      <c r="E677" s="1297"/>
      <c r="F677" s="1296"/>
      <c r="G677" s="1296"/>
      <c r="H677" s="1296"/>
      <c r="I677" s="1296"/>
      <c r="J677" s="1296"/>
      <c r="K677" s="1296"/>
      <c r="L677" s="1297"/>
      <c r="M677" s="1297"/>
      <c r="N677" s="1297"/>
      <c r="O677" s="1297"/>
      <c r="P677" s="1297"/>
      <c r="Q677" s="1297"/>
      <c r="R677" s="1297"/>
      <c r="S677" s="1297"/>
      <c r="T677" s="1297"/>
      <c r="U677" s="1297"/>
      <c r="V677" s="1297"/>
      <c r="W677" s="1297"/>
      <c r="X677" s="1297"/>
      <c r="Y677" s="1297"/>
      <c r="Z677" s="1297"/>
      <c r="AA677" s="1297"/>
      <c r="AB677" s="1297"/>
      <c r="AC677" s="1297"/>
    </row>
    <row r="678">
      <c r="A678" s="1297"/>
      <c r="B678" s="1297"/>
      <c r="C678" s="1297"/>
      <c r="D678" s="1297"/>
      <c r="E678" s="1297"/>
      <c r="F678" s="1296"/>
      <c r="G678" s="1296"/>
      <c r="H678" s="1296"/>
      <c r="I678" s="1296"/>
      <c r="J678" s="1296"/>
      <c r="K678" s="1296"/>
      <c r="L678" s="1297"/>
      <c r="M678" s="1297"/>
      <c r="N678" s="1297"/>
      <c r="O678" s="1297"/>
      <c r="P678" s="1297"/>
      <c r="Q678" s="1297"/>
      <c r="R678" s="1297"/>
      <c r="S678" s="1297"/>
      <c r="T678" s="1297"/>
      <c r="U678" s="1297"/>
      <c r="V678" s="1297"/>
      <c r="W678" s="1297"/>
      <c r="X678" s="1297"/>
      <c r="Y678" s="1297"/>
      <c r="Z678" s="1297"/>
      <c r="AA678" s="1297"/>
      <c r="AB678" s="1297"/>
      <c r="AC678" s="1297"/>
    </row>
    <row r="679">
      <c r="A679" s="1297"/>
      <c r="B679" s="1297"/>
      <c r="C679" s="1297"/>
      <c r="D679" s="1297"/>
      <c r="E679" s="1297"/>
      <c r="F679" s="1296"/>
      <c r="G679" s="1296"/>
      <c r="H679" s="1296"/>
      <c r="I679" s="1296"/>
      <c r="J679" s="1296"/>
      <c r="K679" s="1296"/>
      <c r="L679" s="1297"/>
      <c r="M679" s="1297"/>
      <c r="N679" s="1297"/>
      <c r="O679" s="1297"/>
      <c r="P679" s="1297"/>
      <c r="Q679" s="1297"/>
      <c r="R679" s="1297"/>
      <c r="S679" s="1297"/>
      <c r="T679" s="1297"/>
      <c r="U679" s="1297"/>
      <c r="V679" s="1297"/>
      <c r="W679" s="1297"/>
      <c r="X679" s="1297"/>
      <c r="Y679" s="1297"/>
      <c r="Z679" s="1297"/>
      <c r="AA679" s="1297"/>
      <c r="AB679" s="1297"/>
      <c r="AC679" s="1297"/>
    </row>
    <row r="680">
      <c r="A680" s="1297"/>
      <c r="B680" s="1297"/>
      <c r="C680" s="1297"/>
      <c r="D680" s="1297"/>
      <c r="E680" s="1297"/>
      <c r="F680" s="1296"/>
      <c r="G680" s="1296"/>
      <c r="H680" s="1296"/>
      <c r="I680" s="1296"/>
      <c r="J680" s="1296"/>
      <c r="K680" s="1296"/>
      <c r="L680" s="1297"/>
      <c r="M680" s="1297"/>
      <c r="N680" s="1297"/>
      <c r="O680" s="1297"/>
      <c r="P680" s="1297"/>
      <c r="Q680" s="1297"/>
      <c r="R680" s="1297"/>
      <c r="S680" s="1297"/>
      <c r="T680" s="1297"/>
      <c r="U680" s="1297"/>
      <c r="V680" s="1297"/>
      <c r="W680" s="1297"/>
      <c r="X680" s="1297"/>
      <c r="Y680" s="1297"/>
      <c r="Z680" s="1297"/>
      <c r="AA680" s="1297"/>
      <c r="AB680" s="1297"/>
      <c r="AC680" s="1297"/>
    </row>
    <row r="681">
      <c r="A681" s="1297"/>
      <c r="B681" s="1297"/>
      <c r="C681" s="1297"/>
      <c r="D681" s="1297"/>
      <c r="E681" s="1297"/>
      <c r="F681" s="1296"/>
      <c r="G681" s="1296"/>
      <c r="H681" s="1296"/>
      <c r="I681" s="1296"/>
      <c r="J681" s="1296"/>
      <c r="K681" s="1296"/>
      <c r="L681" s="1297"/>
      <c r="M681" s="1297"/>
      <c r="N681" s="1297"/>
      <c r="O681" s="1297"/>
      <c r="P681" s="1297"/>
      <c r="Q681" s="1297"/>
      <c r="R681" s="1297"/>
      <c r="S681" s="1297"/>
      <c r="T681" s="1297"/>
      <c r="U681" s="1297"/>
      <c r="V681" s="1297"/>
      <c r="W681" s="1297"/>
      <c r="X681" s="1297"/>
      <c r="Y681" s="1297"/>
      <c r="Z681" s="1297"/>
      <c r="AA681" s="1297"/>
      <c r="AB681" s="1297"/>
      <c r="AC681" s="1297"/>
    </row>
    <row r="682">
      <c r="A682" s="1297"/>
      <c r="B682" s="1297"/>
      <c r="C682" s="1297"/>
      <c r="D682" s="1297"/>
      <c r="E682" s="1297"/>
      <c r="F682" s="1296"/>
      <c r="G682" s="1296"/>
      <c r="H682" s="1296"/>
      <c r="I682" s="1296"/>
      <c r="J682" s="1296"/>
      <c r="K682" s="1296"/>
      <c r="L682" s="1297"/>
      <c r="M682" s="1297"/>
      <c r="N682" s="1297"/>
      <c r="O682" s="1297"/>
      <c r="P682" s="1297"/>
      <c r="Q682" s="1297"/>
      <c r="R682" s="1297"/>
      <c r="S682" s="1297"/>
      <c r="T682" s="1297"/>
      <c r="U682" s="1297"/>
      <c r="V682" s="1297"/>
      <c r="W682" s="1297"/>
      <c r="X682" s="1297"/>
      <c r="Y682" s="1297"/>
      <c r="Z682" s="1297"/>
      <c r="AA682" s="1297"/>
      <c r="AB682" s="1297"/>
      <c r="AC682" s="1297"/>
    </row>
    <row r="683">
      <c r="A683" s="1297"/>
      <c r="B683" s="1297"/>
      <c r="C683" s="1297"/>
      <c r="D683" s="1297"/>
      <c r="E683" s="1297"/>
      <c r="F683" s="1296"/>
      <c r="G683" s="1296"/>
      <c r="H683" s="1296"/>
      <c r="I683" s="1296"/>
      <c r="J683" s="1296"/>
      <c r="K683" s="1296"/>
      <c r="L683" s="1297"/>
      <c r="M683" s="1297"/>
      <c r="N683" s="1297"/>
      <c r="O683" s="1297"/>
      <c r="P683" s="1297"/>
      <c r="Q683" s="1297"/>
      <c r="R683" s="1297"/>
      <c r="S683" s="1297"/>
      <c r="T683" s="1297"/>
      <c r="U683" s="1297"/>
      <c r="V683" s="1297"/>
      <c r="W683" s="1297"/>
      <c r="X683" s="1297"/>
      <c r="Y683" s="1297"/>
      <c r="Z683" s="1297"/>
      <c r="AA683" s="1297"/>
      <c r="AB683" s="1297"/>
      <c r="AC683" s="1297"/>
    </row>
    <row r="684">
      <c r="A684" s="1297"/>
      <c r="B684" s="1297"/>
      <c r="C684" s="1297"/>
      <c r="D684" s="1297"/>
      <c r="E684" s="1297"/>
      <c r="F684" s="1296"/>
      <c r="G684" s="1296"/>
      <c r="H684" s="1296"/>
      <c r="I684" s="1296"/>
      <c r="J684" s="1296"/>
      <c r="K684" s="1296"/>
      <c r="L684" s="1297"/>
      <c r="M684" s="1297"/>
      <c r="N684" s="1297"/>
      <c r="O684" s="1297"/>
      <c r="P684" s="1297"/>
      <c r="Q684" s="1297"/>
      <c r="R684" s="1297"/>
      <c r="S684" s="1297"/>
      <c r="T684" s="1297"/>
      <c r="U684" s="1297"/>
      <c r="V684" s="1297"/>
      <c r="W684" s="1297"/>
      <c r="X684" s="1297"/>
      <c r="Y684" s="1297"/>
      <c r="Z684" s="1297"/>
      <c r="AA684" s="1297"/>
      <c r="AB684" s="1297"/>
      <c r="AC684" s="1297"/>
    </row>
    <row r="685">
      <c r="A685" s="1297"/>
      <c r="B685" s="1297"/>
      <c r="C685" s="1297"/>
      <c r="D685" s="1297"/>
      <c r="E685" s="1297"/>
      <c r="F685" s="1296"/>
      <c r="G685" s="1296"/>
      <c r="H685" s="1296"/>
      <c r="I685" s="1296"/>
      <c r="J685" s="1296"/>
      <c r="K685" s="1296"/>
      <c r="L685" s="1297"/>
      <c r="M685" s="1297"/>
      <c r="N685" s="1297"/>
      <c r="O685" s="1297"/>
      <c r="P685" s="1297"/>
      <c r="Q685" s="1297"/>
      <c r="R685" s="1297"/>
      <c r="S685" s="1297"/>
      <c r="T685" s="1297"/>
      <c r="U685" s="1297"/>
      <c r="V685" s="1297"/>
      <c r="W685" s="1297"/>
      <c r="X685" s="1297"/>
      <c r="Y685" s="1297"/>
      <c r="Z685" s="1297"/>
      <c r="AA685" s="1297"/>
      <c r="AB685" s="1297"/>
      <c r="AC685" s="1297"/>
    </row>
    <row r="686">
      <c r="A686" s="1297"/>
      <c r="B686" s="1297"/>
      <c r="C686" s="1297"/>
      <c r="D686" s="1297"/>
      <c r="E686" s="1297"/>
      <c r="F686" s="1296"/>
      <c r="G686" s="1296"/>
      <c r="H686" s="1296"/>
      <c r="I686" s="1296"/>
      <c r="J686" s="1296"/>
      <c r="K686" s="1296"/>
      <c r="L686" s="1297"/>
      <c r="M686" s="1297"/>
      <c r="N686" s="1297"/>
      <c r="O686" s="1297"/>
      <c r="P686" s="1297"/>
      <c r="Q686" s="1297"/>
      <c r="R686" s="1297"/>
      <c r="S686" s="1297"/>
      <c r="T686" s="1297"/>
      <c r="U686" s="1297"/>
      <c r="V686" s="1297"/>
      <c r="W686" s="1297"/>
      <c r="X686" s="1297"/>
      <c r="Y686" s="1297"/>
      <c r="Z686" s="1297"/>
      <c r="AA686" s="1297"/>
      <c r="AB686" s="1297"/>
      <c r="AC686" s="1297"/>
    </row>
    <row r="687">
      <c r="A687" s="1297"/>
      <c r="B687" s="1297"/>
      <c r="C687" s="1297"/>
      <c r="D687" s="1297"/>
      <c r="E687" s="1297"/>
      <c r="F687" s="1296"/>
      <c r="G687" s="1296"/>
      <c r="H687" s="1296"/>
      <c r="I687" s="1296"/>
      <c r="J687" s="1296"/>
      <c r="K687" s="1296"/>
      <c r="L687" s="1297"/>
      <c r="M687" s="1297"/>
      <c r="N687" s="1297"/>
      <c r="O687" s="1297"/>
      <c r="P687" s="1297"/>
      <c r="Q687" s="1297"/>
      <c r="R687" s="1297"/>
      <c r="S687" s="1297"/>
      <c r="T687" s="1297"/>
      <c r="U687" s="1297"/>
      <c r="V687" s="1297"/>
      <c r="W687" s="1297"/>
      <c r="X687" s="1297"/>
      <c r="Y687" s="1297"/>
      <c r="Z687" s="1297"/>
      <c r="AA687" s="1297"/>
      <c r="AB687" s="1297"/>
      <c r="AC687" s="1297"/>
    </row>
    <row r="688">
      <c r="A688" s="1297"/>
      <c r="B688" s="1297"/>
      <c r="C688" s="1297"/>
      <c r="D688" s="1297"/>
      <c r="E688" s="1297"/>
      <c r="F688" s="1296"/>
      <c r="G688" s="1296"/>
      <c r="H688" s="1296"/>
      <c r="I688" s="1296"/>
      <c r="J688" s="1296"/>
      <c r="K688" s="1296"/>
      <c r="L688" s="1297"/>
      <c r="M688" s="1297"/>
      <c r="N688" s="1297"/>
      <c r="O688" s="1297"/>
      <c r="P688" s="1297"/>
      <c r="Q688" s="1297"/>
      <c r="R688" s="1297"/>
      <c r="S688" s="1297"/>
      <c r="T688" s="1297"/>
      <c r="U688" s="1297"/>
      <c r="V688" s="1297"/>
      <c r="W688" s="1297"/>
      <c r="X688" s="1297"/>
      <c r="Y688" s="1297"/>
      <c r="Z688" s="1297"/>
      <c r="AA688" s="1297"/>
      <c r="AB688" s="1297"/>
      <c r="AC688" s="1297"/>
    </row>
    <row r="689">
      <c r="A689" s="1297"/>
      <c r="B689" s="1297"/>
      <c r="C689" s="1297"/>
      <c r="D689" s="1297"/>
      <c r="E689" s="1297"/>
      <c r="F689" s="1296"/>
      <c r="G689" s="1296"/>
      <c r="H689" s="1296"/>
      <c r="I689" s="1296"/>
      <c r="J689" s="1296"/>
      <c r="K689" s="1296"/>
      <c r="L689" s="1297"/>
      <c r="M689" s="1297"/>
      <c r="N689" s="1297"/>
      <c r="O689" s="1297"/>
      <c r="P689" s="1297"/>
      <c r="Q689" s="1297"/>
      <c r="R689" s="1297"/>
      <c r="S689" s="1297"/>
      <c r="T689" s="1297"/>
      <c r="U689" s="1297"/>
      <c r="V689" s="1297"/>
      <c r="W689" s="1297"/>
      <c r="X689" s="1297"/>
      <c r="Y689" s="1297"/>
      <c r="Z689" s="1297"/>
      <c r="AA689" s="1297"/>
      <c r="AB689" s="1297"/>
      <c r="AC689" s="1297"/>
    </row>
    <row r="690">
      <c r="A690" s="1297"/>
      <c r="B690" s="1297"/>
      <c r="C690" s="1297"/>
      <c r="D690" s="1297"/>
      <c r="E690" s="1297"/>
      <c r="F690" s="1296"/>
      <c r="G690" s="1296"/>
      <c r="H690" s="1296"/>
      <c r="I690" s="1296"/>
      <c r="J690" s="1296"/>
      <c r="K690" s="1296"/>
      <c r="L690" s="1297"/>
      <c r="M690" s="1297"/>
      <c r="N690" s="1297"/>
      <c r="O690" s="1297"/>
      <c r="P690" s="1297"/>
      <c r="Q690" s="1297"/>
      <c r="R690" s="1297"/>
      <c r="S690" s="1297"/>
      <c r="T690" s="1297"/>
      <c r="U690" s="1297"/>
      <c r="V690" s="1297"/>
      <c r="W690" s="1297"/>
      <c r="X690" s="1297"/>
      <c r="Y690" s="1297"/>
      <c r="Z690" s="1297"/>
      <c r="AA690" s="1297"/>
      <c r="AB690" s="1297"/>
      <c r="AC690" s="1297"/>
    </row>
    <row r="691">
      <c r="A691" s="1297"/>
      <c r="B691" s="1297"/>
      <c r="C691" s="1297"/>
      <c r="D691" s="1297"/>
      <c r="E691" s="1297"/>
      <c r="F691" s="1296"/>
      <c r="G691" s="1296"/>
      <c r="H691" s="1296"/>
      <c r="I691" s="1296"/>
      <c r="J691" s="1296"/>
      <c r="K691" s="1296"/>
      <c r="L691" s="1297"/>
      <c r="M691" s="1297"/>
      <c r="N691" s="1297"/>
      <c r="O691" s="1297"/>
      <c r="P691" s="1297"/>
      <c r="Q691" s="1297"/>
      <c r="R691" s="1297"/>
      <c r="S691" s="1297"/>
      <c r="T691" s="1297"/>
      <c r="U691" s="1297"/>
      <c r="V691" s="1297"/>
      <c r="W691" s="1297"/>
      <c r="X691" s="1297"/>
      <c r="Y691" s="1297"/>
      <c r="Z691" s="1297"/>
      <c r="AA691" s="1297"/>
      <c r="AB691" s="1297"/>
      <c r="AC691" s="1297"/>
    </row>
    <row r="692">
      <c r="A692" s="1297"/>
      <c r="B692" s="1297"/>
      <c r="C692" s="1297"/>
      <c r="D692" s="1297"/>
      <c r="E692" s="1297"/>
      <c r="F692" s="1296"/>
      <c r="G692" s="1296"/>
      <c r="H692" s="1296"/>
      <c r="I692" s="1296"/>
      <c r="J692" s="1296"/>
      <c r="K692" s="1296"/>
      <c r="L692" s="1297"/>
      <c r="M692" s="1297"/>
      <c r="N692" s="1297"/>
      <c r="O692" s="1297"/>
      <c r="P692" s="1297"/>
      <c r="Q692" s="1297"/>
      <c r="R692" s="1297"/>
      <c r="S692" s="1297"/>
      <c r="T692" s="1297"/>
      <c r="U692" s="1297"/>
      <c r="V692" s="1297"/>
      <c r="W692" s="1297"/>
      <c r="X692" s="1297"/>
      <c r="Y692" s="1297"/>
      <c r="Z692" s="1297"/>
      <c r="AA692" s="1297"/>
      <c r="AB692" s="1297"/>
      <c r="AC692" s="1297"/>
    </row>
    <row r="693">
      <c r="A693" s="1297"/>
      <c r="B693" s="1297"/>
      <c r="C693" s="1297"/>
      <c r="D693" s="1297"/>
      <c r="E693" s="1297"/>
      <c r="F693" s="1296"/>
      <c r="G693" s="1296"/>
      <c r="H693" s="1296"/>
      <c r="I693" s="1296"/>
      <c r="J693" s="1296"/>
      <c r="K693" s="1296"/>
      <c r="L693" s="1297"/>
      <c r="M693" s="1297"/>
      <c r="N693" s="1297"/>
      <c r="O693" s="1297"/>
      <c r="P693" s="1297"/>
      <c r="Q693" s="1297"/>
      <c r="R693" s="1297"/>
      <c r="S693" s="1297"/>
      <c r="T693" s="1297"/>
      <c r="U693" s="1297"/>
      <c r="V693" s="1297"/>
      <c r="W693" s="1297"/>
      <c r="X693" s="1297"/>
      <c r="Y693" s="1297"/>
      <c r="Z693" s="1297"/>
      <c r="AA693" s="1297"/>
      <c r="AB693" s="1297"/>
      <c r="AC693" s="1297"/>
    </row>
    <row r="694">
      <c r="A694" s="1297"/>
      <c r="B694" s="1297"/>
      <c r="C694" s="1297"/>
      <c r="D694" s="1297"/>
      <c r="E694" s="1297"/>
      <c r="F694" s="1296"/>
      <c r="G694" s="1296"/>
      <c r="H694" s="1296"/>
      <c r="I694" s="1296"/>
      <c r="J694" s="1296"/>
      <c r="K694" s="1296"/>
      <c r="L694" s="1297"/>
      <c r="M694" s="1297"/>
      <c r="N694" s="1297"/>
      <c r="O694" s="1297"/>
      <c r="P694" s="1297"/>
      <c r="Q694" s="1297"/>
      <c r="R694" s="1297"/>
      <c r="S694" s="1297"/>
      <c r="T694" s="1297"/>
      <c r="U694" s="1297"/>
      <c r="V694" s="1297"/>
      <c r="W694" s="1297"/>
      <c r="X694" s="1297"/>
      <c r="Y694" s="1297"/>
      <c r="Z694" s="1297"/>
      <c r="AA694" s="1297"/>
      <c r="AB694" s="1297"/>
      <c r="AC694" s="1297"/>
    </row>
    <row r="695">
      <c r="A695" s="1297"/>
      <c r="B695" s="1297"/>
      <c r="C695" s="1297"/>
      <c r="D695" s="1297"/>
      <c r="E695" s="1297"/>
      <c r="F695" s="1296"/>
      <c r="G695" s="1296"/>
      <c r="H695" s="1296"/>
      <c r="I695" s="1296"/>
      <c r="J695" s="1296"/>
      <c r="K695" s="1296"/>
      <c r="L695" s="1297"/>
      <c r="M695" s="1297"/>
      <c r="N695" s="1297"/>
      <c r="O695" s="1297"/>
      <c r="P695" s="1297"/>
      <c r="Q695" s="1297"/>
      <c r="R695" s="1297"/>
      <c r="S695" s="1297"/>
      <c r="T695" s="1297"/>
      <c r="U695" s="1297"/>
      <c r="V695" s="1297"/>
      <c r="W695" s="1297"/>
      <c r="X695" s="1297"/>
      <c r="Y695" s="1297"/>
      <c r="Z695" s="1297"/>
      <c r="AA695" s="1297"/>
      <c r="AB695" s="1297"/>
      <c r="AC695" s="1297"/>
    </row>
    <row r="696">
      <c r="A696" s="1297"/>
      <c r="B696" s="1297"/>
      <c r="C696" s="1297"/>
      <c r="D696" s="1297"/>
      <c r="E696" s="1297"/>
      <c r="F696" s="1296"/>
      <c r="G696" s="1296"/>
      <c r="H696" s="1296"/>
      <c r="I696" s="1296"/>
      <c r="J696" s="1296"/>
      <c r="K696" s="1296"/>
      <c r="L696" s="1297"/>
      <c r="M696" s="1297"/>
      <c r="N696" s="1297"/>
      <c r="O696" s="1297"/>
      <c r="P696" s="1297"/>
      <c r="Q696" s="1297"/>
      <c r="R696" s="1297"/>
      <c r="S696" s="1297"/>
      <c r="T696" s="1297"/>
      <c r="U696" s="1297"/>
      <c r="V696" s="1297"/>
      <c r="W696" s="1297"/>
      <c r="X696" s="1297"/>
      <c r="Y696" s="1297"/>
      <c r="Z696" s="1297"/>
      <c r="AA696" s="1297"/>
      <c r="AB696" s="1297"/>
      <c r="AC696" s="1297"/>
    </row>
    <row r="697">
      <c r="A697" s="1297"/>
      <c r="B697" s="1297"/>
      <c r="C697" s="1297"/>
      <c r="D697" s="1297"/>
      <c r="E697" s="1297"/>
      <c r="F697" s="1296"/>
      <c r="G697" s="1296"/>
      <c r="H697" s="1296"/>
      <c r="I697" s="1296"/>
      <c r="J697" s="1296"/>
      <c r="K697" s="1296"/>
      <c r="L697" s="1297"/>
      <c r="M697" s="1297"/>
      <c r="N697" s="1297"/>
      <c r="O697" s="1297"/>
      <c r="P697" s="1297"/>
      <c r="Q697" s="1297"/>
      <c r="R697" s="1297"/>
      <c r="S697" s="1297"/>
      <c r="T697" s="1297"/>
      <c r="U697" s="1297"/>
      <c r="V697" s="1297"/>
      <c r="W697" s="1297"/>
      <c r="X697" s="1297"/>
      <c r="Y697" s="1297"/>
      <c r="Z697" s="1297"/>
      <c r="AA697" s="1297"/>
      <c r="AB697" s="1297"/>
      <c r="AC697" s="1297"/>
    </row>
    <row r="698">
      <c r="A698" s="1297"/>
      <c r="B698" s="1297"/>
      <c r="C698" s="1297"/>
      <c r="D698" s="1297"/>
      <c r="E698" s="1297"/>
      <c r="F698" s="1296"/>
      <c r="G698" s="1296"/>
      <c r="H698" s="1296"/>
      <c r="I698" s="1296"/>
      <c r="J698" s="1296"/>
      <c r="K698" s="1296"/>
      <c r="L698" s="1297"/>
      <c r="M698" s="1297"/>
      <c r="N698" s="1297"/>
      <c r="O698" s="1297"/>
      <c r="P698" s="1297"/>
      <c r="Q698" s="1297"/>
      <c r="R698" s="1297"/>
      <c r="S698" s="1297"/>
      <c r="T698" s="1297"/>
      <c r="U698" s="1297"/>
      <c r="V698" s="1297"/>
      <c r="W698" s="1297"/>
      <c r="X698" s="1297"/>
      <c r="Y698" s="1297"/>
      <c r="Z698" s="1297"/>
      <c r="AA698" s="1297"/>
      <c r="AB698" s="1297"/>
      <c r="AC698" s="1297"/>
    </row>
    <row r="699">
      <c r="A699" s="1297"/>
      <c r="B699" s="1297"/>
      <c r="C699" s="1297"/>
      <c r="D699" s="1297"/>
      <c r="E699" s="1297"/>
      <c r="F699" s="1296"/>
      <c r="G699" s="1296"/>
      <c r="H699" s="1296"/>
      <c r="I699" s="1296"/>
      <c r="J699" s="1296"/>
      <c r="K699" s="1296"/>
      <c r="L699" s="1297"/>
      <c r="M699" s="1297"/>
      <c r="N699" s="1297"/>
      <c r="O699" s="1297"/>
      <c r="P699" s="1297"/>
      <c r="Q699" s="1297"/>
      <c r="R699" s="1297"/>
      <c r="S699" s="1297"/>
      <c r="T699" s="1297"/>
      <c r="U699" s="1297"/>
      <c r="V699" s="1297"/>
      <c r="W699" s="1297"/>
      <c r="X699" s="1297"/>
      <c r="Y699" s="1297"/>
      <c r="Z699" s="1297"/>
      <c r="AA699" s="1297"/>
      <c r="AB699" s="1297"/>
      <c r="AC699" s="1297"/>
    </row>
    <row r="700">
      <c r="A700" s="1297"/>
      <c r="B700" s="1297"/>
      <c r="C700" s="1297"/>
      <c r="D700" s="1297"/>
      <c r="E700" s="1297"/>
      <c r="F700" s="1296"/>
      <c r="G700" s="1296"/>
      <c r="H700" s="1296"/>
      <c r="I700" s="1296"/>
      <c r="J700" s="1296"/>
      <c r="K700" s="1296"/>
      <c r="L700" s="1297"/>
      <c r="M700" s="1297"/>
      <c r="N700" s="1297"/>
      <c r="O700" s="1297"/>
      <c r="P700" s="1297"/>
      <c r="Q700" s="1297"/>
      <c r="R700" s="1297"/>
      <c r="S700" s="1297"/>
      <c r="T700" s="1297"/>
      <c r="U700" s="1297"/>
      <c r="V700" s="1297"/>
      <c r="W700" s="1297"/>
      <c r="X700" s="1297"/>
      <c r="Y700" s="1297"/>
      <c r="Z700" s="1297"/>
      <c r="AA700" s="1297"/>
      <c r="AB700" s="1297"/>
      <c r="AC700" s="1297"/>
    </row>
    <row r="701">
      <c r="A701" s="1297"/>
      <c r="B701" s="1297"/>
      <c r="C701" s="1297"/>
      <c r="D701" s="1297"/>
      <c r="E701" s="1297"/>
      <c r="F701" s="1296"/>
      <c r="G701" s="1296"/>
      <c r="H701" s="1296"/>
      <c r="I701" s="1296"/>
      <c r="J701" s="1296"/>
      <c r="K701" s="1296"/>
      <c r="L701" s="1297"/>
      <c r="M701" s="1297"/>
      <c r="N701" s="1297"/>
      <c r="O701" s="1297"/>
      <c r="P701" s="1297"/>
      <c r="Q701" s="1297"/>
      <c r="R701" s="1297"/>
      <c r="S701" s="1297"/>
      <c r="T701" s="1297"/>
      <c r="U701" s="1297"/>
      <c r="V701" s="1297"/>
      <c r="W701" s="1297"/>
      <c r="X701" s="1297"/>
      <c r="Y701" s="1297"/>
      <c r="Z701" s="1297"/>
      <c r="AA701" s="1297"/>
      <c r="AB701" s="1297"/>
      <c r="AC701" s="1297"/>
    </row>
    <row r="702">
      <c r="A702" s="1297"/>
      <c r="B702" s="1297"/>
      <c r="C702" s="1297"/>
      <c r="D702" s="1297"/>
      <c r="E702" s="1297"/>
      <c r="F702" s="1296"/>
      <c r="G702" s="1296"/>
      <c r="H702" s="1296"/>
      <c r="I702" s="1296"/>
      <c r="J702" s="1296"/>
      <c r="K702" s="1296"/>
      <c r="L702" s="1297"/>
      <c r="M702" s="1297"/>
      <c r="N702" s="1297"/>
      <c r="O702" s="1297"/>
      <c r="P702" s="1297"/>
      <c r="Q702" s="1297"/>
      <c r="R702" s="1297"/>
      <c r="S702" s="1297"/>
      <c r="T702" s="1297"/>
      <c r="U702" s="1297"/>
      <c r="V702" s="1297"/>
      <c r="W702" s="1297"/>
      <c r="X702" s="1297"/>
      <c r="Y702" s="1297"/>
      <c r="Z702" s="1297"/>
      <c r="AA702" s="1297"/>
      <c r="AB702" s="1297"/>
      <c r="AC702" s="1297"/>
    </row>
    <row r="703">
      <c r="A703" s="1297"/>
      <c r="B703" s="1297"/>
      <c r="C703" s="1297"/>
      <c r="D703" s="1297"/>
      <c r="E703" s="1297"/>
      <c r="F703" s="1296"/>
      <c r="G703" s="1296"/>
      <c r="H703" s="1296"/>
      <c r="I703" s="1296"/>
      <c r="J703" s="1296"/>
      <c r="K703" s="1296"/>
      <c r="L703" s="1297"/>
      <c r="M703" s="1297"/>
      <c r="N703" s="1297"/>
      <c r="O703" s="1297"/>
      <c r="P703" s="1297"/>
      <c r="Q703" s="1297"/>
      <c r="R703" s="1297"/>
      <c r="S703" s="1297"/>
      <c r="T703" s="1297"/>
      <c r="U703" s="1297"/>
      <c r="V703" s="1297"/>
      <c r="W703" s="1297"/>
      <c r="X703" s="1297"/>
      <c r="Y703" s="1297"/>
      <c r="Z703" s="1297"/>
      <c r="AA703" s="1297"/>
      <c r="AB703" s="1297"/>
      <c r="AC703" s="1297"/>
    </row>
    <row r="704">
      <c r="A704" s="1297"/>
      <c r="B704" s="1297"/>
      <c r="C704" s="1297"/>
      <c r="D704" s="1297"/>
      <c r="E704" s="1297"/>
      <c r="F704" s="1296"/>
      <c r="G704" s="1296"/>
      <c r="H704" s="1296"/>
      <c r="I704" s="1296"/>
      <c r="J704" s="1296"/>
      <c r="K704" s="1296"/>
      <c r="L704" s="1297"/>
      <c r="M704" s="1297"/>
      <c r="N704" s="1297"/>
      <c r="O704" s="1297"/>
      <c r="P704" s="1297"/>
      <c r="Q704" s="1297"/>
      <c r="R704" s="1297"/>
      <c r="S704" s="1297"/>
      <c r="T704" s="1297"/>
      <c r="U704" s="1297"/>
      <c r="V704" s="1297"/>
      <c r="W704" s="1297"/>
      <c r="X704" s="1297"/>
      <c r="Y704" s="1297"/>
      <c r="Z704" s="1297"/>
      <c r="AA704" s="1297"/>
      <c r="AB704" s="1297"/>
      <c r="AC704" s="1297"/>
    </row>
    <row r="705">
      <c r="A705" s="1297"/>
      <c r="B705" s="1297"/>
      <c r="C705" s="1297"/>
      <c r="D705" s="1297"/>
      <c r="E705" s="1297"/>
      <c r="F705" s="1296"/>
      <c r="G705" s="1296"/>
      <c r="H705" s="1296"/>
      <c r="I705" s="1296"/>
      <c r="J705" s="1296"/>
      <c r="K705" s="1296"/>
      <c r="L705" s="1297"/>
      <c r="M705" s="1297"/>
      <c r="N705" s="1297"/>
      <c r="O705" s="1297"/>
      <c r="P705" s="1297"/>
      <c r="Q705" s="1297"/>
      <c r="R705" s="1297"/>
      <c r="S705" s="1297"/>
      <c r="T705" s="1297"/>
      <c r="U705" s="1297"/>
      <c r="V705" s="1297"/>
      <c r="W705" s="1297"/>
      <c r="X705" s="1297"/>
      <c r="Y705" s="1297"/>
      <c r="Z705" s="1297"/>
      <c r="AA705" s="1297"/>
      <c r="AB705" s="1297"/>
      <c r="AC705" s="1297"/>
    </row>
    <row r="706">
      <c r="A706" s="1297"/>
      <c r="B706" s="1297"/>
      <c r="C706" s="1297"/>
      <c r="D706" s="1297"/>
      <c r="E706" s="1297"/>
      <c r="F706" s="1296"/>
      <c r="G706" s="1296"/>
      <c r="H706" s="1296"/>
      <c r="I706" s="1296"/>
      <c r="J706" s="1296"/>
      <c r="K706" s="1296"/>
      <c r="L706" s="1297"/>
      <c r="M706" s="1297"/>
      <c r="N706" s="1297"/>
      <c r="O706" s="1297"/>
      <c r="P706" s="1297"/>
      <c r="Q706" s="1297"/>
      <c r="R706" s="1297"/>
      <c r="S706" s="1297"/>
      <c r="T706" s="1297"/>
      <c r="U706" s="1297"/>
      <c r="V706" s="1297"/>
      <c r="W706" s="1297"/>
      <c r="X706" s="1297"/>
      <c r="Y706" s="1297"/>
      <c r="Z706" s="1297"/>
      <c r="AA706" s="1297"/>
      <c r="AB706" s="1297"/>
      <c r="AC706" s="1297"/>
    </row>
    <row r="707">
      <c r="A707" s="1297"/>
      <c r="B707" s="1297"/>
      <c r="C707" s="1297"/>
      <c r="D707" s="1297"/>
      <c r="E707" s="1297"/>
      <c r="F707" s="1296"/>
      <c r="G707" s="1296"/>
      <c r="H707" s="1296"/>
      <c r="I707" s="1296"/>
      <c r="J707" s="1296"/>
      <c r="K707" s="1296"/>
      <c r="L707" s="1297"/>
      <c r="M707" s="1297"/>
      <c r="N707" s="1297"/>
      <c r="O707" s="1297"/>
      <c r="P707" s="1297"/>
      <c r="Q707" s="1297"/>
      <c r="R707" s="1297"/>
      <c r="S707" s="1297"/>
      <c r="T707" s="1297"/>
      <c r="U707" s="1297"/>
      <c r="V707" s="1297"/>
      <c r="W707" s="1297"/>
      <c r="X707" s="1297"/>
      <c r="Y707" s="1297"/>
      <c r="Z707" s="1297"/>
      <c r="AA707" s="1297"/>
      <c r="AB707" s="1297"/>
      <c r="AC707" s="1297"/>
    </row>
    <row r="708">
      <c r="A708" s="1297"/>
      <c r="B708" s="1297"/>
      <c r="C708" s="1297"/>
      <c r="D708" s="1297"/>
      <c r="E708" s="1297"/>
      <c r="F708" s="1296"/>
      <c r="G708" s="1296"/>
      <c r="H708" s="1296"/>
      <c r="I708" s="1296"/>
      <c r="J708" s="1296"/>
      <c r="K708" s="1296"/>
      <c r="L708" s="1297"/>
      <c r="M708" s="1297"/>
      <c r="N708" s="1297"/>
      <c r="O708" s="1297"/>
      <c r="P708" s="1297"/>
      <c r="Q708" s="1297"/>
      <c r="R708" s="1297"/>
      <c r="S708" s="1297"/>
      <c r="T708" s="1297"/>
      <c r="U708" s="1297"/>
      <c r="V708" s="1297"/>
      <c r="W708" s="1297"/>
      <c r="X708" s="1297"/>
      <c r="Y708" s="1297"/>
      <c r="Z708" s="1297"/>
      <c r="AA708" s="1297"/>
      <c r="AB708" s="1297"/>
      <c r="AC708" s="1297"/>
    </row>
    <row r="709">
      <c r="A709" s="1297"/>
      <c r="B709" s="1297"/>
      <c r="C709" s="1297"/>
      <c r="D709" s="1297"/>
      <c r="E709" s="1297"/>
      <c r="F709" s="1296"/>
      <c r="G709" s="1296"/>
      <c r="H709" s="1296"/>
      <c r="I709" s="1296"/>
      <c r="J709" s="1296"/>
      <c r="K709" s="1296"/>
      <c r="L709" s="1297"/>
      <c r="M709" s="1297"/>
      <c r="N709" s="1297"/>
      <c r="O709" s="1297"/>
      <c r="P709" s="1297"/>
      <c r="Q709" s="1297"/>
      <c r="R709" s="1297"/>
      <c r="S709" s="1297"/>
      <c r="T709" s="1297"/>
      <c r="U709" s="1297"/>
      <c r="V709" s="1297"/>
      <c r="W709" s="1297"/>
      <c r="X709" s="1297"/>
      <c r="Y709" s="1297"/>
      <c r="Z709" s="1297"/>
      <c r="AA709" s="1297"/>
      <c r="AB709" s="1297"/>
      <c r="AC709" s="1297"/>
    </row>
    <row r="710">
      <c r="A710" s="1297"/>
      <c r="B710" s="1297"/>
      <c r="C710" s="1297"/>
      <c r="D710" s="1297"/>
      <c r="E710" s="1297"/>
      <c r="F710" s="1296"/>
      <c r="G710" s="1296"/>
      <c r="H710" s="1296"/>
      <c r="I710" s="1296"/>
      <c r="J710" s="1296"/>
      <c r="K710" s="1296"/>
      <c r="L710" s="1297"/>
      <c r="M710" s="1297"/>
      <c r="N710" s="1297"/>
      <c r="O710" s="1297"/>
      <c r="P710" s="1297"/>
      <c r="Q710" s="1297"/>
      <c r="R710" s="1297"/>
      <c r="S710" s="1297"/>
      <c r="T710" s="1297"/>
      <c r="U710" s="1297"/>
      <c r="V710" s="1297"/>
      <c r="W710" s="1297"/>
      <c r="X710" s="1297"/>
      <c r="Y710" s="1297"/>
      <c r="Z710" s="1297"/>
      <c r="AA710" s="1297"/>
      <c r="AB710" s="1297"/>
      <c r="AC710" s="1297"/>
    </row>
    <row r="711">
      <c r="A711" s="1297"/>
      <c r="B711" s="1297"/>
      <c r="C711" s="1297"/>
      <c r="D711" s="1297"/>
      <c r="E711" s="1297"/>
      <c r="F711" s="1296"/>
      <c r="G711" s="1296"/>
      <c r="H711" s="1296"/>
      <c r="I711" s="1296"/>
      <c r="J711" s="1296"/>
      <c r="K711" s="1296"/>
      <c r="L711" s="1297"/>
      <c r="M711" s="1297"/>
      <c r="N711" s="1297"/>
      <c r="O711" s="1297"/>
      <c r="P711" s="1297"/>
      <c r="Q711" s="1297"/>
      <c r="R711" s="1297"/>
      <c r="S711" s="1297"/>
      <c r="T711" s="1297"/>
      <c r="U711" s="1297"/>
      <c r="V711" s="1297"/>
      <c r="W711" s="1297"/>
      <c r="X711" s="1297"/>
      <c r="Y711" s="1297"/>
      <c r="Z711" s="1297"/>
      <c r="AA711" s="1297"/>
      <c r="AB711" s="1297"/>
      <c r="AC711" s="1297"/>
    </row>
    <row r="712">
      <c r="A712" s="1297"/>
      <c r="B712" s="1297"/>
      <c r="C712" s="1297"/>
      <c r="D712" s="1297"/>
      <c r="E712" s="1297"/>
      <c r="F712" s="1296"/>
      <c r="G712" s="1296"/>
      <c r="H712" s="1296"/>
      <c r="I712" s="1296"/>
      <c r="J712" s="1296"/>
      <c r="K712" s="1296"/>
      <c r="L712" s="1297"/>
      <c r="M712" s="1297"/>
      <c r="N712" s="1297"/>
      <c r="O712" s="1297"/>
      <c r="P712" s="1297"/>
      <c r="Q712" s="1297"/>
      <c r="R712" s="1297"/>
      <c r="S712" s="1297"/>
      <c r="T712" s="1297"/>
      <c r="U712" s="1297"/>
      <c r="V712" s="1297"/>
      <c r="W712" s="1297"/>
      <c r="X712" s="1297"/>
      <c r="Y712" s="1297"/>
      <c r="Z712" s="1297"/>
      <c r="AA712" s="1297"/>
      <c r="AB712" s="1297"/>
      <c r="AC712" s="1297"/>
    </row>
    <row r="713">
      <c r="A713" s="1297"/>
      <c r="B713" s="1297"/>
      <c r="C713" s="1297"/>
      <c r="D713" s="1297"/>
      <c r="E713" s="1297"/>
      <c r="F713" s="1296"/>
      <c r="G713" s="1296"/>
      <c r="H713" s="1296"/>
      <c r="I713" s="1296"/>
      <c r="J713" s="1296"/>
      <c r="K713" s="1296"/>
      <c r="L713" s="1297"/>
      <c r="M713" s="1297"/>
      <c r="N713" s="1297"/>
      <c r="O713" s="1297"/>
      <c r="P713" s="1297"/>
      <c r="Q713" s="1297"/>
      <c r="R713" s="1297"/>
      <c r="S713" s="1297"/>
      <c r="T713" s="1297"/>
      <c r="U713" s="1297"/>
      <c r="V713" s="1297"/>
      <c r="W713" s="1297"/>
      <c r="X713" s="1297"/>
      <c r="Y713" s="1297"/>
      <c r="Z713" s="1297"/>
      <c r="AA713" s="1297"/>
      <c r="AB713" s="1297"/>
      <c r="AC713" s="1297"/>
    </row>
    <row r="714">
      <c r="A714" s="1297"/>
      <c r="B714" s="1297"/>
      <c r="C714" s="1297"/>
      <c r="D714" s="1297"/>
      <c r="E714" s="1297"/>
      <c r="F714" s="1296"/>
      <c r="G714" s="1296"/>
      <c r="H714" s="1296"/>
      <c r="I714" s="1296"/>
      <c r="J714" s="1296"/>
      <c r="K714" s="1296"/>
      <c r="L714" s="1297"/>
      <c r="M714" s="1297"/>
      <c r="N714" s="1297"/>
      <c r="O714" s="1297"/>
      <c r="P714" s="1297"/>
      <c r="Q714" s="1297"/>
      <c r="R714" s="1297"/>
      <c r="S714" s="1297"/>
      <c r="T714" s="1297"/>
      <c r="U714" s="1297"/>
      <c r="V714" s="1297"/>
      <c r="W714" s="1297"/>
      <c r="X714" s="1297"/>
      <c r="Y714" s="1297"/>
      <c r="Z714" s="1297"/>
      <c r="AA714" s="1297"/>
      <c r="AB714" s="1297"/>
      <c r="AC714" s="1297"/>
    </row>
    <row r="715">
      <c r="A715" s="1297"/>
      <c r="B715" s="1297"/>
      <c r="C715" s="1297"/>
      <c r="D715" s="1297"/>
      <c r="E715" s="1297"/>
      <c r="F715" s="1296"/>
      <c r="G715" s="1296"/>
      <c r="H715" s="1296"/>
      <c r="I715" s="1296"/>
      <c r="J715" s="1296"/>
      <c r="K715" s="1296"/>
      <c r="L715" s="1297"/>
      <c r="M715" s="1297"/>
      <c r="N715" s="1297"/>
      <c r="O715" s="1297"/>
      <c r="P715" s="1297"/>
      <c r="Q715" s="1297"/>
      <c r="R715" s="1297"/>
      <c r="S715" s="1297"/>
      <c r="T715" s="1297"/>
      <c r="U715" s="1297"/>
      <c r="V715" s="1297"/>
      <c r="W715" s="1297"/>
      <c r="X715" s="1297"/>
      <c r="Y715" s="1297"/>
      <c r="Z715" s="1297"/>
      <c r="AA715" s="1297"/>
      <c r="AB715" s="1297"/>
      <c r="AC715" s="1297"/>
    </row>
    <row r="716">
      <c r="A716" s="1297"/>
      <c r="B716" s="1297"/>
      <c r="C716" s="1297"/>
      <c r="D716" s="1297"/>
      <c r="E716" s="1297"/>
      <c r="F716" s="1296"/>
      <c r="G716" s="1296"/>
      <c r="H716" s="1296"/>
      <c r="I716" s="1296"/>
      <c r="J716" s="1296"/>
      <c r="K716" s="1296"/>
      <c r="L716" s="1297"/>
      <c r="M716" s="1297"/>
      <c r="N716" s="1297"/>
      <c r="O716" s="1297"/>
      <c r="P716" s="1297"/>
      <c r="Q716" s="1297"/>
      <c r="R716" s="1297"/>
      <c r="S716" s="1297"/>
      <c r="T716" s="1297"/>
      <c r="U716" s="1297"/>
      <c r="V716" s="1297"/>
      <c r="W716" s="1297"/>
      <c r="X716" s="1297"/>
      <c r="Y716" s="1297"/>
      <c r="Z716" s="1297"/>
      <c r="AA716" s="1297"/>
      <c r="AB716" s="1297"/>
      <c r="AC716" s="1297"/>
    </row>
    <row r="717">
      <c r="A717" s="1297"/>
      <c r="B717" s="1297"/>
      <c r="C717" s="1297"/>
      <c r="D717" s="1297"/>
      <c r="E717" s="1297"/>
      <c r="F717" s="1296"/>
      <c r="G717" s="1296"/>
      <c r="H717" s="1296"/>
      <c r="I717" s="1296"/>
      <c r="J717" s="1296"/>
      <c r="K717" s="1296"/>
      <c r="L717" s="1297"/>
      <c r="M717" s="1297"/>
      <c r="N717" s="1297"/>
      <c r="O717" s="1297"/>
      <c r="P717" s="1297"/>
      <c r="Q717" s="1297"/>
      <c r="R717" s="1297"/>
      <c r="S717" s="1297"/>
      <c r="T717" s="1297"/>
      <c r="U717" s="1297"/>
      <c r="V717" s="1297"/>
      <c r="W717" s="1297"/>
      <c r="X717" s="1297"/>
      <c r="Y717" s="1297"/>
      <c r="Z717" s="1297"/>
      <c r="AA717" s="1297"/>
      <c r="AB717" s="1297"/>
      <c r="AC717" s="1297"/>
    </row>
    <row r="718">
      <c r="A718" s="1297"/>
      <c r="B718" s="1297"/>
      <c r="C718" s="1297"/>
      <c r="D718" s="1297"/>
      <c r="E718" s="1297"/>
      <c r="F718" s="1296"/>
      <c r="G718" s="1296"/>
      <c r="H718" s="1296"/>
      <c r="I718" s="1296"/>
      <c r="J718" s="1296"/>
      <c r="K718" s="1296"/>
      <c r="L718" s="1297"/>
      <c r="M718" s="1297"/>
      <c r="N718" s="1297"/>
      <c r="O718" s="1297"/>
      <c r="P718" s="1297"/>
      <c r="Q718" s="1297"/>
      <c r="R718" s="1297"/>
      <c r="S718" s="1297"/>
      <c r="T718" s="1297"/>
      <c r="U718" s="1297"/>
      <c r="V718" s="1297"/>
      <c r="W718" s="1297"/>
      <c r="X718" s="1297"/>
      <c r="Y718" s="1297"/>
      <c r="Z718" s="1297"/>
      <c r="AA718" s="1297"/>
      <c r="AB718" s="1297"/>
      <c r="AC718" s="1297"/>
    </row>
    <row r="719">
      <c r="A719" s="1297"/>
      <c r="B719" s="1297"/>
      <c r="C719" s="1297"/>
      <c r="D719" s="1297"/>
      <c r="E719" s="1297"/>
      <c r="F719" s="1296"/>
      <c r="G719" s="1296"/>
      <c r="H719" s="1296"/>
      <c r="I719" s="1296"/>
      <c r="J719" s="1296"/>
      <c r="K719" s="1296"/>
      <c r="L719" s="1297"/>
      <c r="M719" s="1297"/>
      <c r="N719" s="1297"/>
      <c r="O719" s="1297"/>
      <c r="P719" s="1297"/>
      <c r="Q719" s="1297"/>
      <c r="R719" s="1297"/>
      <c r="S719" s="1297"/>
      <c r="T719" s="1297"/>
      <c r="U719" s="1297"/>
      <c r="V719" s="1297"/>
      <c r="W719" s="1297"/>
      <c r="X719" s="1297"/>
      <c r="Y719" s="1297"/>
      <c r="Z719" s="1297"/>
      <c r="AA719" s="1297"/>
      <c r="AB719" s="1297"/>
      <c r="AC719" s="1297"/>
    </row>
    <row r="720">
      <c r="A720" s="1297"/>
      <c r="B720" s="1297"/>
      <c r="C720" s="1297"/>
      <c r="D720" s="1297"/>
      <c r="E720" s="1297"/>
      <c r="F720" s="1296"/>
      <c r="G720" s="1296"/>
      <c r="H720" s="1296"/>
      <c r="I720" s="1296"/>
      <c r="J720" s="1296"/>
      <c r="K720" s="1296"/>
      <c r="L720" s="1297"/>
      <c r="M720" s="1297"/>
      <c r="N720" s="1297"/>
      <c r="O720" s="1297"/>
      <c r="P720" s="1297"/>
      <c r="Q720" s="1297"/>
      <c r="R720" s="1297"/>
      <c r="S720" s="1297"/>
      <c r="T720" s="1297"/>
      <c r="U720" s="1297"/>
      <c r="V720" s="1297"/>
      <c r="W720" s="1297"/>
      <c r="X720" s="1297"/>
      <c r="Y720" s="1297"/>
      <c r="Z720" s="1297"/>
      <c r="AA720" s="1297"/>
      <c r="AB720" s="1297"/>
      <c r="AC720" s="1297"/>
    </row>
    <row r="721">
      <c r="A721" s="1297"/>
      <c r="B721" s="1297"/>
      <c r="C721" s="1297"/>
      <c r="D721" s="1297"/>
      <c r="E721" s="1297"/>
      <c r="F721" s="1296"/>
      <c r="G721" s="1296"/>
      <c r="H721" s="1296"/>
      <c r="I721" s="1296"/>
      <c r="J721" s="1296"/>
      <c r="K721" s="1296"/>
      <c r="L721" s="1297"/>
      <c r="M721" s="1297"/>
      <c r="N721" s="1297"/>
      <c r="O721" s="1297"/>
      <c r="P721" s="1297"/>
      <c r="Q721" s="1297"/>
      <c r="R721" s="1297"/>
      <c r="S721" s="1297"/>
      <c r="T721" s="1297"/>
      <c r="U721" s="1297"/>
      <c r="V721" s="1297"/>
      <c r="W721" s="1297"/>
      <c r="X721" s="1297"/>
      <c r="Y721" s="1297"/>
      <c r="Z721" s="1297"/>
      <c r="AA721" s="1297"/>
      <c r="AB721" s="1297"/>
      <c r="AC721" s="1297"/>
    </row>
    <row r="722">
      <c r="A722" s="1297"/>
      <c r="B722" s="1297"/>
      <c r="C722" s="1297"/>
      <c r="D722" s="1297"/>
      <c r="E722" s="1297"/>
      <c r="F722" s="1296"/>
      <c r="G722" s="1296"/>
      <c r="H722" s="1296"/>
      <c r="I722" s="1296"/>
      <c r="J722" s="1296"/>
      <c r="K722" s="1296"/>
      <c r="L722" s="1297"/>
      <c r="M722" s="1297"/>
      <c r="N722" s="1297"/>
      <c r="O722" s="1297"/>
      <c r="P722" s="1297"/>
      <c r="Q722" s="1297"/>
      <c r="R722" s="1297"/>
      <c r="S722" s="1297"/>
      <c r="T722" s="1297"/>
      <c r="U722" s="1297"/>
      <c r="V722" s="1297"/>
      <c r="W722" s="1297"/>
      <c r="X722" s="1297"/>
      <c r="Y722" s="1297"/>
      <c r="Z722" s="1297"/>
      <c r="AA722" s="1297"/>
      <c r="AB722" s="1297"/>
      <c r="AC722" s="1297"/>
    </row>
    <row r="723">
      <c r="A723" s="1297"/>
      <c r="B723" s="1297"/>
      <c r="C723" s="1297"/>
      <c r="D723" s="1297"/>
      <c r="E723" s="1297"/>
      <c r="F723" s="1296"/>
      <c r="G723" s="1296"/>
      <c r="H723" s="1296"/>
      <c r="I723" s="1296"/>
      <c r="J723" s="1296"/>
      <c r="K723" s="1296"/>
      <c r="L723" s="1297"/>
      <c r="M723" s="1297"/>
      <c r="N723" s="1297"/>
      <c r="O723" s="1297"/>
      <c r="P723" s="1297"/>
      <c r="Q723" s="1297"/>
      <c r="R723" s="1297"/>
      <c r="S723" s="1297"/>
      <c r="T723" s="1297"/>
      <c r="U723" s="1297"/>
      <c r="V723" s="1297"/>
      <c r="W723" s="1297"/>
      <c r="X723" s="1297"/>
      <c r="Y723" s="1297"/>
      <c r="Z723" s="1297"/>
      <c r="AA723" s="1297"/>
      <c r="AB723" s="1297"/>
      <c r="AC723" s="1297"/>
    </row>
    <row r="724">
      <c r="A724" s="1297"/>
      <c r="B724" s="1297"/>
      <c r="C724" s="1297"/>
      <c r="D724" s="1297"/>
      <c r="E724" s="1297"/>
      <c r="F724" s="1296"/>
      <c r="G724" s="1296"/>
      <c r="H724" s="1296"/>
      <c r="I724" s="1296"/>
      <c r="J724" s="1296"/>
      <c r="K724" s="1296"/>
      <c r="L724" s="1297"/>
      <c r="M724" s="1297"/>
      <c r="N724" s="1297"/>
      <c r="O724" s="1297"/>
      <c r="P724" s="1297"/>
      <c r="Q724" s="1297"/>
      <c r="R724" s="1297"/>
      <c r="S724" s="1297"/>
      <c r="T724" s="1297"/>
      <c r="U724" s="1297"/>
      <c r="V724" s="1297"/>
      <c r="W724" s="1297"/>
      <c r="X724" s="1297"/>
      <c r="Y724" s="1297"/>
      <c r="Z724" s="1297"/>
      <c r="AA724" s="1297"/>
      <c r="AB724" s="1297"/>
      <c r="AC724" s="1297"/>
    </row>
    <row r="725">
      <c r="A725" s="1297"/>
      <c r="B725" s="1297"/>
      <c r="C725" s="1297"/>
      <c r="D725" s="1297"/>
      <c r="E725" s="1297"/>
      <c r="F725" s="1296"/>
      <c r="G725" s="1296"/>
      <c r="H725" s="1296"/>
      <c r="I725" s="1296"/>
      <c r="J725" s="1296"/>
      <c r="K725" s="1296"/>
      <c r="L725" s="1297"/>
      <c r="M725" s="1297"/>
      <c r="N725" s="1297"/>
      <c r="O725" s="1297"/>
      <c r="P725" s="1297"/>
      <c r="Q725" s="1297"/>
      <c r="R725" s="1297"/>
      <c r="S725" s="1297"/>
      <c r="T725" s="1297"/>
      <c r="U725" s="1297"/>
      <c r="V725" s="1297"/>
      <c r="W725" s="1297"/>
      <c r="X725" s="1297"/>
      <c r="Y725" s="1297"/>
      <c r="Z725" s="1297"/>
      <c r="AA725" s="1297"/>
      <c r="AB725" s="1297"/>
      <c r="AC725" s="1297"/>
    </row>
    <row r="726">
      <c r="A726" s="1297"/>
      <c r="B726" s="1297"/>
      <c r="C726" s="1297"/>
      <c r="D726" s="1297"/>
      <c r="E726" s="1297"/>
      <c r="F726" s="1296"/>
      <c r="G726" s="1296"/>
      <c r="H726" s="1296"/>
      <c r="I726" s="1296"/>
      <c r="J726" s="1296"/>
      <c r="K726" s="1296"/>
      <c r="L726" s="1297"/>
      <c r="M726" s="1297"/>
      <c r="N726" s="1297"/>
      <c r="O726" s="1297"/>
      <c r="P726" s="1297"/>
      <c r="Q726" s="1297"/>
      <c r="R726" s="1297"/>
      <c r="S726" s="1297"/>
      <c r="T726" s="1297"/>
      <c r="U726" s="1297"/>
      <c r="V726" s="1297"/>
      <c r="W726" s="1297"/>
      <c r="X726" s="1297"/>
      <c r="Y726" s="1297"/>
      <c r="Z726" s="1297"/>
      <c r="AA726" s="1297"/>
      <c r="AB726" s="1297"/>
      <c r="AC726" s="1297"/>
    </row>
    <row r="727">
      <c r="A727" s="1297"/>
      <c r="B727" s="1297"/>
      <c r="C727" s="1297"/>
      <c r="D727" s="1297"/>
      <c r="E727" s="1297"/>
      <c r="F727" s="1296"/>
      <c r="G727" s="1296"/>
      <c r="H727" s="1296"/>
      <c r="I727" s="1296"/>
      <c r="J727" s="1296"/>
      <c r="K727" s="1296"/>
      <c r="L727" s="1297"/>
      <c r="M727" s="1297"/>
      <c r="N727" s="1297"/>
      <c r="O727" s="1297"/>
      <c r="P727" s="1297"/>
      <c r="Q727" s="1297"/>
      <c r="R727" s="1297"/>
      <c r="S727" s="1297"/>
      <c r="T727" s="1297"/>
      <c r="U727" s="1297"/>
      <c r="V727" s="1297"/>
      <c r="W727" s="1297"/>
      <c r="X727" s="1297"/>
      <c r="Y727" s="1297"/>
      <c r="Z727" s="1297"/>
      <c r="AA727" s="1297"/>
      <c r="AB727" s="1297"/>
      <c r="AC727" s="1297"/>
    </row>
    <row r="728">
      <c r="A728" s="1297"/>
      <c r="B728" s="1297"/>
      <c r="C728" s="1297"/>
      <c r="D728" s="1297"/>
      <c r="E728" s="1297"/>
      <c r="F728" s="1296"/>
      <c r="G728" s="1296"/>
      <c r="H728" s="1296"/>
      <c r="I728" s="1296"/>
      <c r="J728" s="1296"/>
      <c r="K728" s="1296"/>
      <c r="L728" s="1297"/>
      <c r="M728" s="1297"/>
      <c r="N728" s="1297"/>
      <c r="O728" s="1297"/>
      <c r="P728" s="1297"/>
      <c r="Q728" s="1297"/>
      <c r="R728" s="1297"/>
      <c r="S728" s="1297"/>
      <c r="T728" s="1297"/>
      <c r="U728" s="1297"/>
      <c r="V728" s="1297"/>
      <c r="W728" s="1297"/>
      <c r="X728" s="1297"/>
      <c r="Y728" s="1297"/>
      <c r="Z728" s="1297"/>
      <c r="AA728" s="1297"/>
      <c r="AB728" s="1297"/>
      <c r="AC728" s="1297"/>
    </row>
    <row r="729">
      <c r="A729" s="1297"/>
      <c r="B729" s="1297"/>
      <c r="C729" s="1297"/>
      <c r="D729" s="1297"/>
      <c r="E729" s="1297"/>
      <c r="F729" s="1296"/>
      <c r="G729" s="1296"/>
      <c r="H729" s="1296"/>
      <c r="I729" s="1296"/>
      <c r="J729" s="1296"/>
      <c r="K729" s="1296"/>
      <c r="L729" s="1297"/>
      <c r="M729" s="1297"/>
      <c r="N729" s="1297"/>
      <c r="O729" s="1297"/>
      <c r="P729" s="1297"/>
      <c r="Q729" s="1297"/>
      <c r="R729" s="1297"/>
      <c r="S729" s="1297"/>
      <c r="T729" s="1297"/>
      <c r="U729" s="1297"/>
      <c r="V729" s="1297"/>
      <c r="W729" s="1297"/>
      <c r="X729" s="1297"/>
      <c r="Y729" s="1297"/>
      <c r="Z729" s="1297"/>
      <c r="AA729" s="1297"/>
      <c r="AB729" s="1297"/>
      <c r="AC729" s="1297"/>
    </row>
    <row r="730">
      <c r="A730" s="1297"/>
      <c r="B730" s="1297"/>
      <c r="C730" s="1297"/>
      <c r="D730" s="1297"/>
      <c r="E730" s="1297"/>
      <c r="F730" s="1296"/>
      <c r="G730" s="1296"/>
      <c r="H730" s="1296"/>
      <c r="I730" s="1296"/>
      <c r="J730" s="1296"/>
      <c r="K730" s="1296"/>
      <c r="L730" s="1297"/>
      <c r="M730" s="1297"/>
      <c r="N730" s="1297"/>
      <c r="O730" s="1297"/>
      <c r="P730" s="1297"/>
      <c r="Q730" s="1297"/>
      <c r="R730" s="1297"/>
      <c r="S730" s="1297"/>
      <c r="T730" s="1297"/>
      <c r="U730" s="1297"/>
      <c r="V730" s="1297"/>
      <c r="W730" s="1297"/>
      <c r="X730" s="1297"/>
      <c r="Y730" s="1297"/>
      <c r="Z730" s="1297"/>
      <c r="AA730" s="1297"/>
      <c r="AB730" s="1297"/>
      <c r="AC730" s="1297"/>
    </row>
    <row r="731">
      <c r="A731" s="1297"/>
      <c r="B731" s="1297"/>
      <c r="C731" s="1297"/>
      <c r="D731" s="1297"/>
      <c r="E731" s="1297"/>
      <c r="F731" s="1296"/>
      <c r="G731" s="1296"/>
      <c r="H731" s="1296"/>
      <c r="I731" s="1296"/>
      <c r="J731" s="1296"/>
      <c r="K731" s="1296"/>
      <c r="L731" s="1297"/>
      <c r="M731" s="1297"/>
      <c r="N731" s="1297"/>
      <c r="O731" s="1297"/>
      <c r="P731" s="1297"/>
      <c r="Q731" s="1297"/>
      <c r="R731" s="1297"/>
      <c r="S731" s="1297"/>
      <c r="T731" s="1297"/>
      <c r="U731" s="1297"/>
      <c r="V731" s="1297"/>
      <c r="W731" s="1297"/>
      <c r="X731" s="1297"/>
      <c r="Y731" s="1297"/>
      <c r="Z731" s="1297"/>
      <c r="AA731" s="1297"/>
      <c r="AB731" s="1297"/>
      <c r="AC731" s="1297"/>
    </row>
    <row r="732">
      <c r="A732" s="1297"/>
      <c r="B732" s="1297"/>
      <c r="C732" s="1297"/>
      <c r="D732" s="1297"/>
      <c r="E732" s="1297"/>
      <c r="F732" s="1296"/>
      <c r="G732" s="1296"/>
      <c r="H732" s="1296"/>
      <c r="I732" s="1296"/>
      <c r="J732" s="1296"/>
      <c r="K732" s="1296"/>
      <c r="L732" s="1297"/>
      <c r="M732" s="1297"/>
      <c r="N732" s="1297"/>
      <c r="O732" s="1297"/>
      <c r="P732" s="1297"/>
      <c r="Q732" s="1297"/>
      <c r="R732" s="1297"/>
      <c r="S732" s="1297"/>
      <c r="T732" s="1297"/>
      <c r="U732" s="1297"/>
      <c r="V732" s="1297"/>
      <c r="W732" s="1297"/>
      <c r="X732" s="1297"/>
      <c r="Y732" s="1297"/>
      <c r="Z732" s="1297"/>
      <c r="AA732" s="1297"/>
      <c r="AB732" s="1297"/>
      <c r="AC732" s="1297"/>
    </row>
    <row r="733">
      <c r="A733" s="1297"/>
      <c r="B733" s="1297"/>
      <c r="C733" s="1297"/>
      <c r="D733" s="1297"/>
      <c r="E733" s="1297"/>
      <c r="F733" s="1296"/>
      <c r="G733" s="1296"/>
      <c r="H733" s="1296"/>
      <c r="I733" s="1296"/>
      <c r="J733" s="1296"/>
      <c r="K733" s="1296"/>
      <c r="L733" s="1297"/>
      <c r="M733" s="1297"/>
      <c r="N733" s="1297"/>
      <c r="O733" s="1297"/>
      <c r="P733" s="1297"/>
      <c r="Q733" s="1297"/>
      <c r="R733" s="1297"/>
      <c r="S733" s="1297"/>
      <c r="T733" s="1297"/>
      <c r="U733" s="1297"/>
      <c r="V733" s="1297"/>
      <c r="W733" s="1297"/>
      <c r="X733" s="1297"/>
      <c r="Y733" s="1297"/>
      <c r="Z733" s="1297"/>
      <c r="AA733" s="1297"/>
      <c r="AB733" s="1297"/>
      <c r="AC733" s="1297"/>
    </row>
    <row r="734">
      <c r="A734" s="1297"/>
      <c r="B734" s="1297"/>
      <c r="C734" s="1297"/>
      <c r="D734" s="1297"/>
      <c r="E734" s="1297"/>
      <c r="F734" s="1296"/>
      <c r="G734" s="1296"/>
      <c r="H734" s="1296"/>
      <c r="I734" s="1296"/>
      <c r="J734" s="1296"/>
      <c r="K734" s="1296"/>
      <c r="L734" s="1297"/>
      <c r="M734" s="1297"/>
      <c r="N734" s="1297"/>
      <c r="O734" s="1297"/>
      <c r="P734" s="1297"/>
      <c r="Q734" s="1297"/>
      <c r="R734" s="1297"/>
      <c r="S734" s="1297"/>
      <c r="T734" s="1297"/>
      <c r="U734" s="1297"/>
      <c r="V734" s="1297"/>
      <c r="W734" s="1297"/>
      <c r="X734" s="1297"/>
      <c r="Y734" s="1297"/>
      <c r="Z734" s="1297"/>
      <c r="AA734" s="1297"/>
      <c r="AB734" s="1297"/>
      <c r="AC734" s="1297"/>
    </row>
    <row r="735">
      <c r="A735" s="1297"/>
      <c r="B735" s="1297"/>
      <c r="C735" s="1297"/>
      <c r="D735" s="1297"/>
      <c r="E735" s="1297"/>
      <c r="F735" s="1296"/>
      <c r="G735" s="1296"/>
      <c r="H735" s="1296"/>
      <c r="I735" s="1296"/>
      <c r="J735" s="1296"/>
      <c r="K735" s="1296"/>
      <c r="L735" s="1297"/>
      <c r="M735" s="1297"/>
      <c r="N735" s="1297"/>
      <c r="O735" s="1297"/>
      <c r="P735" s="1297"/>
      <c r="Q735" s="1297"/>
      <c r="R735" s="1297"/>
      <c r="S735" s="1297"/>
      <c r="T735" s="1297"/>
      <c r="U735" s="1297"/>
      <c r="V735" s="1297"/>
      <c r="W735" s="1297"/>
      <c r="X735" s="1297"/>
      <c r="Y735" s="1297"/>
      <c r="Z735" s="1297"/>
      <c r="AA735" s="1297"/>
      <c r="AB735" s="1297"/>
      <c r="AC735" s="1297"/>
    </row>
    <row r="736">
      <c r="A736" s="1297"/>
      <c r="B736" s="1297"/>
      <c r="C736" s="1297"/>
      <c r="D736" s="1297"/>
      <c r="E736" s="1297"/>
      <c r="F736" s="1296"/>
      <c r="G736" s="1296"/>
      <c r="H736" s="1296"/>
      <c r="I736" s="1296"/>
      <c r="J736" s="1296"/>
      <c r="K736" s="1296"/>
      <c r="L736" s="1297"/>
      <c r="M736" s="1297"/>
      <c r="N736" s="1297"/>
      <c r="O736" s="1297"/>
      <c r="P736" s="1297"/>
      <c r="Q736" s="1297"/>
      <c r="R736" s="1297"/>
      <c r="S736" s="1297"/>
      <c r="T736" s="1297"/>
      <c r="U736" s="1297"/>
      <c r="V736" s="1297"/>
      <c r="W736" s="1297"/>
      <c r="X736" s="1297"/>
      <c r="Y736" s="1297"/>
      <c r="Z736" s="1297"/>
      <c r="AA736" s="1297"/>
      <c r="AB736" s="1297"/>
      <c r="AC736" s="1297"/>
    </row>
    <row r="737">
      <c r="A737" s="1297"/>
      <c r="B737" s="1297"/>
      <c r="C737" s="1297"/>
      <c r="D737" s="1297"/>
      <c r="E737" s="1297"/>
      <c r="F737" s="1296"/>
      <c r="G737" s="1296"/>
      <c r="H737" s="1296"/>
      <c r="I737" s="1296"/>
      <c r="J737" s="1296"/>
      <c r="K737" s="1296"/>
      <c r="L737" s="1297"/>
      <c r="M737" s="1297"/>
      <c r="N737" s="1297"/>
      <c r="O737" s="1297"/>
      <c r="P737" s="1297"/>
      <c r="Q737" s="1297"/>
      <c r="R737" s="1297"/>
      <c r="S737" s="1297"/>
      <c r="T737" s="1297"/>
      <c r="U737" s="1297"/>
      <c r="V737" s="1297"/>
      <c r="W737" s="1297"/>
      <c r="X737" s="1297"/>
      <c r="Y737" s="1297"/>
      <c r="Z737" s="1297"/>
      <c r="AA737" s="1297"/>
      <c r="AB737" s="1297"/>
      <c r="AC737" s="1297"/>
    </row>
    <row r="738">
      <c r="A738" s="1297"/>
      <c r="B738" s="1297"/>
      <c r="C738" s="1297"/>
      <c r="D738" s="1297"/>
      <c r="E738" s="1297"/>
      <c r="F738" s="1296"/>
      <c r="G738" s="1296"/>
      <c r="H738" s="1296"/>
      <c r="I738" s="1296"/>
      <c r="J738" s="1296"/>
      <c r="K738" s="1296"/>
      <c r="L738" s="1297"/>
      <c r="M738" s="1297"/>
      <c r="N738" s="1297"/>
      <c r="O738" s="1297"/>
      <c r="P738" s="1297"/>
      <c r="Q738" s="1297"/>
      <c r="R738" s="1297"/>
      <c r="S738" s="1297"/>
      <c r="T738" s="1297"/>
      <c r="U738" s="1297"/>
      <c r="V738" s="1297"/>
      <c r="W738" s="1297"/>
      <c r="X738" s="1297"/>
      <c r="Y738" s="1297"/>
      <c r="Z738" s="1297"/>
      <c r="AA738" s="1297"/>
      <c r="AB738" s="1297"/>
      <c r="AC738" s="1297"/>
    </row>
    <row r="739">
      <c r="A739" s="1297"/>
      <c r="B739" s="1297"/>
      <c r="C739" s="1297"/>
      <c r="D739" s="1297"/>
      <c r="E739" s="1297"/>
      <c r="F739" s="1296"/>
      <c r="G739" s="1296"/>
      <c r="H739" s="1296"/>
      <c r="I739" s="1296"/>
      <c r="J739" s="1296"/>
      <c r="K739" s="1296"/>
      <c r="L739" s="1297"/>
      <c r="M739" s="1297"/>
      <c r="N739" s="1297"/>
      <c r="O739" s="1297"/>
      <c r="P739" s="1297"/>
      <c r="Q739" s="1297"/>
      <c r="R739" s="1297"/>
      <c r="S739" s="1297"/>
      <c r="T739" s="1297"/>
      <c r="U739" s="1297"/>
      <c r="V739" s="1297"/>
      <c r="W739" s="1297"/>
      <c r="X739" s="1297"/>
      <c r="Y739" s="1297"/>
      <c r="Z739" s="1297"/>
      <c r="AA739" s="1297"/>
      <c r="AB739" s="1297"/>
      <c r="AC739" s="1297"/>
    </row>
    <row r="740">
      <c r="A740" s="1297"/>
      <c r="B740" s="1297"/>
      <c r="C740" s="1297"/>
      <c r="D740" s="1297"/>
      <c r="E740" s="1297"/>
      <c r="F740" s="1296"/>
      <c r="G740" s="1296"/>
      <c r="H740" s="1296"/>
      <c r="I740" s="1296"/>
      <c r="J740" s="1296"/>
      <c r="K740" s="1296"/>
      <c r="L740" s="1297"/>
      <c r="M740" s="1297"/>
      <c r="N740" s="1297"/>
      <c r="O740" s="1297"/>
      <c r="P740" s="1297"/>
      <c r="Q740" s="1297"/>
      <c r="R740" s="1297"/>
      <c r="S740" s="1297"/>
      <c r="T740" s="1297"/>
      <c r="U740" s="1297"/>
      <c r="V740" s="1297"/>
      <c r="W740" s="1297"/>
      <c r="X740" s="1297"/>
      <c r="Y740" s="1297"/>
      <c r="Z740" s="1297"/>
      <c r="AA740" s="1297"/>
      <c r="AB740" s="1297"/>
      <c r="AC740" s="1297"/>
    </row>
    <row r="741">
      <c r="A741" s="1297"/>
      <c r="B741" s="1297"/>
      <c r="C741" s="1297"/>
      <c r="D741" s="1297"/>
      <c r="E741" s="1297"/>
      <c r="F741" s="1296"/>
      <c r="G741" s="1296"/>
      <c r="H741" s="1296"/>
      <c r="I741" s="1296"/>
      <c r="J741" s="1296"/>
      <c r="K741" s="1296"/>
      <c r="L741" s="1297"/>
      <c r="M741" s="1297"/>
      <c r="N741" s="1297"/>
      <c r="O741" s="1297"/>
      <c r="P741" s="1297"/>
      <c r="Q741" s="1297"/>
      <c r="R741" s="1297"/>
      <c r="S741" s="1297"/>
      <c r="T741" s="1297"/>
      <c r="U741" s="1297"/>
      <c r="V741" s="1297"/>
      <c r="W741" s="1297"/>
      <c r="X741" s="1297"/>
      <c r="Y741" s="1297"/>
      <c r="Z741" s="1297"/>
      <c r="AA741" s="1297"/>
      <c r="AB741" s="1297"/>
      <c r="AC741" s="1297"/>
    </row>
    <row r="742">
      <c r="A742" s="1297"/>
      <c r="B742" s="1297"/>
      <c r="C742" s="1297"/>
      <c r="D742" s="1297"/>
      <c r="E742" s="1297"/>
      <c r="F742" s="1296"/>
      <c r="G742" s="1296"/>
      <c r="H742" s="1296"/>
      <c r="I742" s="1296"/>
      <c r="J742" s="1296"/>
      <c r="K742" s="1296"/>
      <c r="L742" s="1297"/>
      <c r="M742" s="1297"/>
      <c r="N742" s="1297"/>
      <c r="O742" s="1297"/>
      <c r="P742" s="1297"/>
      <c r="Q742" s="1297"/>
      <c r="R742" s="1297"/>
      <c r="S742" s="1297"/>
      <c r="T742" s="1297"/>
      <c r="U742" s="1297"/>
      <c r="V742" s="1297"/>
      <c r="W742" s="1297"/>
      <c r="X742" s="1297"/>
      <c r="Y742" s="1297"/>
      <c r="Z742" s="1297"/>
      <c r="AA742" s="1297"/>
      <c r="AB742" s="1297"/>
      <c r="AC742" s="1297"/>
    </row>
    <row r="743">
      <c r="A743" s="1297"/>
      <c r="B743" s="1297"/>
      <c r="C743" s="1297"/>
      <c r="D743" s="1297"/>
      <c r="E743" s="1297"/>
      <c r="F743" s="1296"/>
      <c r="G743" s="1296"/>
      <c r="H743" s="1296"/>
      <c r="I743" s="1296"/>
      <c r="J743" s="1296"/>
      <c r="K743" s="1296"/>
      <c r="L743" s="1297"/>
      <c r="M743" s="1297"/>
      <c r="N743" s="1297"/>
      <c r="O743" s="1297"/>
      <c r="P743" s="1297"/>
      <c r="Q743" s="1297"/>
      <c r="R743" s="1297"/>
      <c r="S743" s="1297"/>
      <c r="T743" s="1297"/>
      <c r="U743" s="1297"/>
      <c r="V743" s="1297"/>
      <c r="W743" s="1297"/>
      <c r="X743" s="1297"/>
      <c r="Y743" s="1297"/>
      <c r="Z743" s="1297"/>
      <c r="AA743" s="1297"/>
      <c r="AB743" s="1297"/>
      <c r="AC743" s="1297"/>
    </row>
    <row r="744">
      <c r="A744" s="1297"/>
      <c r="B744" s="1297"/>
      <c r="C744" s="1297"/>
      <c r="D744" s="1297"/>
      <c r="E744" s="1297"/>
      <c r="F744" s="1296"/>
      <c r="G744" s="1296"/>
      <c r="H744" s="1296"/>
      <c r="I744" s="1296"/>
      <c r="J744" s="1296"/>
      <c r="K744" s="1296"/>
      <c r="L744" s="1297"/>
      <c r="M744" s="1297"/>
      <c r="N744" s="1297"/>
      <c r="O744" s="1297"/>
      <c r="P744" s="1297"/>
      <c r="Q744" s="1297"/>
      <c r="R744" s="1297"/>
      <c r="S744" s="1297"/>
      <c r="T744" s="1297"/>
      <c r="U744" s="1297"/>
      <c r="V744" s="1297"/>
      <c r="W744" s="1297"/>
      <c r="X744" s="1297"/>
      <c r="Y744" s="1297"/>
      <c r="Z744" s="1297"/>
      <c r="AA744" s="1297"/>
      <c r="AB744" s="1297"/>
      <c r="AC744" s="1297"/>
    </row>
    <row r="745">
      <c r="A745" s="1297"/>
      <c r="B745" s="1297"/>
      <c r="C745" s="1297"/>
      <c r="D745" s="1297"/>
      <c r="E745" s="1297"/>
      <c r="F745" s="1296"/>
      <c r="G745" s="1296"/>
      <c r="H745" s="1296"/>
      <c r="I745" s="1296"/>
      <c r="J745" s="1296"/>
      <c r="K745" s="1296"/>
      <c r="L745" s="1297"/>
      <c r="M745" s="1297"/>
      <c r="N745" s="1297"/>
      <c r="O745" s="1297"/>
      <c r="P745" s="1297"/>
      <c r="Q745" s="1297"/>
      <c r="R745" s="1297"/>
      <c r="S745" s="1297"/>
      <c r="T745" s="1297"/>
      <c r="U745" s="1297"/>
      <c r="V745" s="1297"/>
      <c r="W745" s="1297"/>
      <c r="X745" s="1297"/>
      <c r="Y745" s="1297"/>
      <c r="Z745" s="1297"/>
      <c r="AA745" s="1297"/>
      <c r="AB745" s="1297"/>
      <c r="AC745" s="1297"/>
    </row>
    <row r="746">
      <c r="A746" s="1297"/>
      <c r="B746" s="1297"/>
      <c r="C746" s="1297"/>
      <c r="D746" s="1297"/>
      <c r="E746" s="1297"/>
      <c r="F746" s="1296"/>
      <c r="G746" s="1296"/>
      <c r="H746" s="1296"/>
      <c r="I746" s="1296"/>
      <c r="J746" s="1296"/>
      <c r="K746" s="1296"/>
      <c r="L746" s="1297"/>
      <c r="M746" s="1297"/>
      <c r="N746" s="1297"/>
      <c r="O746" s="1297"/>
      <c r="P746" s="1297"/>
      <c r="Q746" s="1297"/>
      <c r="R746" s="1297"/>
      <c r="S746" s="1297"/>
      <c r="T746" s="1297"/>
      <c r="U746" s="1297"/>
      <c r="V746" s="1297"/>
      <c r="W746" s="1297"/>
      <c r="X746" s="1297"/>
      <c r="Y746" s="1297"/>
      <c r="Z746" s="1297"/>
      <c r="AA746" s="1297"/>
      <c r="AB746" s="1297"/>
      <c r="AC746" s="1297"/>
    </row>
    <row r="747">
      <c r="A747" s="1297"/>
      <c r="B747" s="1297"/>
      <c r="C747" s="1297"/>
      <c r="D747" s="1297"/>
      <c r="E747" s="1297"/>
      <c r="F747" s="1296"/>
      <c r="G747" s="1296"/>
      <c r="H747" s="1296"/>
      <c r="I747" s="1296"/>
      <c r="J747" s="1296"/>
      <c r="K747" s="1296"/>
      <c r="L747" s="1297"/>
      <c r="M747" s="1297"/>
      <c r="N747" s="1297"/>
      <c r="O747" s="1297"/>
      <c r="P747" s="1297"/>
      <c r="Q747" s="1297"/>
      <c r="R747" s="1297"/>
      <c r="S747" s="1297"/>
      <c r="T747" s="1297"/>
      <c r="U747" s="1297"/>
      <c r="V747" s="1297"/>
      <c r="W747" s="1297"/>
      <c r="X747" s="1297"/>
      <c r="Y747" s="1297"/>
      <c r="Z747" s="1297"/>
      <c r="AA747" s="1297"/>
      <c r="AB747" s="1297"/>
      <c r="AC747" s="1297"/>
    </row>
    <row r="748">
      <c r="A748" s="1297"/>
      <c r="B748" s="1297"/>
      <c r="C748" s="1297"/>
      <c r="D748" s="1297"/>
      <c r="E748" s="1297"/>
      <c r="F748" s="1296"/>
      <c r="G748" s="1296"/>
      <c r="H748" s="1296"/>
      <c r="I748" s="1296"/>
      <c r="J748" s="1296"/>
      <c r="K748" s="1296"/>
      <c r="L748" s="1297"/>
      <c r="M748" s="1297"/>
      <c r="N748" s="1297"/>
      <c r="O748" s="1297"/>
      <c r="P748" s="1297"/>
      <c r="Q748" s="1297"/>
      <c r="R748" s="1297"/>
      <c r="S748" s="1297"/>
      <c r="T748" s="1297"/>
      <c r="U748" s="1297"/>
      <c r="V748" s="1297"/>
      <c r="W748" s="1297"/>
      <c r="X748" s="1297"/>
      <c r="Y748" s="1297"/>
      <c r="Z748" s="1297"/>
      <c r="AA748" s="1297"/>
      <c r="AB748" s="1297"/>
      <c r="AC748" s="1297"/>
    </row>
    <row r="749">
      <c r="A749" s="1297"/>
      <c r="B749" s="1297"/>
      <c r="C749" s="1297"/>
      <c r="D749" s="1297"/>
      <c r="E749" s="1297"/>
      <c r="F749" s="1296"/>
      <c r="G749" s="1296"/>
      <c r="H749" s="1296"/>
      <c r="I749" s="1296"/>
      <c r="J749" s="1296"/>
      <c r="K749" s="1296"/>
      <c r="L749" s="1297"/>
      <c r="M749" s="1297"/>
      <c r="N749" s="1297"/>
      <c r="O749" s="1297"/>
      <c r="P749" s="1297"/>
      <c r="Q749" s="1297"/>
      <c r="R749" s="1297"/>
      <c r="S749" s="1297"/>
      <c r="T749" s="1297"/>
      <c r="U749" s="1297"/>
      <c r="V749" s="1297"/>
      <c r="W749" s="1297"/>
      <c r="X749" s="1297"/>
      <c r="Y749" s="1297"/>
      <c r="Z749" s="1297"/>
      <c r="AA749" s="1297"/>
      <c r="AB749" s="1297"/>
      <c r="AC749" s="1297"/>
    </row>
    <row r="750">
      <c r="A750" s="1297"/>
      <c r="B750" s="1297"/>
      <c r="C750" s="1297"/>
      <c r="D750" s="1297"/>
      <c r="E750" s="1297"/>
      <c r="F750" s="1296"/>
      <c r="G750" s="1296"/>
      <c r="H750" s="1296"/>
      <c r="I750" s="1296"/>
      <c r="J750" s="1296"/>
      <c r="K750" s="1296"/>
      <c r="L750" s="1297"/>
      <c r="M750" s="1297"/>
      <c r="N750" s="1297"/>
      <c r="O750" s="1297"/>
      <c r="P750" s="1297"/>
      <c r="Q750" s="1297"/>
      <c r="R750" s="1297"/>
      <c r="S750" s="1297"/>
      <c r="T750" s="1297"/>
      <c r="U750" s="1297"/>
      <c r="V750" s="1297"/>
      <c r="W750" s="1297"/>
      <c r="X750" s="1297"/>
      <c r="Y750" s="1297"/>
      <c r="Z750" s="1297"/>
      <c r="AA750" s="1297"/>
      <c r="AB750" s="1297"/>
      <c r="AC750" s="1297"/>
    </row>
    <row r="751">
      <c r="A751" s="1297"/>
      <c r="B751" s="1297"/>
      <c r="C751" s="1297"/>
      <c r="D751" s="1297"/>
      <c r="E751" s="1297"/>
      <c r="F751" s="1296"/>
      <c r="G751" s="1296"/>
      <c r="H751" s="1296"/>
      <c r="I751" s="1296"/>
      <c r="J751" s="1296"/>
      <c r="K751" s="1296"/>
      <c r="L751" s="1297"/>
      <c r="M751" s="1297"/>
      <c r="N751" s="1297"/>
      <c r="O751" s="1297"/>
      <c r="P751" s="1297"/>
      <c r="Q751" s="1297"/>
      <c r="R751" s="1297"/>
      <c r="S751" s="1297"/>
      <c r="T751" s="1297"/>
      <c r="U751" s="1297"/>
      <c r="V751" s="1297"/>
      <c r="W751" s="1297"/>
      <c r="X751" s="1297"/>
      <c r="Y751" s="1297"/>
      <c r="Z751" s="1297"/>
      <c r="AA751" s="1297"/>
      <c r="AB751" s="1297"/>
      <c r="AC751" s="1297"/>
    </row>
    <row r="752">
      <c r="A752" s="1297"/>
      <c r="B752" s="1297"/>
      <c r="C752" s="1297"/>
      <c r="D752" s="1297"/>
      <c r="E752" s="1297"/>
      <c r="F752" s="1296"/>
      <c r="G752" s="1296"/>
      <c r="H752" s="1296"/>
      <c r="I752" s="1296"/>
      <c r="J752" s="1296"/>
      <c r="K752" s="1296"/>
      <c r="L752" s="1297"/>
      <c r="M752" s="1297"/>
      <c r="N752" s="1297"/>
      <c r="O752" s="1297"/>
      <c r="P752" s="1297"/>
      <c r="Q752" s="1297"/>
      <c r="R752" s="1297"/>
      <c r="S752" s="1297"/>
      <c r="T752" s="1297"/>
      <c r="U752" s="1297"/>
      <c r="V752" s="1297"/>
      <c r="W752" s="1297"/>
      <c r="X752" s="1297"/>
      <c r="Y752" s="1297"/>
      <c r="Z752" s="1297"/>
      <c r="AA752" s="1297"/>
      <c r="AB752" s="1297"/>
      <c r="AC752" s="1297"/>
    </row>
    <row r="753">
      <c r="A753" s="1297"/>
      <c r="B753" s="1297"/>
      <c r="C753" s="1297"/>
      <c r="D753" s="1297"/>
      <c r="E753" s="1297"/>
      <c r="F753" s="1296"/>
      <c r="G753" s="1296"/>
      <c r="H753" s="1296"/>
      <c r="I753" s="1296"/>
      <c r="J753" s="1296"/>
      <c r="K753" s="1296"/>
      <c r="L753" s="1297"/>
      <c r="M753" s="1297"/>
      <c r="N753" s="1297"/>
      <c r="O753" s="1297"/>
      <c r="P753" s="1297"/>
      <c r="Q753" s="1297"/>
      <c r="R753" s="1297"/>
      <c r="S753" s="1297"/>
      <c r="T753" s="1297"/>
      <c r="U753" s="1297"/>
      <c r="V753" s="1297"/>
      <c r="W753" s="1297"/>
      <c r="X753" s="1297"/>
      <c r="Y753" s="1297"/>
      <c r="Z753" s="1297"/>
      <c r="AA753" s="1297"/>
      <c r="AB753" s="1297"/>
      <c r="AC753" s="1297"/>
    </row>
    <row r="754">
      <c r="A754" s="1297"/>
      <c r="B754" s="1297"/>
      <c r="C754" s="1297"/>
      <c r="D754" s="1297"/>
      <c r="E754" s="1297"/>
      <c r="F754" s="1296"/>
      <c r="G754" s="1296"/>
      <c r="H754" s="1296"/>
      <c r="I754" s="1296"/>
      <c r="J754" s="1296"/>
      <c r="K754" s="1296"/>
      <c r="L754" s="1297"/>
      <c r="M754" s="1297"/>
      <c r="N754" s="1297"/>
      <c r="O754" s="1297"/>
      <c r="P754" s="1297"/>
      <c r="Q754" s="1297"/>
      <c r="R754" s="1297"/>
      <c r="S754" s="1297"/>
      <c r="T754" s="1297"/>
      <c r="U754" s="1297"/>
      <c r="V754" s="1297"/>
      <c r="W754" s="1297"/>
      <c r="X754" s="1297"/>
      <c r="Y754" s="1297"/>
      <c r="Z754" s="1297"/>
      <c r="AA754" s="1297"/>
      <c r="AB754" s="1297"/>
      <c r="AC754" s="1297"/>
    </row>
    <row r="755">
      <c r="A755" s="1297"/>
      <c r="B755" s="1297"/>
      <c r="C755" s="1297"/>
      <c r="D755" s="1297"/>
      <c r="E755" s="1297"/>
      <c r="F755" s="1296"/>
      <c r="G755" s="1296"/>
      <c r="H755" s="1296"/>
      <c r="I755" s="1296"/>
      <c r="J755" s="1296"/>
      <c r="K755" s="1296"/>
      <c r="L755" s="1297"/>
      <c r="M755" s="1297"/>
      <c r="N755" s="1297"/>
      <c r="O755" s="1297"/>
      <c r="P755" s="1297"/>
      <c r="Q755" s="1297"/>
      <c r="R755" s="1297"/>
      <c r="S755" s="1297"/>
      <c r="T755" s="1297"/>
      <c r="U755" s="1297"/>
      <c r="V755" s="1297"/>
      <c r="W755" s="1297"/>
      <c r="X755" s="1297"/>
      <c r="Y755" s="1297"/>
      <c r="Z755" s="1297"/>
      <c r="AA755" s="1297"/>
      <c r="AB755" s="1297"/>
      <c r="AC755" s="1297"/>
    </row>
    <row r="756">
      <c r="A756" s="1297"/>
      <c r="B756" s="1297"/>
      <c r="C756" s="1297"/>
      <c r="D756" s="1297"/>
      <c r="E756" s="1297"/>
      <c r="F756" s="1296"/>
      <c r="G756" s="1296"/>
      <c r="H756" s="1296"/>
      <c r="I756" s="1296"/>
      <c r="J756" s="1296"/>
      <c r="K756" s="1296"/>
      <c r="L756" s="1297"/>
      <c r="M756" s="1297"/>
      <c r="N756" s="1297"/>
      <c r="O756" s="1297"/>
      <c r="P756" s="1297"/>
      <c r="Q756" s="1297"/>
      <c r="R756" s="1297"/>
      <c r="S756" s="1297"/>
      <c r="T756" s="1297"/>
      <c r="U756" s="1297"/>
      <c r="V756" s="1297"/>
      <c r="W756" s="1297"/>
      <c r="X756" s="1297"/>
      <c r="Y756" s="1297"/>
      <c r="Z756" s="1297"/>
      <c r="AA756" s="1297"/>
      <c r="AB756" s="1297"/>
      <c r="AC756" s="1297"/>
    </row>
    <row r="757">
      <c r="A757" s="1297"/>
      <c r="B757" s="1297"/>
      <c r="C757" s="1297"/>
      <c r="D757" s="1297"/>
      <c r="E757" s="1297"/>
      <c r="F757" s="1296"/>
      <c r="G757" s="1296"/>
      <c r="H757" s="1296"/>
      <c r="I757" s="1296"/>
      <c r="J757" s="1296"/>
      <c r="K757" s="1296"/>
      <c r="L757" s="1297"/>
      <c r="M757" s="1297"/>
      <c r="N757" s="1297"/>
      <c r="O757" s="1297"/>
      <c r="P757" s="1297"/>
      <c r="Q757" s="1297"/>
      <c r="R757" s="1297"/>
      <c r="S757" s="1297"/>
      <c r="T757" s="1297"/>
      <c r="U757" s="1297"/>
      <c r="V757" s="1297"/>
      <c r="W757" s="1297"/>
      <c r="X757" s="1297"/>
      <c r="Y757" s="1297"/>
      <c r="Z757" s="1297"/>
      <c r="AA757" s="1297"/>
      <c r="AB757" s="1297"/>
      <c r="AC757" s="1297"/>
    </row>
    <row r="758">
      <c r="A758" s="1297"/>
      <c r="B758" s="1297"/>
      <c r="C758" s="1297"/>
      <c r="D758" s="1297"/>
      <c r="E758" s="1297"/>
      <c r="F758" s="1296"/>
      <c r="G758" s="1296"/>
      <c r="H758" s="1296"/>
      <c r="I758" s="1296"/>
      <c r="J758" s="1296"/>
      <c r="K758" s="1296"/>
      <c r="L758" s="1297"/>
      <c r="M758" s="1297"/>
      <c r="N758" s="1297"/>
      <c r="O758" s="1297"/>
      <c r="P758" s="1297"/>
      <c r="Q758" s="1297"/>
      <c r="R758" s="1297"/>
      <c r="S758" s="1297"/>
      <c r="T758" s="1297"/>
      <c r="U758" s="1297"/>
      <c r="V758" s="1297"/>
      <c r="W758" s="1297"/>
      <c r="X758" s="1297"/>
      <c r="Y758" s="1297"/>
      <c r="Z758" s="1297"/>
      <c r="AA758" s="1297"/>
      <c r="AB758" s="1297"/>
      <c r="AC758" s="1297"/>
    </row>
    <row r="759">
      <c r="A759" s="1297"/>
      <c r="B759" s="1297"/>
      <c r="C759" s="1297"/>
      <c r="D759" s="1297"/>
      <c r="E759" s="1297"/>
      <c r="F759" s="1296"/>
      <c r="G759" s="1296"/>
      <c r="H759" s="1296"/>
      <c r="I759" s="1296"/>
      <c r="J759" s="1296"/>
      <c r="K759" s="1296"/>
      <c r="L759" s="1297"/>
      <c r="M759" s="1297"/>
      <c r="N759" s="1297"/>
      <c r="O759" s="1297"/>
      <c r="P759" s="1297"/>
      <c r="Q759" s="1297"/>
      <c r="R759" s="1297"/>
      <c r="S759" s="1297"/>
      <c r="T759" s="1297"/>
      <c r="U759" s="1297"/>
      <c r="V759" s="1297"/>
      <c r="W759" s="1297"/>
      <c r="X759" s="1297"/>
      <c r="Y759" s="1297"/>
      <c r="Z759" s="1297"/>
      <c r="AA759" s="1297"/>
      <c r="AB759" s="1297"/>
      <c r="AC759" s="1297"/>
    </row>
    <row r="760">
      <c r="A760" s="1297"/>
      <c r="B760" s="1297"/>
      <c r="C760" s="1297"/>
      <c r="D760" s="1297"/>
      <c r="E760" s="1297"/>
      <c r="F760" s="1296"/>
      <c r="G760" s="1296"/>
      <c r="H760" s="1296"/>
      <c r="I760" s="1296"/>
      <c r="J760" s="1296"/>
      <c r="K760" s="1296"/>
      <c r="L760" s="1297"/>
      <c r="M760" s="1297"/>
      <c r="N760" s="1297"/>
      <c r="O760" s="1297"/>
      <c r="P760" s="1297"/>
      <c r="Q760" s="1297"/>
      <c r="R760" s="1297"/>
      <c r="S760" s="1297"/>
      <c r="T760" s="1297"/>
      <c r="U760" s="1297"/>
      <c r="V760" s="1297"/>
      <c r="W760" s="1297"/>
      <c r="X760" s="1297"/>
      <c r="Y760" s="1297"/>
      <c r="Z760" s="1297"/>
      <c r="AA760" s="1297"/>
      <c r="AB760" s="1297"/>
      <c r="AC760" s="1297"/>
    </row>
    <row r="761">
      <c r="A761" s="1297"/>
      <c r="B761" s="1297"/>
      <c r="C761" s="1297"/>
      <c r="D761" s="1297"/>
      <c r="E761" s="1297"/>
      <c r="F761" s="1296"/>
      <c r="G761" s="1296"/>
      <c r="H761" s="1296"/>
      <c r="I761" s="1296"/>
      <c r="J761" s="1296"/>
      <c r="K761" s="1296"/>
      <c r="L761" s="1297"/>
      <c r="M761" s="1297"/>
      <c r="N761" s="1297"/>
      <c r="O761" s="1297"/>
      <c r="P761" s="1297"/>
      <c r="Q761" s="1297"/>
      <c r="R761" s="1297"/>
      <c r="S761" s="1297"/>
      <c r="T761" s="1297"/>
      <c r="U761" s="1297"/>
      <c r="V761" s="1297"/>
      <c r="W761" s="1297"/>
      <c r="X761" s="1297"/>
      <c r="Y761" s="1297"/>
      <c r="Z761" s="1297"/>
      <c r="AA761" s="1297"/>
      <c r="AB761" s="1297"/>
      <c r="AC761" s="1297"/>
    </row>
    <row r="762">
      <c r="A762" s="1297"/>
      <c r="B762" s="1297"/>
      <c r="C762" s="1297"/>
      <c r="D762" s="1297"/>
      <c r="E762" s="1297"/>
      <c r="F762" s="1296"/>
      <c r="G762" s="1296"/>
      <c r="H762" s="1296"/>
      <c r="I762" s="1296"/>
      <c r="J762" s="1296"/>
      <c r="K762" s="1296"/>
      <c r="L762" s="1297"/>
      <c r="M762" s="1297"/>
      <c r="N762" s="1297"/>
      <c r="O762" s="1297"/>
      <c r="P762" s="1297"/>
      <c r="Q762" s="1297"/>
      <c r="R762" s="1297"/>
      <c r="S762" s="1297"/>
      <c r="T762" s="1297"/>
      <c r="U762" s="1297"/>
      <c r="V762" s="1297"/>
      <c r="W762" s="1297"/>
      <c r="X762" s="1297"/>
      <c r="Y762" s="1297"/>
      <c r="Z762" s="1297"/>
      <c r="AA762" s="1297"/>
      <c r="AB762" s="1297"/>
      <c r="AC762" s="1297"/>
    </row>
    <row r="763">
      <c r="A763" s="1297"/>
      <c r="B763" s="1297"/>
      <c r="C763" s="1297"/>
      <c r="D763" s="1297"/>
      <c r="E763" s="1297"/>
      <c r="F763" s="1296"/>
      <c r="G763" s="1296"/>
      <c r="H763" s="1296"/>
      <c r="I763" s="1296"/>
      <c r="J763" s="1296"/>
      <c r="K763" s="1296"/>
      <c r="L763" s="1297"/>
      <c r="M763" s="1297"/>
      <c r="N763" s="1297"/>
      <c r="O763" s="1297"/>
      <c r="P763" s="1297"/>
      <c r="Q763" s="1297"/>
      <c r="R763" s="1297"/>
      <c r="S763" s="1297"/>
      <c r="T763" s="1297"/>
      <c r="U763" s="1297"/>
      <c r="V763" s="1297"/>
      <c r="W763" s="1297"/>
      <c r="X763" s="1297"/>
      <c r="Y763" s="1297"/>
      <c r="Z763" s="1297"/>
      <c r="AA763" s="1297"/>
      <c r="AB763" s="1297"/>
      <c r="AC763" s="1297"/>
    </row>
    <row r="764">
      <c r="A764" s="1297"/>
      <c r="B764" s="1297"/>
      <c r="C764" s="1297"/>
      <c r="D764" s="1297"/>
      <c r="E764" s="1297"/>
      <c r="F764" s="1296"/>
      <c r="G764" s="1296"/>
      <c r="H764" s="1296"/>
      <c r="I764" s="1296"/>
      <c r="J764" s="1296"/>
      <c r="K764" s="1296"/>
      <c r="L764" s="1297"/>
      <c r="M764" s="1297"/>
      <c r="N764" s="1297"/>
      <c r="O764" s="1297"/>
      <c r="P764" s="1297"/>
      <c r="Q764" s="1297"/>
      <c r="R764" s="1297"/>
      <c r="S764" s="1297"/>
      <c r="T764" s="1297"/>
      <c r="U764" s="1297"/>
      <c r="V764" s="1297"/>
      <c r="W764" s="1297"/>
      <c r="X764" s="1297"/>
      <c r="Y764" s="1297"/>
      <c r="Z764" s="1297"/>
      <c r="AA764" s="1297"/>
      <c r="AB764" s="1297"/>
      <c r="AC764" s="1297"/>
    </row>
    <row r="765">
      <c r="A765" s="1297"/>
      <c r="B765" s="1297"/>
      <c r="C765" s="1297"/>
      <c r="D765" s="1297"/>
      <c r="E765" s="1297"/>
      <c r="F765" s="1296"/>
      <c r="G765" s="1296"/>
      <c r="H765" s="1296"/>
      <c r="I765" s="1296"/>
      <c r="J765" s="1296"/>
      <c r="K765" s="1296"/>
      <c r="L765" s="1297"/>
      <c r="M765" s="1297"/>
      <c r="N765" s="1297"/>
      <c r="O765" s="1297"/>
      <c r="P765" s="1297"/>
      <c r="Q765" s="1297"/>
      <c r="R765" s="1297"/>
      <c r="S765" s="1297"/>
      <c r="T765" s="1297"/>
      <c r="U765" s="1297"/>
      <c r="V765" s="1297"/>
      <c r="W765" s="1297"/>
      <c r="X765" s="1297"/>
      <c r="Y765" s="1297"/>
      <c r="Z765" s="1297"/>
      <c r="AA765" s="1297"/>
      <c r="AB765" s="1297"/>
      <c r="AC765" s="1297"/>
    </row>
    <row r="766">
      <c r="A766" s="1297"/>
      <c r="B766" s="1297"/>
      <c r="C766" s="1297"/>
      <c r="D766" s="1297"/>
      <c r="E766" s="1297"/>
      <c r="F766" s="1296"/>
      <c r="G766" s="1296"/>
      <c r="H766" s="1296"/>
      <c r="I766" s="1296"/>
      <c r="J766" s="1296"/>
      <c r="K766" s="1296"/>
      <c r="L766" s="1297"/>
      <c r="M766" s="1297"/>
      <c r="N766" s="1297"/>
      <c r="O766" s="1297"/>
      <c r="P766" s="1297"/>
      <c r="Q766" s="1297"/>
      <c r="R766" s="1297"/>
      <c r="S766" s="1297"/>
      <c r="T766" s="1297"/>
      <c r="U766" s="1297"/>
      <c r="V766" s="1297"/>
      <c r="W766" s="1297"/>
      <c r="X766" s="1297"/>
      <c r="Y766" s="1297"/>
      <c r="Z766" s="1297"/>
      <c r="AA766" s="1297"/>
      <c r="AB766" s="1297"/>
      <c r="AC766" s="1297"/>
    </row>
    <row r="767">
      <c r="A767" s="1297"/>
      <c r="B767" s="1297"/>
      <c r="C767" s="1297"/>
      <c r="D767" s="1297"/>
      <c r="E767" s="1297"/>
      <c r="F767" s="1296"/>
      <c r="G767" s="1296"/>
      <c r="H767" s="1296"/>
      <c r="I767" s="1296"/>
      <c r="J767" s="1296"/>
      <c r="K767" s="1296"/>
      <c r="L767" s="1297"/>
      <c r="M767" s="1297"/>
      <c r="N767" s="1297"/>
      <c r="O767" s="1297"/>
      <c r="P767" s="1297"/>
      <c r="Q767" s="1297"/>
      <c r="R767" s="1297"/>
      <c r="S767" s="1297"/>
      <c r="T767" s="1297"/>
      <c r="U767" s="1297"/>
      <c r="V767" s="1297"/>
      <c r="W767" s="1297"/>
      <c r="X767" s="1297"/>
      <c r="Y767" s="1297"/>
      <c r="Z767" s="1297"/>
      <c r="AA767" s="1297"/>
      <c r="AB767" s="1297"/>
      <c r="AC767" s="1297"/>
    </row>
    <row r="768">
      <c r="A768" s="1297"/>
      <c r="B768" s="1297"/>
      <c r="C768" s="1297"/>
      <c r="D768" s="1297"/>
      <c r="E768" s="1297"/>
      <c r="F768" s="1296"/>
      <c r="G768" s="1296"/>
      <c r="H768" s="1296"/>
      <c r="I768" s="1296"/>
      <c r="J768" s="1296"/>
      <c r="K768" s="1296"/>
      <c r="L768" s="1297"/>
      <c r="M768" s="1297"/>
      <c r="N768" s="1297"/>
      <c r="O768" s="1297"/>
      <c r="P768" s="1297"/>
      <c r="Q768" s="1297"/>
      <c r="R768" s="1297"/>
      <c r="S768" s="1297"/>
      <c r="T768" s="1297"/>
      <c r="U768" s="1297"/>
      <c r="V768" s="1297"/>
      <c r="W768" s="1297"/>
      <c r="X768" s="1297"/>
      <c r="Y768" s="1297"/>
      <c r="Z768" s="1297"/>
      <c r="AA768" s="1297"/>
      <c r="AB768" s="1297"/>
      <c r="AC768" s="1297"/>
    </row>
    <row r="769">
      <c r="A769" s="1297"/>
      <c r="B769" s="1297"/>
      <c r="C769" s="1297"/>
      <c r="D769" s="1297"/>
      <c r="E769" s="1297"/>
      <c r="F769" s="1296"/>
      <c r="G769" s="1296"/>
      <c r="H769" s="1296"/>
      <c r="I769" s="1296"/>
      <c r="J769" s="1296"/>
      <c r="K769" s="1296"/>
      <c r="L769" s="1297"/>
      <c r="M769" s="1297"/>
      <c r="N769" s="1297"/>
      <c r="O769" s="1297"/>
      <c r="P769" s="1297"/>
      <c r="Q769" s="1297"/>
      <c r="R769" s="1297"/>
      <c r="S769" s="1297"/>
      <c r="T769" s="1297"/>
      <c r="U769" s="1297"/>
      <c r="V769" s="1297"/>
      <c r="W769" s="1297"/>
      <c r="X769" s="1297"/>
      <c r="Y769" s="1297"/>
      <c r="Z769" s="1297"/>
      <c r="AA769" s="1297"/>
      <c r="AB769" s="1297"/>
      <c r="AC769" s="1297"/>
    </row>
    <row r="770">
      <c r="A770" s="1297"/>
      <c r="B770" s="1297"/>
      <c r="C770" s="1297"/>
      <c r="D770" s="1297"/>
      <c r="E770" s="1297"/>
      <c r="F770" s="1296"/>
      <c r="G770" s="1296"/>
      <c r="H770" s="1296"/>
      <c r="I770" s="1296"/>
      <c r="J770" s="1296"/>
      <c r="K770" s="1296"/>
      <c r="L770" s="1297"/>
      <c r="M770" s="1297"/>
      <c r="N770" s="1297"/>
      <c r="O770" s="1297"/>
      <c r="P770" s="1297"/>
      <c r="Q770" s="1297"/>
      <c r="R770" s="1297"/>
      <c r="S770" s="1297"/>
      <c r="T770" s="1297"/>
      <c r="U770" s="1297"/>
      <c r="V770" s="1297"/>
      <c r="W770" s="1297"/>
      <c r="X770" s="1297"/>
      <c r="Y770" s="1297"/>
      <c r="Z770" s="1297"/>
      <c r="AA770" s="1297"/>
      <c r="AB770" s="1297"/>
      <c r="AC770" s="1297"/>
    </row>
    <row r="771">
      <c r="A771" s="1297"/>
      <c r="B771" s="1297"/>
      <c r="C771" s="1297"/>
      <c r="D771" s="1297"/>
      <c r="E771" s="1297"/>
      <c r="F771" s="1296"/>
      <c r="G771" s="1296"/>
      <c r="H771" s="1296"/>
      <c r="I771" s="1296"/>
      <c r="J771" s="1296"/>
      <c r="K771" s="1296"/>
      <c r="L771" s="1297"/>
      <c r="M771" s="1297"/>
      <c r="N771" s="1297"/>
      <c r="O771" s="1297"/>
      <c r="P771" s="1297"/>
      <c r="Q771" s="1297"/>
      <c r="R771" s="1297"/>
      <c r="S771" s="1297"/>
      <c r="T771" s="1297"/>
      <c r="U771" s="1297"/>
      <c r="V771" s="1297"/>
      <c r="W771" s="1297"/>
      <c r="X771" s="1297"/>
      <c r="Y771" s="1297"/>
      <c r="Z771" s="1297"/>
      <c r="AA771" s="1297"/>
      <c r="AB771" s="1297"/>
      <c r="AC771" s="1297"/>
    </row>
    <row r="772">
      <c r="A772" s="1297"/>
      <c r="B772" s="1297"/>
      <c r="C772" s="1297"/>
      <c r="D772" s="1297"/>
      <c r="E772" s="1297"/>
      <c r="F772" s="1296"/>
      <c r="G772" s="1296"/>
      <c r="H772" s="1296"/>
      <c r="I772" s="1296"/>
      <c r="J772" s="1296"/>
      <c r="K772" s="1296"/>
      <c r="L772" s="1297"/>
      <c r="M772" s="1297"/>
      <c r="N772" s="1297"/>
      <c r="O772" s="1297"/>
      <c r="P772" s="1297"/>
      <c r="Q772" s="1297"/>
      <c r="R772" s="1297"/>
      <c r="S772" s="1297"/>
      <c r="T772" s="1297"/>
      <c r="U772" s="1297"/>
      <c r="V772" s="1297"/>
      <c r="W772" s="1297"/>
      <c r="X772" s="1297"/>
      <c r="Y772" s="1297"/>
      <c r="Z772" s="1297"/>
      <c r="AA772" s="1297"/>
      <c r="AB772" s="1297"/>
      <c r="AC772" s="1297"/>
    </row>
    <row r="773">
      <c r="A773" s="1297"/>
      <c r="B773" s="1297"/>
      <c r="C773" s="1297"/>
      <c r="D773" s="1297"/>
      <c r="E773" s="1297"/>
      <c r="F773" s="1296"/>
      <c r="G773" s="1296"/>
      <c r="H773" s="1296"/>
      <c r="I773" s="1296"/>
      <c r="J773" s="1296"/>
      <c r="K773" s="1296"/>
      <c r="L773" s="1297"/>
      <c r="M773" s="1297"/>
      <c r="N773" s="1297"/>
      <c r="O773" s="1297"/>
      <c r="P773" s="1297"/>
      <c r="Q773" s="1297"/>
      <c r="R773" s="1297"/>
      <c r="S773" s="1297"/>
      <c r="T773" s="1297"/>
      <c r="U773" s="1297"/>
      <c r="V773" s="1297"/>
      <c r="W773" s="1297"/>
      <c r="X773" s="1297"/>
      <c r="Y773" s="1297"/>
      <c r="Z773" s="1297"/>
      <c r="AA773" s="1297"/>
      <c r="AB773" s="1297"/>
      <c r="AC773" s="1297"/>
    </row>
    <row r="774">
      <c r="A774" s="1297"/>
      <c r="B774" s="1297"/>
      <c r="C774" s="1297"/>
      <c r="D774" s="1297"/>
      <c r="E774" s="1297"/>
      <c r="F774" s="1296"/>
      <c r="G774" s="1296"/>
      <c r="H774" s="1296"/>
      <c r="I774" s="1296"/>
      <c r="J774" s="1296"/>
      <c r="K774" s="1296"/>
      <c r="L774" s="1297"/>
      <c r="M774" s="1297"/>
      <c r="N774" s="1297"/>
      <c r="O774" s="1297"/>
      <c r="P774" s="1297"/>
      <c r="Q774" s="1297"/>
      <c r="R774" s="1297"/>
      <c r="S774" s="1297"/>
      <c r="T774" s="1297"/>
      <c r="U774" s="1297"/>
      <c r="V774" s="1297"/>
      <c r="W774" s="1297"/>
      <c r="X774" s="1297"/>
      <c r="Y774" s="1297"/>
      <c r="Z774" s="1297"/>
      <c r="AA774" s="1297"/>
      <c r="AB774" s="1297"/>
      <c r="AC774" s="1297"/>
    </row>
    <row r="775">
      <c r="A775" s="1297"/>
      <c r="B775" s="1297"/>
      <c r="C775" s="1297"/>
      <c r="D775" s="1297"/>
      <c r="E775" s="1297"/>
      <c r="F775" s="1296"/>
      <c r="G775" s="1296"/>
      <c r="H775" s="1296"/>
      <c r="I775" s="1296"/>
      <c r="J775" s="1296"/>
      <c r="K775" s="1296"/>
      <c r="L775" s="1297"/>
      <c r="M775" s="1297"/>
      <c r="N775" s="1297"/>
      <c r="O775" s="1297"/>
      <c r="P775" s="1297"/>
      <c r="Q775" s="1297"/>
      <c r="R775" s="1297"/>
      <c r="S775" s="1297"/>
      <c r="T775" s="1297"/>
      <c r="U775" s="1297"/>
      <c r="V775" s="1297"/>
      <c r="W775" s="1297"/>
      <c r="X775" s="1297"/>
      <c r="Y775" s="1297"/>
      <c r="Z775" s="1297"/>
      <c r="AA775" s="1297"/>
      <c r="AB775" s="1297"/>
      <c r="AC775" s="1297"/>
    </row>
    <row r="776">
      <c r="A776" s="1297"/>
      <c r="B776" s="1297"/>
      <c r="C776" s="1297"/>
      <c r="D776" s="1297"/>
      <c r="E776" s="1297"/>
      <c r="F776" s="1296"/>
      <c r="G776" s="1296"/>
      <c r="H776" s="1296"/>
      <c r="I776" s="1296"/>
      <c r="J776" s="1296"/>
      <c r="K776" s="1296"/>
      <c r="L776" s="1297"/>
      <c r="M776" s="1297"/>
      <c r="N776" s="1297"/>
      <c r="O776" s="1297"/>
      <c r="P776" s="1297"/>
      <c r="Q776" s="1297"/>
      <c r="R776" s="1297"/>
      <c r="S776" s="1297"/>
      <c r="T776" s="1297"/>
      <c r="U776" s="1297"/>
      <c r="V776" s="1297"/>
      <c r="W776" s="1297"/>
      <c r="X776" s="1297"/>
      <c r="Y776" s="1297"/>
      <c r="Z776" s="1297"/>
      <c r="AA776" s="1297"/>
      <c r="AB776" s="1297"/>
      <c r="AC776" s="1297"/>
    </row>
    <row r="777">
      <c r="A777" s="1297"/>
      <c r="B777" s="1297"/>
      <c r="C777" s="1297"/>
      <c r="D777" s="1297"/>
      <c r="E777" s="1297"/>
      <c r="F777" s="1296"/>
      <c r="G777" s="1296"/>
      <c r="H777" s="1296"/>
      <c r="I777" s="1296"/>
      <c r="J777" s="1296"/>
      <c r="K777" s="1296"/>
      <c r="L777" s="1297"/>
      <c r="M777" s="1297"/>
      <c r="N777" s="1297"/>
      <c r="O777" s="1297"/>
      <c r="P777" s="1297"/>
      <c r="Q777" s="1297"/>
      <c r="R777" s="1297"/>
      <c r="S777" s="1297"/>
      <c r="T777" s="1297"/>
      <c r="U777" s="1297"/>
      <c r="V777" s="1297"/>
      <c r="W777" s="1297"/>
      <c r="X777" s="1297"/>
      <c r="Y777" s="1297"/>
      <c r="Z777" s="1297"/>
      <c r="AA777" s="1297"/>
      <c r="AB777" s="1297"/>
      <c r="AC777" s="1297"/>
    </row>
    <row r="778">
      <c r="A778" s="1297"/>
      <c r="B778" s="1297"/>
      <c r="C778" s="1297"/>
      <c r="D778" s="1297"/>
      <c r="E778" s="1297"/>
      <c r="F778" s="1296"/>
      <c r="G778" s="1296"/>
      <c r="H778" s="1296"/>
      <c r="I778" s="1296"/>
      <c r="J778" s="1296"/>
      <c r="K778" s="1296"/>
      <c r="L778" s="1297"/>
      <c r="M778" s="1297"/>
      <c r="N778" s="1297"/>
      <c r="O778" s="1297"/>
      <c r="P778" s="1297"/>
      <c r="Q778" s="1297"/>
      <c r="R778" s="1297"/>
      <c r="S778" s="1297"/>
      <c r="T778" s="1297"/>
      <c r="U778" s="1297"/>
      <c r="V778" s="1297"/>
      <c r="W778" s="1297"/>
      <c r="X778" s="1297"/>
      <c r="Y778" s="1297"/>
      <c r="Z778" s="1297"/>
      <c r="AA778" s="1297"/>
      <c r="AB778" s="1297"/>
      <c r="AC778" s="1297"/>
    </row>
    <row r="779">
      <c r="A779" s="1297"/>
      <c r="B779" s="1297"/>
      <c r="C779" s="1297"/>
      <c r="D779" s="1297"/>
      <c r="E779" s="1297"/>
      <c r="F779" s="1296"/>
      <c r="G779" s="1296"/>
      <c r="H779" s="1296"/>
      <c r="I779" s="1296"/>
      <c r="J779" s="1296"/>
      <c r="K779" s="1296"/>
      <c r="L779" s="1297"/>
      <c r="M779" s="1297"/>
      <c r="N779" s="1297"/>
      <c r="O779" s="1297"/>
      <c r="P779" s="1297"/>
      <c r="Q779" s="1297"/>
      <c r="R779" s="1297"/>
      <c r="S779" s="1297"/>
      <c r="T779" s="1297"/>
      <c r="U779" s="1297"/>
      <c r="V779" s="1297"/>
      <c r="W779" s="1297"/>
      <c r="X779" s="1297"/>
      <c r="Y779" s="1297"/>
      <c r="Z779" s="1297"/>
      <c r="AA779" s="1297"/>
      <c r="AB779" s="1297"/>
      <c r="AC779" s="1297"/>
    </row>
    <row r="780">
      <c r="A780" s="1297"/>
      <c r="B780" s="1297"/>
      <c r="C780" s="1297"/>
      <c r="D780" s="1297"/>
      <c r="E780" s="1297"/>
      <c r="F780" s="1296"/>
      <c r="G780" s="1296"/>
      <c r="H780" s="1296"/>
      <c r="I780" s="1296"/>
      <c r="J780" s="1296"/>
      <c r="K780" s="1296"/>
      <c r="L780" s="1297"/>
      <c r="M780" s="1297"/>
      <c r="N780" s="1297"/>
      <c r="O780" s="1297"/>
      <c r="P780" s="1297"/>
      <c r="Q780" s="1297"/>
      <c r="R780" s="1297"/>
      <c r="S780" s="1297"/>
      <c r="T780" s="1297"/>
      <c r="U780" s="1297"/>
      <c r="V780" s="1297"/>
      <c r="W780" s="1297"/>
      <c r="X780" s="1297"/>
      <c r="Y780" s="1297"/>
      <c r="Z780" s="1297"/>
      <c r="AA780" s="1297"/>
      <c r="AB780" s="1297"/>
      <c r="AC780" s="1297"/>
    </row>
    <row r="781">
      <c r="A781" s="1297"/>
      <c r="B781" s="1297"/>
      <c r="C781" s="1297"/>
      <c r="D781" s="1297"/>
      <c r="E781" s="1297"/>
      <c r="F781" s="1296"/>
      <c r="G781" s="1296"/>
      <c r="H781" s="1296"/>
      <c r="I781" s="1296"/>
      <c r="J781" s="1296"/>
      <c r="K781" s="1296"/>
      <c r="L781" s="1297"/>
      <c r="M781" s="1297"/>
      <c r="N781" s="1297"/>
      <c r="O781" s="1297"/>
      <c r="P781" s="1297"/>
      <c r="Q781" s="1297"/>
      <c r="R781" s="1297"/>
      <c r="S781" s="1297"/>
      <c r="T781" s="1297"/>
      <c r="U781" s="1297"/>
      <c r="V781" s="1297"/>
      <c r="W781" s="1297"/>
      <c r="X781" s="1297"/>
      <c r="Y781" s="1297"/>
      <c r="Z781" s="1297"/>
      <c r="AA781" s="1297"/>
      <c r="AB781" s="1297"/>
      <c r="AC781" s="1297"/>
    </row>
    <row r="782">
      <c r="A782" s="1297"/>
      <c r="B782" s="1297"/>
      <c r="C782" s="1297"/>
      <c r="D782" s="1297"/>
      <c r="E782" s="1297"/>
      <c r="F782" s="1296"/>
      <c r="G782" s="1296"/>
      <c r="H782" s="1296"/>
      <c r="I782" s="1296"/>
      <c r="J782" s="1296"/>
      <c r="K782" s="1296"/>
      <c r="L782" s="1297"/>
      <c r="M782" s="1297"/>
      <c r="N782" s="1297"/>
      <c r="O782" s="1297"/>
      <c r="P782" s="1297"/>
      <c r="Q782" s="1297"/>
      <c r="R782" s="1297"/>
      <c r="S782" s="1297"/>
      <c r="T782" s="1297"/>
      <c r="U782" s="1297"/>
      <c r="V782" s="1297"/>
      <c r="W782" s="1297"/>
      <c r="X782" s="1297"/>
      <c r="Y782" s="1297"/>
      <c r="Z782" s="1297"/>
      <c r="AA782" s="1297"/>
      <c r="AB782" s="1297"/>
      <c r="AC782" s="1297"/>
    </row>
    <row r="783">
      <c r="A783" s="1297"/>
      <c r="B783" s="1297"/>
      <c r="C783" s="1297"/>
      <c r="D783" s="1297"/>
      <c r="E783" s="1297"/>
      <c r="F783" s="1296"/>
      <c r="G783" s="1296"/>
      <c r="H783" s="1296"/>
      <c r="I783" s="1296"/>
      <c r="J783" s="1296"/>
      <c r="K783" s="1296"/>
      <c r="L783" s="1297"/>
      <c r="M783" s="1297"/>
      <c r="N783" s="1297"/>
      <c r="O783" s="1297"/>
      <c r="P783" s="1297"/>
      <c r="Q783" s="1297"/>
      <c r="R783" s="1297"/>
      <c r="S783" s="1297"/>
      <c r="T783" s="1297"/>
      <c r="U783" s="1297"/>
      <c r="V783" s="1297"/>
      <c r="W783" s="1297"/>
      <c r="X783" s="1297"/>
      <c r="Y783" s="1297"/>
      <c r="Z783" s="1297"/>
      <c r="AA783" s="1297"/>
      <c r="AB783" s="1297"/>
      <c r="AC783" s="1297"/>
    </row>
    <row r="784">
      <c r="A784" s="1297"/>
      <c r="B784" s="1297"/>
      <c r="C784" s="1297"/>
      <c r="D784" s="1297"/>
      <c r="E784" s="1297"/>
      <c r="F784" s="1296"/>
      <c r="G784" s="1296"/>
      <c r="H784" s="1296"/>
      <c r="I784" s="1296"/>
      <c r="J784" s="1296"/>
      <c r="K784" s="1296"/>
      <c r="L784" s="1297"/>
      <c r="M784" s="1297"/>
      <c r="N784" s="1297"/>
      <c r="O784" s="1297"/>
      <c r="P784" s="1297"/>
      <c r="Q784" s="1297"/>
      <c r="R784" s="1297"/>
      <c r="S784" s="1297"/>
      <c r="T784" s="1297"/>
      <c r="U784" s="1297"/>
      <c r="V784" s="1297"/>
      <c r="W784" s="1297"/>
      <c r="X784" s="1297"/>
      <c r="Y784" s="1297"/>
      <c r="Z784" s="1297"/>
      <c r="AA784" s="1297"/>
      <c r="AB784" s="1297"/>
      <c r="AC784" s="1297"/>
    </row>
    <row r="785">
      <c r="A785" s="1297"/>
      <c r="B785" s="1297"/>
      <c r="C785" s="1297"/>
      <c r="D785" s="1297"/>
      <c r="E785" s="1297"/>
      <c r="F785" s="1296"/>
      <c r="G785" s="1296"/>
      <c r="H785" s="1296"/>
      <c r="I785" s="1296"/>
      <c r="J785" s="1296"/>
      <c r="K785" s="1296"/>
      <c r="L785" s="1297"/>
      <c r="M785" s="1297"/>
      <c r="N785" s="1297"/>
      <c r="O785" s="1297"/>
      <c r="P785" s="1297"/>
      <c r="Q785" s="1297"/>
      <c r="R785" s="1297"/>
      <c r="S785" s="1297"/>
      <c r="T785" s="1297"/>
      <c r="U785" s="1297"/>
      <c r="V785" s="1297"/>
      <c r="W785" s="1297"/>
      <c r="X785" s="1297"/>
      <c r="Y785" s="1297"/>
      <c r="Z785" s="1297"/>
      <c r="AA785" s="1297"/>
      <c r="AB785" s="1297"/>
      <c r="AC785" s="1297"/>
    </row>
    <row r="786">
      <c r="A786" s="1297"/>
      <c r="B786" s="1297"/>
      <c r="C786" s="1297"/>
      <c r="D786" s="1297"/>
      <c r="E786" s="1297"/>
      <c r="F786" s="1296"/>
      <c r="G786" s="1296"/>
      <c r="H786" s="1296"/>
      <c r="I786" s="1296"/>
      <c r="J786" s="1296"/>
      <c r="K786" s="1296"/>
      <c r="L786" s="1297"/>
      <c r="M786" s="1297"/>
      <c r="N786" s="1297"/>
      <c r="O786" s="1297"/>
      <c r="P786" s="1297"/>
      <c r="Q786" s="1297"/>
      <c r="R786" s="1297"/>
      <c r="S786" s="1297"/>
      <c r="T786" s="1297"/>
      <c r="U786" s="1297"/>
      <c r="V786" s="1297"/>
      <c r="W786" s="1297"/>
      <c r="X786" s="1297"/>
      <c r="Y786" s="1297"/>
      <c r="Z786" s="1297"/>
      <c r="AA786" s="1297"/>
      <c r="AB786" s="1297"/>
      <c r="AC786" s="1297"/>
    </row>
    <row r="787">
      <c r="A787" s="1297"/>
      <c r="B787" s="1297"/>
      <c r="C787" s="1297"/>
      <c r="D787" s="1297"/>
      <c r="E787" s="1297"/>
      <c r="F787" s="1296"/>
      <c r="G787" s="1296"/>
      <c r="H787" s="1296"/>
      <c r="I787" s="1296"/>
      <c r="J787" s="1296"/>
      <c r="K787" s="1296"/>
      <c r="L787" s="1297"/>
      <c r="M787" s="1297"/>
      <c r="N787" s="1297"/>
      <c r="O787" s="1297"/>
      <c r="P787" s="1297"/>
      <c r="Q787" s="1297"/>
      <c r="R787" s="1297"/>
      <c r="S787" s="1297"/>
      <c r="T787" s="1297"/>
      <c r="U787" s="1297"/>
      <c r="V787" s="1297"/>
      <c r="W787" s="1297"/>
      <c r="X787" s="1297"/>
      <c r="Y787" s="1297"/>
      <c r="Z787" s="1297"/>
      <c r="AA787" s="1297"/>
      <c r="AB787" s="1297"/>
      <c r="AC787" s="1297"/>
    </row>
    <row r="788">
      <c r="A788" s="1297"/>
      <c r="B788" s="1297"/>
      <c r="C788" s="1297"/>
      <c r="D788" s="1297"/>
      <c r="E788" s="1297"/>
      <c r="F788" s="1296"/>
      <c r="G788" s="1296"/>
      <c r="H788" s="1296"/>
      <c r="I788" s="1296"/>
      <c r="J788" s="1296"/>
      <c r="K788" s="1296"/>
      <c r="L788" s="1297"/>
      <c r="M788" s="1297"/>
      <c r="N788" s="1297"/>
      <c r="O788" s="1297"/>
      <c r="P788" s="1297"/>
      <c r="Q788" s="1297"/>
      <c r="R788" s="1297"/>
      <c r="S788" s="1297"/>
      <c r="T788" s="1297"/>
      <c r="U788" s="1297"/>
      <c r="V788" s="1297"/>
      <c r="W788" s="1297"/>
      <c r="X788" s="1297"/>
      <c r="Y788" s="1297"/>
      <c r="Z788" s="1297"/>
      <c r="AA788" s="1297"/>
      <c r="AB788" s="1297"/>
      <c r="AC788" s="1297"/>
    </row>
    <row r="789">
      <c r="A789" s="1297"/>
      <c r="B789" s="1297"/>
      <c r="C789" s="1297"/>
      <c r="D789" s="1297"/>
      <c r="E789" s="1297"/>
      <c r="F789" s="1296"/>
      <c r="G789" s="1296"/>
      <c r="H789" s="1296"/>
      <c r="I789" s="1296"/>
      <c r="J789" s="1296"/>
      <c r="K789" s="1296"/>
      <c r="L789" s="1297"/>
      <c r="M789" s="1297"/>
      <c r="N789" s="1297"/>
      <c r="O789" s="1297"/>
      <c r="P789" s="1297"/>
      <c r="Q789" s="1297"/>
      <c r="R789" s="1297"/>
      <c r="S789" s="1297"/>
      <c r="T789" s="1297"/>
      <c r="U789" s="1297"/>
      <c r="V789" s="1297"/>
      <c r="W789" s="1297"/>
      <c r="X789" s="1297"/>
      <c r="Y789" s="1297"/>
      <c r="Z789" s="1297"/>
      <c r="AA789" s="1297"/>
      <c r="AB789" s="1297"/>
      <c r="AC789" s="1297"/>
    </row>
    <row r="790">
      <c r="A790" s="1297"/>
      <c r="B790" s="1297"/>
      <c r="C790" s="1297"/>
      <c r="D790" s="1297"/>
      <c r="E790" s="1297"/>
      <c r="F790" s="1296"/>
      <c r="G790" s="1296"/>
      <c r="H790" s="1296"/>
      <c r="I790" s="1296"/>
      <c r="J790" s="1296"/>
      <c r="K790" s="1296"/>
      <c r="L790" s="1297"/>
      <c r="M790" s="1297"/>
      <c r="N790" s="1297"/>
      <c r="O790" s="1297"/>
      <c r="P790" s="1297"/>
      <c r="Q790" s="1297"/>
      <c r="R790" s="1297"/>
      <c r="S790" s="1297"/>
      <c r="T790" s="1297"/>
      <c r="U790" s="1297"/>
      <c r="V790" s="1297"/>
      <c r="W790" s="1297"/>
      <c r="X790" s="1297"/>
      <c r="Y790" s="1297"/>
      <c r="Z790" s="1297"/>
      <c r="AA790" s="1297"/>
      <c r="AB790" s="1297"/>
      <c r="AC790" s="1297"/>
    </row>
    <row r="791">
      <c r="A791" s="1297"/>
      <c r="B791" s="1297"/>
      <c r="C791" s="1297"/>
      <c r="D791" s="1297"/>
      <c r="E791" s="1297"/>
      <c r="F791" s="1296"/>
      <c r="G791" s="1296"/>
      <c r="H791" s="1296"/>
      <c r="I791" s="1296"/>
      <c r="J791" s="1296"/>
      <c r="K791" s="1296"/>
      <c r="L791" s="1297"/>
      <c r="M791" s="1297"/>
      <c r="N791" s="1297"/>
      <c r="O791" s="1297"/>
      <c r="P791" s="1297"/>
      <c r="Q791" s="1297"/>
      <c r="R791" s="1297"/>
      <c r="S791" s="1297"/>
      <c r="T791" s="1297"/>
      <c r="U791" s="1297"/>
      <c r="V791" s="1297"/>
      <c r="W791" s="1297"/>
      <c r="X791" s="1297"/>
      <c r="Y791" s="1297"/>
      <c r="Z791" s="1297"/>
      <c r="AA791" s="1297"/>
      <c r="AB791" s="1297"/>
      <c r="AC791" s="1297"/>
    </row>
    <row r="792">
      <c r="A792" s="1297"/>
      <c r="B792" s="1297"/>
      <c r="C792" s="1297"/>
      <c r="D792" s="1297"/>
      <c r="E792" s="1297"/>
      <c r="F792" s="1296"/>
      <c r="G792" s="1296"/>
      <c r="H792" s="1296"/>
      <c r="I792" s="1296"/>
      <c r="J792" s="1296"/>
      <c r="K792" s="1296"/>
      <c r="L792" s="1297"/>
      <c r="M792" s="1297"/>
      <c r="N792" s="1297"/>
      <c r="O792" s="1297"/>
      <c r="P792" s="1297"/>
      <c r="Q792" s="1297"/>
      <c r="R792" s="1297"/>
      <c r="S792" s="1297"/>
      <c r="T792" s="1297"/>
      <c r="U792" s="1297"/>
      <c r="V792" s="1297"/>
      <c r="W792" s="1297"/>
      <c r="X792" s="1297"/>
      <c r="Y792" s="1297"/>
      <c r="Z792" s="1297"/>
      <c r="AA792" s="1297"/>
      <c r="AB792" s="1297"/>
      <c r="AC792" s="1297"/>
    </row>
    <row r="793">
      <c r="A793" s="1297"/>
      <c r="B793" s="1297"/>
      <c r="C793" s="1297"/>
      <c r="D793" s="1297"/>
      <c r="E793" s="1297"/>
      <c r="F793" s="1296"/>
      <c r="G793" s="1296"/>
      <c r="H793" s="1296"/>
      <c r="I793" s="1296"/>
      <c r="J793" s="1296"/>
      <c r="K793" s="1296"/>
      <c r="L793" s="1297"/>
      <c r="M793" s="1297"/>
      <c r="N793" s="1297"/>
      <c r="O793" s="1297"/>
      <c r="P793" s="1297"/>
      <c r="Q793" s="1297"/>
      <c r="R793" s="1297"/>
      <c r="S793" s="1297"/>
      <c r="T793" s="1297"/>
      <c r="U793" s="1297"/>
      <c r="V793" s="1297"/>
      <c r="W793" s="1297"/>
      <c r="X793" s="1297"/>
      <c r="Y793" s="1297"/>
      <c r="Z793" s="1297"/>
      <c r="AA793" s="1297"/>
      <c r="AB793" s="1297"/>
      <c r="AC793" s="1297"/>
    </row>
    <row r="794">
      <c r="A794" s="1297"/>
      <c r="B794" s="1297"/>
      <c r="C794" s="1297"/>
      <c r="D794" s="1297"/>
      <c r="E794" s="1297"/>
      <c r="F794" s="1296"/>
      <c r="G794" s="1296"/>
      <c r="H794" s="1296"/>
      <c r="I794" s="1296"/>
      <c r="J794" s="1296"/>
      <c r="K794" s="1296"/>
      <c r="L794" s="1297"/>
      <c r="M794" s="1297"/>
      <c r="N794" s="1297"/>
      <c r="O794" s="1297"/>
      <c r="P794" s="1297"/>
      <c r="Q794" s="1297"/>
      <c r="R794" s="1297"/>
      <c r="S794" s="1297"/>
      <c r="T794" s="1297"/>
      <c r="U794" s="1297"/>
      <c r="V794" s="1297"/>
      <c r="W794" s="1297"/>
      <c r="X794" s="1297"/>
      <c r="Y794" s="1297"/>
      <c r="Z794" s="1297"/>
      <c r="AA794" s="1297"/>
      <c r="AB794" s="1297"/>
      <c r="AC794" s="1297"/>
    </row>
    <row r="795">
      <c r="A795" s="1297"/>
      <c r="B795" s="1297"/>
      <c r="C795" s="1297"/>
      <c r="D795" s="1297"/>
      <c r="E795" s="1297"/>
      <c r="F795" s="1296"/>
      <c r="G795" s="1296"/>
      <c r="H795" s="1296"/>
      <c r="I795" s="1296"/>
      <c r="J795" s="1296"/>
      <c r="K795" s="1296"/>
      <c r="L795" s="1297"/>
      <c r="M795" s="1297"/>
      <c r="N795" s="1297"/>
      <c r="O795" s="1297"/>
      <c r="P795" s="1297"/>
      <c r="Q795" s="1297"/>
      <c r="R795" s="1297"/>
      <c r="S795" s="1297"/>
      <c r="T795" s="1297"/>
      <c r="U795" s="1297"/>
      <c r="V795" s="1297"/>
      <c r="W795" s="1297"/>
      <c r="X795" s="1297"/>
      <c r="Y795" s="1297"/>
      <c r="Z795" s="1297"/>
      <c r="AA795" s="1297"/>
      <c r="AB795" s="1297"/>
      <c r="AC795" s="1297"/>
    </row>
    <row r="796">
      <c r="A796" s="1297"/>
      <c r="B796" s="1297"/>
      <c r="C796" s="1297"/>
      <c r="D796" s="1297"/>
      <c r="E796" s="1297"/>
      <c r="F796" s="1296"/>
      <c r="G796" s="1296"/>
      <c r="H796" s="1296"/>
      <c r="I796" s="1296"/>
      <c r="J796" s="1296"/>
      <c r="K796" s="1296"/>
      <c r="L796" s="1297"/>
      <c r="M796" s="1297"/>
      <c r="N796" s="1297"/>
      <c r="O796" s="1297"/>
      <c r="P796" s="1297"/>
      <c r="Q796" s="1297"/>
      <c r="R796" s="1297"/>
      <c r="S796" s="1297"/>
      <c r="T796" s="1297"/>
      <c r="U796" s="1297"/>
      <c r="V796" s="1297"/>
      <c r="W796" s="1297"/>
      <c r="X796" s="1297"/>
      <c r="Y796" s="1297"/>
      <c r="Z796" s="1297"/>
      <c r="AA796" s="1297"/>
      <c r="AB796" s="1297"/>
      <c r="AC796" s="1297"/>
    </row>
    <row r="797">
      <c r="A797" s="1297"/>
      <c r="B797" s="1297"/>
      <c r="C797" s="1297"/>
      <c r="D797" s="1297"/>
      <c r="E797" s="1297"/>
      <c r="F797" s="1296"/>
      <c r="G797" s="1296"/>
      <c r="H797" s="1296"/>
      <c r="I797" s="1296"/>
      <c r="J797" s="1296"/>
      <c r="K797" s="1296"/>
      <c r="L797" s="1297"/>
      <c r="M797" s="1297"/>
      <c r="N797" s="1297"/>
      <c r="O797" s="1297"/>
      <c r="P797" s="1297"/>
      <c r="Q797" s="1297"/>
      <c r="R797" s="1297"/>
      <c r="S797" s="1297"/>
      <c r="T797" s="1297"/>
      <c r="U797" s="1297"/>
      <c r="V797" s="1297"/>
      <c r="W797" s="1297"/>
      <c r="X797" s="1297"/>
      <c r="Y797" s="1297"/>
      <c r="Z797" s="1297"/>
      <c r="AA797" s="1297"/>
      <c r="AB797" s="1297"/>
      <c r="AC797" s="1297"/>
    </row>
    <row r="798">
      <c r="A798" s="1297"/>
      <c r="B798" s="1297"/>
      <c r="C798" s="1297"/>
      <c r="D798" s="1297"/>
      <c r="E798" s="1297"/>
      <c r="F798" s="1296"/>
      <c r="G798" s="1296"/>
      <c r="H798" s="1296"/>
      <c r="I798" s="1296"/>
      <c r="J798" s="1296"/>
      <c r="K798" s="1296"/>
      <c r="L798" s="1297"/>
      <c r="M798" s="1297"/>
      <c r="N798" s="1297"/>
      <c r="O798" s="1297"/>
      <c r="P798" s="1297"/>
      <c r="Q798" s="1297"/>
      <c r="R798" s="1297"/>
      <c r="S798" s="1297"/>
      <c r="T798" s="1297"/>
      <c r="U798" s="1297"/>
      <c r="V798" s="1297"/>
      <c r="W798" s="1297"/>
      <c r="X798" s="1297"/>
      <c r="Y798" s="1297"/>
      <c r="Z798" s="1297"/>
      <c r="AA798" s="1297"/>
      <c r="AB798" s="1297"/>
      <c r="AC798" s="1297"/>
    </row>
    <row r="799">
      <c r="A799" s="1297"/>
      <c r="B799" s="1297"/>
      <c r="C799" s="1297"/>
      <c r="D799" s="1297"/>
      <c r="E799" s="1297"/>
      <c r="F799" s="1296"/>
      <c r="G799" s="1296"/>
      <c r="H799" s="1296"/>
      <c r="I799" s="1296"/>
      <c r="J799" s="1296"/>
      <c r="K799" s="1296"/>
      <c r="L799" s="1297"/>
      <c r="M799" s="1297"/>
      <c r="N799" s="1297"/>
      <c r="O799" s="1297"/>
      <c r="P799" s="1297"/>
      <c r="Q799" s="1297"/>
      <c r="R799" s="1297"/>
      <c r="S799" s="1297"/>
      <c r="T799" s="1297"/>
      <c r="U799" s="1297"/>
      <c r="V799" s="1297"/>
      <c r="W799" s="1297"/>
      <c r="X799" s="1297"/>
      <c r="Y799" s="1297"/>
      <c r="Z799" s="1297"/>
      <c r="AA799" s="1297"/>
      <c r="AB799" s="1297"/>
      <c r="AC799" s="1297"/>
    </row>
    <row r="800">
      <c r="A800" s="1297"/>
      <c r="B800" s="1297"/>
      <c r="C800" s="1297"/>
      <c r="D800" s="1297"/>
      <c r="E800" s="1297"/>
      <c r="F800" s="1296"/>
      <c r="G800" s="1296"/>
      <c r="H800" s="1296"/>
      <c r="I800" s="1296"/>
      <c r="J800" s="1296"/>
      <c r="K800" s="1296"/>
      <c r="L800" s="1297"/>
      <c r="M800" s="1297"/>
      <c r="N800" s="1297"/>
      <c r="O800" s="1297"/>
      <c r="P800" s="1297"/>
      <c r="Q800" s="1297"/>
      <c r="R800" s="1297"/>
      <c r="S800" s="1297"/>
      <c r="T800" s="1297"/>
      <c r="U800" s="1297"/>
      <c r="V800" s="1297"/>
      <c r="W800" s="1297"/>
      <c r="X800" s="1297"/>
      <c r="Y800" s="1297"/>
      <c r="Z800" s="1297"/>
      <c r="AA800" s="1297"/>
      <c r="AB800" s="1297"/>
      <c r="AC800" s="1297"/>
    </row>
    <row r="801">
      <c r="A801" s="1297"/>
      <c r="B801" s="1297"/>
      <c r="C801" s="1297"/>
      <c r="D801" s="1297"/>
      <c r="E801" s="1297"/>
      <c r="F801" s="1296"/>
      <c r="G801" s="1296"/>
      <c r="H801" s="1296"/>
      <c r="I801" s="1296"/>
      <c r="J801" s="1296"/>
      <c r="K801" s="1296"/>
      <c r="L801" s="1297"/>
      <c r="M801" s="1297"/>
      <c r="N801" s="1297"/>
      <c r="O801" s="1297"/>
      <c r="P801" s="1297"/>
      <c r="Q801" s="1297"/>
      <c r="R801" s="1297"/>
      <c r="S801" s="1297"/>
      <c r="T801" s="1297"/>
      <c r="U801" s="1297"/>
      <c r="V801" s="1297"/>
      <c r="W801" s="1297"/>
      <c r="X801" s="1297"/>
      <c r="Y801" s="1297"/>
      <c r="Z801" s="1297"/>
      <c r="AA801" s="1297"/>
      <c r="AB801" s="1297"/>
      <c r="AC801" s="1297"/>
    </row>
    <row r="802">
      <c r="A802" s="1297"/>
      <c r="B802" s="1297"/>
      <c r="C802" s="1297"/>
      <c r="D802" s="1297"/>
      <c r="E802" s="1297"/>
      <c r="F802" s="1296"/>
      <c r="G802" s="1296"/>
      <c r="H802" s="1296"/>
      <c r="I802" s="1296"/>
      <c r="J802" s="1296"/>
      <c r="K802" s="1296"/>
      <c r="L802" s="1297"/>
      <c r="M802" s="1297"/>
      <c r="N802" s="1297"/>
      <c r="O802" s="1297"/>
      <c r="P802" s="1297"/>
      <c r="Q802" s="1297"/>
      <c r="R802" s="1297"/>
      <c r="S802" s="1297"/>
      <c r="T802" s="1297"/>
      <c r="U802" s="1297"/>
      <c r="V802" s="1297"/>
      <c r="W802" s="1297"/>
      <c r="X802" s="1297"/>
      <c r="Y802" s="1297"/>
      <c r="Z802" s="1297"/>
      <c r="AA802" s="1297"/>
      <c r="AB802" s="1297"/>
      <c r="AC802" s="1297"/>
    </row>
    <row r="803">
      <c r="A803" s="1297"/>
      <c r="B803" s="1297"/>
      <c r="C803" s="1297"/>
      <c r="D803" s="1297"/>
      <c r="E803" s="1297"/>
      <c r="F803" s="1296"/>
      <c r="G803" s="1296"/>
      <c r="H803" s="1296"/>
      <c r="I803" s="1296"/>
      <c r="J803" s="1296"/>
      <c r="K803" s="1296"/>
      <c r="L803" s="1297"/>
      <c r="M803" s="1297"/>
      <c r="N803" s="1297"/>
      <c r="O803" s="1297"/>
      <c r="P803" s="1297"/>
      <c r="Q803" s="1297"/>
      <c r="R803" s="1297"/>
      <c r="S803" s="1297"/>
      <c r="T803" s="1297"/>
      <c r="U803" s="1297"/>
      <c r="V803" s="1297"/>
      <c r="W803" s="1297"/>
      <c r="X803" s="1297"/>
      <c r="Y803" s="1297"/>
      <c r="Z803" s="1297"/>
      <c r="AA803" s="1297"/>
      <c r="AB803" s="1297"/>
      <c r="AC803" s="1297"/>
    </row>
    <row r="804">
      <c r="A804" s="1297"/>
      <c r="B804" s="1297"/>
      <c r="C804" s="1297"/>
      <c r="D804" s="1297"/>
      <c r="E804" s="1297"/>
      <c r="F804" s="1296"/>
      <c r="G804" s="1296"/>
      <c r="H804" s="1296"/>
      <c r="I804" s="1296"/>
      <c r="J804" s="1296"/>
      <c r="K804" s="1296"/>
      <c r="L804" s="1297"/>
      <c r="M804" s="1297"/>
      <c r="N804" s="1297"/>
      <c r="O804" s="1297"/>
      <c r="P804" s="1297"/>
      <c r="Q804" s="1297"/>
      <c r="R804" s="1297"/>
      <c r="S804" s="1297"/>
      <c r="T804" s="1297"/>
      <c r="U804" s="1297"/>
      <c r="V804" s="1297"/>
      <c r="W804" s="1297"/>
      <c r="X804" s="1297"/>
      <c r="Y804" s="1297"/>
      <c r="Z804" s="1297"/>
      <c r="AA804" s="1297"/>
      <c r="AB804" s="1297"/>
      <c r="AC804" s="1297"/>
    </row>
    <row r="805">
      <c r="A805" s="1297"/>
      <c r="B805" s="1297"/>
      <c r="C805" s="1297"/>
      <c r="D805" s="1297"/>
      <c r="E805" s="1297"/>
      <c r="F805" s="1296"/>
      <c r="G805" s="1296"/>
      <c r="H805" s="1296"/>
      <c r="I805" s="1296"/>
      <c r="J805" s="1296"/>
      <c r="K805" s="1296"/>
      <c r="L805" s="1297"/>
      <c r="M805" s="1297"/>
      <c r="N805" s="1297"/>
      <c r="O805" s="1297"/>
      <c r="P805" s="1297"/>
      <c r="Q805" s="1297"/>
      <c r="R805" s="1297"/>
      <c r="S805" s="1297"/>
      <c r="T805" s="1297"/>
      <c r="U805" s="1297"/>
      <c r="V805" s="1297"/>
      <c r="W805" s="1297"/>
      <c r="X805" s="1297"/>
      <c r="Y805" s="1297"/>
      <c r="Z805" s="1297"/>
      <c r="AA805" s="1297"/>
      <c r="AB805" s="1297"/>
      <c r="AC805" s="1297"/>
    </row>
    <row r="806">
      <c r="A806" s="1297"/>
      <c r="B806" s="1297"/>
      <c r="C806" s="1297"/>
      <c r="D806" s="1297"/>
      <c r="E806" s="1297"/>
      <c r="F806" s="1296"/>
      <c r="G806" s="1296"/>
      <c r="H806" s="1296"/>
      <c r="I806" s="1296"/>
      <c r="J806" s="1296"/>
      <c r="K806" s="1296"/>
      <c r="L806" s="1297"/>
      <c r="M806" s="1297"/>
      <c r="N806" s="1297"/>
      <c r="O806" s="1297"/>
      <c r="P806" s="1297"/>
      <c r="Q806" s="1297"/>
      <c r="R806" s="1297"/>
      <c r="S806" s="1297"/>
      <c r="T806" s="1297"/>
      <c r="U806" s="1297"/>
      <c r="V806" s="1297"/>
      <c r="W806" s="1297"/>
      <c r="X806" s="1297"/>
      <c r="Y806" s="1297"/>
      <c r="Z806" s="1297"/>
      <c r="AA806" s="1297"/>
      <c r="AB806" s="1297"/>
      <c r="AC806" s="1297"/>
    </row>
    <row r="807">
      <c r="A807" s="1297"/>
      <c r="B807" s="1297"/>
      <c r="C807" s="1297"/>
      <c r="D807" s="1297"/>
      <c r="E807" s="1297"/>
      <c r="F807" s="1296"/>
      <c r="G807" s="1296"/>
      <c r="H807" s="1296"/>
      <c r="I807" s="1296"/>
      <c r="J807" s="1296"/>
      <c r="K807" s="1296"/>
      <c r="L807" s="1297"/>
      <c r="M807" s="1297"/>
      <c r="N807" s="1297"/>
      <c r="O807" s="1297"/>
      <c r="P807" s="1297"/>
      <c r="Q807" s="1297"/>
      <c r="R807" s="1297"/>
      <c r="S807" s="1297"/>
      <c r="T807" s="1297"/>
      <c r="U807" s="1297"/>
      <c r="V807" s="1297"/>
      <c r="W807" s="1297"/>
      <c r="X807" s="1297"/>
      <c r="Y807" s="1297"/>
      <c r="Z807" s="1297"/>
      <c r="AA807" s="1297"/>
      <c r="AB807" s="1297"/>
      <c r="AC807" s="1297"/>
    </row>
    <row r="808">
      <c r="A808" s="1297"/>
      <c r="B808" s="1297"/>
      <c r="C808" s="1297"/>
      <c r="D808" s="1297"/>
      <c r="E808" s="1297"/>
      <c r="F808" s="1296"/>
      <c r="G808" s="1296"/>
      <c r="H808" s="1296"/>
      <c r="I808" s="1296"/>
      <c r="J808" s="1296"/>
      <c r="K808" s="1296"/>
      <c r="L808" s="1297"/>
      <c r="M808" s="1297"/>
      <c r="N808" s="1297"/>
      <c r="O808" s="1297"/>
      <c r="P808" s="1297"/>
      <c r="Q808" s="1297"/>
      <c r="R808" s="1297"/>
      <c r="S808" s="1297"/>
      <c r="T808" s="1297"/>
      <c r="U808" s="1297"/>
      <c r="V808" s="1297"/>
      <c r="W808" s="1297"/>
      <c r="X808" s="1297"/>
      <c r="Y808" s="1297"/>
      <c r="Z808" s="1297"/>
      <c r="AA808" s="1297"/>
      <c r="AB808" s="1297"/>
      <c r="AC808" s="1297"/>
    </row>
    <row r="809">
      <c r="A809" s="1297"/>
      <c r="B809" s="1297"/>
      <c r="C809" s="1297"/>
      <c r="D809" s="1297"/>
      <c r="E809" s="1297"/>
      <c r="F809" s="1296"/>
      <c r="G809" s="1296"/>
      <c r="H809" s="1296"/>
      <c r="I809" s="1296"/>
      <c r="J809" s="1296"/>
      <c r="K809" s="1296"/>
      <c r="L809" s="1297"/>
      <c r="M809" s="1297"/>
      <c r="N809" s="1297"/>
      <c r="O809" s="1297"/>
      <c r="P809" s="1297"/>
      <c r="Q809" s="1297"/>
      <c r="R809" s="1297"/>
      <c r="S809" s="1297"/>
      <c r="T809" s="1297"/>
      <c r="U809" s="1297"/>
      <c r="V809" s="1297"/>
      <c r="W809" s="1297"/>
      <c r="X809" s="1297"/>
      <c r="Y809" s="1297"/>
      <c r="Z809" s="1297"/>
      <c r="AA809" s="1297"/>
      <c r="AB809" s="1297"/>
      <c r="AC809" s="1297"/>
    </row>
    <row r="810">
      <c r="A810" s="1297"/>
      <c r="B810" s="1297"/>
      <c r="C810" s="1297"/>
      <c r="D810" s="1297"/>
      <c r="E810" s="1297"/>
      <c r="F810" s="1296"/>
      <c r="G810" s="1296"/>
      <c r="H810" s="1296"/>
      <c r="I810" s="1296"/>
      <c r="J810" s="1296"/>
      <c r="K810" s="1296"/>
      <c r="L810" s="1297"/>
      <c r="M810" s="1297"/>
      <c r="N810" s="1297"/>
      <c r="O810" s="1297"/>
      <c r="P810" s="1297"/>
      <c r="Q810" s="1297"/>
      <c r="R810" s="1297"/>
      <c r="S810" s="1297"/>
      <c r="T810" s="1297"/>
      <c r="U810" s="1297"/>
      <c r="V810" s="1297"/>
      <c r="W810" s="1297"/>
      <c r="X810" s="1297"/>
      <c r="Y810" s="1297"/>
      <c r="Z810" s="1297"/>
      <c r="AA810" s="1297"/>
      <c r="AB810" s="1297"/>
      <c r="AC810" s="1297"/>
    </row>
    <row r="811">
      <c r="A811" s="1297"/>
      <c r="B811" s="1297"/>
      <c r="C811" s="1297"/>
      <c r="D811" s="1297"/>
      <c r="E811" s="1297"/>
      <c r="F811" s="1296"/>
      <c r="G811" s="1296"/>
      <c r="H811" s="1296"/>
      <c r="I811" s="1296"/>
      <c r="J811" s="1296"/>
      <c r="K811" s="1296"/>
      <c r="L811" s="1297"/>
      <c r="M811" s="1297"/>
      <c r="N811" s="1297"/>
      <c r="O811" s="1297"/>
      <c r="P811" s="1297"/>
      <c r="Q811" s="1297"/>
      <c r="R811" s="1297"/>
      <c r="S811" s="1297"/>
      <c r="T811" s="1297"/>
      <c r="U811" s="1297"/>
      <c r="V811" s="1297"/>
      <c r="W811" s="1297"/>
      <c r="X811" s="1297"/>
      <c r="Y811" s="1297"/>
      <c r="Z811" s="1297"/>
      <c r="AA811" s="1297"/>
      <c r="AB811" s="1297"/>
      <c r="AC811" s="1297"/>
    </row>
    <row r="812">
      <c r="A812" s="1297"/>
      <c r="B812" s="1297"/>
      <c r="C812" s="1297"/>
      <c r="D812" s="1297"/>
      <c r="E812" s="1297"/>
      <c r="F812" s="1296"/>
      <c r="G812" s="1296"/>
      <c r="H812" s="1296"/>
      <c r="I812" s="1296"/>
      <c r="J812" s="1296"/>
      <c r="K812" s="1296"/>
      <c r="L812" s="1297"/>
      <c r="M812" s="1297"/>
      <c r="N812" s="1297"/>
      <c r="O812" s="1297"/>
      <c r="P812" s="1297"/>
      <c r="Q812" s="1297"/>
      <c r="R812" s="1297"/>
      <c r="S812" s="1297"/>
      <c r="T812" s="1297"/>
      <c r="U812" s="1297"/>
      <c r="V812" s="1297"/>
      <c r="W812" s="1297"/>
      <c r="X812" s="1297"/>
      <c r="Y812" s="1297"/>
      <c r="Z812" s="1297"/>
      <c r="AA812" s="1297"/>
      <c r="AB812" s="1297"/>
      <c r="AC812" s="1297"/>
    </row>
    <row r="813">
      <c r="A813" s="1297"/>
      <c r="B813" s="1297"/>
      <c r="C813" s="1297"/>
      <c r="D813" s="1297"/>
      <c r="E813" s="1297"/>
      <c r="F813" s="1296"/>
      <c r="G813" s="1296"/>
      <c r="H813" s="1296"/>
      <c r="I813" s="1296"/>
      <c r="J813" s="1296"/>
      <c r="K813" s="1296"/>
      <c r="L813" s="1297"/>
      <c r="M813" s="1297"/>
      <c r="N813" s="1297"/>
      <c r="O813" s="1297"/>
      <c r="P813" s="1297"/>
      <c r="Q813" s="1297"/>
      <c r="R813" s="1297"/>
      <c r="S813" s="1297"/>
      <c r="T813" s="1297"/>
      <c r="U813" s="1297"/>
      <c r="V813" s="1297"/>
      <c r="W813" s="1297"/>
      <c r="X813" s="1297"/>
      <c r="Y813" s="1297"/>
      <c r="Z813" s="1297"/>
      <c r="AA813" s="1297"/>
      <c r="AB813" s="1297"/>
      <c r="AC813" s="1297"/>
    </row>
    <row r="814">
      <c r="A814" s="1297"/>
      <c r="B814" s="1297"/>
      <c r="C814" s="1297"/>
      <c r="D814" s="1297"/>
      <c r="E814" s="1297"/>
      <c r="F814" s="1296"/>
      <c r="G814" s="1296"/>
      <c r="H814" s="1296"/>
      <c r="I814" s="1296"/>
      <c r="J814" s="1296"/>
      <c r="K814" s="1296"/>
      <c r="L814" s="1297"/>
      <c r="M814" s="1297"/>
      <c r="N814" s="1297"/>
      <c r="O814" s="1297"/>
      <c r="P814" s="1297"/>
      <c r="Q814" s="1297"/>
      <c r="R814" s="1297"/>
      <c r="S814" s="1297"/>
      <c r="T814" s="1297"/>
      <c r="U814" s="1297"/>
      <c r="V814" s="1297"/>
      <c r="W814" s="1297"/>
      <c r="X814" s="1297"/>
      <c r="Y814" s="1297"/>
      <c r="Z814" s="1297"/>
      <c r="AA814" s="1297"/>
      <c r="AB814" s="1297"/>
      <c r="AC814" s="1297"/>
    </row>
    <row r="815">
      <c r="A815" s="1297"/>
      <c r="B815" s="1297"/>
      <c r="C815" s="1297"/>
      <c r="D815" s="1297"/>
      <c r="E815" s="1297"/>
      <c r="F815" s="1296"/>
      <c r="G815" s="1296"/>
      <c r="H815" s="1296"/>
      <c r="I815" s="1296"/>
      <c r="J815" s="1296"/>
      <c r="K815" s="1296"/>
      <c r="L815" s="1297"/>
      <c r="M815" s="1297"/>
      <c r="N815" s="1297"/>
      <c r="O815" s="1297"/>
      <c r="P815" s="1297"/>
      <c r="Q815" s="1297"/>
      <c r="R815" s="1297"/>
      <c r="S815" s="1297"/>
      <c r="T815" s="1297"/>
      <c r="U815" s="1297"/>
      <c r="V815" s="1297"/>
      <c r="W815" s="1297"/>
      <c r="X815" s="1297"/>
      <c r="Y815" s="1297"/>
      <c r="Z815" s="1297"/>
      <c r="AA815" s="1297"/>
      <c r="AB815" s="1297"/>
      <c r="AC815" s="1297"/>
    </row>
    <row r="816">
      <c r="A816" s="1297"/>
      <c r="B816" s="1297"/>
      <c r="C816" s="1297"/>
      <c r="D816" s="1297"/>
      <c r="E816" s="1297"/>
      <c r="F816" s="1296"/>
      <c r="G816" s="1296"/>
      <c r="H816" s="1296"/>
      <c r="I816" s="1296"/>
      <c r="J816" s="1296"/>
      <c r="K816" s="1296"/>
      <c r="L816" s="1297"/>
      <c r="M816" s="1297"/>
      <c r="N816" s="1297"/>
      <c r="O816" s="1297"/>
      <c r="P816" s="1297"/>
      <c r="Q816" s="1297"/>
      <c r="R816" s="1297"/>
      <c r="S816" s="1297"/>
      <c r="T816" s="1297"/>
      <c r="U816" s="1297"/>
      <c r="V816" s="1297"/>
      <c r="W816" s="1297"/>
      <c r="X816" s="1297"/>
      <c r="Y816" s="1297"/>
      <c r="Z816" s="1297"/>
      <c r="AA816" s="1297"/>
      <c r="AB816" s="1297"/>
      <c r="AC816" s="1297"/>
    </row>
    <row r="817">
      <c r="A817" s="1297"/>
      <c r="B817" s="1297"/>
      <c r="C817" s="1297"/>
      <c r="D817" s="1297"/>
      <c r="E817" s="1297"/>
      <c r="F817" s="1296"/>
      <c r="G817" s="1296"/>
      <c r="H817" s="1296"/>
      <c r="I817" s="1296"/>
      <c r="J817" s="1296"/>
      <c r="K817" s="1296"/>
      <c r="L817" s="1297"/>
      <c r="M817" s="1297"/>
      <c r="N817" s="1297"/>
      <c r="O817" s="1297"/>
      <c r="P817" s="1297"/>
      <c r="Q817" s="1297"/>
      <c r="R817" s="1297"/>
      <c r="S817" s="1297"/>
      <c r="T817" s="1297"/>
      <c r="U817" s="1297"/>
      <c r="V817" s="1297"/>
      <c r="W817" s="1297"/>
      <c r="X817" s="1297"/>
      <c r="Y817" s="1297"/>
      <c r="Z817" s="1297"/>
      <c r="AA817" s="1297"/>
      <c r="AB817" s="1297"/>
      <c r="AC817" s="1297"/>
    </row>
    <row r="818">
      <c r="A818" s="1297"/>
      <c r="B818" s="1297"/>
      <c r="C818" s="1297"/>
      <c r="D818" s="1297"/>
      <c r="E818" s="1297"/>
      <c r="F818" s="1296"/>
      <c r="G818" s="1296"/>
      <c r="H818" s="1296"/>
      <c r="I818" s="1296"/>
      <c r="J818" s="1296"/>
      <c r="K818" s="1296"/>
      <c r="L818" s="1297"/>
      <c r="M818" s="1297"/>
      <c r="N818" s="1297"/>
      <c r="O818" s="1297"/>
      <c r="P818" s="1297"/>
      <c r="Q818" s="1297"/>
      <c r="R818" s="1297"/>
      <c r="S818" s="1297"/>
      <c r="T818" s="1297"/>
      <c r="U818" s="1297"/>
      <c r="V818" s="1297"/>
      <c r="W818" s="1297"/>
      <c r="X818" s="1297"/>
      <c r="Y818" s="1297"/>
      <c r="Z818" s="1297"/>
      <c r="AA818" s="1297"/>
      <c r="AB818" s="1297"/>
      <c r="AC818" s="1297"/>
    </row>
    <row r="819">
      <c r="A819" s="1297"/>
      <c r="B819" s="1297"/>
      <c r="C819" s="1297"/>
      <c r="D819" s="1297"/>
      <c r="E819" s="1297"/>
      <c r="F819" s="1296"/>
      <c r="G819" s="1296"/>
      <c r="H819" s="1296"/>
      <c r="I819" s="1296"/>
      <c r="J819" s="1296"/>
      <c r="K819" s="1296"/>
      <c r="L819" s="1297"/>
      <c r="M819" s="1297"/>
      <c r="N819" s="1297"/>
      <c r="O819" s="1297"/>
      <c r="P819" s="1297"/>
      <c r="Q819" s="1297"/>
      <c r="R819" s="1297"/>
      <c r="S819" s="1297"/>
      <c r="T819" s="1297"/>
      <c r="U819" s="1297"/>
      <c r="V819" s="1297"/>
      <c r="W819" s="1297"/>
      <c r="X819" s="1297"/>
      <c r="Y819" s="1297"/>
      <c r="Z819" s="1297"/>
      <c r="AA819" s="1297"/>
      <c r="AB819" s="1297"/>
      <c r="AC819" s="1297"/>
    </row>
    <row r="820">
      <c r="A820" s="1297"/>
      <c r="B820" s="1297"/>
      <c r="C820" s="1297"/>
      <c r="D820" s="1297"/>
      <c r="E820" s="1297"/>
      <c r="F820" s="1296"/>
      <c r="G820" s="1296"/>
      <c r="H820" s="1296"/>
      <c r="I820" s="1296"/>
      <c r="J820" s="1296"/>
      <c r="K820" s="1296"/>
      <c r="L820" s="1297"/>
      <c r="M820" s="1297"/>
      <c r="N820" s="1297"/>
      <c r="O820" s="1297"/>
      <c r="P820" s="1297"/>
      <c r="Q820" s="1297"/>
      <c r="R820" s="1297"/>
      <c r="S820" s="1297"/>
      <c r="T820" s="1297"/>
      <c r="U820" s="1297"/>
      <c r="V820" s="1297"/>
      <c r="W820" s="1297"/>
      <c r="X820" s="1297"/>
      <c r="Y820" s="1297"/>
      <c r="Z820" s="1297"/>
      <c r="AA820" s="1297"/>
      <c r="AB820" s="1297"/>
      <c r="AC820" s="1297"/>
    </row>
    <row r="821">
      <c r="A821" s="1297"/>
      <c r="B821" s="1297"/>
      <c r="C821" s="1297"/>
      <c r="D821" s="1297"/>
      <c r="E821" s="1297"/>
      <c r="F821" s="1296"/>
      <c r="G821" s="1296"/>
      <c r="H821" s="1296"/>
      <c r="I821" s="1296"/>
      <c r="J821" s="1296"/>
      <c r="K821" s="1296"/>
      <c r="L821" s="1297"/>
      <c r="M821" s="1297"/>
      <c r="N821" s="1297"/>
      <c r="O821" s="1297"/>
      <c r="P821" s="1297"/>
      <c r="Q821" s="1297"/>
      <c r="R821" s="1297"/>
      <c r="S821" s="1297"/>
      <c r="T821" s="1297"/>
      <c r="U821" s="1297"/>
      <c r="V821" s="1297"/>
      <c r="W821" s="1297"/>
      <c r="X821" s="1297"/>
      <c r="Y821" s="1297"/>
      <c r="Z821" s="1297"/>
      <c r="AA821" s="1297"/>
      <c r="AB821" s="1297"/>
      <c r="AC821" s="1297"/>
    </row>
    <row r="822">
      <c r="A822" s="1297"/>
      <c r="B822" s="1297"/>
      <c r="C822" s="1297"/>
      <c r="D822" s="1297"/>
      <c r="E822" s="1297"/>
      <c r="F822" s="1296"/>
      <c r="G822" s="1296"/>
      <c r="H822" s="1296"/>
      <c r="I822" s="1296"/>
      <c r="J822" s="1296"/>
      <c r="K822" s="1296"/>
      <c r="L822" s="1297"/>
      <c r="M822" s="1297"/>
      <c r="N822" s="1297"/>
      <c r="O822" s="1297"/>
      <c r="P822" s="1297"/>
      <c r="Q822" s="1297"/>
      <c r="R822" s="1297"/>
      <c r="S822" s="1297"/>
      <c r="T822" s="1297"/>
      <c r="U822" s="1297"/>
      <c r="V822" s="1297"/>
      <c r="W822" s="1297"/>
      <c r="X822" s="1297"/>
      <c r="Y822" s="1297"/>
      <c r="Z822" s="1297"/>
      <c r="AA822" s="1297"/>
      <c r="AB822" s="1297"/>
      <c r="AC822" s="1297"/>
    </row>
    <row r="823">
      <c r="A823" s="1297"/>
      <c r="B823" s="1297"/>
      <c r="C823" s="1297"/>
      <c r="D823" s="1297"/>
      <c r="E823" s="1297"/>
      <c r="F823" s="1296"/>
      <c r="G823" s="1296"/>
      <c r="H823" s="1296"/>
      <c r="I823" s="1296"/>
      <c r="J823" s="1296"/>
      <c r="K823" s="1296"/>
      <c r="L823" s="1297"/>
      <c r="M823" s="1297"/>
      <c r="N823" s="1297"/>
      <c r="O823" s="1297"/>
      <c r="P823" s="1297"/>
      <c r="Q823" s="1297"/>
      <c r="R823" s="1297"/>
      <c r="S823" s="1297"/>
      <c r="T823" s="1297"/>
      <c r="U823" s="1297"/>
      <c r="V823" s="1297"/>
      <c r="W823" s="1297"/>
      <c r="X823" s="1297"/>
      <c r="Y823" s="1297"/>
      <c r="Z823" s="1297"/>
      <c r="AA823" s="1297"/>
      <c r="AB823" s="1297"/>
      <c r="AC823" s="1297"/>
    </row>
    <row r="824">
      <c r="A824" s="1297"/>
      <c r="B824" s="1297"/>
      <c r="C824" s="1297"/>
      <c r="D824" s="1297"/>
      <c r="E824" s="1297"/>
      <c r="F824" s="1296"/>
      <c r="G824" s="1296"/>
      <c r="H824" s="1296"/>
      <c r="I824" s="1296"/>
      <c r="J824" s="1296"/>
      <c r="K824" s="1296"/>
      <c r="L824" s="1297"/>
      <c r="M824" s="1297"/>
      <c r="N824" s="1297"/>
      <c r="O824" s="1297"/>
      <c r="P824" s="1297"/>
      <c r="Q824" s="1297"/>
      <c r="R824" s="1297"/>
      <c r="S824" s="1297"/>
      <c r="T824" s="1297"/>
      <c r="U824" s="1297"/>
      <c r="V824" s="1297"/>
      <c r="W824" s="1297"/>
      <c r="X824" s="1297"/>
      <c r="Y824" s="1297"/>
      <c r="Z824" s="1297"/>
      <c r="AA824" s="1297"/>
      <c r="AB824" s="1297"/>
      <c r="AC824" s="1297"/>
    </row>
    <row r="825">
      <c r="A825" s="1297"/>
      <c r="B825" s="1297"/>
      <c r="C825" s="1297"/>
      <c r="D825" s="1297"/>
      <c r="E825" s="1297"/>
      <c r="F825" s="1296"/>
      <c r="G825" s="1296"/>
      <c r="H825" s="1296"/>
      <c r="I825" s="1296"/>
      <c r="J825" s="1296"/>
      <c r="K825" s="1296"/>
      <c r="L825" s="1297"/>
      <c r="M825" s="1297"/>
      <c r="N825" s="1297"/>
      <c r="O825" s="1297"/>
      <c r="P825" s="1297"/>
      <c r="Q825" s="1297"/>
      <c r="R825" s="1297"/>
      <c r="S825" s="1297"/>
      <c r="T825" s="1297"/>
      <c r="U825" s="1297"/>
      <c r="V825" s="1297"/>
      <c r="W825" s="1297"/>
      <c r="X825" s="1297"/>
      <c r="Y825" s="1297"/>
      <c r="Z825" s="1297"/>
      <c r="AA825" s="1297"/>
      <c r="AB825" s="1297"/>
      <c r="AC825" s="1297"/>
    </row>
    <row r="826">
      <c r="A826" s="1297"/>
      <c r="B826" s="1297"/>
      <c r="C826" s="1297"/>
      <c r="D826" s="1297"/>
      <c r="E826" s="1297"/>
      <c r="F826" s="1296"/>
      <c r="G826" s="1296"/>
      <c r="H826" s="1296"/>
      <c r="I826" s="1296"/>
      <c r="J826" s="1296"/>
      <c r="K826" s="1296"/>
      <c r="L826" s="1297"/>
      <c r="M826" s="1297"/>
      <c r="N826" s="1297"/>
      <c r="O826" s="1297"/>
      <c r="P826" s="1297"/>
      <c r="Q826" s="1297"/>
      <c r="R826" s="1297"/>
      <c r="S826" s="1297"/>
      <c r="T826" s="1297"/>
      <c r="U826" s="1297"/>
      <c r="V826" s="1297"/>
      <c r="W826" s="1297"/>
      <c r="X826" s="1297"/>
      <c r="Y826" s="1297"/>
      <c r="Z826" s="1297"/>
      <c r="AA826" s="1297"/>
      <c r="AB826" s="1297"/>
      <c r="AC826" s="1297"/>
    </row>
    <row r="827">
      <c r="A827" s="1297"/>
      <c r="B827" s="1297"/>
      <c r="C827" s="1297"/>
      <c r="D827" s="1297"/>
      <c r="E827" s="1297"/>
      <c r="F827" s="1296"/>
      <c r="G827" s="1296"/>
      <c r="H827" s="1296"/>
      <c r="I827" s="1296"/>
      <c r="J827" s="1296"/>
      <c r="K827" s="1296"/>
      <c r="L827" s="1297"/>
      <c r="M827" s="1297"/>
      <c r="N827" s="1297"/>
      <c r="O827" s="1297"/>
      <c r="P827" s="1297"/>
      <c r="Q827" s="1297"/>
      <c r="R827" s="1297"/>
      <c r="S827" s="1297"/>
      <c r="T827" s="1297"/>
      <c r="U827" s="1297"/>
      <c r="V827" s="1297"/>
      <c r="W827" s="1297"/>
      <c r="X827" s="1297"/>
      <c r="Y827" s="1297"/>
      <c r="Z827" s="1297"/>
      <c r="AA827" s="1297"/>
      <c r="AB827" s="1297"/>
      <c r="AC827" s="1297"/>
    </row>
    <row r="828">
      <c r="A828" s="1297"/>
      <c r="B828" s="1297"/>
      <c r="C828" s="1297"/>
      <c r="D828" s="1297"/>
      <c r="E828" s="1297"/>
      <c r="F828" s="1296"/>
      <c r="G828" s="1296"/>
      <c r="H828" s="1296"/>
      <c r="I828" s="1296"/>
      <c r="J828" s="1296"/>
      <c r="K828" s="1296"/>
      <c r="L828" s="1297"/>
      <c r="M828" s="1297"/>
      <c r="N828" s="1297"/>
      <c r="O828" s="1297"/>
      <c r="P828" s="1297"/>
      <c r="Q828" s="1297"/>
      <c r="R828" s="1297"/>
      <c r="S828" s="1297"/>
      <c r="T828" s="1297"/>
      <c r="U828" s="1297"/>
      <c r="V828" s="1297"/>
      <c r="W828" s="1297"/>
      <c r="X828" s="1297"/>
      <c r="Y828" s="1297"/>
      <c r="Z828" s="1297"/>
      <c r="AA828" s="1297"/>
      <c r="AB828" s="1297"/>
      <c r="AC828" s="1297"/>
    </row>
    <row r="829">
      <c r="A829" s="1297"/>
      <c r="B829" s="1297"/>
      <c r="C829" s="1297"/>
      <c r="D829" s="1297"/>
      <c r="E829" s="1297"/>
      <c r="F829" s="1296"/>
      <c r="G829" s="1296"/>
      <c r="H829" s="1296"/>
      <c r="I829" s="1296"/>
      <c r="J829" s="1296"/>
      <c r="K829" s="1296"/>
      <c r="L829" s="1297"/>
      <c r="M829" s="1297"/>
      <c r="N829" s="1297"/>
      <c r="O829" s="1297"/>
      <c r="P829" s="1297"/>
      <c r="Q829" s="1297"/>
      <c r="R829" s="1297"/>
      <c r="S829" s="1297"/>
      <c r="T829" s="1297"/>
      <c r="U829" s="1297"/>
      <c r="V829" s="1297"/>
      <c r="W829" s="1297"/>
      <c r="X829" s="1297"/>
      <c r="Y829" s="1297"/>
      <c r="Z829" s="1297"/>
      <c r="AA829" s="1297"/>
      <c r="AB829" s="1297"/>
      <c r="AC829" s="1297"/>
    </row>
    <row r="830">
      <c r="A830" s="1297"/>
      <c r="B830" s="1297"/>
      <c r="C830" s="1297"/>
      <c r="D830" s="1297"/>
      <c r="E830" s="1297"/>
      <c r="F830" s="1296"/>
      <c r="G830" s="1296"/>
      <c r="H830" s="1296"/>
      <c r="I830" s="1296"/>
      <c r="J830" s="1296"/>
      <c r="K830" s="1296"/>
      <c r="L830" s="1297"/>
      <c r="M830" s="1297"/>
      <c r="N830" s="1297"/>
      <c r="O830" s="1297"/>
      <c r="P830" s="1297"/>
      <c r="Q830" s="1297"/>
      <c r="R830" s="1297"/>
      <c r="S830" s="1297"/>
      <c r="T830" s="1297"/>
      <c r="U830" s="1297"/>
      <c r="V830" s="1297"/>
      <c r="W830" s="1297"/>
      <c r="X830" s="1297"/>
      <c r="Y830" s="1297"/>
      <c r="Z830" s="1297"/>
      <c r="AA830" s="1297"/>
      <c r="AB830" s="1297"/>
      <c r="AC830" s="1297"/>
    </row>
    <row r="831">
      <c r="A831" s="1297"/>
      <c r="B831" s="1297"/>
      <c r="C831" s="1297"/>
      <c r="D831" s="1297"/>
      <c r="E831" s="1297"/>
      <c r="F831" s="1296"/>
      <c r="G831" s="1296"/>
      <c r="H831" s="1296"/>
      <c r="I831" s="1296"/>
      <c r="J831" s="1296"/>
      <c r="K831" s="1296"/>
      <c r="L831" s="1297"/>
      <c r="M831" s="1297"/>
      <c r="N831" s="1297"/>
      <c r="O831" s="1297"/>
      <c r="P831" s="1297"/>
      <c r="Q831" s="1297"/>
      <c r="R831" s="1297"/>
      <c r="S831" s="1297"/>
      <c r="T831" s="1297"/>
      <c r="U831" s="1297"/>
      <c r="V831" s="1297"/>
      <c r="W831" s="1297"/>
      <c r="X831" s="1297"/>
      <c r="Y831" s="1297"/>
      <c r="Z831" s="1297"/>
      <c r="AA831" s="1297"/>
      <c r="AB831" s="1297"/>
      <c r="AC831" s="1297"/>
    </row>
    <row r="832">
      <c r="A832" s="1297"/>
      <c r="B832" s="1297"/>
      <c r="C832" s="1297"/>
      <c r="D832" s="1297"/>
      <c r="E832" s="1297"/>
      <c r="F832" s="1296"/>
      <c r="G832" s="1296"/>
      <c r="H832" s="1296"/>
      <c r="I832" s="1296"/>
      <c r="J832" s="1296"/>
      <c r="K832" s="1296"/>
      <c r="L832" s="1297"/>
      <c r="M832" s="1297"/>
      <c r="N832" s="1297"/>
      <c r="O832" s="1297"/>
      <c r="P832" s="1297"/>
      <c r="Q832" s="1297"/>
      <c r="R832" s="1297"/>
      <c r="S832" s="1297"/>
      <c r="T832" s="1297"/>
      <c r="U832" s="1297"/>
      <c r="V832" s="1297"/>
      <c r="W832" s="1297"/>
      <c r="X832" s="1297"/>
      <c r="Y832" s="1297"/>
      <c r="Z832" s="1297"/>
      <c r="AA832" s="1297"/>
      <c r="AB832" s="1297"/>
      <c r="AC832" s="1297"/>
    </row>
    <row r="833">
      <c r="A833" s="1297"/>
      <c r="B833" s="1297"/>
      <c r="C833" s="1297"/>
      <c r="D833" s="1297"/>
      <c r="E833" s="1297"/>
      <c r="F833" s="1296"/>
      <c r="G833" s="1296"/>
      <c r="H833" s="1296"/>
      <c r="I833" s="1296"/>
      <c r="J833" s="1296"/>
      <c r="K833" s="1296"/>
      <c r="L833" s="1297"/>
      <c r="M833" s="1297"/>
      <c r="N833" s="1297"/>
      <c r="O833" s="1297"/>
      <c r="P833" s="1297"/>
      <c r="Q833" s="1297"/>
      <c r="R833" s="1297"/>
      <c r="S833" s="1297"/>
      <c r="T833" s="1297"/>
      <c r="U833" s="1297"/>
      <c r="V833" s="1297"/>
      <c r="W833" s="1297"/>
      <c r="X833" s="1297"/>
      <c r="Y833" s="1297"/>
      <c r="Z833" s="1297"/>
      <c r="AA833" s="1297"/>
      <c r="AB833" s="1297"/>
      <c r="AC833" s="1297"/>
    </row>
    <row r="834">
      <c r="A834" s="1297"/>
      <c r="B834" s="1297"/>
      <c r="C834" s="1297"/>
      <c r="D834" s="1297"/>
      <c r="E834" s="1297"/>
      <c r="F834" s="1296"/>
      <c r="G834" s="1296"/>
      <c r="H834" s="1296"/>
      <c r="I834" s="1296"/>
      <c r="J834" s="1296"/>
      <c r="K834" s="1296"/>
      <c r="L834" s="1297"/>
      <c r="M834" s="1297"/>
      <c r="N834" s="1297"/>
      <c r="O834" s="1297"/>
      <c r="P834" s="1297"/>
      <c r="Q834" s="1297"/>
      <c r="R834" s="1297"/>
      <c r="S834" s="1297"/>
      <c r="T834" s="1297"/>
      <c r="U834" s="1297"/>
      <c r="V834" s="1297"/>
      <c r="W834" s="1297"/>
      <c r="X834" s="1297"/>
      <c r="Y834" s="1297"/>
      <c r="Z834" s="1297"/>
      <c r="AA834" s="1297"/>
      <c r="AB834" s="1297"/>
      <c r="AC834" s="1297"/>
    </row>
    <row r="835">
      <c r="A835" s="1297"/>
      <c r="B835" s="1297"/>
      <c r="C835" s="1297"/>
      <c r="D835" s="1297"/>
      <c r="E835" s="1297"/>
      <c r="F835" s="1296"/>
      <c r="G835" s="1296"/>
      <c r="H835" s="1296"/>
      <c r="I835" s="1296"/>
      <c r="J835" s="1296"/>
      <c r="K835" s="1296"/>
      <c r="L835" s="1297"/>
      <c r="M835" s="1297"/>
      <c r="N835" s="1297"/>
      <c r="O835" s="1297"/>
      <c r="P835" s="1297"/>
      <c r="Q835" s="1297"/>
      <c r="R835" s="1297"/>
      <c r="S835" s="1297"/>
      <c r="T835" s="1297"/>
      <c r="U835" s="1297"/>
      <c r="V835" s="1297"/>
      <c r="W835" s="1297"/>
      <c r="X835" s="1297"/>
      <c r="Y835" s="1297"/>
      <c r="Z835" s="1297"/>
      <c r="AA835" s="1297"/>
      <c r="AB835" s="1297"/>
      <c r="AC835" s="1297"/>
    </row>
    <row r="836">
      <c r="A836" s="1297"/>
      <c r="B836" s="1297"/>
      <c r="C836" s="1297"/>
      <c r="D836" s="1297"/>
      <c r="E836" s="1297"/>
      <c r="F836" s="1296"/>
      <c r="G836" s="1296"/>
      <c r="H836" s="1296"/>
      <c r="I836" s="1296"/>
      <c r="J836" s="1296"/>
      <c r="K836" s="1296"/>
      <c r="L836" s="1297"/>
      <c r="M836" s="1297"/>
      <c r="N836" s="1297"/>
      <c r="O836" s="1297"/>
      <c r="P836" s="1297"/>
      <c r="Q836" s="1297"/>
      <c r="R836" s="1297"/>
      <c r="S836" s="1297"/>
      <c r="T836" s="1297"/>
      <c r="U836" s="1297"/>
      <c r="V836" s="1297"/>
      <c r="W836" s="1297"/>
      <c r="X836" s="1297"/>
      <c r="Y836" s="1297"/>
      <c r="Z836" s="1297"/>
      <c r="AA836" s="1297"/>
      <c r="AB836" s="1297"/>
      <c r="AC836" s="1297"/>
    </row>
    <row r="837">
      <c r="A837" s="1297"/>
      <c r="B837" s="1297"/>
      <c r="C837" s="1297"/>
      <c r="D837" s="1297"/>
      <c r="E837" s="1297"/>
      <c r="F837" s="1296"/>
      <c r="G837" s="1296"/>
      <c r="H837" s="1296"/>
      <c r="I837" s="1296"/>
      <c r="J837" s="1296"/>
      <c r="K837" s="1296"/>
      <c r="L837" s="1297"/>
      <c r="M837" s="1297"/>
      <c r="N837" s="1297"/>
      <c r="O837" s="1297"/>
      <c r="P837" s="1297"/>
      <c r="Q837" s="1297"/>
      <c r="R837" s="1297"/>
      <c r="S837" s="1297"/>
      <c r="T837" s="1297"/>
      <c r="U837" s="1297"/>
      <c r="V837" s="1297"/>
      <c r="W837" s="1297"/>
      <c r="X837" s="1297"/>
      <c r="Y837" s="1297"/>
      <c r="Z837" s="1297"/>
      <c r="AA837" s="1297"/>
      <c r="AB837" s="1297"/>
      <c r="AC837" s="1297"/>
    </row>
    <row r="838">
      <c r="A838" s="1297"/>
      <c r="B838" s="1297"/>
      <c r="C838" s="1297"/>
      <c r="D838" s="1297"/>
      <c r="E838" s="1297"/>
      <c r="F838" s="1296"/>
      <c r="G838" s="1296"/>
      <c r="H838" s="1296"/>
      <c r="I838" s="1296"/>
      <c r="J838" s="1296"/>
      <c r="K838" s="1296"/>
      <c r="L838" s="1297"/>
      <c r="M838" s="1297"/>
      <c r="N838" s="1297"/>
      <c r="O838" s="1297"/>
      <c r="P838" s="1297"/>
      <c r="Q838" s="1297"/>
      <c r="R838" s="1297"/>
      <c r="S838" s="1297"/>
      <c r="T838" s="1297"/>
      <c r="U838" s="1297"/>
      <c r="V838" s="1297"/>
      <c r="W838" s="1297"/>
      <c r="X838" s="1297"/>
      <c r="Y838" s="1297"/>
      <c r="Z838" s="1297"/>
      <c r="AA838" s="1297"/>
      <c r="AB838" s="1297"/>
      <c r="AC838" s="1297"/>
    </row>
    <row r="839">
      <c r="A839" s="1297"/>
      <c r="B839" s="1297"/>
      <c r="C839" s="1297"/>
      <c r="D839" s="1297"/>
      <c r="E839" s="1297"/>
      <c r="F839" s="1296"/>
      <c r="G839" s="1296"/>
      <c r="H839" s="1296"/>
      <c r="I839" s="1296"/>
      <c r="J839" s="1296"/>
      <c r="K839" s="1296"/>
      <c r="L839" s="1297"/>
      <c r="M839" s="1297"/>
      <c r="N839" s="1297"/>
      <c r="O839" s="1297"/>
      <c r="P839" s="1297"/>
      <c r="Q839" s="1297"/>
      <c r="R839" s="1297"/>
      <c r="S839" s="1297"/>
      <c r="T839" s="1297"/>
      <c r="U839" s="1297"/>
      <c r="V839" s="1297"/>
      <c r="W839" s="1297"/>
      <c r="X839" s="1297"/>
      <c r="Y839" s="1297"/>
      <c r="Z839" s="1297"/>
      <c r="AA839" s="1297"/>
      <c r="AB839" s="1297"/>
      <c r="AC839" s="1297"/>
    </row>
    <row r="840">
      <c r="A840" s="1297"/>
      <c r="B840" s="1297"/>
      <c r="C840" s="1297"/>
      <c r="D840" s="1297"/>
      <c r="E840" s="1297"/>
      <c r="F840" s="1296"/>
      <c r="G840" s="1296"/>
      <c r="H840" s="1296"/>
      <c r="I840" s="1296"/>
      <c r="J840" s="1296"/>
      <c r="K840" s="1296"/>
      <c r="L840" s="1297"/>
      <c r="M840" s="1297"/>
      <c r="N840" s="1297"/>
      <c r="O840" s="1297"/>
      <c r="P840" s="1297"/>
      <c r="Q840" s="1297"/>
      <c r="R840" s="1297"/>
      <c r="S840" s="1297"/>
      <c r="T840" s="1297"/>
      <c r="U840" s="1297"/>
      <c r="V840" s="1297"/>
      <c r="W840" s="1297"/>
      <c r="X840" s="1297"/>
      <c r="Y840" s="1297"/>
      <c r="Z840" s="1297"/>
      <c r="AA840" s="1297"/>
      <c r="AB840" s="1297"/>
      <c r="AC840" s="1297"/>
    </row>
    <row r="841">
      <c r="A841" s="1297"/>
      <c r="B841" s="1297"/>
      <c r="C841" s="1297"/>
      <c r="D841" s="1297"/>
      <c r="E841" s="1297"/>
      <c r="F841" s="1296"/>
      <c r="G841" s="1296"/>
      <c r="H841" s="1296"/>
      <c r="I841" s="1296"/>
      <c r="J841" s="1296"/>
      <c r="K841" s="1296"/>
      <c r="L841" s="1297"/>
      <c r="M841" s="1297"/>
      <c r="N841" s="1297"/>
      <c r="O841" s="1297"/>
      <c r="P841" s="1297"/>
      <c r="Q841" s="1297"/>
      <c r="R841" s="1297"/>
      <c r="S841" s="1297"/>
      <c r="T841" s="1297"/>
      <c r="U841" s="1297"/>
      <c r="V841" s="1297"/>
      <c r="W841" s="1297"/>
      <c r="X841" s="1297"/>
      <c r="Y841" s="1297"/>
      <c r="Z841" s="1297"/>
      <c r="AA841" s="1297"/>
      <c r="AB841" s="1297"/>
      <c r="AC841" s="1297"/>
    </row>
    <row r="842">
      <c r="A842" s="1297"/>
      <c r="B842" s="1297"/>
      <c r="C842" s="1297"/>
      <c r="D842" s="1297"/>
      <c r="E842" s="1297"/>
      <c r="F842" s="1296"/>
      <c r="G842" s="1296"/>
      <c r="H842" s="1296"/>
      <c r="I842" s="1296"/>
      <c r="J842" s="1296"/>
      <c r="K842" s="1296"/>
      <c r="L842" s="1297"/>
      <c r="M842" s="1297"/>
      <c r="N842" s="1297"/>
      <c r="O842" s="1297"/>
      <c r="P842" s="1297"/>
      <c r="Q842" s="1297"/>
      <c r="R842" s="1297"/>
      <c r="S842" s="1297"/>
      <c r="T842" s="1297"/>
      <c r="U842" s="1297"/>
      <c r="V842" s="1297"/>
      <c r="W842" s="1297"/>
      <c r="X842" s="1297"/>
      <c r="Y842" s="1297"/>
      <c r="Z842" s="1297"/>
      <c r="AA842" s="1297"/>
      <c r="AB842" s="1297"/>
      <c r="AC842" s="1297"/>
    </row>
    <row r="843">
      <c r="A843" s="1297"/>
      <c r="B843" s="1297"/>
      <c r="C843" s="1297"/>
      <c r="D843" s="1297"/>
      <c r="E843" s="1297"/>
      <c r="F843" s="1296"/>
      <c r="G843" s="1296"/>
      <c r="H843" s="1296"/>
      <c r="I843" s="1296"/>
      <c r="J843" s="1296"/>
      <c r="K843" s="1296"/>
      <c r="L843" s="1297"/>
      <c r="M843" s="1297"/>
      <c r="N843" s="1297"/>
      <c r="O843" s="1297"/>
      <c r="P843" s="1297"/>
      <c r="Q843" s="1297"/>
      <c r="R843" s="1297"/>
      <c r="S843" s="1297"/>
      <c r="T843" s="1297"/>
      <c r="U843" s="1297"/>
      <c r="V843" s="1297"/>
      <c r="W843" s="1297"/>
      <c r="X843" s="1297"/>
      <c r="Y843" s="1297"/>
      <c r="Z843" s="1297"/>
      <c r="AA843" s="1297"/>
      <c r="AB843" s="1297"/>
      <c r="AC843" s="1297"/>
    </row>
    <row r="844">
      <c r="A844" s="1297"/>
      <c r="B844" s="1297"/>
      <c r="C844" s="1297"/>
      <c r="D844" s="1297"/>
      <c r="E844" s="1297"/>
      <c r="F844" s="1296"/>
      <c r="G844" s="1296"/>
      <c r="H844" s="1296"/>
      <c r="I844" s="1296"/>
      <c r="J844" s="1296"/>
      <c r="K844" s="1296"/>
      <c r="L844" s="1297"/>
      <c r="M844" s="1297"/>
      <c r="N844" s="1297"/>
      <c r="O844" s="1297"/>
      <c r="P844" s="1297"/>
      <c r="Q844" s="1297"/>
      <c r="R844" s="1297"/>
      <c r="S844" s="1297"/>
      <c r="T844" s="1297"/>
      <c r="U844" s="1297"/>
      <c r="V844" s="1297"/>
      <c r="W844" s="1297"/>
      <c r="X844" s="1297"/>
      <c r="Y844" s="1297"/>
      <c r="Z844" s="1297"/>
      <c r="AA844" s="1297"/>
      <c r="AB844" s="1297"/>
      <c r="AC844" s="1297"/>
    </row>
    <row r="845">
      <c r="A845" s="1297"/>
      <c r="B845" s="1297"/>
      <c r="C845" s="1297"/>
      <c r="D845" s="1297"/>
      <c r="E845" s="1297"/>
      <c r="F845" s="1296"/>
      <c r="G845" s="1296"/>
      <c r="H845" s="1296"/>
      <c r="I845" s="1296"/>
      <c r="J845" s="1296"/>
      <c r="K845" s="1296"/>
      <c r="L845" s="1297"/>
      <c r="M845" s="1297"/>
      <c r="N845" s="1297"/>
      <c r="O845" s="1297"/>
      <c r="P845" s="1297"/>
      <c r="Q845" s="1297"/>
      <c r="R845" s="1297"/>
      <c r="S845" s="1297"/>
      <c r="T845" s="1297"/>
      <c r="U845" s="1297"/>
      <c r="V845" s="1297"/>
      <c r="W845" s="1297"/>
      <c r="X845" s="1297"/>
      <c r="Y845" s="1297"/>
      <c r="Z845" s="1297"/>
      <c r="AA845" s="1297"/>
      <c r="AB845" s="1297"/>
      <c r="AC845" s="1297"/>
    </row>
    <row r="846">
      <c r="A846" s="1297"/>
      <c r="B846" s="1297"/>
      <c r="C846" s="1297"/>
      <c r="D846" s="1297"/>
      <c r="E846" s="1297"/>
      <c r="F846" s="1296"/>
      <c r="G846" s="1296"/>
      <c r="H846" s="1296"/>
      <c r="I846" s="1296"/>
      <c r="J846" s="1296"/>
      <c r="K846" s="1296"/>
      <c r="L846" s="1297"/>
      <c r="M846" s="1297"/>
      <c r="N846" s="1297"/>
      <c r="O846" s="1297"/>
      <c r="P846" s="1297"/>
      <c r="Q846" s="1297"/>
      <c r="R846" s="1297"/>
      <c r="S846" s="1297"/>
      <c r="T846" s="1297"/>
      <c r="U846" s="1297"/>
      <c r="V846" s="1297"/>
      <c r="W846" s="1297"/>
      <c r="X846" s="1297"/>
      <c r="Y846" s="1297"/>
      <c r="Z846" s="1297"/>
      <c r="AA846" s="1297"/>
      <c r="AB846" s="1297"/>
      <c r="AC846" s="1297"/>
    </row>
    <row r="847">
      <c r="A847" s="1297"/>
      <c r="B847" s="1297"/>
      <c r="C847" s="1297"/>
      <c r="D847" s="1297"/>
      <c r="E847" s="1297"/>
      <c r="F847" s="1296"/>
      <c r="G847" s="1296"/>
      <c r="H847" s="1296"/>
      <c r="I847" s="1296"/>
      <c r="J847" s="1296"/>
      <c r="K847" s="1296"/>
      <c r="L847" s="1297"/>
      <c r="M847" s="1297"/>
      <c r="N847" s="1297"/>
      <c r="O847" s="1297"/>
      <c r="P847" s="1297"/>
      <c r="Q847" s="1297"/>
      <c r="R847" s="1297"/>
      <c r="S847" s="1297"/>
      <c r="T847" s="1297"/>
      <c r="U847" s="1297"/>
      <c r="V847" s="1297"/>
      <c r="W847" s="1297"/>
      <c r="X847" s="1297"/>
      <c r="Y847" s="1297"/>
      <c r="Z847" s="1297"/>
      <c r="AA847" s="1297"/>
      <c r="AB847" s="1297"/>
      <c r="AC847" s="1297"/>
    </row>
    <row r="848">
      <c r="A848" s="1297"/>
      <c r="B848" s="1297"/>
      <c r="C848" s="1297"/>
      <c r="D848" s="1297"/>
      <c r="E848" s="1297"/>
      <c r="F848" s="1296"/>
      <c r="G848" s="1296"/>
      <c r="H848" s="1296"/>
      <c r="I848" s="1296"/>
      <c r="J848" s="1296"/>
      <c r="K848" s="1296"/>
      <c r="L848" s="1297"/>
      <c r="M848" s="1297"/>
      <c r="N848" s="1297"/>
      <c r="O848" s="1297"/>
      <c r="P848" s="1297"/>
      <c r="Q848" s="1297"/>
      <c r="R848" s="1297"/>
      <c r="S848" s="1297"/>
      <c r="T848" s="1297"/>
      <c r="U848" s="1297"/>
      <c r="V848" s="1297"/>
      <c r="W848" s="1297"/>
      <c r="X848" s="1297"/>
      <c r="Y848" s="1297"/>
      <c r="Z848" s="1297"/>
      <c r="AA848" s="1297"/>
      <c r="AB848" s="1297"/>
      <c r="AC848" s="1297"/>
    </row>
    <row r="849">
      <c r="A849" s="1297"/>
      <c r="B849" s="1297"/>
      <c r="C849" s="1297"/>
      <c r="D849" s="1297"/>
      <c r="E849" s="1297"/>
      <c r="F849" s="1296"/>
      <c r="G849" s="1296"/>
      <c r="H849" s="1296"/>
      <c r="I849" s="1296"/>
      <c r="J849" s="1296"/>
      <c r="K849" s="1296"/>
      <c r="L849" s="1297"/>
      <c r="M849" s="1297"/>
      <c r="N849" s="1297"/>
      <c r="O849" s="1297"/>
      <c r="P849" s="1297"/>
      <c r="Q849" s="1297"/>
      <c r="R849" s="1297"/>
      <c r="S849" s="1297"/>
      <c r="T849" s="1297"/>
      <c r="U849" s="1297"/>
      <c r="V849" s="1297"/>
      <c r="W849" s="1297"/>
      <c r="X849" s="1297"/>
      <c r="Y849" s="1297"/>
      <c r="Z849" s="1297"/>
      <c r="AA849" s="1297"/>
      <c r="AB849" s="1297"/>
      <c r="AC849" s="1297"/>
    </row>
    <row r="850">
      <c r="A850" s="1297"/>
      <c r="B850" s="1297"/>
      <c r="C850" s="1297"/>
      <c r="D850" s="1297"/>
      <c r="E850" s="1297"/>
      <c r="F850" s="1296"/>
      <c r="G850" s="1296"/>
      <c r="H850" s="1296"/>
      <c r="I850" s="1296"/>
      <c r="J850" s="1296"/>
      <c r="K850" s="1296"/>
      <c r="L850" s="1297"/>
      <c r="M850" s="1297"/>
      <c r="N850" s="1297"/>
      <c r="O850" s="1297"/>
      <c r="P850" s="1297"/>
      <c r="Q850" s="1297"/>
      <c r="R850" s="1297"/>
      <c r="S850" s="1297"/>
      <c r="T850" s="1297"/>
      <c r="U850" s="1297"/>
      <c r="V850" s="1297"/>
      <c r="W850" s="1297"/>
      <c r="X850" s="1297"/>
      <c r="Y850" s="1297"/>
      <c r="Z850" s="1297"/>
      <c r="AA850" s="1297"/>
      <c r="AB850" s="1297"/>
      <c r="AC850" s="1297"/>
    </row>
    <row r="851">
      <c r="A851" s="1297"/>
      <c r="B851" s="1297"/>
      <c r="C851" s="1297"/>
      <c r="D851" s="1297"/>
      <c r="E851" s="1297"/>
      <c r="F851" s="1296"/>
      <c r="G851" s="1296"/>
      <c r="H851" s="1296"/>
      <c r="I851" s="1296"/>
      <c r="J851" s="1296"/>
      <c r="K851" s="1296"/>
      <c r="L851" s="1297"/>
      <c r="M851" s="1297"/>
      <c r="N851" s="1297"/>
      <c r="O851" s="1297"/>
      <c r="P851" s="1297"/>
      <c r="Q851" s="1297"/>
      <c r="R851" s="1297"/>
      <c r="S851" s="1297"/>
      <c r="T851" s="1297"/>
      <c r="U851" s="1297"/>
      <c r="V851" s="1297"/>
      <c r="W851" s="1297"/>
      <c r="X851" s="1297"/>
      <c r="Y851" s="1297"/>
      <c r="Z851" s="1297"/>
      <c r="AA851" s="1297"/>
      <c r="AB851" s="1297"/>
      <c r="AC851" s="1297"/>
    </row>
    <row r="852">
      <c r="A852" s="1297"/>
      <c r="B852" s="1297"/>
      <c r="C852" s="1297"/>
      <c r="D852" s="1297"/>
      <c r="E852" s="1297"/>
      <c r="F852" s="1296"/>
      <c r="G852" s="1296"/>
      <c r="H852" s="1296"/>
      <c r="I852" s="1296"/>
      <c r="J852" s="1296"/>
      <c r="K852" s="1296"/>
      <c r="L852" s="1297"/>
      <c r="M852" s="1297"/>
      <c r="N852" s="1297"/>
      <c r="O852" s="1297"/>
      <c r="P852" s="1297"/>
      <c r="Q852" s="1297"/>
      <c r="R852" s="1297"/>
      <c r="S852" s="1297"/>
      <c r="T852" s="1297"/>
      <c r="U852" s="1297"/>
      <c r="V852" s="1297"/>
      <c r="W852" s="1297"/>
      <c r="X852" s="1297"/>
      <c r="Y852" s="1297"/>
      <c r="Z852" s="1297"/>
      <c r="AA852" s="1297"/>
      <c r="AB852" s="1297"/>
      <c r="AC852" s="1297"/>
    </row>
    <row r="853">
      <c r="A853" s="1297"/>
      <c r="B853" s="1297"/>
      <c r="C853" s="1297"/>
      <c r="D853" s="1297"/>
      <c r="E853" s="1297"/>
      <c r="F853" s="1296"/>
      <c r="G853" s="1296"/>
      <c r="H853" s="1296"/>
      <c r="I853" s="1296"/>
      <c r="J853" s="1296"/>
      <c r="K853" s="1296"/>
      <c r="L853" s="1297"/>
      <c r="M853" s="1297"/>
      <c r="N853" s="1297"/>
      <c r="O853" s="1297"/>
      <c r="P853" s="1297"/>
      <c r="Q853" s="1297"/>
      <c r="R853" s="1297"/>
      <c r="S853" s="1297"/>
      <c r="T853" s="1297"/>
      <c r="U853" s="1297"/>
      <c r="V853" s="1297"/>
      <c r="W853" s="1297"/>
      <c r="X853" s="1297"/>
      <c r="Y853" s="1297"/>
      <c r="Z853" s="1297"/>
      <c r="AA853" s="1297"/>
      <c r="AB853" s="1297"/>
      <c r="AC853" s="1297"/>
    </row>
    <row r="854">
      <c r="A854" s="1297"/>
      <c r="B854" s="1297"/>
      <c r="C854" s="1297"/>
      <c r="D854" s="1297"/>
      <c r="E854" s="1297"/>
      <c r="F854" s="1296"/>
      <c r="G854" s="1296"/>
      <c r="H854" s="1296"/>
      <c r="I854" s="1296"/>
      <c r="J854" s="1296"/>
      <c r="K854" s="1296"/>
      <c r="L854" s="1297"/>
      <c r="M854" s="1297"/>
      <c r="N854" s="1297"/>
      <c r="O854" s="1297"/>
      <c r="P854" s="1297"/>
      <c r="Q854" s="1297"/>
      <c r="R854" s="1297"/>
      <c r="S854" s="1297"/>
      <c r="T854" s="1297"/>
      <c r="U854" s="1297"/>
      <c r="V854" s="1297"/>
      <c r="W854" s="1297"/>
      <c r="X854" s="1297"/>
      <c r="Y854" s="1297"/>
      <c r="Z854" s="1297"/>
      <c r="AA854" s="1297"/>
      <c r="AB854" s="1297"/>
      <c r="AC854" s="1297"/>
    </row>
    <row r="855">
      <c r="A855" s="1297"/>
      <c r="B855" s="1297"/>
      <c r="C855" s="1297"/>
      <c r="D855" s="1297"/>
      <c r="E855" s="1297"/>
      <c r="F855" s="1296"/>
      <c r="G855" s="1296"/>
      <c r="H855" s="1296"/>
      <c r="I855" s="1296"/>
      <c r="J855" s="1296"/>
      <c r="K855" s="1296"/>
      <c r="L855" s="1297"/>
      <c r="M855" s="1297"/>
      <c r="N855" s="1297"/>
      <c r="O855" s="1297"/>
      <c r="P855" s="1297"/>
      <c r="Q855" s="1297"/>
      <c r="R855" s="1297"/>
      <c r="S855" s="1297"/>
      <c r="T855" s="1297"/>
      <c r="U855" s="1297"/>
      <c r="V855" s="1297"/>
      <c r="W855" s="1297"/>
      <c r="X855" s="1297"/>
      <c r="Y855" s="1297"/>
      <c r="Z855" s="1297"/>
      <c r="AA855" s="1297"/>
      <c r="AB855" s="1297"/>
      <c r="AC855" s="1297"/>
    </row>
    <row r="856">
      <c r="A856" s="1297"/>
      <c r="B856" s="1297"/>
      <c r="C856" s="1297"/>
      <c r="D856" s="1297"/>
      <c r="E856" s="1297"/>
      <c r="F856" s="1296"/>
      <c r="G856" s="1296"/>
      <c r="H856" s="1296"/>
      <c r="I856" s="1296"/>
      <c r="J856" s="1296"/>
      <c r="K856" s="1296"/>
      <c r="L856" s="1297"/>
      <c r="M856" s="1297"/>
      <c r="N856" s="1297"/>
      <c r="O856" s="1297"/>
      <c r="P856" s="1297"/>
      <c r="Q856" s="1297"/>
      <c r="R856" s="1297"/>
      <c r="S856" s="1297"/>
      <c r="T856" s="1297"/>
      <c r="U856" s="1297"/>
      <c r="V856" s="1297"/>
      <c r="W856" s="1297"/>
      <c r="X856" s="1297"/>
      <c r="Y856" s="1297"/>
      <c r="Z856" s="1297"/>
      <c r="AA856" s="1297"/>
      <c r="AB856" s="1297"/>
      <c r="AC856" s="1297"/>
    </row>
    <row r="857">
      <c r="A857" s="1297"/>
      <c r="B857" s="1297"/>
      <c r="C857" s="1297"/>
      <c r="D857" s="1297"/>
      <c r="E857" s="1297"/>
      <c r="F857" s="1296"/>
      <c r="G857" s="1296"/>
      <c r="H857" s="1296"/>
      <c r="I857" s="1296"/>
      <c r="J857" s="1296"/>
      <c r="K857" s="1296"/>
      <c r="L857" s="1297"/>
      <c r="M857" s="1297"/>
      <c r="N857" s="1297"/>
      <c r="O857" s="1297"/>
      <c r="P857" s="1297"/>
      <c r="Q857" s="1297"/>
      <c r="R857" s="1297"/>
      <c r="S857" s="1297"/>
      <c r="T857" s="1297"/>
      <c r="U857" s="1297"/>
      <c r="V857" s="1297"/>
      <c r="W857" s="1297"/>
      <c r="X857" s="1297"/>
      <c r="Y857" s="1297"/>
      <c r="Z857" s="1297"/>
      <c r="AA857" s="1297"/>
      <c r="AB857" s="1297"/>
      <c r="AC857" s="1297"/>
    </row>
    <row r="858">
      <c r="A858" s="1297"/>
      <c r="B858" s="1297"/>
      <c r="C858" s="1297"/>
      <c r="D858" s="1297"/>
      <c r="E858" s="1297"/>
      <c r="F858" s="1296"/>
      <c r="G858" s="1296"/>
      <c r="H858" s="1296"/>
      <c r="I858" s="1296"/>
      <c r="J858" s="1296"/>
      <c r="K858" s="1296"/>
      <c r="L858" s="1297"/>
      <c r="M858" s="1297"/>
      <c r="N858" s="1297"/>
      <c r="O858" s="1297"/>
      <c r="P858" s="1297"/>
      <c r="Q858" s="1297"/>
      <c r="R858" s="1297"/>
      <c r="S858" s="1297"/>
      <c r="T858" s="1297"/>
      <c r="U858" s="1297"/>
      <c r="V858" s="1297"/>
      <c r="W858" s="1297"/>
      <c r="X858" s="1297"/>
      <c r="Y858" s="1297"/>
      <c r="Z858" s="1297"/>
      <c r="AA858" s="1297"/>
      <c r="AB858" s="1297"/>
      <c r="AC858" s="1297"/>
    </row>
    <row r="859">
      <c r="A859" s="1297"/>
      <c r="B859" s="1297"/>
      <c r="C859" s="1297"/>
      <c r="D859" s="1297"/>
      <c r="E859" s="1297"/>
      <c r="F859" s="1296"/>
      <c r="G859" s="1296"/>
      <c r="H859" s="1296"/>
      <c r="I859" s="1296"/>
      <c r="J859" s="1296"/>
      <c r="K859" s="1296"/>
      <c r="L859" s="1297"/>
      <c r="M859" s="1297"/>
      <c r="N859" s="1297"/>
      <c r="O859" s="1297"/>
      <c r="P859" s="1297"/>
      <c r="Q859" s="1297"/>
      <c r="R859" s="1297"/>
      <c r="S859" s="1297"/>
      <c r="T859" s="1297"/>
      <c r="U859" s="1297"/>
      <c r="V859" s="1297"/>
      <c r="W859" s="1297"/>
      <c r="X859" s="1297"/>
      <c r="Y859" s="1297"/>
      <c r="Z859" s="1297"/>
      <c r="AA859" s="1297"/>
      <c r="AB859" s="1297"/>
      <c r="AC859" s="1297"/>
    </row>
    <row r="860">
      <c r="A860" s="1297"/>
      <c r="B860" s="1297"/>
      <c r="C860" s="1297"/>
      <c r="D860" s="1297"/>
      <c r="E860" s="1297"/>
      <c r="F860" s="1296"/>
      <c r="G860" s="1296"/>
      <c r="H860" s="1296"/>
      <c r="I860" s="1296"/>
      <c r="J860" s="1296"/>
      <c r="K860" s="1296"/>
      <c r="L860" s="1297"/>
      <c r="M860" s="1297"/>
      <c r="N860" s="1297"/>
      <c r="O860" s="1297"/>
      <c r="P860" s="1297"/>
      <c r="Q860" s="1297"/>
      <c r="R860" s="1297"/>
      <c r="S860" s="1297"/>
      <c r="T860" s="1297"/>
      <c r="U860" s="1297"/>
      <c r="V860" s="1297"/>
      <c r="W860" s="1297"/>
      <c r="X860" s="1297"/>
      <c r="Y860" s="1297"/>
      <c r="Z860" s="1297"/>
      <c r="AA860" s="1297"/>
      <c r="AB860" s="1297"/>
      <c r="AC860" s="1297"/>
    </row>
    <row r="861">
      <c r="A861" s="1297"/>
      <c r="B861" s="1297"/>
      <c r="C861" s="1297"/>
      <c r="D861" s="1297"/>
      <c r="E861" s="1297"/>
      <c r="F861" s="1296"/>
      <c r="G861" s="1296"/>
      <c r="H861" s="1296"/>
      <c r="I861" s="1296"/>
      <c r="J861" s="1296"/>
      <c r="K861" s="1296"/>
      <c r="L861" s="1297"/>
      <c r="M861" s="1297"/>
      <c r="N861" s="1297"/>
      <c r="O861" s="1297"/>
      <c r="P861" s="1297"/>
      <c r="Q861" s="1297"/>
      <c r="R861" s="1297"/>
      <c r="S861" s="1297"/>
      <c r="T861" s="1297"/>
      <c r="U861" s="1297"/>
      <c r="V861" s="1297"/>
      <c r="W861" s="1297"/>
      <c r="X861" s="1297"/>
      <c r="Y861" s="1297"/>
      <c r="Z861" s="1297"/>
      <c r="AA861" s="1297"/>
      <c r="AB861" s="1297"/>
      <c r="AC861" s="1297"/>
    </row>
    <row r="862">
      <c r="A862" s="1297"/>
      <c r="B862" s="1297"/>
      <c r="C862" s="1297"/>
      <c r="D862" s="1297"/>
      <c r="E862" s="1297"/>
      <c r="F862" s="1296"/>
      <c r="G862" s="1296"/>
      <c r="H862" s="1296"/>
      <c r="I862" s="1296"/>
      <c r="J862" s="1296"/>
      <c r="K862" s="1296"/>
      <c r="L862" s="1297"/>
      <c r="M862" s="1297"/>
      <c r="N862" s="1297"/>
      <c r="O862" s="1297"/>
      <c r="P862" s="1297"/>
      <c r="Q862" s="1297"/>
      <c r="R862" s="1297"/>
      <c r="S862" s="1297"/>
      <c r="T862" s="1297"/>
      <c r="U862" s="1297"/>
      <c r="V862" s="1297"/>
      <c r="W862" s="1297"/>
      <c r="X862" s="1297"/>
      <c r="Y862" s="1297"/>
      <c r="Z862" s="1297"/>
      <c r="AA862" s="1297"/>
      <c r="AB862" s="1297"/>
      <c r="AC862" s="1297"/>
    </row>
    <row r="863">
      <c r="A863" s="1297"/>
      <c r="B863" s="1297"/>
      <c r="C863" s="1297"/>
      <c r="D863" s="1297"/>
      <c r="E863" s="1297"/>
      <c r="F863" s="1296"/>
      <c r="G863" s="1296"/>
      <c r="H863" s="1296"/>
      <c r="I863" s="1296"/>
      <c r="J863" s="1296"/>
      <c r="K863" s="1296"/>
      <c r="L863" s="1297"/>
      <c r="M863" s="1297"/>
      <c r="N863" s="1297"/>
      <c r="O863" s="1297"/>
      <c r="P863" s="1297"/>
      <c r="Q863" s="1297"/>
      <c r="R863" s="1297"/>
      <c r="S863" s="1297"/>
      <c r="T863" s="1297"/>
      <c r="U863" s="1297"/>
      <c r="V863" s="1297"/>
      <c r="W863" s="1297"/>
      <c r="X863" s="1297"/>
      <c r="Y863" s="1297"/>
      <c r="Z863" s="1297"/>
      <c r="AA863" s="1297"/>
      <c r="AB863" s="1297"/>
      <c r="AC863" s="1297"/>
    </row>
    <row r="864">
      <c r="A864" s="1297"/>
      <c r="B864" s="1297"/>
      <c r="C864" s="1297"/>
      <c r="D864" s="1297"/>
      <c r="E864" s="1297"/>
      <c r="F864" s="1296"/>
      <c r="G864" s="1296"/>
      <c r="H864" s="1296"/>
      <c r="I864" s="1296"/>
      <c r="J864" s="1296"/>
      <c r="K864" s="1296"/>
      <c r="L864" s="1297"/>
      <c r="M864" s="1297"/>
      <c r="N864" s="1297"/>
      <c r="O864" s="1297"/>
      <c r="P864" s="1297"/>
      <c r="Q864" s="1297"/>
      <c r="R864" s="1297"/>
      <c r="S864" s="1297"/>
      <c r="T864" s="1297"/>
      <c r="U864" s="1297"/>
      <c r="V864" s="1297"/>
      <c r="W864" s="1297"/>
      <c r="X864" s="1297"/>
      <c r="Y864" s="1297"/>
      <c r="Z864" s="1297"/>
      <c r="AA864" s="1297"/>
      <c r="AB864" s="1297"/>
      <c r="AC864" s="1297"/>
    </row>
    <row r="865">
      <c r="A865" s="1297"/>
      <c r="B865" s="1297"/>
      <c r="C865" s="1297"/>
      <c r="D865" s="1297"/>
      <c r="E865" s="1297"/>
      <c r="F865" s="1296"/>
      <c r="G865" s="1296"/>
      <c r="H865" s="1296"/>
      <c r="I865" s="1296"/>
      <c r="J865" s="1296"/>
      <c r="K865" s="1296"/>
      <c r="L865" s="1297"/>
      <c r="M865" s="1297"/>
      <c r="N865" s="1297"/>
      <c r="O865" s="1297"/>
      <c r="P865" s="1297"/>
      <c r="Q865" s="1297"/>
      <c r="R865" s="1297"/>
      <c r="S865" s="1297"/>
      <c r="T865" s="1297"/>
      <c r="U865" s="1297"/>
      <c r="V865" s="1297"/>
      <c r="W865" s="1297"/>
      <c r="X865" s="1297"/>
      <c r="Y865" s="1297"/>
      <c r="Z865" s="1297"/>
      <c r="AA865" s="1297"/>
      <c r="AB865" s="1297"/>
      <c r="AC865" s="1297"/>
    </row>
    <row r="866">
      <c r="A866" s="1297"/>
      <c r="B866" s="1297"/>
      <c r="C866" s="1297"/>
      <c r="D866" s="1297"/>
      <c r="E866" s="1297"/>
      <c r="F866" s="1296"/>
      <c r="G866" s="1296"/>
      <c r="H866" s="1296"/>
      <c r="I866" s="1296"/>
      <c r="J866" s="1296"/>
      <c r="K866" s="1296"/>
      <c r="L866" s="1297"/>
      <c r="M866" s="1297"/>
      <c r="N866" s="1297"/>
      <c r="O866" s="1297"/>
      <c r="P866" s="1297"/>
      <c r="Q866" s="1297"/>
      <c r="R866" s="1297"/>
      <c r="S866" s="1297"/>
      <c r="T866" s="1297"/>
      <c r="U866" s="1297"/>
      <c r="V866" s="1297"/>
      <c r="W866" s="1297"/>
      <c r="X866" s="1297"/>
      <c r="Y866" s="1297"/>
      <c r="Z866" s="1297"/>
      <c r="AA866" s="1297"/>
      <c r="AB866" s="1297"/>
      <c r="AC866" s="1297"/>
    </row>
    <row r="867">
      <c r="A867" s="1297"/>
      <c r="B867" s="1297"/>
      <c r="C867" s="1297"/>
      <c r="D867" s="1297"/>
      <c r="E867" s="1297"/>
      <c r="F867" s="1296"/>
      <c r="G867" s="1296"/>
      <c r="H867" s="1296"/>
      <c r="I867" s="1296"/>
      <c r="J867" s="1296"/>
      <c r="K867" s="1296"/>
      <c r="L867" s="1297"/>
      <c r="M867" s="1297"/>
      <c r="N867" s="1297"/>
      <c r="O867" s="1297"/>
      <c r="P867" s="1297"/>
      <c r="Q867" s="1297"/>
      <c r="R867" s="1297"/>
      <c r="S867" s="1297"/>
      <c r="T867" s="1297"/>
      <c r="U867" s="1297"/>
      <c r="V867" s="1297"/>
      <c r="W867" s="1297"/>
      <c r="X867" s="1297"/>
      <c r="Y867" s="1297"/>
      <c r="Z867" s="1297"/>
      <c r="AA867" s="1297"/>
      <c r="AB867" s="1297"/>
      <c r="AC867" s="1297"/>
    </row>
    <row r="868">
      <c r="A868" s="1297"/>
      <c r="B868" s="1297"/>
      <c r="C868" s="1297"/>
      <c r="D868" s="1297"/>
      <c r="E868" s="1297"/>
      <c r="F868" s="1296"/>
      <c r="G868" s="1296"/>
      <c r="H868" s="1296"/>
      <c r="I868" s="1296"/>
      <c r="J868" s="1296"/>
      <c r="K868" s="1296"/>
      <c r="L868" s="1297"/>
      <c r="M868" s="1297"/>
      <c r="N868" s="1297"/>
      <c r="O868" s="1297"/>
      <c r="P868" s="1297"/>
      <c r="Q868" s="1297"/>
      <c r="R868" s="1297"/>
      <c r="S868" s="1297"/>
      <c r="T868" s="1297"/>
      <c r="U868" s="1297"/>
      <c r="V868" s="1297"/>
      <c r="W868" s="1297"/>
      <c r="X868" s="1297"/>
      <c r="Y868" s="1297"/>
      <c r="Z868" s="1297"/>
      <c r="AA868" s="1297"/>
      <c r="AB868" s="1297"/>
      <c r="AC868" s="1297"/>
    </row>
    <row r="869">
      <c r="A869" s="1297"/>
      <c r="B869" s="1297"/>
      <c r="C869" s="1297"/>
      <c r="D869" s="1297"/>
      <c r="E869" s="1297"/>
      <c r="F869" s="1296"/>
      <c r="G869" s="1296"/>
      <c r="H869" s="1296"/>
      <c r="I869" s="1296"/>
      <c r="J869" s="1296"/>
      <c r="K869" s="1296"/>
      <c r="L869" s="1297"/>
      <c r="M869" s="1297"/>
      <c r="N869" s="1297"/>
      <c r="O869" s="1297"/>
      <c r="P869" s="1297"/>
      <c r="Q869" s="1297"/>
      <c r="R869" s="1297"/>
      <c r="S869" s="1297"/>
      <c r="T869" s="1297"/>
      <c r="U869" s="1297"/>
      <c r="V869" s="1297"/>
      <c r="W869" s="1297"/>
      <c r="X869" s="1297"/>
      <c r="Y869" s="1297"/>
      <c r="Z869" s="1297"/>
      <c r="AA869" s="1297"/>
      <c r="AB869" s="1297"/>
      <c r="AC869" s="1297"/>
    </row>
    <row r="870">
      <c r="A870" s="1297"/>
      <c r="B870" s="1297"/>
      <c r="C870" s="1297"/>
      <c r="D870" s="1297"/>
      <c r="E870" s="1297"/>
      <c r="F870" s="1296"/>
      <c r="G870" s="1296"/>
      <c r="H870" s="1296"/>
      <c r="I870" s="1296"/>
      <c r="J870" s="1296"/>
      <c r="K870" s="1296"/>
      <c r="L870" s="1297"/>
      <c r="M870" s="1297"/>
      <c r="N870" s="1297"/>
      <c r="O870" s="1297"/>
      <c r="P870" s="1297"/>
      <c r="Q870" s="1297"/>
      <c r="R870" s="1297"/>
      <c r="S870" s="1297"/>
      <c r="T870" s="1297"/>
      <c r="U870" s="1297"/>
      <c r="V870" s="1297"/>
      <c r="W870" s="1297"/>
      <c r="X870" s="1297"/>
      <c r="Y870" s="1297"/>
      <c r="Z870" s="1297"/>
      <c r="AA870" s="1297"/>
      <c r="AB870" s="1297"/>
      <c r="AC870" s="1297"/>
    </row>
    <row r="871">
      <c r="A871" s="1297"/>
      <c r="B871" s="1297"/>
      <c r="C871" s="1297"/>
      <c r="D871" s="1297"/>
      <c r="E871" s="1297"/>
      <c r="F871" s="1296"/>
      <c r="G871" s="1296"/>
      <c r="H871" s="1296"/>
      <c r="I871" s="1296"/>
      <c r="J871" s="1296"/>
      <c r="K871" s="1296"/>
      <c r="L871" s="1297"/>
      <c r="M871" s="1297"/>
      <c r="N871" s="1297"/>
      <c r="O871" s="1297"/>
      <c r="P871" s="1297"/>
      <c r="Q871" s="1297"/>
      <c r="R871" s="1297"/>
      <c r="S871" s="1297"/>
      <c r="T871" s="1297"/>
      <c r="U871" s="1297"/>
      <c r="V871" s="1297"/>
      <c r="W871" s="1297"/>
      <c r="X871" s="1297"/>
      <c r="Y871" s="1297"/>
      <c r="Z871" s="1297"/>
      <c r="AA871" s="1297"/>
      <c r="AB871" s="1297"/>
      <c r="AC871" s="1297"/>
    </row>
    <row r="872">
      <c r="A872" s="1297"/>
      <c r="B872" s="1297"/>
      <c r="C872" s="1297"/>
      <c r="D872" s="1297"/>
      <c r="E872" s="1297"/>
      <c r="F872" s="1296"/>
      <c r="G872" s="1296"/>
      <c r="H872" s="1296"/>
      <c r="I872" s="1296"/>
      <c r="J872" s="1296"/>
      <c r="K872" s="1296"/>
      <c r="L872" s="1297"/>
      <c r="M872" s="1297"/>
      <c r="N872" s="1297"/>
      <c r="O872" s="1297"/>
      <c r="P872" s="1297"/>
      <c r="Q872" s="1297"/>
      <c r="R872" s="1297"/>
      <c r="S872" s="1297"/>
      <c r="T872" s="1297"/>
      <c r="U872" s="1297"/>
      <c r="V872" s="1297"/>
      <c r="W872" s="1297"/>
      <c r="X872" s="1297"/>
      <c r="Y872" s="1297"/>
      <c r="Z872" s="1297"/>
      <c r="AA872" s="1297"/>
      <c r="AB872" s="1297"/>
      <c r="AC872" s="1297"/>
    </row>
    <row r="873">
      <c r="A873" s="1297"/>
      <c r="B873" s="1297"/>
      <c r="C873" s="1297"/>
      <c r="D873" s="1297"/>
      <c r="E873" s="1297"/>
      <c r="F873" s="1296"/>
      <c r="G873" s="1296"/>
      <c r="H873" s="1296"/>
      <c r="I873" s="1296"/>
      <c r="J873" s="1296"/>
      <c r="K873" s="1296"/>
      <c r="L873" s="1297"/>
      <c r="M873" s="1297"/>
      <c r="N873" s="1297"/>
      <c r="O873" s="1297"/>
      <c r="P873" s="1297"/>
      <c r="Q873" s="1297"/>
      <c r="R873" s="1297"/>
      <c r="S873" s="1297"/>
      <c r="T873" s="1297"/>
      <c r="U873" s="1297"/>
      <c r="V873" s="1297"/>
      <c r="W873" s="1297"/>
      <c r="X873" s="1297"/>
      <c r="Y873" s="1297"/>
      <c r="Z873" s="1297"/>
      <c r="AA873" s="1297"/>
      <c r="AB873" s="1297"/>
      <c r="AC873" s="1297"/>
    </row>
    <row r="874">
      <c r="A874" s="1297"/>
      <c r="B874" s="1297"/>
      <c r="C874" s="1297"/>
      <c r="D874" s="1297"/>
      <c r="E874" s="1297"/>
      <c r="F874" s="1296"/>
      <c r="G874" s="1296"/>
      <c r="H874" s="1296"/>
      <c r="I874" s="1296"/>
      <c r="J874" s="1296"/>
      <c r="K874" s="1296"/>
      <c r="L874" s="1297"/>
      <c r="M874" s="1297"/>
      <c r="N874" s="1297"/>
      <c r="O874" s="1297"/>
      <c r="P874" s="1297"/>
      <c r="Q874" s="1297"/>
      <c r="R874" s="1297"/>
      <c r="S874" s="1297"/>
      <c r="T874" s="1297"/>
      <c r="U874" s="1297"/>
      <c r="V874" s="1297"/>
      <c r="W874" s="1297"/>
      <c r="X874" s="1297"/>
      <c r="Y874" s="1297"/>
      <c r="Z874" s="1297"/>
      <c r="AA874" s="1297"/>
      <c r="AB874" s="1297"/>
      <c r="AC874" s="1297"/>
    </row>
    <row r="875">
      <c r="A875" s="1297"/>
      <c r="B875" s="1297"/>
      <c r="C875" s="1297"/>
      <c r="D875" s="1297"/>
      <c r="E875" s="1297"/>
      <c r="F875" s="1296"/>
      <c r="G875" s="1296"/>
      <c r="H875" s="1296"/>
      <c r="I875" s="1296"/>
      <c r="J875" s="1296"/>
      <c r="K875" s="1296"/>
      <c r="L875" s="1297"/>
      <c r="M875" s="1297"/>
      <c r="N875" s="1297"/>
      <c r="O875" s="1297"/>
      <c r="P875" s="1297"/>
      <c r="Q875" s="1297"/>
      <c r="R875" s="1297"/>
      <c r="S875" s="1297"/>
      <c r="T875" s="1297"/>
      <c r="U875" s="1297"/>
      <c r="V875" s="1297"/>
      <c r="W875" s="1297"/>
      <c r="X875" s="1297"/>
      <c r="Y875" s="1297"/>
      <c r="Z875" s="1297"/>
      <c r="AA875" s="1297"/>
      <c r="AB875" s="1297"/>
      <c r="AC875" s="1297"/>
    </row>
    <row r="876">
      <c r="A876" s="1297"/>
      <c r="B876" s="1297"/>
      <c r="C876" s="1297"/>
      <c r="D876" s="1297"/>
      <c r="E876" s="1297"/>
      <c r="F876" s="1296"/>
      <c r="G876" s="1296"/>
      <c r="H876" s="1296"/>
      <c r="I876" s="1296"/>
      <c r="J876" s="1296"/>
      <c r="K876" s="1296"/>
      <c r="L876" s="1297"/>
      <c r="M876" s="1297"/>
      <c r="N876" s="1297"/>
      <c r="O876" s="1297"/>
      <c r="P876" s="1297"/>
      <c r="Q876" s="1297"/>
      <c r="R876" s="1297"/>
      <c r="S876" s="1297"/>
      <c r="T876" s="1297"/>
      <c r="U876" s="1297"/>
      <c r="V876" s="1297"/>
      <c r="W876" s="1297"/>
      <c r="X876" s="1297"/>
      <c r="Y876" s="1297"/>
      <c r="Z876" s="1297"/>
      <c r="AA876" s="1297"/>
      <c r="AB876" s="1297"/>
      <c r="AC876" s="1297"/>
    </row>
    <row r="877">
      <c r="A877" s="1297"/>
      <c r="B877" s="1297"/>
      <c r="C877" s="1297"/>
      <c r="D877" s="1297"/>
      <c r="E877" s="1297"/>
      <c r="F877" s="1296"/>
      <c r="G877" s="1296"/>
      <c r="H877" s="1296"/>
      <c r="I877" s="1296"/>
      <c r="J877" s="1296"/>
      <c r="K877" s="1296"/>
      <c r="L877" s="1297"/>
      <c r="M877" s="1297"/>
      <c r="N877" s="1297"/>
      <c r="O877" s="1297"/>
      <c r="P877" s="1297"/>
      <c r="Q877" s="1297"/>
      <c r="R877" s="1297"/>
      <c r="S877" s="1297"/>
      <c r="T877" s="1297"/>
      <c r="U877" s="1297"/>
      <c r="V877" s="1297"/>
      <c r="W877" s="1297"/>
      <c r="X877" s="1297"/>
      <c r="Y877" s="1297"/>
      <c r="Z877" s="1297"/>
      <c r="AA877" s="1297"/>
      <c r="AB877" s="1297"/>
      <c r="AC877" s="1297"/>
    </row>
    <row r="878">
      <c r="A878" s="1297"/>
      <c r="B878" s="1297"/>
      <c r="C878" s="1297"/>
      <c r="D878" s="1297"/>
      <c r="E878" s="1297"/>
      <c r="F878" s="1296"/>
      <c r="G878" s="1296"/>
      <c r="H878" s="1296"/>
      <c r="I878" s="1296"/>
      <c r="J878" s="1296"/>
      <c r="K878" s="1296"/>
      <c r="L878" s="1297"/>
      <c r="M878" s="1297"/>
      <c r="N878" s="1297"/>
      <c r="O878" s="1297"/>
      <c r="P878" s="1297"/>
      <c r="Q878" s="1297"/>
      <c r="R878" s="1297"/>
      <c r="S878" s="1297"/>
      <c r="T878" s="1297"/>
      <c r="U878" s="1297"/>
      <c r="V878" s="1297"/>
      <c r="W878" s="1297"/>
      <c r="X878" s="1297"/>
      <c r="Y878" s="1297"/>
      <c r="Z878" s="1297"/>
      <c r="AA878" s="1297"/>
      <c r="AB878" s="1297"/>
      <c r="AC878" s="1297"/>
    </row>
    <row r="879">
      <c r="A879" s="1297"/>
      <c r="B879" s="1297"/>
      <c r="C879" s="1297"/>
      <c r="D879" s="1297"/>
      <c r="E879" s="1297"/>
      <c r="F879" s="1296"/>
      <c r="G879" s="1296"/>
      <c r="H879" s="1296"/>
      <c r="I879" s="1296"/>
      <c r="J879" s="1296"/>
      <c r="K879" s="1296"/>
      <c r="L879" s="1297"/>
      <c r="M879" s="1297"/>
      <c r="N879" s="1297"/>
      <c r="O879" s="1297"/>
      <c r="P879" s="1297"/>
      <c r="Q879" s="1297"/>
      <c r="R879" s="1297"/>
      <c r="S879" s="1297"/>
      <c r="T879" s="1297"/>
      <c r="U879" s="1297"/>
      <c r="V879" s="1297"/>
      <c r="W879" s="1297"/>
      <c r="X879" s="1297"/>
      <c r="Y879" s="1297"/>
      <c r="Z879" s="1297"/>
      <c r="AA879" s="1297"/>
      <c r="AB879" s="1297"/>
      <c r="AC879" s="1297"/>
    </row>
    <row r="880">
      <c r="A880" s="1297"/>
      <c r="B880" s="1297"/>
      <c r="C880" s="1297"/>
      <c r="D880" s="1297"/>
      <c r="E880" s="1297"/>
      <c r="F880" s="1296"/>
      <c r="G880" s="1296"/>
      <c r="H880" s="1296"/>
      <c r="I880" s="1296"/>
      <c r="J880" s="1296"/>
      <c r="K880" s="1296"/>
      <c r="L880" s="1297"/>
      <c r="M880" s="1297"/>
      <c r="N880" s="1297"/>
      <c r="O880" s="1297"/>
      <c r="P880" s="1297"/>
      <c r="Q880" s="1297"/>
      <c r="R880" s="1297"/>
      <c r="S880" s="1297"/>
      <c r="T880" s="1297"/>
      <c r="U880" s="1297"/>
      <c r="V880" s="1297"/>
      <c r="W880" s="1297"/>
      <c r="X880" s="1297"/>
      <c r="Y880" s="1297"/>
      <c r="Z880" s="1297"/>
      <c r="AA880" s="1297"/>
      <c r="AB880" s="1297"/>
      <c r="AC880" s="1297"/>
    </row>
    <row r="881">
      <c r="A881" s="1297"/>
      <c r="B881" s="1297"/>
      <c r="C881" s="1297"/>
      <c r="D881" s="1297"/>
      <c r="E881" s="1297"/>
      <c r="F881" s="1296"/>
      <c r="G881" s="1296"/>
      <c r="H881" s="1296"/>
      <c r="I881" s="1296"/>
      <c r="J881" s="1296"/>
      <c r="K881" s="1296"/>
      <c r="L881" s="1297"/>
      <c r="M881" s="1297"/>
      <c r="N881" s="1297"/>
      <c r="O881" s="1297"/>
      <c r="P881" s="1297"/>
      <c r="Q881" s="1297"/>
      <c r="R881" s="1297"/>
      <c r="S881" s="1297"/>
      <c r="T881" s="1297"/>
      <c r="U881" s="1297"/>
      <c r="V881" s="1297"/>
      <c r="W881" s="1297"/>
      <c r="X881" s="1297"/>
      <c r="Y881" s="1297"/>
      <c r="Z881" s="1297"/>
      <c r="AA881" s="1297"/>
      <c r="AB881" s="1297"/>
      <c r="AC881" s="1297"/>
    </row>
    <row r="882">
      <c r="A882" s="1297"/>
      <c r="B882" s="1297"/>
      <c r="C882" s="1297"/>
      <c r="D882" s="1297"/>
      <c r="E882" s="1297"/>
      <c r="F882" s="1296"/>
      <c r="G882" s="1296"/>
      <c r="H882" s="1296"/>
      <c r="I882" s="1296"/>
      <c r="J882" s="1296"/>
      <c r="K882" s="1296"/>
      <c r="L882" s="1297"/>
      <c r="M882" s="1297"/>
      <c r="N882" s="1297"/>
      <c r="O882" s="1297"/>
      <c r="P882" s="1297"/>
      <c r="Q882" s="1297"/>
      <c r="R882" s="1297"/>
      <c r="S882" s="1297"/>
      <c r="T882" s="1297"/>
      <c r="U882" s="1297"/>
      <c r="V882" s="1297"/>
      <c r="W882" s="1297"/>
      <c r="X882" s="1297"/>
      <c r="Y882" s="1297"/>
      <c r="Z882" s="1297"/>
      <c r="AA882" s="1297"/>
      <c r="AB882" s="1297"/>
      <c r="AC882" s="1297"/>
    </row>
    <row r="883">
      <c r="A883" s="1297"/>
      <c r="B883" s="1297"/>
      <c r="C883" s="1297"/>
      <c r="D883" s="1297"/>
      <c r="E883" s="1297"/>
      <c r="F883" s="1296"/>
      <c r="G883" s="1296"/>
      <c r="H883" s="1296"/>
      <c r="I883" s="1296"/>
      <c r="J883" s="1296"/>
      <c r="K883" s="1296"/>
      <c r="L883" s="1297"/>
      <c r="M883" s="1297"/>
      <c r="N883" s="1297"/>
      <c r="O883" s="1297"/>
      <c r="P883" s="1297"/>
      <c r="Q883" s="1297"/>
      <c r="R883" s="1297"/>
      <c r="S883" s="1297"/>
      <c r="T883" s="1297"/>
      <c r="U883" s="1297"/>
      <c r="V883" s="1297"/>
      <c r="W883" s="1297"/>
      <c r="X883" s="1297"/>
      <c r="Y883" s="1297"/>
      <c r="Z883" s="1297"/>
      <c r="AA883" s="1297"/>
      <c r="AB883" s="1297"/>
      <c r="AC883" s="1297"/>
    </row>
    <row r="884">
      <c r="A884" s="1297"/>
      <c r="B884" s="1297"/>
      <c r="C884" s="1297"/>
      <c r="D884" s="1297"/>
      <c r="E884" s="1297"/>
      <c r="F884" s="1296"/>
      <c r="G884" s="1296"/>
      <c r="H884" s="1296"/>
      <c r="I884" s="1296"/>
      <c r="J884" s="1296"/>
      <c r="K884" s="1296"/>
      <c r="L884" s="1297"/>
      <c r="M884" s="1297"/>
      <c r="N884" s="1297"/>
      <c r="O884" s="1297"/>
      <c r="P884" s="1297"/>
      <c r="Q884" s="1297"/>
      <c r="R884" s="1297"/>
      <c r="S884" s="1297"/>
      <c r="T884" s="1297"/>
      <c r="U884" s="1297"/>
      <c r="V884" s="1297"/>
      <c r="W884" s="1297"/>
      <c r="X884" s="1297"/>
      <c r="Y884" s="1297"/>
      <c r="Z884" s="1297"/>
      <c r="AA884" s="1297"/>
      <c r="AB884" s="1297"/>
      <c r="AC884" s="1297"/>
    </row>
    <row r="885">
      <c r="A885" s="1297"/>
      <c r="B885" s="1297"/>
      <c r="C885" s="1297"/>
      <c r="D885" s="1297"/>
      <c r="E885" s="1297"/>
      <c r="F885" s="1296"/>
      <c r="G885" s="1296"/>
      <c r="H885" s="1296"/>
      <c r="I885" s="1296"/>
      <c r="J885" s="1296"/>
      <c r="K885" s="1296"/>
      <c r="L885" s="1297"/>
      <c r="M885" s="1297"/>
      <c r="N885" s="1297"/>
      <c r="O885" s="1297"/>
      <c r="P885" s="1297"/>
      <c r="Q885" s="1297"/>
      <c r="R885" s="1297"/>
      <c r="S885" s="1297"/>
      <c r="T885" s="1297"/>
      <c r="U885" s="1297"/>
      <c r="V885" s="1297"/>
      <c r="W885" s="1297"/>
      <c r="X885" s="1297"/>
      <c r="Y885" s="1297"/>
      <c r="Z885" s="1297"/>
      <c r="AA885" s="1297"/>
      <c r="AB885" s="1297"/>
      <c r="AC885" s="1297"/>
    </row>
    <row r="886">
      <c r="A886" s="1297"/>
      <c r="B886" s="1297"/>
      <c r="C886" s="1297"/>
      <c r="D886" s="1297"/>
      <c r="E886" s="1297"/>
      <c r="F886" s="1296"/>
      <c r="G886" s="1296"/>
      <c r="H886" s="1296"/>
      <c r="I886" s="1296"/>
      <c r="J886" s="1296"/>
      <c r="K886" s="1296"/>
      <c r="L886" s="1297"/>
      <c r="M886" s="1297"/>
      <c r="N886" s="1297"/>
      <c r="O886" s="1297"/>
      <c r="P886" s="1297"/>
      <c r="Q886" s="1297"/>
      <c r="R886" s="1297"/>
      <c r="S886" s="1297"/>
      <c r="T886" s="1297"/>
      <c r="U886" s="1297"/>
      <c r="V886" s="1297"/>
      <c r="W886" s="1297"/>
      <c r="X886" s="1297"/>
      <c r="Y886" s="1297"/>
      <c r="Z886" s="1297"/>
      <c r="AA886" s="1297"/>
      <c r="AB886" s="1297"/>
      <c r="AC886" s="1297"/>
    </row>
    <row r="887">
      <c r="A887" s="1297"/>
      <c r="B887" s="1297"/>
      <c r="C887" s="1297"/>
      <c r="D887" s="1297"/>
      <c r="E887" s="1297"/>
      <c r="F887" s="1296"/>
      <c r="G887" s="1296"/>
      <c r="H887" s="1296"/>
      <c r="I887" s="1296"/>
      <c r="J887" s="1296"/>
      <c r="K887" s="1296"/>
      <c r="L887" s="1297"/>
      <c r="M887" s="1297"/>
      <c r="N887" s="1297"/>
      <c r="O887" s="1297"/>
      <c r="P887" s="1297"/>
      <c r="Q887" s="1297"/>
      <c r="R887" s="1297"/>
      <c r="S887" s="1297"/>
      <c r="T887" s="1297"/>
      <c r="U887" s="1297"/>
      <c r="V887" s="1297"/>
      <c r="W887" s="1297"/>
      <c r="X887" s="1297"/>
      <c r="Y887" s="1297"/>
      <c r="Z887" s="1297"/>
      <c r="AA887" s="1297"/>
      <c r="AB887" s="1297"/>
      <c r="AC887" s="1297"/>
    </row>
    <row r="888">
      <c r="A888" s="1297"/>
      <c r="B888" s="1297"/>
      <c r="C888" s="1297"/>
      <c r="D888" s="1297"/>
      <c r="E888" s="1297"/>
      <c r="F888" s="1296"/>
      <c r="G888" s="1296"/>
      <c r="H888" s="1296"/>
      <c r="I888" s="1296"/>
      <c r="J888" s="1296"/>
      <c r="K888" s="1296"/>
      <c r="L888" s="1297"/>
      <c r="M888" s="1297"/>
      <c r="N888" s="1297"/>
      <c r="O888" s="1297"/>
      <c r="P888" s="1297"/>
      <c r="Q888" s="1297"/>
      <c r="R888" s="1297"/>
      <c r="S888" s="1297"/>
      <c r="T888" s="1297"/>
      <c r="U888" s="1297"/>
      <c r="V888" s="1297"/>
      <c r="W888" s="1297"/>
      <c r="X888" s="1297"/>
      <c r="Y888" s="1297"/>
      <c r="Z888" s="1297"/>
      <c r="AA888" s="1297"/>
      <c r="AB888" s="1297"/>
      <c r="AC888" s="1297"/>
    </row>
    <row r="889">
      <c r="A889" s="1297"/>
      <c r="B889" s="1297"/>
      <c r="C889" s="1297"/>
      <c r="D889" s="1297"/>
      <c r="E889" s="1297"/>
      <c r="F889" s="1296"/>
      <c r="G889" s="1296"/>
      <c r="H889" s="1296"/>
      <c r="I889" s="1296"/>
      <c r="J889" s="1296"/>
      <c r="K889" s="1296"/>
      <c r="L889" s="1297"/>
      <c r="M889" s="1297"/>
      <c r="N889" s="1297"/>
      <c r="O889" s="1297"/>
      <c r="P889" s="1297"/>
      <c r="Q889" s="1297"/>
      <c r="R889" s="1297"/>
      <c r="S889" s="1297"/>
      <c r="T889" s="1297"/>
      <c r="U889" s="1297"/>
      <c r="V889" s="1297"/>
      <c r="W889" s="1297"/>
      <c r="X889" s="1297"/>
      <c r="Y889" s="1297"/>
      <c r="Z889" s="1297"/>
      <c r="AA889" s="1297"/>
      <c r="AB889" s="1297"/>
      <c r="AC889" s="1297"/>
    </row>
    <row r="890">
      <c r="A890" s="1297"/>
      <c r="B890" s="1297"/>
      <c r="C890" s="1297"/>
      <c r="D890" s="1297"/>
      <c r="E890" s="1297"/>
      <c r="F890" s="1296"/>
      <c r="G890" s="1296"/>
      <c r="H890" s="1296"/>
      <c r="I890" s="1296"/>
      <c r="J890" s="1296"/>
      <c r="K890" s="1296"/>
      <c r="L890" s="1297"/>
      <c r="M890" s="1297"/>
      <c r="N890" s="1297"/>
      <c r="O890" s="1297"/>
      <c r="P890" s="1297"/>
      <c r="Q890" s="1297"/>
      <c r="R890" s="1297"/>
      <c r="S890" s="1297"/>
      <c r="T890" s="1297"/>
      <c r="U890" s="1297"/>
      <c r="V890" s="1297"/>
      <c r="W890" s="1297"/>
      <c r="X890" s="1297"/>
      <c r="Y890" s="1297"/>
      <c r="Z890" s="1297"/>
      <c r="AA890" s="1297"/>
      <c r="AB890" s="1297"/>
      <c r="AC890" s="1297"/>
    </row>
    <row r="891">
      <c r="A891" s="1297"/>
      <c r="B891" s="1297"/>
      <c r="C891" s="1297"/>
      <c r="D891" s="1297"/>
      <c r="E891" s="1297"/>
      <c r="F891" s="1296"/>
      <c r="G891" s="1296"/>
      <c r="H891" s="1296"/>
      <c r="I891" s="1296"/>
      <c r="J891" s="1296"/>
      <c r="K891" s="1296"/>
      <c r="L891" s="1297"/>
      <c r="M891" s="1297"/>
      <c r="N891" s="1297"/>
      <c r="O891" s="1297"/>
      <c r="P891" s="1297"/>
      <c r="Q891" s="1297"/>
      <c r="R891" s="1297"/>
      <c r="S891" s="1297"/>
      <c r="T891" s="1297"/>
      <c r="U891" s="1297"/>
      <c r="V891" s="1297"/>
      <c r="W891" s="1297"/>
      <c r="X891" s="1297"/>
      <c r="Y891" s="1297"/>
      <c r="Z891" s="1297"/>
      <c r="AA891" s="1297"/>
      <c r="AB891" s="1297"/>
      <c r="AC891" s="1297"/>
    </row>
    <row r="892">
      <c r="A892" s="1297"/>
      <c r="B892" s="1297"/>
      <c r="C892" s="1297"/>
      <c r="D892" s="1297"/>
      <c r="E892" s="1297"/>
      <c r="F892" s="1296"/>
      <c r="G892" s="1296"/>
      <c r="H892" s="1296"/>
      <c r="I892" s="1296"/>
      <c r="J892" s="1296"/>
      <c r="K892" s="1296"/>
      <c r="L892" s="1297"/>
      <c r="M892" s="1297"/>
      <c r="N892" s="1297"/>
      <c r="O892" s="1297"/>
      <c r="P892" s="1297"/>
      <c r="Q892" s="1297"/>
      <c r="R892" s="1297"/>
      <c r="S892" s="1297"/>
      <c r="T892" s="1297"/>
      <c r="U892" s="1297"/>
      <c r="V892" s="1297"/>
      <c r="W892" s="1297"/>
      <c r="X892" s="1297"/>
      <c r="Y892" s="1297"/>
      <c r="Z892" s="1297"/>
      <c r="AA892" s="1297"/>
      <c r="AB892" s="1297"/>
      <c r="AC892" s="1297"/>
    </row>
    <row r="893">
      <c r="A893" s="1297"/>
      <c r="B893" s="1297"/>
      <c r="C893" s="1297"/>
      <c r="D893" s="1297"/>
      <c r="E893" s="1297"/>
      <c r="F893" s="1296"/>
      <c r="G893" s="1296"/>
      <c r="H893" s="1296"/>
      <c r="I893" s="1296"/>
      <c r="J893" s="1296"/>
      <c r="K893" s="1296"/>
      <c r="L893" s="1297"/>
      <c r="M893" s="1297"/>
      <c r="N893" s="1297"/>
      <c r="O893" s="1297"/>
      <c r="P893" s="1297"/>
      <c r="Q893" s="1297"/>
      <c r="R893" s="1297"/>
      <c r="S893" s="1297"/>
      <c r="T893" s="1297"/>
      <c r="U893" s="1297"/>
      <c r="V893" s="1297"/>
      <c r="W893" s="1297"/>
      <c r="X893" s="1297"/>
      <c r="Y893" s="1297"/>
      <c r="Z893" s="1297"/>
      <c r="AA893" s="1297"/>
      <c r="AB893" s="1297"/>
      <c r="AC893" s="1297"/>
    </row>
    <row r="894">
      <c r="A894" s="1297"/>
      <c r="B894" s="1297"/>
      <c r="C894" s="1297"/>
      <c r="D894" s="1297"/>
      <c r="E894" s="1297"/>
      <c r="F894" s="1296"/>
      <c r="G894" s="1296"/>
      <c r="H894" s="1296"/>
      <c r="I894" s="1296"/>
      <c r="J894" s="1296"/>
      <c r="K894" s="1296"/>
      <c r="L894" s="1297"/>
      <c r="M894" s="1297"/>
      <c r="N894" s="1297"/>
      <c r="O894" s="1297"/>
      <c r="P894" s="1297"/>
      <c r="Q894" s="1297"/>
      <c r="R894" s="1297"/>
      <c r="S894" s="1297"/>
      <c r="T894" s="1297"/>
      <c r="U894" s="1297"/>
      <c r="V894" s="1297"/>
      <c r="W894" s="1297"/>
      <c r="X894" s="1297"/>
      <c r="Y894" s="1297"/>
      <c r="Z894" s="1297"/>
      <c r="AA894" s="1297"/>
      <c r="AB894" s="1297"/>
      <c r="AC894" s="1297"/>
    </row>
    <row r="895">
      <c r="A895" s="1297"/>
      <c r="B895" s="1297"/>
      <c r="C895" s="1297"/>
      <c r="D895" s="1297"/>
      <c r="E895" s="1297"/>
      <c r="F895" s="1296"/>
      <c r="G895" s="1296"/>
      <c r="H895" s="1296"/>
      <c r="I895" s="1296"/>
      <c r="J895" s="1296"/>
      <c r="K895" s="1296"/>
      <c r="L895" s="1297"/>
      <c r="M895" s="1297"/>
      <c r="N895" s="1297"/>
      <c r="O895" s="1297"/>
      <c r="P895" s="1297"/>
      <c r="Q895" s="1297"/>
      <c r="R895" s="1297"/>
      <c r="S895" s="1297"/>
      <c r="T895" s="1297"/>
      <c r="U895" s="1297"/>
      <c r="V895" s="1297"/>
      <c r="W895" s="1297"/>
      <c r="X895" s="1297"/>
      <c r="Y895" s="1297"/>
      <c r="Z895" s="1297"/>
      <c r="AA895" s="1297"/>
      <c r="AB895" s="1297"/>
      <c r="AC895" s="1297"/>
    </row>
    <row r="896">
      <c r="A896" s="1297"/>
      <c r="B896" s="1297"/>
      <c r="C896" s="1297"/>
      <c r="D896" s="1297"/>
      <c r="E896" s="1297"/>
      <c r="F896" s="1296"/>
      <c r="G896" s="1296"/>
      <c r="H896" s="1296"/>
      <c r="I896" s="1296"/>
      <c r="J896" s="1296"/>
      <c r="K896" s="1296"/>
      <c r="L896" s="1297"/>
      <c r="M896" s="1297"/>
      <c r="N896" s="1297"/>
      <c r="O896" s="1297"/>
      <c r="P896" s="1297"/>
      <c r="Q896" s="1297"/>
      <c r="R896" s="1297"/>
      <c r="S896" s="1297"/>
      <c r="T896" s="1297"/>
      <c r="U896" s="1297"/>
      <c r="V896" s="1297"/>
      <c r="W896" s="1297"/>
      <c r="X896" s="1297"/>
      <c r="Y896" s="1297"/>
      <c r="Z896" s="1297"/>
      <c r="AA896" s="1297"/>
      <c r="AB896" s="1297"/>
      <c r="AC896" s="1297"/>
    </row>
    <row r="897">
      <c r="A897" s="1297"/>
      <c r="B897" s="1297"/>
      <c r="C897" s="1297"/>
      <c r="D897" s="1297"/>
      <c r="E897" s="1297"/>
      <c r="F897" s="1296"/>
      <c r="G897" s="1296"/>
      <c r="H897" s="1296"/>
      <c r="I897" s="1296"/>
      <c r="J897" s="1296"/>
      <c r="K897" s="1296"/>
      <c r="L897" s="1297"/>
      <c r="M897" s="1297"/>
      <c r="N897" s="1297"/>
      <c r="O897" s="1297"/>
      <c r="P897" s="1297"/>
      <c r="Q897" s="1297"/>
      <c r="R897" s="1297"/>
      <c r="S897" s="1297"/>
      <c r="T897" s="1297"/>
      <c r="U897" s="1297"/>
      <c r="V897" s="1297"/>
      <c r="W897" s="1297"/>
      <c r="X897" s="1297"/>
      <c r="Y897" s="1297"/>
      <c r="Z897" s="1297"/>
      <c r="AA897" s="1297"/>
      <c r="AB897" s="1297"/>
      <c r="AC897" s="1297"/>
    </row>
    <row r="898">
      <c r="A898" s="1297"/>
      <c r="B898" s="1297"/>
      <c r="C898" s="1297"/>
      <c r="D898" s="1297"/>
      <c r="E898" s="1297"/>
      <c r="F898" s="1296"/>
      <c r="G898" s="1296"/>
      <c r="H898" s="1296"/>
      <c r="I898" s="1296"/>
      <c r="J898" s="1296"/>
      <c r="K898" s="1296"/>
      <c r="L898" s="1297"/>
      <c r="M898" s="1297"/>
      <c r="N898" s="1297"/>
      <c r="O898" s="1297"/>
      <c r="P898" s="1297"/>
      <c r="Q898" s="1297"/>
      <c r="R898" s="1297"/>
      <c r="S898" s="1297"/>
      <c r="T898" s="1297"/>
      <c r="U898" s="1297"/>
      <c r="V898" s="1297"/>
      <c r="W898" s="1297"/>
      <c r="X898" s="1297"/>
      <c r="Y898" s="1297"/>
      <c r="Z898" s="1297"/>
      <c r="AA898" s="1297"/>
      <c r="AB898" s="1297"/>
      <c r="AC898" s="1297"/>
    </row>
    <row r="899">
      <c r="A899" s="1297"/>
      <c r="B899" s="1297"/>
      <c r="C899" s="1297"/>
      <c r="D899" s="1297"/>
      <c r="E899" s="1297"/>
      <c r="F899" s="1296"/>
      <c r="G899" s="1296"/>
      <c r="H899" s="1296"/>
      <c r="I899" s="1296"/>
      <c r="J899" s="1296"/>
      <c r="K899" s="1296"/>
      <c r="L899" s="1297"/>
      <c r="M899" s="1297"/>
      <c r="N899" s="1297"/>
      <c r="O899" s="1297"/>
      <c r="P899" s="1297"/>
      <c r="Q899" s="1297"/>
      <c r="R899" s="1297"/>
      <c r="S899" s="1297"/>
      <c r="T899" s="1297"/>
      <c r="U899" s="1297"/>
      <c r="V899" s="1297"/>
      <c r="W899" s="1297"/>
      <c r="X899" s="1297"/>
      <c r="Y899" s="1297"/>
      <c r="Z899" s="1297"/>
      <c r="AA899" s="1297"/>
      <c r="AB899" s="1297"/>
      <c r="AC899" s="1297"/>
    </row>
    <row r="900">
      <c r="A900" s="1297"/>
      <c r="B900" s="1297"/>
      <c r="C900" s="1297"/>
      <c r="D900" s="1297"/>
      <c r="E900" s="1297"/>
      <c r="F900" s="1296"/>
      <c r="G900" s="1296"/>
      <c r="H900" s="1296"/>
      <c r="I900" s="1296"/>
      <c r="J900" s="1296"/>
      <c r="K900" s="1296"/>
      <c r="L900" s="1297"/>
      <c r="M900" s="1297"/>
      <c r="N900" s="1297"/>
      <c r="O900" s="1297"/>
      <c r="P900" s="1297"/>
      <c r="Q900" s="1297"/>
      <c r="R900" s="1297"/>
      <c r="S900" s="1297"/>
      <c r="T900" s="1297"/>
      <c r="U900" s="1297"/>
      <c r="V900" s="1297"/>
      <c r="W900" s="1297"/>
      <c r="X900" s="1297"/>
      <c r="Y900" s="1297"/>
      <c r="Z900" s="1297"/>
      <c r="AA900" s="1297"/>
      <c r="AB900" s="1297"/>
      <c r="AC900" s="1297"/>
    </row>
    <row r="901">
      <c r="A901" s="1297"/>
      <c r="B901" s="1297"/>
      <c r="C901" s="1297"/>
      <c r="D901" s="1297"/>
      <c r="E901" s="1297"/>
      <c r="F901" s="1296"/>
      <c r="G901" s="1296"/>
      <c r="H901" s="1296"/>
      <c r="I901" s="1296"/>
      <c r="J901" s="1296"/>
      <c r="K901" s="1296"/>
      <c r="L901" s="1297"/>
      <c r="M901" s="1297"/>
      <c r="N901" s="1297"/>
      <c r="O901" s="1297"/>
      <c r="P901" s="1297"/>
      <c r="Q901" s="1297"/>
      <c r="R901" s="1297"/>
      <c r="S901" s="1297"/>
      <c r="T901" s="1297"/>
      <c r="U901" s="1297"/>
      <c r="V901" s="1297"/>
      <c r="W901" s="1297"/>
      <c r="X901" s="1297"/>
      <c r="Y901" s="1297"/>
      <c r="Z901" s="1297"/>
      <c r="AA901" s="1297"/>
      <c r="AB901" s="1297"/>
      <c r="AC901" s="1297"/>
    </row>
    <row r="902">
      <c r="A902" s="1297"/>
      <c r="B902" s="1297"/>
      <c r="C902" s="1297"/>
      <c r="D902" s="1297"/>
      <c r="E902" s="1297"/>
      <c r="F902" s="1296"/>
      <c r="G902" s="1296"/>
      <c r="H902" s="1296"/>
      <c r="I902" s="1296"/>
      <c r="J902" s="1296"/>
      <c r="K902" s="1296"/>
      <c r="L902" s="1297"/>
      <c r="M902" s="1297"/>
      <c r="N902" s="1297"/>
      <c r="O902" s="1297"/>
      <c r="P902" s="1297"/>
      <c r="Q902" s="1297"/>
      <c r="R902" s="1297"/>
      <c r="S902" s="1297"/>
      <c r="T902" s="1297"/>
      <c r="U902" s="1297"/>
      <c r="V902" s="1297"/>
      <c r="W902" s="1297"/>
      <c r="X902" s="1297"/>
      <c r="Y902" s="1297"/>
      <c r="Z902" s="1297"/>
      <c r="AA902" s="1297"/>
      <c r="AB902" s="1297"/>
      <c r="AC902" s="1297"/>
    </row>
    <row r="903">
      <c r="A903" s="1297"/>
      <c r="B903" s="1297"/>
      <c r="C903" s="1297"/>
      <c r="D903" s="1297"/>
      <c r="E903" s="1297"/>
      <c r="F903" s="1296"/>
      <c r="G903" s="1296"/>
      <c r="H903" s="1296"/>
      <c r="I903" s="1296"/>
      <c r="J903" s="1296"/>
      <c r="K903" s="1296"/>
      <c r="L903" s="1297"/>
      <c r="M903" s="1297"/>
      <c r="N903" s="1297"/>
      <c r="O903" s="1297"/>
      <c r="P903" s="1297"/>
      <c r="Q903" s="1297"/>
      <c r="R903" s="1297"/>
      <c r="S903" s="1297"/>
      <c r="T903" s="1297"/>
      <c r="U903" s="1297"/>
      <c r="V903" s="1297"/>
      <c r="W903" s="1297"/>
      <c r="X903" s="1297"/>
      <c r="Y903" s="1297"/>
      <c r="Z903" s="1297"/>
      <c r="AA903" s="1297"/>
      <c r="AB903" s="1297"/>
      <c r="AC903" s="1297"/>
    </row>
    <row r="904">
      <c r="A904" s="1297"/>
      <c r="B904" s="1297"/>
      <c r="C904" s="1297"/>
      <c r="D904" s="1297"/>
      <c r="E904" s="1297"/>
      <c r="F904" s="1296"/>
      <c r="G904" s="1296"/>
      <c r="H904" s="1296"/>
      <c r="I904" s="1296"/>
      <c r="J904" s="1296"/>
      <c r="K904" s="1296"/>
      <c r="L904" s="1297"/>
      <c r="M904" s="1297"/>
      <c r="N904" s="1297"/>
      <c r="O904" s="1297"/>
      <c r="P904" s="1297"/>
      <c r="Q904" s="1297"/>
      <c r="R904" s="1297"/>
      <c r="S904" s="1297"/>
      <c r="T904" s="1297"/>
      <c r="U904" s="1297"/>
      <c r="V904" s="1297"/>
      <c r="W904" s="1297"/>
      <c r="X904" s="1297"/>
      <c r="Y904" s="1297"/>
      <c r="Z904" s="1297"/>
      <c r="AA904" s="1297"/>
      <c r="AB904" s="1297"/>
      <c r="AC904" s="1297"/>
    </row>
    <row r="905">
      <c r="A905" s="1297"/>
      <c r="B905" s="1297"/>
      <c r="C905" s="1297"/>
      <c r="D905" s="1297"/>
      <c r="E905" s="1297"/>
      <c r="F905" s="1296"/>
      <c r="G905" s="1296"/>
      <c r="H905" s="1296"/>
      <c r="I905" s="1296"/>
      <c r="J905" s="1296"/>
      <c r="K905" s="1296"/>
      <c r="L905" s="1297"/>
      <c r="M905" s="1297"/>
      <c r="N905" s="1297"/>
      <c r="O905" s="1297"/>
      <c r="P905" s="1297"/>
      <c r="Q905" s="1297"/>
      <c r="R905" s="1297"/>
      <c r="S905" s="1297"/>
      <c r="T905" s="1297"/>
      <c r="U905" s="1297"/>
      <c r="V905" s="1297"/>
      <c r="W905" s="1297"/>
      <c r="X905" s="1297"/>
      <c r="Y905" s="1297"/>
      <c r="Z905" s="1297"/>
      <c r="AA905" s="1297"/>
      <c r="AB905" s="1297"/>
      <c r="AC905" s="1297"/>
    </row>
    <row r="906">
      <c r="A906" s="1297"/>
      <c r="B906" s="1297"/>
      <c r="C906" s="1297"/>
      <c r="D906" s="1297"/>
      <c r="E906" s="1297"/>
      <c r="F906" s="1296"/>
      <c r="G906" s="1296"/>
      <c r="H906" s="1296"/>
      <c r="I906" s="1296"/>
      <c r="J906" s="1296"/>
      <c r="K906" s="1296"/>
      <c r="L906" s="1297"/>
      <c r="M906" s="1297"/>
      <c r="N906" s="1297"/>
      <c r="O906" s="1297"/>
      <c r="P906" s="1297"/>
      <c r="Q906" s="1297"/>
      <c r="R906" s="1297"/>
      <c r="S906" s="1297"/>
      <c r="T906" s="1297"/>
      <c r="U906" s="1297"/>
      <c r="V906" s="1297"/>
      <c r="W906" s="1297"/>
      <c r="X906" s="1297"/>
      <c r="Y906" s="1297"/>
      <c r="Z906" s="1297"/>
      <c r="AA906" s="1297"/>
      <c r="AB906" s="1297"/>
      <c r="AC906" s="1297"/>
    </row>
    <row r="907">
      <c r="A907" s="1297"/>
      <c r="B907" s="1297"/>
      <c r="C907" s="1297"/>
      <c r="D907" s="1297"/>
      <c r="E907" s="1297"/>
      <c r="F907" s="1296"/>
      <c r="G907" s="1296"/>
      <c r="H907" s="1296"/>
      <c r="I907" s="1296"/>
      <c r="J907" s="1296"/>
      <c r="K907" s="1296"/>
      <c r="L907" s="1297"/>
      <c r="M907" s="1297"/>
      <c r="N907" s="1297"/>
      <c r="O907" s="1297"/>
      <c r="P907" s="1297"/>
      <c r="Q907" s="1297"/>
      <c r="R907" s="1297"/>
      <c r="S907" s="1297"/>
      <c r="T907" s="1297"/>
      <c r="U907" s="1297"/>
      <c r="V907" s="1297"/>
      <c r="W907" s="1297"/>
      <c r="X907" s="1297"/>
      <c r="Y907" s="1297"/>
      <c r="Z907" s="1297"/>
      <c r="AA907" s="1297"/>
      <c r="AB907" s="1297"/>
      <c r="AC907" s="1297"/>
    </row>
    <row r="908">
      <c r="A908" s="1297"/>
      <c r="B908" s="1297"/>
      <c r="C908" s="1297"/>
      <c r="D908" s="1297"/>
      <c r="E908" s="1297"/>
      <c r="F908" s="1296"/>
      <c r="G908" s="1296"/>
      <c r="H908" s="1296"/>
      <c r="I908" s="1296"/>
      <c r="J908" s="1296"/>
      <c r="K908" s="1296"/>
      <c r="L908" s="1297"/>
      <c r="M908" s="1297"/>
      <c r="N908" s="1297"/>
      <c r="O908" s="1297"/>
      <c r="P908" s="1297"/>
      <c r="Q908" s="1297"/>
      <c r="R908" s="1297"/>
      <c r="S908" s="1297"/>
      <c r="T908" s="1297"/>
      <c r="U908" s="1297"/>
      <c r="V908" s="1297"/>
      <c r="W908" s="1297"/>
      <c r="X908" s="1297"/>
      <c r="Y908" s="1297"/>
      <c r="Z908" s="1297"/>
      <c r="AA908" s="1297"/>
      <c r="AB908" s="1297"/>
      <c r="AC908" s="1297"/>
    </row>
    <row r="909">
      <c r="A909" s="1297"/>
      <c r="B909" s="1297"/>
      <c r="C909" s="1297"/>
      <c r="D909" s="1297"/>
      <c r="E909" s="1297"/>
      <c r="F909" s="1296"/>
      <c r="G909" s="1296"/>
      <c r="H909" s="1296"/>
      <c r="I909" s="1296"/>
      <c r="J909" s="1296"/>
      <c r="K909" s="1296"/>
      <c r="L909" s="1297"/>
      <c r="M909" s="1297"/>
      <c r="N909" s="1297"/>
      <c r="O909" s="1297"/>
      <c r="P909" s="1297"/>
      <c r="Q909" s="1297"/>
      <c r="R909" s="1297"/>
      <c r="S909" s="1297"/>
      <c r="T909" s="1297"/>
      <c r="U909" s="1297"/>
      <c r="V909" s="1297"/>
      <c r="W909" s="1297"/>
      <c r="X909" s="1297"/>
      <c r="Y909" s="1297"/>
      <c r="Z909" s="1297"/>
      <c r="AA909" s="1297"/>
      <c r="AB909" s="1297"/>
      <c r="AC909" s="1297"/>
    </row>
    <row r="910">
      <c r="A910" s="1297"/>
      <c r="B910" s="1297"/>
      <c r="C910" s="1297"/>
      <c r="D910" s="1297"/>
      <c r="E910" s="1297"/>
      <c r="F910" s="1296"/>
      <c r="G910" s="1296"/>
      <c r="H910" s="1296"/>
      <c r="I910" s="1296"/>
      <c r="J910" s="1296"/>
      <c r="K910" s="1296"/>
      <c r="L910" s="1297"/>
      <c r="M910" s="1297"/>
      <c r="N910" s="1297"/>
      <c r="O910" s="1297"/>
      <c r="P910" s="1297"/>
      <c r="Q910" s="1297"/>
      <c r="R910" s="1297"/>
      <c r="S910" s="1297"/>
      <c r="T910" s="1297"/>
      <c r="U910" s="1297"/>
      <c r="V910" s="1297"/>
      <c r="W910" s="1297"/>
      <c r="X910" s="1297"/>
      <c r="Y910" s="1297"/>
      <c r="Z910" s="1297"/>
      <c r="AA910" s="1297"/>
      <c r="AB910" s="1297"/>
      <c r="AC910" s="1297"/>
    </row>
    <row r="911">
      <c r="A911" s="1297"/>
      <c r="B911" s="1297"/>
      <c r="C911" s="1297"/>
      <c r="D911" s="1297"/>
      <c r="E911" s="1297"/>
      <c r="F911" s="1296"/>
      <c r="G911" s="1296"/>
      <c r="H911" s="1296"/>
      <c r="I911" s="1296"/>
      <c r="J911" s="1296"/>
      <c r="K911" s="1296"/>
      <c r="L911" s="1297"/>
      <c r="M911" s="1297"/>
      <c r="N911" s="1297"/>
      <c r="O911" s="1297"/>
      <c r="P911" s="1297"/>
      <c r="Q911" s="1297"/>
      <c r="R911" s="1297"/>
      <c r="S911" s="1297"/>
      <c r="T911" s="1297"/>
      <c r="U911" s="1297"/>
      <c r="V911" s="1297"/>
      <c r="W911" s="1297"/>
      <c r="X911" s="1297"/>
      <c r="Y911" s="1297"/>
      <c r="Z911" s="1297"/>
      <c r="AA911" s="1297"/>
      <c r="AB911" s="1297"/>
      <c r="AC911" s="1297"/>
    </row>
    <row r="912">
      <c r="A912" s="1297"/>
      <c r="B912" s="1297"/>
      <c r="C912" s="1297"/>
      <c r="D912" s="1297"/>
      <c r="E912" s="1297"/>
      <c r="F912" s="1296"/>
      <c r="G912" s="1296"/>
      <c r="H912" s="1296"/>
      <c r="I912" s="1296"/>
      <c r="J912" s="1296"/>
      <c r="K912" s="1296"/>
      <c r="L912" s="1297"/>
      <c r="M912" s="1297"/>
      <c r="N912" s="1297"/>
      <c r="O912" s="1297"/>
      <c r="P912" s="1297"/>
      <c r="Q912" s="1297"/>
      <c r="R912" s="1297"/>
      <c r="S912" s="1297"/>
      <c r="T912" s="1297"/>
      <c r="U912" s="1297"/>
      <c r="V912" s="1297"/>
      <c r="W912" s="1297"/>
      <c r="X912" s="1297"/>
      <c r="Y912" s="1297"/>
      <c r="Z912" s="1297"/>
      <c r="AA912" s="1297"/>
      <c r="AB912" s="1297"/>
      <c r="AC912" s="1297"/>
    </row>
    <row r="913">
      <c r="A913" s="1297"/>
      <c r="B913" s="1297"/>
      <c r="C913" s="1297"/>
      <c r="D913" s="1297"/>
      <c r="E913" s="1297"/>
      <c r="F913" s="1296"/>
      <c r="G913" s="1296"/>
      <c r="H913" s="1296"/>
      <c r="I913" s="1296"/>
      <c r="J913" s="1296"/>
      <c r="K913" s="1296"/>
      <c r="L913" s="1297"/>
      <c r="M913" s="1297"/>
      <c r="N913" s="1297"/>
      <c r="O913" s="1297"/>
      <c r="P913" s="1297"/>
      <c r="Q913" s="1297"/>
      <c r="R913" s="1297"/>
      <c r="S913" s="1297"/>
      <c r="T913" s="1297"/>
      <c r="U913" s="1297"/>
      <c r="V913" s="1297"/>
      <c r="W913" s="1297"/>
      <c r="X913" s="1297"/>
      <c r="Y913" s="1297"/>
      <c r="Z913" s="1297"/>
      <c r="AA913" s="1297"/>
      <c r="AB913" s="1297"/>
      <c r="AC913" s="1297"/>
    </row>
    <row r="914">
      <c r="A914" s="1297"/>
      <c r="B914" s="1297"/>
      <c r="C914" s="1297"/>
      <c r="D914" s="1297"/>
      <c r="E914" s="1297"/>
      <c r="F914" s="1296"/>
      <c r="G914" s="1296"/>
      <c r="H914" s="1296"/>
      <c r="I914" s="1296"/>
      <c r="J914" s="1296"/>
      <c r="K914" s="1296"/>
      <c r="L914" s="1297"/>
      <c r="M914" s="1297"/>
      <c r="N914" s="1297"/>
      <c r="O914" s="1297"/>
      <c r="P914" s="1297"/>
      <c r="Q914" s="1297"/>
      <c r="R914" s="1297"/>
      <c r="S914" s="1297"/>
      <c r="T914" s="1297"/>
      <c r="U914" s="1297"/>
      <c r="V914" s="1297"/>
      <c r="W914" s="1297"/>
      <c r="X914" s="1297"/>
      <c r="Y914" s="1297"/>
      <c r="Z914" s="1297"/>
      <c r="AA914" s="1297"/>
      <c r="AB914" s="1297"/>
      <c r="AC914" s="1297"/>
    </row>
    <row r="915">
      <c r="A915" s="1297"/>
      <c r="B915" s="1297"/>
      <c r="C915" s="1297"/>
      <c r="D915" s="1297"/>
      <c r="E915" s="1297"/>
      <c r="F915" s="1296"/>
      <c r="G915" s="1296"/>
      <c r="H915" s="1296"/>
      <c r="I915" s="1296"/>
      <c r="J915" s="1296"/>
      <c r="K915" s="1296"/>
      <c r="L915" s="1297"/>
      <c r="M915" s="1297"/>
      <c r="N915" s="1297"/>
      <c r="O915" s="1297"/>
      <c r="P915" s="1297"/>
      <c r="Q915" s="1297"/>
      <c r="R915" s="1297"/>
      <c r="S915" s="1297"/>
      <c r="T915" s="1297"/>
      <c r="U915" s="1297"/>
      <c r="V915" s="1297"/>
      <c r="W915" s="1297"/>
      <c r="X915" s="1297"/>
      <c r="Y915" s="1297"/>
      <c r="Z915" s="1297"/>
      <c r="AA915" s="1297"/>
      <c r="AB915" s="1297"/>
      <c r="AC915" s="1297"/>
    </row>
    <row r="916">
      <c r="A916" s="1297"/>
      <c r="B916" s="1297"/>
      <c r="C916" s="1297"/>
      <c r="D916" s="1297"/>
      <c r="E916" s="1297"/>
      <c r="F916" s="1296"/>
      <c r="G916" s="1296"/>
      <c r="H916" s="1296"/>
      <c r="I916" s="1296"/>
      <c r="J916" s="1296"/>
      <c r="K916" s="1296"/>
      <c r="L916" s="1297"/>
      <c r="M916" s="1297"/>
      <c r="N916" s="1297"/>
      <c r="O916" s="1297"/>
      <c r="P916" s="1297"/>
      <c r="Q916" s="1297"/>
      <c r="R916" s="1297"/>
      <c r="S916" s="1297"/>
      <c r="T916" s="1297"/>
      <c r="U916" s="1297"/>
      <c r="V916" s="1297"/>
      <c r="W916" s="1297"/>
      <c r="X916" s="1297"/>
      <c r="Y916" s="1297"/>
      <c r="Z916" s="1297"/>
      <c r="AA916" s="1297"/>
      <c r="AB916" s="1297"/>
      <c r="AC916" s="1297"/>
    </row>
    <row r="917">
      <c r="A917" s="1297"/>
      <c r="B917" s="1297"/>
      <c r="C917" s="1297"/>
      <c r="D917" s="1297"/>
      <c r="E917" s="1297"/>
      <c r="F917" s="1296"/>
      <c r="G917" s="1296"/>
      <c r="H917" s="1296"/>
      <c r="I917" s="1296"/>
      <c r="J917" s="1296"/>
      <c r="K917" s="1296"/>
      <c r="L917" s="1297"/>
      <c r="M917" s="1297"/>
      <c r="N917" s="1297"/>
      <c r="O917" s="1297"/>
      <c r="P917" s="1297"/>
      <c r="Q917" s="1297"/>
      <c r="R917" s="1297"/>
      <c r="S917" s="1297"/>
      <c r="T917" s="1297"/>
      <c r="U917" s="1297"/>
      <c r="V917" s="1297"/>
      <c r="W917" s="1297"/>
      <c r="X917" s="1297"/>
      <c r="Y917" s="1297"/>
      <c r="Z917" s="1297"/>
      <c r="AA917" s="1297"/>
      <c r="AB917" s="1297"/>
      <c r="AC917" s="1297"/>
    </row>
    <row r="918">
      <c r="A918" s="1297"/>
      <c r="B918" s="1297"/>
      <c r="C918" s="1297"/>
      <c r="D918" s="1297"/>
      <c r="E918" s="1297"/>
      <c r="F918" s="1296"/>
      <c r="G918" s="1296"/>
      <c r="H918" s="1296"/>
      <c r="I918" s="1296"/>
      <c r="J918" s="1296"/>
      <c r="K918" s="1296"/>
      <c r="L918" s="1297"/>
      <c r="M918" s="1297"/>
      <c r="N918" s="1297"/>
      <c r="O918" s="1297"/>
      <c r="P918" s="1297"/>
      <c r="Q918" s="1297"/>
      <c r="R918" s="1297"/>
      <c r="S918" s="1297"/>
      <c r="T918" s="1297"/>
      <c r="U918" s="1297"/>
      <c r="V918" s="1297"/>
      <c r="W918" s="1297"/>
      <c r="X918" s="1297"/>
      <c r="Y918" s="1297"/>
      <c r="Z918" s="1297"/>
      <c r="AA918" s="1297"/>
      <c r="AB918" s="1297"/>
      <c r="AC918" s="1297"/>
    </row>
    <row r="919">
      <c r="A919" s="1297"/>
      <c r="B919" s="1297"/>
      <c r="C919" s="1297"/>
      <c r="D919" s="1297"/>
      <c r="E919" s="1297"/>
      <c r="F919" s="1296"/>
      <c r="G919" s="1296"/>
      <c r="H919" s="1296"/>
      <c r="I919" s="1296"/>
      <c r="J919" s="1296"/>
      <c r="K919" s="1296"/>
      <c r="L919" s="1297"/>
      <c r="M919" s="1297"/>
      <c r="N919" s="1297"/>
      <c r="O919" s="1297"/>
      <c r="P919" s="1297"/>
      <c r="Q919" s="1297"/>
      <c r="R919" s="1297"/>
      <c r="S919" s="1297"/>
      <c r="T919" s="1297"/>
      <c r="U919" s="1297"/>
      <c r="V919" s="1297"/>
      <c r="W919" s="1297"/>
      <c r="X919" s="1297"/>
      <c r="Y919" s="1297"/>
      <c r="Z919" s="1297"/>
      <c r="AA919" s="1297"/>
      <c r="AB919" s="1297"/>
      <c r="AC919" s="1297"/>
    </row>
    <row r="920">
      <c r="A920" s="1297"/>
      <c r="B920" s="1297"/>
      <c r="C920" s="1297"/>
      <c r="D920" s="1297"/>
      <c r="E920" s="1297"/>
      <c r="F920" s="1296"/>
      <c r="G920" s="1296"/>
      <c r="H920" s="1296"/>
      <c r="I920" s="1296"/>
      <c r="J920" s="1296"/>
      <c r="K920" s="1296"/>
      <c r="L920" s="1297"/>
      <c r="M920" s="1297"/>
      <c r="N920" s="1297"/>
      <c r="O920" s="1297"/>
      <c r="P920" s="1297"/>
      <c r="Q920" s="1297"/>
      <c r="R920" s="1297"/>
      <c r="S920" s="1297"/>
      <c r="T920" s="1297"/>
      <c r="U920" s="1297"/>
      <c r="V920" s="1297"/>
      <c r="W920" s="1297"/>
      <c r="X920" s="1297"/>
      <c r="Y920" s="1297"/>
      <c r="Z920" s="1297"/>
      <c r="AA920" s="1297"/>
      <c r="AB920" s="1297"/>
      <c r="AC920" s="1297"/>
    </row>
    <row r="921">
      <c r="A921" s="1297"/>
      <c r="B921" s="1297"/>
      <c r="C921" s="1297"/>
      <c r="D921" s="1297"/>
      <c r="E921" s="1297"/>
      <c r="F921" s="1296"/>
      <c r="G921" s="1296"/>
      <c r="H921" s="1296"/>
      <c r="I921" s="1296"/>
      <c r="J921" s="1296"/>
      <c r="K921" s="1296"/>
      <c r="L921" s="1297"/>
      <c r="M921" s="1297"/>
      <c r="N921" s="1297"/>
      <c r="O921" s="1297"/>
      <c r="P921" s="1297"/>
      <c r="Q921" s="1297"/>
      <c r="R921" s="1297"/>
      <c r="S921" s="1297"/>
      <c r="T921" s="1297"/>
      <c r="U921" s="1297"/>
      <c r="V921" s="1297"/>
      <c r="W921" s="1297"/>
      <c r="X921" s="1297"/>
      <c r="Y921" s="1297"/>
      <c r="Z921" s="1297"/>
      <c r="AA921" s="1297"/>
      <c r="AB921" s="1297"/>
      <c r="AC921" s="1297"/>
    </row>
    <row r="922">
      <c r="A922" s="1297"/>
      <c r="B922" s="1297"/>
      <c r="C922" s="1297"/>
      <c r="D922" s="1297"/>
      <c r="E922" s="1297"/>
      <c r="F922" s="1296"/>
      <c r="G922" s="1296"/>
      <c r="H922" s="1296"/>
      <c r="I922" s="1296"/>
      <c r="J922" s="1296"/>
      <c r="K922" s="1296"/>
      <c r="L922" s="1297"/>
      <c r="M922" s="1297"/>
      <c r="N922" s="1297"/>
      <c r="O922" s="1297"/>
      <c r="P922" s="1297"/>
      <c r="Q922" s="1297"/>
      <c r="R922" s="1297"/>
      <c r="S922" s="1297"/>
      <c r="T922" s="1297"/>
      <c r="U922" s="1297"/>
      <c r="V922" s="1297"/>
      <c r="W922" s="1297"/>
      <c r="X922" s="1297"/>
      <c r="Y922" s="1297"/>
      <c r="Z922" s="1297"/>
      <c r="AA922" s="1297"/>
      <c r="AB922" s="1297"/>
      <c r="AC922" s="1297"/>
    </row>
    <row r="923">
      <c r="A923" s="1297"/>
      <c r="B923" s="1297"/>
      <c r="C923" s="1297"/>
      <c r="D923" s="1297"/>
      <c r="E923" s="1297"/>
      <c r="F923" s="1296"/>
      <c r="G923" s="1296"/>
      <c r="H923" s="1296"/>
      <c r="I923" s="1296"/>
      <c r="J923" s="1296"/>
      <c r="K923" s="1296"/>
      <c r="L923" s="1297"/>
      <c r="M923" s="1297"/>
      <c r="N923" s="1297"/>
      <c r="O923" s="1297"/>
      <c r="P923" s="1297"/>
      <c r="Q923" s="1297"/>
      <c r="R923" s="1297"/>
      <c r="S923" s="1297"/>
      <c r="T923" s="1297"/>
      <c r="U923" s="1297"/>
      <c r="V923" s="1297"/>
      <c r="W923" s="1297"/>
      <c r="X923" s="1297"/>
      <c r="Y923" s="1297"/>
      <c r="Z923" s="1297"/>
      <c r="AA923" s="1297"/>
      <c r="AB923" s="1297"/>
      <c r="AC923" s="1297"/>
    </row>
    <row r="924">
      <c r="A924" s="1297"/>
      <c r="B924" s="1297"/>
      <c r="C924" s="1297"/>
      <c r="D924" s="1297"/>
      <c r="E924" s="1297"/>
      <c r="F924" s="1296"/>
      <c r="G924" s="1296"/>
      <c r="H924" s="1296"/>
      <c r="I924" s="1296"/>
      <c r="J924" s="1296"/>
      <c r="K924" s="1296"/>
      <c r="L924" s="1297"/>
      <c r="M924" s="1297"/>
      <c r="N924" s="1297"/>
      <c r="O924" s="1297"/>
      <c r="P924" s="1297"/>
      <c r="Q924" s="1297"/>
      <c r="R924" s="1297"/>
      <c r="S924" s="1297"/>
      <c r="T924" s="1297"/>
      <c r="U924" s="1297"/>
      <c r="V924" s="1297"/>
      <c r="W924" s="1297"/>
      <c r="X924" s="1297"/>
      <c r="Y924" s="1297"/>
      <c r="Z924" s="1297"/>
      <c r="AA924" s="1297"/>
      <c r="AB924" s="1297"/>
      <c r="AC924" s="1297"/>
    </row>
    <row r="925">
      <c r="A925" s="1297"/>
      <c r="B925" s="1297"/>
      <c r="C925" s="1297"/>
      <c r="D925" s="1297"/>
      <c r="E925" s="1297"/>
      <c r="F925" s="1296"/>
      <c r="G925" s="1296"/>
      <c r="H925" s="1296"/>
      <c r="I925" s="1296"/>
      <c r="J925" s="1296"/>
      <c r="K925" s="1296"/>
      <c r="L925" s="1297"/>
      <c r="M925" s="1297"/>
      <c r="N925" s="1297"/>
      <c r="O925" s="1297"/>
      <c r="P925" s="1297"/>
      <c r="Q925" s="1297"/>
      <c r="R925" s="1297"/>
      <c r="S925" s="1297"/>
      <c r="T925" s="1297"/>
      <c r="U925" s="1297"/>
      <c r="V925" s="1297"/>
      <c r="W925" s="1297"/>
      <c r="X925" s="1297"/>
      <c r="Y925" s="1297"/>
      <c r="Z925" s="1297"/>
      <c r="AA925" s="1297"/>
      <c r="AB925" s="1297"/>
      <c r="AC925" s="1297"/>
    </row>
    <row r="926">
      <c r="A926" s="1297"/>
      <c r="B926" s="1297"/>
      <c r="C926" s="1297"/>
      <c r="D926" s="1297"/>
      <c r="E926" s="1297"/>
      <c r="F926" s="1296"/>
      <c r="G926" s="1296"/>
      <c r="H926" s="1296"/>
      <c r="I926" s="1296"/>
      <c r="J926" s="1296"/>
      <c r="K926" s="1296"/>
      <c r="L926" s="1297"/>
      <c r="M926" s="1297"/>
      <c r="N926" s="1297"/>
      <c r="O926" s="1297"/>
      <c r="P926" s="1297"/>
      <c r="Q926" s="1297"/>
      <c r="R926" s="1297"/>
      <c r="S926" s="1297"/>
      <c r="T926" s="1297"/>
      <c r="U926" s="1297"/>
      <c r="V926" s="1297"/>
      <c r="W926" s="1297"/>
      <c r="X926" s="1297"/>
      <c r="Y926" s="1297"/>
      <c r="Z926" s="1297"/>
      <c r="AA926" s="1297"/>
      <c r="AB926" s="1297"/>
      <c r="AC926" s="1297"/>
    </row>
    <row r="927">
      <c r="A927" s="1297"/>
      <c r="B927" s="1297"/>
      <c r="C927" s="1297"/>
      <c r="D927" s="1297"/>
      <c r="E927" s="1297"/>
      <c r="F927" s="1296"/>
      <c r="G927" s="1296"/>
      <c r="H927" s="1296"/>
      <c r="I927" s="1296"/>
      <c r="J927" s="1296"/>
      <c r="K927" s="1296"/>
      <c r="L927" s="1297"/>
      <c r="M927" s="1297"/>
      <c r="N927" s="1297"/>
      <c r="O927" s="1297"/>
      <c r="P927" s="1297"/>
      <c r="Q927" s="1297"/>
      <c r="R927" s="1297"/>
      <c r="S927" s="1297"/>
      <c r="T927" s="1297"/>
      <c r="U927" s="1297"/>
      <c r="V927" s="1297"/>
      <c r="W927" s="1297"/>
      <c r="X927" s="1297"/>
      <c r="Y927" s="1297"/>
      <c r="Z927" s="1297"/>
      <c r="AA927" s="1297"/>
      <c r="AB927" s="1297"/>
      <c r="AC927" s="1297"/>
    </row>
    <row r="928">
      <c r="A928" s="1297"/>
      <c r="B928" s="1297"/>
      <c r="C928" s="1297"/>
      <c r="D928" s="1297"/>
      <c r="E928" s="1297"/>
      <c r="F928" s="1296"/>
      <c r="G928" s="1296"/>
      <c r="H928" s="1296"/>
      <c r="I928" s="1296"/>
      <c r="J928" s="1296"/>
      <c r="K928" s="1296"/>
      <c r="L928" s="1297"/>
      <c r="M928" s="1297"/>
      <c r="N928" s="1297"/>
      <c r="O928" s="1297"/>
      <c r="P928" s="1297"/>
      <c r="Q928" s="1297"/>
      <c r="R928" s="1297"/>
      <c r="S928" s="1297"/>
      <c r="T928" s="1297"/>
      <c r="U928" s="1297"/>
      <c r="V928" s="1297"/>
      <c r="W928" s="1297"/>
      <c r="X928" s="1297"/>
      <c r="Y928" s="1297"/>
      <c r="Z928" s="1297"/>
      <c r="AA928" s="1297"/>
      <c r="AB928" s="1297"/>
      <c r="AC928" s="1297"/>
    </row>
    <row r="929">
      <c r="A929" s="1297"/>
      <c r="B929" s="1297"/>
      <c r="C929" s="1297"/>
      <c r="D929" s="1297"/>
      <c r="E929" s="1297"/>
      <c r="F929" s="1296"/>
      <c r="G929" s="1296"/>
      <c r="H929" s="1296"/>
      <c r="I929" s="1296"/>
      <c r="J929" s="1296"/>
      <c r="K929" s="1296"/>
      <c r="L929" s="1297"/>
      <c r="M929" s="1297"/>
      <c r="N929" s="1297"/>
      <c r="O929" s="1297"/>
      <c r="P929" s="1297"/>
      <c r="Q929" s="1297"/>
      <c r="R929" s="1297"/>
      <c r="S929" s="1297"/>
      <c r="T929" s="1297"/>
      <c r="U929" s="1297"/>
      <c r="V929" s="1297"/>
      <c r="W929" s="1297"/>
      <c r="X929" s="1297"/>
      <c r="Y929" s="1297"/>
      <c r="Z929" s="1297"/>
      <c r="AA929" s="1297"/>
      <c r="AB929" s="1297"/>
      <c r="AC929" s="1297"/>
    </row>
    <row r="930">
      <c r="A930" s="1297"/>
      <c r="B930" s="1297"/>
      <c r="C930" s="1297"/>
      <c r="D930" s="1297"/>
      <c r="E930" s="1297"/>
      <c r="F930" s="1296"/>
      <c r="G930" s="1296"/>
      <c r="H930" s="1296"/>
      <c r="I930" s="1296"/>
      <c r="J930" s="1296"/>
      <c r="K930" s="1296"/>
      <c r="L930" s="1297"/>
      <c r="M930" s="1297"/>
      <c r="N930" s="1297"/>
      <c r="O930" s="1297"/>
      <c r="P930" s="1297"/>
      <c r="Q930" s="1297"/>
      <c r="R930" s="1297"/>
      <c r="S930" s="1297"/>
      <c r="T930" s="1297"/>
      <c r="U930" s="1297"/>
      <c r="V930" s="1297"/>
      <c r="W930" s="1297"/>
      <c r="X930" s="1297"/>
      <c r="Y930" s="1297"/>
      <c r="Z930" s="1297"/>
      <c r="AA930" s="1297"/>
      <c r="AB930" s="1297"/>
      <c r="AC930" s="1297"/>
    </row>
    <row r="931">
      <c r="A931" s="1297"/>
      <c r="B931" s="1297"/>
      <c r="C931" s="1297"/>
      <c r="D931" s="1297"/>
      <c r="E931" s="1297"/>
      <c r="F931" s="1296"/>
      <c r="G931" s="1296"/>
      <c r="H931" s="1296"/>
      <c r="I931" s="1296"/>
      <c r="J931" s="1296"/>
      <c r="K931" s="1296"/>
      <c r="L931" s="1297"/>
      <c r="M931" s="1297"/>
      <c r="N931" s="1297"/>
      <c r="O931" s="1297"/>
      <c r="P931" s="1297"/>
      <c r="Q931" s="1297"/>
      <c r="R931" s="1297"/>
      <c r="S931" s="1297"/>
      <c r="T931" s="1297"/>
      <c r="U931" s="1297"/>
      <c r="V931" s="1297"/>
      <c r="W931" s="1297"/>
      <c r="X931" s="1297"/>
      <c r="Y931" s="1297"/>
      <c r="Z931" s="1297"/>
      <c r="AA931" s="1297"/>
      <c r="AB931" s="1297"/>
      <c r="AC931" s="1297"/>
    </row>
    <row r="932">
      <c r="A932" s="1297"/>
      <c r="B932" s="1297"/>
      <c r="C932" s="1297"/>
      <c r="D932" s="1297"/>
      <c r="E932" s="1297"/>
      <c r="F932" s="1296"/>
      <c r="G932" s="1296"/>
      <c r="H932" s="1296"/>
      <c r="I932" s="1296"/>
      <c r="J932" s="1296"/>
      <c r="K932" s="1296"/>
      <c r="L932" s="1297"/>
      <c r="M932" s="1297"/>
      <c r="N932" s="1297"/>
      <c r="O932" s="1297"/>
      <c r="P932" s="1297"/>
      <c r="Q932" s="1297"/>
      <c r="R932" s="1297"/>
      <c r="S932" s="1297"/>
      <c r="T932" s="1297"/>
      <c r="U932" s="1297"/>
      <c r="V932" s="1297"/>
      <c r="W932" s="1297"/>
      <c r="X932" s="1297"/>
      <c r="Y932" s="1297"/>
      <c r="Z932" s="1297"/>
      <c r="AA932" s="1297"/>
      <c r="AB932" s="1297"/>
      <c r="AC932" s="1297"/>
    </row>
    <row r="933">
      <c r="A933" s="1297"/>
      <c r="B933" s="1297"/>
      <c r="C933" s="1297"/>
      <c r="D933" s="1297"/>
      <c r="E933" s="1297"/>
      <c r="F933" s="1296"/>
      <c r="G933" s="1296"/>
      <c r="H933" s="1296"/>
      <c r="I933" s="1296"/>
      <c r="J933" s="1296"/>
      <c r="K933" s="1296"/>
      <c r="L933" s="1297"/>
      <c r="M933" s="1297"/>
      <c r="N933" s="1297"/>
      <c r="O933" s="1297"/>
      <c r="P933" s="1297"/>
      <c r="Q933" s="1297"/>
      <c r="R933" s="1297"/>
      <c r="S933" s="1297"/>
      <c r="T933" s="1297"/>
      <c r="U933" s="1297"/>
      <c r="V933" s="1297"/>
      <c r="W933" s="1297"/>
      <c r="X933" s="1297"/>
      <c r="Y933" s="1297"/>
      <c r="Z933" s="1297"/>
      <c r="AA933" s="1297"/>
      <c r="AB933" s="1297"/>
      <c r="AC933" s="1297"/>
    </row>
    <row r="934">
      <c r="A934" s="1297"/>
      <c r="B934" s="1297"/>
      <c r="C934" s="1297"/>
      <c r="D934" s="1297"/>
      <c r="E934" s="1297"/>
      <c r="F934" s="1296"/>
      <c r="G934" s="1296"/>
      <c r="H934" s="1296"/>
      <c r="I934" s="1296"/>
      <c r="J934" s="1296"/>
      <c r="K934" s="1296"/>
      <c r="L934" s="1297"/>
      <c r="M934" s="1297"/>
      <c r="N934" s="1297"/>
      <c r="O934" s="1297"/>
      <c r="P934" s="1297"/>
      <c r="Q934" s="1297"/>
      <c r="R934" s="1297"/>
      <c r="S934" s="1297"/>
      <c r="T934" s="1297"/>
      <c r="U934" s="1297"/>
      <c r="V934" s="1297"/>
      <c r="W934" s="1297"/>
      <c r="X934" s="1297"/>
      <c r="Y934" s="1297"/>
      <c r="Z934" s="1297"/>
      <c r="AA934" s="1297"/>
      <c r="AB934" s="1297"/>
      <c r="AC934" s="1297"/>
    </row>
    <row r="935">
      <c r="A935" s="1297"/>
      <c r="B935" s="1297"/>
      <c r="C935" s="1297"/>
      <c r="D935" s="1297"/>
      <c r="E935" s="1297"/>
      <c r="F935" s="1296"/>
      <c r="G935" s="1296"/>
      <c r="H935" s="1296"/>
      <c r="I935" s="1296"/>
      <c r="J935" s="1296"/>
      <c r="K935" s="1296"/>
      <c r="L935" s="1297"/>
      <c r="M935" s="1297"/>
      <c r="N935" s="1297"/>
      <c r="O935" s="1297"/>
      <c r="P935" s="1297"/>
      <c r="Q935" s="1297"/>
      <c r="R935" s="1297"/>
      <c r="S935" s="1297"/>
      <c r="T935" s="1297"/>
      <c r="U935" s="1297"/>
      <c r="V935" s="1297"/>
      <c r="W935" s="1297"/>
      <c r="X935" s="1297"/>
      <c r="Y935" s="1297"/>
      <c r="Z935" s="1297"/>
      <c r="AA935" s="1297"/>
      <c r="AB935" s="1297"/>
      <c r="AC935" s="1297"/>
    </row>
    <row r="936">
      <c r="A936" s="1297"/>
      <c r="B936" s="1297"/>
      <c r="C936" s="1297"/>
      <c r="D936" s="1297"/>
      <c r="E936" s="1297"/>
      <c r="F936" s="1296"/>
      <c r="G936" s="1296"/>
      <c r="H936" s="1296"/>
      <c r="I936" s="1296"/>
      <c r="J936" s="1296"/>
      <c r="K936" s="1296"/>
      <c r="L936" s="1297"/>
      <c r="M936" s="1297"/>
      <c r="N936" s="1297"/>
      <c r="O936" s="1297"/>
      <c r="P936" s="1297"/>
      <c r="Q936" s="1297"/>
      <c r="R936" s="1297"/>
      <c r="S936" s="1297"/>
      <c r="T936" s="1297"/>
      <c r="U936" s="1297"/>
      <c r="V936" s="1297"/>
      <c r="W936" s="1297"/>
      <c r="X936" s="1297"/>
      <c r="Y936" s="1297"/>
      <c r="Z936" s="1297"/>
      <c r="AA936" s="1297"/>
      <c r="AB936" s="1297"/>
      <c r="AC936" s="1297"/>
    </row>
    <row r="937">
      <c r="A937" s="1297"/>
      <c r="B937" s="1297"/>
      <c r="C937" s="1297"/>
      <c r="D937" s="1297"/>
      <c r="E937" s="1297"/>
      <c r="F937" s="1296"/>
      <c r="G937" s="1296"/>
      <c r="H937" s="1296"/>
      <c r="I937" s="1296"/>
      <c r="J937" s="1296"/>
      <c r="K937" s="1296"/>
      <c r="L937" s="1297"/>
      <c r="M937" s="1297"/>
      <c r="N937" s="1297"/>
      <c r="O937" s="1297"/>
      <c r="P937" s="1297"/>
      <c r="Q937" s="1297"/>
      <c r="R937" s="1297"/>
      <c r="S937" s="1297"/>
      <c r="T937" s="1297"/>
      <c r="U937" s="1297"/>
      <c r="V937" s="1297"/>
      <c r="W937" s="1297"/>
      <c r="X937" s="1297"/>
      <c r="Y937" s="1297"/>
      <c r="Z937" s="1297"/>
      <c r="AA937" s="1297"/>
      <c r="AB937" s="1297"/>
      <c r="AC937" s="1297"/>
    </row>
    <row r="938">
      <c r="A938" s="1297"/>
      <c r="B938" s="1297"/>
      <c r="C938" s="1297"/>
      <c r="D938" s="1297"/>
      <c r="E938" s="1297"/>
      <c r="F938" s="1296"/>
      <c r="G938" s="1296"/>
      <c r="H938" s="1296"/>
      <c r="I938" s="1296"/>
      <c r="J938" s="1296"/>
      <c r="K938" s="1296"/>
      <c r="L938" s="1297"/>
      <c r="M938" s="1297"/>
      <c r="N938" s="1297"/>
      <c r="O938" s="1297"/>
      <c r="P938" s="1297"/>
      <c r="Q938" s="1297"/>
      <c r="R938" s="1297"/>
      <c r="S938" s="1297"/>
      <c r="T938" s="1297"/>
      <c r="U938" s="1297"/>
      <c r="V938" s="1297"/>
      <c r="W938" s="1297"/>
      <c r="X938" s="1297"/>
      <c r="Y938" s="1297"/>
      <c r="Z938" s="1297"/>
      <c r="AA938" s="1297"/>
      <c r="AB938" s="1297"/>
      <c r="AC938" s="1297"/>
    </row>
    <row r="939">
      <c r="A939" s="1297"/>
      <c r="B939" s="1297"/>
      <c r="C939" s="1297"/>
      <c r="D939" s="1297"/>
      <c r="E939" s="1297"/>
      <c r="F939" s="1296"/>
      <c r="G939" s="1296"/>
      <c r="H939" s="1296"/>
      <c r="I939" s="1296"/>
      <c r="J939" s="1296"/>
      <c r="K939" s="1296"/>
      <c r="L939" s="1297"/>
      <c r="M939" s="1297"/>
      <c r="N939" s="1297"/>
      <c r="O939" s="1297"/>
      <c r="P939" s="1297"/>
      <c r="Q939" s="1297"/>
      <c r="R939" s="1297"/>
      <c r="S939" s="1297"/>
      <c r="T939" s="1297"/>
      <c r="U939" s="1297"/>
      <c r="V939" s="1297"/>
      <c r="W939" s="1297"/>
      <c r="X939" s="1297"/>
      <c r="Y939" s="1297"/>
      <c r="Z939" s="1297"/>
      <c r="AA939" s="1297"/>
      <c r="AB939" s="1297"/>
      <c r="AC939" s="1297"/>
    </row>
    <row r="940">
      <c r="A940" s="1297"/>
      <c r="B940" s="1297"/>
      <c r="C940" s="1297"/>
      <c r="D940" s="1297"/>
      <c r="E940" s="1297"/>
      <c r="F940" s="1296"/>
      <c r="G940" s="1296"/>
      <c r="H940" s="1296"/>
      <c r="I940" s="1296"/>
      <c r="J940" s="1296"/>
      <c r="K940" s="1296"/>
      <c r="L940" s="1297"/>
      <c r="M940" s="1297"/>
      <c r="N940" s="1297"/>
      <c r="O940" s="1297"/>
      <c r="P940" s="1297"/>
      <c r="Q940" s="1297"/>
      <c r="R940" s="1297"/>
      <c r="S940" s="1297"/>
      <c r="T940" s="1297"/>
      <c r="U940" s="1297"/>
      <c r="V940" s="1297"/>
      <c r="W940" s="1297"/>
      <c r="X940" s="1297"/>
      <c r="Y940" s="1297"/>
      <c r="Z940" s="1297"/>
      <c r="AA940" s="1297"/>
      <c r="AB940" s="1297"/>
      <c r="AC940" s="1297"/>
    </row>
    <row r="941">
      <c r="A941" s="1297"/>
      <c r="B941" s="1297"/>
      <c r="C941" s="1297"/>
      <c r="D941" s="1297"/>
      <c r="E941" s="1297"/>
      <c r="F941" s="1296"/>
      <c r="G941" s="1296"/>
      <c r="H941" s="1296"/>
      <c r="I941" s="1296"/>
      <c r="J941" s="1296"/>
      <c r="K941" s="1296"/>
      <c r="L941" s="1297"/>
      <c r="M941" s="1297"/>
      <c r="N941" s="1297"/>
      <c r="O941" s="1297"/>
      <c r="P941" s="1297"/>
      <c r="Q941" s="1297"/>
      <c r="R941" s="1297"/>
      <c r="S941" s="1297"/>
      <c r="T941" s="1297"/>
      <c r="U941" s="1297"/>
      <c r="V941" s="1297"/>
      <c r="W941" s="1297"/>
      <c r="X941" s="1297"/>
      <c r="Y941" s="1297"/>
      <c r="Z941" s="1297"/>
      <c r="AA941" s="1297"/>
      <c r="AB941" s="1297"/>
      <c r="AC941" s="1297"/>
    </row>
    <row r="942">
      <c r="A942" s="1297"/>
      <c r="B942" s="1297"/>
      <c r="C942" s="1297"/>
      <c r="D942" s="1297"/>
      <c r="E942" s="1297"/>
      <c r="F942" s="1296"/>
      <c r="G942" s="1296"/>
      <c r="H942" s="1296"/>
      <c r="I942" s="1296"/>
      <c r="J942" s="1296"/>
      <c r="K942" s="1296"/>
      <c r="L942" s="1297"/>
      <c r="M942" s="1297"/>
      <c r="N942" s="1297"/>
      <c r="O942" s="1297"/>
      <c r="P942" s="1297"/>
      <c r="Q942" s="1297"/>
      <c r="R942" s="1297"/>
      <c r="S942" s="1297"/>
      <c r="T942" s="1297"/>
      <c r="U942" s="1297"/>
      <c r="V942" s="1297"/>
      <c r="W942" s="1297"/>
      <c r="X942" s="1297"/>
      <c r="Y942" s="1297"/>
      <c r="Z942" s="1297"/>
      <c r="AA942" s="1297"/>
      <c r="AB942" s="1297"/>
      <c r="AC942" s="1297"/>
    </row>
    <row r="943">
      <c r="A943" s="1297"/>
      <c r="B943" s="1297"/>
      <c r="C943" s="1297"/>
      <c r="D943" s="1297"/>
      <c r="E943" s="1297"/>
      <c r="F943" s="1296"/>
      <c r="G943" s="1296"/>
      <c r="H943" s="1296"/>
      <c r="I943" s="1296"/>
      <c r="J943" s="1296"/>
      <c r="K943" s="1296"/>
      <c r="L943" s="1297"/>
      <c r="M943" s="1297"/>
      <c r="N943" s="1297"/>
      <c r="O943" s="1297"/>
      <c r="P943" s="1297"/>
      <c r="Q943" s="1297"/>
      <c r="R943" s="1297"/>
      <c r="S943" s="1297"/>
      <c r="T943" s="1297"/>
      <c r="U943" s="1297"/>
      <c r="V943" s="1297"/>
      <c r="W943" s="1297"/>
      <c r="X943" s="1297"/>
      <c r="Y943" s="1297"/>
      <c r="Z943" s="1297"/>
      <c r="AA943" s="1297"/>
      <c r="AB943" s="1297"/>
      <c r="AC943" s="1297"/>
    </row>
    <row r="944">
      <c r="A944" s="1297"/>
      <c r="B944" s="1297"/>
      <c r="C944" s="1297"/>
      <c r="D944" s="1297"/>
      <c r="E944" s="1297"/>
      <c r="F944" s="1296"/>
      <c r="G944" s="1296"/>
      <c r="H944" s="1296"/>
      <c r="I944" s="1296"/>
      <c r="J944" s="1296"/>
      <c r="K944" s="1296"/>
      <c r="L944" s="1297"/>
      <c r="M944" s="1297"/>
      <c r="N944" s="1297"/>
      <c r="O944" s="1297"/>
      <c r="P944" s="1297"/>
      <c r="Q944" s="1297"/>
      <c r="R944" s="1297"/>
      <c r="S944" s="1297"/>
      <c r="T944" s="1297"/>
      <c r="U944" s="1297"/>
      <c r="V944" s="1297"/>
      <c r="W944" s="1297"/>
      <c r="X944" s="1297"/>
      <c r="Y944" s="1297"/>
      <c r="Z944" s="1297"/>
      <c r="AA944" s="1297"/>
      <c r="AB944" s="1297"/>
      <c r="AC944" s="1297"/>
    </row>
    <row r="945">
      <c r="A945" s="1297"/>
      <c r="B945" s="1297"/>
      <c r="C945" s="1297"/>
      <c r="D945" s="1297"/>
      <c r="E945" s="1297"/>
      <c r="F945" s="1296"/>
      <c r="G945" s="1296"/>
      <c r="H945" s="1296"/>
      <c r="I945" s="1296"/>
      <c r="J945" s="1296"/>
      <c r="K945" s="1296"/>
      <c r="L945" s="1297"/>
      <c r="M945" s="1297"/>
      <c r="N945" s="1297"/>
      <c r="O945" s="1297"/>
      <c r="P945" s="1297"/>
      <c r="Q945" s="1297"/>
      <c r="R945" s="1297"/>
      <c r="S945" s="1297"/>
      <c r="T945" s="1297"/>
      <c r="U945" s="1297"/>
      <c r="V945" s="1297"/>
      <c r="W945" s="1297"/>
      <c r="X945" s="1297"/>
      <c r="Y945" s="1297"/>
      <c r="Z945" s="1297"/>
      <c r="AA945" s="1297"/>
      <c r="AB945" s="1297"/>
      <c r="AC945" s="1297"/>
    </row>
    <row r="946">
      <c r="A946" s="1297"/>
      <c r="B946" s="1297"/>
      <c r="C946" s="1297"/>
      <c r="D946" s="1297"/>
      <c r="E946" s="1297"/>
      <c r="F946" s="1296"/>
      <c r="G946" s="1296"/>
      <c r="H946" s="1296"/>
      <c r="I946" s="1296"/>
      <c r="J946" s="1296"/>
      <c r="K946" s="1296"/>
      <c r="L946" s="1297"/>
      <c r="M946" s="1297"/>
      <c r="N946" s="1297"/>
      <c r="O946" s="1297"/>
      <c r="P946" s="1297"/>
      <c r="Q946" s="1297"/>
      <c r="R946" s="1297"/>
      <c r="S946" s="1297"/>
      <c r="T946" s="1297"/>
      <c r="U946" s="1297"/>
      <c r="V946" s="1297"/>
      <c r="W946" s="1297"/>
      <c r="X946" s="1297"/>
      <c r="Y946" s="1297"/>
      <c r="Z946" s="1297"/>
      <c r="AA946" s="1297"/>
      <c r="AB946" s="1297"/>
      <c r="AC946" s="1297"/>
    </row>
    <row r="947">
      <c r="A947" s="1297"/>
      <c r="B947" s="1297"/>
      <c r="C947" s="1297"/>
      <c r="D947" s="1297"/>
      <c r="E947" s="1297"/>
      <c r="F947" s="1296"/>
      <c r="G947" s="1296"/>
      <c r="H947" s="1296"/>
      <c r="I947" s="1296"/>
      <c r="J947" s="1296"/>
      <c r="K947" s="1296"/>
      <c r="L947" s="1297"/>
      <c r="M947" s="1297"/>
      <c r="N947" s="1297"/>
      <c r="O947" s="1297"/>
      <c r="P947" s="1297"/>
      <c r="Q947" s="1297"/>
      <c r="R947" s="1297"/>
      <c r="S947" s="1297"/>
      <c r="T947" s="1297"/>
      <c r="U947" s="1297"/>
      <c r="V947" s="1297"/>
      <c r="W947" s="1297"/>
      <c r="X947" s="1297"/>
      <c r="Y947" s="1297"/>
      <c r="Z947" s="1297"/>
      <c r="AA947" s="1297"/>
      <c r="AB947" s="1297"/>
      <c r="AC947" s="1297"/>
    </row>
    <row r="948">
      <c r="A948" s="1297"/>
      <c r="B948" s="1297"/>
      <c r="C948" s="1297"/>
      <c r="D948" s="1297"/>
      <c r="E948" s="1297"/>
      <c r="F948" s="1296"/>
      <c r="G948" s="1296"/>
      <c r="H948" s="1296"/>
      <c r="I948" s="1296"/>
      <c r="J948" s="1296"/>
      <c r="K948" s="1296"/>
      <c r="L948" s="1297"/>
      <c r="M948" s="1297"/>
      <c r="N948" s="1297"/>
      <c r="O948" s="1297"/>
      <c r="P948" s="1297"/>
      <c r="Q948" s="1297"/>
      <c r="R948" s="1297"/>
      <c r="S948" s="1297"/>
      <c r="T948" s="1297"/>
      <c r="U948" s="1297"/>
      <c r="V948" s="1297"/>
      <c r="W948" s="1297"/>
      <c r="X948" s="1297"/>
      <c r="Y948" s="1297"/>
      <c r="Z948" s="1297"/>
      <c r="AA948" s="1297"/>
      <c r="AB948" s="1297"/>
      <c r="AC948" s="1297"/>
    </row>
    <row r="949">
      <c r="A949" s="1297"/>
      <c r="B949" s="1297"/>
      <c r="C949" s="1297"/>
      <c r="D949" s="1297"/>
      <c r="E949" s="1297"/>
      <c r="F949" s="1296"/>
      <c r="G949" s="1296"/>
      <c r="H949" s="1296"/>
      <c r="I949" s="1296"/>
      <c r="J949" s="1296"/>
      <c r="K949" s="1296"/>
      <c r="L949" s="1297"/>
      <c r="M949" s="1297"/>
      <c r="N949" s="1297"/>
      <c r="O949" s="1297"/>
      <c r="P949" s="1297"/>
      <c r="Q949" s="1297"/>
      <c r="R949" s="1297"/>
      <c r="S949" s="1297"/>
      <c r="T949" s="1297"/>
      <c r="U949" s="1297"/>
      <c r="V949" s="1297"/>
      <c r="W949" s="1297"/>
      <c r="X949" s="1297"/>
      <c r="Y949" s="1297"/>
      <c r="Z949" s="1297"/>
      <c r="AA949" s="1297"/>
      <c r="AB949" s="1297"/>
      <c r="AC949" s="1297"/>
    </row>
    <row r="950">
      <c r="A950" s="1297"/>
      <c r="B950" s="1297"/>
      <c r="C950" s="1297"/>
      <c r="D950" s="1297"/>
      <c r="E950" s="1297"/>
      <c r="F950" s="1296"/>
      <c r="G950" s="1296"/>
      <c r="H950" s="1296"/>
      <c r="I950" s="1296"/>
      <c r="J950" s="1296"/>
      <c r="K950" s="1296"/>
      <c r="L950" s="1297"/>
      <c r="M950" s="1297"/>
      <c r="N950" s="1297"/>
      <c r="O950" s="1297"/>
      <c r="P950" s="1297"/>
      <c r="Q950" s="1297"/>
      <c r="R950" s="1297"/>
      <c r="S950" s="1297"/>
      <c r="T950" s="1297"/>
      <c r="U950" s="1297"/>
      <c r="V950" s="1297"/>
      <c r="W950" s="1297"/>
      <c r="X950" s="1297"/>
      <c r="Y950" s="1297"/>
      <c r="Z950" s="1297"/>
      <c r="AA950" s="1297"/>
      <c r="AB950" s="1297"/>
      <c r="AC950" s="1297"/>
    </row>
    <row r="951">
      <c r="A951" s="1297"/>
      <c r="B951" s="1297"/>
      <c r="C951" s="1297"/>
      <c r="D951" s="1297"/>
      <c r="E951" s="1297"/>
      <c r="F951" s="1296"/>
      <c r="G951" s="1296"/>
      <c r="H951" s="1296"/>
      <c r="I951" s="1296"/>
      <c r="J951" s="1296"/>
      <c r="K951" s="1296"/>
      <c r="L951" s="1297"/>
      <c r="M951" s="1297"/>
      <c r="N951" s="1297"/>
      <c r="O951" s="1297"/>
      <c r="P951" s="1297"/>
      <c r="Q951" s="1297"/>
      <c r="R951" s="1297"/>
      <c r="S951" s="1297"/>
      <c r="T951" s="1297"/>
      <c r="U951" s="1297"/>
      <c r="V951" s="1297"/>
      <c r="W951" s="1297"/>
      <c r="X951" s="1297"/>
      <c r="Y951" s="1297"/>
      <c r="Z951" s="1297"/>
      <c r="AA951" s="1297"/>
      <c r="AB951" s="1297"/>
      <c r="AC951" s="1297"/>
    </row>
    <row r="952">
      <c r="A952" s="1297"/>
      <c r="B952" s="1297"/>
      <c r="C952" s="1297"/>
      <c r="D952" s="1297"/>
      <c r="E952" s="1297"/>
      <c r="F952" s="1296"/>
      <c r="G952" s="1296"/>
      <c r="H952" s="1296"/>
      <c r="I952" s="1296"/>
      <c r="J952" s="1296"/>
      <c r="K952" s="1296"/>
      <c r="L952" s="1297"/>
      <c r="M952" s="1297"/>
      <c r="N952" s="1297"/>
      <c r="O952" s="1297"/>
      <c r="P952" s="1297"/>
      <c r="Q952" s="1297"/>
      <c r="R952" s="1297"/>
      <c r="S952" s="1297"/>
      <c r="T952" s="1297"/>
      <c r="U952" s="1297"/>
      <c r="V952" s="1297"/>
      <c r="W952" s="1297"/>
      <c r="X952" s="1297"/>
      <c r="Y952" s="1297"/>
      <c r="Z952" s="1297"/>
      <c r="AA952" s="1297"/>
      <c r="AB952" s="1297"/>
      <c r="AC952" s="1297"/>
    </row>
    <row r="953">
      <c r="A953" s="1297"/>
      <c r="B953" s="1297"/>
      <c r="C953" s="1297"/>
      <c r="D953" s="1297"/>
      <c r="E953" s="1297"/>
      <c r="F953" s="1296"/>
      <c r="G953" s="1296"/>
      <c r="H953" s="1296"/>
      <c r="I953" s="1296"/>
      <c r="J953" s="1296"/>
      <c r="K953" s="1296"/>
      <c r="L953" s="1297"/>
      <c r="M953" s="1297"/>
      <c r="N953" s="1297"/>
      <c r="O953" s="1297"/>
      <c r="P953" s="1297"/>
      <c r="Q953" s="1297"/>
      <c r="R953" s="1297"/>
      <c r="S953" s="1297"/>
      <c r="T953" s="1297"/>
      <c r="U953" s="1297"/>
      <c r="V953" s="1297"/>
      <c r="W953" s="1297"/>
      <c r="X953" s="1297"/>
      <c r="Y953" s="1297"/>
      <c r="Z953" s="1297"/>
      <c r="AA953" s="1297"/>
      <c r="AB953" s="1297"/>
      <c r="AC953" s="1297"/>
    </row>
    <row r="954">
      <c r="A954" s="1297"/>
      <c r="B954" s="1297"/>
      <c r="C954" s="1297"/>
      <c r="D954" s="1297"/>
      <c r="E954" s="1297"/>
      <c r="F954" s="1296"/>
      <c r="G954" s="1296"/>
      <c r="H954" s="1296"/>
      <c r="I954" s="1296"/>
      <c r="J954" s="1296"/>
      <c r="K954" s="1296"/>
      <c r="L954" s="1297"/>
      <c r="M954" s="1297"/>
      <c r="N954" s="1297"/>
      <c r="O954" s="1297"/>
      <c r="P954" s="1297"/>
      <c r="Q954" s="1297"/>
      <c r="R954" s="1297"/>
      <c r="S954" s="1297"/>
      <c r="T954" s="1297"/>
      <c r="U954" s="1297"/>
      <c r="V954" s="1297"/>
      <c r="W954" s="1297"/>
      <c r="X954" s="1297"/>
      <c r="Y954" s="1297"/>
      <c r="Z954" s="1297"/>
      <c r="AA954" s="1297"/>
      <c r="AB954" s="1297"/>
      <c r="AC954" s="1297"/>
    </row>
    <row r="955">
      <c r="A955" s="1297"/>
      <c r="B955" s="1297"/>
      <c r="C955" s="1297"/>
      <c r="D955" s="1297"/>
      <c r="E955" s="1297"/>
      <c r="F955" s="1296"/>
      <c r="G955" s="1296"/>
      <c r="H955" s="1296"/>
      <c r="I955" s="1296"/>
      <c r="J955" s="1296"/>
      <c r="K955" s="1296"/>
      <c r="L955" s="1297"/>
      <c r="M955" s="1297"/>
      <c r="N955" s="1297"/>
      <c r="O955" s="1297"/>
      <c r="P955" s="1297"/>
      <c r="Q955" s="1297"/>
      <c r="R955" s="1297"/>
      <c r="S955" s="1297"/>
      <c r="T955" s="1297"/>
      <c r="U955" s="1297"/>
      <c r="V955" s="1297"/>
      <c r="W955" s="1297"/>
      <c r="X955" s="1297"/>
      <c r="Y955" s="1297"/>
      <c r="Z955" s="1297"/>
      <c r="AA955" s="1297"/>
      <c r="AB955" s="1297"/>
      <c r="AC955" s="1297"/>
    </row>
    <row r="956">
      <c r="A956" s="1297"/>
      <c r="B956" s="1297"/>
      <c r="C956" s="1297"/>
      <c r="D956" s="1297"/>
      <c r="E956" s="1297"/>
      <c r="F956" s="1296"/>
      <c r="G956" s="1296"/>
      <c r="H956" s="1296"/>
      <c r="I956" s="1296"/>
      <c r="J956" s="1296"/>
      <c r="K956" s="1296"/>
      <c r="L956" s="1297"/>
      <c r="M956" s="1297"/>
      <c r="N956" s="1297"/>
      <c r="O956" s="1297"/>
      <c r="P956" s="1297"/>
      <c r="Q956" s="1297"/>
      <c r="R956" s="1297"/>
      <c r="S956" s="1297"/>
      <c r="T956" s="1297"/>
      <c r="U956" s="1297"/>
      <c r="V956" s="1297"/>
      <c r="W956" s="1297"/>
      <c r="X956" s="1297"/>
      <c r="Y956" s="1297"/>
      <c r="Z956" s="1297"/>
      <c r="AA956" s="1297"/>
      <c r="AB956" s="1297"/>
      <c r="AC956" s="1297"/>
    </row>
    <row r="957">
      <c r="A957" s="1297"/>
      <c r="B957" s="1297"/>
      <c r="C957" s="1297"/>
      <c r="D957" s="1297"/>
      <c r="E957" s="1297"/>
      <c r="F957" s="1296"/>
      <c r="G957" s="1296"/>
      <c r="H957" s="1296"/>
      <c r="I957" s="1296"/>
      <c r="J957" s="1296"/>
      <c r="K957" s="1296"/>
      <c r="L957" s="1297"/>
      <c r="M957" s="1297"/>
      <c r="N957" s="1297"/>
      <c r="O957" s="1297"/>
      <c r="P957" s="1297"/>
      <c r="Q957" s="1297"/>
      <c r="R957" s="1297"/>
      <c r="S957" s="1297"/>
      <c r="T957" s="1297"/>
      <c r="U957" s="1297"/>
      <c r="V957" s="1297"/>
      <c r="W957" s="1297"/>
      <c r="X957" s="1297"/>
      <c r="Y957" s="1297"/>
      <c r="Z957" s="1297"/>
      <c r="AA957" s="1297"/>
      <c r="AB957" s="1297"/>
      <c r="AC957" s="1297"/>
    </row>
    <row r="958">
      <c r="A958" s="1297"/>
      <c r="B958" s="1297"/>
      <c r="C958" s="1297"/>
      <c r="D958" s="1297"/>
      <c r="E958" s="1297"/>
      <c r="F958" s="1296"/>
      <c r="G958" s="1296"/>
      <c r="H958" s="1296"/>
      <c r="I958" s="1296"/>
      <c r="J958" s="1296"/>
      <c r="K958" s="1296"/>
      <c r="L958" s="1297"/>
      <c r="M958" s="1297"/>
      <c r="N958" s="1297"/>
      <c r="O958" s="1297"/>
      <c r="P958" s="1297"/>
      <c r="Q958" s="1297"/>
      <c r="R958" s="1297"/>
      <c r="S958" s="1297"/>
      <c r="T958" s="1297"/>
      <c r="U958" s="1297"/>
      <c r="V958" s="1297"/>
      <c r="W958" s="1297"/>
      <c r="X958" s="1297"/>
      <c r="Y958" s="1297"/>
      <c r="Z958" s="1297"/>
      <c r="AA958" s="1297"/>
      <c r="AB958" s="1297"/>
      <c r="AC958" s="1297"/>
    </row>
    <row r="959">
      <c r="A959" s="1297"/>
      <c r="B959" s="1297"/>
      <c r="C959" s="1297"/>
      <c r="D959" s="1297"/>
      <c r="E959" s="1297"/>
      <c r="F959" s="1296"/>
      <c r="G959" s="1296"/>
      <c r="H959" s="1296"/>
      <c r="I959" s="1296"/>
      <c r="J959" s="1296"/>
      <c r="K959" s="1296"/>
      <c r="L959" s="1297"/>
      <c r="M959" s="1297"/>
      <c r="N959" s="1297"/>
      <c r="O959" s="1297"/>
      <c r="P959" s="1297"/>
      <c r="Q959" s="1297"/>
      <c r="R959" s="1297"/>
      <c r="S959" s="1297"/>
      <c r="T959" s="1297"/>
      <c r="U959" s="1297"/>
      <c r="V959" s="1297"/>
      <c r="W959" s="1297"/>
      <c r="X959" s="1297"/>
      <c r="Y959" s="1297"/>
      <c r="Z959" s="1297"/>
      <c r="AA959" s="1297"/>
      <c r="AB959" s="1297"/>
      <c r="AC959" s="1297"/>
    </row>
    <row r="960">
      <c r="A960" s="1297"/>
      <c r="B960" s="1297"/>
      <c r="C960" s="1297"/>
      <c r="D960" s="1297"/>
      <c r="E960" s="1297"/>
      <c r="F960" s="1296"/>
      <c r="G960" s="1296"/>
      <c r="H960" s="1296"/>
      <c r="I960" s="1296"/>
      <c r="J960" s="1296"/>
      <c r="K960" s="1296"/>
      <c r="L960" s="1297"/>
      <c r="M960" s="1297"/>
      <c r="N960" s="1297"/>
      <c r="O960" s="1297"/>
      <c r="P960" s="1297"/>
      <c r="Q960" s="1297"/>
      <c r="R960" s="1297"/>
      <c r="S960" s="1297"/>
      <c r="T960" s="1297"/>
      <c r="U960" s="1297"/>
      <c r="V960" s="1297"/>
      <c r="W960" s="1297"/>
      <c r="X960" s="1297"/>
      <c r="Y960" s="1297"/>
      <c r="Z960" s="1297"/>
      <c r="AA960" s="1297"/>
      <c r="AB960" s="1297"/>
      <c r="AC960" s="1297"/>
    </row>
    <row r="961">
      <c r="A961" s="1297"/>
      <c r="B961" s="1297"/>
      <c r="C961" s="1297"/>
      <c r="D961" s="1297"/>
      <c r="E961" s="1297"/>
      <c r="F961" s="1296"/>
      <c r="G961" s="1296"/>
      <c r="H961" s="1296"/>
      <c r="I961" s="1296"/>
      <c r="J961" s="1296"/>
      <c r="K961" s="1296"/>
      <c r="L961" s="1297"/>
      <c r="M961" s="1297"/>
      <c r="N961" s="1297"/>
      <c r="O961" s="1297"/>
      <c r="P961" s="1297"/>
      <c r="Q961" s="1297"/>
      <c r="R961" s="1297"/>
      <c r="S961" s="1297"/>
      <c r="T961" s="1297"/>
      <c r="U961" s="1297"/>
      <c r="V961" s="1297"/>
      <c r="W961" s="1297"/>
      <c r="X961" s="1297"/>
      <c r="Y961" s="1297"/>
      <c r="Z961" s="1297"/>
      <c r="AA961" s="1297"/>
      <c r="AB961" s="1297"/>
      <c r="AC961" s="1297"/>
    </row>
    <row r="962">
      <c r="A962" s="1297"/>
      <c r="B962" s="1297"/>
      <c r="C962" s="1297"/>
      <c r="D962" s="1297"/>
      <c r="E962" s="1297"/>
      <c r="F962" s="1296"/>
      <c r="G962" s="1296"/>
      <c r="H962" s="1296"/>
      <c r="I962" s="1296"/>
      <c r="J962" s="1296"/>
      <c r="K962" s="1296"/>
      <c r="L962" s="1297"/>
      <c r="M962" s="1297"/>
      <c r="N962" s="1297"/>
      <c r="O962" s="1297"/>
      <c r="P962" s="1297"/>
      <c r="Q962" s="1297"/>
      <c r="R962" s="1297"/>
      <c r="S962" s="1297"/>
      <c r="T962" s="1297"/>
      <c r="U962" s="1297"/>
      <c r="V962" s="1297"/>
      <c r="W962" s="1297"/>
      <c r="X962" s="1297"/>
      <c r="Y962" s="1297"/>
      <c r="Z962" s="1297"/>
      <c r="AA962" s="1297"/>
      <c r="AB962" s="1297"/>
      <c r="AC962" s="1297"/>
    </row>
    <row r="963">
      <c r="A963" s="1297"/>
      <c r="B963" s="1297"/>
      <c r="C963" s="1297"/>
      <c r="D963" s="1297"/>
      <c r="E963" s="1297"/>
      <c r="F963" s="1296"/>
      <c r="G963" s="1296"/>
      <c r="H963" s="1296"/>
      <c r="I963" s="1296"/>
      <c r="J963" s="1296"/>
      <c r="K963" s="1296"/>
      <c r="L963" s="1297"/>
      <c r="M963" s="1297"/>
      <c r="N963" s="1297"/>
      <c r="O963" s="1297"/>
      <c r="P963" s="1297"/>
      <c r="Q963" s="1297"/>
      <c r="R963" s="1297"/>
      <c r="S963" s="1297"/>
      <c r="T963" s="1297"/>
      <c r="U963" s="1297"/>
      <c r="V963" s="1297"/>
      <c r="W963" s="1297"/>
      <c r="X963" s="1297"/>
      <c r="Y963" s="1297"/>
      <c r="Z963" s="1297"/>
      <c r="AA963" s="1297"/>
      <c r="AB963" s="1297"/>
      <c r="AC963" s="1297"/>
    </row>
    <row r="964">
      <c r="A964" s="1297"/>
      <c r="B964" s="1297"/>
      <c r="C964" s="1297"/>
      <c r="D964" s="1297"/>
      <c r="E964" s="1297"/>
      <c r="F964" s="1296"/>
      <c r="G964" s="1296"/>
      <c r="H964" s="1296"/>
      <c r="I964" s="1296"/>
      <c r="J964" s="1296"/>
      <c r="K964" s="1296"/>
      <c r="L964" s="1297"/>
      <c r="M964" s="1297"/>
      <c r="N964" s="1297"/>
      <c r="O964" s="1297"/>
      <c r="P964" s="1297"/>
      <c r="Q964" s="1297"/>
      <c r="R964" s="1297"/>
      <c r="S964" s="1297"/>
      <c r="T964" s="1297"/>
      <c r="U964" s="1297"/>
      <c r="V964" s="1297"/>
      <c r="W964" s="1297"/>
      <c r="X964" s="1297"/>
      <c r="Y964" s="1297"/>
      <c r="Z964" s="1297"/>
      <c r="AA964" s="1297"/>
      <c r="AB964" s="1297"/>
      <c r="AC964" s="1297"/>
    </row>
    <row r="965">
      <c r="A965" s="1297"/>
      <c r="B965" s="1297"/>
      <c r="C965" s="1297"/>
      <c r="D965" s="1297"/>
      <c r="E965" s="1297"/>
      <c r="F965" s="1296"/>
      <c r="G965" s="1296"/>
      <c r="H965" s="1296"/>
      <c r="I965" s="1296"/>
      <c r="J965" s="1296"/>
      <c r="K965" s="1296"/>
      <c r="L965" s="1297"/>
      <c r="M965" s="1297"/>
      <c r="N965" s="1297"/>
      <c r="O965" s="1297"/>
      <c r="P965" s="1297"/>
      <c r="Q965" s="1297"/>
      <c r="R965" s="1297"/>
      <c r="S965" s="1297"/>
      <c r="T965" s="1297"/>
      <c r="U965" s="1297"/>
      <c r="V965" s="1297"/>
      <c r="W965" s="1297"/>
      <c r="X965" s="1297"/>
      <c r="Y965" s="1297"/>
      <c r="Z965" s="1297"/>
      <c r="AA965" s="1297"/>
      <c r="AB965" s="1297"/>
      <c r="AC965" s="1297"/>
    </row>
    <row r="966">
      <c r="A966" s="1297"/>
      <c r="B966" s="1297"/>
      <c r="C966" s="1297"/>
      <c r="D966" s="1297"/>
      <c r="E966" s="1297"/>
      <c r="F966" s="1296"/>
      <c r="G966" s="1296"/>
      <c r="H966" s="1296"/>
      <c r="I966" s="1296"/>
      <c r="J966" s="1296"/>
      <c r="K966" s="1296"/>
      <c r="L966" s="1297"/>
      <c r="M966" s="1297"/>
      <c r="N966" s="1297"/>
      <c r="O966" s="1297"/>
      <c r="P966" s="1297"/>
      <c r="Q966" s="1297"/>
      <c r="R966" s="1297"/>
      <c r="S966" s="1297"/>
      <c r="T966" s="1297"/>
      <c r="U966" s="1297"/>
      <c r="V966" s="1297"/>
      <c r="W966" s="1297"/>
      <c r="X966" s="1297"/>
      <c r="Y966" s="1297"/>
      <c r="Z966" s="1297"/>
      <c r="AA966" s="1297"/>
      <c r="AB966" s="1297"/>
      <c r="AC966" s="1297"/>
    </row>
    <row r="967">
      <c r="A967" s="1297"/>
      <c r="B967" s="1297"/>
      <c r="C967" s="1297"/>
      <c r="D967" s="1297"/>
      <c r="E967" s="1297"/>
      <c r="F967" s="1296"/>
      <c r="G967" s="1296"/>
      <c r="H967" s="1296"/>
      <c r="I967" s="1296"/>
      <c r="J967" s="1296"/>
      <c r="K967" s="1296"/>
      <c r="L967" s="1297"/>
      <c r="M967" s="1297"/>
      <c r="N967" s="1297"/>
      <c r="O967" s="1297"/>
      <c r="P967" s="1297"/>
      <c r="Q967" s="1297"/>
      <c r="R967" s="1297"/>
      <c r="S967" s="1297"/>
      <c r="T967" s="1297"/>
      <c r="U967" s="1297"/>
      <c r="V967" s="1297"/>
      <c r="W967" s="1297"/>
      <c r="X967" s="1297"/>
      <c r="Y967" s="1297"/>
      <c r="Z967" s="1297"/>
      <c r="AA967" s="1297"/>
      <c r="AB967" s="1297"/>
      <c r="AC967" s="1297"/>
    </row>
    <row r="968">
      <c r="A968" s="1297"/>
      <c r="B968" s="1297"/>
      <c r="C968" s="1297"/>
      <c r="D968" s="1297"/>
      <c r="E968" s="1297"/>
      <c r="F968" s="1296"/>
      <c r="G968" s="1296"/>
      <c r="H968" s="1296"/>
      <c r="I968" s="1296"/>
      <c r="J968" s="1296"/>
      <c r="K968" s="1296"/>
      <c r="L968" s="1297"/>
      <c r="M968" s="1297"/>
      <c r="N968" s="1297"/>
      <c r="O968" s="1297"/>
      <c r="P968" s="1297"/>
      <c r="Q968" s="1297"/>
      <c r="R968" s="1297"/>
      <c r="S968" s="1297"/>
      <c r="T968" s="1297"/>
      <c r="U968" s="1297"/>
      <c r="V968" s="1297"/>
      <c r="W968" s="1297"/>
      <c r="X968" s="1297"/>
      <c r="Y968" s="1297"/>
      <c r="Z968" s="1297"/>
      <c r="AA968" s="1297"/>
      <c r="AB968" s="1297"/>
      <c r="AC968" s="1297"/>
    </row>
    <row r="969">
      <c r="A969" s="1297"/>
      <c r="B969" s="1297"/>
      <c r="C969" s="1297"/>
      <c r="D969" s="1297"/>
      <c r="E969" s="1297"/>
      <c r="F969" s="1296"/>
      <c r="G969" s="1296"/>
      <c r="H969" s="1296"/>
      <c r="I969" s="1296"/>
      <c r="J969" s="1296"/>
      <c r="K969" s="1296"/>
      <c r="L969" s="1297"/>
      <c r="M969" s="1297"/>
      <c r="N969" s="1297"/>
      <c r="O969" s="1297"/>
      <c r="P969" s="1297"/>
      <c r="Q969" s="1297"/>
      <c r="R969" s="1297"/>
      <c r="S969" s="1297"/>
      <c r="T969" s="1297"/>
      <c r="U969" s="1297"/>
      <c r="V969" s="1297"/>
      <c r="W969" s="1297"/>
      <c r="X969" s="1297"/>
      <c r="Y969" s="1297"/>
      <c r="Z969" s="1297"/>
      <c r="AA969" s="1297"/>
      <c r="AB969" s="1297"/>
      <c r="AC969" s="1297"/>
    </row>
    <row r="970">
      <c r="A970" s="1297"/>
      <c r="B970" s="1297"/>
      <c r="C970" s="1297"/>
      <c r="D970" s="1297"/>
      <c r="E970" s="1297"/>
      <c r="F970" s="1296"/>
      <c r="G970" s="1296"/>
      <c r="H970" s="1296"/>
      <c r="I970" s="1296"/>
      <c r="J970" s="1296"/>
      <c r="K970" s="1296"/>
      <c r="L970" s="1297"/>
      <c r="M970" s="1297"/>
      <c r="N970" s="1297"/>
      <c r="O970" s="1297"/>
      <c r="P970" s="1297"/>
      <c r="Q970" s="1297"/>
      <c r="R970" s="1297"/>
      <c r="S970" s="1297"/>
      <c r="T970" s="1297"/>
      <c r="U970" s="1297"/>
      <c r="V970" s="1297"/>
      <c r="W970" s="1297"/>
      <c r="X970" s="1297"/>
      <c r="Y970" s="1297"/>
      <c r="Z970" s="1297"/>
      <c r="AA970" s="1297"/>
      <c r="AB970" s="1297"/>
      <c r="AC970" s="1297"/>
    </row>
    <row r="971">
      <c r="A971" s="1297"/>
      <c r="B971" s="1297"/>
      <c r="C971" s="1297"/>
      <c r="D971" s="1297"/>
      <c r="E971" s="1297"/>
      <c r="F971" s="1296"/>
      <c r="G971" s="1296"/>
      <c r="H971" s="1296"/>
      <c r="I971" s="1296"/>
      <c r="J971" s="1296"/>
      <c r="K971" s="1296"/>
      <c r="L971" s="1297"/>
      <c r="M971" s="1297"/>
      <c r="N971" s="1297"/>
      <c r="O971" s="1297"/>
      <c r="P971" s="1297"/>
      <c r="Q971" s="1297"/>
      <c r="R971" s="1297"/>
      <c r="S971" s="1297"/>
      <c r="T971" s="1297"/>
      <c r="U971" s="1297"/>
      <c r="V971" s="1297"/>
      <c r="W971" s="1297"/>
      <c r="X971" s="1297"/>
      <c r="Y971" s="1297"/>
      <c r="Z971" s="1297"/>
      <c r="AA971" s="1297"/>
      <c r="AB971" s="1297"/>
      <c r="AC971" s="1297"/>
    </row>
    <row r="972">
      <c r="A972" s="1297"/>
      <c r="B972" s="1297"/>
      <c r="C972" s="1297"/>
      <c r="D972" s="1297"/>
      <c r="E972" s="1297"/>
      <c r="F972" s="1296"/>
      <c r="G972" s="1296"/>
      <c r="H972" s="1296"/>
      <c r="I972" s="1296"/>
      <c r="J972" s="1296"/>
      <c r="K972" s="1296"/>
      <c r="L972" s="1297"/>
      <c r="M972" s="1297"/>
      <c r="N972" s="1297"/>
      <c r="O972" s="1297"/>
      <c r="P972" s="1297"/>
      <c r="Q972" s="1297"/>
      <c r="R972" s="1297"/>
      <c r="S972" s="1297"/>
      <c r="T972" s="1297"/>
      <c r="U972" s="1297"/>
      <c r="V972" s="1297"/>
      <c r="W972" s="1297"/>
      <c r="X972" s="1297"/>
      <c r="Y972" s="1297"/>
      <c r="Z972" s="1297"/>
      <c r="AA972" s="1297"/>
      <c r="AB972" s="1297"/>
      <c r="AC972" s="1297"/>
    </row>
    <row r="973">
      <c r="A973" s="1297"/>
      <c r="B973" s="1297"/>
      <c r="C973" s="1297"/>
      <c r="D973" s="1297"/>
      <c r="E973" s="1297"/>
      <c r="F973" s="1296"/>
      <c r="G973" s="1296"/>
      <c r="H973" s="1296"/>
      <c r="I973" s="1296"/>
      <c r="J973" s="1296"/>
      <c r="K973" s="1296"/>
      <c r="L973" s="1297"/>
      <c r="M973" s="1297"/>
      <c r="N973" s="1297"/>
      <c r="O973" s="1297"/>
      <c r="P973" s="1297"/>
      <c r="Q973" s="1297"/>
      <c r="R973" s="1297"/>
      <c r="S973" s="1297"/>
      <c r="T973" s="1297"/>
      <c r="U973" s="1297"/>
      <c r="V973" s="1297"/>
      <c r="W973" s="1297"/>
      <c r="X973" s="1297"/>
      <c r="Y973" s="1297"/>
      <c r="Z973" s="1297"/>
      <c r="AA973" s="1297"/>
      <c r="AB973" s="1297"/>
      <c r="AC973" s="1297"/>
    </row>
    <row r="974">
      <c r="A974" s="1297"/>
      <c r="B974" s="1297"/>
      <c r="C974" s="1297"/>
      <c r="D974" s="1297"/>
      <c r="E974" s="1297"/>
      <c r="F974" s="1296"/>
      <c r="G974" s="1296"/>
      <c r="H974" s="1296"/>
      <c r="I974" s="1296"/>
      <c r="J974" s="1296"/>
      <c r="K974" s="1296"/>
      <c r="L974" s="1297"/>
      <c r="M974" s="1297"/>
      <c r="N974" s="1297"/>
      <c r="O974" s="1297"/>
      <c r="P974" s="1297"/>
      <c r="Q974" s="1297"/>
      <c r="R974" s="1297"/>
      <c r="S974" s="1297"/>
      <c r="T974" s="1297"/>
      <c r="U974" s="1297"/>
      <c r="V974" s="1297"/>
      <c r="W974" s="1297"/>
      <c r="X974" s="1297"/>
      <c r="Y974" s="1297"/>
      <c r="Z974" s="1297"/>
      <c r="AA974" s="1297"/>
      <c r="AB974" s="1297"/>
      <c r="AC974" s="1297"/>
    </row>
    <row r="975">
      <c r="A975" s="1297"/>
      <c r="B975" s="1297"/>
      <c r="C975" s="1297"/>
      <c r="D975" s="1297"/>
      <c r="E975" s="1297"/>
      <c r="F975" s="1296"/>
      <c r="G975" s="1296"/>
      <c r="H975" s="1296"/>
      <c r="I975" s="1296"/>
      <c r="J975" s="1296"/>
      <c r="K975" s="1296"/>
      <c r="L975" s="1297"/>
      <c r="M975" s="1297"/>
      <c r="N975" s="1297"/>
      <c r="O975" s="1297"/>
      <c r="P975" s="1297"/>
      <c r="Q975" s="1297"/>
      <c r="R975" s="1297"/>
      <c r="S975" s="1297"/>
      <c r="T975" s="1297"/>
      <c r="U975" s="1297"/>
      <c r="V975" s="1297"/>
      <c r="W975" s="1297"/>
      <c r="X975" s="1297"/>
      <c r="Y975" s="1297"/>
      <c r="Z975" s="1297"/>
      <c r="AA975" s="1297"/>
      <c r="AB975" s="1297"/>
      <c r="AC975" s="1297"/>
    </row>
    <row r="976">
      <c r="A976" s="1297"/>
      <c r="B976" s="1297"/>
      <c r="C976" s="1297"/>
      <c r="D976" s="1297"/>
      <c r="E976" s="1297"/>
      <c r="F976" s="1296"/>
      <c r="G976" s="1296"/>
      <c r="H976" s="1296"/>
      <c r="I976" s="1296"/>
      <c r="J976" s="1296"/>
      <c r="K976" s="1296"/>
      <c r="L976" s="1297"/>
      <c r="M976" s="1297"/>
      <c r="N976" s="1297"/>
      <c r="O976" s="1297"/>
      <c r="P976" s="1297"/>
      <c r="Q976" s="1297"/>
      <c r="R976" s="1297"/>
      <c r="S976" s="1297"/>
      <c r="T976" s="1297"/>
      <c r="U976" s="1297"/>
      <c r="V976" s="1297"/>
      <c r="W976" s="1297"/>
      <c r="X976" s="1297"/>
      <c r="Y976" s="1297"/>
      <c r="Z976" s="1297"/>
      <c r="AA976" s="1297"/>
      <c r="AB976" s="1297"/>
      <c r="AC976" s="1297"/>
    </row>
    <row r="977">
      <c r="A977" s="1297"/>
      <c r="B977" s="1297"/>
      <c r="C977" s="1297"/>
      <c r="D977" s="1297"/>
      <c r="E977" s="1297"/>
      <c r="F977" s="1296"/>
      <c r="G977" s="1296"/>
      <c r="H977" s="1296"/>
      <c r="I977" s="1296"/>
      <c r="J977" s="1296"/>
      <c r="K977" s="1296"/>
      <c r="L977" s="1297"/>
      <c r="M977" s="1297"/>
      <c r="N977" s="1297"/>
      <c r="O977" s="1297"/>
      <c r="P977" s="1297"/>
      <c r="Q977" s="1297"/>
      <c r="R977" s="1297"/>
      <c r="S977" s="1297"/>
      <c r="T977" s="1297"/>
      <c r="U977" s="1297"/>
      <c r="V977" s="1297"/>
      <c r="W977" s="1297"/>
      <c r="X977" s="1297"/>
      <c r="Y977" s="1297"/>
      <c r="Z977" s="1297"/>
      <c r="AA977" s="1297"/>
      <c r="AB977" s="1297"/>
      <c r="AC977" s="1297"/>
    </row>
    <row r="978">
      <c r="A978" s="1297"/>
      <c r="B978" s="1297"/>
      <c r="C978" s="1297"/>
      <c r="D978" s="1297"/>
      <c r="E978" s="1297"/>
      <c r="F978" s="1296"/>
      <c r="G978" s="1296"/>
      <c r="H978" s="1296"/>
      <c r="I978" s="1296"/>
      <c r="J978" s="1296"/>
      <c r="K978" s="1296"/>
      <c r="L978" s="1297"/>
      <c r="M978" s="1297"/>
      <c r="N978" s="1297"/>
      <c r="O978" s="1297"/>
      <c r="P978" s="1297"/>
      <c r="Q978" s="1297"/>
      <c r="R978" s="1297"/>
      <c r="S978" s="1297"/>
      <c r="T978" s="1297"/>
      <c r="U978" s="1297"/>
      <c r="V978" s="1297"/>
      <c r="W978" s="1297"/>
      <c r="X978" s="1297"/>
      <c r="Y978" s="1297"/>
      <c r="Z978" s="1297"/>
      <c r="AA978" s="1297"/>
      <c r="AB978" s="1297"/>
      <c r="AC978" s="1297"/>
    </row>
    <row r="979">
      <c r="A979" s="1297"/>
      <c r="B979" s="1297"/>
      <c r="C979" s="1297"/>
      <c r="D979" s="1297"/>
      <c r="E979" s="1297"/>
      <c r="F979" s="1296"/>
      <c r="G979" s="1296"/>
      <c r="H979" s="1296"/>
      <c r="I979" s="1296"/>
      <c r="J979" s="1296"/>
      <c r="K979" s="1296"/>
      <c r="L979" s="1297"/>
      <c r="M979" s="1297"/>
      <c r="N979" s="1297"/>
      <c r="O979" s="1297"/>
      <c r="P979" s="1297"/>
      <c r="Q979" s="1297"/>
      <c r="R979" s="1297"/>
      <c r="S979" s="1297"/>
      <c r="T979" s="1297"/>
      <c r="U979" s="1297"/>
      <c r="V979" s="1297"/>
      <c r="W979" s="1297"/>
      <c r="X979" s="1297"/>
      <c r="Y979" s="1297"/>
      <c r="Z979" s="1297"/>
      <c r="AA979" s="1297"/>
      <c r="AB979" s="1297"/>
      <c r="AC979" s="1297"/>
    </row>
    <row r="980">
      <c r="A980" s="1297"/>
      <c r="B980" s="1297"/>
      <c r="C980" s="1297"/>
      <c r="D980" s="1297"/>
      <c r="E980" s="1297"/>
      <c r="F980" s="1296"/>
      <c r="G980" s="1296"/>
      <c r="H980" s="1296"/>
      <c r="I980" s="1296"/>
      <c r="J980" s="1296"/>
      <c r="K980" s="1296"/>
      <c r="L980" s="1297"/>
      <c r="M980" s="1297"/>
      <c r="N980" s="1297"/>
      <c r="O980" s="1297"/>
      <c r="P980" s="1297"/>
      <c r="Q980" s="1297"/>
      <c r="R980" s="1297"/>
      <c r="S980" s="1297"/>
      <c r="T980" s="1297"/>
      <c r="U980" s="1297"/>
      <c r="V980" s="1297"/>
      <c r="W980" s="1297"/>
      <c r="X980" s="1297"/>
      <c r="Y980" s="1297"/>
      <c r="Z980" s="1297"/>
      <c r="AA980" s="1297"/>
      <c r="AB980" s="1297"/>
      <c r="AC980" s="1297"/>
    </row>
    <row r="981">
      <c r="A981" s="1297"/>
      <c r="B981" s="1297"/>
      <c r="C981" s="1297"/>
      <c r="D981" s="1297"/>
      <c r="E981" s="1297"/>
      <c r="F981" s="1296"/>
      <c r="G981" s="1296"/>
      <c r="H981" s="1296"/>
      <c r="I981" s="1296"/>
      <c r="J981" s="1296"/>
      <c r="K981" s="1296"/>
      <c r="L981" s="1297"/>
      <c r="M981" s="1297"/>
      <c r="N981" s="1297"/>
      <c r="O981" s="1297"/>
      <c r="P981" s="1297"/>
      <c r="Q981" s="1297"/>
      <c r="R981" s="1297"/>
      <c r="S981" s="1297"/>
      <c r="T981" s="1297"/>
      <c r="U981" s="1297"/>
      <c r="V981" s="1297"/>
      <c r="W981" s="1297"/>
      <c r="X981" s="1297"/>
      <c r="Y981" s="1297"/>
      <c r="Z981" s="1297"/>
      <c r="AA981" s="1297"/>
      <c r="AB981" s="1297"/>
      <c r="AC981" s="1297"/>
    </row>
    <row r="982">
      <c r="A982" s="1297"/>
      <c r="B982" s="1297"/>
      <c r="C982" s="1297"/>
      <c r="D982" s="1297"/>
      <c r="E982" s="1297"/>
      <c r="F982" s="1296"/>
      <c r="G982" s="1296"/>
      <c r="H982" s="1296"/>
      <c r="I982" s="1296"/>
      <c r="J982" s="1296"/>
      <c r="K982" s="1296"/>
      <c r="L982" s="1297"/>
      <c r="M982" s="1297"/>
      <c r="N982" s="1297"/>
      <c r="O982" s="1297"/>
      <c r="P982" s="1297"/>
      <c r="Q982" s="1297"/>
      <c r="R982" s="1297"/>
      <c r="S982" s="1297"/>
      <c r="T982" s="1297"/>
      <c r="U982" s="1297"/>
      <c r="V982" s="1297"/>
      <c r="W982" s="1297"/>
      <c r="X982" s="1297"/>
      <c r="Y982" s="1297"/>
      <c r="Z982" s="1297"/>
      <c r="AA982" s="1297"/>
      <c r="AB982" s="1297"/>
      <c r="AC982" s="1297"/>
    </row>
    <row r="983">
      <c r="A983" s="1297"/>
      <c r="B983" s="1297"/>
      <c r="C983" s="1297"/>
      <c r="D983" s="1297"/>
      <c r="E983" s="1297"/>
      <c r="F983" s="1296"/>
      <c r="G983" s="1296"/>
      <c r="H983" s="1296"/>
      <c r="I983" s="1296"/>
      <c r="J983" s="1296"/>
      <c r="K983" s="1296"/>
      <c r="L983" s="1297"/>
      <c r="M983" s="1297"/>
      <c r="N983" s="1297"/>
      <c r="O983" s="1297"/>
      <c r="P983" s="1297"/>
      <c r="Q983" s="1297"/>
      <c r="R983" s="1297"/>
      <c r="S983" s="1297"/>
      <c r="T983" s="1297"/>
      <c r="U983" s="1297"/>
      <c r="V983" s="1297"/>
      <c r="W983" s="1297"/>
      <c r="X983" s="1297"/>
      <c r="Y983" s="1297"/>
      <c r="Z983" s="1297"/>
      <c r="AA983" s="1297"/>
      <c r="AB983" s="1297"/>
      <c r="AC983" s="1297"/>
    </row>
    <row r="984">
      <c r="A984" s="1297"/>
      <c r="B984" s="1297"/>
      <c r="C984" s="1297"/>
      <c r="D984" s="1297"/>
      <c r="E984" s="1297"/>
      <c r="F984" s="1296"/>
      <c r="G984" s="1296"/>
      <c r="H984" s="1296"/>
      <c r="I984" s="1296"/>
      <c r="J984" s="1296"/>
      <c r="K984" s="1296"/>
      <c r="L984" s="1297"/>
      <c r="M984" s="1297"/>
      <c r="N984" s="1297"/>
      <c r="O984" s="1297"/>
      <c r="P984" s="1297"/>
      <c r="Q984" s="1297"/>
      <c r="R984" s="1297"/>
      <c r="S984" s="1297"/>
      <c r="T984" s="1297"/>
      <c r="U984" s="1297"/>
      <c r="V984" s="1297"/>
      <c r="W984" s="1297"/>
      <c r="X984" s="1297"/>
      <c r="Y984" s="1297"/>
      <c r="Z984" s="1297"/>
      <c r="AA984" s="1297"/>
      <c r="AB984" s="1297"/>
      <c r="AC984" s="1297"/>
    </row>
    <row r="985">
      <c r="A985" s="1297"/>
      <c r="B985" s="1297"/>
      <c r="C985" s="1297"/>
      <c r="D985" s="1297"/>
      <c r="E985" s="1297"/>
      <c r="F985" s="1296"/>
      <c r="G985" s="1296"/>
      <c r="H985" s="1296"/>
      <c r="I985" s="1296"/>
      <c r="J985" s="1296"/>
      <c r="K985" s="1296"/>
      <c r="L985" s="1297"/>
      <c r="M985" s="1297"/>
      <c r="N985" s="1297"/>
      <c r="O985" s="1297"/>
      <c r="P985" s="1297"/>
      <c r="Q985" s="1297"/>
      <c r="R985" s="1297"/>
      <c r="S985" s="1297"/>
      <c r="T985" s="1297"/>
      <c r="U985" s="1297"/>
      <c r="V985" s="1297"/>
      <c r="W985" s="1297"/>
      <c r="X985" s="1297"/>
      <c r="Y985" s="1297"/>
      <c r="Z985" s="1297"/>
      <c r="AA985" s="1297"/>
      <c r="AB985" s="1297"/>
      <c r="AC985" s="1297"/>
    </row>
    <row r="986">
      <c r="A986" s="1297"/>
      <c r="B986" s="1297"/>
      <c r="C986" s="1297"/>
      <c r="D986" s="1297"/>
      <c r="E986" s="1297"/>
      <c r="F986" s="1296"/>
      <c r="G986" s="1296"/>
      <c r="H986" s="1296"/>
      <c r="I986" s="1296"/>
      <c r="J986" s="1296"/>
      <c r="K986" s="1296"/>
      <c r="L986" s="1297"/>
      <c r="M986" s="1297"/>
      <c r="N986" s="1297"/>
      <c r="O986" s="1297"/>
      <c r="P986" s="1297"/>
      <c r="Q986" s="1297"/>
      <c r="R986" s="1297"/>
      <c r="S986" s="1297"/>
      <c r="T986" s="1297"/>
      <c r="U986" s="1297"/>
      <c r="V986" s="1297"/>
      <c r="W986" s="1297"/>
      <c r="X986" s="1297"/>
      <c r="Y986" s="1297"/>
      <c r="Z986" s="1297"/>
      <c r="AA986" s="1297"/>
      <c r="AB986" s="1297"/>
      <c r="AC986" s="1297"/>
    </row>
    <row r="987">
      <c r="A987" s="1297"/>
      <c r="B987" s="1297"/>
      <c r="C987" s="1297"/>
      <c r="D987" s="1297"/>
      <c r="E987" s="1297"/>
      <c r="F987" s="1296"/>
      <c r="G987" s="1296"/>
      <c r="H987" s="1296"/>
      <c r="I987" s="1296"/>
      <c r="J987" s="1296"/>
      <c r="K987" s="1296"/>
      <c r="L987" s="1297"/>
      <c r="M987" s="1297"/>
      <c r="N987" s="1297"/>
      <c r="O987" s="1297"/>
      <c r="P987" s="1297"/>
      <c r="Q987" s="1297"/>
      <c r="R987" s="1297"/>
      <c r="S987" s="1297"/>
      <c r="T987" s="1297"/>
      <c r="U987" s="1297"/>
      <c r="V987" s="1297"/>
      <c r="W987" s="1297"/>
      <c r="X987" s="1297"/>
      <c r="Y987" s="1297"/>
      <c r="Z987" s="1297"/>
      <c r="AA987" s="1297"/>
      <c r="AB987" s="1297"/>
      <c r="AC987" s="1297"/>
    </row>
    <row r="988">
      <c r="A988" s="1297"/>
      <c r="B988" s="1297"/>
      <c r="C988" s="1297"/>
      <c r="D988" s="1297"/>
      <c r="E988" s="1297"/>
      <c r="F988" s="1296"/>
      <c r="G988" s="1296"/>
      <c r="H988" s="1296"/>
      <c r="I988" s="1296"/>
      <c r="J988" s="1296"/>
      <c r="K988" s="1296"/>
      <c r="L988" s="1297"/>
      <c r="M988" s="1297"/>
      <c r="N988" s="1297"/>
      <c r="O988" s="1297"/>
      <c r="P988" s="1297"/>
      <c r="Q988" s="1297"/>
      <c r="R988" s="1297"/>
      <c r="S988" s="1297"/>
      <c r="T988" s="1297"/>
      <c r="U988" s="1297"/>
      <c r="V988" s="1297"/>
      <c r="W988" s="1297"/>
      <c r="X988" s="1297"/>
      <c r="Y988" s="1297"/>
      <c r="Z988" s="1297"/>
      <c r="AA988" s="1297"/>
      <c r="AB988" s="1297"/>
      <c r="AC988" s="1297"/>
    </row>
    <row r="989">
      <c r="A989" s="1297"/>
      <c r="B989" s="1297"/>
      <c r="C989" s="1297"/>
      <c r="D989" s="1297"/>
      <c r="E989" s="1297"/>
      <c r="F989" s="1296"/>
      <c r="G989" s="1296"/>
      <c r="H989" s="1296"/>
      <c r="I989" s="1296"/>
      <c r="J989" s="1296"/>
      <c r="K989" s="1296"/>
      <c r="L989" s="1297"/>
      <c r="M989" s="1297"/>
      <c r="N989" s="1297"/>
      <c r="O989" s="1297"/>
      <c r="P989" s="1297"/>
      <c r="Q989" s="1297"/>
      <c r="R989" s="1297"/>
      <c r="S989" s="1297"/>
      <c r="T989" s="1297"/>
      <c r="U989" s="1297"/>
      <c r="V989" s="1297"/>
      <c r="W989" s="1297"/>
      <c r="X989" s="1297"/>
      <c r="Y989" s="1297"/>
      <c r="Z989" s="1297"/>
      <c r="AA989" s="1297"/>
      <c r="AB989" s="1297"/>
      <c r="AC989" s="1297"/>
    </row>
    <row r="990">
      <c r="A990" s="1297"/>
      <c r="B990" s="1297"/>
      <c r="C990" s="1297"/>
      <c r="D990" s="1297"/>
      <c r="E990" s="1297"/>
      <c r="F990" s="1296"/>
      <c r="G990" s="1296"/>
      <c r="H990" s="1296"/>
      <c r="I990" s="1296"/>
      <c r="J990" s="1296"/>
      <c r="K990" s="1296"/>
      <c r="L990" s="1297"/>
      <c r="M990" s="1297"/>
      <c r="N990" s="1297"/>
      <c r="O990" s="1297"/>
      <c r="P990" s="1297"/>
      <c r="Q990" s="1297"/>
      <c r="R990" s="1297"/>
      <c r="S990" s="1297"/>
      <c r="T990" s="1297"/>
      <c r="U990" s="1297"/>
      <c r="V990" s="1297"/>
      <c r="W990" s="1297"/>
      <c r="X990" s="1297"/>
      <c r="Y990" s="1297"/>
      <c r="Z990" s="1297"/>
      <c r="AA990" s="1297"/>
      <c r="AB990" s="1297"/>
      <c r="AC990" s="1297"/>
    </row>
    <row r="991">
      <c r="A991" s="1297"/>
      <c r="B991" s="1297"/>
      <c r="C991" s="1297"/>
      <c r="D991" s="1297"/>
      <c r="E991" s="1297"/>
      <c r="F991" s="1296"/>
      <c r="G991" s="1296"/>
      <c r="H991" s="1296"/>
      <c r="I991" s="1296"/>
      <c r="J991" s="1296"/>
      <c r="K991" s="1296"/>
      <c r="L991" s="1297"/>
      <c r="M991" s="1297"/>
      <c r="N991" s="1297"/>
      <c r="O991" s="1297"/>
      <c r="P991" s="1297"/>
      <c r="Q991" s="1297"/>
      <c r="R991" s="1297"/>
      <c r="S991" s="1297"/>
      <c r="T991" s="1297"/>
      <c r="U991" s="1297"/>
      <c r="V991" s="1297"/>
      <c r="W991" s="1297"/>
      <c r="X991" s="1297"/>
      <c r="Y991" s="1297"/>
      <c r="Z991" s="1297"/>
      <c r="AA991" s="1297"/>
      <c r="AB991" s="1297"/>
      <c r="AC991" s="1297"/>
    </row>
    <row r="992">
      <c r="A992" s="1297"/>
      <c r="B992" s="1297"/>
      <c r="C992" s="1297"/>
      <c r="D992" s="1297"/>
      <c r="E992" s="1297"/>
      <c r="F992" s="1296"/>
      <c r="G992" s="1296"/>
      <c r="H992" s="1296"/>
      <c r="I992" s="1296"/>
      <c r="J992" s="1296"/>
      <c r="K992" s="1296"/>
      <c r="L992" s="1297"/>
      <c r="M992" s="1297"/>
      <c r="N992" s="1297"/>
      <c r="O992" s="1297"/>
      <c r="P992" s="1297"/>
      <c r="Q992" s="1297"/>
      <c r="R992" s="1297"/>
      <c r="S992" s="1297"/>
      <c r="T992" s="1297"/>
      <c r="U992" s="1297"/>
      <c r="V992" s="1297"/>
      <c r="W992" s="1297"/>
      <c r="X992" s="1297"/>
      <c r="Y992" s="1297"/>
      <c r="Z992" s="1297"/>
      <c r="AA992" s="1297"/>
      <c r="AB992" s="1297"/>
      <c r="AC992" s="1297"/>
    </row>
    <row r="993">
      <c r="A993" s="1297"/>
      <c r="B993" s="1297"/>
      <c r="C993" s="1297"/>
      <c r="D993" s="1297"/>
      <c r="E993" s="1297"/>
      <c r="F993" s="1296"/>
      <c r="G993" s="1296"/>
      <c r="H993" s="1296"/>
      <c r="I993" s="1296"/>
      <c r="J993" s="1296"/>
      <c r="K993" s="1296"/>
      <c r="L993" s="1297"/>
      <c r="M993" s="1297"/>
      <c r="N993" s="1297"/>
      <c r="O993" s="1297"/>
      <c r="P993" s="1297"/>
      <c r="Q993" s="1297"/>
      <c r="R993" s="1297"/>
      <c r="S993" s="1297"/>
      <c r="T993" s="1297"/>
      <c r="U993" s="1297"/>
      <c r="V993" s="1297"/>
      <c r="W993" s="1297"/>
      <c r="X993" s="1297"/>
      <c r="Y993" s="1297"/>
      <c r="Z993" s="1297"/>
      <c r="AA993" s="1297"/>
      <c r="AB993" s="1297"/>
      <c r="AC993" s="1297"/>
    </row>
    <row r="994">
      <c r="A994" s="1297"/>
      <c r="B994" s="1297"/>
      <c r="C994" s="1297"/>
      <c r="D994" s="1297"/>
      <c r="E994" s="1297"/>
      <c r="F994" s="1296"/>
      <c r="G994" s="1296"/>
      <c r="H994" s="1296"/>
      <c r="I994" s="1296"/>
      <c r="J994" s="1296"/>
      <c r="K994" s="1296"/>
      <c r="L994" s="1297"/>
      <c r="M994" s="1297"/>
      <c r="N994" s="1297"/>
      <c r="O994" s="1297"/>
      <c r="P994" s="1297"/>
      <c r="Q994" s="1297"/>
      <c r="R994" s="1297"/>
      <c r="S994" s="1297"/>
      <c r="T994" s="1297"/>
      <c r="U994" s="1297"/>
      <c r="V994" s="1297"/>
      <c r="W994" s="1297"/>
      <c r="X994" s="1297"/>
      <c r="Y994" s="1297"/>
      <c r="Z994" s="1297"/>
      <c r="AA994" s="1297"/>
      <c r="AB994" s="1297"/>
      <c r="AC994" s="1297"/>
    </row>
    <row r="995">
      <c r="A995" s="1297"/>
      <c r="B995" s="1297"/>
      <c r="C995" s="1297"/>
      <c r="D995" s="1297"/>
      <c r="E995" s="1297"/>
      <c r="F995" s="1296"/>
      <c r="G995" s="1296"/>
      <c r="H995" s="1296"/>
      <c r="I995" s="1296"/>
      <c r="J995" s="1296"/>
      <c r="K995" s="1296"/>
      <c r="L995" s="1297"/>
      <c r="M995" s="1297"/>
      <c r="N995" s="1297"/>
      <c r="O995" s="1297"/>
      <c r="P995" s="1297"/>
      <c r="Q995" s="1297"/>
      <c r="R995" s="1297"/>
      <c r="S995" s="1297"/>
      <c r="T995" s="1297"/>
      <c r="U995" s="1297"/>
      <c r="V995" s="1297"/>
      <c r="W995" s="1297"/>
      <c r="X995" s="1297"/>
      <c r="Y995" s="1297"/>
      <c r="Z995" s="1297"/>
      <c r="AA995" s="1297"/>
      <c r="AB995" s="1297"/>
      <c r="AC995" s="1297"/>
    </row>
    <row r="996">
      <c r="A996" s="1297"/>
      <c r="B996" s="1297"/>
      <c r="C996" s="1297"/>
      <c r="D996" s="1297"/>
      <c r="E996" s="1297"/>
      <c r="F996" s="1296"/>
      <c r="G996" s="1296"/>
      <c r="H996" s="1296"/>
      <c r="I996" s="1296"/>
      <c r="J996" s="1296"/>
      <c r="K996" s="1296"/>
      <c r="L996" s="1297"/>
      <c r="M996" s="1297"/>
      <c r="N996" s="1297"/>
      <c r="O996" s="1297"/>
      <c r="P996" s="1297"/>
      <c r="Q996" s="1297"/>
      <c r="R996" s="1297"/>
      <c r="S996" s="1297"/>
      <c r="T996" s="1297"/>
      <c r="U996" s="1297"/>
      <c r="V996" s="1297"/>
      <c r="W996" s="1297"/>
      <c r="X996" s="1297"/>
      <c r="Y996" s="1297"/>
      <c r="Z996" s="1297"/>
      <c r="AA996" s="1297"/>
      <c r="AB996" s="1297"/>
      <c r="AC996" s="1297"/>
    </row>
    <row r="997">
      <c r="A997" s="1297"/>
      <c r="B997" s="1297"/>
      <c r="C997" s="1297"/>
      <c r="D997" s="1297"/>
      <c r="E997" s="1297"/>
      <c r="F997" s="1296"/>
      <c r="G997" s="1296"/>
      <c r="H997" s="1296"/>
      <c r="I997" s="1296"/>
      <c r="J997" s="1296"/>
      <c r="K997" s="1296"/>
      <c r="L997" s="1297"/>
      <c r="M997" s="1297"/>
      <c r="N997" s="1297"/>
      <c r="O997" s="1297"/>
      <c r="P997" s="1297"/>
      <c r="Q997" s="1297"/>
      <c r="R997" s="1297"/>
      <c r="S997" s="1297"/>
      <c r="T997" s="1297"/>
      <c r="U997" s="1297"/>
      <c r="V997" s="1297"/>
      <c r="W997" s="1297"/>
      <c r="X997" s="1297"/>
      <c r="Y997" s="1297"/>
      <c r="Z997" s="1297"/>
      <c r="AA997" s="1297"/>
      <c r="AB997" s="1297"/>
      <c r="AC997" s="1297"/>
    </row>
    <row r="998">
      <c r="A998" s="1297"/>
      <c r="B998" s="1297"/>
      <c r="C998" s="1297"/>
      <c r="D998" s="1297"/>
      <c r="E998" s="1297"/>
      <c r="F998" s="1296"/>
      <c r="G998" s="1296"/>
      <c r="H998" s="1296"/>
      <c r="I998" s="1296"/>
      <c r="J998" s="1296"/>
      <c r="K998" s="1296"/>
      <c r="L998" s="1297"/>
      <c r="M998" s="1297"/>
      <c r="N998" s="1297"/>
      <c r="O998" s="1297"/>
      <c r="P998" s="1297"/>
      <c r="Q998" s="1297"/>
      <c r="R998" s="1297"/>
      <c r="S998" s="1297"/>
      <c r="T998" s="1297"/>
      <c r="U998" s="1297"/>
      <c r="V998" s="1297"/>
      <c r="W998" s="1297"/>
      <c r="X998" s="1297"/>
      <c r="Y998" s="1297"/>
      <c r="Z998" s="1297"/>
      <c r="AA998" s="1297"/>
      <c r="AB998" s="1297"/>
      <c r="AC998" s="1297"/>
    </row>
    <row r="999">
      <c r="A999" s="1297"/>
      <c r="B999" s="1297"/>
      <c r="C999" s="1297"/>
      <c r="D999" s="1297"/>
      <c r="E999" s="1297"/>
      <c r="F999" s="1296"/>
      <c r="G999" s="1296"/>
      <c r="H999" s="1296"/>
      <c r="I999" s="1296"/>
      <c r="J999" s="1296"/>
      <c r="K999" s="1296"/>
      <c r="L999" s="1297"/>
      <c r="M999" s="1297"/>
      <c r="N999" s="1297"/>
      <c r="O999" s="1297"/>
      <c r="P999" s="1297"/>
      <c r="Q999" s="1297"/>
      <c r="R999" s="1297"/>
      <c r="S999" s="1297"/>
      <c r="T999" s="1297"/>
      <c r="U999" s="1297"/>
      <c r="V999" s="1297"/>
      <c r="W999" s="1297"/>
      <c r="X999" s="1297"/>
      <c r="Y999" s="1297"/>
      <c r="Z999" s="1297"/>
      <c r="AA999" s="1297"/>
      <c r="AB999" s="1297"/>
      <c r="AC999" s="1297"/>
    </row>
    <row r="1000">
      <c r="A1000" s="1297"/>
      <c r="B1000" s="1297"/>
      <c r="C1000" s="1297"/>
      <c r="D1000" s="1297"/>
      <c r="E1000" s="1297"/>
      <c r="F1000" s="1296"/>
      <c r="G1000" s="1296"/>
      <c r="H1000" s="1296"/>
      <c r="I1000" s="1296"/>
      <c r="J1000" s="1296"/>
      <c r="K1000" s="1296"/>
      <c r="L1000" s="1297"/>
      <c r="M1000" s="1297"/>
      <c r="N1000" s="1297"/>
      <c r="O1000" s="1297"/>
      <c r="P1000" s="1297"/>
      <c r="Q1000" s="1297"/>
      <c r="R1000" s="1297"/>
      <c r="S1000" s="1297"/>
      <c r="T1000" s="1297"/>
      <c r="U1000" s="1297"/>
      <c r="V1000" s="1297"/>
      <c r="W1000" s="1297"/>
      <c r="X1000" s="1297"/>
      <c r="Y1000" s="1297"/>
      <c r="Z1000" s="1297"/>
      <c r="AA1000" s="1297"/>
      <c r="AB1000" s="1297"/>
      <c r="AC1000" s="1297"/>
    </row>
    <row r="1001">
      <c r="A1001" s="1297"/>
      <c r="B1001" s="1297"/>
      <c r="C1001" s="1297"/>
      <c r="D1001" s="1297"/>
      <c r="E1001" s="1297"/>
      <c r="F1001" s="1296"/>
      <c r="G1001" s="1296"/>
      <c r="H1001" s="1296"/>
      <c r="I1001" s="1296"/>
      <c r="J1001" s="1296"/>
      <c r="K1001" s="1296"/>
      <c r="L1001" s="1297"/>
      <c r="M1001" s="1297"/>
      <c r="N1001" s="1297"/>
      <c r="O1001" s="1297"/>
      <c r="P1001" s="1297"/>
      <c r="Q1001" s="1297"/>
      <c r="R1001" s="1297"/>
      <c r="S1001" s="1297"/>
      <c r="T1001" s="1297"/>
      <c r="U1001" s="1297"/>
      <c r="V1001" s="1297"/>
      <c r="W1001" s="1297"/>
      <c r="X1001" s="1297"/>
      <c r="Y1001" s="1297"/>
      <c r="Z1001" s="1297"/>
      <c r="AA1001" s="1297"/>
      <c r="AB1001" s="1297"/>
      <c r="AC1001" s="1297"/>
    </row>
    <row r="1002">
      <c r="A1002" s="1297"/>
      <c r="B1002" s="1297"/>
      <c r="C1002" s="1297"/>
      <c r="D1002" s="1297"/>
      <c r="E1002" s="1297"/>
      <c r="F1002" s="1296"/>
      <c r="G1002" s="1296"/>
      <c r="H1002" s="1296"/>
      <c r="I1002" s="1296"/>
      <c r="J1002" s="1296"/>
      <c r="K1002" s="1296"/>
      <c r="L1002" s="1297"/>
      <c r="M1002" s="1297"/>
      <c r="N1002" s="1297"/>
      <c r="O1002" s="1297"/>
      <c r="P1002" s="1297"/>
      <c r="Q1002" s="1297"/>
      <c r="R1002" s="1297"/>
      <c r="S1002" s="1297"/>
      <c r="T1002" s="1297"/>
      <c r="U1002" s="1297"/>
      <c r="V1002" s="1297"/>
      <c r="W1002" s="1297"/>
      <c r="X1002" s="1297"/>
      <c r="Y1002" s="1297"/>
      <c r="Z1002" s="1297"/>
      <c r="AA1002" s="1297"/>
      <c r="AB1002" s="1297"/>
      <c r="AC1002" s="1297"/>
    </row>
    <row r="1003">
      <c r="A1003" s="1297"/>
      <c r="B1003" s="1297"/>
      <c r="C1003" s="1297"/>
      <c r="D1003" s="1297"/>
      <c r="E1003" s="1297"/>
      <c r="F1003" s="1296"/>
      <c r="G1003" s="1296"/>
      <c r="H1003" s="1296"/>
      <c r="I1003" s="1296"/>
      <c r="J1003" s="1296"/>
      <c r="K1003" s="1296"/>
      <c r="L1003" s="1297"/>
      <c r="M1003" s="1297"/>
      <c r="N1003" s="1297"/>
      <c r="O1003" s="1297"/>
      <c r="P1003" s="1297"/>
      <c r="Q1003" s="1297"/>
      <c r="R1003" s="1297"/>
      <c r="S1003" s="1297"/>
      <c r="T1003" s="1297"/>
      <c r="U1003" s="1297"/>
      <c r="V1003" s="1297"/>
      <c r="W1003" s="1297"/>
      <c r="X1003" s="1297"/>
      <c r="Y1003" s="1297"/>
      <c r="Z1003" s="1297"/>
      <c r="AA1003" s="1297"/>
      <c r="AB1003" s="1297"/>
      <c r="AC1003" s="1297"/>
    </row>
    <row r="1004">
      <c r="A1004" s="1297"/>
      <c r="B1004" s="1297"/>
      <c r="C1004" s="1297"/>
      <c r="D1004" s="1297"/>
      <c r="E1004" s="1297"/>
      <c r="F1004" s="1296"/>
      <c r="G1004" s="1296"/>
      <c r="H1004" s="1296"/>
      <c r="I1004" s="1296"/>
      <c r="J1004" s="1296"/>
      <c r="K1004" s="1296"/>
      <c r="L1004" s="1297"/>
      <c r="M1004" s="1297"/>
      <c r="N1004" s="1297"/>
      <c r="O1004" s="1297"/>
      <c r="P1004" s="1297"/>
      <c r="Q1004" s="1297"/>
      <c r="R1004" s="1297"/>
      <c r="S1004" s="1297"/>
      <c r="T1004" s="1297"/>
      <c r="U1004" s="1297"/>
      <c r="V1004" s="1297"/>
      <c r="W1004" s="1297"/>
      <c r="X1004" s="1297"/>
      <c r="Y1004" s="1297"/>
      <c r="Z1004" s="1297"/>
      <c r="AA1004" s="1297"/>
      <c r="AB1004" s="1297"/>
      <c r="AC1004" s="1297"/>
    </row>
    <row r="1005">
      <c r="A1005" s="1297"/>
      <c r="B1005" s="1297"/>
      <c r="C1005" s="1297"/>
      <c r="D1005" s="1297"/>
      <c r="E1005" s="1297"/>
      <c r="F1005" s="1296"/>
      <c r="G1005" s="1296"/>
      <c r="H1005" s="1296"/>
      <c r="I1005" s="1296"/>
      <c r="J1005" s="1296"/>
      <c r="K1005" s="1296"/>
      <c r="L1005" s="1297"/>
      <c r="M1005" s="1297"/>
      <c r="N1005" s="1297"/>
      <c r="O1005" s="1297"/>
      <c r="P1005" s="1297"/>
      <c r="Q1005" s="1297"/>
      <c r="R1005" s="1297"/>
      <c r="S1005" s="1297"/>
      <c r="T1005" s="1297"/>
      <c r="U1005" s="1297"/>
      <c r="V1005" s="1297"/>
      <c r="W1005" s="1297"/>
      <c r="X1005" s="1297"/>
      <c r="Y1005" s="1297"/>
      <c r="Z1005" s="1297"/>
      <c r="AA1005" s="1297"/>
      <c r="AB1005" s="1297"/>
      <c r="AC1005" s="1297"/>
    </row>
    <row r="1006">
      <c r="A1006" s="1297"/>
      <c r="B1006" s="1297"/>
      <c r="C1006" s="1297"/>
      <c r="D1006" s="1297"/>
      <c r="E1006" s="1297"/>
      <c r="F1006" s="1296"/>
      <c r="G1006" s="1296"/>
      <c r="H1006" s="1296"/>
      <c r="I1006" s="1296"/>
      <c r="J1006" s="1296"/>
      <c r="K1006" s="1296"/>
      <c r="L1006" s="1297"/>
      <c r="M1006" s="1297"/>
      <c r="N1006" s="1297"/>
      <c r="O1006" s="1297"/>
      <c r="P1006" s="1297"/>
      <c r="Q1006" s="1297"/>
      <c r="R1006" s="1297"/>
      <c r="S1006" s="1297"/>
      <c r="T1006" s="1297"/>
      <c r="U1006" s="1297"/>
      <c r="V1006" s="1297"/>
      <c r="W1006" s="1297"/>
      <c r="X1006" s="1297"/>
      <c r="Y1006" s="1297"/>
      <c r="Z1006" s="1297"/>
      <c r="AA1006" s="1297"/>
      <c r="AB1006" s="1297"/>
      <c r="AC1006" s="1297"/>
    </row>
    <row r="1007">
      <c r="A1007" s="1297"/>
      <c r="B1007" s="1297"/>
      <c r="C1007" s="1297"/>
      <c r="D1007" s="1297"/>
      <c r="E1007" s="1297"/>
      <c r="F1007" s="1296"/>
      <c r="G1007" s="1296"/>
      <c r="H1007" s="1296"/>
      <c r="I1007" s="1296"/>
      <c r="J1007" s="1296"/>
      <c r="K1007" s="1296"/>
      <c r="L1007" s="1297"/>
      <c r="M1007" s="1297"/>
      <c r="N1007" s="1297"/>
      <c r="O1007" s="1297"/>
      <c r="P1007" s="1297"/>
      <c r="Q1007" s="1297"/>
      <c r="R1007" s="1297"/>
      <c r="S1007" s="1297"/>
      <c r="T1007" s="1297"/>
      <c r="U1007" s="1297"/>
      <c r="V1007" s="1297"/>
      <c r="W1007" s="1297"/>
      <c r="X1007" s="1297"/>
      <c r="Y1007" s="1297"/>
      <c r="Z1007" s="1297"/>
      <c r="AA1007" s="1297"/>
      <c r="AB1007" s="1297"/>
      <c r="AC1007" s="1297"/>
    </row>
    <row r="1008">
      <c r="A1008" s="1297"/>
      <c r="B1008" s="1297"/>
      <c r="C1008" s="1297"/>
      <c r="D1008" s="1297"/>
      <c r="E1008" s="1297"/>
      <c r="F1008" s="1296"/>
      <c r="G1008" s="1296"/>
      <c r="H1008" s="1296"/>
      <c r="I1008" s="1296"/>
      <c r="J1008" s="1296"/>
      <c r="K1008" s="1296"/>
      <c r="L1008" s="1297"/>
      <c r="M1008" s="1297"/>
      <c r="N1008" s="1297"/>
      <c r="O1008" s="1297"/>
      <c r="P1008" s="1297"/>
      <c r="Q1008" s="1297"/>
      <c r="R1008" s="1297"/>
      <c r="S1008" s="1297"/>
      <c r="T1008" s="1297"/>
      <c r="U1008" s="1297"/>
      <c r="V1008" s="1297"/>
      <c r="W1008" s="1297"/>
      <c r="X1008" s="1297"/>
      <c r="Y1008" s="1297"/>
      <c r="Z1008" s="1297"/>
      <c r="AA1008" s="1297"/>
      <c r="AB1008" s="1297"/>
      <c r="AC1008" s="1297"/>
    </row>
    <row r="1009">
      <c r="A1009" s="1297"/>
      <c r="B1009" s="1297"/>
      <c r="C1009" s="1297"/>
      <c r="D1009" s="1297"/>
      <c r="E1009" s="1297"/>
      <c r="F1009" s="1296"/>
      <c r="G1009" s="1296"/>
      <c r="H1009" s="1296"/>
      <c r="I1009" s="1296"/>
      <c r="J1009" s="1296"/>
      <c r="K1009" s="1296"/>
      <c r="L1009" s="1297"/>
      <c r="M1009" s="1297"/>
      <c r="N1009" s="1297"/>
      <c r="O1009" s="1297"/>
      <c r="P1009" s="1297"/>
      <c r="Q1009" s="1297"/>
      <c r="R1009" s="1297"/>
      <c r="S1009" s="1297"/>
      <c r="T1009" s="1297"/>
      <c r="U1009" s="1297"/>
      <c r="V1009" s="1297"/>
      <c r="W1009" s="1297"/>
      <c r="X1009" s="1297"/>
      <c r="Y1009" s="1297"/>
      <c r="Z1009" s="1297"/>
      <c r="AA1009" s="1297"/>
      <c r="AB1009" s="1297"/>
      <c r="AC1009" s="1297"/>
    </row>
    <row r="1010">
      <c r="A1010" s="1297"/>
      <c r="B1010" s="1297"/>
      <c r="C1010" s="1297"/>
      <c r="D1010" s="1297"/>
      <c r="E1010" s="1297"/>
      <c r="F1010" s="1296"/>
      <c r="G1010" s="1296"/>
      <c r="H1010" s="1296"/>
      <c r="I1010" s="1296"/>
      <c r="J1010" s="1296"/>
      <c r="K1010" s="1296"/>
      <c r="L1010" s="1297"/>
      <c r="M1010" s="1297"/>
      <c r="N1010" s="1297"/>
      <c r="O1010" s="1297"/>
      <c r="P1010" s="1297"/>
      <c r="Q1010" s="1297"/>
      <c r="R1010" s="1297"/>
      <c r="S1010" s="1297"/>
      <c r="T1010" s="1297"/>
      <c r="U1010" s="1297"/>
      <c r="V1010" s="1297"/>
      <c r="W1010" s="1297"/>
      <c r="X1010" s="1297"/>
      <c r="Y1010" s="1297"/>
      <c r="Z1010" s="1297"/>
      <c r="AA1010" s="1297"/>
      <c r="AB1010" s="1297"/>
      <c r="AC1010" s="1297"/>
    </row>
    <row r="1011">
      <c r="A1011" s="1297"/>
      <c r="B1011" s="1297"/>
      <c r="C1011" s="1297"/>
      <c r="D1011" s="1297"/>
      <c r="E1011" s="1297"/>
      <c r="F1011" s="1296"/>
      <c r="G1011" s="1296"/>
      <c r="H1011" s="1296"/>
      <c r="I1011" s="1296"/>
      <c r="J1011" s="1296"/>
      <c r="K1011" s="1296"/>
      <c r="L1011" s="1297"/>
      <c r="M1011" s="1297"/>
      <c r="N1011" s="1297"/>
      <c r="O1011" s="1297"/>
      <c r="P1011" s="1297"/>
      <c r="Q1011" s="1297"/>
      <c r="R1011" s="1297"/>
      <c r="S1011" s="1297"/>
      <c r="T1011" s="1297"/>
      <c r="U1011" s="1297"/>
      <c r="V1011" s="1297"/>
      <c r="W1011" s="1297"/>
      <c r="X1011" s="1297"/>
      <c r="Y1011" s="1297"/>
      <c r="Z1011" s="1297"/>
      <c r="AA1011" s="1297"/>
      <c r="AB1011" s="1297"/>
      <c r="AC1011" s="1297"/>
    </row>
    <row r="1012">
      <c r="A1012" s="1297"/>
      <c r="B1012" s="1297"/>
      <c r="C1012" s="1297"/>
      <c r="D1012" s="1297"/>
      <c r="E1012" s="1297"/>
      <c r="F1012" s="1296"/>
      <c r="G1012" s="1296"/>
      <c r="H1012" s="1296"/>
      <c r="I1012" s="1296"/>
      <c r="J1012" s="1296"/>
      <c r="K1012" s="1296"/>
      <c r="L1012" s="1297"/>
      <c r="M1012" s="1297"/>
      <c r="N1012" s="1297"/>
      <c r="O1012" s="1297"/>
      <c r="P1012" s="1297"/>
      <c r="Q1012" s="1297"/>
      <c r="R1012" s="1297"/>
      <c r="S1012" s="1297"/>
      <c r="T1012" s="1297"/>
      <c r="U1012" s="1297"/>
      <c r="V1012" s="1297"/>
      <c r="W1012" s="1297"/>
      <c r="X1012" s="1297"/>
      <c r="Y1012" s="1297"/>
      <c r="Z1012" s="1297"/>
      <c r="AA1012" s="1297"/>
      <c r="AB1012" s="1297"/>
      <c r="AC1012" s="1297"/>
    </row>
    <row r="1013">
      <c r="A1013" s="1297"/>
      <c r="B1013" s="1297"/>
      <c r="C1013" s="1297"/>
      <c r="D1013" s="1297"/>
      <c r="E1013" s="1297"/>
      <c r="F1013" s="1296"/>
      <c r="G1013" s="1296"/>
      <c r="H1013" s="1296"/>
      <c r="I1013" s="1296"/>
      <c r="J1013" s="1296"/>
      <c r="K1013" s="1296"/>
      <c r="L1013" s="1297"/>
      <c r="M1013" s="1297"/>
      <c r="N1013" s="1297"/>
      <c r="O1013" s="1297"/>
      <c r="P1013" s="1297"/>
      <c r="Q1013" s="1297"/>
      <c r="R1013" s="1297"/>
      <c r="S1013" s="1297"/>
      <c r="T1013" s="1297"/>
      <c r="U1013" s="1297"/>
      <c r="V1013" s="1297"/>
      <c r="W1013" s="1297"/>
      <c r="X1013" s="1297"/>
      <c r="Y1013" s="1297"/>
      <c r="Z1013" s="1297"/>
      <c r="AA1013" s="1297"/>
      <c r="AB1013" s="1297"/>
      <c r="AC1013" s="1297"/>
    </row>
    <row r="1014">
      <c r="A1014" s="1297"/>
      <c r="B1014" s="1297"/>
      <c r="C1014" s="1297"/>
      <c r="D1014" s="1297"/>
      <c r="E1014" s="1297"/>
      <c r="F1014" s="1296"/>
      <c r="G1014" s="1296"/>
      <c r="H1014" s="1296"/>
      <c r="I1014" s="1296"/>
      <c r="J1014" s="1296"/>
      <c r="K1014" s="1296"/>
      <c r="L1014" s="1297"/>
      <c r="M1014" s="1297"/>
      <c r="N1014" s="1297"/>
      <c r="O1014" s="1297"/>
      <c r="P1014" s="1297"/>
      <c r="Q1014" s="1297"/>
      <c r="R1014" s="1297"/>
      <c r="S1014" s="1297"/>
      <c r="T1014" s="1297"/>
      <c r="U1014" s="1297"/>
      <c r="V1014" s="1297"/>
      <c r="W1014" s="1297"/>
      <c r="X1014" s="1297"/>
      <c r="Y1014" s="1297"/>
      <c r="Z1014" s="1297"/>
      <c r="AA1014" s="1297"/>
      <c r="AB1014" s="1297"/>
      <c r="AC1014" s="1297"/>
    </row>
    <row r="1015">
      <c r="A1015" s="1297"/>
      <c r="B1015" s="1297"/>
      <c r="C1015" s="1297"/>
      <c r="D1015" s="1297"/>
      <c r="E1015" s="1297"/>
      <c r="F1015" s="1296"/>
      <c r="G1015" s="1296"/>
      <c r="H1015" s="1296"/>
      <c r="I1015" s="1296"/>
      <c r="J1015" s="1296"/>
      <c r="K1015" s="1296"/>
      <c r="L1015" s="1297"/>
      <c r="M1015" s="1297"/>
      <c r="N1015" s="1297"/>
      <c r="O1015" s="1297"/>
      <c r="P1015" s="1297"/>
      <c r="Q1015" s="1297"/>
      <c r="R1015" s="1297"/>
      <c r="S1015" s="1297"/>
      <c r="T1015" s="1297"/>
      <c r="U1015" s="1297"/>
      <c r="V1015" s="1297"/>
      <c r="W1015" s="1297"/>
      <c r="X1015" s="1297"/>
      <c r="Y1015" s="1297"/>
      <c r="Z1015" s="1297"/>
      <c r="AA1015" s="1297"/>
      <c r="AB1015" s="1297"/>
      <c r="AC1015" s="1297"/>
    </row>
    <row r="1016">
      <c r="A1016" s="1297"/>
      <c r="B1016" s="1297"/>
      <c r="C1016" s="1297"/>
      <c r="D1016" s="1297"/>
      <c r="E1016" s="1297"/>
      <c r="F1016" s="1296"/>
      <c r="G1016" s="1296"/>
      <c r="H1016" s="1296"/>
      <c r="I1016" s="1296"/>
      <c r="J1016" s="1296"/>
      <c r="K1016" s="1296"/>
      <c r="L1016" s="1297"/>
      <c r="M1016" s="1297"/>
      <c r="N1016" s="1297"/>
      <c r="O1016" s="1297"/>
      <c r="P1016" s="1297"/>
      <c r="Q1016" s="1297"/>
      <c r="R1016" s="1297"/>
      <c r="S1016" s="1297"/>
      <c r="T1016" s="1297"/>
      <c r="U1016" s="1297"/>
      <c r="V1016" s="1297"/>
      <c r="W1016" s="1297"/>
      <c r="X1016" s="1297"/>
      <c r="Y1016" s="1297"/>
      <c r="Z1016" s="1297"/>
      <c r="AA1016" s="1297"/>
      <c r="AB1016" s="1297"/>
      <c r="AC1016" s="1297"/>
    </row>
  </sheetData>
  <conditionalFormatting sqref="L57:M90 N65:N66 N68:N75 L95:M104 N96:N99 N101:O101 P105:P108 L109:M182 N120:N134 N145:N153 N161 N170:N172 N174:N175 N177:N182">
    <cfRule type="containsText" dxfId="2" priority="1" operator="containsText" text="да">
      <formula>NOT(ISERROR(SEARCH(("да"),(L57))))</formula>
    </cfRule>
  </conditionalFormatting>
  <conditionalFormatting sqref="L56:M90 N56:N182 O65:O66 L95:L104 M95:M182 O101 O105:P108 L109:L182">
    <cfRule type="containsText" dxfId="0" priority="2" operator="containsText" text="нет">
      <formula>NOT(ISERROR(SEARCH(("нет"),(L56))))</formula>
    </cfRule>
  </conditionalFormatting>
  <conditionalFormatting sqref="M56:M64 L65:L66 M67:M90 M95:M182">
    <cfRule type="containsText" dxfId="2" priority="3" operator="containsText" text="да">
      <formula>NOT(ISERROR(SEARCH(("да"),(M56))))</formula>
    </cfRule>
  </conditionalFormatting>
  <conditionalFormatting sqref="F1:F53 D33:D43 H56:I56 H61:I61 H103:I103 H135:I135 H144:I144 H154:I154 H160:I160 H165:I165 H170:I170 H173:I173 H176:I176 H180:I180">
    <cfRule type="colorScale" priority="4">
      <colorScale>
        <cfvo type="min"/>
        <cfvo type="percentile" val="50"/>
        <cfvo type="max"/>
        <color rgb="FF57BB8A"/>
        <color rgb="FFFFFFFF"/>
        <color rgb="FFE67C73"/>
      </colorScale>
    </cfRule>
  </conditionalFormatting>
  <conditionalFormatting sqref="D1 D3:D12 D14:D17 D19:D31 D45:D49 D51:D53">
    <cfRule type="colorScale" priority="5">
      <colorScale>
        <cfvo type="min"/>
        <cfvo type="max"/>
        <color rgb="FFFFFFFF"/>
        <color rgb="FFE67C73"/>
      </colorScale>
    </cfRule>
  </conditionalFormatting>
  <dataValidations>
    <dataValidation type="list" allowBlank="1" showErrorMessage="1" sqref="L57:M90 L91 K92:K94 L95:M104 L105:N108 P105:P108 L109:M182">
      <formula1>"да,нет"</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outlineLevelCol="1" outlineLevelRow="1"/>
  <cols>
    <col customWidth="1" min="1" max="1" width="6.14"/>
    <col customWidth="1" min="2" max="2" width="26.86"/>
    <col customWidth="1" min="3" max="3" width="22.14"/>
    <col customWidth="1" min="4" max="4" width="15.14"/>
    <col customWidth="1" min="5" max="5" width="7.57"/>
    <col customWidth="1" min="6" max="6" width="13.71"/>
    <col customWidth="1" min="7" max="7" width="6.86"/>
    <col customWidth="1" min="8" max="9" width="9.0" outlineLevel="1"/>
    <col customWidth="1" min="10" max="10" width="7.29" outlineLevel="1"/>
    <col customWidth="1" min="11" max="11" width="6.71" outlineLevel="1"/>
    <col customWidth="1" min="12" max="12" width="13.71"/>
    <col customWidth="1" min="13" max="13" width="5.43"/>
    <col customWidth="1" min="14" max="15" width="7.71" outlineLevel="1"/>
    <col customWidth="1" min="16" max="16" width="7.29" outlineLevel="1"/>
    <col customWidth="1" min="17" max="17" width="6.71" outlineLevel="1"/>
    <col customWidth="1" min="18" max="18" width="13.71"/>
    <col customWidth="1" min="19" max="19" width="7.14"/>
    <col customWidth="1" min="20" max="21" width="9.71" outlineLevel="1"/>
    <col customWidth="1" min="22" max="22" width="7.29" outlineLevel="1"/>
    <col customWidth="1" min="23" max="23" width="6.71" outlineLevel="1"/>
    <col customWidth="1" min="24" max="24" width="13.71"/>
    <col customWidth="1" min="25" max="25" width="5.43"/>
    <col customWidth="1" min="26" max="27" width="7.57" outlineLevel="1"/>
    <col customWidth="1" min="28" max="28" width="7.29" outlineLevel="1"/>
    <col customWidth="1" min="29" max="29" width="6.71" outlineLevel="1"/>
    <col customWidth="1" min="30" max="30" width="9.71"/>
    <col customWidth="1" hidden="1" min="31" max="31" width="12.57"/>
  </cols>
  <sheetData>
    <row r="1" ht="25.5" customHeight="1">
      <c r="A1" s="1040"/>
      <c r="C1" s="503" t="s">
        <v>2126</v>
      </c>
      <c r="D1" s="1396">
        <v>45859.0</v>
      </c>
      <c r="E1" s="1042"/>
      <c r="F1" s="1194" t="s">
        <v>2127</v>
      </c>
      <c r="G1" s="1040">
        <v>183.0</v>
      </c>
      <c r="H1" s="511"/>
      <c r="I1" s="511"/>
      <c r="J1" s="1040"/>
      <c r="K1" s="1040"/>
      <c r="L1" s="1194"/>
      <c r="M1" s="1045"/>
      <c r="N1" s="511"/>
      <c r="O1" s="511"/>
      <c r="P1" s="1040"/>
      <c r="Q1" s="1040"/>
      <c r="R1" s="1194"/>
      <c r="S1" s="1045"/>
      <c r="T1" s="511"/>
      <c r="U1" s="511"/>
      <c r="V1" s="1040"/>
      <c r="W1" s="1040"/>
      <c r="X1" s="1194"/>
      <c r="Y1" s="1045"/>
      <c r="Z1" s="511"/>
      <c r="AA1" s="511"/>
      <c r="AB1" s="1040"/>
      <c r="AC1" s="1040"/>
      <c r="AD1" s="1040"/>
      <c r="AE1" s="1040"/>
    </row>
    <row r="2" ht="41.25" customHeight="1">
      <c r="A2" s="503" t="s">
        <v>1287</v>
      </c>
      <c r="B2" s="503" t="s">
        <v>2128</v>
      </c>
      <c r="C2" s="503" t="s">
        <v>2129</v>
      </c>
      <c r="D2" s="1397" t="s">
        <v>2130</v>
      </c>
      <c r="E2" s="499" t="s">
        <v>299</v>
      </c>
      <c r="F2" s="1397" t="s">
        <v>2131</v>
      </c>
      <c r="G2" s="502" t="s">
        <v>305</v>
      </c>
      <c r="H2" s="501" t="s">
        <v>2132</v>
      </c>
      <c r="I2" s="501" t="s">
        <v>526</v>
      </c>
      <c r="J2" s="503" t="s">
        <v>527</v>
      </c>
      <c r="K2" s="503" t="s">
        <v>307</v>
      </c>
      <c r="L2" s="1397" t="s">
        <v>2133</v>
      </c>
      <c r="M2" s="502" t="s">
        <v>305</v>
      </c>
      <c r="N2" s="501" t="s">
        <v>2132</v>
      </c>
      <c r="O2" s="501" t="s">
        <v>526</v>
      </c>
      <c r="P2" s="503" t="s">
        <v>527</v>
      </c>
      <c r="Q2" s="503" t="s">
        <v>307</v>
      </c>
      <c r="R2" s="1397" t="s">
        <v>2134</v>
      </c>
      <c r="S2" s="502" t="s">
        <v>305</v>
      </c>
      <c r="T2" s="501" t="s">
        <v>2132</v>
      </c>
      <c r="U2" s="501" t="s">
        <v>526</v>
      </c>
      <c r="V2" s="503" t="s">
        <v>527</v>
      </c>
      <c r="W2" s="503" t="s">
        <v>307</v>
      </c>
      <c r="X2" s="1397" t="s">
        <v>2135</v>
      </c>
      <c r="Y2" s="502" t="s">
        <v>305</v>
      </c>
      <c r="Z2" s="501" t="s">
        <v>2132</v>
      </c>
      <c r="AA2" s="501" t="s">
        <v>526</v>
      </c>
      <c r="AB2" s="503" t="s">
        <v>527</v>
      </c>
      <c r="AC2" s="503" t="s">
        <v>307</v>
      </c>
      <c r="AD2" s="503" t="s">
        <v>709</v>
      </c>
      <c r="AE2" s="503" t="s">
        <v>2136</v>
      </c>
    </row>
    <row r="3" ht="24.0" customHeight="1">
      <c r="A3" s="1048"/>
      <c r="B3" s="1049" t="str">
        <f>"Торты на заказ "&amp;COUNTA(B4:B38)&amp;" шт"</f>
        <v>Торты на заказ 35 шт</v>
      </c>
      <c r="C3" s="1048"/>
      <c r="D3" s="1203"/>
      <c r="E3" s="1052"/>
      <c r="F3" s="1203"/>
      <c r="G3" s="1101">
        <f t="shared" ref="G3:H3" si="1">AVERAGE(G4:G18)</f>
        <v>0.2138611741</v>
      </c>
      <c r="H3" s="1101">
        <f t="shared" si="1"/>
        <v>0.5560390528</v>
      </c>
      <c r="I3" s="1100"/>
      <c r="J3" s="1048"/>
      <c r="K3" s="1048"/>
      <c r="L3" s="1203"/>
      <c r="M3" s="522">
        <f>AVERAGE(M24:M28)</f>
        <v>0.2017887636</v>
      </c>
      <c r="N3" s="1101">
        <f>AVERAGE(N4:N18)</f>
        <v>0.528399122</v>
      </c>
      <c r="O3" s="1100"/>
      <c r="P3" s="1048"/>
      <c r="Q3" s="1048"/>
      <c r="R3" s="1203"/>
      <c r="S3" s="522">
        <f>AVERAGE(S24:S28)</f>
        <v>0.1944573527</v>
      </c>
      <c r="T3" s="1101">
        <f>AVERAGE(T4:T18)</f>
        <v>0.5135290864</v>
      </c>
      <c r="U3" s="1100"/>
      <c r="V3" s="1048"/>
      <c r="W3" s="1048"/>
      <c r="X3" s="1203"/>
      <c r="Y3" s="522">
        <f>AVERAGE(Y24:Y28)</f>
        <v>0.1997158788</v>
      </c>
      <c r="Z3" s="1101">
        <f>AVERAGE(Z4:Z18)</f>
        <v>0.5257711662</v>
      </c>
      <c r="AA3" s="1100"/>
      <c r="AB3" s="1048"/>
      <c r="AC3" s="1048"/>
      <c r="AD3" s="1102"/>
      <c r="AE3" s="1102" t="s">
        <v>313</v>
      </c>
    </row>
    <row r="4" ht="25.5" customHeight="1" outlineLevel="1">
      <c r="A4" s="1398">
        <v>1.0</v>
      </c>
      <c r="B4" s="1399" t="s">
        <v>2137</v>
      </c>
      <c r="C4" s="1398" t="s">
        <v>2138</v>
      </c>
      <c r="D4" s="1400">
        <v>2200.0</v>
      </c>
      <c r="E4" s="1401">
        <v>1000.0</v>
      </c>
      <c r="F4" s="1400">
        <f t="shared" ref="F4:F38" si="2">D4*1.5</f>
        <v>3300</v>
      </c>
      <c r="G4" s="1402">
        <f t="shared" ref="G4:G38" si="3">I4/F4</f>
        <v>0.2166424242</v>
      </c>
      <c r="H4" s="1402">
        <f t="shared" ref="H4:H38" si="4">(I4+I4*1.6)/F4</f>
        <v>0.563270303</v>
      </c>
      <c r="I4" s="1403">
        <v>714.92</v>
      </c>
      <c r="J4" s="1404">
        <f t="shared" ref="J4:J38" si="5">F4-I4</f>
        <v>2585.08</v>
      </c>
      <c r="K4" s="1402">
        <f t="shared" ref="K4:K38" si="6">F4/I4-1</f>
        <v>3.61590108</v>
      </c>
      <c r="L4" s="1400">
        <f>D4*2</f>
        <v>4400</v>
      </c>
      <c r="M4" s="1402">
        <f t="shared" ref="M4:M38" si="7">O4/L4</f>
        <v>0.2063659091</v>
      </c>
      <c r="N4" s="1402">
        <f t="shared" ref="N4:N38" si="8">(O4+O4*1.6)/L4</f>
        <v>0.5365513636</v>
      </c>
      <c r="O4" s="1403">
        <v>908.01</v>
      </c>
      <c r="P4" s="1404">
        <f t="shared" ref="P4:P38" si="9">L4-O4</f>
        <v>3491.99</v>
      </c>
      <c r="Q4" s="1402">
        <f t="shared" ref="Q4:Q38" si="10">L4/O4-1</f>
        <v>3.845761611</v>
      </c>
      <c r="R4" s="1400" t="s">
        <v>2139</v>
      </c>
      <c r="X4" s="1400" t="s">
        <v>2139</v>
      </c>
      <c r="AD4" s="1398" t="s">
        <v>315</v>
      </c>
      <c r="AE4" s="1398"/>
    </row>
    <row r="5" ht="25.5" customHeight="1" outlineLevel="1">
      <c r="A5" s="1398">
        <v>2.0</v>
      </c>
      <c r="B5" s="1040" t="s">
        <v>2140</v>
      </c>
      <c r="C5" s="1398" t="s">
        <v>2138</v>
      </c>
      <c r="D5" s="1400">
        <v>2200.0</v>
      </c>
      <c r="E5" s="1401">
        <v>1000.0</v>
      </c>
      <c r="F5" s="1400">
        <f t="shared" si="2"/>
        <v>3300</v>
      </c>
      <c r="G5" s="1402">
        <f t="shared" si="3"/>
        <v>0.2254666667</v>
      </c>
      <c r="H5" s="1402">
        <f t="shared" si="4"/>
        <v>0.5862133333</v>
      </c>
      <c r="I5" s="1403">
        <v>744.04</v>
      </c>
      <c r="J5" s="1404">
        <f t="shared" si="5"/>
        <v>2555.96</v>
      </c>
      <c r="K5" s="1402">
        <f t="shared" si="6"/>
        <v>3.435245417</v>
      </c>
      <c r="L5" s="1400">
        <f>D5*1.9</f>
        <v>4180</v>
      </c>
      <c r="M5" s="1402">
        <f t="shared" si="7"/>
        <v>0.2237655502</v>
      </c>
      <c r="N5" s="1402">
        <f t="shared" si="8"/>
        <v>0.5817904306</v>
      </c>
      <c r="O5" s="1403">
        <v>935.34</v>
      </c>
      <c r="P5" s="1404">
        <f t="shared" si="9"/>
        <v>3244.66</v>
      </c>
      <c r="Q5" s="1402">
        <f t="shared" si="10"/>
        <v>3.468963158</v>
      </c>
      <c r="R5" s="1400">
        <f>D5*2.3</f>
        <v>5060</v>
      </c>
      <c r="S5" s="1402">
        <f t="shared" ref="S5:S20" si="11">U5/R5</f>
        <v>0.223986166</v>
      </c>
      <c r="T5" s="1402">
        <f t="shared" ref="T5:T20" si="12">(U5+U5*1.6)/R5</f>
        <v>0.5823640316</v>
      </c>
      <c r="U5" s="1403">
        <v>1133.37</v>
      </c>
      <c r="V5" s="1404">
        <f t="shared" ref="V5:V20" si="13">R5-U5</f>
        <v>3926.63</v>
      </c>
      <c r="W5" s="1402">
        <f t="shared" ref="W5:W20" si="14">R5/U5-1</f>
        <v>3.464561441</v>
      </c>
      <c r="X5" s="1400">
        <f>D5*2.7</f>
        <v>5940</v>
      </c>
      <c r="Y5" s="1402">
        <f t="shared" ref="Y5:Y7" si="15">AA5/X5</f>
        <v>0.2302777778</v>
      </c>
      <c r="Z5" s="1402">
        <f t="shared" ref="Z5:Z7" si="16">(AA5+AA5*1.6)/X5</f>
        <v>0.5987222222</v>
      </c>
      <c r="AA5" s="1403">
        <v>1367.85</v>
      </c>
      <c r="AB5" s="1404">
        <f t="shared" ref="AB5:AB7" si="17">X5-AA5</f>
        <v>4572.15</v>
      </c>
      <c r="AC5" s="1402">
        <f t="shared" ref="AC5:AC7" si="18">X5/AA5-1</f>
        <v>3.342581423</v>
      </c>
      <c r="AD5" s="1398" t="s">
        <v>315</v>
      </c>
      <c r="AE5" s="1055"/>
    </row>
    <row r="6" ht="25.5" customHeight="1" outlineLevel="1">
      <c r="A6" s="1398">
        <v>3.0</v>
      </c>
      <c r="B6" s="1040" t="s">
        <v>2141</v>
      </c>
      <c r="C6" s="1398" t="s">
        <v>2138</v>
      </c>
      <c r="D6" s="1400">
        <v>2500.0</v>
      </c>
      <c r="E6" s="1401">
        <v>1000.0</v>
      </c>
      <c r="F6" s="1400">
        <f t="shared" si="2"/>
        <v>3750</v>
      </c>
      <c r="G6" s="1402">
        <f t="shared" si="3"/>
        <v>0.2236213333</v>
      </c>
      <c r="H6" s="1402">
        <f t="shared" si="4"/>
        <v>0.5814154667</v>
      </c>
      <c r="I6" s="1403">
        <v>838.58</v>
      </c>
      <c r="J6" s="1404">
        <f t="shared" si="5"/>
        <v>2911.42</v>
      </c>
      <c r="K6" s="1402">
        <f t="shared" si="6"/>
        <v>3.471845262</v>
      </c>
      <c r="L6" s="1400">
        <f t="shared" ref="L6:L38" si="19">D6*2</f>
        <v>5000</v>
      </c>
      <c r="M6" s="1402">
        <f t="shared" si="7"/>
        <v>0.21018</v>
      </c>
      <c r="N6" s="1402">
        <f t="shared" si="8"/>
        <v>0.546468</v>
      </c>
      <c r="O6" s="1403">
        <v>1050.9</v>
      </c>
      <c r="P6" s="1404">
        <f t="shared" si="9"/>
        <v>3949.1</v>
      </c>
      <c r="Q6" s="1402">
        <f t="shared" si="10"/>
        <v>3.757826625</v>
      </c>
      <c r="R6" s="1400">
        <f t="shared" ref="R6:R20" si="20">D6*2.5</f>
        <v>6250</v>
      </c>
      <c r="S6" s="1402">
        <f t="shared" si="11"/>
        <v>0.2042192</v>
      </c>
      <c r="T6" s="1402">
        <f t="shared" si="12"/>
        <v>0.53096992</v>
      </c>
      <c r="U6" s="1403">
        <v>1276.37</v>
      </c>
      <c r="V6" s="1404">
        <f t="shared" si="13"/>
        <v>4973.63</v>
      </c>
      <c r="W6" s="1402">
        <f t="shared" si="14"/>
        <v>3.896699233</v>
      </c>
      <c r="X6" s="1400">
        <f t="shared" ref="X6:X7" si="21">D6*3</f>
        <v>7500</v>
      </c>
      <c r="Y6" s="1402">
        <f t="shared" si="15"/>
        <v>0.1972653333</v>
      </c>
      <c r="Z6" s="1402">
        <f t="shared" si="16"/>
        <v>0.5128898667</v>
      </c>
      <c r="AA6" s="1403">
        <v>1479.49</v>
      </c>
      <c r="AB6" s="1404">
        <f t="shared" si="17"/>
        <v>6020.51</v>
      </c>
      <c r="AC6" s="1402">
        <f t="shared" si="18"/>
        <v>4.069314426</v>
      </c>
      <c r="AD6" s="1398" t="s">
        <v>315</v>
      </c>
      <c r="AE6" s="1398"/>
    </row>
    <row r="7" ht="25.5" customHeight="1" outlineLevel="1">
      <c r="A7" s="1398">
        <v>4.0</v>
      </c>
      <c r="B7" s="1040" t="s">
        <v>2142</v>
      </c>
      <c r="C7" s="1398" t="s">
        <v>2138</v>
      </c>
      <c r="D7" s="1400">
        <v>2200.0</v>
      </c>
      <c r="E7" s="1401">
        <v>1000.0</v>
      </c>
      <c r="F7" s="1400">
        <f t="shared" si="2"/>
        <v>3300</v>
      </c>
      <c r="G7" s="1402">
        <f t="shared" si="3"/>
        <v>0.2112727273</v>
      </c>
      <c r="H7" s="1402">
        <f t="shared" si="4"/>
        <v>0.5493090909</v>
      </c>
      <c r="I7" s="1403">
        <v>697.2</v>
      </c>
      <c r="J7" s="1404">
        <f t="shared" si="5"/>
        <v>2602.8</v>
      </c>
      <c r="K7" s="1402">
        <f t="shared" si="6"/>
        <v>3.733218589</v>
      </c>
      <c r="L7" s="1400">
        <f t="shared" si="19"/>
        <v>4400</v>
      </c>
      <c r="M7" s="1402">
        <f t="shared" si="7"/>
        <v>0.2010795455</v>
      </c>
      <c r="N7" s="1402">
        <f t="shared" si="8"/>
        <v>0.5228068182</v>
      </c>
      <c r="O7" s="1403">
        <v>884.75</v>
      </c>
      <c r="P7" s="1404">
        <f t="shared" si="9"/>
        <v>3515.25</v>
      </c>
      <c r="Q7" s="1402">
        <f t="shared" si="10"/>
        <v>3.973156259</v>
      </c>
      <c r="R7" s="1400">
        <f t="shared" si="20"/>
        <v>5500</v>
      </c>
      <c r="S7" s="1402">
        <f t="shared" si="11"/>
        <v>0.1944727273</v>
      </c>
      <c r="T7" s="1402">
        <f t="shared" si="12"/>
        <v>0.5056290909</v>
      </c>
      <c r="U7" s="1403">
        <v>1069.6</v>
      </c>
      <c r="V7" s="1404">
        <f t="shared" si="13"/>
        <v>4430.4</v>
      </c>
      <c r="W7" s="1402">
        <f t="shared" si="14"/>
        <v>4.1421092</v>
      </c>
      <c r="X7" s="1400">
        <f t="shared" si="21"/>
        <v>6600</v>
      </c>
      <c r="Y7" s="1402">
        <f t="shared" si="15"/>
        <v>0.1953</v>
      </c>
      <c r="Z7" s="1402">
        <f t="shared" si="16"/>
        <v>0.50778</v>
      </c>
      <c r="AA7" s="1403">
        <v>1288.98</v>
      </c>
      <c r="AB7" s="1404">
        <f t="shared" si="17"/>
        <v>5311.02</v>
      </c>
      <c r="AC7" s="1402">
        <f t="shared" si="18"/>
        <v>4.120327701</v>
      </c>
      <c r="AD7" s="1398" t="s">
        <v>315</v>
      </c>
      <c r="AE7" s="1398"/>
    </row>
    <row r="8" ht="25.5" customHeight="1" outlineLevel="1">
      <c r="A8" s="1398">
        <v>5.0</v>
      </c>
      <c r="B8" s="1040" t="s">
        <v>2143</v>
      </c>
      <c r="C8" s="1398" t="s">
        <v>2138</v>
      </c>
      <c r="D8" s="1400">
        <v>2500.0</v>
      </c>
      <c r="E8" s="1401">
        <v>1000.0</v>
      </c>
      <c r="F8" s="1400">
        <f t="shared" si="2"/>
        <v>3750</v>
      </c>
      <c r="G8" s="1402">
        <f t="shared" si="3"/>
        <v>0.1969093333</v>
      </c>
      <c r="H8" s="1402">
        <f t="shared" si="4"/>
        <v>0.5119642667</v>
      </c>
      <c r="I8" s="1403">
        <v>738.41</v>
      </c>
      <c r="J8" s="1404">
        <f t="shared" si="5"/>
        <v>3011.59</v>
      </c>
      <c r="K8" s="1402">
        <f t="shared" si="6"/>
        <v>4.078479436</v>
      </c>
      <c r="L8" s="1400">
        <f t="shared" si="19"/>
        <v>5000</v>
      </c>
      <c r="M8" s="1402">
        <f t="shared" si="7"/>
        <v>0.187686</v>
      </c>
      <c r="N8" s="1402">
        <f t="shared" si="8"/>
        <v>0.4879836</v>
      </c>
      <c r="O8" s="1403">
        <v>938.43</v>
      </c>
      <c r="P8" s="1404">
        <f t="shared" si="9"/>
        <v>4061.57</v>
      </c>
      <c r="Q8" s="1402">
        <f t="shared" si="10"/>
        <v>4.32804791</v>
      </c>
      <c r="R8" s="1400">
        <f t="shared" si="20"/>
        <v>6250</v>
      </c>
      <c r="S8" s="1402">
        <f t="shared" si="11"/>
        <v>0.1786976</v>
      </c>
      <c r="T8" s="1402">
        <f t="shared" si="12"/>
        <v>0.46461376</v>
      </c>
      <c r="U8" s="1403">
        <v>1116.86</v>
      </c>
      <c r="V8" s="1404">
        <f t="shared" si="13"/>
        <v>5133.14</v>
      </c>
      <c r="W8" s="1402">
        <f t="shared" si="14"/>
        <v>4.596046058</v>
      </c>
      <c r="X8" s="1400" t="s">
        <v>2139</v>
      </c>
      <c r="AD8" s="1398" t="s">
        <v>315</v>
      </c>
      <c r="AE8" s="1398"/>
    </row>
    <row r="9" ht="25.5" customHeight="1" outlineLevel="1">
      <c r="A9" s="1398">
        <v>6.0</v>
      </c>
      <c r="B9" s="1040" t="s">
        <v>2144</v>
      </c>
      <c r="C9" s="1398" t="s">
        <v>2138</v>
      </c>
      <c r="D9" s="1400">
        <v>2500.0</v>
      </c>
      <c r="E9" s="1401">
        <v>1000.0</v>
      </c>
      <c r="F9" s="1400">
        <f t="shared" si="2"/>
        <v>3750</v>
      </c>
      <c r="G9" s="1402">
        <f t="shared" si="3"/>
        <v>0.2022346667</v>
      </c>
      <c r="H9" s="1402">
        <f t="shared" si="4"/>
        <v>0.5258101333</v>
      </c>
      <c r="I9" s="1403">
        <v>758.38</v>
      </c>
      <c r="J9" s="1404">
        <f t="shared" si="5"/>
        <v>2991.62</v>
      </c>
      <c r="K9" s="1402">
        <f t="shared" si="6"/>
        <v>3.944750653</v>
      </c>
      <c r="L9" s="1400">
        <f t="shared" si="19"/>
        <v>5000</v>
      </c>
      <c r="M9" s="1402">
        <f t="shared" si="7"/>
        <v>0.18892</v>
      </c>
      <c r="N9" s="1402">
        <f t="shared" si="8"/>
        <v>0.491192</v>
      </c>
      <c r="O9" s="1403">
        <v>944.6</v>
      </c>
      <c r="P9" s="1404">
        <f t="shared" si="9"/>
        <v>4055.4</v>
      </c>
      <c r="Q9" s="1402">
        <f t="shared" si="10"/>
        <v>4.293245818</v>
      </c>
      <c r="R9" s="1400">
        <f t="shared" si="20"/>
        <v>6250</v>
      </c>
      <c r="S9" s="1402">
        <f t="shared" si="11"/>
        <v>0.1805008</v>
      </c>
      <c r="T9" s="1402">
        <f t="shared" si="12"/>
        <v>0.46930208</v>
      </c>
      <c r="U9" s="1403">
        <v>1128.13</v>
      </c>
      <c r="V9" s="1404">
        <f t="shared" si="13"/>
        <v>5121.87</v>
      </c>
      <c r="W9" s="1402">
        <f t="shared" si="14"/>
        <v>4.54014165</v>
      </c>
      <c r="X9" s="1400" t="s">
        <v>2139</v>
      </c>
      <c r="AD9" s="1398" t="s">
        <v>315</v>
      </c>
      <c r="AE9" s="1398"/>
    </row>
    <row r="10" ht="25.5" customHeight="1" outlineLevel="1">
      <c r="A10" s="1398">
        <v>7.0</v>
      </c>
      <c r="B10" s="1040" t="s">
        <v>2145</v>
      </c>
      <c r="C10" s="1398" t="s">
        <v>2138</v>
      </c>
      <c r="D10" s="1400">
        <v>2950.0</v>
      </c>
      <c r="E10" s="1401">
        <v>1000.0</v>
      </c>
      <c r="F10" s="1400">
        <f t="shared" si="2"/>
        <v>4425</v>
      </c>
      <c r="G10" s="1402">
        <f t="shared" si="3"/>
        <v>0.1949084746</v>
      </c>
      <c r="H10" s="1402">
        <f t="shared" si="4"/>
        <v>0.5067620339</v>
      </c>
      <c r="I10" s="1403">
        <v>862.47</v>
      </c>
      <c r="J10" s="1404">
        <f t="shared" si="5"/>
        <v>3562.53</v>
      </c>
      <c r="K10" s="1402">
        <f t="shared" si="6"/>
        <v>4.130613239</v>
      </c>
      <c r="L10" s="1400">
        <f t="shared" si="19"/>
        <v>5900</v>
      </c>
      <c r="M10" s="1402">
        <f t="shared" si="7"/>
        <v>0.184440678</v>
      </c>
      <c r="N10" s="1402">
        <f t="shared" si="8"/>
        <v>0.4795457627</v>
      </c>
      <c r="O10" s="1403">
        <v>1088.2</v>
      </c>
      <c r="P10" s="1404">
        <f t="shared" si="9"/>
        <v>4811.8</v>
      </c>
      <c r="Q10" s="1402">
        <f t="shared" si="10"/>
        <v>4.421797464</v>
      </c>
      <c r="R10" s="1400">
        <f t="shared" si="20"/>
        <v>7375</v>
      </c>
      <c r="S10" s="1402">
        <f t="shared" si="11"/>
        <v>0.1800745763</v>
      </c>
      <c r="T10" s="1402">
        <f t="shared" si="12"/>
        <v>0.4681938983</v>
      </c>
      <c r="U10" s="1403">
        <v>1328.05</v>
      </c>
      <c r="V10" s="1404">
        <f t="shared" si="13"/>
        <v>6046.95</v>
      </c>
      <c r="W10" s="1402">
        <f t="shared" si="14"/>
        <v>4.553254772</v>
      </c>
      <c r="X10" s="1400">
        <f t="shared" ref="X10:X13" si="22">D10*3</f>
        <v>8850</v>
      </c>
      <c r="Y10" s="1402">
        <f t="shared" ref="Y10:Y13" si="23">AA10/X10</f>
        <v>0.2048418079</v>
      </c>
      <c r="Z10" s="1402">
        <f t="shared" ref="Z10:Z13" si="24">(AA10+AA10*1.6)/X10</f>
        <v>0.5325887006</v>
      </c>
      <c r="AA10" s="1403">
        <v>1812.85</v>
      </c>
      <c r="AB10" s="1404">
        <f t="shared" ref="AB10:AB13" si="25">X10-AA10</f>
        <v>7037.15</v>
      </c>
      <c r="AC10" s="1402">
        <f t="shared" ref="AC10:AC13" si="26">X10/AA10-1</f>
        <v>3.881815925</v>
      </c>
      <c r="AD10" s="1398" t="s">
        <v>315</v>
      </c>
      <c r="AE10" s="1398"/>
    </row>
    <row r="11" ht="25.5" customHeight="1" outlineLevel="1">
      <c r="A11" s="1398">
        <v>8.0</v>
      </c>
      <c r="B11" s="1040" t="s">
        <v>2146</v>
      </c>
      <c r="C11" s="1398" t="s">
        <v>2138</v>
      </c>
      <c r="D11" s="1400">
        <v>2500.0</v>
      </c>
      <c r="E11" s="1401">
        <v>1000.0</v>
      </c>
      <c r="F11" s="1400">
        <f t="shared" si="2"/>
        <v>3750</v>
      </c>
      <c r="G11" s="1402">
        <f t="shared" si="3"/>
        <v>0.196944</v>
      </c>
      <c r="H11" s="1402">
        <f t="shared" si="4"/>
        <v>0.5120544</v>
      </c>
      <c r="I11" s="1403">
        <v>738.54</v>
      </c>
      <c r="J11" s="1404">
        <f t="shared" si="5"/>
        <v>3011.46</v>
      </c>
      <c r="K11" s="1402">
        <f t="shared" si="6"/>
        <v>4.077585507</v>
      </c>
      <c r="L11" s="1400">
        <f t="shared" si="19"/>
        <v>5000</v>
      </c>
      <c r="M11" s="1402">
        <f t="shared" si="7"/>
        <v>0.185806</v>
      </c>
      <c r="N11" s="1402">
        <f t="shared" si="8"/>
        <v>0.4830956</v>
      </c>
      <c r="O11" s="1403">
        <v>929.03</v>
      </c>
      <c r="P11" s="1404">
        <f t="shared" si="9"/>
        <v>4070.97</v>
      </c>
      <c r="Q11" s="1402">
        <f t="shared" si="10"/>
        <v>4.381957526</v>
      </c>
      <c r="R11" s="1400">
        <f t="shared" si="20"/>
        <v>6250</v>
      </c>
      <c r="S11" s="1402">
        <f t="shared" si="11"/>
        <v>0.1790912</v>
      </c>
      <c r="T11" s="1402">
        <f t="shared" si="12"/>
        <v>0.46563712</v>
      </c>
      <c r="U11" s="1403">
        <v>1119.32</v>
      </c>
      <c r="V11" s="1404">
        <f t="shared" si="13"/>
        <v>5130.68</v>
      </c>
      <c r="W11" s="1402">
        <f t="shared" si="14"/>
        <v>4.583747275</v>
      </c>
      <c r="X11" s="1400">
        <f t="shared" si="22"/>
        <v>7500</v>
      </c>
      <c r="Y11" s="1402">
        <f t="shared" si="23"/>
        <v>0.1794946667</v>
      </c>
      <c r="Z11" s="1402">
        <f t="shared" si="24"/>
        <v>0.4666861333</v>
      </c>
      <c r="AA11" s="1403">
        <v>1346.21</v>
      </c>
      <c r="AB11" s="1404">
        <f t="shared" si="25"/>
        <v>6153.79</v>
      </c>
      <c r="AC11" s="1402">
        <f t="shared" si="26"/>
        <v>4.571196173</v>
      </c>
      <c r="AD11" s="1398" t="s">
        <v>315</v>
      </c>
      <c r="AE11" s="1398"/>
    </row>
    <row r="12" ht="25.5" customHeight="1" outlineLevel="1">
      <c r="A12" s="1398">
        <v>9.0</v>
      </c>
      <c r="B12" s="1040" t="s">
        <v>2147</v>
      </c>
      <c r="C12" s="1398" t="s">
        <v>2138</v>
      </c>
      <c r="D12" s="1400">
        <v>2500.0</v>
      </c>
      <c r="E12" s="1401">
        <v>1000.0</v>
      </c>
      <c r="F12" s="1400">
        <f t="shared" si="2"/>
        <v>3750</v>
      </c>
      <c r="G12" s="1402">
        <f t="shared" si="3"/>
        <v>0.217176</v>
      </c>
      <c r="H12" s="1402">
        <f t="shared" si="4"/>
        <v>0.5646576</v>
      </c>
      <c r="I12" s="1403">
        <v>814.41</v>
      </c>
      <c r="J12" s="1404">
        <f t="shared" si="5"/>
        <v>2935.59</v>
      </c>
      <c r="K12" s="1402">
        <f t="shared" si="6"/>
        <v>3.604560357</v>
      </c>
      <c r="L12" s="1400">
        <f t="shared" si="19"/>
        <v>5000</v>
      </c>
      <c r="M12" s="1402">
        <f t="shared" si="7"/>
        <v>0.20098</v>
      </c>
      <c r="N12" s="1402">
        <f t="shared" si="8"/>
        <v>0.522548</v>
      </c>
      <c r="O12" s="1403">
        <v>1004.9</v>
      </c>
      <c r="P12" s="1404">
        <f t="shared" si="9"/>
        <v>3995.1</v>
      </c>
      <c r="Q12" s="1402">
        <f t="shared" si="10"/>
        <v>3.975619465</v>
      </c>
      <c r="R12" s="1400">
        <f t="shared" si="20"/>
        <v>6250</v>
      </c>
      <c r="S12" s="1402">
        <f t="shared" si="11"/>
        <v>0.1927904</v>
      </c>
      <c r="T12" s="1402">
        <f t="shared" si="12"/>
        <v>0.50125504</v>
      </c>
      <c r="U12" s="1403">
        <v>1204.94</v>
      </c>
      <c r="V12" s="1404">
        <f t="shared" si="13"/>
        <v>5045.06</v>
      </c>
      <c r="W12" s="1402">
        <f t="shared" si="14"/>
        <v>4.186980265</v>
      </c>
      <c r="X12" s="1400">
        <f t="shared" si="22"/>
        <v>7500</v>
      </c>
      <c r="Y12" s="1402">
        <f t="shared" si="23"/>
        <v>0.192748</v>
      </c>
      <c r="Z12" s="1402">
        <f t="shared" si="24"/>
        <v>0.5011448</v>
      </c>
      <c r="AA12" s="1403">
        <v>1445.61</v>
      </c>
      <c r="AB12" s="1404">
        <f t="shared" si="25"/>
        <v>6054.39</v>
      </c>
      <c r="AC12" s="1402">
        <f t="shared" si="26"/>
        <v>4.188121278</v>
      </c>
      <c r="AD12" s="1398" t="s">
        <v>315</v>
      </c>
      <c r="AE12" s="1398"/>
    </row>
    <row r="13" ht="25.5" customHeight="1" outlineLevel="1">
      <c r="A13" s="1398">
        <v>10.0</v>
      </c>
      <c r="B13" s="1040" t="s">
        <v>2148</v>
      </c>
      <c r="C13" s="1398" t="s">
        <v>2138</v>
      </c>
      <c r="D13" s="1400">
        <v>2500.0</v>
      </c>
      <c r="E13" s="1401">
        <v>1000.0</v>
      </c>
      <c r="F13" s="1400">
        <f t="shared" si="2"/>
        <v>3750</v>
      </c>
      <c r="G13" s="1402">
        <f t="shared" si="3"/>
        <v>0.238224</v>
      </c>
      <c r="H13" s="1402">
        <f t="shared" si="4"/>
        <v>0.6193824</v>
      </c>
      <c r="I13" s="1403">
        <v>893.34</v>
      </c>
      <c r="J13" s="1404">
        <f t="shared" si="5"/>
        <v>2856.66</v>
      </c>
      <c r="K13" s="1402">
        <f t="shared" si="6"/>
        <v>3.197729868</v>
      </c>
      <c r="L13" s="1400">
        <f t="shared" si="19"/>
        <v>5000</v>
      </c>
      <c r="M13" s="1402">
        <f t="shared" si="7"/>
        <v>0.2258</v>
      </c>
      <c r="N13" s="1402">
        <f t="shared" si="8"/>
        <v>0.58708</v>
      </c>
      <c r="O13" s="1403">
        <v>1129.0</v>
      </c>
      <c r="P13" s="1404">
        <f t="shared" si="9"/>
        <v>3871</v>
      </c>
      <c r="Q13" s="1402">
        <f t="shared" si="10"/>
        <v>3.428697963</v>
      </c>
      <c r="R13" s="1400">
        <f t="shared" si="20"/>
        <v>6250</v>
      </c>
      <c r="S13" s="1402">
        <f t="shared" si="11"/>
        <v>0.2194352</v>
      </c>
      <c r="T13" s="1402">
        <f t="shared" si="12"/>
        <v>0.57053152</v>
      </c>
      <c r="U13" s="1403">
        <v>1371.47</v>
      </c>
      <c r="V13" s="1404">
        <f t="shared" si="13"/>
        <v>4878.53</v>
      </c>
      <c r="W13" s="1402">
        <f t="shared" si="14"/>
        <v>3.557154003</v>
      </c>
      <c r="X13" s="1400">
        <f t="shared" si="22"/>
        <v>7500</v>
      </c>
      <c r="Y13" s="1402">
        <f t="shared" si="23"/>
        <v>0.2236866667</v>
      </c>
      <c r="Z13" s="1402">
        <f t="shared" si="24"/>
        <v>0.5815853333</v>
      </c>
      <c r="AA13" s="1403">
        <v>1677.65</v>
      </c>
      <c r="AB13" s="1404">
        <f t="shared" si="25"/>
        <v>5822.35</v>
      </c>
      <c r="AC13" s="1402">
        <f t="shared" si="26"/>
        <v>3.470539147</v>
      </c>
      <c r="AD13" s="1398" t="s">
        <v>315</v>
      </c>
      <c r="AE13" s="1398"/>
    </row>
    <row r="14" ht="25.5" customHeight="1" outlineLevel="1">
      <c r="A14" s="1398">
        <v>11.0</v>
      </c>
      <c r="B14" s="1040" t="s">
        <v>2149</v>
      </c>
      <c r="C14" s="1398" t="s">
        <v>2138</v>
      </c>
      <c r="D14" s="1400">
        <v>2500.0</v>
      </c>
      <c r="E14" s="1401">
        <v>1000.0</v>
      </c>
      <c r="F14" s="1400">
        <f t="shared" si="2"/>
        <v>3750</v>
      </c>
      <c r="G14" s="1402">
        <f t="shared" si="3"/>
        <v>0.2065973333</v>
      </c>
      <c r="H14" s="1402">
        <f t="shared" si="4"/>
        <v>0.5371530667</v>
      </c>
      <c r="I14" s="1403">
        <v>774.74</v>
      </c>
      <c r="J14" s="1404">
        <f t="shared" si="5"/>
        <v>2975.26</v>
      </c>
      <c r="K14" s="1402">
        <f t="shared" si="6"/>
        <v>3.840333531</v>
      </c>
      <c r="L14" s="1400">
        <f t="shared" si="19"/>
        <v>5000</v>
      </c>
      <c r="M14" s="1402">
        <f t="shared" si="7"/>
        <v>0.195608</v>
      </c>
      <c r="N14" s="1402">
        <f t="shared" si="8"/>
        <v>0.5085808</v>
      </c>
      <c r="O14" s="1403">
        <v>978.04</v>
      </c>
      <c r="P14" s="1404">
        <f t="shared" si="9"/>
        <v>4021.96</v>
      </c>
      <c r="Q14" s="1402">
        <f t="shared" si="10"/>
        <v>4.112265347</v>
      </c>
      <c r="R14" s="1400">
        <f t="shared" si="20"/>
        <v>6250</v>
      </c>
      <c r="S14" s="1402">
        <f t="shared" si="11"/>
        <v>0.189376</v>
      </c>
      <c r="T14" s="1402">
        <f t="shared" si="12"/>
        <v>0.4923776</v>
      </c>
      <c r="U14" s="1403">
        <v>1183.6</v>
      </c>
      <c r="V14" s="1404">
        <f t="shared" si="13"/>
        <v>5066.4</v>
      </c>
      <c r="W14" s="1402">
        <f t="shared" si="14"/>
        <v>4.280500169</v>
      </c>
      <c r="X14" s="1400" t="s">
        <v>2139</v>
      </c>
      <c r="AD14" s="1398" t="s">
        <v>315</v>
      </c>
      <c r="AE14" s="1398"/>
    </row>
    <row r="15" ht="25.5" customHeight="1" outlineLevel="1">
      <c r="A15" s="1398">
        <v>12.0</v>
      </c>
      <c r="B15" s="1040" t="s">
        <v>2150</v>
      </c>
      <c r="C15" s="1398" t="s">
        <v>2138</v>
      </c>
      <c r="D15" s="1400">
        <v>2200.0</v>
      </c>
      <c r="E15" s="1401">
        <v>1000.0</v>
      </c>
      <c r="F15" s="1400">
        <f t="shared" si="2"/>
        <v>3300</v>
      </c>
      <c r="G15" s="1402">
        <f t="shared" si="3"/>
        <v>0.2300363636</v>
      </c>
      <c r="H15" s="1402">
        <f t="shared" si="4"/>
        <v>0.5980945455</v>
      </c>
      <c r="I15" s="1403">
        <v>759.12</v>
      </c>
      <c r="J15" s="1404">
        <f t="shared" si="5"/>
        <v>2540.88</v>
      </c>
      <c r="K15" s="1402">
        <f t="shared" si="6"/>
        <v>3.347138792</v>
      </c>
      <c r="L15" s="1400">
        <f t="shared" si="19"/>
        <v>4400</v>
      </c>
      <c r="M15" s="1402">
        <f t="shared" si="7"/>
        <v>0.2196772727</v>
      </c>
      <c r="N15" s="1402">
        <f t="shared" si="8"/>
        <v>0.5711609091</v>
      </c>
      <c r="O15" s="1403">
        <v>966.58</v>
      </c>
      <c r="P15" s="1404">
        <f t="shared" si="9"/>
        <v>3433.42</v>
      </c>
      <c r="Q15" s="1402">
        <f t="shared" si="10"/>
        <v>3.55213226</v>
      </c>
      <c r="R15" s="1400">
        <f t="shared" si="20"/>
        <v>5500</v>
      </c>
      <c r="S15" s="1402">
        <f t="shared" si="11"/>
        <v>0.2134563636</v>
      </c>
      <c r="T15" s="1402">
        <f t="shared" si="12"/>
        <v>0.5549865455</v>
      </c>
      <c r="U15" s="1403">
        <v>1174.01</v>
      </c>
      <c r="V15" s="1404">
        <f t="shared" si="13"/>
        <v>4325.99</v>
      </c>
      <c r="W15" s="1402">
        <f t="shared" si="14"/>
        <v>3.684798256</v>
      </c>
      <c r="X15" s="1400">
        <f t="shared" ref="X15:X16" si="27">D15*3</f>
        <v>6600</v>
      </c>
      <c r="Y15" s="1402">
        <f t="shared" ref="Y15:Y16" si="28">AA15/X15</f>
        <v>0.2169515152</v>
      </c>
      <c r="Z15" s="1402">
        <f t="shared" ref="Z15:Z16" si="29">(AA15+AA15*1.6)/X15</f>
        <v>0.5640739394</v>
      </c>
      <c r="AA15" s="1403">
        <v>1431.88</v>
      </c>
      <c r="AB15" s="1404">
        <f t="shared" ref="AB15:AB16" si="30">X15-AA15</f>
        <v>5168.12</v>
      </c>
      <c r="AC15" s="1402">
        <f t="shared" ref="AC15:AC16" si="31">X15/AA15-1</f>
        <v>3.609324804</v>
      </c>
      <c r="AD15" s="1398" t="s">
        <v>315</v>
      </c>
      <c r="AE15" s="1398"/>
    </row>
    <row r="16" ht="25.5" customHeight="1" outlineLevel="1">
      <c r="A16" s="1398">
        <v>13.0</v>
      </c>
      <c r="B16" s="1040" t="s">
        <v>2151</v>
      </c>
      <c r="C16" s="1398" t="s">
        <v>2138</v>
      </c>
      <c r="D16" s="1400">
        <v>2500.0</v>
      </c>
      <c r="E16" s="1401">
        <v>1000.0</v>
      </c>
      <c r="F16" s="1400">
        <f t="shared" si="2"/>
        <v>3750</v>
      </c>
      <c r="G16" s="1402">
        <f t="shared" si="3"/>
        <v>0.21624</v>
      </c>
      <c r="H16" s="1402">
        <f t="shared" si="4"/>
        <v>0.562224</v>
      </c>
      <c r="I16" s="1403">
        <v>810.9</v>
      </c>
      <c r="J16" s="1404">
        <f t="shared" si="5"/>
        <v>2939.1</v>
      </c>
      <c r="K16" s="1402">
        <f t="shared" si="6"/>
        <v>3.624491306</v>
      </c>
      <c r="L16" s="1400">
        <f t="shared" si="19"/>
        <v>5000</v>
      </c>
      <c r="M16" s="1402">
        <f t="shared" si="7"/>
        <v>0.20644</v>
      </c>
      <c r="N16" s="1402">
        <f t="shared" si="8"/>
        <v>0.536744</v>
      </c>
      <c r="O16" s="1403">
        <v>1032.2</v>
      </c>
      <c r="P16" s="1404">
        <f t="shared" si="9"/>
        <v>3967.8</v>
      </c>
      <c r="Q16" s="1402">
        <f t="shared" si="10"/>
        <v>3.844022476</v>
      </c>
      <c r="R16" s="1400">
        <f t="shared" si="20"/>
        <v>6250</v>
      </c>
      <c r="S16" s="1402">
        <f t="shared" si="11"/>
        <v>0.2010624</v>
      </c>
      <c r="T16" s="1402">
        <f t="shared" si="12"/>
        <v>0.52276224</v>
      </c>
      <c r="U16" s="1403">
        <v>1256.64</v>
      </c>
      <c r="V16" s="1404">
        <f t="shared" si="13"/>
        <v>4993.36</v>
      </c>
      <c r="W16" s="1402">
        <f t="shared" si="14"/>
        <v>3.973580341</v>
      </c>
      <c r="X16" s="1400">
        <f t="shared" si="27"/>
        <v>7500</v>
      </c>
      <c r="Y16" s="1402">
        <f t="shared" si="28"/>
        <v>0.2056066667</v>
      </c>
      <c r="Z16" s="1402">
        <f t="shared" si="29"/>
        <v>0.5345773333</v>
      </c>
      <c r="AA16" s="1403">
        <v>1542.05</v>
      </c>
      <c r="AB16" s="1404">
        <f t="shared" si="30"/>
        <v>5957.95</v>
      </c>
      <c r="AC16" s="1402">
        <f t="shared" si="31"/>
        <v>3.863655523</v>
      </c>
      <c r="AD16" s="1398" t="s">
        <v>315</v>
      </c>
      <c r="AE16" s="1398"/>
    </row>
    <row r="17" ht="25.5" customHeight="1" outlineLevel="1">
      <c r="A17" s="1398">
        <v>14.0</v>
      </c>
      <c r="B17" s="1040" t="s">
        <v>2152</v>
      </c>
      <c r="C17" s="1398" t="s">
        <v>2138</v>
      </c>
      <c r="D17" s="1400">
        <v>2200.0</v>
      </c>
      <c r="E17" s="1401">
        <v>1000.0</v>
      </c>
      <c r="F17" s="1400">
        <f t="shared" si="2"/>
        <v>3300</v>
      </c>
      <c r="G17" s="1402">
        <f t="shared" si="3"/>
        <v>0.2324878788</v>
      </c>
      <c r="H17" s="1402">
        <f t="shared" si="4"/>
        <v>0.6044684848</v>
      </c>
      <c r="I17" s="1403">
        <v>767.21</v>
      </c>
      <c r="J17" s="1404">
        <f t="shared" si="5"/>
        <v>2532.79</v>
      </c>
      <c r="K17" s="1402">
        <f t="shared" si="6"/>
        <v>3.301299514</v>
      </c>
      <c r="L17" s="1400">
        <f t="shared" si="19"/>
        <v>4400</v>
      </c>
      <c r="M17" s="1402">
        <f t="shared" si="7"/>
        <v>0.2246113636</v>
      </c>
      <c r="N17" s="1402">
        <f t="shared" si="8"/>
        <v>0.5839895455</v>
      </c>
      <c r="O17" s="1403">
        <v>988.29</v>
      </c>
      <c r="P17" s="1404">
        <f t="shared" si="9"/>
        <v>3411.71</v>
      </c>
      <c r="Q17" s="1402">
        <f t="shared" si="10"/>
        <v>3.452134495</v>
      </c>
      <c r="R17" s="1400">
        <f t="shared" si="20"/>
        <v>5500</v>
      </c>
      <c r="S17" s="1402">
        <f t="shared" si="11"/>
        <v>0.2291709091</v>
      </c>
      <c r="T17" s="1402">
        <f t="shared" si="12"/>
        <v>0.5958443636</v>
      </c>
      <c r="U17" s="1403">
        <v>1260.44</v>
      </c>
      <c r="V17" s="1404">
        <f t="shared" si="13"/>
        <v>4239.56</v>
      </c>
      <c r="W17" s="1402">
        <f t="shared" si="14"/>
        <v>3.363555584</v>
      </c>
      <c r="X17" s="1400" t="s">
        <v>2139</v>
      </c>
      <c r="AD17" s="1398" t="s">
        <v>315</v>
      </c>
      <c r="AE17" s="1398"/>
    </row>
    <row r="18" ht="25.5" customHeight="1" outlineLevel="1">
      <c r="A18" s="1398">
        <v>15.0</v>
      </c>
      <c r="B18" s="1040" t="s">
        <v>2153</v>
      </c>
      <c r="C18" s="1398" t="s">
        <v>2138</v>
      </c>
      <c r="D18" s="1400">
        <v>2600.0</v>
      </c>
      <c r="E18" s="1401">
        <v>1000.0</v>
      </c>
      <c r="F18" s="1400">
        <f t="shared" si="2"/>
        <v>3900</v>
      </c>
      <c r="G18" s="1402">
        <f t="shared" si="3"/>
        <v>0.1991564103</v>
      </c>
      <c r="H18" s="1402">
        <f t="shared" si="4"/>
        <v>0.5178066667</v>
      </c>
      <c r="I18" s="1403">
        <v>776.71</v>
      </c>
      <c r="J18" s="1404">
        <f t="shared" si="5"/>
        <v>3123.29</v>
      </c>
      <c r="K18" s="1402">
        <f t="shared" si="6"/>
        <v>4.021179076</v>
      </c>
      <c r="L18" s="1400">
        <f t="shared" si="19"/>
        <v>5200</v>
      </c>
      <c r="M18" s="1402">
        <f t="shared" si="7"/>
        <v>0.1870961538</v>
      </c>
      <c r="N18" s="1402">
        <f t="shared" si="8"/>
        <v>0.48645</v>
      </c>
      <c r="O18" s="1403">
        <v>972.9</v>
      </c>
      <c r="P18" s="1404">
        <f t="shared" si="9"/>
        <v>4227.1</v>
      </c>
      <c r="Q18" s="1402">
        <f t="shared" si="10"/>
        <v>4.344845308</v>
      </c>
      <c r="R18" s="1400">
        <f t="shared" si="20"/>
        <v>6500</v>
      </c>
      <c r="S18" s="1402">
        <f t="shared" si="11"/>
        <v>0.1788230769</v>
      </c>
      <c r="T18" s="1402">
        <f t="shared" si="12"/>
        <v>0.46494</v>
      </c>
      <c r="U18" s="1403">
        <v>1162.35</v>
      </c>
      <c r="V18" s="1404">
        <f t="shared" si="13"/>
        <v>5337.65</v>
      </c>
      <c r="W18" s="1402">
        <f t="shared" si="14"/>
        <v>4.592119413</v>
      </c>
      <c r="X18" s="1400">
        <f t="shared" ref="X18:X20" si="32">D18*3</f>
        <v>7800</v>
      </c>
      <c r="Y18" s="1402">
        <f t="shared" ref="Y18:Y20" si="33">AA18/X18</f>
        <v>0.176024359</v>
      </c>
      <c r="Z18" s="1402">
        <f t="shared" ref="Z18:Z20" si="34">(AA18+AA18*1.6)/X18</f>
        <v>0.4576633333</v>
      </c>
      <c r="AA18" s="1403">
        <v>1372.99</v>
      </c>
      <c r="AB18" s="1404">
        <f t="shared" ref="AB18:AB20" si="35">X18-AA18</f>
        <v>6427.01</v>
      </c>
      <c r="AC18" s="1402">
        <f t="shared" ref="AC18:AC20" si="36">X18/AA18-1</f>
        <v>4.681031908</v>
      </c>
      <c r="AD18" s="1398" t="s">
        <v>315</v>
      </c>
      <c r="AE18" s="1398"/>
    </row>
    <row r="19" ht="25.5" customHeight="1" outlineLevel="1">
      <c r="A19" s="1398">
        <v>17.0</v>
      </c>
      <c r="B19" s="1040" t="s">
        <v>2154</v>
      </c>
      <c r="C19" s="1398" t="s">
        <v>2138</v>
      </c>
      <c r="D19" s="1400">
        <v>2200.0</v>
      </c>
      <c r="E19" s="1401">
        <v>1000.0</v>
      </c>
      <c r="F19" s="1400">
        <f t="shared" si="2"/>
        <v>3300</v>
      </c>
      <c r="G19" s="1402">
        <f t="shared" si="3"/>
        <v>0.217269697</v>
      </c>
      <c r="H19" s="1402">
        <f t="shared" si="4"/>
        <v>0.5649012121</v>
      </c>
      <c r="I19" s="1403">
        <v>716.99</v>
      </c>
      <c r="J19" s="1404">
        <f t="shared" si="5"/>
        <v>2583.01</v>
      </c>
      <c r="K19" s="1402">
        <f t="shared" si="6"/>
        <v>3.602574652</v>
      </c>
      <c r="L19" s="1400">
        <f t="shared" si="19"/>
        <v>4400</v>
      </c>
      <c r="M19" s="1402">
        <f t="shared" si="7"/>
        <v>0.2063818182</v>
      </c>
      <c r="N19" s="1402">
        <f t="shared" si="8"/>
        <v>0.5365927273</v>
      </c>
      <c r="O19" s="1403">
        <v>908.08</v>
      </c>
      <c r="P19" s="1404">
        <f t="shared" si="9"/>
        <v>3491.92</v>
      </c>
      <c r="Q19" s="1402">
        <f t="shared" si="10"/>
        <v>3.845388072</v>
      </c>
      <c r="R19" s="1400">
        <f t="shared" si="20"/>
        <v>5500</v>
      </c>
      <c r="S19" s="1402">
        <f t="shared" si="11"/>
        <v>0.2004254545</v>
      </c>
      <c r="T19" s="1402">
        <f t="shared" si="12"/>
        <v>0.5211061818</v>
      </c>
      <c r="U19" s="1403">
        <v>1102.34</v>
      </c>
      <c r="V19" s="1404">
        <f t="shared" si="13"/>
        <v>4397.66</v>
      </c>
      <c r="W19" s="1402">
        <f t="shared" si="14"/>
        <v>3.989386215</v>
      </c>
      <c r="X19" s="1400">
        <f t="shared" si="32"/>
        <v>6600</v>
      </c>
      <c r="Y19" s="1402">
        <f t="shared" si="33"/>
        <v>0.2028969697</v>
      </c>
      <c r="Z19" s="1402">
        <f t="shared" si="34"/>
        <v>0.5275321212</v>
      </c>
      <c r="AA19" s="1403">
        <v>1339.12</v>
      </c>
      <c r="AB19" s="1404">
        <f t="shared" si="35"/>
        <v>5260.88</v>
      </c>
      <c r="AC19" s="1402">
        <f t="shared" si="36"/>
        <v>3.928609833</v>
      </c>
      <c r="AD19" s="1398" t="s">
        <v>315</v>
      </c>
      <c r="AE19" s="1398"/>
    </row>
    <row r="20" ht="25.5" customHeight="1" outlineLevel="1">
      <c r="A20" s="1398">
        <v>16.0</v>
      </c>
      <c r="B20" s="1040" t="s">
        <v>2155</v>
      </c>
      <c r="C20" s="1398" t="s">
        <v>2138</v>
      </c>
      <c r="D20" s="1400">
        <v>2200.0</v>
      </c>
      <c r="E20" s="1401">
        <v>1000.0</v>
      </c>
      <c r="F20" s="1400">
        <f t="shared" si="2"/>
        <v>3300</v>
      </c>
      <c r="G20" s="1402">
        <f t="shared" si="3"/>
        <v>0.2204666667</v>
      </c>
      <c r="H20" s="1402">
        <f t="shared" si="4"/>
        <v>0.5732133333</v>
      </c>
      <c r="I20" s="1403">
        <v>727.54</v>
      </c>
      <c r="J20" s="1404">
        <f t="shared" si="5"/>
        <v>2572.46</v>
      </c>
      <c r="K20" s="1402">
        <f t="shared" si="6"/>
        <v>3.535833081</v>
      </c>
      <c r="L20" s="1400">
        <f t="shared" si="19"/>
        <v>4400</v>
      </c>
      <c r="M20" s="1402">
        <f t="shared" si="7"/>
        <v>0.2095659091</v>
      </c>
      <c r="N20" s="1402">
        <f t="shared" si="8"/>
        <v>0.5448713636</v>
      </c>
      <c r="O20" s="1403">
        <v>922.09</v>
      </c>
      <c r="P20" s="1404">
        <f t="shared" si="9"/>
        <v>3477.91</v>
      </c>
      <c r="Q20" s="1402">
        <f t="shared" si="10"/>
        <v>3.771768482</v>
      </c>
      <c r="R20" s="1400">
        <f t="shared" si="20"/>
        <v>5500</v>
      </c>
      <c r="S20" s="1402">
        <f t="shared" si="11"/>
        <v>0.2034018182</v>
      </c>
      <c r="T20" s="1402">
        <f t="shared" si="12"/>
        <v>0.5288447273</v>
      </c>
      <c r="U20" s="1403">
        <v>1118.71</v>
      </c>
      <c r="V20" s="1404">
        <f t="shared" si="13"/>
        <v>4381.29</v>
      </c>
      <c r="W20" s="1402">
        <f t="shared" si="14"/>
        <v>3.916376898</v>
      </c>
      <c r="X20" s="1400">
        <f t="shared" si="32"/>
        <v>6600</v>
      </c>
      <c r="Y20" s="1402">
        <f t="shared" si="33"/>
        <v>0.2047515152</v>
      </c>
      <c r="Z20" s="1402">
        <f t="shared" si="34"/>
        <v>0.5323539394</v>
      </c>
      <c r="AA20" s="1403">
        <v>1351.36</v>
      </c>
      <c r="AB20" s="1404">
        <f t="shared" si="35"/>
        <v>5248.64</v>
      </c>
      <c r="AC20" s="1402">
        <f t="shared" si="36"/>
        <v>3.883968743</v>
      </c>
      <c r="AD20" s="1398" t="s">
        <v>315</v>
      </c>
      <c r="AE20" s="1398"/>
    </row>
    <row r="21" ht="25.5" customHeight="1" outlineLevel="1">
      <c r="A21" s="1398">
        <v>18.0</v>
      </c>
      <c r="B21" s="1040" t="s">
        <v>2156</v>
      </c>
      <c r="C21" s="1398" t="s">
        <v>2138</v>
      </c>
      <c r="D21" s="1400">
        <v>2200.0</v>
      </c>
      <c r="E21" s="1401">
        <v>1000.0</v>
      </c>
      <c r="F21" s="1400">
        <f t="shared" si="2"/>
        <v>3300</v>
      </c>
      <c r="G21" s="1402">
        <f t="shared" si="3"/>
        <v>0.2186363636</v>
      </c>
      <c r="H21" s="1402">
        <f t="shared" si="4"/>
        <v>0.5684545455</v>
      </c>
      <c r="I21" s="1403">
        <v>721.5</v>
      </c>
      <c r="J21" s="1404">
        <f t="shared" si="5"/>
        <v>2578.5</v>
      </c>
      <c r="K21" s="1402">
        <f t="shared" si="6"/>
        <v>3.573804574</v>
      </c>
      <c r="L21" s="1400">
        <f t="shared" si="19"/>
        <v>4400</v>
      </c>
      <c r="M21" s="1402">
        <f t="shared" si="7"/>
        <v>0.2069022727</v>
      </c>
      <c r="N21" s="1402">
        <f t="shared" si="8"/>
        <v>0.5379459091</v>
      </c>
      <c r="O21" s="1403">
        <v>910.37</v>
      </c>
      <c r="P21" s="1404">
        <f t="shared" si="9"/>
        <v>3489.63</v>
      </c>
      <c r="Q21" s="1402">
        <f t="shared" si="10"/>
        <v>3.833199688</v>
      </c>
      <c r="R21" s="1400" t="s">
        <v>2139</v>
      </c>
      <c r="X21" s="1400" t="s">
        <v>2139</v>
      </c>
      <c r="AD21" s="1398" t="s">
        <v>315</v>
      </c>
      <c r="AE21" s="1398"/>
    </row>
    <row r="22" ht="25.5" customHeight="1" outlineLevel="1">
      <c r="A22" s="1398">
        <v>19.0</v>
      </c>
      <c r="B22" s="1040" t="s">
        <v>2157</v>
      </c>
      <c r="C22" s="1398" t="s">
        <v>2138</v>
      </c>
      <c r="D22" s="1400">
        <v>2500.0</v>
      </c>
      <c r="E22" s="1401">
        <v>1000.0</v>
      </c>
      <c r="F22" s="1400">
        <f t="shared" si="2"/>
        <v>3750</v>
      </c>
      <c r="G22" s="1402">
        <f t="shared" si="3"/>
        <v>0.220016</v>
      </c>
      <c r="H22" s="1402">
        <f t="shared" si="4"/>
        <v>0.5720416</v>
      </c>
      <c r="I22" s="1403">
        <v>825.06</v>
      </c>
      <c r="J22" s="1404">
        <f t="shared" si="5"/>
        <v>2924.94</v>
      </c>
      <c r="K22" s="1402">
        <f t="shared" si="6"/>
        <v>3.545123991</v>
      </c>
      <c r="L22" s="1400">
        <f t="shared" si="19"/>
        <v>5000</v>
      </c>
      <c r="M22" s="1402">
        <f t="shared" si="7"/>
        <v>0.20504</v>
      </c>
      <c r="N22" s="1402">
        <f t="shared" si="8"/>
        <v>0.533104</v>
      </c>
      <c r="O22" s="1403">
        <v>1025.2</v>
      </c>
      <c r="P22" s="1404">
        <f t="shared" si="9"/>
        <v>3974.8</v>
      </c>
      <c r="Q22" s="1402">
        <f t="shared" si="10"/>
        <v>3.877097152</v>
      </c>
      <c r="R22" s="1400">
        <f t="shared" ref="R22:R36" si="37">D22*2.5</f>
        <v>6250</v>
      </c>
      <c r="S22" s="1402">
        <f t="shared" ref="S22:S36" si="38">U22/R22</f>
        <v>0.1971472</v>
      </c>
      <c r="T22" s="1402">
        <f t="shared" ref="T22:T36" si="39">(U22+U22*1.6)/R22</f>
        <v>0.51258272</v>
      </c>
      <c r="U22" s="1403">
        <v>1232.17</v>
      </c>
      <c r="V22" s="1404">
        <f t="shared" ref="V22:V36" si="40">R22-U22</f>
        <v>5017.83</v>
      </c>
      <c r="W22" s="1402">
        <f t="shared" ref="W22:W36" si="41">R22/U22-1</f>
        <v>4.072352029</v>
      </c>
      <c r="X22" s="1400" t="s">
        <v>2139</v>
      </c>
      <c r="AD22" s="1398" t="s">
        <v>315</v>
      </c>
      <c r="AE22" s="1398"/>
    </row>
    <row r="23" ht="25.5" customHeight="1" outlineLevel="1">
      <c r="A23" s="1398">
        <v>20.0</v>
      </c>
      <c r="B23" s="1040" t="s">
        <v>2158</v>
      </c>
      <c r="C23" s="1398" t="s">
        <v>2138</v>
      </c>
      <c r="D23" s="1400">
        <v>2500.0</v>
      </c>
      <c r="E23" s="1401">
        <v>1000.0</v>
      </c>
      <c r="F23" s="1400">
        <f t="shared" si="2"/>
        <v>3750</v>
      </c>
      <c r="G23" s="1402">
        <f t="shared" si="3"/>
        <v>0.2225306667</v>
      </c>
      <c r="H23" s="1402">
        <f t="shared" si="4"/>
        <v>0.5785797333</v>
      </c>
      <c r="I23" s="1403">
        <v>834.49</v>
      </c>
      <c r="J23" s="1404">
        <f t="shared" si="5"/>
        <v>2915.51</v>
      </c>
      <c r="K23" s="1402">
        <f t="shared" si="6"/>
        <v>3.493762657</v>
      </c>
      <c r="L23" s="1400">
        <f t="shared" si="19"/>
        <v>5000</v>
      </c>
      <c r="M23" s="1402">
        <f t="shared" si="7"/>
        <v>0.20242</v>
      </c>
      <c r="N23" s="1402">
        <f t="shared" si="8"/>
        <v>0.526292</v>
      </c>
      <c r="O23" s="1403">
        <v>1012.1</v>
      </c>
      <c r="P23" s="1404">
        <f t="shared" si="9"/>
        <v>3987.9</v>
      </c>
      <c r="Q23" s="1402">
        <f t="shared" si="10"/>
        <v>3.940223298</v>
      </c>
      <c r="R23" s="1400">
        <f t="shared" si="37"/>
        <v>6250</v>
      </c>
      <c r="S23" s="1402">
        <f t="shared" si="38"/>
        <v>0.2021024</v>
      </c>
      <c r="T23" s="1402">
        <f t="shared" si="39"/>
        <v>0.52546624</v>
      </c>
      <c r="U23" s="1403">
        <v>1263.14</v>
      </c>
      <c r="V23" s="1404">
        <f t="shared" si="40"/>
        <v>4986.86</v>
      </c>
      <c r="W23" s="1402">
        <f t="shared" si="41"/>
        <v>3.947986763</v>
      </c>
      <c r="X23" s="1400" t="s">
        <v>2139</v>
      </c>
      <c r="AD23" s="1398" t="s">
        <v>315</v>
      </c>
      <c r="AE23" s="1398"/>
    </row>
    <row r="24" ht="25.5" customHeight="1" outlineLevel="1">
      <c r="A24" s="1398">
        <v>21.0</v>
      </c>
      <c r="B24" s="1040" t="s">
        <v>2159</v>
      </c>
      <c r="C24" s="1398" t="s">
        <v>2138</v>
      </c>
      <c r="D24" s="1400">
        <v>2500.0</v>
      </c>
      <c r="E24" s="1401">
        <v>1000.0</v>
      </c>
      <c r="F24" s="1400">
        <f t="shared" si="2"/>
        <v>3750</v>
      </c>
      <c r="G24" s="1402">
        <f t="shared" si="3"/>
        <v>0.2170533333</v>
      </c>
      <c r="H24" s="1402">
        <f t="shared" si="4"/>
        <v>0.5643386667</v>
      </c>
      <c r="I24" s="1403">
        <v>813.95</v>
      </c>
      <c r="J24" s="1404">
        <f t="shared" si="5"/>
        <v>2936.05</v>
      </c>
      <c r="K24" s="1402">
        <f t="shared" si="6"/>
        <v>3.607162602</v>
      </c>
      <c r="L24" s="1400">
        <f t="shared" si="19"/>
        <v>5000</v>
      </c>
      <c r="M24" s="1402">
        <f t="shared" si="7"/>
        <v>0.20358</v>
      </c>
      <c r="N24" s="1402">
        <f t="shared" si="8"/>
        <v>0.529308</v>
      </c>
      <c r="O24" s="1403">
        <v>1017.9</v>
      </c>
      <c r="P24" s="1404">
        <f t="shared" si="9"/>
        <v>3982.1</v>
      </c>
      <c r="Q24" s="1402">
        <f t="shared" si="10"/>
        <v>3.912073878</v>
      </c>
      <c r="R24" s="1400">
        <f t="shared" si="37"/>
        <v>6250</v>
      </c>
      <c r="S24" s="1402">
        <f t="shared" si="38"/>
        <v>0.1950496</v>
      </c>
      <c r="T24" s="1402">
        <f t="shared" si="39"/>
        <v>0.50712896</v>
      </c>
      <c r="U24" s="1403">
        <v>1219.06</v>
      </c>
      <c r="V24" s="1404">
        <f t="shared" si="40"/>
        <v>5030.94</v>
      </c>
      <c r="W24" s="1402">
        <f t="shared" si="41"/>
        <v>4.126901055</v>
      </c>
      <c r="X24" s="1400">
        <f>D24*3</f>
        <v>7500</v>
      </c>
      <c r="Y24" s="1402">
        <f>AA24/X24</f>
        <v>0.1979546667</v>
      </c>
      <c r="Z24" s="1402">
        <f>(AA24+AA24*1.6)/X24</f>
        <v>0.5146821333</v>
      </c>
      <c r="AA24" s="1403">
        <v>1484.66</v>
      </c>
      <c r="AB24" s="1404">
        <f>X24-AA24</f>
        <v>6015.34</v>
      </c>
      <c r="AC24" s="1402">
        <f>X24/AA24-1</f>
        <v>4.05166166</v>
      </c>
      <c r="AD24" s="1398" t="s">
        <v>315</v>
      </c>
      <c r="AE24" s="1398"/>
    </row>
    <row r="25" ht="25.5" customHeight="1" outlineLevel="1">
      <c r="A25" s="1398">
        <v>22.0</v>
      </c>
      <c r="B25" s="1040" t="s">
        <v>2160</v>
      </c>
      <c r="C25" s="1398" t="s">
        <v>2138</v>
      </c>
      <c r="D25" s="1400">
        <v>2500.0</v>
      </c>
      <c r="E25" s="1401">
        <v>1000.0</v>
      </c>
      <c r="F25" s="1400">
        <f t="shared" si="2"/>
        <v>3750</v>
      </c>
      <c r="G25" s="1402">
        <f t="shared" si="3"/>
        <v>0.187416</v>
      </c>
      <c r="H25" s="1402">
        <f t="shared" si="4"/>
        <v>0.4872816</v>
      </c>
      <c r="I25" s="1403">
        <v>702.81</v>
      </c>
      <c r="J25" s="1404">
        <f t="shared" si="5"/>
        <v>3047.19</v>
      </c>
      <c r="K25" s="1402">
        <f t="shared" si="6"/>
        <v>4.335723738</v>
      </c>
      <c r="L25" s="1400">
        <f t="shared" si="19"/>
        <v>5000</v>
      </c>
      <c r="M25" s="1402">
        <f t="shared" si="7"/>
        <v>0.179184</v>
      </c>
      <c r="N25" s="1402">
        <f t="shared" si="8"/>
        <v>0.4658784</v>
      </c>
      <c r="O25" s="1403">
        <v>895.92</v>
      </c>
      <c r="P25" s="1404">
        <f t="shared" si="9"/>
        <v>4104.08</v>
      </c>
      <c r="Q25" s="1402">
        <f t="shared" si="10"/>
        <v>4.580855434</v>
      </c>
      <c r="R25" s="1400">
        <f t="shared" si="37"/>
        <v>6250</v>
      </c>
      <c r="S25" s="1402">
        <f t="shared" si="38"/>
        <v>0.173944</v>
      </c>
      <c r="T25" s="1402">
        <f t="shared" si="39"/>
        <v>0.4522544</v>
      </c>
      <c r="U25" s="1403">
        <v>1087.15</v>
      </c>
      <c r="V25" s="1404">
        <f t="shared" si="40"/>
        <v>5162.85</v>
      </c>
      <c r="W25" s="1402">
        <f t="shared" si="41"/>
        <v>4.748976682</v>
      </c>
      <c r="X25" s="1400" t="s">
        <v>2139</v>
      </c>
      <c r="AD25" s="1398" t="s">
        <v>315</v>
      </c>
      <c r="AE25" s="1398"/>
    </row>
    <row r="26" ht="25.5" customHeight="1" outlineLevel="1">
      <c r="A26" s="1398">
        <v>23.0</v>
      </c>
      <c r="B26" s="1040" t="s">
        <v>2161</v>
      </c>
      <c r="C26" s="1398" t="s">
        <v>2138</v>
      </c>
      <c r="D26" s="1400">
        <v>2200.0</v>
      </c>
      <c r="E26" s="1401">
        <v>1000.0</v>
      </c>
      <c r="F26" s="1400">
        <f t="shared" si="2"/>
        <v>3300</v>
      </c>
      <c r="G26" s="1402">
        <f t="shared" si="3"/>
        <v>0.2158121212</v>
      </c>
      <c r="H26" s="1402">
        <f t="shared" si="4"/>
        <v>0.5611115152</v>
      </c>
      <c r="I26" s="1403">
        <v>712.18</v>
      </c>
      <c r="J26" s="1404">
        <f t="shared" si="5"/>
        <v>2587.82</v>
      </c>
      <c r="K26" s="1402">
        <f t="shared" si="6"/>
        <v>3.63366003</v>
      </c>
      <c r="L26" s="1400">
        <f t="shared" si="19"/>
        <v>4400</v>
      </c>
      <c r="M26" s="1402">
        <f t="shared" si="7"/>
        <v>0.2041818182</v>
      </c>
      <c r="N26" s="1402">
        <f t="shared" si="8"/>
        <v>0.5308727273</v>
      </c>
      <c r="O26" s="1403">
        <v>898.4</v>
      </c>
      <c r="P26" s="1404">
        <f t="shared" si="9"/>
        <v>3501.6</v>
      </c>
      <c r="Q26" s="1402">
        <f t="shared" si="10"/>
        <v>3.897595726</v>
      </c>
      <c r="R26" s="1400">
        <f t="shared" si="37"/>
        <v>5500</v>
      </c>
      <c r="S26" s="1402">
        <f t="shared" si="38"/>
        <v>0.1984563636</v>
      </c>
      <c r="T26" s="1402">
        <f t="shared" si="39"/>
        <v>0.5159865455</v>
      </c>
      <c r="U26" s="1403">
        <v>1091.51</v>
      </c>
      <c r="V26" s="1404">
        <f t="shared" si="40"/>
        <v>4408.49</v>
      </c>
      <c r="W26" s="1402">
        <f t="shared" si="41"/>
        <v>4.038891077</v>
      </c>
      <c r="X26" s="1400">
        <f t="shared" ref="X26:X30" si="42">D26*3</f>
        <v>6600</v>
      </c>
      <c r="Y26" s="1402">
        <f t="shared" ref="Y26:Y30" si="43">AA26/X26</f>
        <v>0.1995848485</v>
      </c>
      <c r="Z26" s="1402">
        <f t="shared" ref="Z26:Z30" si="44">(AA26+AA26*1.6)/X26</f>
        <v>0.5189206061</v>
      </c>
      <c r="AA26" s="1403">
        <v>1317.26</v>
      </c>
      <c r="AB26" s="1404">
        <f t="shared" ref="AB26:AB30" si="45">X26-AA26</f>
        <v>5282.74</v>
      </c>
      <c r="AC26" s="1402">
        <f t="shared" ref="AC26:AC30" si="46">X26/AA26-1</f>
        <v>4.010400377</v>
      </c>
      <c r="AD26" s="1398" t="s">
        <v>315</v>
      </c>
      <c r="AE26" s="1398"/>
    </row>
    <row r="27" ht="25.5" customHeight="1" outlineLevel="1">
      <c r="A27" s="1398">
        <v>24.0</v>
      </c>
      <c r="B27" s="1040" t="s">
        <v>2162</v>
      </c>
      <c r="C27" s="1398" t="s">
        <v>2138</v>
      </c>
      <c r="D27" s="1400">
        <v>2500.0</v>
      </c>
      <c r="E27" s="1401">
        <v>1000.0</v>
      </c>
      <c r="F27" s="1400">
        <f t="shared" si="2"/>
        <v>3750</v>
      </c>
      <c r="G27" s="1402">
        <f t="shared" si="3"/>
        <v>0.247224</v>
      </c>
      <c r="H27" s="1402">
        <f t="shared" si="4"/>
        <v>0.6427824</v>
      </c>
      <c r="I27" s="1403">
        <v>927.09</v>
      </c>
      <c r="J27" s="1404">
        <f t="shared" si="5"/>
        <v>2822.91</v>
      </c>
      <c r="K27" s="1402">
        <f t="shared" si="6"/>
        <v>3.044914733</v>
      </c>
      <c r="L27" s="1400">
        <f t="shared" si="19"/>
        <v>5000</v>
      </c>
      <c r="M27" s="1402">
        <f t="shared" si="7"/>
        <v>0.22554</v>
      </c>
      <c r="N27" s="1402">
        <f t="shared" si="8"/>
        <v>0.586404</v>
      </c>
      <c r="O27" s="1403">
        <v>1127.7</v>
      </c>
      <c r="P27" s="1404">
        <f t="shared" si="9"/>
        <v>3872.3</v>
      </c>
      <c r="Q27" s="1402">
        <f t="shared" si="10"/>
        <v>3.433803316</v>
      </c>
      <c r="R27" s="1400">
        <f t="shared" si="37"/>
        <v>6250</v>
      </c>
      <c r="S27" s="1402">
        <f t="shared" si="38"/>
        <v>0.2168736</v>
      </c>
      <c r="T27" s="1402">
        <f t="shared" si="39"/>
        <v>0.56387136</v>
      </c>
      <c r="U27" s="1403">
        <v>1355.46</v>
      </c>
      <c r="V27" s="1404">
        <f t="shared" si="40"/>
        <v>4894.54</v>
      </c>
      <c r="W27" s="1402">
        <f t="shared" si="41"/>
        <v>3.610980774</v>
      </c>
      <c r="X27" s="1400">
        <f t="shared" si="42"/>
        <v>7500</v>
      </c>
      <c r="Y27" s="1402">
        <f t="shared" si="43"/>
        <v>0.214992</v>
      </c>
      <c r="Z27" s="1402">
        <f t="shared" si="44"/>
        <v>0.5589792</v>
      </c>
      <c r="AA27" s="1403">
        <v>1612.44</v>
      </c>
      <c r="AB27" s="1404">
        <f t="shared" si="45"/>
        <v>5887.56</v>
      </c>
      <c r="AC27" s="1402">
        <f t="shared" si="46"/>
        <v>3.651335864</v>
      </c>
      <c r="AD27" s="1398" t="s">
        <v>315</v>
      </c>
      <c r="AE27" s="1398"/>
    </row>
    <row r="28" ht="25.5" customHeight="1" outlineLevel="1">
      <c r="A28" s="1398">
        <v>25.0</v>
      </c>
      <c r="B28" s="1040" t="s">
        <v>2163</v>
      </c>
      <c r="C28" s="1398" t="s">
        <v>2138</v>
      </c>
      <c r="D28" s="1400">
        <v>2500.0</v>
      </c>
      <c r="E28" s="1401">
        <v>1000.0</v>
      </c>
      <c r="F28" s="1400">
        <f t="shared" si="2"/>
        <v>3750</v>
      </c>
      <c r="G28" s="1402">
        <f t="shared" si="3"/>
        <v>0.2114293333</v>
      </c>
      <c r="H28" s="1402">
        <f t="shared" si="4"/>
        <v>0.5497162667</v>
      </c>
      <c r="I28" s="1403">
        <v>792.86</v>
      </c>
      <c r="J28" s="1404">
        <f t="shared" si="5"/>
        <v>2957.14</v>
      </c>
      <c r="K28" s="1402">
        <f t="shared" si="6"/>
        <v>3.729712686</v>
      </c>
      <c r="L28" s="1400">
        <f t="shared" si="19"/>
        <v>5000</v>
      </c>
      <c r="M28" s="1402">
        <f t="shared" si="7"/>
        <v>0.196458</v>
      </c>
      <c r="N28" s="1402">
        <f t="shared" si="8"/>
        <v>0.5107908</v>
      </c>
      <c r="O28" s="1403">
        <v>982.29</v>
      </c>
      <c r="P28" s="1404">
        <f t="shared" si="9"/>
        <v>4017.71</v>
      </c>
      <c r="Q28" s="1402">
        <f t="shared" si="10"/>
        <v>4.090146494</v>
      </c>
      <c r="R28" s="1400">
        <f t="shared" si="37"/>
        <v>6250</v>
      </c>
      <c r="S28" s="1402">
        <f t="shared" si="38"/>
        <v>0.1879632</v>
      </c>
      <c r="T28" s="1402">
        <f t="shared" si="39"/>
        <v>0.48870432</v>
      </c>
      <c r="U28" s="1403">
        <v>1174.77</v>
      </c>
      <c r="V28" s="1404">
        <f t="shared" si="40"/>
        <v>5075.23</v>
      </c>
      <c r="W28" s="1402">
        <f t="shared" si="41"/>
        <v>4.320190335</v>
      </c>
      <c r="X28" s="1400">
        <f t="shared" si="42"/>
        <v>7500</v>
      </c>
      <c r="Y28" s="1402">
        <f t="shared" si="43"/>
        <v>0.186332</v>
      </c>
      <c r="Z28" s="1402">
        <f t="shared" si="44"/>
        <v>0.4844632</v>
      </c>
      <c r="AA28" s="1403">
        <v>1397.49</v>
      </c>
      <c r="AB28" s="1404">
        <f t="shared" si="45"/>
        <v>6102.51</v>
      </c>
      <c r="AC28" s="1402">
        <f t="shared" si="46"/>
        <v>4.3667647</v>
      </c>
      <c r="AD28" s="1398" t="s">
        <v>315</v>
      </c>
      <c r="AE28" s="1055"/>
    </row>
    <row r="29" ht="25.5" customHeight="1" outlineLevel="1">
      <c r="A29" s="1398">
        <v>26.0</v>
      </c>
      <c r="B29" s="1040" t="s">
        <v>2164</v>
      </c>
      <c r="C29" s="1398" t="s">
        <v>2138</v>
      </c>
      <c r="D29" s="1400">
        <v>2500.0</v>
      </c>
      <c r="E29" s="1401">
        <v>1000.0</v>
      </c>
      <c r="F29" s="1400">
        <f t="shared" si="2"/>
        <v>3750</v>
      </c>
      <c r="G29" s="1402">
        <f t="shared" si="3"/>
        <v>0.21652</v>
      </c>
      <c r="H29" s="1402">
        <f t="shared" si="4"/>
        <v>0.562952</v>
      </c>
      <c r="I29" s="1403">
        <v>811.95</v>
      </c>
      <c r="J29" s="1404">
        <f t="shared" si="5"/>
        <v>2938.05</v>
      </c>
      <c r="K29" s="1402">
        <f t="shared" si="6"/>
        <v>3.618510992</v>
      </c>
      <c r="L29" s="1400">
        <f t="shared" si="19"/>
        <v>5000</v>
      </c>
      <c r="M29" s="1402">
        <f t="shared" si="7"/>
        <v>0.20226</v>
      </c>
      <c r="N29" s="1402">
        <f t="shared" si="8"/>
        <v>0.525876</v>
      </c>
      <c r="O29" s="1403">
        <v>1011.3</v>
      </c>
      <c r="P29" s="1404">
        <f t="shared" si="9"/>
        <v>3988.7</v>
      </c>
      <c r="Q29" s="1402">
        <f t="shared" si="10"/>
        <v>3.944131316</v>
      </c>
      <c r="R29" s="1400">
        <f t="shared" si="37"/>
        <v>6250</v>
      </c>
      <c r="S29" s="1402">
        <f t="shared" si="38"/>
        <v>0.1942064</v>
      </c>
      <c r="T29" s="1402">
        <f t="shared" si="39"/>
        <v>0.50493664</v>
      </c>
      <c r="U29" s="1403">
        <v>1213.79</v>
      </c>
      <c r="V29" s="1404">
        <f t="shared" si="40"/>
        <v>5036.21</v>
      </c>
      <c r="W29" s="1402">
        <f t="shared" si="41"/>
        <v>4.149160893</v>
      </c>
      <c r="X29" s="1400">
        <f t="shared" si="42"/>
        <v>7500</v>
      </c>
      <c r="Y29" s="1402">
        <f t="shared" si="43"/>
        <v>0.1927706667</v>
      </c>
      <c r="Z29" s="1402">
        <f t="shared" si="44"/>
        <v>0.5012037333</v>
      </c>
      <c r="AA29" s="1403">
        <v>1445.78</v>
      </c>
      <c r="AB29" s="1404">
        <f t="shared" si="45"/>
        <v>6054.22</v>
      </c>
      <c r="AC29" s="1402">
        <f t="shared" si="46"/>
        <v>4.18751124</v>
      </c>
      <c r="AD29" s="1398" t="s">
        <v>315</v>
      </c>
      <c r="AE29" s="1055"/>
    </row>
    <row r="30" ht="25.5" customHeight="1" outlineLevel="1">
      <c r="A30" s="1398">
        <v>27.0</v>
      </c>
      <c r="B30" s="1040" t="s">
        <v>2165</v>
      </c>
      <c r="C30" s="1398" t="s">
        <v>2138</v>
      </c>
      <c r="D30" s="1400">
        <v>2950.0</v>
      </c>
      <c r="E30" s="1401">
        <v>1000.0</v>
      </c>
      <c r="F30" s="1400">
        <f t="shared" si="2"/>
        <v>4425</v>
      </c>
      <c r="G30" s="1402">
        <f t="shared" si="3"/>
        <v>0.1842824859</v>
      </c>
      <c r="H30" s="1402">
        <f t="shared" si="4"/>
        <v>0.4791344633</v>
      </c>
      <c r="I30" s="1403">
        <v>815.45</v>
      </c>
      <c r="J30" s="1404">
        <f t="shared" si="5"/>
        <v>3609.55</v>
      </c>
      <c r="K30" s="1402">
        <f t="shared" si="6"/>
        <v>4.426451652</v>
      </c>
      <c r="L30" s="1400">
        <f t="shared" si="19"/>
        <v>5900</v>
      </c>
      <c r="M30" s="1402">
        <f t="shared" si="7"/>
        <v>0.1756271186</v>
      </c>
      <c r="N30" s="1402">
        <f t="shared" si="8"/>
        <v>0.4566305085</v>
      </c>
      <c r="O30" s="1403">
        <v>1036.2</v>
      </c>
      <c r="P30" s="1404">
        <f t="shared" si="9"/>
        <v>4863.8</v>
      </c>
      <c r="Q30" s="1402">
        <f t="shared" si="10"/>
        <v>4.69388149</v>
      </c>
      <c r="R30" s="1400">
        <f t="shared" si="37"/>
        <v>7375</v>
      </c>
      <c r="S30" s="1402">
        <f t="shared" si="38"/>
        <v>0.1710128814</v>
      </c>
      <c r="T30" s="1402">
        <f t="shared" si="39"/>
        <v>0.4446334915</v>
      </c>
      <c r="U30" s="1403">
        <v>1261.22</v>
      </c>
      <c r="V30" s="1404">
        <f t="shared" si="40"/>
        <v>6113.78</v>
      </c>
      <c r="W30" s="1402">
        <f t="shared" si="41"/>
        <v>4.847512726</v>
      </c>
      <c r="X30" s="1400">
        <f t="shared" si="42"/>
        <v>8850</v>
      </c>
      <c r="Y30" s="1402">
        <f t="shared" si="43"/>
        <v>0.2058644068</v>
      </c>
      <c r="Z30" s="1402">
        <f t="shared" si="44"/>
        <v>0.5352474576</v>
      </c>
      <c r="AA30" s="1403">
        <v>1821.9</v>
      </c>
      <c r="AB30" s="1404">
        <f t="shared" si="45"/>
        <v>7028.1</v>
      </c>
      <c r="AC30" s="1402">
        <f t="shared" si="46"/>
        <v>3.857566277</v>
      </c>
      <c r="AD30" s="1398" t="s">
        <v>315</v>
      </c>
      <c r="AE30" s="1055"/>
    </row>
    <row r="31" ht="25.5" customHeight="1" outlineLevel="1">
      <c r="A31" s="1398">
        <v>28.0</v>
      </c>
      <c r="B31" s="1040" t="s">
        <v>2166</v>
      </c>
      <c r="C31" s="1398" t="s">
        <v>2138</v>
      </c>
      <c r="D31" s="1400">
        <v>2500.0</v>
      </c>
      <c r="E31" s="1401">
        <v>1000.0</v>
      </c>
      <c r="F31" s="1400">
        <f t="shared" si="2"/>
        <v>3750</v>
      </c>
      <c r="G31" s="1402">
        <f t="shared" si="3"/>
        <v>0.2247386667</v>
      </c>
      <c r="H31" s="1402">
        <f t="shared" si="4"/>
        <v>0.5843205333</v>
      </c>
      <c r="I31" s="1403">
        <v>842.77</v>
      </c>
      <c r="J31" s="1404">
        <f t="shared" si="5"/>
        <v>2907.23</v>
      </c>
      <c r="K31" s="1402">
        <f t="shared" si="6"/>
        <v>3.449612587</v>
      </c>
      <c r="L31" s="1400">
        <f t="shared" si="19"/>
        <v>5000</v>
      </c>
      <c r="M31" s="1402">
        <f t="shared" si="7"/>
        <v>0.20686</v>
      </c>
      <c r="N31" s="1402">
        <f t="shared" si="8"/>
        <v>0.537836</v>
      </c>
      <c r="O31" s="1403">
        <v>1034.3</v>
      </c>
      <c r="P31" s="1404">
        <f t="shared" si="9"/>
        <v>3965.7</v>
      </c>
      <c r="Q31" s="1402">
        <f t="shared" si="10"/>
        <v>3.834187373</v>
      </c>
      <c r="R31" s="1400">
        <f t="shared" si="37"/>
        <v>6250</v>
      </c>
      <c r="S31" s="1402">
        <f t="shared" si="38"/>
        <v>0.2013664</v>
      </c>
      <c r="T31" s="1402">
        <f t="shared" si="39"/>
        <v>0.52355264</v>
      </c>
      <c r="U31" s="1403">
        <v>1258.54</v>
      </c>
      <c r="V31" s="1404">
        <f t="shared" si="40"/>
        <v>4991.46</v>
      </c>
      <c r="W31" s="1402">
        <f t="shared" si="41"/>
        <v>3.966071797</v>
      </c>
      <c r="X31" s="1400" t="s">
        <v>2139</v>
      </c>
      <c r="AD31" s="1398" t="s">
        <v>315</v>
      </c>
      <c r="AE31" s="1055"/>
    </row>
    <row r="32" ht="25.5" customHeight="1" outlineLevel="1">
      <c r="A32" s="1398">
        <v>29.0</v>
      </c>
      <c r="B32" s="1040" t="s">
        <v>2167</v>
      </c>
      <c r="C32" s="1398" t="s">
        <v>2138</v>
      </c>
      <c r="D32" s="1400">
        <v>2200.0</v>
      </c>
      <c r="E32" s="1401">
        <v>1000.0</v>
      </c>
      <c r="F32" s="1400">
        <f t="shared" si="2"/>
        <v>3300</v>
      </c>
      <c r="G32" s="1402">
        <f t="shared" si="3"/>
        <v>0.2172121212</v>
      </c>
      <c r="H32" s="1402">
        <f t="shared" si="4"/>
        <v>0.5647515152</v>
      </c>
      <c r="I32" s="1403">
        <v>716.8</v>
      </c>
      <c r="J32" s="1404">
        <f t="shared" si="5"/>
        <v>2583.2</v>
      </c>
      <c r="K32" s="1402">
        <f t="shared" si="6"/>
        <v>3.603794643</v>
      </c>
      <c r="L32" s="1400">
        <f t="shared" si="19"/>
        <v>4400</v>
      </c>
      <c r="M32" s="1402">
        <f t="shared" si="7"/>
        <v>0.2063545455</v>
      </c>
      <c r="N32" s="1402">
        <f t="shared" si="8"/>
        <v>0.5365218182</v>
      </c>
      <c r="O32" s="1403">
        <v>907.96</v>
      </c>
      <c r="P32" s="1404">
        <f t="shared" si="9"/>
        <v>3492.04</v>
      </c>
      <c r="Q32" s="1402">
        <f t="shared" si="10"/>
        <v>3.846028459</v>
      </c>
      <c r="R32" s="1400">
        <f t="shared" si="37"/>
        <v>5500</v>
      </c>
      <c r="S32" s="1402">
        <f t="shared" si="38"/>
        <v>0.1997690909</v>
      </c>
      <c r="T32" s="1402">
        <f t="shared" si="39"/>
        <v>0.5193996364</v>
      </c>
      <c r="U32" s="1403">
        <v>1098.73</v>
      </c>
      <c r="V32" s="1404">
        <f t="shared" si="40"/>
        <v>4401.27</v>
      </c>
      <c r="W32" s="1402">
        <f t="shared" si="41"/>
        <v>4.0057794</v>
      </c>
      <c r="X32" s="1400">
        <f t="shared" ref="X32:X36" si="47">D32*3</f>
        <v>6600</v>
      </c>
      <c r="Y32" s="1402">
        <f t="shared" ref="Y32:Y36" si="48">AA32/X32</f>
        <v>0.2014272727</v>
      </c>
      <c r="Z32" s="1402">
        <f t="shared" ref="Z32:Z36" si="49">(AA32+AA32*1.6)/X32</f>
        <v>0.5237109091</v>
      </c>
      <c r="AA32" s="1403">
        <v>1329.42</v>
      </c>
      <c r="AB32" s="1404">
        <f t="shared" ref="AB32:AB36" si="50">X32-AA32</f>
        <v>5270.58</v>
      </c>
      <c r="AC32" s="1402">
        <f t="shared" ref="AC32:AC36" si="51">X32/AA32-1</f>
        <v>3.964571016</v>
      </c>
      <c r="AD32" s="1398" t="s">
        <v>315</v>
      </c>
      <c r="AE32" s="1055"/>
    </row>
    <row r="33" ht="25.5" customHeight="1" outlineLevel="1">
      <c r="A33" s="1398">
        <v>30.0</v>
      </c>
      <c r="B33" s="1040" t="s">
        <v>2168</v>
      </c>
      <c r="C33" s="1398" t="s">
        <v>2138</v>
      </c>
      <c r="D33" s="1400">
        <v>2500.0</v>
      </c>
      <c r="E33" s="1401">
        <v>1000.0</v>
      </c>
      <c r="F33" s="1400">
        <f t="shared" si="2"/>
        <v>3750</v>
      </c>
      <c r="G33" s="1402">
        <f t="shared" si="3"/>
        <v>0.2024906667</v>
      </c>
      <c r="H33" s="1402">
        <f t="shared" si="4"/>
        <v>0.5264757333</v>
      </c>
      <c r="I33" s="1403">
        <v>759.34</v>
      </c>
      <c r="J33" s="1404">
        <f t="shared" si="5"/>
        <v>2990.66</v>
      </c>
      <c r="K33" s="1402">
        <f t="shared" si="6"/>
        <v>3.938499223</v>
      </c>
      <c r="L33" s="1400">
        <f t="shared" si="19"/>
        <v>5000</v>
      </c>
      <c r="M33" s="1402">
        <f t="shared" si="7"/>
        <v>0.19044</v>
      </c>
      <c r="N33" s="1402">
        <f t="shared" si="8"/>
        <v>0.495144</v>
      </c>
      <c r="O33" s="1403">
        <v>952.2</v>
      </c>
      <c r="P33" s="1404">
        <f t="shared" si="9"/>
        <v>4047.8</v>
      </c>
      <c r="Q33" s="1402">
        <f t="shared" si="10"/>
        <v>4.25099769</v>
      </c>
      <c r="R33" s="1400">
        <f t="shared" si="37"/>
        <v>6250</v>
      </c>
      <c r="S33" s="1402">
        <f t="shared" si="38"/>
        <v>0.1855296</v>
      </c>
      <c r="T33" s="1402">
        <f t="shared" si="39"/>
        <v>0.48237696</v>
      </c>
      <c r="U33" s="1403">
        <v>1159.56</v>
      </c>
      <c r="V33" s="1404">
        <f t="shared" si="40"/>
        <v>5090.44</v>
      </c>
      <c r="W33" s="1402">
        <f t="shared" si="41"/>
        <v>4.389975508</v>
      </c>
      <c r="X33" s="1400">
        <f t="shared" si="47"/>
        <v>7500</v>
      </c>
      <c r="Y33" s="1402">
        <f t="shared" si="48"/>
        <v>0.183352</v>
      </c>
      <c r="Z33" s="1402">
        <f t="shared" si="49"/>
        <v>0.4767152</v>
      </c>
      <c r="AA33" s="1403">
        <v>1375.14</v>
      </c>
      <c r="AB33" s="1404">
        <f t="shared" si="50"/>
        <v>6124.86</v>
      </c>
      <c r="AC33" s="1402">
        <f t="shared" si="51"/>
        <v>4.453990139</v>
      </c>
      <c r="AD33" s="1398" t="s">
        <v>315</v>
      </c>
      <c r="AE33" s="1055"/>
    </row>
    <row r="34" ht="25.5" customHeight="1" outlineLevel="1">
      <c r="A34" s="1398">
        <v>31.0</v>
      </c>
      <c r="B34" s="1040" t="s">
        <v>2169</v>
      </c>
      <c r="C34" s="1398" t="s">
        <v>2138</v>
      </c>
      <c r="D34" s="1400">
        <v>2200.0</v>
      </c>
      <c r="E34" s="1401">
        <v>1000.0</v>
      </c>
      <c r="F34" s="1400">
        <f t="shared" si="2"/>
        <v>3300</v>
      </c>
      <c r="G34" s="1402">
        <f t="shared" si="3"/>
        <v>0.2448606061</v>
      </c>
      <c r="H34" s="1402">
        <f t="shared" si="4"/>
        <v>0.6366375758</v>
      </c>
      <c r="I34" s="1403">
        <v>808.04</v>
      </c>
      <c r="J34" s="1404">
        <f t="shared" si="5"/>
        <v>2491.96</v>
      </c>
      <c r="K34" s="1402">
        <f t="shared" si="6"/>
        <v>3.08395624</v>
      </c>
      <c r="L34" s="1400">
        <f t="shared" si="19"/>
        <v>4400</v>
      </c>
      <c r="M34" s="1402">
        <f t="shared" si="7"/>
        <v>0.2296136364</v>
      </c>
      <c r="N34" s="1402">
        <f t="shared" si="8"/>
        <v>0.5969954545</v>
      </c>
      <c r="O34" s="1403">
        <v>1010.3</v>
      </c>
      <c r="P34" s="1404">
        <f t="shared" si="9"/>
        <v>3389.7</v>
      </c>
      <c r="Q34" s="1402">
        <f t="shared" si="10"/>
        <v>3.355142037</v>
      </c>
      <c r="R34" s="1400">
        <f t="shared" si="37"/>
        <v>5500</v>
      </c>
      <c r="S34" s="1402">
        <f t="shared" si="38"/>
        <v>0.2214109091</v>
      </c>
      <c r="T34" s="1402">
        <f t="shared" si="39"/>
        <v>0.5756683636</v>
      </c>
      <c r="U34" s="1403">
        <v>1217.76</v>
      </c>
      <c r="V34" s="1404">
        <f t="shared" si="40"/>
        <v>4282.24</v>
      </c>
      <c r="W34" s="1402">
        <f t="shared" si="41"/>
        <v>3.516489292</v>
      </c>
      <c r="X34" s="1400">
        <f t="shared" si="47"/>
        <v>6600</v>
      </c>
      <c r="Y34" s="1402">
        <f t="shared" si="48"/>
        <v>0.2223045455</v>
      </c>
      <c r="Z34" s="1402">
        <f t="shared" si="49"/>
        <v>0.5779918182</v>
      </c>
      <c r="AA34" s="1403">
        <v>1467.21</v>
      </c>
      <c r="AB34" s="1404">
        <f t="shared" si="50"/>
        <v>5132.79</v>
      </c>
      <c r="AC34" s="1402">
        <f t="shared" si="51"/>
        <v>3.498333572</v>
      </c>
      <c r="AD34" s="1398" t="s">
        <v>315</v>
      </c>
      <c r="AE34" s="1398"/>
    </row>
    <row r="35" ht="25.5" customHeight="1" outlineLevel="1">
      <c r="A35" s="1398">
        <v>32.0</v>
      </c>
      <c r="B35" s="1040" t="s">
        <v>2170</v>
      </c>
      <c r="C35" s="1398" t="s">
        <v>2138</v>
      </c>
      <c r="D35" s="1400">
        <v>2200.0</v>
      </c>
      <c r="E35" s="1401">
        <v>1000.0</v>
      </c>
      <c r="F35" s="1400">
        <f t="shared" si="2"/>
        <v>3300</v>
      </c>
      <c r="G35" s="1402">
        <f t="shared" si="3"/>
        <v>0.2094818182</v>
      </c>
      <c r="H35" s="1402">
        <f t="shared" si="4"/>
        <v>0.5446527273</v>
      </c>
      <c r="I35" s="1403">
        <v>691.29</v>
      </c>
      <c r="J35" s="1404">
        <f t="shared" si="5"/>
        <v>2608.71</v>
      </c>
      <c r="K35" s="1402">
        <f t="shared" si="6"/>
        <v>3.773683982</v>
      </c>
      <c r="L35" s="1400">
        <f t="shared" si="19"/>
        <v>4400</v>
      </c>
      <c r="M35" s="1402">
        <f t="shared" si="7"/>
        <v>0.1997363636</v>
      </c>
      <c r="N35" s="1402">
        <f t="shared" si="8"/>
        <v>0.5193145455</v>
      </c>
      <c r="O35" s="1403">
        <v>878.84</v>
      </c>
      <c r="P35" s="1404">
        <f t="shared" si="9"/>
        <v>3521.16</v>
      </c>
      <c r="Q35" s="1402">
        <f t="shared" si="10"/>
        <v>4.006599609</v>
      </c>
      <c r="R35" s="1400">
        <f t="shared" si="37"/>
        <v>5500</v>
      </c>
      <c r="S35" s="1402">
        <f t="shared" si="38"/>
        <v>0.1933981818</v>
      </c>
      <c r="T35" s="1402">
        <f t="shared" si="39"/>
        <v>0.5028352727</v>
      </c>
      <c r="U35" s="1403">
        <v>1063.69</v>
      </c>
      <c r="V35" s="1404">
        <f t="shared" si="40"/>
        <v>4436.31</v>
      </c>
      <c r="W35" s="1402">
        <f t="shared" si="41"/>
        <v>4.170679427</v>
      </c>
      <c r="X35" s="1400">
        <f t="shared" si="47"/>
        <v>6600</v>
      </c>
      <c r="Y35" s="1402">
        <f t="shared" si="48"/>
        <v>0.1944757576</v>
      </c>
      <c r="Z35" s="1402">
        <f t="shared" si="49"/>
        <v>0.5056369697</v>
      </c>
      <c r="AA35" s="1403">
        <v>1283.54</v>
      </c>
      <c r="AB35" s="1404">
        <f t="shared" si="50"/>
        <v>5316.46</v>
      </c>
      <c r="AC35" s="1402">
        <f t="shared" si="51"/>
        <v>4.142029076</v>
      </c>
      <c r="AD35" s="1398" t="s">
        <v>315</v>
      </c>
      <c r="AE35" s="1398"/>
    </row>
    <row r="36" ht="25.5" customHeight="1" outlineLevel="1">
      <c r="A36" s="1398">
        <v>34.0</v>
      </c>
      <c r="B36" s="1040" t="s">
        <v>2171</v>
      </c>
      <c r="C36" s="1398" t="s">
        <v>2138</v>
      </c>
      <c r="D36" s="1400">
        <v>2950.0</v>
      </c>
      <c r="E36" s="1401">
        <v>1000.0</v>
      </c>
      <c r="F36" s="1400">
        <f t="shared" si="2"/>
        <v>4425</v>
      </c>
      <c r="G36" s="1402">
        <f t="shared" si="3"/>
        <v>0.1762621469</v>
      </c>
      <c r="H36" s="1402">
        <f t="shared" si="4"/>
        <v>0.4582815819</v>
      </c>
      <c r="I36" s="1403">
        <v>779.96</v>
      </c>
      <c r="J36" s="1404">
        <f t="shared" si="5"/>
        <v>3645.04</v>
      </c>
      <c r="K36" s="1402">
        <f t="shared" si="6"/>
        <v>4.673367865</v>
      </c>
      <c r="L36" s="1400">
        <f t="shared" si="19"/>
        <v>5900</v>
      </c>
      <c r="M36" s="1402">
        <f t="shared" si="7"/>
        <v>0.1674966102</v>
      </c>
      <c r="N36" s="1402">
        <f t="shared" si="8"/>
        <v>0.4354911864</v>
      </c>
      <c r="O36" s="1403">
        <v>988.23</v>
      </c>
      <c r="P36" s="1404">
        <f t="shared" si="9"/>
        <v>4911.77</v>
      </c>
      <c r="Q36" s="1402">
        <f t="shared" si="10"/>
        <v>4.970270079</v>
      </c>
      <c r="R36" s="1400">
        <f t="shared" si="37"/>
        <v>7375</v>
      </c>
      <c r="S36" s="1402">
        <f t="shared" si="38"/>
        <v>0.1633640678</v>
      </c>
      <c r="T36" s="1402">
        <f t="shared" si="39"/>
        <v>0.4247465763</v>
      </c>
      <c r="U36" s="1403">
        <v>1204.81</v>
      </c>
      <c r="V36" s="1404">
        <f t="shared" si="40"/>
        <v>6170.19</v>
      </c>
      <c r="W36" s="1402">
        <f t="shared" si="41"/>
        <v>5.121297134</v>
      </c>
      <c r="X36" s="1400">
        <f t="shared" si="47"/>
        <v>8850</v>
      </c>
      <c r="Y36" s="1402">
        <f t="shared" si="48"/>
        <v>0.1875084746</v>
      </c>
      <c r="Z36" s="1402">
        <f t="shared" si="49"/>
        <v>0.4875220339</v>
      </c>
      <c r="AA36" s="1403">
        <v>1659.45</v>
      </c>
      <c r="AB36" s="1404">
        <f t="shared" si="50"/>
        <v>7190.55</v>
      </c>
      <c r="AC36" s="1402">
        <f t="shared" si="51"/>
        <v>4.33309229</v>
      </c>
      <c r="AD36" s="1398" t="s">
        <v>315</v>
      </c>
      <c r="AE36" s="1055"/>
    </row>
    <row r="37" ht="25.5" customHeight="1" outlineLevel="1">
      <c r="A37" s="1398">
        <v>33.0</v>
      </c>
      <c r="B37" s="1040" t="s">
        <v>2172</v>
      </c>
      <c r="C37" s="1398" t="s">
        <v>2138</v>
      </c>
      <c r="D37" s="1400">
        <v>2500.0</v>
      </c>
      <c r="E37" s="1401">
        <v>1000.0</v>
      </c>
      <c r="F37" s="1400">
        <f t="shared" si="2"/>
        <v>3750</v>
      </c>
      <c r="G37" s="1402">
        <f t="shared" si="3"/>
        <v>0.2087333333</v>
      </c>
      <c r="H37" s="1402">
        <f t="shared" si="4"/>
        <v>0.5427066667</v>
      </c>
      <c r="I37" s="1403">
        <v>782.75</v>
      </c>
      <c r="J37" s="1404">
        <f t="shared" si="5"/>
        <v>2967.25</v>
      </c>
      <c r="K37" s="1402">
        <f t="shared" si="6"/>
        <v>3.790801661</v>
      </c>
      <c r="L37" s="1400">
        <f t="shared" si="19"/>
        <v>5000</v>
      </c>
      <c r="M37" s="1402">
        <f t="shared" si="7"/>
        <v>0.194324</v>
      </c>
      <c r="N37" s="1402">
        <f t="shared" si="8"/>
        <v>0.5052424</v>
      </c>
      <c r="O37" s="1403">
        <v>971.62</v>
      </c>
      <c r="P37" s="1404">
        <f t="shared" si="9"/>
        <v>4028.38</v>
      </c>
      <c r="Q37" s="1402">
        <f t="shared" si="10"/>
        <v>4.14604475</v>
      </c>
      <c r="R37" s="1400" t="s">
        <v>2139</v>
      </c>
      <c r="X37" s="1400" t="s">
        <v>2139</v>
      </c>
      <c r="AD37" s="1398" t="s">
        <v>315</v>
      </c>
      <c r="AE37" s="1055"/>
    </row>
    <row r="38" ht="25.5" customHeight="1" outlineLevel="1">
      <c r="A38" s="1398">
        <v>35.0</v>
      </c>
      <c r="B38" s="1040" t="s">
        <v>2173</v>
      </c>
      <c r="C38" s="1398" t="s">
        <v>2138</v>
      </c>
      <c r="D38" s="1400">
        <v>2950.0</v>
      </c>
      <c r="E38" s="1401">
        <v>1000.0</v>
      </c>
      <c r="F38" s="1400">
        <f t="shared" si="2"/>
        <v>4425</v>
      </c>
      <c r="G38" s="1402">
        <f t="shared" si="3"/>
        <v>0.2255502825</v>
      </c>
      <c r="H38" s="1402">
        <f t="shared" si="4"/>
        <v>0.5864307345</v>
      </c>
      <c r="I38" s="1403">
        <v>998.06</v>
      </c>
      <c r="J38" s="1404">
        <f t="shared" si="5"/>
        <v>3426.94</v>
      </c>
      <c r="K38" s="1402">
        <f t="shared" si="6"/>
        <v>3.433601186</v>
      </c>
      <c r="L38" s="1400">
        <f t="shared" si="19"/>
        <v>5900</v>
      </c>
      <c r="M38" s="1402">
        <f t="shared" si="7"/>
        <v>0.2131186441</v>
      </c>
      <c r="N38" s="1402">
        <f t="shared" si="8"/>
        <v>0.5541084746</v>
      </c>
      <c r="O38" s="1403">
        <v>1257.4</v>
      </c>
      <c r="P38" s="1404">
        <f t="shared" si="9"/>
        <v>4642.6</v>
      </c>
      <c r="Q38" s="1402">
        <f t="shared" si="10"/>
        <v>3.692222045</v>
      </c>
      <c r="R38" s="1400">
        <f>D38*2.5</f>
        <v>7375</v>
      </c>
      <c r="S38" s="1402">
        <f>U38/R38</f>
        <v>0.2044244068</v>
      </c>
      <c r="T38" s="1402">
        <f>(U38+U38*1.6)/R38</f>
        <v>0.5315034576</v>
      </c>
      <c r="U38" s="1403">
        <v>1507.63</v>
      </c>
      <c r="V38" s="1404">
        <f>R38-U38</f>
        <v>5867.37</v>
      </c>
      <c r="W38" s="1402">
        <f>R38/U38-1</f>
        <v>3.891783793</v>
      </c>
      <c r="X38" s="1400">
        <f>D38*3</f>
        <v>8850</v>
      </c>
      <c r="Y38" s="1402">
        <f>AA38/X38</f>
        <v>0.2544621469</v>
      </c>
      <c r="Z38" s="1402">
        <f>(AA38+AA38*1.6)/X38</f>
        <v>0.6616015819</v>
      </c>
      <c r="AA38" s="1403">
        <v>2251.99</v>
      </c>
      <c r="AB38" s="1404">
        <f>X38-AA38</f>
        <v>6598.01</v>
      </c>
      <c r="AC38" s="1402">
        <f>X38/AA38-1</f>
        <v>2.929857593</v>
      </c>
      <c r="AD38" s="1398" t="s">
        <v>315</v>
      </c>
      <c r="AE38" s="1055"/>
    </row>
    <row r="39" ht="25.5" customHeight="1">
      <c r="A39" s="1049"/>
      <c r="B39" s="1405" t="str">
        <f>"МИНИТОРТЫ "&amp;COUNTA(B40:B42)&amp;" шт"</f>
        <v>МИНИТОРТЫ 3 шт</v>
      </c>
      <c r="C39" s="1149"/>
      <c r="D39" s="1209"/>
      <c r="E39" s="1150"/>
      <c r="F39" s="1209"/>
      <c r="G39" s="1045">
        <f>AVERAGE(G40)</f>
        <v>0.2011596639</v>
      </c>
      <c r="H39" s="1054"/>
      <c r="I39" s="1054"/>
      <c r="J39" s="1149"/>
      <c r="K39" s="1149"/>
      <c r="L39" s="1209"/>
      <c r="M39" s="1209"/>
      <c r="N39" s="1209"/>
      <c r="O39" s="1209"/>
      <c r="P39" s="1209"/>
      <c r="Q39" s="1209"/>
      <c r="R39" s="1209"/>
      <c r="S39" s="1209"/>
      <c r="T39" s="1209"/>
      <c r="U39" s="1209"/>
      <c r="V39" s="1209"/>
      <c r="W39" s="1209"/>
      <c r="X39" s="1209"/>
      <c r="Y39" s="1209"/>
      <c r="Z39" s="1209"/>
      <c r="AA39" s="1209"/>
      <c r="AB39" s="1209"/>
      <c r="AC39" s="1209"/>
      <c r="AD39" s="1153"/>
      <c r="AE39" s="1153"/>
    </row>
    <row r="40" ht="25.5" customHeight="1" outlineLevel="1">
      <c r="A40" s="1398">
        <v>36.0</v>
      </c>
      <c r="B40" s="1040" t="s">
        <v>2174</v>
      </c>
      <c r="C40" s="1406"/>
      <c r="D40" s="1400">
        <v>1190.0</v>
      </c>
      <c r="E40" s="1401">
        <v>650.0</v>
      </c>
      <c r="F40" s="1400"/>
      <c r="G40" s="1402">
        <f t="shared" ref="G40:G42" si="52">I40/D40</f>
        <v>0.2011596639</v>
      </c>
      <c r="H40" s="1402">
        <f t="shared" ref="H40:H42" si="53">(I40+I40*1.6)/D40</f>
        <v>0.5230151261</v>
      </c>
      <c r="I40" s="1403">
        <v>239.38</v>
      </c>
      <c r="J40" s="1404">
        <f t="shared" ref="J40:J42" si="54">D40-I40</f>
        <v>950.62</v>
      </c>
      <c r="K40" s="1402">
        <f t="shared" ref="K40:K42" si="55">D40/I40-1</f>
        <v>3.971175537</v>
      </c>
      <c r="L40" s="1400"/>
      <c r="M40" s="1402"/>
      <c r="N40" s="1407"/>
      <c r="O40" s="1407"/>
      <c r="P40" s="1398"/>
      <c r="Q40" s="1402"/>
      <c r="R40" s="1400"/>
      <c r="S40" s="1402"/>
      <c r="T40" s="1407"/>
      <c r="U40" s="1407"/>
      <c r="V40" s="1398"/>
      <c r="W40" s="1402"/>
      <c r="X40" s="1400"/>
      <c r="Y40" s="1402"/>
      <c r="Z40" s="1407"/>
      <c r="AA40" s="1407"/>
      <c r="AB40" s="1398"/>
      <c r="AC40" s="1402"/>
      <c r="AD40" s="1398"/>
      <c r="AE40" s="1398"/>
    </row>
    <row r="41" ht="25.5" customHeight="1" outlineLevel="1">
      <c r="A41" s="1398">
        <v>37.0</v>
      </c>
      <c r="B41" s="1040" t="s">
        <v>2175</v>
      </c>
      <c r="C41" s="1406"/>
      <c r="D41" s="1400">
        <v>990.0</v>
      </c>
      <c r="E41" s="1401">
        <v>300.0</v>
      </c>
      <c r="F41" s="1400"/>
      <c r="G41" s="1402">
        <f t="shared" si="52"/>
        <v>0.2183131313</v>
      </c>
      <c r="H41" s="1402">
        <f t="shared" si="53"/>
        <v>0.5676141414</v>
      </c>
      <c r="I41" s="1403">
        <v>216.13</v>
      </c>
      <c r="J41" s="1404">
        <f t="shared" si="54"/>
        <v>773.87</v>
      </c>
      <c r="K41" s="1402">
        <f t="shared" si="55"/>
        <v>3.580576505</v>
      </c>
      <c r="L41" s="1400"/>
      <c r="M41" s="1402"/>
      <c r="N41" s="1407"/>
      <c r="O41" s="1407"/>
      <c r="P41" s="1398"/>
      <c r="Q41" s="1402"/>
      <c r="R41" s="1400"/>
      <c r="S41" s="1402"/>
      <c r="T41" s="1407"/>
      <c r="U41" s="1407"/>
      <c r="V41" s="1398"/>
      <c r="W41" s="1402"/>
      <c r="X41" s="1400"/>
      <c r="Y41" s="1402"/>
      <c r="Z41" s="1407"/>
      <c r="AA41" s="1407"/>
      <c r="AB41" s="1398"/>
      <c r="AC41" s="1402"/>
      <c r="AD41" s="1398"/>
      <c r="AE41" s="1398"/>
    </row>
    <row r="42" ht="25.5" customHeight="1" outlineLevel="1">
      <c r="A42" s="1398">
        <v>38.0</v>
      </c>
      <c r="B42" s="1040" t="s">
        <v>2176</v>
      </c>
      <c r="C42" s="1406"/>
      <c r="D42" s="1400">
        <v>990.0</v>
      </c>
      <c r="E42" s="1401">
        <v>300.0</v>
      </c>
      <c r="F42" s="1400"/>
      <c r="G42" s="1402">
        <f t="shared" si="52"/>
        <v>0.2187171717</v>
      </c>
      <c r="H42" s="1402">
        <f t="shared" si="53"/>
        <v>0.5686646465</v>
      </c>
      <c r="I42" s="1403">
        <v>216.53</v>
      </c>
      <c r="J42" s="1404">
        <f t="shared" si="54"/>
        <v>773.47</v>
      </c>
      <c r="K42" s="1402">
        <f t="shared" si="55"/>
        <v>3.572114719</v>
      </c>
      <c r="L42" s="1400"/>
      <c r="M42" s="1402"/>
      <c r="N42" s="1407"/>
      <c r="O42" s="1407"/>
      <c r="P42" s="1398"/>
      <c r="Q42" s="1402"/>
      <c r="R42" s="1400"/>
      <c r="S42" s="1402"/>
      <c r="T42" s="1407"/>
      <c r="U42" s="1407"/>
      <c r="V42" s="1398"/>
      <c r="W42" s="1402"/>
      <c r="X42" s="1400"/>
      <c r="Y42" s="1402"/>
      <c r="Z42" s="1407"/>
      <c r="AA42" s="1407"/>
      <c r="AB42" s="1398"/>
      <c r="AC42" s="1402"/>
      <c r="AD42" s="1398"/>
      <c r="AE42" s="1398"/>
    </row>
    <row r="43" ht="25.5" customHeight="1" collapsed="1">
      <c r="A43" s="1048"/>
      <c r="B43" s="1405" t="str">
        <f>"NEW ИНДИВИДУАЛЬНЫЙ ТОРТ  "&amp;COUNTA(B44:B46)&amp;" шт"</f>
        <v>NEW ИНДИВИДУАЛЬНЫЙ ТОРТ  3 шт</v>
      </c>
      <c r="C43" s="1051"/>
      <c r="D43" s="1212"/>
      <c r="E43" s="1160"/>
      <c r="F43" s="1212"/>
      <c r="G43" s="1101">
        <f>AVERAGE(G44:G56)</f>
        <v>0.2118457923</v>
      </c>
      <c r="H43" s="1054"/>
      <c r="I43" s="1054"/>
      <c r="J43" s="1051"/>
      <c r="K43" s="1051"/>
      <c r="L43" s="1212"/>
      <c r="M43" s="1212"/>
      <c r="N43" s="1212"/>
      <c r="O43" s="1212"/>
      <c r="P43" s="1212"/>
      <c r="Q43" s="1212"/>
      <c r="R43" s="1212"/>
      <c r="S43" s="1212"/>
      <c r="T43" s="1212"/>
      <c r="U43" s="1212"/>
      <c r="V43" s="1212"/>
      <c r="W43" s="1212"/>
      <c r="X43" s="1212"/>
      <c r="Y43" s="1212"/>
      <c r="Z43" s="1212"/>
      <c r="AA43" s="1212"/>
      <c r="AB43" s="1212"/>
      <c r="AC43" s="1212"/>
      <c r="AD43" s="1050"/>
      <c r="AE43" s="1050"/>
    </row>
    <row r="44" ht="54.75" hidden="1" customHeight="1" outlineLevel="1">
      <c r="A44" s="1398">
        <v>39.0</v>
      </c>
      <c r="B44" s="1040" t="s">
        <v>2177</v>
      </c>
      <c r="C44" s="1055" t="s">
        <v>2178</v>
      </c>
      <c r="D44" s="510">
        <v>2500.0</v>
      </c>
      <c r="E44" s="516">
        <v>1000.0</v>
      </c>
      <c r="F44" s="510"/>
      <c r="G44" s="512">
        <f t="shared" ref="G44:G46" si="56">I44/D44</f>
        <v>0.28</v>
      </c>
      <c r="H44" s="517"/>
      <c r="I44" s="517">
        <v>700.0</v>
      </c>
      <c r="J44" s="513">
        <f t="shared" ref="J44:J46" si="57">D44-I44</f>
        <v>1800</v>
      </c>
      <c r="K44" s="512">
        <f t="shared" ref="K44:K46" si="58">D44/I44-1</f>
        <v>2.571428571</v>
      </c>
      <c r="L44" s="510"/>
      <c r="M44" s="512"/>
      <c r="N44" s="517"/>
      <c r="O44" s="517"/>
      <c r="P44" s="1055"/>
      <c r="Q44" s="512"/>
      <c r="R44" s="510"/>
      <c r="S44" s="512"/>
      <c r="T44" s="517"/>
      <c r="U44" s="517"/>
      <c r="V44" s="1055"/>
      <c r="W44" s="512"/>
      <c r="X44" s="510"/>
      <c r="Y44" s="512"/>
      <c r="Z44" s="517"/>
      <c r="AA44" s="517"/>
      <c r="AB44" s="1055"/>
      <c r="AC44" s="512"/>
      <c r="AD44" s="1055"/>
      <c r="AE44" s="1055"/>
    </row>
    <row r="45" ht="52.5" hidden="1" customHeight="1" outlineLevel="1">
      <c r="A45" s="1398">
        <v>40.0</v>
      </c>
      <c r="B45" s="1040" t="s">
        <v>2179</v>
      </c>
      <c r="C45" s="1055" t="s">
        <v>2178</v>
      </c>
      <c r="D45" s="510">
        <v>2950.0</v>
      </c>
      <c r="E45" s="516">
        <v>1000.0</v>
      </c>
      <c r="F45" s="510"/>
      <c r="G45" s="512">
        <f t="shared" si="56"/>
        <v>0.2881355932</v>
      </c>
      <c r="H45" s="517"/>
      <c r="I45" s="517">
        <v>850.0</v>
      </c>
      <c r="J45" s="513">
        <f t="shared" si="57"/>
        <v>2100</v>
      </c>
      <c r="K45" s="512">
        <f t="shared" si="58"/>
        <v>2.470588235</v>
      </c>
      <c r="L45" s="510"/>
      <c r="M45" s="512"/>
      <c r="N45" s="517"/>
      <c r="O45" s="517"/>
      <c r="P45" s="1055"/>
      <c r="Q45" s="512"/>
      <c r="R45" s="510"/>
      <c r="S45" s="512"/>
      <c r="T45" s="517"/>
      <c r="U45" s="517"/>
      <c r="V45" s="1055"/>
      <c r="W45" s="512"/>
      <c r="X45" s="510"/>
      <c r="Y45" s="512"/>
      <c r="Z45" s="517"/>
      <c r="AA45" s="517"/>
      <c r="AB45" s="1055"/>
      <c r="AC45" s="512"/>
      <c r="AD45" s="1055"/>
      <c r="AE45" s="1055"/>
    </row>
    <row r="46" ht="52.5" hidden="1" customHeight="1" outlineLevel="1">
      <c r="A46" s="1398">
        <v>41.0</v>
      </c>
      <c r="B46" s="1040" t="s">
        <v>2180</v>
      </c>
      <c r="C46" s="1055" t="s">
        <v>2178</v>
      </c>
      <c r="D46" s="510">
        <v>3950.0</v>
      </c>
      <c r="E46" s="516">
        <v>1000.0</v>
      </c>
      <c r="F46" s="510"/>
      <c r="G46" s="512">
        <f t="shared" si="56"/>
        <v>0.3037974684</v>
      </c>
      <c r="H46" s="517"/>
      <c r="I46" s="517">
        <v>1200.0</v>
      </c>
      <c r="J46" s="513">
        <f t="shared" si="57"/>
        <v>2750</v>
      </c>
      <c r="K46" s="512">
        <f t="shared" si="58"/>
        <v>2.291666667</v>
      </c>
      <c r="L46" s="510"/>
      <c r="M46" s="512"/>
      <c r="N46" s="517"/>
      <c r="O46" s="517"/>
      <c r="P46" s="1055"/>
      <c r="Q46" s="512"/>
      <c r="R46" s="510"/>
      <c r="S46" s="512"/>
      <c r="T46" s="517"/>
      <c r="U46" s="517"/>
      <c r="V46" s="1055"/>
      <c r="W46" s="512"/>
      <c r="X46" s="510"/>
      <c r="Y46" s="512"/>
      <c r="Z46" s="517"/>
      <c r="AA46" s="517"/>
      <c r="AB46" s="1055"/>
      <c r="AC46" s="512"/>
      <c r="AD46" s="1055"/>
      <c r="AE46" s="1055"/>
    </row>
    <row r="47" ht="25.5" customHeight="1" collapsed="1">
      <c r="A47" s="1048"/>
      <c r="B47" s="1405" t="str">
        <f>"ДОПЫ "&amp;COUNTA(B48:B76)&amp;" шт"</f>
        <v>ДОПЫ 29 шт</v>
      </c>
      <c r="C47" s="1051"/>
      <c r="D47" s="1212"/>
      <c r="E47" s="1160"/>
      <c r="F47" s="1212"/>
      <c r="G47" s="1101">
        <f>AVERAGE(G48:G60)</f>
        <v>0.1745384282</v>
      </c>
      <c r="H47" s="1054"/>
      <c r="I47" s="1054"/>
      <c r="J47" s="1051"/>
      <c r="K47" s="1051"/>
      <c r="L47" s="1212"/>
      <c r="M47" s="1212"/>
      <c r="N47" s="1212"/>
      <c r="O47" s="1212"/>
      <c r="P47" s="1212"/>
      <c r="Q47" s="1212"/>
      <c r="R47" s="1212"/>
      <c r="S47" s="1212"/>
      <c r="T47" s="1212"/>
      <c r="U47" s="1212"/>
      <c r="V47" s="1212"/>
      <c r="W47" s="1212"/>
      <c r="X47" s="1212"/>
      <c r="Y47" s="1212"/>
      <c r="Z47" s="1212"/>
      <c r="AA47" s="1212"/>
      <c r="AB47" s="1212"/>
      <c r="AC47" s="1212"/>
      <c r="AD47" s="1050"/>
      <c r="AE47" s="1050"/>
    </row>
    <row r="48" ht="25.5" hidden="1" customHeight="1" outlineLevel="1">
      <c r="A48" s="1398">
        <v>42.0</v>
      </c>
      <c r="B48" s="1040" t="s">
        <v>2181</v>
      </c>
      <c r="C48" s="381" t="s">
        <v>2182</v>
      </c>
      <c r="D48" s="510">
        <v>1500.0</v>
      </c>
      <c r="E48" s="510" t="s">
        <v>111</v>
      </c>
      <c r="F48" s="510"/>
      <c r="G48" s="512">
        <f t="shared" ref="G48:G73" si="59">I48/D48</f>
        <v>0.1898</v>
      </c>
      <c r="H48" s="517"/>
      <c r="I48" s="517">
        <f>0.15*1898</f>
        <v>284.7</v>
      </c>
      <c r="J48" s="513">
        <f t="shared" ref="J48:J73" si="60">D48-I48</f>
        <v>1215.3</v>
      </c>
      <c r="K48" s="512">
        <f t="shared" ref="K48:K73" si="61">D48/I48-1</f>
        <v>4.268703899</v>
      </c>
      <c r="L48" s="510"/>
      <c r="M48" s="512"/>
      <c r="N48" s="517"/>
      <c r="O48" s="517"/>
      <c r="P48" s="1055"/>
      <c r="Q48" s="512"/>
      <c r="R48" s="510"/>
      <c r="S48" s="512"/>
      <c r="T48" s="517"/>
      <c r="U48" s="517"/>
      <c r="V48" s="1055"/>
      <c r="W48" s="512"/>
      <c r="X48" s="510"/>
      <c r="Y48" s="512"/>
      <c r="Z48" s="517"/>
      <c r="AA48" s="517"/>
      <c r="AB48" s="1055"/>
      <c r="AC48" s="512"/>
      <c r="AD48" s="1055"/>
      <c r="AE48" s="1055"/>
    </row>
    <row r="49" ht="25.5" hidden="1" customHeight="1" outlineLevel="1">
      <c r="A49" s="1398">
        <v>43.0</v>
      </c>
      <c r="B49" s="1040" t="s">
        <v>2183</v>
      </c>
      <c r="C49" s="381" t="s">
        <v>2184</v>
      </c>
      <c r="D49" s="510">
        <v>100.0</v>
      </c>
      <c r="E49" s="510" t="s">
        <v>2185</v>
      </c>
      <c r="F49" s="510"/>
      <c r="G49" s="512">
        <f t="shared" si="59"/>
        <v>0.2412</v>
      </c>
      <c r="H49" s="517"/>
      <c r="I49" s="517">
        <v>24.12</v>
      </c>
      <c r="J49" s="513">
        <f t="shared" si="60"/>
        <v>75.88</v>
      </c>
      <c r="K49" s="512">
        <f t="shared" si="61"/>
        <v>3.145936982</v>
      </c>
      <c r="L49" s="510"/>
      <c r="M49" s="512"/>
      <c r="N49" s="517"/>
      <c r="O49" s="517"/>
      <c r="P49" s="1055"/>
      <c r="Q49" s="512"/>
      <c r="R49" s="510"/>
      <c r="S49" s="512"/>
      <c r="T49" s="517"/>
      <c r="U49" s="517"/>
      <c r="V49" s="1055"/>
      <c r="W49" s="512"/>
      <c r="X49" s="510"/>
      <c r="Y49" s="512"/>
      <c r="Z49" s="517"/>
      <c r="AA49" s="517"/>
      <c r="AB49" s="1055"/>
      <c r="AC49" s="512"/>
      <c r="AD49" s="1055"/>
      <c r="AE49" s="1055"/>
    </row>
    <row r="50" ht="25.5" hidden="1" customHeight="1" outlineLevel="1">
      <c r="A50" s="1398">
        <v>44.0</v>
      </c>
      <c r="B50" s="1040" t="s">
        <v>2186</v>
      </c>
      <c r="C50" s="381" t="s">
        <v>2187</v>
      </c>
      <c r="D50" s="510">
        <v>30.0</v>
      </c>
      <c r="E50" s="510" t="s">
        <v>2188</v>
      </c>
      <c r="F50" s="510"/>
      <c r="G50" s="512">
        <f t="shared" si="59"/>
        <v>0.14</v>
      </c>
      <c r="H50" s="517"/>
      <c r="I50" s="517">
        <v>4.2</v>
      </c>
      <c r="J50" s="513">
        <f t="shared" si="60"/>
        <v>25.8</v>
      </c>
      <c r="K50" s="512">
        <f t="shared" si="61"/>
        <v>6.142857143</v>
      </c>
      <c r="L50" s="510"/>
      <c r="M50" s="512"/>
      <c r="N50" s="517"/>
      <c r="O50" s="517"/>
      <c r="P50" s="1055"/>
      <c r="Q50" s="512"/>
      <c r="R50" s="510"/>
      <c r="S50" s="512"/>
      <c r="T50" s="517"/>
      <c r="U50" s="517"/>
      <c r="V50" s="1055"/>
      <c r="W50" s="512"/>
      <c r="X50" s="510"/>
      <c r="Y50" s="512"/>
      <c r="Z50" s="517"/>
      <c r="AA50" s="517"/>
      <c r="AB50" s="1055"/>
      <c r="AC50" s="512"/>
      <c r="AD50" s="1055"/>
      <c r="AE50" s="1055"/>
    </row>
    <row r="51" ht="25.5" hidden="1" customHeight="1" outlineLevel="1">
      <c r="A51" s="1398">
        <v>45.0</v>
      </c>
      <c r="B51" s="1040" t="s">
        <v>2189</v>
      </c>
      <c r="C51" s="381" t="s">
        <v>2190</v>
      </c>
      <c r="D51" s="510">
        <v>1500.0</v>
      </c>
      <c r="E51" s="510" t="s">
        <v>2191</v>
      </c>
      <c r="F51" s="510"/>
      <c r="G51" s="512">
        <f t="shared" si="59"/>
        <v>0.1146666667</v>
      </c>
      <c r="H51" s="517"/>
      <c r="I51" s="517">
        <v>172.0</v>
      </c>
      <c r="J51" s="513">
        <f t="shared" si="60"/>
        <v>1328</v>
      </c>
      <c r="K51" s="512">
        <f t="shared" si="61"/>
        <v>7.720930233</v>
      </c>
      <c r="L51" s="510"/>
      <c r="M51" s="512"/>
      <c r="N51" s="517"/>
      <c r="O51" s="517"/>
      <c r="P51" s="1055"/>
      <c r="Q51" s="512"/>
      <c r="R51" s="510"/>
      <c r="S51" s="512"/>
      <c r="T51" s="517"/>
      <c r="U51" s="517"/>
      <c r="V51" s="1055"/>
      <c r="W51" s="512"/>
      <c r="X51" s="510"/>
      <c r="Y51" s="512"/>
      <c r="Z51" s="517"/>
      <c r="AA51" s="517"/>
      <c r="AB51" s="1055"/>
      <c r="AC51" s="512"/>
      <c r="AD51" s="1055"/>
      <c r="AE51" s="1055"/>
    </row>
    <row r="52" ht="25.5" hidden="1" customHeight="1" outlineLevel="1">
      <c r="A52" s="1398">
        <v>46.0</v>
      </c>
      <c r="B52" s="1040" t="s">
        <v>2192</v>
      </c>
      <c r="C52" s="381" t="s">
        <v>2193</v>
      </c>
      <c r="D52" s="510">
        <v>700.0</v>
      </c>
      <c r="E52" s="510" t="s">
        <v>2194</v>
      </c>
      <c r="F52" s="510"/>
      <c r="G52" s="512">
        <f t="shared" si="59"/>
        <v>0.1228571429</v>
      </c>
      <c r="H52" s="517"/>
      <c r="I52" s="517">
        <v>86.0</v>
      </c>
      <c r="J52" s="513">
        <f t="shared" si="60"/>
        <v>614</v>
      </c>
      <c r="K52" s="512">
        <f t="shared" si="61"/>
        <v>7.139534884</v>
      </c>
      <c r="L52" s="510"/>
      <c r="M52" s="512"/>
      <c r="N52" s="517"/>
      <c r="O52" s="517"/>
      <c r="P52" s="1055"/>
      <c r="Q52" s="512"/>
      <c r="R52" s="510"/>
      <c r="S52" s="512"/>
      <c r="T52" s="517"/>
      <c r="U52" s="517"/>
      <c r="V52" s="1055"/>
      <c r="W52" s="512"/>
      <c r="X52" s="510"/>
      <c r="Y52" s="512"/>
      <c r="Z52" s="517"/>
      <c r="AA52" s="517"/>
      <c r="AB52" s="1055"/>
      <c r="AC52" s="512"/>
      <c r="AD52" s="1055"/>
      <c r="AE52" s="1055"/>
    </row>
    <row r="53" ht="25.5" hidden="1" customHeight="1" outlineLevel="1">
      <c r="A53" s="1398">
        <v>47.0</v>
      </c>
      <c r="B53" s="1040" t="s">
        <v>2195</v>
      </c>
      <c r="C53" s="381" t="s">
        <v>2196</v>
      </c>
      <c r="D53" s="510">
        <v>250.0</v>
      </c>
      <c r="E53" s="510" t="s">
        <v>2197</v>
      </c>
      <c r="F53" s="510"/>
      <c r="G53" s="512">
        <f t="shared" si="59"/>
        <v>0.2584</v>
      </c>
      <c r="H53" s="517"/>
      <c r="I53" s="517">
        <v>64.6</v>
      </c>
      <c r="J53" s="513">
        <f t="shared" si="60"/>
        <v>185.4</v>
      </c>
      <c r="K53" s="512">
        <f t="shared" si="61"/>
        <v>2.86996904</v>
      </c>
      <c r="L53" s="510"/>
      <c r="M53" s="512"/>
      <c r="N53" s="517"/>
      <c r="O53" s="517"/>
      <c r="P53" s="1055"/>
      <c r="Q53" s="512"/>
      <c r="R53" s="510"/>
      <c r="S53" s="512"/>
      <c r="T53" s="517"/>
      <c r="U53" s="517"/>
      <c r="V53" s="1055"/>
      <c r="W53" s="512"/>
      <c r="X53" s="510"/>
      <c r="Y53" s="512"/>
      <c r="Z53" s="517"/>
      <c r="AA53" s="517"/>
      <c r="AB53" s="1055"/>
      <c r="AC53" s="512"/>
      <c r="AD53" s="1055"/>
      <c r="AE53" s="1055"/>
    </row>
    <row r="54" ht="25.5" hidden="1" customHeight="1" outlineLevel="1">
      <c r="A54" s="1398">
        <v>48.0</v>
      </c>
      <c r="B54" s="1040" t="s">
        <v>2198</v>
      </c>
      <c r="C54" s="381" t="s">
        <v>2199</v>
      </c>
      <c r="D54" s="510">
        <v>50.0</v>
      </c>
      <c r="E54" s="510" t="s">
        <v>1067</v>
      </c>
      <c r="F54" s="510"/>
      <c r="G54" s="512">
        <f t="shared" si="59"/>
        <v>0.0418</v>
      </c>
      <c r="H54" s="517"/>
      <c r="I54" s="517">
        <v>2.09</v>
      </c>
      <c r="J54" s="513">
        <f t="shared" si="60"/>
        <v>47.91</v>
      </c>
      <c r="K54" s="512">
        <f t="shared" si="61"/>
        <v>22.92344498</v>
      </c>
      <c r="L54" s="510"/>
      <c r="M54" s="512"/>
      <c r="N54" s="517"/>
      <c r="O54" s="517"/>
      <c r="P54" s="1055"/>
      <c r="Q54" s="512"/>
      <c r="R54" s="510"/>
      <c r="S54" s="512"/>
      <c r="T54" s="517"/>
      <c r="U54" s="517"/>
      <c r="V54" s="1055"/>
      <c r="W54" s="512"/>
      <c r="X54" s="510"/>
      <c r="Y54" s="512"/>
      <c r="Z54" s="517"/>
      <c r="AA54" s="517"/>
      <c r="AB54" s="1055"/>
      <c r="AC54" s="512"/>
      <c r="AD54" s="1055"/>
      <c r="AE54" s="1055"/>
    </row>
    <row r="55" ht="25.5" hidden="1" customHeight="1" outlineLevel="1">
      <c r="A55" s="1398">
        <v>49.0</v>
      </c>
      <c r="B55" s="1040" t="s">
        <v>2200</v>
      </c>
      <c r="C55" s="381" t="s">
        <v>2201</v>
      </c>
      <c r="D55" s="510">
        <v>100.0</v>
      </c>
      <c r="E55" s="510" t="s">
        <v>2202</v>
      </c>
      <c r="F55" s="510"/>
      <c r="G55" s="512">
        <f t="shared" si="59"/>
        <v>0.364</v>
      </c>
      <c r="H55" s="517"/>
      <c r="I55" s="517">
        <v>36.4</v>
      </c>
      <c r="J55" s="513">
        <f t="shared" si="60"/>
        <v>63.6</v>
      </c>
      <c r="K55" s="512">
        <f t="shared" si="61"/>
        <v>1.747252747</v>
      </c>
      <c r="L55" s="510"/>
      <c r="M55" s="512"/>
      <c r="N55" s="517"/>
      <c r="O55" s="517"/>
      <c r="P55" s="1055"/>
      <c r="Q55" s="512"/>
      <c r="R55" s="510"/>
      <c r="S55" s="512"/>
      <c r="T55" s="517"/>
      <c r="U55" s="517"/>
      <c r="V55" s="1055"/>
      <c r="W55" s="512"/>
      <c r="X55" s="510"/>
      <c r="Y55" s="512"/>
      <c r="Z55" s="517"/>
      <c r="AA55" s="517"/>
      <c r="AB55" s="1055"/>
      <c r="AC55" s="512"/>
      <c r="AD55" s="1055"/>
      <c r="AE55" s="1055"/>
    </row>
    <row r="56" ht="25.5" hidden="1" customHeight="1" outlineLevel="1">
      <c r="A56" s="1398">
        <v>50.0</v>
      </c>
      <c r="B56" s="1040" t="s">
        <v>2203</v>
      </c>
      <c r="C56" s="381" t="s">
        <v>2204</v>
      </c>
      <c r="D56" s="510">
        <v>200.0</v>
      </c>
      <c r="E56" s="510" t="s">
        <v>2205</v>
      </c>
      <c r="F56" s="510"/>
      <c r="G56" s="512">
        <f t="shared" si="59"/>
        <v>0.2348</v>
      </c>
      <c r="H56" s="517"/>
      <c r="I56" s="517">
        <v>46.96</v>
      </c>
      <c r="J56" s="513">
        <f t="shared" si="60"/>
        <v>153.04</v>
      </c>
      <c r="K56" s="512">
        <f t="shared" si="61"/>
        <v>3.258943782</v>
      </c>
      <c r="L56" s="510"/>
      <c r="M56" s="512"/>
      <c r="N56" s="517"/>
      <c r="O56" s="517"/>
      <c r="P56" s="1055"/>
      <c r="Q56" s="512"/>
      <c r="R56" s="510"/>
      <c r="S56" s="512"/>
      <c r="T56" s="517"/>
      <c r="U56" s="517"/>
      <c r="V56" s="1055"/>
      <c r="W56" s="512"/>
      <c r="X56" s="510"/>
      <c r="Y56" s="512"/>
      <c r="Z56" s="517"/>
      <c r="AA56" s="517"/>
      <c r="AB56" s="1055"/>
      <c r="AC56" s="512"/>
      <c r="AD56" s="1055"/>
      <c r="AE56" s="1055"/>
    </row>
    <row r="57" ht="25.5" hidden="1" customHeight="1" outlineLevel="1">
      <c r="A57" s="1398">
        <v>51.0</v>
      </c>
      <c r="B57" s="1040" t="s">
        <v>2206</v>
      </c>
      <c r="C57" s="1040" t="s">
        <v>2207</v>
      </c>
      <c r="D57" s="510">
        <v>100.0</v>
      </c>
      <c r="E57" s="510" t="s">
        <v>2208</v>
      </c>
      <c r="F57" s="1400"/>
      <c r="G57" s="1402">
        <f t="shared" si="59"/>
        <v>0.0189</v>
      </c>
      <c r="H57" s="1403"/>
      <c r="I57" s="1403">
        <v>1.89</v>
      </c>
      <c r="J57" s="1404">
        <f t="shared" si="60"/>
        <v>98.11</v>
      </c>
      <c r="K57" s="1402">
        <f t="shared" si="61"/>
        <v>51.91005291</v>
      </c>
      <c r="L57" s="1400"/>
      <c r="M57" s="1402"/>
      <c r="N57" s="1403"/>
      <c r="O57" s="1403"/>
      <c r="P57" s="1398"/>
      <c r="Q57" s="1402"/>
      <c r="R57" s="1400"/>
      <c r="S57" s="1402"/>
      <c r="T57" s="1403"/>
      <c r="U57" s="1403"/>
      <c r="V57" s="1398"/>
      <c r="W57" s="1402"/>
      <c r="X57" s="1400"/>
      <c r="Y57" s="1402"/>
      <c r="Z57" s="1403"/>
      <c r="AA57" s="1403"/>
      <c r="AB57" s="1398"/>
      <c r="AC57" s="1402"/>
      <c r="AD57" s="1398"/>
      <c r="AE57" s="1398"/>
    </row>
    <row r="58" ht="25.5" hidden="1" customHeight="1" outlineLevel="1">
      <c r="A58" s="1398">
        <v>52.0</v>
      </c>
      <c r="B58" s="1040" t="s">
        <v>2209</v>
      </c>
      <c r="C58" s="1040" t="s">
        <v>2210</v>
      </c>
      <c r="D58" s="510">
        <v>110.0</v>
      </c>
      <c r="E58" s="510" t="s">
        <v>2211</v>
      </c>
      <c r="F58" s="510"/>
      <c r="G58" s="512">
        <f t="shared" si="59"/>
        <v>0.07690909091</v>
      </c>
      <c r="H58" s="517"/>
      <c r="I58" s="517">
        <v>8.46</v>
      </c>
      <c r="J58" s="513">
        <f t="shared" si="60"/>
        <v>101.54</v>
      </c>
      <c r="K58" s="512">
        <f t="shared" si="61"/>
        <v>12.00236407</v>
      </c>
      <c r="L58" s="510"/>
      <c r="M58" s="512"/>
      <c r="N58" s="517"/>
      <c r="O58" s="517"/>
      <c r="P58" s="1055"/>
      <c r="Q58" s="512"/>
      <c r="R58" s="510"/>
      <c r="S58" s="512"/>
      <c r="T58" s="517"/>
      <c r="U58" s="517"/>
      <c r="V58" s="1055"/>
      <c r="W58" s="512"/>
      <c r="X58" s="510"/>
      <c r="Y58" s="512"/>
      <c r="Z58" s="517"/>
      <c r="AA58" s="517"/>
      <c r="AB58" s="1055"/>
      <c r="AC58" s="512"/>
      <c r="AD58" s="1055"/>
      <c r="AE58" s="1055"/>
    </row>
    <row r="59" ht="25.5" hidden="1" customHeight="1" outlineLevel="1">
      <c r="A59" s="1398">
        <v>53.0</v>
      </c>
      <c r="B59" s="1040" t="s">
        <v>2212</v>
      </c>
      <c r="C59" s="1040" t="s">
        <v>2213</v>
      </c>
      <c r="D59" s="510">
        <v>40.0</v>
      </c>
      <c r="E59" s="510" t="s">
        <v>2208</v>
      </c>
      <c r="F59" s="510"/>
      <c r="G59" s="512">
        <f t="shared" si="59"/>
        <v>0.104</v>
      </c>
      <c r="H59" s="517"/>
      <c r="I59" s="517">
        <v>4.16</v>
      </c>
      <c r="J59" s="513">
        <f t="shared" si="60"/>
        <v>35.84</v>
      </c>
      <c r="K59" s="512">
        <f t="shared" si="61"/>
        <v>8.615384615</v>
      </c>
      <c r="L59" s="510"/>
      <c r="M59" s="512"/>
      <c r="N59" s="517"/>
      <c r="O59" s="517"/>
      <c r="P59" s="1055"/>
      <c r="Q59" s="512"/>
      <c r="R59" s="510"/>
      <c r="S59" s="512"/>
      <c r="T59" s="517"/>
      <c r="U59" s="517"/>
      <c r="V59" s="1055"/>
      <c r="W59" s="512"/>
      <c r="X59" s="510"/>
      <c r="Y59" s="512"/>
      <c r="Z59" s="517"/>
      <c r="AA59" s="517"/>
      <c r="AB59" s="1055"/>
      <c r="AC59" s="512"/>
      <c r="AD59" s="1055"/>
      <c r="AE59" s="1055"/>
    </row>
    <row r="60" ht="25.5" hidden="1" customHeight="1" outlineLevel="1">
      <c r="A60" s="1398">
        <v>54.0</v>
      </c>
      <c r="B60" s="1040" t="s">
        <v>2214</v>
      </c>
      <c r="C60" s="1040" t="s">
        <v>2215</v>
      </c>
      <c r="D60" s="510">
        <v>30.0</v>
      </c>
      <c r="E60" s="510" t="s">
        <v>2202</v>
      </c>
      <c r="F60" s="510"/>
      <c r="G60" s="512">
        <f t="shared" si="59"/>
        <v>0.3616666667</v>
      </c>
      <c r="H60" s="517"/>
      <c r="I60" s="517">
        <v>10.85</v>
      </c>
      <c r="J60" s="513">
        <f t="shared" si="60"/>
        <v>19.15</v>
      </c>
      <c r="K60" s="512">
        <f t="shared" si="61"/>
        <v>1.764976959</v>
      </c>
      <c r="L60" s="510"/>
      <c r="M60" s="512"/>
      <c r="N60" s="517"/>
      <c r="O60" s="517"/>
      <c r="P60" s="1055"/>
      <c r="Q60" s="512"/>
      <c r="R60" s="510"/>
      <c r="S60" s="512"/>
      <c r="T60" s="517"/>
      <c r="U60" s="517"/>
      <c r="V60" s="1055"/>
      <c r="W60" s="512"/>
      <c r="X60" s="510"/>
      <c r="Y60" s="512"/>
      <c r="Z60" s="517"/>
      <c r="AA60" s="517"/>
      <c r="AB60" s="1055"/>
      <c r="AC60" s="512"/>
      <c r="AD60" s="1055"/>
      <c r="AE60" s="1055"/>
    </row>
    <row r="61" ht="25.5" hidden="1" customHeight="1" outlineLevel="1">
      <c r="A61" s="1398">
        <v>55.0</v>
      </c>
      <c r="B61" s="1040" t="s">
        <v>2216</v>
      </c>
      <c r="C61" s="1040" t="s">
        <v>2217</v>
      </c>
      <c r="D61" s="510">
        <v>150.0</v>
      </c>
      <c r="E61" s="510" t="s">
        <v>2202</v>
      </c>
      <c r="F61" s="510"/>
      <c r="G61" s="512">
        <f t="shared" si="59"/>
        <v>0.2758</v>
      </c>
      <c r="H61" s="517"/>
      <c r="I61" s="517">
        <v>41.37</v>
      </c>
      <c r="J61" s="513">
        <f t="shared" si="60"/>
        <v>108.63</v>
      </c>
      <c r="K61" s="512">
        <f t="shared" si="61"/>
        <v>2.625815809</v>
      </c>
      <c r="L61" s="510"/>
      <c r="M61" s="512"/>
      <c r="N61" s="517"/>
      <c r="O61" s="517"/>
      <c r="P61" s="1055"/>
      <c r="Q61" s="512"/>
      <c r="R61" s="510"/>
      <c r="S61" s="512"/>
      <c r="T61" s="517"/>
      <c r="U61" s="517"/>
      <c r="V61" s="1055"/>
      <c r="W61" s="512"/>
      <c r="X61" s="510"/>
      <c r="Y61" s="512"/>
      <c r="Z61" s="517"/>
      <c r="AA61" s="517"/>
      <c r="AB61" s="1055"/>
      <c r="AC61" s="512"/>
      <c r="AD61" s="1055"/>
      <c r="AE61" s="1055"/>
    </row>
    <row r="62" ht="25.5" hidden="1" customHeight="1" outlineLevel="1">
      <c r="A62" s="1398">
        <v>56.0</v>
      </c>
      <c r="B62" s="1040" t="s">
        <v>2218</v>
      </c>
      <c r="C62" s="1040" t="s">
        <v>2219</v>
      </c>
      <c r="D62" s="510">
        <v>200.0</v>
      </c>
      <c r="E62" s="510" t="s">
        <v>2220</v>
      </c>
      <c r="F62" s="510"/>
      <c r="G62" s="512">
        <f t="shared" si="59"/>
        <v>0.01385</v>
      </c>
      <c r="H62" s="517"/>
      <c r="I62" s="517">
        <v>2.77</v>
      </c>
      <c r="J62" s="513">
        <f t="shared" si="60"/>
        <v>197.23</v>
      </c>
      <c r="K62" s="512">
        <f t="shared" si="61"/>
        <v>71.20216606</v>
      </c>
      <c r="L62" s="510"/>
      <c r="M62" s="512"/>
      <c r="N62" s="517"/>
      <c r="O62" s="517"/>
      <c r="P62" s="1055"/>
      <c r="Q62" s="512"/>
      <c r="R62" s="510"/>
      <c r="S62" s="512"/>
      <c r="T62" s="517"/>
      <c r="U62" s="517"/>
      <c r="V62" s="1055"/>
      <c r="W62" s="512"/>
      <c r="X62" s="510"/>
      <c r="Y62" s="512"/>
      <c r="Z62" s="517"/>
      <c r="AA62" s="517"/>
      <c r="AB62" s="1055"/>
      <c r="AC62" s="512"/>
      <c r="AD62" s="1055"/>
      <c r="AE62" s="1055"/>
    </row>
    <row r="63" ht="25.5" hidden="1" customHeight="1" outlineLevel="1">
      <c r="A63" s="1398">
        <v>57.0</v>
      </c>
      <c r="B63" s="1040" t="s">
        <v>2221</v>
      </c>
      <c r="C63" s="1040" t="s">
        <v>2222</v>
      </c>
      <c r="D63" s="510">
        <v>300.0</v>
      </c>
      <c r="E63" s="510" t="s">
        <v>2202</v>
      </c>
      <c r="F63" s="510"/>
      <c r="G63" s="512">
        <f t="shared" si="59"/>
        <v>0.1825666667</v>
      </c>
      <c r="H63" s="517"/>
      <c r="I63" s="517">
        <v>54.77</v>
      </c>
      <c r="J63" s="513">
        <f t="shared" si="60"/>
        <v>245.23</v>
      </c>
      <c r="K63" s="512">
        <f t="shared" si="61"/>
        <v>4.477451159</v>
      </c>
      <c r="L63" s="510"/>
      <c r="M63" s="512"/>
      <c r="N63" s="517"/>
      <c r="O63" s="517"/>
      <c r="P63" s="1055"/>
      <c r="Q63" s="512"/>
      <c r="R63" s="510"/>
      <c r="S63" s="512"/>
      <c r="T63" s="517"/>
      <c r="U63" s="517"/>
      <c r="V63" s="1055"/>
      <c r="W63" s="512"/>
      <c r="X63" s="510"/>
      <c r="Y63" s="512"/>
      <c r="Z63" s="517"/>
      <c r="AA63" s="517"/>
      <c r="AB63" s="1055"/>
      <c r="AC63" s="512"/>
      <c r="AD63" s="1055"/>
      <c r="AE63" s="1055"/>
    </row>
    <row r="64" ht="25.5" hidden="1" customHeight="1" outlineLevel="1">
      <c r="A64" s="1398">
        <v>58.0</v>
      </c>
      <c r="B64" s="1040" t="s">
        <v>2223</v>
      </c>
      <c r="C64" s="1040" t="s">
        <v>2224</v>
      </c>
      <c r="D64" s="510">
        <v>250.0</v>
      </c>
      <c r="E64" s="510" t="s">
        <v>2225</v>
      </c>
      <c r="F64" s="510"/>
      <c r="G64" s="512">
        <f t="shared" si="59"/>
        <v>0.0538</v>
      </c>
      <c r="H64" s="517"/>
      <c r="I64" s="517">
        <v>13.45</v>
      </c>
      <c r="J64" s="513">
        <f t="shared" si="60"/>
        <v>236.55</v>
      </c>
      <c r="K64" s="512">
        <f t="shared" si="61"/>
        <v>17.58736059</v>
      </c>
      <c r="L64" s="510"/>
      <c r="M64" s="512"/>
      <c r="N64" s="517"/>
      <c r="O64" s="517"/>
      <c r="P64" s="1055"/>
      <c r="Q64" s="512"/>
      <c r="R64" s="510"/>
      <c r="S64" s="512"/>
      <c r="T64" s="517"/>
      <c r="U64" s="517"/>
      <c r="V64" s="1055"/>
      <c r="W64" s="512"/>
      <c r="X64" s="510"/>
      <c r="Y64" s="512"/>
      <c r="Z64" s="517"/>
      <c r="AA64" s="517"/>
      <c r="AB64" s="1055"/>
      <c r="AC64" s="512"/>
      <c r="AD64" s="1055"/>
      <c r="AE64" s="1055"/>
    </row>
    <row r="65" ht="25.5" hidden="1" customHeight="1" outlineLevel="1">
      <c r="A65" s="1398">
        <v>59.0</v>
      </c>
      <c r="B65" s="1040" t="s">
        <v>2226</v>
      </c>
      <c r="C65" s="1040" t="s">
        <v>2227</v>
      </c>
      <c r="D65" s="510">
        <v>99.0</v>
      </c>
      <c r="E65" s="510" t="s">
        <v>2228</v>
      </c>
      <c r="F65" s="510"/>
      <c r="G65" s="512">
        <f t="shared" si="59"/>
        <v>0.18</v>
      </c>
      <c r="H65" s="517"/>
      <c r="I65" s="517">
        <v>17.82</v>
      </c>
      <c r="J65" s="513">
        <f t="shared" si="60"/>
        <v>81.18</v>
      </c>
      <c r="K65" s="512">
        <f t="shared" si="61"/>
        <v>4.555555556</v>
      </c>
      <c r="L65" s="510"/>
      <c r="M65" s="512"/>
      <c r="N65" s="517"/>
      <c r="O65" s="517"/>
      <c r="P65" s="1055"/>
      <c r="Q65" s="512"/>
      <c r="R65" s="510"/>
      <c r="S65" s="512"/>
      <c r="T65" s="517"/>
      <c r="U65" s="517"/>
      <c r="V65" s="1055"/>
      <c r="W65" s="512"/>
      <c r="X65" s="510"/>
      <c r="Y65" s="512"/>
      <c r="Z65" s="517"/>
      <c r="AA65" s="517"/>
      <c r="AB65" s="1055"/>
      <c r="AC65" s="512"/>
      <c r="AD65" s="1055"/>
      <c r="AE65" s="1055"/>
    </row>
    <row r="66" ht="25.5" hidden="1" customHeight="1" outlineLevel="1">
      <c r="A66" s="1398">
        <v>60.0</v>
      </c>
      <c r="B66" s="1040" t="s">
        <v>2229</v>
      </c>
      <c r="C66" s="1040" t="s">
        <v>2230</v>
      </c>
      <c r="D66" s="510">
        <v>89.0</v>
      </c>
      <c r="E66" s="510" t="s">
        <v>2228</v>
      </c>
      <c r="F66" s="510"/>
      <c r="G66" s="512">
        <f t="shared" si="59"/>
        <v>0.06292134831</v>
      </c>
      <c r="H66" s="517"/>
      <c r="I66" s="517">
        <v>5.6</v>
      </c>
      <c r="J66" s="513">
        <f t="shared" si="60"/>
        <v>83.4</v>
      </c>
      <c r="K66" s="512">
        <f t="shared" si="61"/>
        <v>14.89285714</v>
      </c>
      <c r="L66" s="510"/>
      <c r="M66" s="512"/>
      <c r="N66" s="517"/>
      <c r="O66" s="517"/>
      <c r="P66" s="1055"/>
      <c r="Q66" s="512"/>
      <c r="R66" s="510"/>
      <c r="S66" s="512"/>
      <c r="T66" s="517"/>
      <c r="U66" s="517"/>
      <c r="V66" s="1055"/>
      <c r="W66" s="512"/>
      <c r="X66" s="510"/>
      <c r="Y66" s="512"/>
      <c r="Z66" s="517"/>
      <c r="AA66" s="517"/>
      <c r="AB66" s="1055"/>
      <c r="AC66" s="512"/>
      <c r="AD66" s="1055"/>
      <c r="AE66" s="1055"/>
    </row>
    <row r="67" ht="25.5" hidden="1" customHeight="1" outlineLevel="1">
      <c r="A67" s="1398">
        <v>61.0</v>
      </c>
      <c r="B67" s="1040" t="s">
        <v>2231</v>
      </c>
      <c r="C67" s="1040" t="s">
        <v>2232</v>
      </c>
      <c r="D67" s="510">
        <v>40.0</v>
      </c>
      <c r="E67" s="510" t="s">
        <v>2233</v>
      </c>
      <c r="F67" s="510"/>
      <c r="G67" s="512">
        <f t="shared" si="59"/>
        <v>0.104</v>
      </c>
      <c r="H67" s="517"/>
      <c r="I67" s="517">
        <v>4.16</v>
      </c>
      <c r="J67" s="513">
        <f t="shared" si="60"/>
        <v>35.84</v>
      </c>
      <c r="K67" s="512">
        <f t="shared" si="61"/>
        <v>8.615384615</v>
      </c>
      <c r="L67" s="510"/>
      <c r="M67" s="512"/>
      <c r="N67" s="517"/>
      <c r="O67" s="517"/>
      <c r="P67" s="1055"/>
      <c r="Q67" s="512"/>
      <c r="R67" s="510"/>
      <c r="S67" s="512"/>
      <c r="T67" s="517"/>
      <c r="U67" s="517"/>
      <c r="V67" s="1055"/>
      <c r="W67" s="512"/>
      <c r="X67" s="510"/>
      <c r="Y67" s="512"/>
      <c r="Z67" s="517"/>
      <c r="AA67" s="517"/>
      <c r="AB67" s="1055"/>
      <c r="AC67" s="512"/>
      <c r="AD67" s="1055"/>
      <c r="AE67" s="1055"/>
    </row>
    <row r="68" ht="25.5" hidden="1" customHeight="1" outlineLevel="1">
      <c r="A68" s="1398">
        <v>62.0</v>
      </c>
      <c r="B68" s="1040" t="s">
        <v>2234</v>
      </c>
      <c r="C68" s="1040" t="s">
        <v>2235</v>
      </c>
      <c r="D68" s="510">
        <v>40.0</v>
      </c>
      <c r="E68" s="510" t="s">
        <v>2233</v>
      </c>
      <c r="F68" s="510"/>
      <c r="G68" s="512">
        <f t="shared" si="59"/>
        <v>0.104</v>
      </c>
      <c r="H68" s="517"/>
      <c r="I68" s="517">
        <v>4.16</v>
      </c>
      <c r="J68" s="513">
        <f t="shared" si="60"/>
        <v>35.84</v>
      </c>
      <c r="K68" s="512">
        <f t="shared" si="61"/>
        <v>8.615384615</v>
      </c>
      <c r="L68" s="510"/>
      <c r="M68" s="512"/>
      <c r="N68" s="517"/>
      <c r="O68" s="517"/>
      <c r="P68" s="1055"/>
      <c r="Q68" s="512"/>
      <c r="R68" s="510"/>
      <c r="S68" s="512"/>
      <c r="T68" s="517"/>
      <c r="U68" s="517"/>
      <c r="V68" s="1055"/>
      <c r="W68" s="512"/>
      <c r="X68" s="510"/>
      <c r="Y68" s="512"/>
      <c r="Z68" s="517"/>
      <c r="AA68" s="517"/>
      <c r="AB68" s="1055"/>
      <c r="AC68" s="512"/>
      <c r="AD68" s="1055"/>
      <c r="AE68" s="1055"/>
    </row>
    <row r="69" ht="25.5" hidden="1" customHeight="1" outlineLevel="1">
      <c r="A69" s="1398">
        <v>63.0</v>
      </c>
      <c r="B69" s="1040" t="s">
        <v>2236</v>
      </c>
      <c r="C69" s="1040" t="s">
        <v>2237</v>
      </c>
      <c r="D69" s="510">
        <v>400.0</v>
      </c>
      <c r="E69" s="510" t="s">
        <v>2238</v>
      </c>
      <c r="F69" s="510"/>
      <c r="G69" s="512">
        <f t="shared" si="59"/>
        <v>0.07675</v>
      </c>
      <c r="H69" s="517"/>
      <c r="I69" s="517">
        <v>30.7</v>
      </c>
      <c r="J69" s="513">
        <f t="shared" si="60"/>
        <v>369.3</v>
      </c>
      <c r="K69" s="512">
        <f t="shared" si="61"/>
        <v>12.02931596</v>
      </c>
      <c r="L69" s="510"/>
      <c r="M69" s="512"/>
      <c r="N69" s="517"/>
      <c r="O69" s="517"/>
      <c r="P69" s="1055"/>
      <c r="Q69" s="512"/>
      <c r="R69" s="510"/>
      <c r="S69" s="512"/>
      <c r="T69" s="517"/>
      <c r="U69" s="517"/>
      <c r="V69" s="1055"/>
      <c r="W69" s="512"/>
      <c r="X69" s="510"/>
      <c r="Y69" s="512"/>
      <c r="Z69" s="517"/>
      <c r="AA69" s="517"/>
      <c r="AB69" s="1055"/>
      <c r="AC69" s="512"/>
      <c r="AD69" s="1055"/>
      <c r="AE69" s="1055"/>
    </row>
    <row r="70" ht="25.5" hidden="1" customHeight="1" outlineLevel="1">
      <c r="A70" s="1398">
        <v>64.0</v>
      </c>
      <c r="B70" s="1040" t="s">
        <v>2239</v>
      </c>
      <c r="C70" s="1040" t="s">
        <v>2240</v>
      </c>
      <c r="D70" s="510">
        <v>40.0</v>
      </c>
      <c r="E70" s="510" t="s">
        <v>2241</v>
      </c>
      <c r="F70" s="510"/>
      <c r="G70" s="512">
        <f t="shared" si="59"/>
        <v>0.104</v>
      </c>
      <c r="H70" s="517"/>
      <c r="I70" s="517">
        <v>4.16</v>
      </c>
      <c r="J70" s="513">
        <f t="shared" si="60"/>
        <v>35.84</v>
      </c>
      <c r="K70" s="512">
        <f t="shared" si="61"/>
        <v>8.615384615</v>
      </c>
      <c r="L70" s="510"/>
      <c r="M70" s="512"/>
      <c r="N70" s="517"/>
      <c r="O70" s="517"/>
      <c r="P70" s="1055"/>
      <c r="Q70" s="512"/>
      <c r="R70" s="510"/>
      <c r="S70" s="512"/>
      <c r="T70" s="517"/>
      <c r="U70" s="517"/>
      <c r="V70" s="1055"/>
      <c r="W70" s="512"/>
      <c r="X70" s="510"/>
      <c r="Y70" s="512"/>
      <c r="Z70" s="517"/>
      <c r="AA70" s="517"/>
      <c r="AB70" s="1055"/>
      <c r="AC70" s="512"/>
      <c r="AD70" s="1055"/>
      <c r="AE70" s="1055"/>
    </row>
    <row r="71" ht="25.5" hidden="1" customHeight="1" outlineLevel="1">
      <c r="A71" s="1398">
        <v>65.0</v>
      </c>
      <c r="B71" s="1040" t="s">
        <v>2242</v>
      </c>
      <c r="C71" s="1040" t="s">
        <v>2243</v>
      </c>
      <c r="D71" s="510">
        <v>80.0</v>
      </c>
      <c r="E71" s="510" t="s">
        <v>2220</v>
      </c>
      <c r="F71" s="510"/>
      <c r="G71" s="512">
        <f t="shared" si="59"/>
        <v>0.167125</v>
      </c>
      <c r="H71" s="517"/>
      <c r="I71" s="517">
        <v>13.37</v>
      </c>
      <c r="J71" s="513">
        <f t="shared" si="60"/>
        <v>66.63</v>
      </c>
      <c r="K71" s="512">
        <f t="shared" si="61"/>
        <v>4.983545251</v>
      </c>
      <c r="L71" s="510"/>
      <c r="M71" s="512"/>
      <c r="N71" s="517"/>
      <c r="O71" s="517"/>
      <c r="P71" s="1055"/>
      <c r="Q71" s="512"/>
      <c r="R71" s="510"/>
      <c r="S71" s="512"/>
      <c r="T71" s="517"/>
      <c r="U71" s="517"/>
      <c r="V71" s="1055"/>
      <c r="W71" s="512"/>
      <c r="X71" s="510"/>
      <c r="Y71" s="512"/>
      <c r="Z71" s="517"/>
      <c r="AA71" s="517"/>
      <c r="AB71" s="1055"/>
      <c r="AC71" s="512"/>
      <c r="AD71" s="1055"/>
      <c r="AE71" s="1055"/>
    </row>
    <row r="72" ht="25.5" hidden="1" customHeight="1" outlineLevel="1">
      <c r="A72" s="1398">
        <v>66.0</v>
      </c>
      <c r="B72" s="1040" t="s">
        <v>2244</v>
      </c>
      <c r="C72" s="1040" t="s">
        <v>2245</v>
      </c>
      <c r="D72" s="510">
        <v>100.0</v>
      </c>
      <c r="E72" s="510" t="s">
        <v>2246</v>
      </c>
      <c r="F72" s="510"/>
      <c r="G72" s="512">
        <f t="shared" si="59"/>
        <v>0.2872</v>
      </c>
      <c r="H72" s="517"/>
      <c r="I72" s="517">
        <v>28.72</v>
      </c>
      <c r="J72" s="513">
        <f t="shared" si="60"/>
        <v>71.28</v>
      </c>
      <c r="K72" s="512">
        <f t="shared" si="61"/>
        <v>2.48189415</v>
      </c>
      <c r="L72" s="510"/>
      <c r="M72" s="512"/>
      <c r="N72" s="517"/>
      <c r="O72" s="517"/>
      <c r="P72" s="1055"/>
      <c r="Q72" s="512"/>
      <c r="R72" s="510"/>
      <c r="S72" s="512"/>
      <c r="T72" s="517"/>
      <c r="U72" s="517"/>
      <c r="V72" s="1055"/>
      <c r="W72" s="512"/>
      <c r="X72" s="510"/>
      <c r="Y72" s="512"/>
      <c r="Z72" s="517"/>
      <c r="AA72" s="517"/>
      <c r="AB72" s="1055"/>
      <c r="AC72" s="512"/>
      <c r="AD72" s="1055"/>
      <c r="AE72" s="1055"/>
    </row>
    <row r="73" ht="25.5" hidden="1" customHeight="1" outlineLevel="1">
      <c r="A73" s="1398">
        <v>67.0</v>
      </c>
      <c r="B73" s="1040" t="s">
        <v>2247</v>
      </c>
      <c r="C73" s="1040" t="s">
        <v>2248</v>
      </c>
      <c r="D73" s="510">
        <v>800.0</v>
      </c>
      <c r="E73" s="510" t="s">
        <v>2249</v>
      </c>
      <c r="F73" s="510"/>
      <c r="G73" s="512">
        <f t="shared" si="59"/>
        <v>0.3317</v>
      </c>
      <c r="H73" s="517"/>
      <c r="I73" s="517">
        <v>265.36</v>
      </c>
      <c r="J73" s="513">
        <f t="shared" si="60"/>
        <v>534.64</v>
      </c>
      <c r="K73" s="512">
        <f t="shared" si="61"/>
        <v>2.014772385</v>
      </c>
      <c r="L73" s="510"/>
      <c r="M73" s="512"/>
      <c r="N73" s="517"/>
      <c r="O73" s="517"/>
      <c r="P73" s="1055"/>
      <c r="Q73" s="512"/>
      <c r="R73" s="510"/>
      <c r="S73" s="512"/>
      <c r="T73" s="517"/>
      <c r="U73" s="517"/>
      <c r="V73" s="1055"/>
      <c r="W73" s="512"/>
      <c r="X73" s="510"/>
      <c r="Y73" s="512"/>
      <c r="Z73" s="517"/>
      <c r="AA73" s="517"/>
      <c r="AB73" s="1055"/>
      <c r="AC73" s="512"/>
      <c r="AD73" s="1055"/>
      <c r="AE73" s="1055"/>
    </row>
    <row r="74" ht="25.5" customHeight="1">
      <c r="A74" s="1048"/>
      <c r="B74" s="1405" t="str">
        <f>"ДЕСЕРТЫ ПОД ЗАКАЗ "&amp;COUNTA(B75:B85)&amp;" шт"</f>
        <v>ДЕСЕРТЫ ПОД ЗАКАЗ 11 шт</v>
      </c>
      <c r="C74" s="1051"/>
      <c r="D74" s="1212"/>
      <c r="E74" s="1160"/>
      <c r="F74" s="1212"/>
      <c r="G74" s="1101">
        <f>AVERAGE(G75:G102)</f>
        <v>0.2174857252</v>
      </c>
      <c r="H74" s="1054"/>
      <c r="I74" s="1054"/>
      <c r="J74" s="1051"/>
      <c r="K74" s="1051"/>
      <c r="L74" s="1212"/>
      <c r="M74" s="1212"/>
      <c r="N74" s="1212"/>
      <c r="O74" s="1212"/>
      <c r="P74" s="1212"/>
      <c r="Q74" s="1212"/>
      <c r="R74" s="1212"/>
      <c r="S74" s="1212"/>
      <c r="T74" s="1212"/>
      <c r="U74" s="1212"/>
      <c r="V74" s="1212"/>
      <c r="W74" s="1212"/>
      <c r="X74" s="1212"/>
      <c r="Y74" s="1212"/>
      <c r="Z74" s="1054"/>
      <c r="AA74" s="1054"/>
      <c r="AB74" s="1051"/>
      <c r="AC74" s="1051"/>
      <c r="AD74" s="1050"/>
      <c r="AE74" s="1050"/>
    </row>
    <row r="75" ht="25.5" customHeight="1" outlineLevel="1">
      <c r="A75" s="1398">
        <v>68.0</v>
      </c>
      <c r="B75" s="1040" t="s">
        <v>2250</v>
      </c>
      <c r="C75" s="510" t="s">
        <v>2251</v>
      </c>
      <c r="D75" s="510">
        <f t="shared" ref="D75:D76" si="62">170*5</f>
        <v>850</v>
      </c>
      <c r="E75" s="516" t="s">
        <v>2252</v>
      </c>
      <c r="F75" s="510"/>
      <c r="G75" s="512">
        <f t="shared" ref="G75:G85" si="63">I75/D75</f>
        <v>0.3017647059</v>
      </c>
      <c r="H75" s="1402">
        <f t="shared" ref="H75:H85" si="64">(I75+I75*1.6)/D75</f>
        <v>0.7845882353</v>
      </c>
      <c r="I75" s="511">
        <v>256.5</v>
      </c>
      <c r="J75" s="513">
        <f t="shared" ref="J75:J85" si="65">D75-I75</f>
        <v>593.5</v>
      </c>
      <c r="K75" s="512">
        <f t="shared" ref="K75:K85" si="66">D75/I75-1</f>
        <v>2.313840156</v>
      </c>
      <c r="L75" s="510"/>
      <c r="M75" s="512"/>
      <c r="N75" s="511"/>
      <c r="O75" s="511"/>
      <c r="P75" s="1055"/>
      <c r="Q75" s="512"/>
      <c r="R75" s="510"/>
      <c r="S75" s="512"/>
      <c r="T75" s="511"/>
      <c r="U75" s="511"/>
      <c r="V75" s="1055"/>
      <c r="W75" s="512"/>
      <c r="X75" s="510"/>
      <c r="Y75" s="512"/>
      <c r="Z75" s="511"/>
      <c r="AA75" s="511"/>
      <c r="AB75" s="1055"/>
      <c r="AC75" s="512"/>
      <c r="AD75" s="1408"/>
      <c r="AE75" s="1055"/>
    </row>
    <row r="76" ht="25.5" customHeight="1" outlineLevel="1">
      <c r="A76" s="1040">
        <v>69.0</v>
      </c>
      <c r="B76" s="1055" t="s">
        <v>2253</v>
      </c>
      <c r="C76" s="1215" t="s">
        <v>2254</v>
      </c>
      <c r="D76" s="510">
        <f t="shared" si="62"/>
        <v>850</v>
      </c>
      <c r="E76" s="516" t="s">
        <v>2252</v>
      </c>
      <c r="F76" s="1192"/>
      <c r="G76" s="512">
        <f t="shared" si="63"/>
        <v>0.2881764706</v>
      </c>
      <c r="H76" s="1402">
        <f t="shared" si="64"/>
        <v>0.7492588235</v>
      </c>
      <c r="I76" s="511">
        <v>244.95</v>
      </c>
      <c r="J76" s="513">
        <f t="shared" si="65"/>
        <v>605.05</v>
      </c>
      <c r="K76" s="512">
        <f t="shared" si="66"/>
        <v>2.470095938</v>
      </c>
      <c r="L76" s="1192"/>
      <c r="M76" s="1045"/>
      <c r="N76" s="511"/>
      <c r="O76" s="511"/>
      <c r="P76" s="1040"/>
      <c r="Q76" s="1045"/>
      <c r="R76" s="1192"/>
      <c r="S76" s="1045"/>
      <c r="T76" s="511"/>
      <c r="U76" s="511"/>
      <c r="V76" s="1040"/>
      <c r="W76" s="1045"/>
      <c r="X76" s="1192"/>
      <c r="Y76" s="1045"/>
      <c r="Z76" s="511"/>
      <c r="AA76" s="511"/>
      <c r="AB76" s="1040"/>
      <c r="AC76" s="1045"/>
      <c r="AD76" s="1040"/>
      <c r="AE76" s="1040"/>
    </row>
    <row r="77" ht="25.5" customHeight="1" outlineLevel="1">
      <c r="A77" s="1398">
        <v>70.0</v>
      </c>
      <c r="B77" s="1055" t="s">
        <v>2255</v>
      </c>
      <c r="C77" s="1215" t="s">
        <v>2256</v>
      </c>
      <c r="D77" s="1192">
        <f t="shared" ref="D77:D81" si="67">250*6</f>
        <v>1500</v>
      </c>
      <c r="E77" s="516" t="s">
        <v>1686</v>
      </c>
      <c r="F77" s="1192"/>
      <c r="G77" s="512">
        <f t="shared" si="63"/>
        <v>0.24132</v>
      </c>
      <c r="H77" s="1402">
        <f t="shared" si="64"/>
        <v>0.627432</v>
      </c>
      <c r="I77" s="511">
        <v>361.98</v>
      </c>
      <c r="J77" s="513">
        <f t="shared" si="65"/>
        <v>1138.02</v>
      </c>
      <c r="K77" s="512">
        <f t="shared" si="66"/>
        <v>3.143875352</v>
      </c>
      <c r="L77" s="1192"/>
      <c r="M77" s="1045"/>
      <c r="N77" s="511"/>
      <c r="O77" s="511"/>
      <c r="P77" s="1040"/>
      <c r="Q77" s="1045"/>
      <c r="R77" s="1192"/>
      <c r="S77" s="1045"/>
      <c r="T77" s="511"/>
      <c r="U77" s="511"/>
      <c r="V77" s="1040"/>
      <c r="W77" s="1045"/>
      <c r="X77" s="1192"/>
      <c r="Y77" s="1045"/>
      <c r="Z77" s="511"/>
      <c r="AA77" s="511"/>
      <c r="AB77" s="1040"/>
      <c r="AC77" s="1045"/>
      <c r="AD77" s="1040"/>
      <c r="AE77" s="1040"/>
    </row>
    <row r="78" ht="25.5" customHeight="1" outlineLevel="1">
      <c r="A78" s="1040">
        <v>71.0</v>
      </c>
      <c r="B78" s="1055" t="s">
        <v>2257</v>
      </c>
      <c r="C78" s="1215" t="s">
        <v>2256</v>
      </c>
      <c r="D78" s="1192">
        <f t="shared" si="67"/>
        <v>1500</v>
      </c>
      <c r="E78" s="516" t="s">
        <v>1686</v>
      </c>
      <c r="F78" s="1192"/>
      <c r="G78" s="512">
        <f t="shared" si="63"/>
        <v>0.25724</v>
      </c>
      <c r="H78" s="1402">
        <f t="shared" si="64"/>
        <v>0.668824</v>
      </c>
      <c r="I78" s="511">
        <v>385.86</v>
      </c>
      <c r="J78" s="513">
        <f t="shared" si="65"/>
        <v>1114.14</v>
      </c>
      <c r="K78" s="512">
        <f t="shared" si="66"/>
        <v>2.887420308</v>
      </c>
      <c r="L78" s="1192"/>
      <c r="M78" s="1045"/>
      <c r="N78" s="511"/>
      <c r="O78" s="511"/>
      <c r="P78" s="1040"/>
      <c r="Q78" s="1045"/>
      <c r="R78" s="1192"/>
      <c r="S78" s="1045"/>
      <c r="T78" s="511"/>
      <c r="U78" s="511"/>
      <c r="V78" s="1040"/>
      <c r="W78" s="1045"/>
      <c r="X78" s="1192"/>
      <c r="Y78" s="1045"/>
      <c r="Z78" s="511"/>
      <c r="AA78" s="511"/>
      <c r="AB78" s="1040"/>
      <c r="AC78" s="1045"/>
      <c r="AD78" s="1040"/>
      <c r="AE78" s="1040"/>
    </row>
    <row r="79" ht="25.5" customHeight="1" outlineLevel="1">
      <c r="A79" s="1040">
        <v>73.0</v>
      </c>
      <c r="B79" s="1055" t="s">
        <v>2258</v>
      </c>
      <c r="C79" s="1215" t="s">
        <v>2256</v>
      </c>
      <c r="D79" s="1192">
        <f t="shared" si="67"/>
        <v>1500</v>
      </c>
      <c r="E79" s="516" t="s">
        <v>1686</v>
      </c>
      <c r="F79" s="1192"/>
      <c r="G79" s="512">
        <f t="shared" si="63"/>
        <v>0.27932</v>
      </c>
      <c r="H79" s="1402">
        <f t="shared" si="64"/>
        <v>0.726232</v>
      </c>
      <c r="I79" s="511">
        <v>418.98</v>
      </c>
      <c r="J79" s="513">
        <f t="shared" si="65"/>
        <v>1081.02</v>
      </c>
      <c r="K79" s="512">
        <f t="shared" si="66"/>
        <v>2.580123156</v>
      </c>
      <c r="L79" s="1192"/>
      <c r="M79" s="1045"/>
      <c r="N79" s="511"/>
      <c r="O79" s="511"/>
      <c r="P79" s="1040"/>
      <c r="Q79" s="1045"/>
      <c r="R79" s="1192"/>
      <c r="S79" s="1045"/>
      <c r="T79" s="511"/>
      <c r="U79" s="511"/>
      <c r="V79" s="1040"/>
      <c r="W79" s="1045"/>
      <c r="X79" s="1192"/>
      <c r="Y79" s="1045"/>
      <c r="Z79" s="511"/>
      <c r="AA79" s="511"/>
      <c r="AB79" s="1040"/>
      <c r="AC79" s="1045"/>
      <c r="AD79" s="1040"/>
      <c r="AE79" s="1040"/>
    </row>
    <row r="80" ht="25.5" customHeight="1" outlineLevel="1">
      <c r="A80" s="1398"/>
      <c r="B80" s="1055" t="s">
        <v>2259</v>
      </c>
      <c r="C80" s="1215" t="s">
        <v>2256</v>
      </c>
      <c r="D80" s="1192">
        <f t="shared" si="67"/>
        <v>1500</v>
      </c>
      <c r="E80" s="516" t="s">
        <v>1686</v>
      </c>
      <c r="F80" s="1192"/>
      <c r="G80" s="512">
        <f t="shared" si="63"/>
        <v>0.28424</v>
      </c>
      <c r="H80" s="1402">
        <f t="shared" si="64"/>
        <v>0.739024</v>
      </c>
      <c r="I80" s="511">
        <v>426.36</v>
      </c>
      <c r="J80" s="513">
        <f t="shared" si="65"/>
        <v>1073.64</v>
      </c>
      <c r="K80" s="512">
        <f t="shared" si="66"/>
        <v>2.518153673</v>
      </c>
      <c r="L80" s="1192"/>
      <c r="M80" s="1045"/>
      <c r="N80" s="511"/>
      <c r="O80" s="511"/>
      <c r="P80" s="1040"/>
      <c r="Q80" s="1045"/>
      <c r="R80" s="1192"/>
      <c r="S80" s="1045"/>
      <c r="T80" s="511"/>
      <c r="U80" s="511"/>
      <c r="V80" s="1040"/>
      <c r="W80" s="1045"/>
      <c r="X80" s="1192"/>
      <c r="Y80" s="1045"/>
      <c r="Z80" s="511"/>
      <c r="AA80" s="511"/>
      <c r="AB80" s="1040"/>
      <c r="AC80" s="1045"/>
      <c r="AD80" s="1040"/>
      <c r="AE80" s="1040"/>
    </row>
    <row r="81" ht="25.5" customHeight="1" outlineLevel="1">
      <c r="A81" s="1398">
        <v>74.0</v>
      </c>
      <c r="B81" s="1055" t="s">
        <v>2260</v>
      </c>
      <c r="C81" s="1215" t="s">
        <v>2256</v>
      </c>
      <c r="D81" s="1192">
        <f t="shared" si="67"/>
        <v>1500</v>
      </c>
      <c r="E81" s="516" t="s">
        <v>1686</v>
      </c>
      <c r="F81" s="1192"/>
      <c r="G81" s="512">
        <f t="shared" si="63"/>
        <v>0.21016</v>
      </c>
      <c r="H81" s="1402">
        <f t="shared" si="64"/>
        <v>0.546416</v>
      </c>
      <c r="I81" s="511">
        <v>315.24</v>
      </c>
      <c r="J81" s="513">
        <f t="shared" si="65"/>
        <v>1184.76</v>
      </c>
      <c r="K81" s="512">
        <f t="shared" si="66"/>
        <v>3.758279406</v>
      </c>
      <c r="L81" s="1192"/>
      <c r="M81" s="1045"/>
      <c r="N81" s="511"/>
      <c r="O81" s="511"/>
      <c r="P81" s="1040"/>
      <c r="Q81" s="1045"/>
      <c r="R81" s="1192"/>
      <c r="S81" s="1045"/>
      <c r="T81" s="511"/>
      <c r="U81" s="511"/>
      <c r="V81" s="1040"/>
      <c r="W81" s="1045"/>
      <c r="X81" s="1192"/>
      <c r="Y81" s="1045"/>
      <c r="Z81" s="511"/>
      <c r="AA81" s="511"/>
      <c r="AB81" s="1040"/>
      <c r="AC81" s="1045"/>
      <c r="AD81" s="1040"/>
      <c r="AE81" s="1040"/>
    </row>
    <row r="82" ht="25.5" customHeight="1" outlineLevel="1">
      <c r="A82" s="1040">
        <v>75.0</v>
      </c>
      <c r="B82" s="1055" t="s">
        <v>2261</v>
      </c>
      <c r="C82" s="1215" t="s">
        <v>2262</v>
      </c>
      <c r="D82" s="1192">
        <f t="shared" ref="D82:D85" si="68">350*6</f>
        <v>2100</v>
      </c>
      <c r="E82" s="516" t="s">
        <v>2263</v>
      </c>
      <c r="F82" s="1192"/>
      <c r="G82" s="512">
        <f t="shared" si="63"/>
        <v>0.2809428571</v>
      </c>
      <c r="H82" s="1402">
        <f t="shared" si="64"/>
        <v>0.7304514286</v>
      </c>
      <c r="I82" s="1108">
        <f>(64+34.33)*6</f>
        <v>589.98</v>
      </c>
      <c r="J82" s="513">
        <f t="shared" si="65"/>
        <v>1510.02</v>
      </c>
      <c r="K82" s="512">
        <f t="shared" si="66"/>
        <v>2.559442693</v>
      </c>
      <c r="L82" s="1192"/>
      <c r="M82" s="1045"/>
      <c r="N82" s="511"/>
      <c r="O82" s="511"/>
      <c r="P82" s="1040"/>
      <c r="Q82" s="1045"/>
      <c r="R82" s="1192"/>
      <c r="S82" s="1045"/>
      <c r="T82" s="511"/>
      <c r="U82" s="511"/>
      <c r="V82" s="1040"/>
      <c r="W82" s="1045"/>
      <c r="X82" s="1192"/>
      <c r="Y82" s="1045"/>
      <c r="Z82" s="511"/>
      <c r="AA82" s="511"/>
      <c r="AB82" s="1040"/>
      <c r="AC82" s="1045"/>
      <c r="AD82" s="1040"/>
      <c r="AE82" s="1040"/>
    </row>
    <row r="83" ht="24.75" customHeight="1" outlineLevel="1">
      <c r="A83" s="1040">
        <v>77.0</v>
      </c>
      <c r="B83" s="1055" t="s">
        <v>2264</v>
      </c>
      <c r="C83" s="1215" t="s">
        <v>2262</v>
      </c>
      <c r="D83" s="1192">
        <f t="shared" si="68"/>
        <v>2100</v>
      </c>
      <c r="E83" s="516" t="s">
        <v>2263</v>
      </c>
      <c r="F83" s="1192"/>
      <c r="G83" s="512">
        <f t="shared" si="63"/>
        <v>0.2622857143</v>
      </c>
      <c r="H83" s="1402">
        <f t="shared" si="64"/>
        <v>0.6819428571</v>
      </c>
      <c r="I83" s="1108">
        <v>550.8</v>
      </c>
      <c r="J83" s="513">
        <f t="shared" si="65"/>
        <v>1549.2</v>
      </c>
      <c r="K83" s="512">
        <f t="shared" si="66"/>
        <v>2.812636166</v>
      </c>
      <c r="L83" s="1192"/>
      <c r="M83" s="1045"/>
      <c r="N83" s="511"/>
      <c r="O83" s="511"/>
      <c r="P83" s="1040"/>
      <c r="Q83" s="1045"/>
      <c r="R83" s="1192"/>
      <c r="S83" s="1045"/>
      <c r="T83" s="511"/>
      <c r="U83" s="511"/>
      <c r="V83" s="1040"/>
      <c r="W83" s="1045"/>
      <c r="X83" s="1192"/>
      <c r="Y83" s="1045"/>
      <c r="Z83" s="511"/>
      <c r="AA83" s="511"/>
      <c r="AB83" s="1040"/>
      <c r="AC83" s="1045"/>
      <c r="AD83" s="1040"/>
      <c r="AE83" s="1040"/>
    </row>
    <row r="84" ht="24.75" customHeight="1" outlineLevel="1">
      <c r="A84" s="1040">
        <v>77.0</v>
      </c>
      <c r="B84" s="1055" t="s">
        <v>2265</v>
      </c>
      <c r="C84" s="1215" t="s">
        <v>2262</v>
      </c>
      <c r="D84" s="1192">
        <f t="shared" si="68"/>
        <v>2100</v>
      </c>
      <c r="E84" s="516" t="s">
        <v>2263</v>
      </c>
      <c r="F84" s="1192"/>
      <c r="G84" s="512">
        <f t="shared" si="63"/>
        <v>0.3030571429</v>
      </c>
      <c r="H84" s="1402">
        <f t="shared" si="64"/>
        <v>0.7879485714</v>
      </c>
      <c r="I84" s="1108">
        <v>636.42</v>
      </c>
      <c r="J84" s="513">
        <f t="shared" si="65"/>
        <v>1463.58</v>
      </c>
      <c r="K84" s="512">
        <f t="shared" si="66"/>
        <v>2.29970774</v>
      </c>
      <c r="L84" s="1192"/>
      <c r="M84" s="1045"/>
      <c r="N84" s="511"/>
      <c r="O84" s="511"/>
      <c r="P84" s="1040"/>
      <c r="Q84" s="1045"/>
      <c r="R84" s="1192"/>
      <c r="S84" s="1045"/>
      <c r="T84" s="511"/>
      <c r="U84" s="511"/>
      <c r="V84" s="1040"/>
      <c r="W84" s="1045"/>
      <c r="X84" s="1192"/>
      <c r="Y84" s="1045"/>
      <c r="Z84" s="511"/>
      <c r="AA84" s="511"/>
      <c r="AB84" s="1040"/>
      <c r="AC84" s="1045"/>
      <c r="AD84" s="1040"/>
      <c r="AE84" s="1040"/>
    </row>
    <row r="85" ht="25.5" customHeight="1" outlineLevel="1">
      <c r="A85" s="1398">
        <v>76.0</v>
      </c>
      <c r="B85" s="1055" t="s">
        <v>2266</v>
      </c>
      <c r="C85" s="1215" t="s">
        <v>2262</v>
      </c>
      <c r="D85" s="1192">
        <f t="shared" si="68"/>
        <v>2100</v>
      </c>
      <c r="E85" s="516" t="s">
        <v>2263</v>
      </c>
      <c r="F85" s="1192"/>
      <c r="G85" s="512">
        <f t="shared" si="63"/>
        <v>0.2887428571</v>
      </c>
      <c r="H85" s="1402">
        <f t="shared" si="64"/>
        <v>0.7507314286</v>
      </c>
      <c r="I85" s="1108">
        <v>606.36</v>
      </c>
      <c r="J85" s="513">
        <f t="shared" si="65"/>
        <v>1493.64</v>
      </c>
      <c r="K85" s="512">
        <f t="shared" si="66"/>
        <v>2.463289135</v>
      </c>
      <c r="L85" s="1192"/>
      <c r="M85" s="1045"/>
      <c r="N85" s="511"/>
      <c r="O85" s="511"/>
      <c r="P85" s="1040"/>
      <c r="Q85" s="1045"/>
      <c r="R85" s="1192"/>
      <c r="S85" s="1045"/>
      <c r="T85" s="511"/>
      <c r="U85" s="511"/>
      <c r="V85" s="1040"/>
      <c r="W85" s="1045"/>
      <c r="X85" s="1192"/>
      <c r="Y85" s="1045"/>
      <c r="Z85" s="511"/>
      <c r="AA85" s="511"/>
      <c r="AB85" s="1040"/>
      <c r="AC85" s="1045"/>
      <c r="AD85" s="1040"/>
      <c r="AE85" s="1040"/>
    </row>
    <row r="86" ht="25.5" customHeight="1">
      <c r="A86" s="1048"/>
      <c r="B86" s="1405" t="str">
        <f>"ВИТРИНА "&amp;COUNTA(B87)&amp;" шт"</f>
        <v>ВИТРИНА 1 шт</v>
      </c>
      <c r="C86" s="1051"/>
      <c r="D86" s="1212"/>
      <c r="E86" s="1160"/>
      <c r="F86" s="1212"/>
      <c r="G86" s="1101">
        <f>AVERAGE(G87:G92)</f>
        <v>0.170151882</v>
      </c>
      <c r="H86" s="1054"/>
      <c r="I86" s="1054"/>
      <c r="J86" s="1051"/>
      <c r="K86" s="1051"/>
      <c r="L86" s="1212"/>
      <c r="M86" s="1212"/>
      <c r="N86" s="1212"/>
      <c r="O86" s="1212"/>
      <c r="P86" s="1212"/>
      <c r="Q86" s="1212"/>
      <c r="R86" s="1212"/>
      <c r="S86" s="1212"/>
      <c r="T86" s="1212"/>
      <c r="U86" s="1212"/>
      <c r="V86" s="1212"/>
      <c r="W86" s="1212"/>
      <c r="X86" s="1212"/>
      <c r="Y86" s="1212"/>
      <c r="Z86" s="1054"/>
      <c r="AA86" s="1054"/>
      <c r="AB86" s="1051"/>
      <c r="AC86" s="1051"/>
      <c r="AD86" s="1050"/>
      <c r="AE86" s="1050"/>
    </row>
    <row r="87" ht="25.5" customHeight="1" outlineLevel="1">
      <c r="A87" s="1398">
        <v>78.0</v>
      </c>
      <c r="B87" s="125" t="s">
        <v>2267</v>
      </c>
      <c r="C87" s="1409"/>
      <c r="D87" s="1192">
        <v>99.0</v>
      </c>
      <c r="E87" s="509" t="s">
        <v>2268</v>
      </c>
      <c r="F87" s="1192"/>
      <c r="G87" s="512">
        <f t="shared" ref="G87:G88" si="69">I87/D87</f>
        <v>0.1781818182</v>
      </c>
      <c r="H87" s="1402">
        <f t="shared" ref="H87:H88" si="70">(I87+I87*1.6)/D87</f>
        <v>0.4632727273</v>
      </c>
      <c r="I87" s="511">
        <v>17.64</v>
      </c>
      <c r="J87" s="513">
        <f t="shared" ref="J87:J88" si="71">D87-I87</f>
        <v>81.36</v>
      </c>
      <c r="K87" s="512">
        <f t="shared" ref="K87:K88" si="72">D87/I87-1</f>
        <v>4.612244898</v>
      </c>
      <c r="L87" s="1192"/>
      <c r="M87" s="1045"/>
      <c r="N87" s="511"/>
      <c r="O87" s="511"/>
      <c r="P87" s="1040"/>
      <c r="Q87" s="1045"/>
      <c r="R87" s="1192"/>
      <c r="S87" s="1045"/>
      <c r="T87" s="511"/>
      <c r="U87" s="511"/>
      <c r="V87" s="1040"/>
      <c r="W87" s="1045"/>
      <c r="X87" s="1192"/>
      <c r="Y87" s="1045"/>
      <c r="Z87" s="511"/>
      <c r="AA87" s="511"/>
      <c r="AB87" s="1040"/>
      <c r="AC87" s="1045"/>
      <c r="AD87" s="1040"/>
      <c r="AE87" s="1040"/>
    </row>
    <row r="88" ht="25.5" customHeight="1" outlineLevel="1">
      <c r="A88" s="1398"/>
      <c r="B88" s="125" t="s">
        <v>2229</v>
      </c>
      <c r="C88" s="1409"/>
      <c r="D88" s="1192">
        <v>99.0</v>
      </c>
      <c r="E88" s="509">
        <v>20.0</v>
      </c>
      <c r="F88" s="1192"/>
      <c r="G88" s="512">
        <f t="shared" si="69"/>
        <v>0.07292929293</v>
      </c>
      <c r="H88" s="1402">
        <f t="shared" si="70"/>
        <v>0.1896161616</v>
      </c>
      <c r="I88" s="511">
        <v>7.22</v>
      </c>
      <c r="J88" s="513">
        <f t="shared" si="71"/>
        <v>91.78</v>
      </c>
      <c r="K88" s="512">
        <f t="shared" si="72"/>
        <v>12.71191136</v>
      </c>
      <c r="L88" s="1192"/>
      <c r="M88" s="1045"/>
      <c r="N88" s="511"/>
      <c r="O88" s="511"/>
      <c r="P88" s="1040"/>
      <c r="Q88" s="1045"/>
      <c r="R88" s="1192"/>
      <c r="S88" s="1045"/>
      <c r="T88" s="511"/>
      <c r="U88" s="511"/>
      <c r="V88" s="1040"/>
      <c r="W88" s="1045"/>
      <c r="X88" s="1192"/>
      <c r="Y88" s="1045"/>
      <c r="Z88" s="511"/>
      <c r="AA88" s="511"/>
      <c r="AB88" s="1040"/>
      <c r="AC88" s="1045"/>
      <c r="AD88" s="1040"/>
      <c r="AE88" s="1040"/>
    </row>
    <row r="89" ht="25.5" customHeight="1" collapsed="1">
      <c r="A89" s="1048"/>
      <c r="B89" s="1405" t="str">
        <f>"ПАСХА апрель 2025 "&amp;COUNTA(B90:B98)&amp;" шт"</f>
        <v>ПАСХА апрель 2025 8 шт</v>
      </c>
      <c r="C89" s="1051"/>
      <c r="D89" s="1212"/>
      <c r="E89" s="1160"/>
      <c r="F89" s="1203"/>
      <c r="G89" s="1101">
        <f>AVERAGE(G90:G94)</f>
        <v>0.1565929594</v>
      </c>
      <c r="H89" s="1054"/>
      <c r="I89" s="1054"/>
      <c r="J89" s="1051"/>
      <c r="K89" s="1051"/>
      <c r="L89" s="1203" t="s">
        <v>2269</v>
      </c>
      <c r="M89" s="1212"/>
      <c r="N89" s="1212"/>
      <c r="O89" s="1212"/>
      <c r="P89" s="1212"/>
      <c r="Q89" s="1212"/>
      <c r="R89" s="1203" t="s">
        <v>2270</v>
      </c>
      <c r="S89" s="1212"/>
      <c r="T89" s="1212"/>
      <c r="U89" s="1212"/>
      <c r="V89" s="1212"/>
      <c r="W89" s="1212"/>
      <c r="X89" s="1212"/>
      <c r="Y89" s="1212"/>
      <c r="Z89" s="1054"/>
      <c r="AA89" s="1054"/>
      <c r="AB89" s="1051"/>
      <c r="AC89" s="1051"/>
      <c r="AD89" s="1050"/>
      <c r="AE89" s="1050"/>
    </row>
    <row r="90" ht="25.5" hidden="1" customHeight="1" outlineLevel="1">
      <c r="A90" s="1398">
        <v>79.0</v>
      </c>
      <c r="B90" s="125" t="s">
        <v>2271</v>
      </c>
      <c r="C90" s="1409"/>
      <c r="D90" s="1192">
        <v>599.0</v>
      </c>
      <c r="E90" s="509" t="s">
        <v>1385</v>
      </c>
      <c r="F90" s="1192"/>
      <c r="G90" s="512">
        <f t="shared" ref="G90:G96" si="73">I90/D90</f>
        <v>0.2771285476</v>
      </c>
      <c r="H90" s="511"/>
      <c r="I90" s="511">
        <v>166.0</v>
      </c>
      <c r="J90" s="513">
        <f t="shared" ref="J90:J96" si="74">D90-I90</f>
        <v>433</v>
      </c>
      <c r="K90" s="512">
        <f t="shared" ref="K90:K96" si="75">D90/I90-1</f>
        <v>2.608433735</v>
      </c>
      <c r="L90" s="1192">
        <f t="shared" ref="L90:L96" si="76">D90*0.9</f>
        <v>539.1</v>
      </c>
      <c r="M90" s="1402">
        <f t="shared" ref="M90:M96" si="77">O90/L90</f>
        <v>0.3079206084</v>
      </c>
      <c r="N90" s="511"/>
      <c r="O90" s="511">
        <v>166.0</v>
      </c>
      <c r="P90" s="1404">
        <f t="shared" ref="P90:P96" si="78">L90-O90</f>
        <v>373.1</v>
      </c>
      <c r="Q90" s="1402">
        <f t="shared" ref="Q90:Q96" si="79">L90/O90-1</f>
        <v>2.247590361</v>
      </c>
      <c r="R90" s="1192">
        <v>350.0</v>
      </c>
      <c r="S90" s="1402">
        <f t="shared" ref="S90:S96" si="80">U90/R90</f>
        <v>0.4742857143</v>
      </c>
      <c r="T90" s="511"/>
      <c r="U90" s="511">
        <v>166.0</v>
      </c>
      <c r="V90" s="1404">
        <f t="shared" ref="V90:V96" si="81">R90-U90</f>
        <v>184</v>
      </c>
      <c r="W90" s="1402">
        <f t="shared" ref="W90:W96" si="82">R90/U90-1</f>
        <v>1.108433735</v>
      </c>
      <c r="X90" s="1192"/>
      <c r="Y90" s="1045"/>
      <c r="Z90" s="511"/>
      <c r="AA90" s="511"/>
      <c r="AB90" s="1040"/>
      <c r="AC90" s="1045"/>
      <c r="AD90" s="1040"/>
      <c r="AE90" s="1040"/>
    </row>
    <row r="91" ht="25.5" hidden="1" customHeight="1" outlineLevel="1">
      <c r="A91" s="1040">
        <v>80.0</v>
      </c>
      <c r="B91" s="125" t="s">
        <v>2272</v>
      </c>
      <c r="C91" s="1215" t="s">
        <v>2273</v>
      </c>
      <c r="D91" s="1192">
        <v>349.0</v>
      </c>
      <c r="E91" s="509" t="s">
        <v>1306</v>
      </c>
      <c r="F91" s="1192"/>
      <c r="G91" s="512">
        <f t="shared" si="73"/>
        <v>0.2808022923</v>
      </c>
      <c r="H91" s="511"/>
      <c r="I91" s="511">
        <v>98.0</v>
      </c>
      <c r="J91" s="513">
        <f t="shared" si="74"/>
        <v>251</v>
      </c>
      <c r="K91" s="512">
        <f t="shared" si="75"/>
        <v>2.56122449</v>
      </c>
      <c r="L91" s="1192">
        <f t="shared" si="76"/>
        <v>314.1</v>
      </c>
      <c r="M91" s="1402">
        <f t="shared" si="77"/>
        <v>0.3502069405</v>
      </c>
      <c r="N91" s="511"/>
      <c r="O91" s="511">
        <v>110.0</v>
      </c>
      <c r="P91" s="1404">
        <f t="shared" si="78"/>
        <v>204.1</v>
      </c>
      <c r="Q91" s="1402">
        <f t="shared" si="79"/>
        <v>1.855454545</v>
      </c>
      <c r="R91" s="1192">
        <v>200.0</v>
      </c>
      <c r="S91" s="1402">
        <f t="shared" si="80"/>
        <v>0.49</v>
      </c>
      <c r="T91" s="511"/>
      <c r="U91" s="511">
        <v>98.0</v>
      </c>
      <c r="V91" s="1404">
        <f t="shared" si="81"/>
        <v>102</v>
      </c>
      <c r="W91" s="1402">
        <f t="shared" si="82"/>
        <v>1.040816327</v>
      </c>
      <c r="X91" s="1192"/>
      <c r="Y91" s="1045"/>
      <c r="Z91" s="511"/>
      <c r="AA91" s="511"/>
      <c r="AB91" s="1040"/>
      <c r="AC91" s="1045"/>
      <c r="AD91" s="1040"/>
      <c r="AE91" s="1040"/>
    </row>
    <row r="92" ht="25.5" hidden="1" customHeight="1" outlineLevel="1">
      <c r="A92" s="1398">
        <v>81.0</v>
      </c>
      <c r="B92" s="125" t="s">
        <v>2274</v>
      </c>
      <c r="C92" s="1215" t="s">
        <v>2275</v>
      </c>
      <c r="D92" s="1192">
        <v>199.0</v>
      </c>
      <c r="E92" s="509">
        <v>45.0</v>
      </c>
      <c r="F92" s="1192"/>
      <c r="G92" s="512">
        <f t="shared" si="73"/>
        <v>0.05527638191</v>
      </c>
      <c r="H92" s="511"/>
      <c r="I92" s="511">
        <v>11.0</v>
      </c>
      <c r="J92" s="513">
        <f t="shared" si="74"/>
        <v>188</v>
      </c>
      <c r="K92" s="512">
        <f t="shared" si="75"/>
        <v>17.09090909</v>
      </c>
      <c r="L92" s="1192">
        <f t="shared" si="76"/>
        <v>179.1</v>
      </c>
      <c r="M92" s="1402">
        <f t="shared" si="77"/>
        <v>0.06141820212</v>
      </c>
      <c r="N92" s="511"/>
      <c r="O92" s="511">
        <v>11.0</v>
      </c>
      <c r="P92" s="1404">
        <f t="shared" si="78"/>
        <v>168.1</v>
      </c>
      <c r="Q92" s="1402">
        <f t="shared" si="79"/>
        <v>15.28181818</v>
      </c>
      <c r="R92" s="1192"/>
      <c r="S92" s="1402" t="str">
        <f t="shared" si="80"/>
        <v>#DIV/0!</v>
      </c>
      <c r="T92" s="511"/>
      <c r="U92" s="511">
        <v>11.0</v>
      </c>
      <c r="V92" s="1404">
        <f t="shared" si="81"/>
        <v>-11</v>
      </c>
      <c r="W92" s="1402">
        <f t="shared" si="82"/>
        <v>-1</v>
      </c>
      <c r="X92" s="1192"/>
      <c r="Y92" s="1045"/>
      <c r="Z92" s="511"/>
      <c r="AA92" s="511"/>
      <c r="AB92" s="1040"/>
      <c r="AC92" s="1045"/>
      <c r="AD92" s="1040"/>
      <c r="AE92" s="1040"/>
    </row>
    <row r="93" ht="25.5" hidden="1" customHeight="1" outlineLevel="1">
      <c r="A93" s="1040">
        <v>82.0</v>
      </c>
      <c r="B93" s="125" t="s">
        <v>2276</v>
      </c>
      <c r="C93" s="1215" t="s">
        <v>2277</v>
      </c>
      <c r="D93" s="1192">
        <v>499.0</v>
      </c>
      <c r="E93" s="509">
        <v>120.0</v>
      </c>
      <c r="F93" s="1192"/>
      <c r="G93" s="512">
        <f t="shared" si="73"/>
        <v>0.1062124248</v>
      </c>
      <c r="H93" s="511"/>
      <c r="I93" s="511">
        <v>53.0</v>
      </c>
      <c r="J93" s="513">
        <f t="shared" si="74"/>
        <v>446</v>
      </c>
      <c r="K93" s="512">
        <f t="shared" si="75"/>
        <v>8.41509434</v>
      </c>
      <c r="L93" s="1192">
        <f t="shared" si="76"/>
        <v>449.1</v>
      </c>
      <c r="M93" s="1402">
        <f t="shared" si="77"/>
        <v>0.1180138054</v>
      </c>
      <c r="N93" s="511"/>
      <c r="O93" s="511">
        <v>53.0</v>
      </c>
      <c r="P93" s="1404">
        <f t="shared" si="78"/>
        <v>396.1</v>
      </c>
      <c r="Q93" s="1402">
        <f t="shared" si="79"/>
        <v>7.473584906</v>
      </c>
      <c r="R93" s="1192"/>
      <c r="S93" s="1402" t="str">
        <f t="shared" si="80"/>
        <v>#DIV/0!</v>
      </c>
      <c r="T93" s="511"/>
      <c r="U93" s="511">
        <v>53.0</v>
      </c>
      <c r="V93" s="1404">
        <f t="shared" si="81"/>
        <v>-53</v>
      </c>
      <c r="W93" s="1402">
        <f t="shared" si="82"/>
        <v>-1</v>
      </c>
      <c r="X93" s="1192"/>
      <c r="Y93" s="1045"/>
      <c r="Z93" s="511"/>
      <c r="AA93" s="511"/>
      <c r="AB93" s="1040"/>
      <c r="AC93" s="1045"/>
      <c r="AD93" s="1040"/>
      <c r="AE93" s="1040"/>
    </row>
    <row r="94" ht="25.5" hidden="1" customHeight="1" outlineLevel="1">
      <c r="A94" s="1398">
        <v>83.0</v>
      </c>
      <c r="B94" s="125" t="s">
        <v>2278</v>
      </c>
      <c r="C94" s="1409"/>
      <c r="D94" s="1192">
        <v>299.0</v>
      </c>
      <c r="E94" s="509">
        <v>83.0</v>
      </c>
      <c r="F94" s="1192"/>
      <c r="G94" s="512">
        <f t="shared" si="73"/>
        <v>0.0635451505</v>
      </c>
      <c r="H94" s="511"/>
      <c r="I94" s="511">
        <v>19.0</v>
      </c>
      <c r="J94" s="513">
        <f t="shared" si="74"/>
        <v>280</v>
      </c>
      <c r="K94" s="512">
        <f t="shared" si="75"/>
        <v>14.73684211</v>
      </c>
      <c r="L94" s="1192">
        <f t="shared" si="76"/>
        <v>269.1</v>
      </c>
      <c r="M94" s="1402">
        <f t="shared" si="77"/>
        <v>0.07060572278</v>
      </c>
      <c r="N94" s="511"/>
      <c r="O94" s="511">
        <v>19.0</v>
      </c>
      <c r="P94" s="1404">
        <f t="shared" si="78"/>
        <v>250.1</v>
      </c>
      <c r="Q94" s="1402">
        <f t="shared" si="79"/>
        <v>13.16315789</v>
      </c>
      <c r="R94" s="1192">
        <v>110.0</v>
      </c>
      <c r="S94" s="1402">
        <f t="shared" si="80"/>
        <v>0.1727272727</v>
      </c>
      <c r="T94" s="511"/>
      <c r="U94" s="511">
        <v>19.0</v>
      </c>
      <c r="V94" s="1404">
        <f t="shared" si="81"/>
        <v>91</v>
      </c>
      <c r="W94" s="1402">
        <f t="shared" si="82"/>
        <v>4.789473684</v>
      </c>
      <c r="X94" s="1192"/>
      <c r="Y94" s="1045"/>
      <c r="Z94" s="511"/>
      <c r="AA94" s="511"/>
      <c r="AB94" s="1040"/>
      <c r="AC94" s="1045"/>
      <c r="AD94" s="1040"/>
      <c r="AE94" s="1040"/>
    </row>
    <row r="95" ht="25.5" hidden="1" customHeight="1" outlineLevel="1">
      <c r="A95" s="1040">
        <v>84.0</v>
      </c>
      <c r="B95" s="125" t="s">
        <v>2279</v>
      </c>
      <c r="C95" s="1409"/>
      <c r="D95" s="1192">
        <v>699.0</v>
      </c>
      <c r="E95" s="509">
        <v>140.0</v>
      </c>
      <c r="F95" s="1192"/>
      <c r="G95" s="512">
        <f t="shared" si="73"/>
        <v>0.1072961373</v>
      </c>
      <c r="H95" s="511"/>
      <c r="I95" s="511">
        <v>75.0</v>
      </c>
      <c r="J95" s="513">
        <f t="shared" si="74"/>
        <v>624</v>
      </c>
      <c r="K95" s="512">
        <f t="shared" si="75"/>
        <v>8.32</v>
      </c>
      <c r="L95" s="1192">
        <f t="shared" si="76"/>
        <v>629.1</v>
      </c>
      <c r="M95" s="1402">
        <f t="shared" si="77"/>
        <v>0.1192179304</v>
      </c>
      <c r="N95" s="511"/>
      <c r="O95" s="511">
        <v>75.0</v>
      </c>
      <c r="P95" s="1404">
        <f t="shared" si="78"/>
        <v>554.1</v>
      </c>
      <c r="Q95" s="1402">
        <f t="shared" si="79"/>
        <v>7.388</v>
      </c>
      <c r="R95" s="1192"/>
      <c r="S95" s="1402" t="str">
        <f t="shared" si="80"/>
        <v>#DIV/0!</v>
      </c>
      <c r="T95" s="511"/>
      <c r="U95" s="511">
        <v>75.0</v>
      </c>
      <c r="V95" s="1404">
        <f t="shared" si="81"/>
        <v>-75</v>
      </c>
      <c r="W95" s="1402">
        <f t="shared" si="82"/>
        <v>-1</v>
      </c>
      <c r="X95" s="1192"/>
      <c r="Y95" s="1045"/>
      <c r="Z95" s="511"/>
      <c r="AA95" s="511"/>
      <c r="AB95" s="1040"/>
      <c r="AC95" s="1045"/>
      <c r="AD95" s="1040"/>
      <c r="AE95" s="1040"/>
    </row>
    <row r="96" ht="25.5" hidden="1" customHeight="1" outlineLevel="1">
      <c r="A96" s="1040">
        <v>85.0</v>
      </c>
      <c r="B96" s="125" t="s">
        <v>2280</v>
      </c>
      <c r="C96" s="1409"/>
      <c r="D96" s="1192">
        <v>999.0</v>
      </c>
      <c r="E96" s="509">
        <v>410.0</v>
      </c>
      <c r="F96" s="1192"/>
      <c r="G96" s="512">
        <f t="shared" si="73"/>
        <v>0.3193193193</v>
      </c>
      <c r="H96" s="511"/>
      <c r="I96" s="511">
        <v>319.0</v>
      </c>
      <c r="J96" s="513">
        <f t="shared" si="74"/>
        <v>680</v>
      </c>
      <c r="K96" s="512">
        <f t="shared" si="75"/>
        <v>2.131661442</v>
      </c>
      <c r="L96" s="1192">
        <f t="shared" si="76"/>
        <v>899.1</v>
      </c>
      <c r="M96" s="1402">
        <f t="shared" si="77"/>
        <v>0.3547992437</v>
      </c>
      <c r="N96" s="511"/>
      <c r="O96" s="511">
        <v>319.0</v>
      </c>
      <c r="P96" s="1404">
        <f t="shared" si="78"/>
        <v>580.1</v>
      </c>
      <c r="Q96" s="1402">
        <f t="shared" si="79"/>
        <v>1.818495298</v>
      </c>
      <c r="R96" s="1192"/>
      <c r="S96" s="1402" t="str">
        <f t="shared" si="80"/>
        <v>#DIV/0!</v>
      </c>
      <c r="T96" s="511"/>
      <c r="U96" s="511">
        <v>319.0</v>
      </c>
      <c r="V96" s="1404">
        <f t="shared" si="81"/>
        <v>-319</v>
      </c>
      <c r="W96" s="1402">
        <f t="shared" si="82"/>
        <v>-1</v>
      </c>
      <c r="X96" s="1192"/>
      <c r="Y96" s="1045"/>
      <c r="Z96" s="511"/>
      <c r="AA96" s="511"/>
      <c r="AB96" s="1040"/>
      <c r="AC96" s="1045"/>
      <c r="AD96" s="1040"/>
      <c r="AE96" s="1040"/>
    </row>
    <row r="97" ht="25.5" customHeight="1">
      <c r="A97" s="1040"/>
      <c r="B97" s="125" t="s">
        <v>2281</v>
      </c>
      <c r="C97" s="1409"/>
      <c r="D97" s="1192"/>
      <c r="E97" s="509"/>
      <c r="F97" s="1192"/>
      <c r="G97" s="1045"/>
      <c r="H97" s="511"/>
      <c r="I97" s="511"/>
      <c r="J97" s="1040"/>
      <c r="K97" s="1045"/>
      <c r="L97" s="1192"/>
      <c r="M97" s="1045"/>
      <c r="N97" s="511"/>
      <c r="O97" s="511"/>
      <c r="P97" s="1040"/>
      <c r="Q97" s="1045"/>
      <c r="R97" s="1192">
        <v>100.0</v>
      </c>
      <c r="S97" s="1045"/>
      <c r="T97" s="511"/>
      <c r="U97" s="511">
        <f>U93/3</f>
        <v>17.66666667</v>
      </c>
      <c r="V97" s="1040"/>
      <c r="W97" s="1045"/>
      <c r="X97" s="1192"/>
      <c r="Y97" s="1045"/>
      <c r="Z97" s="511"/>
      <c r="AA97" s="511"/>
      <c r="AB97" s="1040"/>
      <c r="AC97" s="1045"/>
      <c r="AD97" s="1040"/>
      <c r="AE97" s="1040"/>
    </row>
    <row r="98" ht="25.5" customHeight="1">
      <c r="A98" s="1040"/>
      <c r="B98" s="125"/>
      <c r="C98" s="1409"/>
      <c r="D98" s="1192"/>
      <c r="E98" s="509"/>
      <c r="F98" s="1192"/>
      <c r="G98" s="1045"/>
      <c r="H98" s="511"/>
      <c r="I98" s="511"/>
      <c r="J98" s="1040"/>
      <c r="K98" s="1045"/>
      <c r="L98" s="1192"/>
      <c r="M98" s="1045"/>
      <c r="N98" s="511"/>
      <c r="O98" s="511"/>
      <c r="P98" s="1040"/>
      <c r="Q98" s="1045"/>
      <c r="R98" s="1192"/>
      <c r="S98" s="1045"/>
      <c r="T98" s="511"/>
      <c r="U98" s="511"/>
      <c r="V98" s="1040"/>
      <c r="W98" s="1045"/>
      <c r="X98" s="1192"/>
      <c r="Y98" s="1045"/>
      <c r="Z98" s="511"/>
      <c r="AA98" s="511"/>
      <c r="AB98" s="1040"/>
      <c r="AC98" s="1045"/>
      <c r="AD98" s="1040"/>
      <c r="AE98" s="1040"/>
    </row>
    <row r="99" ht="25.5" customHeight="1">
      <c r="A99" s="1040"/>
      <c r="B99" s="125"/>
      <c r="C99" s="1409"/>
      <c r="D99" s="1192"/>
      <c r="E99" s="509"/>
      <c r="F99" s="1192"/>
      <c r="G99" s="1045"/>
      <c r="H99" s="511"/>
      <c r="I99" s="511"/>
      <c r="J99" s="1040"/>
      <c r="K99" s="1045"/>
      <c r="L99" s="1192"/>
      <c r="M99" s="1045"/>
      <c r="N99" s="511"/>
      <c r="O99" s="511"/>
      <c r="P99" s="1040"/>
      <c r="Q99" s="1045"/>
      <c r="R99" s="1192"/>
      <c r="S99" s="1045"/>
      <c r="T99" s="511"/>
      <c r="U99" s="511"/>
      <c r="V99" s="1040"/>
      <c r="W99" s="1045"/>
      <c r="X99" s="1192"/>
      <c r="Y99" s="1045"/>
      <c r="Z99" s="511"/>
      <c r="AA99" s="511"/>
      <c r="AB99" s="1040"/>
      <c r="AC99" s="1045"/>
      <c r="AD99" s="1040"/>
      <c r="AE99" s="1040"/>
    </row>
    <row r="100" ht="25.5" customHeight="1">
      <c r="A100" s="1040"/>
      <c r="B100" s="125"/>
      <c r="C100" s="1409"/>
      <c r="D100" s="1192"/>
      <c r="E100" s="509"/>
      <c r="F100" s="1192"/>
      <c r="G100" s="1045"/>
      <c r="H100" s="511"/>
      <c r="I100" s="511"/>
      <c r="J100" s="1040"/>
      <c r="K100" s="1045"/>
      <c r="L100" s="1192"/>
      <c r="M100" s="1045"/>
      <c r="N100" s="511"/>
      <c r="O100" s="511"/>
      <c r="P100" s="1040"/>
      <c r="Q100" s="1045"/>
      <c r="R100" s="1192"/>
      <c r="S100" s="1045"/>
      <c r="T100" s="511"/>
      <c r="U100" s="511"/>
      <c r="V100" s="1040"/>
      <c r="W100" s="1045"/>
      <c r="X100" s="1192"/>
      <c r="Y100" s="1045"/>
      <c r="Z100" s="511"/>
      <c r="AA100" s="511"/>
      <c r="AB100" s="1040"/>
      <c r="AC100" s="1045"/>
      <c r="AD100" s="1040"/>
      <c r="AE100" s="1040"/>
    </row>
    <row r="101" ht="25.5" customHeight="1">
      <c r="A101" s="1040"/>
      <c r="B101" s="125"/>
      <c r="C101" s="1409"/>
      <c r="D101" s="1192"/>
      <c r="E101" s="509"/>
      <c r="F101" s="1192"/>
      <c r="G101" s="1045"/>
      <c r="H101" s="511"/>
      <c r="I101" s="511"/>
      <c r="J101" s="1040"/>
      <c r="K101" s="1045"/>
      <c r="L101" s="1192"/>
      <c r="M101" s="1045"/>
      <c r="N101" s="511"/>
      <c r="O101" s="511"/>
      <c r="P101" s="1040"/>
      <c r="Q101" s="1045"/>
      <c r="R101" s="1192"/>
      <c r="S101" s="1045"/>
      <c r="T101" s="511"/>
      <c r="U101" s="511"/>
      <c r="V101" s="1040"/>
      <c r="W101" s="1045"/>
      <c r="X101" s="1192"/>
      <c r="Y101" s="1045"/>
      <c r="Z101" s="511"/>
      <c r="AA101" s="511"/>
      <c r="AB101" s="1040"/>
      <c r="AC101" s="1045"/>
      <c r="AD101" s="1040"/>
      <c r="AE101" s="1040"/>
    </row>
    <row r="102" ht="25.5" customHeight="1">
      <c r="A102" s="1040"/>
      <c r="B102" s="125"/>
      <c r="C102" s="1409"/>
      <c r="D102" s="1192"/>
      <c r="E102" s="509"/>
      <c r="F102" s="1192"/>
      <c r="G102" s="1045"/>
      <c r="H102" s="511"/>
      <c r="I102" s="511"/>
      <c r="J102" s="1040"/>
      <c r="K102" s="1045"/>
      <c r="L102" s="1192"/>
      <c r="M102" s="1045"/>
      <c r="N102" s="511"/>
      <c r="O102" s="511"/>
      <c r="P102" s="1040"/>
      <c r="Q102" s="1045"/>
      <c r="R102" s="1192"/>
      <c r="S102" s="1045"/>
      <c r="T102" s="511"/>
      <c r="U102" s="511"/>
      <c r="V102" s="1040"/>
      <c r="W102" s="1045"/>
      <c r="X102" s="1192"/>
      <c r="Y102" s="1045"/>
      <c r="Z102" s="511"/>
      <c r="AA102" s="511"/>
      <c r="AB102" s="1040"/>
      <c r="AC102" s="1045"/>
      <c r="AD102" s="1040"/>
      <c r="AE102" s="1040"/>
    </row>
    <row r="103" ht="25.5" customHeight="1">
      <c r="A103" s="1040"/>
      <c r="B103" s="125"/>
      <c r="C103" s="1409"/>
      <c r="D103" s="1192"/>
      <c r="E103" s="509"/>
      <c r="F103" s="1192"/>
      <c r="G103" s="1045"/>
      <c r="H103" s="511"/>
      <c r="I103" s="511"/>
      <c r="J103" s="1040"/>
      <c r="K103" s="1045"/>
      <c r="L103" s="1192"/>
      <c r="M103" s="1045"/>
      <c r="N103" s="511"/>
      <c r="O103" s="511"/>
      <c r="P103" s="1040"/>
      <c r="Q103" s="1045"/>
      <c r="R103" s="1192"/>
      <c r="S103" s="1045"/>
      <c r="T103" s="511"/>
      <c r="U103" s="511"/>
      <c r="V103" s="1040"/>
      <c r="W103" s="1045"/>
      <c r="X103" s="1192"/>
      <c r="Y103" s="1045"/>
      <c r="Z103" s="511"/>
      <c r="AA103" s="511"/>
      <c r="AB103" s="1040"/>
      <c r="AC103" s="1045"/>
      <c r="AD103" s="1040"/>
      <c r="AE103" s="1040"/>
    </row>
    <row r="104" ht="25.5" customHeight="1">
      <c r="A104" s="1040"/>
      <c r="B104" s="125"/>
      <c r="C104" s="1409"/>
      <c r="D104" s="1192"/>
      <c r="E104" s="509"/>
      <c r="F104" s="1192"/>
      <c r="G104" s="1045"/>
      <c r="H104" s="511"/>
      <c r="I104" s="511"/>
      <c r="J104" s="1040"/>
      <c r="K104" s="1045"/>
      <c r="L104" s="1192"/>
      <c r="M104" s="1045"/>
      <c r="N104" s="511"/>
      <c r="O104" s="511"/>
      <c r="P104" s="1040"/>
      <c r="Q104" s="1045"/>
      <c r="R104" s="1192"/>
      <c r="S104" s="1045"/>
      <c r="T104" s="511"/>
      <c r="U104" s="511"/>
      <c r="V104" s="1040"/>
      <c r="W104" s="1045"/>
      <c r="X104" s="1192"/>
      <c r="Y104" s="1045"/>
      <c r="Z104" s="511"/>
      <c r="AA104" s="511"/>
      <c r="AB104" s="1040"/>
      <c r="AC104" s="1045"/>
      <c r="AD104" s="1040"/>
      <c r="AE104" s="1040"/>
    </row>
    <row r="105" ht="25.5" customHeight="1">
      <c r="A105" s="1040"/>
      <c r="B105" s="125"/>
      <c r="C105" s="1409"/>
      <c r="D105" s="1192"/>
      <c r="E105" s="509"/>
      <c r="F105" s="1192"/>
      <c r="G105" s="1045"/>
      <c r="H105" s="511"/>
      <c r="I105" s="511"/>
      <c r="J105" s="1040"/>
      <c r="K105" s="1045"/>
      <c r="L105" s="1192"/>
      <c r="M105" s="1045"/>
      <c r="N105" s="511"/>
      <c r="O105" s="511"/>
      <c r="P105" s="1040"/>
      <c r="Q105" s="1045"/>
      <c r="R105" s="1192"/>
      <c r="S105" s="1045"/>
      <c r="T105" s="511"/>
      <c r="U105" s="511"/>
      <c r="V105" s="1040"/>
      <c r="W105" s="1045"/>
      <c r="X105" s="1192"/>
      <c r="Y105" s="1045"/>
      <c r="Z105" s="511"/>
      <c r="AA105" s="511"/>
      <c r="AB105" s="1040"/>
      <c r="AC105" s="1045"/>
      <c r="AD105" s="1040"/>
      <c r="AE105" s="1040"/>
    </row>
    <row r="106" ht="25.5" customHeight="1">
      <c r="A106" s="1040"/>
      <c r="B106" s="125"/>
      <c r="C106" s="1409"/>
      <c r="D106" s="1192"/>
      <c r="E106" s="509"/>
      <c r="F106" s="1192"/>
      <c r="G106" s="1045"/>
      <c r="H106" s="511"/>
      <c r="I106" s="511"/>
      <c r="J106" s="1040"/>
      <c r="K106" s="1045"/>
      <c r="L106" s="1192"/>
      <c r="M106" s="1045"/>
      <c r="N106" s="511"/>
      <c r="O106" s="511"/>
      <c r="P106" s="1040"/>
      <c r="Q106" s="1045"/>
      <c r="R106" s="1192"/>
      <c r="S106" s="1045"/>
      <c r="T106" s="511"/>
      <c r="U106" s="511"/>
      <c r="V106" s="1040"/>
      <c r="W106" s="1045"/>
      <c r="X106" s="1192"/>
      <c r="Y106" s="1045"/>
      <c r="Z106" s="511"/>
      <c r="AA106" s="511"/>
      <c r="AB106" s="1040"/>
      <c r="AC106" s="1045"/>
      <c r="AD106" s="1040"/>
      <c r="AE106" s="1040"/>
    </row>
    <row r="107" ht="25.5" customHeight="1">
      <c r="A107" s="1040"/>
      <c r="B107" s="125"/>
      <c r="C107" s="1409"/>
      <c r="D107" s="1192"/>
      <c r="E107" s="509"/>
      <c r="F107" s="1192"/>
      <c r="G107" s="1045"/>
      <c r="H107" s="511"/>
      <c r="I107" s="511"/>
      <c r="J107" s="1040"/>
      <c r="K107" s="1045"/>
      <c r="L107" s="1192"/>
      <c r="M107" s="1045"/>
      <c r="N107" s="511"/>
      <c r="O107" s="511"/>
      <c r="P107" s="1040"/>
      <c r="Q107" s="1045"/>
      <c r="R107" s="1192"/>
      <c r="S107" s="1045"/>
      <c r="T107" s="511"/>
      <c r="U107" s="511"/>
      <c r="V107" s="1040"/>
      <c r="W107" s="1045"/>
      <c r="X107" s="1192"/>
      <c r="Y107" s="1045"/>
      <c r="Z107" s="511"/>
      <c r="AA107" s="511"/>
      <c r="AB107" s="1040"/>
      <c r="AC107" s="1045"/>
      <c r="AD107" s="1040"/>
      <c r="AE107" s="1040"/>
    </row>
    <row r="108" ht="25.5" customHeight="1">
      <c r="A108" s="1040"/>
      <c r="B108" s="125"/>
      <c r="C108" s="1409"/>
      <c r="D108" s="1192"/>
      <c r="E108" s="509"/>
      <c r="F108" s="1192"/>
      <c r="G108" s="1045"/>
      <c r="H108" s="511"/>
      <c r="I108" s="511"/>
      <c r="J108" s="1040"/>
      <c r="K108" s="1045"/>
      <c r="L108" s="1192"/>
      <c r="M108" s="1045"/>
      <c r="N108" s="511"/>
      <c r="O108" s="511"/>
      <c r="P108" s="1040"/>
      <c r="Q108" s="1045"/>
      <c r="R108" s="1192"/>
      <c r="S108" s="1045"/>
      <c r="T108" s="511"/>
      <c r="U108" s="511"/>
      <c r="V108" s="1040"/>
      <c r="W108" s="1045"/>
      <c r="X108" s="1192"/>
      <c r="Y108" s="1045"/>
      <c r="Z108" s="511"/>
      <c r="AA108" s="511"/>
      <c r="AB108" s="1040"/>
      <c r="AC108" s="1045"/>
      <c r="AD108" s="1040"/>
      <c r="AE108" s="1040"/>
    </row>
    <row r="109" ht="25.5" customHeight="1">
      <c r="A109" s="1040"/>
      <c r="B109" s="125"/>
      <c r="C109" s="1409"/>
      <c r="D109" s="1192"/>
      <c r="E109" s="509"/>
      <c r="F109" s="1192"/>
      <c r="G109" s="1045"/>
      <c r="H109" s="511"/>
      <c r="I109" s="511"/>
      <c r="J109" s="1040"/>
      <c r="K109" s="1045"/>
      <c r="L109" s="1192"/>
      <c r="M109" s="1045"/>
      <c r="N109" s="511"/>
      <c r="O109" s="511"/>
      <c r="P109" s="1040"/>
      <c r="Q109" s="1045"/>
      <c r="R109" s="1192"/>
      <c r="S109" s="1045"/>
      <c r="T109" s="511"/>
      <c r="U109" s="511"/>
      <c r="V109" s="1040"/>
      <c r="W109" s="1045"/>
      <c r="X109" s="1192"/>
      <c r="Y109" s="1045"/>
      <c r="Z109" s="511"/>
      <c r="AA109" s="511"/>
      <c r="AB109" s="1040"/>
      <c r="AC109" s="1045"/>
      <c r="AD109" s="1040"/>
      <c r="AE109" s="1040"/>
    </row>
    <row r="110" ht="25.5" customHeight="1">
      <c r="A110" s="1040"/>
      <c r="B110" s="125"/>
      <c r="C110" s="1409"/>
      <c r="D110" s="1192"/>
      <c r="E110" s="509"/>
      <c r="F110" s="1192"/>
      <c r="G110" s="1045"/>
      <c r="H110" s="511"/>
      <c r="I110" s="511"/>
      <c r="J110" s="1040"/>
      <c r="K110" s="1045"/>
      <c r="L110" s="1192"/>
      <c r="M110" s="1045"/>
      <c r="N110" s="511"/>
      <c r="O110" s="511"/>
      <c r="P110" s="1040"/>
      <c r="Q110" s="1045"/>
      <c r="R110" s="1192"/>
      <c r="S110" s="1045"/>
      <c r="T110" s="511"/>
      <c r="U110" s="511"/>
      <c r="V110" s="1040"/>
      <c r="W110" s="1045"/>
      <c r="X110" s="1192"/>
      <c r="Y110" s="1045"/>
      <c r="Z110" s="511"/>
      <c r="AA110" s="511"/>
      <c r="AB110" s="1040"/>
      <c r="AC110" s="1045"/>
      <c r="AD110" s="1040"/>
      <c r="AE110" s="1040"/>
    </row>
  </sheetData>
  <mergeCells count="15">
    <mergeCell ref="R21:W21"/>
    <mergeCell ref="X21:AC21"/>
    <mergeCell ref="X22:AC22"/>
    <mergeCell ref="X23:AC23"/>
    <mergeCell ref="X25:AC25"/>
    <mergeCell ref="X31:AC31"/>
    <mergeCell ref="R37:W37"/>
    <mergeCell ref="X37:AC37"/>
    <mergeCell ref="A1:B1"/>
    <mergeCell ref="R4:W4"/>
    <mergeCell ref="X4:AC4"/>
    <mergeCell ref="X8:AC8"/>
    <mergeCell ref="X9:AC9"/>
    <mergeCell ref="X14:AC14"/>
    <mergeCell ref="X17:AC17"/>
  </mergeCells>
  <conditionalFormatting sqref="G1:G110 M1:M110 S1:S3 Y1:Y3 H3:H38 N3:N38 T3 Z3 S5:T20 Y5:Z7 Y10:Z13 Y15:Z16 Y18:Z20 S22:T36 Y24:Z24 Y26:Z30 Y32:Z36 S38:S110 T38 Y38:Y110 Z38 H40:H42 H75:H85 H87:H88">
    <cfRule type="colorScale" priority="1">
      <colorScale>
        <cfvo type="min"/>
        <cfvo type="percentile" val="50"/>
        <cfvo type="max"/>
        <color rgb="FF57BB8A"/>
        <color rgb="FFFFFFFF"/>
        <color rgb="FFE67C73"/>
      </colorScale>
    </cfRule>
  </conditionalFormatting>
  <conditionalFormatting sqref="AD1:AE110">
    <cfRule type="containsText" dxfId="0" priority="2" operator="containsText" text="нет">
      <formula>NOT(ISERROR(SEARCH(("нет"),(AD1))))</formula>
    </cfRule>
  </conditionalFormatting>
  <conditionalFormatting sqref="F1:F86 L1:L86 R1:R86 X1:X86 S4:W4 Y4:AC9 Y14:AC17 S21:W21 Y21:AC23 Y25:AC27 Y31:AC31 S36:W37 Y36:AC37 M39:Q39 S39:W39 Y39:AC39 M43:Q43 S43:W43 Y43:AC43 M47:Q47 S47:W47 Y47:AC47 M74:Q74 S74:W74 Y74 C75 M86:Q86 S86:W86 Y86 F89 L89:Y89">
    <cfRule type="colorScale" priority="3">
      <colorScale>
        <cfvo type="min"/>
        <cfvo type="max"/>
        <color rgb="FFFFFFFF"/>
        <color rgb="FFE67C73"/>
      </colorScale>
    </cfRule>
  </conditionalFormatting>
  <conditionalFormatting sqref="D4:D38">
    <cfRule type="colorScale" priority="4">
      <colorScale>
        <cfvo type="min"/>
        <cfvo type="max"/>
        <color rgb="FFFFFFFF"/>
        <color rgb="FF00FF00"/>
      </colorScale>
    </cfRule>
  </conditionalFormatting>
  <dataValidations>
    <dataValidation type="list" allowBlank="1" showErrorMessage="1" sqref="AD3:AE110">
      <formula1>"да,нет"</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outlineLevelCol="1" outlineLevelRow="1"/>
  <cols>
    <col customWidth="1" min="1" max="1" width="6.14"/>
    <col customWidth="1" min="2" max="2" width="26.86"/>
    <col customWidth="1" min="3" max="3" width="22.14"/>
    <col customWidth="1" min="4" max="4" width="15.14"/>
    <col customWidth="1" min="5" max="5" width="7.57"/>
    <col customWidth="1" min="6" max="6" width="13.71"/>
    <col customWidth="1" min="7" max="7" width="6.86"/>
    <col customWidth="1" min="8" max="9" width="9.57" outlineLevel="1"/>
    <col customWidth="1" min="10" max="10" width="7.29" outlineLevel="1"/>
    <col customWidth="1" min="11" max="11" width="6.71" outlineLevel="1"/>
    <col customWidth="1" min="12" max="12" width="13.71"/>
    <col customWidth="1" min="13" max="13" width="5.43"/>
    <col customWidth="1" min="14" max="14" width="9.71" outlineLevel="1"/>
    <col customWidth="1" min="15" max="15" width="7.29" outlineLevel="1"/>
    <col customWidth="1" min="16" max="16" width="6.71" outlineLevel="1"/>
    <col customWidth="1" min="17" max="17" width="13.71"/>
    <col customWidth="1" min="18" max="18" width="7.14"/>
    <col customWidth="1" min="19" max="19" width="9.71" outlineLevel="1"/>
    <col customWidth="1" min="20" max="20" width="7.29" outlineLevel="1"/>
    <col customWidth="1" min="21" max="21" width="6.71" outlineLevel="1"/>
    <col customWidth="1" min="22" max="22" width="13.71"/>
    <col customWidth="1" min="23" max="23" width="5.43"/>
    <col customWidth="1" min="24" max="24" width="7.57" outlineLevel="1"/>
    <col customWidth="1" min="25" max="25" width="7.29" outlineLevel="1"/>
    <col customWidth="1" min="26" max="26" width="6.71" outlineLevel="1"/>
    <col customWidth="1" min="27" max="27" width="9.71"/>
    <col customWidth="1" hidden="1" min="28" max="28" width="12.57"/>
  </cols>
  <sheetData>
    <row r="1" ht="25.5" customHeight="1">
      <c r="A1" s="1040"/>
      <c r="C1" s="1040" t="s">
        <v>2282</v>
      </c>
      <c r="D1" s="1410">
        <v>45862.0</v>
      </c>
      <c r="E1" s="1042"/>
      <c r="F1" s="1194" t="s">
        <v>2283</v>
      </c>
      <c r="G1" s="1045"/>
      <c r="H1" s="511"/>
      <c r="I1" s="511"/>
      <c r="J1" s="1040"/>
      <c r="K1" s="1040"/>
      <c r="L1" s="1194"/>
      <c r="M1" s="1045"/>
      <c r="N1" s="511"/>
      <c r="O1" s="1040"/>
      <c r="P1" s="1040"/>
      <c r="Q1" s="1194"/>
      <c r="R1" s="1045"/>
      <c r="S1" s="511"/>
      <c r="T1" s="1040"/>
      <c r="U1" s="1040"/>
      <c r="V1" s="1194"/>
      <c r="W1" s="1045"/>
      <c r="X1" s="511"/>
      <c r="Y1" s="1040"/>
      <c r="Z1" s="1040"/>
      <c r="AA1" s="1040"/>
      <c r="AB1" s="1040"/>
    </row>
    <row r="2" ht="41.25" customHeight="1">
      <c r="A2" s="503" t="s">
        <v>1287</v>
      </c>
      <c r="B2" s="503" t="s">
        <v>2128</v>
      </c>
      <c r="C2" s="503" t="s">
        <v>2129</v>
      </c>
      <c r="D2" s="1397" t="s">
        <v>2284</v>
      </c>
      <c r="E2" s="499" t="s">
        <v>299</v>
      </c>
      <c r="F2" s="1397" t="s">
        <v>2131</v>
      </c>
      <c r="G2" s="502" t="s">
        <v>305</v>
      </c>
      <c r="H2" s="501"/>
      <c r="I2" s="501" t="s">
        <v>526</v>
      </c>
      <c r="J2" s="503" t="s">
        <v>527</v>
      </c>
      <c r="K2" s="503" t="s">
        <v>307</v>
      </c>
      <c r="L2" s="1397" t="s">
        <v>2133</v>
      </c>
      <c r="M2" s="502" t="s">
        <v>305</v>
      </c>
      <c r="N2" s="501" t="s">
        <v>526</v>
      </c>
      <c r="O2" s="503" t="s">
        <v>527</v>
      </c>
      <c r="P2" s="503" t="s">
        <v>307</v>
      </c>
      <c r="Q2" s="1397" t="s">
        <v>2134</v>
      </c>
      <c r="R2" s="502" t="s">
        <v>305</v>
      </c>
      <c r="S2" s="501" t="s">
        <v>526</v>
      </c>
      <c r="T2" s="503" t="s">
        <v>527</v>
      </c>
      <c r="U2" s="503" t="s">
        <v>307</v>
      </c>
      <c r="V2" s="1397" t="s">
        <v>2135</v>
      </c>
      <c r="W2" s="502" t="s">
        <v>305</v>
      </c>
      <c r="X2" s="501" t="s">
        <v>526</v>
      </c>
      <c r="Y2" s="503" t="s">
        <v>527</v>
      </c>
      <c r="Z2" s="503" t="s">
        <v>307</v>
      </c>
      <c r="AA2" s="503" t="s">
        <v>709</v>
      </c>
      <c r="AB2" s="503" t="s">
        <v>2136</v>
      </c>
    </row>
    <row r="3" ht="24.0" customHeight="1">
      <c r="A3" s="1048"/>
      <c r="B3" s="1049" t="str">
        <f>"Торты на заказ "&amp;COUNTA(B4:B35)&amp;" шт"</f>
        <v>Торты на заказ 32 шт</v>
      </c>
      <c r="C3" s="1048"/>
      <c r="D3" s="1203"/>
      <c r="E3" s="1052"/>
      <c r="F3" s="1203"/>
      <c r="G3" s="1101">
        <f t="shared" ref="G3:H3" si="1">AVERAGE(G4:G17)</f>
        <v>0.2161651829</v>
      </c>
      <c r="H3" s="1101">
        <f t="shared" si="1"/>
        <v>0.5620294756</v>
      </c>
      <c r="I3" s="1100"/>
      <c r="J3" s="1048"/>
      <c r="K3" s="1048"/>
      <c r="L3" s="1203"/>
      <c r="M3" s="522">
        <f>AVERAGE(M22:M25)</f>
        <v>0.19645325</v>
      </c>
      <c r="N3" s="1100"/>
      <c r="O3" s="1048"/>
      <c r="P3" s="1048"/>
      <c r="Q3" s="1203"/>
      <c r="R3" s="522">
        <f>AVERAGE(R22:R25)</f>
        <v>0.1895776727</v>
      </c>
      <c r="S3" s="1100"/>
      <c r="T3" s="1048"/>
      <c r="U3" s="1048"/>
      <c r="V3" s="1203"/>
      <c r="W3" s="522">
        <f>AVERAGE(W22:W25)</f>
        <v>0.1928329899</v>
      </c>
      <c r="X3" s="1100"/>
      <c r="Y3" s="1048"/>
      <c r="Z3" s="1048"/>
      <c r="AA3" s="1102"/>
      <c r="AB3" s="1102" t="s">
        <v>313</v>
      </c>
    </row>
    <row r="4" ht="25.5" customHeight="1" outlineLevel="1">
      <c r="A4" s="1398">
        <v>1.0</v>
      </c>
      <c r="B4" s="1399" t="s">
        <v>2137</v>
      </c>
      <c r="C4" s="1398" t="s">
        <v>2138</v>
      </c>
      <c r="D4" s="1400">
        <v>2200.0</v>
      </c>
      <c r="E4" s="1401">
        <v>1000.0</v>
      </c>
      <c r="F4" s="1400">
        <f t="shared" ref="F4:F35" si="2">D4*1.5</f>
        <v>3300</v>
      </c>
      <c r="G4" s="1402">
        <f t="shared" ref="G4:G35" si="3">I4/F4</f>
        <v>0.2190787879</v>
      </c>
      <c r="H4" s="1402">
        <f t="shared" ref="H4:H35" si="4">(I4+I4*1.6)/F4</f>
        <v>0.5696048485</v>
      </c>
      <c r="I4" s="1411">
        <v>722.96</v>
      </c>
      <c r="J4" s="1404">
        <f t="shared" ref="J4:J35" si="5">F4-I4</f>
        <v>2577.04</v>
      </c>
      <c r="K4" s="1402">
        <f t="shared" ref="K4:K35" si="6">F4/I4-1</f>
        <v>3.564567888</v>
      </c>
      <c r="L4" s="1400">
        <f t="shared" ref="L4:L35" si="7">D4*2</f>
        <v>4400</v>
      </c>
      <c r="M4" s="1402">
        <f t="shared" ref="M4:M35" si="8">N4/L4</f>
        <v>0.2086068182</v>
      </c>
      <c r="N4" s="1411">
        <v>917.87</v>
      </c>
      <c r="O4" s="1404">
        <f t="shared" ref="O4:O35" si="9">L4-N4</f>
        <v>3482.13</v>
      </c>
      <c r="P4" s="1402">
        <f t="shared" ref="P4:P35" si="10">L4/N4-1</f>
        <v>3.79370717</v>
      </c>
      <c r="Q4" s="1145" t="s">
        <v>2139</v>
      </c>
      <c r="R4" s="1145" t="s">
        <v>2139</v>
      </c>
      <c r="S4" s="1411"/>
      <c r="T4" s="1145" t="s">
        <v>2139</v>
      </c>
      <c r="U4" s="1145" t="s">
        <v>2139</v>
      </c>
      <c r="V4" s="1145" t="s">
        <v>2139</v>
      </c>
      <c r="W4" s="1145" t="s">
        <v>2139</v>
      </c>
      <c r="X4" s="1145"/>
      <c r="Y4" s="1145" t="s">
        <v>2139</v>
      </c>
      <c r="Z4" s="1145" t="s">
        <v>2139</v>
      </c>
      <c r="AA4" s="1398" t="s">
        <v>315</v>
      </c>
      <c r="AB4" s="1398"/>
    </row>
    <row r="5" ht="25.5" customHeight="1" outlineLevel="1">
      <c r="A5" s="1398">
        <v>2.0</v>
      </c>
      <c r="B5" s="1040" t="s">
        <v>2140</v>
      </c>
      <c r="C5" s="1398" t="s">
        <v>2138</v>
      </c>
      <c r="D5" s="1400">
        <v>2200.0</v>
      </c>
      <c r="E5" s="1401">
        <v>1000.0</v>
      </c>
      <c r="F5" s="1400">
        <f t="shared" si="2"/>
        <v>3300</v>
      </c>
      <c r="G5" s="1402">
        <f t="shared" si="3"/>
        <v>0.2285636364</v>
      </c>
      <c r="H5" s="1402">
        <f t="shared" si="4"/>
        <v>0.5942654545</v>
      </c>
      <c r="I5" s="1403">
        <v>754.26</v>
      </c>
      <c r="J5" s="1404">
        <f t="shared" si="5"/>
        <v>2545.74</v>
      </c>
      <c r="K5" s="1402">
        <f t="shared" si="6"/>
        <v>3.375149153</v>
      </c>
      <c r="L5" s="1400">
        <f t="shared" si="7"/>
        <v>4400</v>
      </c>
      <c r="M5" s="1402">
        <f t="shared" si="8"/>
        <v>0.2154704545</v>
      </c>
      <c r="N5" s="1411">
        <v>948.07</v>
      </c>
      <c r="O5" s="1404">
        <f t="shared" si="9"/>
        <v>3451.93</v>
      </c>
      <c r="P5" s="1402">
        <f t="shared" si="10"/>
        <v>3.641007521</v>
      </c>
      <c r="Q5" s="1400">
        <f t="shared" ref="Q5:Q19" si="11">D5*2.5</f>
        <v>5500</v>
      </c>
      <c r="R5" s="1402">
        <f t="shared" ref="R5:R19" si="12">S5/Q5</f>
        <v>0.2084309091</v>
      </c>
      <c r="S5" s="1411">
        <v>1146.37</v>
      </c>
      <c r="T5" s="1404">
        <f t="shared" ref="T5:T19" si="13">Q5-S5</f>
        <v>4353.63</v>
      </c>
      <c r="U5" s="1402">
        <f t="shared" ref="U5:U19" si="14">Q5/S5-1</f>
        <v>3.797752907</v>
      </c>
      <c r="V5" s="1400">
        <f t="shared" ref="V5:V6" si="15">D5*3</f>
        <v>6600</v>
      </c>
      <c r="W5" s="1402">
        <f t="shared" ref="W5:W6" si="16">X5/V5</f>
        <v>0.2086015152</v>
      </c>
      <c r="X5" s="1411">
        <v>1376.77</v>
      </c>
      <c r="Y5" s="1404">
        <f t="shared" ref="Y5:Y6" si="17">V5-X5</f>
        <v>5223.23</v>
      </c>
      <c r="Z5" s="1402">
        <f t="shared" ref="Z5:Z6" si="18">V5/X5-1</f>
        <v>3.793829035</v>
      </c>
      <c r="AA5" s="1398" t="s">
        <v>315</v>
      </c>
      <c r="AB5" s="1055"/>
    </row>
    <row r="6" ht="25.5" customHeight="1" outlineLevel="1">
      <c r="A6" s="1398">
        <v>3.0</v>
      </c>
      <c r="B6" s="1040" t="s">
        <v>2142</v>
      </c>
      <c r="C6" s="1398" t="s">
        <v>2138</v>
      </c>
      <c r="D6" s="1400">
        <v>2200.0</v>
      </c>
      <c r="E6" s="1401">
        <v>1000.0</v>
      </c>
      <c r="F6" s="1400">
        <f t="shared" si="2"/>
        <v>3300</v>
      </c>
      <c r="G6" s="1402">
        <f t="shared" si="3"/>
        <v>0.2134818182</v>
      </c>
      <c r="H6" s="1402">
        <f t="shared" si="4"/>
        <v>0.5550527273</v>
      </c>
      <c r="I6" s="1411">
        <v>704.49</v>
      </c>
      <c r="J6" s="1404">
        <f t="shared" si="5"/>
        <v>2595.51</v>
      </c>
      <c r="K6" s="1402">
        <f t="shared" si="6"/>
        <v>3.684239663</v>
      </c>
      <c r="L6" s="1400">
        <f t="shared" si="7"/>
        <v>4400</v>
      </c>
      <c r="M6" s="1402">
        <f t="shared" si="8"/>
        <v>0.2033454545</v>
      </c>
      <c r="N6" s="1411">
        <v>894.72</v>
      </c>
      <c r="O6" s="1404">
        <f t="shared" si="9"/>
        <v>3505.28</v>
      </c>
      <c r="P6" s="1402">
        <f t="shared" si="10"/>
        <v>3.917739628</v>
      </c>
      <c r="Q6" s="1400">
        <f t="shared" si="11"/>
        <v>5500</v>
      </c>
      <c r="R6" s="1402">
        <f t="shared" si="12"/>
        <v>0.1966145455</v>
      </c>
      <c r="S6" s="1411">
        <v>1081.38</v>
      </c>
      <c r="T6" s="1404">
        <f t="shared" si="13"/>
        <v>4418.62</v>
      </c>
      <c r="U6" s="1402">
        <f t="shared" si="14"/>
        <v>4.086093695</v>
      </c>
      <c r="V6" s="1400">
        <f t="shared" si="15"/>
        <v>6600</v>
      </c>
      <c r="W6" s="1402">
        <f t="shared" si="16"/>
        <v>0.196</v>
      </c>
      <c r="X6" s="1411">
        <v>1293.6</v>
      </c>
      <c r="Y6" s="1404">
        <f t="shared" si="17"/>
        <v>5306.4</v>
      </c>
      <c r="Z6" s="1402">
        <f t="shared" si="18"/>
        <v>4.102040816</v>
      </c>
      <c r="AA6" s="1398" t="s">
        <v>315</v>
      </c>
      <c r="AB6" s="1398"/>
    </row>
    <row r="7" ht="25.5" customHeight="1" outlineLevel="1">
      <c r="A7" s="1398">
        <v>4.0</v>
      </c>
      <c r="B7" s="1040" t="s">
        <v>2143</v>
      </c>
      <c r="C7" s="1398" t="s">
        <v>2138</v>
      </c>
      <c r="D7" s="1400">
        <v>2500.0</v>
      </c>
      <c r="E7" s="1401">
        <v>1000.0</v>
      </c>
      <c r="F7" s="1400">
        <f t="shared" si="2"/>
        <v>3750</v>
      </c>
      <c r="G7" s="1402">
        <f t="shared" si="3"/>
        <v>0.1982213333</v>
      </c>
      <c r="H7" s="1402">
        <f t="shared" si="4"/>
        <v>0.5153754667</v>
      </c>
      <c r="I7" s="1403">
        <v>743.33</v>
      </c>
      <c r="J7" s="1404">
        <f t="shared" si="5"/>
        <v>3006.67</v>
      </c>
      <c r="K7" s="1402">
        <f t="shared" si="6"/>
        <v>4.044865672</v>
      </c>
      <c r="L7" s="1400">
        <f t="shared" si="7"/>
        <v>5000</v>
      </c>
      <c r="M7" s="1402">
        <f t="shared" si="8"/>
        <v>0.18945</v>
      </c>
      <c r="N7" s="1411">
        <v>947.25</v>
      </c>
      <c r="O7" s="1404">
        <f t="shared" si="9"/>
        <v>4052.75</v>
      </c>
      <c r="P7" s="1402">
        <f t="shared" si="10"/>
        <v>4.278437582</v>
      </c>
      <c r="Q7" s="1400">
        <f t="shared" si="11"/>
        <v>6250</v>
      </c>
      <c r="R7" s="1402">
        <f t="shared" si="12"/>
        <v>0.1804368</v>
      </c>
      <c r="S7" s="1411">
        <v>1127.73</v>
      </c>
      <c r="T7" s="1404">
        <f t="shared" si="13"/>
        <v>5122.27</v>
      </c>
      <c r="U7" s="1402">
        <f t="shared" si="14"/>
        <v>4.54210671</v>
      </c>
      <c r="V7" s="1145" t="s">
        <v>2139</v>
      </c>
      <c r="W7" s="1145" t="s">
        <v>2139</v>
      </c>
      <c r="X7" s="1145"/>
      <c r="Y7" s="1145" t="s">
        <v>2139</v>
      </c>
      <c r="Z7" s="1145" t="s">
        <v>2139</v>
      </c>
      <c r="AA7" s="1398" t="s">
        <v>315</v>
      </c>
      <c r="AB7" s="1398"/>
    </row>
    <row r="8" ht="25.5" customHeight="1" outlineLevel="1">
      <c r="A8" s="1398">
        <v>5.0</v>
      </c>
      <c r="B8" s="1040" t="s">
        <v>2144</v>
      </c>
      <c r="C8" s="1398" t="s">
        <v>2138</v>
      </c>
      <c r="D8" s="1400">
        <v>2500.0</v>
      </c>
      <c r="E8" s="1401">
        <v>1000.0</v>
      </c>
      <c r="F8" s="1400">
        <f t="shared" si="2"/>
        <v>3750</v>
      </c>
      <c r="G8" s="1402">
        <f t="shared" si="3"/>
        <v>0.2013626667</v>
      </c>
      <c r="H8" s="1402">
        <f t="shared" si="4"/>
        <v>0.5235429333</v>
      </c>
      <c r="I8" s="1403">
        <v>755.11</v>
      </c>
      <c r="J8" s="1404">
        <f t="shared" si="5"/>
        <v>2994.89</v>
      </c>
      <c r="K8" s="1402">
        <f t="shared" si="6"/>
        <v>3.96616387</v>
      </c>
      <c r="L8" s="1400">
        <f t="shared" si="7"/>
        <v>5000</v>
      </c>
      <c r="M8" s="1402">
        <f t="shared" si="8"/>
        <v>0.18887</v>
      </c>
      <c r="N8" s="1411">
        <v>944.35</v>
      </c>
      <c r="O8" s="1404">
        <f t="shared" si="9"/>
        <v>4055.65</v>
      </c>
      <c r="P8" s="1402">
        <f t="shared" si="10"/>
        <v>4.294647112</v>
      </c>
      <c r="Q8" s="1400">
        <f t="shared" si="11"/>
        <v>6250</v>
      </c>
      <c r="R8" s="1402">
        <f t="shared" si="12"/>
        <v>0.1808032</v>
      </c>
      <c r="S8" s="1411">
        <v>1130.02</v>
      </c>
      <c r="T8" s="1404">
        <f t="shared" si="13"/>
        <v>5119.98</v>
      </c>
      <c r="U8" s="1402">
        <f t="shared" si="14"/>
        <v>4.53087556</v>
      </c>
      <c r="V8" s="1145" t="s">
        <v>2139</v>
      </c>
      <c r="W8" s="1145" t="s">
        <v>2139</v>
      </c>
      <c r="X8" s="1145"/>
      <c r="Y8" s="1145" t="s">
        <v>2139</v>
      </c>
      <c r="Z8" s="1145" t="s">
        <v>2139</v>
      </c>
      <c r="AA8" s="1398" t="s">
        <v>315</v>
      </c>
      <c r="AB8" s="1398"/>
    </row>
    <row r="9" ht="25.5" customHeight="1" outlineLevel="1">
      <c r="A9" s="1398">
        <v>6.0</v>
      </c>
      <c r="B9" s="1040" t="s">
        <v>2145</v>
      </c>
      <c r="C9" s="1398" t="s">
        <v>2138</v>
      </c>
      <c r="D9" s="1400">
        <v>2950.0</v>
      </c>
      <c r="E9" s="1401">
        <v>1000.0</v>
      </c>
      <c r="F9" s="1400">
        <f t="shared" si="2"/>
        <v>4425</v>
      </c>
      <c r="G9" s="1402">
        <f t="shared" si="3"/>
        <v>0.1981039548</v>
      </c>
      <c r="H9" s="1402">
        <f t="shared" si="4"/>
        <v>0.5150702825</v>
      </c>
      <c r="I9" s="1403">
        <v>876.61</v>
      </c>
      <c r="J9" s="1404">
        <f t="shared" si="5"/>
        <v>3548.39</v>
      </c>
      <c r="K9" s="1402">
        <f t="shared" si="6"/>
        <v>4.047854804</v>
      </c>
      <c r="L9" s="1400">
        <f t="shared" si="7"/>
        <v>5900</v>
      </c>
      <c r="M9" s="1402">
        <f t="shared" si="8"/>
        <v>0.187859322</v>
      </c>
      <c r="N9" s="1411">
        <v>1108.37</v>
      </c>
      <c r="O9" s="1404">
        <f t="shared" si="9"/>
        <v>4791.63</v>
      </c>
      <c r="P9" s="1402">
        <f t="shared" si="10"/>
        <v>4.323132167</v>
      </c>
      <c r="Q9" s="1400">
        <f t="shared" si="11"/>
        <v>7375</v>
      </c>
      <c r="R9" s="1402">
        <f t="shared" si="12"/>
        <v>0.1831240678</v>
      </c>
      <c r="S9" s="1411">
        <v>1350.54</v>
      </c>
      <c r="T9" s="1404">
        <f t="shared" si="13"/>
        <v>6024.46</v>
      </c>
      <c r="U9" s="1402">
        <f t="shared" si="14"/>
        <v>4.460778652</v>
      </c>
      <c r="V9" s="1400">
        <f t="shared" ref="V9:V12" si="19">D9*3</f>
        <v>8850</v>
      </c>
      <c r="W9" s="1402">
        <f t="shared" ref="W9:W12" si="20">X9/V9</f>
        <v>0.1829186441</v>
      </c>
      <c r="X9" s="1411">
        <v>1618.83</v>
      </c>
      <c r="Y9" s="1404">
        <f t="shared" ref="Y9:Y12" si="21">V9-X9</f>
        <v>7231.17</v>
      </c>
      <c r="Z9" s="1402">
        <f t="shared" ref="Z9:Z12" si="22">V9/X9-1</f>
        <v>4.466911288</v>
      </c>
      <c r="AA9" s="1398" t="s">
        <v>315</v>
      </c>
      <c r="AB9" s="1398"/>
    </row>
    <row r="10" ht="25.5" customHeight="1" outlineLevel="1">
      <c r="A10" s="1398">
        <v>7.0</v>
      </c>
      <c r="B10" s="1040" t="s">
        <v>2146</v>
      </c>
      <c r="C10" s="1398" t="s">
        <v>2138</v>
      </c>
      <c r="D10" s="1400">
        <v>2500.0</v>
      </c>
      <c r="E10" s="1401">
        <v>1000.0</v>
      </c>
      <c r="F10" s="1400">
        <f t="shared" si="2"/>
        <v>3750</v>
      </c>
      <c r="G10" s="1402">
        <f t="shared" si="3"/>
        <v>0.1978906667</v>
      </c>
      <c r="H10" s="1402">
        <f t="shared" si="4"/>
        <v>0.5145157333</v>
      </c>
      <c r="I10" s="1403">
        <v>742.09</v>
      </c>
      <c r="J10" s="1404">
        <f t="shared" si="5"/>
        <v>3007.91</v>
      </c>
      <c r="K10" s="1402">
        <f t="shared" si="6"/>
        <v>4.053295422</v>
      </c>
      <c r="L10" s="1400">
        <f t="shared" si="7"/>
        <v>5000</v>
      </c>
      <c r="M10" s="1402">
        <f t="shared" si="8"/>
        <v>0.187202</v>
      </c>
      <c r="N10" s="1411">
        <v>936.01</v>
      </c>
      <c r="O10" s="1404">
        <f t="shared" si="9"/>
        <v>4063.99</v>
      </c>
      <c r="P10" s="1402">
        <f t="shared" si="10"/>
        <v>4.341823271</v>
      </c>
      <c r="Q10" s="1400">
        <f t="shared" si="11"/>
        <v>6250</v>
      </c>
      <c r="R10" s="1402">
        <f t="shared" si="12"/>
        <v>0.1805584</v>
      </c>
      <c r="S10" s="1411">
        <v>1128.49</v>
      </c>
      <c r="T10" s="1404">
        <f t="shared" si="13"/>
        <v>5121.51</v>
      </c>
      <c r="U10" s="1402">
        <f t="shared" si="14"/>
        <v>4.538374288</v>
      </c>
      <c r="V10" s="1400">
        <f t="shared" si="19"/>
        <v>7500</v>
      </c>
      <c r="W10" s="1402">
        <f t="shared" si="20"/>
        <v>0.180104</v>
      </c>
      <c r="X10" s="1411">
        <v>1350.78</v>
      </c>
      <c r="Y10" s="1404">
        <f t="shared" si="21"/>
        <v>6149.22</v>
      </c>
      <c r="Z10" s="1402">
        <f t="shared" si="22"/>
        <v>4.552347533</v>
      </c>
      <c r="AA10" s="1398" t="s">
        <v>315</v>
      </c>
      <c r="AB10" s="1398"/>
    </row>
    <row r="11" ht="25.5" customHeight="1" outlineLevel="1">
      <c r="A11" s="1398">
        <v>8.0</v>
      </c>
      <c r="B11" s="1040" t="s">
        <v>2147</v>
      </c>
      <c r="C11" s="1398" t="s">
        <v>2138</v>
      </c>
      <c r="D11" s="1400">
        <v>2500.0</v>
      </c>
      <c r="E11" s="1401">
        <v>1000.0</v>
      </c>
      <c r="F11" s="1400">
        <f t="shared" si="2"/>
        <v>3750</v>
      </c>
      <c r="G11" s="1402">
        <f t="shared" si="3"/>
        <v>0.2187786667</v>
      </c>
      <c r="H11" s="1402">
        <f t="shared" si="4"/>
        <v>0.5688245333</v>
      </c>
      <c r="I11" s="1403">
        <v>820.42</v>
      </c>
      <c r="J11" s="1404">
        <f t="shared" si="5"/>
        <v>2929.58</v>
      </c>
      <c r="K11" s="1402">
        <f t="shared" si="6"/>
        <v>3.570829575</v>
      </c>
      <c r="L11" s="1400">
        <f t="shared" si="7"/>
        <v>5000</v>
      </c>
      <c r="M11" s="1402">
        <f t="shared" si="8"/>
        <v>0.202868</v>
      </c>
      <c r="N11" s="1411">
        <v>1014.34</v>
      </c>
      <c r="O11" s="1404">
        <f t="shared" si="9"/>
        <v>3985.66</v>
      </c>
      <c r="P11" s="1402">
        <f t="shared" si="10"/>
        <v>3.929313642</v>
      </c>
      <c r="Q11" s="1400">
        <f t="shared" si="11"/>
        <v>6250</v>
      </c>
      <c r="R11" s="1402">
        <f t="shared" si="12"/>
        <v>0.19468</v>
      </c>
      <c r="S11" s="1411">
        <v>1216.75</v>
      </c>
      <c r="T11" s="1404">
        <f t="shared" si="13"/>
        <v>5033.25</v>
      </c>
      <c r="U11" s="1402">
        <f t="shared" si="14"/>
        <v>4.136634477</v>
      </c>
      <c r="V11" s="1400">
        <f t="shared" si="19"/>
        <v>7500</v>
      </c>
      <c r="W11" s="1402">
        <f t="shared" si="20"/>
        <v>0.1927573333</v>
      </c>
      <c r="X11" s="1411">
        <v>1445.68</v>
      </c>
      <c r="Y11" s="1404">
        <f t="shared" si="21"/>
        <v>6054.32</v>
      </c>
      <c r="Z11" s="1402">
        <f t="shared" si="22"/>
        <v>4.187870068</v>
      </c>
      <c r="AA11" s="1398" t="s">
        <v>315</v>
      </c>
      <c r="AB11" s="1398"/>
    </row>
    <row r="12" ht="25.5" customHeight="1" outlineLevel="1">
      <c r="A12" s="1398">
        <v>9.0</v>
      </c>
      <c r="B12" s="1040" t="s">
        <v>2148</v>
      </c>
      <c r="C12" s="1398" t="s">
        <v>2138</v>
      </c>
      <c r="D12" s="1400">
        <v>2500.0</v>
      </c>
      <c r="E12" s="1401">
        <v>1000.0</v>
      </c>
      <c r="F12" s="1400">
        <f t="shared" si="2"/>
        <v>3750</v>
      </c>
      <c r="G12" s="1402">
        <f t="shared" si="3"/>
        <v>0.242656</v>
      </c>
      <c r="H12" s="1402">
        <f t="shared" si="4"/>
        <v>0.6309056</v>
      </c>
      <c r="I12" s="1403">
        <v>909.96</v>
      </c>
      <c r="J12" s="1404">
        <f t="shared" si="5"/>
        <v>2840.04</v>
      </c>
      <c r="K12" s="1402">
        <f t="shared" si="6"/>
        <v>3.121060266</v>
      </c>
      <c r="L12" s="1400">
        <f t="shared" si="7"/>
        <v>5000</v>
      </c>
      <c r="M12" s="1402">
        <f t="shared" si="8"/>
        <v>0.230068</v>
      </c>
      <c r="N12" s="1411">
        <v>1150.34</v>
      </c>
      <c r="O12" s="1404">
        <f t="shared" si="9"/>
        <v>3849.66</v>
      </c>
      <c r="P12" s="1402">
        <f t="shared" si="10"/>
        <v>3.346541023</v>
      </c>
      <c r="Q12" s="1400">
        <f t="shared" si="11"/>
        <v>6250</v>
      </c>
      <c r="R12" s="1402">
        <f t="shared" si="12"/>
        <v>0.2235392</v>
      </c>
      <c r="S12" s="1411">
        <v>1397.12</v>
      </c>
      <c r="T12" s="1404">
        <f t="shared" si="13"/>
        <v>4852.88</v>
      </c>
      <c r="U12" s="1402">
        <f t="shared" si="14"/>
        <v>3.473488319</v>
      </c>
      <c r="V12" s="1400">
        <f t="shared" si="19"/>
        <v>7500</v>
      </c>
      <c r="W12" s="1402">
        <f t="shared" si="20"/>
        <v>0.223072</v>
      </c>
      <c r="X12" s="1411">
        <v>1673.04</v>
      </c>
      <c r="Y12" s="1404">
        <f t="shared" si="21"/>
        <v>5826.96</v>
      </c>
      <c r="Z12" s="1402">
        <f t="shared" si="22"/>
        <v>3.482857553</v>
      </c>
      <c r="AA12" s="1398" t="s">
        <v>315</v>
      </c>
      <c r="AB12" s="1398"/>
    </row>
    <row r="13" ht="25.5" customHeight="1" outlineLevel="1">
      <c r="A13" s="1398">
        <v>10.0</v>
      </c>
      <c r="B13" s="1040" t="s">
        <v>2149</v>
      </c>
      <c r="C13" s="1398" t="s">
        <v>2138</v>
      </c>
      <c r="D13" s="1400">
        <v>2500.0</v>
      </c>
      <c r="E13" s="1401">
        <v>1000.0</v>
      </c>
      <c r="F13" s="1400">
        <f t="shared" si="2"/>
        <v>3750</v>
      </c>
      <c r="G13" s="1402">
        <f t="shared" si="3"/>
        <v>0.2121066667</v>
      </c>
      <c r="H13" s="1402">
        <f t="shared" si="4"/>
        <v>0.5514773333</v>
      </c>
      <c r="I13" s="1403">
        <v>795.4</v>
      </c>
      <c r="J13" s="1404">
        <f t="shared" si="5"/>
        <v>2954.6</v>
      </c>
      <c r="K13" s="1402">
        <f t="shared" si="6"/>
        <v>3.714609002</v>
      </c>
      <c r="L13" s="1400">
        <f t="shared" si="7"/>
        <v>5000</v>
      </c>
      <c r="M13" s="1402">
        <f t="shared" si="8"/>
        <v>0.200982</v>
      </c>
      <c r="N13" s="1411">
        <v>1004.91</v>
      </c>
      <c r="O13" s="1404">
        <f t="shared" si="9"/>
        <v>3995.09</v>
      </c>
      <c r="P13" s="1402">
        <f t="shared" si="10"/>
        <v>3.975569952</v>
      </c>
      <c r="Q13" s="1400">
        <f t="shared" si="11"/>
        <v>6250</v>
      </c>
      <c r="R13" s="1402">
        <f t="shared" si="12"/>
        <v>0.1946544</v>
      </c>
      <c r="S13" s="1411">
        <v>1216.59</v>
      </c>
      <c r="T13" s="1404">
        <f t="shared" si="13"/>
        <v>5033.41</v>
      </c>
      <c r="U13" s="1402">
        <f t="shared" si="14"/>
        <v>4.137310022</v>
      </c>
      <c r="V13" s="1145" t="s">
        <v>2139</v>
      </c>
      <c r="W13" s="1145" t="s">
        <v>2139</v>
      </c>
      <c r="X13" s="1145"/>
      <c r="Y13" s="1145" t="s">
        <v>2139</v>
      </c>
      <c r="Z13" s="1145" t="s">
        <v>2139</v>
      </c>
      <c r="AA13" s="1398" t="s">
        <v>315</v>
      </c>
      <c r="AB13" s="1398"/>
    </row>
    <row r="14" ht="25.5" customHeight="1" outlineLevel="1">
      <c r="A14" s="1398"/>
      <c r="B14" s="1040" t="s">
        <v>2285</v>
      </c>
      <c r="C14" s="1398" t="s">
        <v>2138</v>
      </c>
      <c r="D14" s="1400">
        <v>2200.0</v>
      </c>
      <c r="E14" s="1401">
        <v>1000.0</v>
      </c>
      <c r="F14" s="1400">
        <f t="shared" si="2"/>
        <v>3300</v>
      </c>
      <c r="G14" s="1402">
        <f t="shared" si="3"/>
        <v>0.2341636364</v>
      </c>
      <c r="H14" s="1402">
        <f t="shared" si="4"/>
        <v>0.6088254545</v>
      </c>
      <c r="I14" s="1403">
        <v>772.74</v>
      </c>
      <c r="J14" s="1404">
        <f t="shared" si="5"/>
        <v>2527.26</v>
      </c>
      <c r="K14" s="1402">
        <f t="shared" si="6"/>
        <v>3.270517897</v>
      </c>
      <c r="L14" s="1400">
        <f t="shared" si="7"/>
        <v>4400</v>
      </c>
      <c r="M14" s="1402">
        <f t="shared" si="8"/>
        <v>0.2236318182</v>
      </c>
      <c r="N14" s="1411">
        <v>983.98</v>
      </c>
      <c r="O14" s="1404">
        <f t="shared" si="9"/>
        <v>3416.02</v>
      </c>
      <c r="P14" s="1402">
        <f t="shared" si="10"/>
        <v>3.471635602</v>
      </c>
      <c r="Q14" s="1400">
        <f t="shared" si="11"/>
        <v>5500</v>
      </c>
      <c r="R14" s="1402">
        <f t="shared" si="12"/>
        <v>0.2171636364</v>
      </c>
      <c r="S14" s="1411">
        <v>1194.4</v>
      </c>
      <c r="T14" s="1404">
        <f t="shared" si="13"/>
        <v>4305.6</v>
      </c>
      <c r="U14" s="1402">
        <f t="shared" si="14"/>
        <v>3.604822505</v>
      </c>
      <c r="V14" s="1145" t="s">
        <v>2139</v>
      </c>
      <c r="W14" s="1145" t="s">
        <v>2139</v>
      </c>
      <c r="X14" s="1145"/>
      <c r="Y14" s="1145" t="s">
        <v>2139</v>
      </c>
      <c r="Z14" s="1145" t="s">
        <v>2139</v>
      </c>
      <c r="AA14" s="1398" t="s">
        <v>315</v>
      </c>
      <c r="AB14" s="1398"/>
    </row>
    <row r="15" ht="25.5" customHeight="1" outlineLevel="1">
      <c r="A15" s="1398">
        <v>11.0</v>
      </c>
      <c r="B15" s="1040" t="s">
        <v>2151</v>
      </c>
      <c r="C15" s="1398" t="s">
        <v>2138</v>
      </c>
      <c r="D15" s="1400">
        <v>2500.0</v>
      </c>
      <c r="E15" s="1401">
        <v>1000.0</v>
      </c>
      <c r="F15" s="1400">
        <f t="shared" si="2"/>
        <v>3750</v>
      </c>
      <c r="G15" s="1402">
        <f t="shared" si="3"/>
        <v>0.2206053333</v>
      </c>
      <c r="H15" s="1402">
        <f t="shared" si="4"/>
        <v>0.5735738667</v>
      </c>
      <c r="I15" s="1403">
        <v>827.27</v>
      </c>
      <c r="J15" s="1404">
        <f t="shared" si="5"/>
        <v>2922.73</v>
      </c>
      <c r="K15" s="1402">
        <f t="shared" si="6"/>
        <v>3.532981977</v>
      </c>
      <c r="L15" s="1400">
        <f t="shared" si="7"/>
        <v>5000</v>
      </c>
      <c r="M15" s="1402">
        <f t="shared" si="8"/>
        <v>0.210562</v>
      </c>
      <c r="N15" s="1411">
        <v>1052.81</v>
      </c>
      <c r="O15" s="1404">
        <f t="shared" si="9"/>
        <v>3947.19</v>
      </c>
      <c r="P15" s="1402">
        <f t="shared" si="10"/>
        <v>3.749195011</v>
      </c>
      <c r="Q15" s="1400">
        <f t="shared" si="11"/>
        <v>6250</v>
      </c>
      <c r="R15" s="1402">
        <f t="shared" si="12"/>
        <v>0.204976</v>
      </c>
      <c r="S15" s="1411">
        <v>1281.1</v>
      </c>
      <c r="T15" s="1404">
        <f t="shared" si="13"/>
        <v>4968.9</v>
      </c>
      <c r="U15" s="1402">
        <f t="shared" si="14"/>
        <v>3.878619936</v>
      </c>
      <c r="V15" s="1400">
        <f>D15*3</f>
        <v>7500</v>
      </c>
      <c r="W15" s="1402">
        <f>X15/V15</f>
        <v>0.2049906667</v>
      </c>
      <c r="X15" s="1411">
        <v>1537.43</v>
      </c>
      <c r="Y15" s="1404">
        <f>V15-X15</f>
        <v>5962.57</v>
      </c>
      <c r="Z15" s="1402">
        <f>V15/X15-1</f>
        <v>3.878270881</v>
      </c>
      <c r="AA15" s="1398" t="s">
        <v>315</v>
      </c>
      <c r="AB15" s="1398"/>
    </row>
    <row r="16" ht="25.5" customHeight="1" outlineLevel="1">
      <c r="A16" s="1398">
        <v>12.0</v>
      </c>
      <c r="B16" s="1040" t="s">
        <v>2152</v>
      </c>
      <c r="C16" s="1398" t="s">
        <v>2138</v>
      </c>
      <c r="D16" s="1400">
        <v>2200.0</v>
      </c>
      <c r="E16" s="1401">
        <v>1000.0</v>
      </c>
      <c r="F16" s="1400">
        <f t="shared" si="2"/>
        <v>3300</v>
      </c>
      <c r="G16" s="1402">
        <f t="shared" si="3"/>
        <v>0.2348727273</v>
      </c>
      <c r="H16" s="1402">
        <f t="shared" si="4"/>
        <v>0.6106690909</v>
      </c>
      <c r="I16" s="1403">
        <v>775.08</v>
      </c>
      <c r="J16" s="1404">
        <f t="shared" si="5"/>
        <v>2524.92</v>
      </c>
      <c r="K16" s="1402">
        <f t="shared" si="6"/>
        <v>3.257625019</v>
      </c>
      <c r="L16" s="1400">
        <f t="shared" si="7"/>
        <v>4400</v>
      </c>
      <c r="M16" s="1402">
        <f t="shared" si="8"/>
        <v>0.226875</v>
      </c>
      <c r="N16" s="1411">
        <v>998.25</v>
      </c>
      <c r="O16" s="1404">
        <f t="shared" si="9"/>
        <v>3401.75</v>
      </c>
      <c r="P16" s="1402">
        <f t="shared" si="10"/>
        <v>3.407713499</v>
      </c>
      <c r="Q16" s="1400">
        <f t="shared" si="11"/>
        <v>5500</v>
      </c>
      <c r="R16" s="1402">
        <f t="shared" si="12"/>
        <v>0.2315363636</v>
      </c>
      <c r="S16" s="1411">
        <v>1273.45</v>
      </c>
      <c r="T16" s="1404">
        <f t="shared" si="13"/>
        <v>4226.55</v>
      </c>
      <c r="U16" s="1402">
        <f t="shared" si="14"/>
        <v>3.31897601</v>
      </c>
      <c r="V16" s="1145" t="s">
        <v>2139</v>
      </c>
      <c r="W16" s="1145" t="s">
        <v>2139</v>
      </c>
      <c r="X16" s="1145"/>
      <c r="Y16" s="1145" t="s">
        <v>2139</v>
      </c>
      <c r="Z16" s="1145" t="s">
        <v>2139</v>
      </c>
      <c r="AA16" s="1398" t="s">
        <v>315</v>
      </c>
      <c r="AB16" s="1398"/>
    </row>
    <row r="17" ht="25.5" customHeight="1" outlineLevel="1">
      <c r="A17" s="1398">
        <v>13.0</v>
      </c>
      <c r="B17" s="1040" t="s">
        <v>2153</v>
      </c>
      <c r="C17" s="1398" t="s">
        <v>2138</v>
      </c>
      <c r="D17" s="1400">
        <v>2500.0</v>
      </c>
      <c r="E17" s="1401">
        <v>1000.0</v>
      </c>
      <c r="F17" s="1400">
        <f t="shared" si="2"/>
        <v>3750</v>
      </c>
      <c r="G17" s="1402">
        <f t="shared" si="3"/>
        <v>0.2064266667</v>
      </c>
      <c r="H17" s="1402">
        <f t="shared" si="4"/>
        <v>0.5367093333</v>
      </c>
      <c r="I17" s="1403">
        <v>774.1</v>
      </c>
      <c r="J17" s="1404">
        <f t="shared" si="5"/>
        <v>2975.9</v>
      </c>
      <c r="K17" s="1402">
        <f t="shared" si="6"/>
        <v>3.844335357</v>
      </c>
      <c r="L17" s="1400">
        <f t="shared" si="7"/>
        <v>5000</v>
      </c>
      <c r="M17" s="1402">
        <f t="shared" si="8"/>
        <v>0.194752</v>
      </c>
      <c r="N17" s="1411">
        <v>973.76</v>
      </c>
      <c r="O17" s="1404">
        <f t="shared" si="9"/>
        <v>4026.24</v>
      </c>
      <c r="P17" s="1402">
        <f t="shared" si="10"/>
        <v>4.134735458</v>
      </c>
      <c r="Q17" s="1400">
        <f t="shared" si="11"/>
        <v>6250</v>
      </c>
      <c r="R17" s="1402">
        <f t="shared" si="12"/>
        <v>0.1863728</v>
      </c>
      <c r="S17" s="1411">
        <v>1164.83</v>
      </c>
      <c r="T17" s="1404">
        <f t="shared" si="13"/>
        <v>5085.17</v>
      </c>
      <c r="U17" s="1402">
        <f t="shared" si="14"/>
        <v>4.365589829</v>
      </c>
      <c r="V17" s="1400">
        <f t="shared" ref="V17:V19" si="23">D17*3</f>
        <v>7500</v>
      </c>
      <c r="W17" s="1402">
        <f t="shared" ref="W17:W19" si="24">X17/V17</f>
        <v>0.1827413333</v>
      </c>
      <c r="X17" s="1411">
        <v>1370.56</v>
      </c>
      <c r="Y17" s="1404">
        <f t="shared" ref="Y17:Y19" si="25">V17-X17</f>
        <v>6129.44</v>
      </c>
      <c r="Z17" s="1402">
        <f t="shared" ref="Z17:Z19" si="26">V17/X17-1</f>
        <v>4.472215737</v>
      </c>
      <c r="AA17" s="1398" t="s">
        <v>315</v>
      </c>
      <c r="AB17" s="1398"/>
    </row>
    <row r="18" ht="25.5" customHeight="1" outlineLevel="1">
      <c r="A18" s="1398">
        <v>14.0</v>
      </c>
      <c r="B18" s="1040" t="s">
        <v>2154</v>
      </c>
      <c r="C18" s="1398" t="s">
        <v>2138</v>
      </c>
      <c r="D18" s="1400">
        <v>2200.0</v>
      </c>
      <c r="E18" s="1401">
        <v>1000.0</v>
      </c>
      <c r="F18" s="1400">
        <f t="shared" si="2"/>
        <v>3300</v>
      </c>
      <c r="G18" s="1402">
        <f t="shared" si="3"/>
        <v>0.2230121212</v>
      </c>
      <c r="H18" s="1402">
        <f t="shared" si="4"/>
        <v>0.5798315152</v>
      </c>
      <c r="I18" s="1403">
        <v>735.94</v>
      </c>
      <c r="J18" s="1404">
        <f t="shared" si="5"/>
        <v>2564.06</v>
      </c>
      <c r="K18" s="1402">
        <f t="shared" si="6"/>
        <v>3.484061201</v>
      </c>
      <c r="L18" s="1400">
        <f t="shared" si="7"/>
        <v>4400</v>
      </c>
      <c r="M18" s="1402">
        <f t="shared" si="8"/>
        <v>0.2116613636</v>
      </c>
      <c r="N18" s="1411">
        <v>931.31</v>
      </c>
      <c r="O18" s="1404">
        <f t="shared" si="9"/>
        <v>3468.69</v>
      </c>
      <c r="P18" s="1402">
        <f t="shared" si="10"/>
        <v>3.724527816</v>
      </c>
      <c r="Q18" s="1400">
        <f t="shared" si="11"/>
        <v>5500</v>
      </c>
      <c r="R18" s="1402">
        <f t="shared" si="12"/>
        <v>0.2053909091</v>
      </c>
      <c r="S18" s="1411">
        <v>1129.65</v>
      </c>
      <c r="T18" s="1404">
        <f t="shared" si="13"/>
        <v>4370.35</v>
      </c>
      <c r="U18" s="1402">
        <f t="shared" si="14"/>
        <v>3.868764662</v>
      </c>
      <c r="V18" s="1400">
        <f t="shared" si="23"/>
        <v>6600</v>
      </c>
      <c r="W18" s="1402">
        <f t="shared" si="24"/>
        <v>0.2061818182</v>
      </c>
      <c r="X18" s="1411">
        <v>1360.8</v>
      </c>
      <c r="Y18" s="1404">
        <f t="shared" si="25"/>
        <v>5239.2</v>
      </c>
      <c r="Z18" s="1402">
        <f t="shared" si="26"/>
        <v>3.850088183</v>
      </c>
      <c r="AA18" s="1398" t="s">
        <v>315</v>
      </c>
      <c r="AB18" s="1398"/>
    </row>
    <row r="19" ht="25.5" customHeight="1" outlineLevel="1">
      <c r="A19" s="1398">
        <v>15.0</v>
      </c>
      <c r="B19" s="1040" t="s">
        <v>2155</v>
      </c>
      <c r="C19" s="1398" t="s">
        <v>2138</v>
      </c>
      <c r="D19" s="1400">
        <v>2200.0</v>
      </c>
      <c r="E19" s="1401">
        <v>1000.0</v>
      </c>
      <c r="F19" s="1400">
        <f t="shared" si="2"/>
        <v>3300</v>
      </c>
      <c r="G19" s="1402">
        <f t="shared" si="3"/>
        <v>0.2274606061</v>
      </c>
      <c r="H19" s="1402">
        <f t="shared" si="4"/>
        <v>0.5913975758</v>
      </c>
      <c r="I19" s="1403">
        <v>750.62</v>
      </c>
      <c r="J19" s="1404">
        <f t="shared" si="5"/>
        <v>2549.38</v>
      </c>
      <c r="K19" s="1402">
        <f t="shared" si="6"/>
        <v>3.396365671</v>
      </c>
      <c r="L19" s="1400">
        <f t="shared" si="7"/>
        <v>4400</v>
      </c>
      <c r="M19" s="1402">
        <f t="shared" si="8"/>
        <v>0.2162113636</v>
      </c>
      <c r="N19" s="1411">
        <v>951.33</v>
      </c>
      <c r="O19" s="1404">
        <f t="shared" si="9"/>
        <v>3448.67</v>
      </c>
      <c r="P19" s="1402">
        <f t="shared" si="10"/>
        <v>3.625103802</v>
      </c>
      <c r="Q19" s="1400">
        <f t="shared" si="11"/>
        <v>5500</v>
      </c>
      <c r="R19" s="1402">
        <f t="shared" si="12"/>
        <v>0.2096945455</v>
      </c>
      <c r="S19" s="1411">
        <v>1153.32</v>
      </c>
      <c r="T19" s="1404">
        <f t="shared" si="13"/>
        <v>4346.68</v>
      </c>
      <c r="U19" s="1402">
        <f t="shared" si="14"/>
        <v>3.768841258</v>
      </c>
      <c r="V19" s="1400">
        <f t="shared" si="23"/>
        <v>6600</v>
      </c>
      <c r="W19" s="1402">
        <f t="shared" si="24"/>
        <v>0.2095984848</v>
      </c>
      <c r="X19" s="1411">
        <v>1383.35</v>
      </c>
      <c r="Y19" s="1404">
        <f t="shared" si="25"/>
        <v>5216.65</v>
      </c>
      <c r="Z19" s="1402">
        <f t="shared" si="26"/>
        <v>3.771026855</v>
      </c>
      <c r="AA19" s="1398" t="s">
        <v>315</v>
      </c>
      <c r="AB19" s="1398"/>
    </row>
    <row r="20" ht="25.5" customHeight="1" outlineLevel="1">
      <c r="A20" s="1398">
        <v>16.0</v>
      </c>
      <c r="B20" s="1040" t="s">
        <v>2156</v>
      </c>
      <c r="C20" s="1398" t="s">
        <v>2138</v>
      </c>
      <c r="D20" s="1400">
        <v>2200.0</v>
      </c>
      <c r="E20" s="1401">
        <v>1000.0</v>
      </c>
      <c r="F20" s="1400">
        <f t="shared" si="2"/>
        <v>3300</v>
      </c>
      <c r="G20" s="1402">
        <f t="shared" si="3"/>
        <v>0.2203333333</v>
      </c>
      <c r="H20" s="1402">
        <f t="shared" si="4"/>
        <v>0.5728666667</v>
      </c>
      <c r="I20" s="1403">
        <v>727.1</v>
      </c>
      <c r="J20" s="1404">
        <f t="shared" si="5"/>
        <v>2572.9</v>
      </c>
      <c r="K20" s="1402">
        <f t="shared" si="6"/>
        <v>3.538577912</v>
      </c>
      <c r="L20" s="1400">
        <f t="shared" si="7"/>
        <v>4400</v>
      </c>
      <c r="M20" s="1402">
        <f t="shared" si="8"/>
        <v>0.2088840909</v>
      </c>
      <c r="N20" s="1411">
        <v>919.09</v>
      </c>
      <c r="O20" s="1404">
        <f t="shared" si="9"/>
        <v>3480.91</v>
      </c>
      <c r="P20" s="1402">
        <f t="shared" si="10"/>
        <v>3.787344003</v>
      </c>
      <c r="Q20" s="1145" t="s">
        <v>2139</v>
      </c>
      <c r="R20" s="1145" t="s">
        <v>2139</v>
      </c>
      <c r="S20" s="1411"/>
      <c r="T20" s="1145" t="s">
        <v>2139</v>
      </c>
      <c r="U20" s="1145" t="s">
        <v>2139</v>
      </c>
      <c r="V20" s="1145" t="s">
        <v>2139</v>
      </c>
      <c r="W20" s="1145" t="s">
        <v>2139</v>
      </c>
      <c r="X20" s="1145"/>
      <c r="Y20" s="1145" t="s">
        <v>2139</v>
      </c>
      <c r="Z20" s="1145" t="s">
        <v>2139</v>
      </c>
      <c r="AA20" s="1398" t="s">
        <v>315</v>
      </c>
      <c r="AB20" s="1398"/>
    </row>
    <row r="21" ht="25.5" customHeight="1" outlineLevel="1">
      <c r="A21" s="1398">
        <v>17.0</v>
      </c>
      <c r="B21" s="1040" t="s">
        <v>2158</v>
      </c>
      <c r="C21" s="1398" t="s">
        <v>2138</v>
      </c>
      <c r="D21" s="1400">
        <v>2500.0</v>
      </c>
      <c r="E21" s="1401">
        <v>1000.0</v>
      </c>
      <c r="F21" s="1400">
        <f t="shared" si="2"/>
        <v>3750</v>
      </c>
      <c r="G21" s="1402">
        <f t="shared" si="3"/>
        <v>0.219136</v>
      </c>
      <c r="H21" s="1402">
        <f t="shared" si="4"/>
        <v>0.5697536</v>
      </c>
      <c r="I21" s="1403">
        <v>821.76</v>
      </c>
      <c r="J21" s="1404">
        <f t="shared" si="5"/>
        <v>2928.24</v>
      </c>
      <c r="K21" s="1402">
        <f t="shared" si="6"/>
        <v>3.563376168</v>
      </c>
      <c r="L21" s="1400">
        <f t="shared" si="7"/>
        <v>5000</v>
      </c>
      <c r="M21" s="1402">
        <f t="shared" si="8"/>
        <v>0.201818</v>
      </c>
      <c r="N21" s="1411">
        <v>1009.09</v>
      </c>
      <c r="O21" s="1404">
        <f t="shared" si="9"/>
        <v>3990.91</v>
      </c>
      <c r="P21" s="1402">
        <f t="shared" si="10"/>
        <v>3.954959419</v>
      </c>
      <c r="Q21" s="1400">
        <f t="shared" ref="Q21:Q33" si="27">D21*2.5</f>
        <v>6250</v>
      </c>
      <c r="R21" s="1402">
        <f t="shared" ref="R21:R33" si="28">S21/Q21</f>
        <v>0.199976</v>
      </c>
      <c r="S21" s="1411">
        <v>1249.85</v>
      </c>
      <c r="T21" s="1404">
        <f t="shared" ref="T21:T33" si="29">Q21-S21</f>
        <v>5000.15</v>
      </c>
      <c r="U21" s="1402">
        <f t="shared" ref="U21:U33" si="30">Q21/S21-1</f>
        <v>4.000600072</v>
      </c>
      <c r="V21" s="1145" t="s">
        <v>2139</v>
      </c>
      <c r="W21" s="1145" t="s">
        <v>2139</v>
      </c>
      <c r="X21" s="1145"/>
      <c r="Y21" s="1145" t="s">
        <v>2139</v>
      </c>
      <c r="Z21" s="1145" t="s">
        <v>2139</v>
      </c>
      <c r="AA21" s="1398" t="s">
        <v>315</v>
      </c>
      <c r="AB21" s="1398"/>
    </row>
    <row r="22" ht="25.5" customHeight="1" outlineLevel="1">
      <c r="A22" s="1398">
        <v>18.0</v>
      </c>
      <c r="B22" s="1040" t="s">
        <v>2159</v>
      </c>
      <c r="C22" s="1398" t="s">
        <v>2138</v>
      </c>
      <c r="D22" s="1400">
        <v>2500.0</v>
      </c>
      <c r="E22" s="1401">
        <v>1000.0</v>
      </c>
      <c r="F22" s="1400">
        <f t="shared" si="2"/>
        <v>3750</v>
      </c>
      <c r="G22" s="1402">
        <f t="shared" si="3"/>
        <v>0.2141413333</v>
      </c>
      <c r="H22" s="1402">
        <f t="shared" si="4"/>
        <v>0.5567674667</v>
      </c>
      <c r="I22" s="1403">
        <v>803.03</v>
      </c>
      <c r="J22" s="1404">
        <f t="shared" si="5"/>
        <v>2946.97</v>
      </c>
      <c r="K22" s="1402">
        <f t="shared" si="6"/>
        <v>3.669813083</v>
      </c>
      <c r="L22" s="1400">
        <f t="shared" si="7"/>
        <v>5000</v>
      </c>
      <c r="M22" s="1402">
        <f t="shared" si="8"/>
        <v>0.20164</v>
      </c>
      <c r="N22" s="1411">
        <v>1008.2</v>
      </c>
      <c r="O22" s="1404">
        <f t="shared" si="9"/>
        <v>3991.8</v>
      </c>
      <c r="P22" s="1402">
        <f t="shared" si="10"/>
        <v>3.959333466</v>
      </c>
      <c r="Q22" s="1400">
        <f t="shared" si="27"/>
        <v>6250</v>
      </c>
      <c r="R22" s="1402">
        <f t="shared" si="28"/>
        <v>0.1935696</v>
      </c>
      <c r="S22" s="1411">
        <v>1209.81</v>
      </c>
      <c r="T22" s="1404">
        <f t="shared" si="29"/>
        <v>5040.19</v>
      </c>
      <c r="U22" s="1402">
        <f t="shared" si="30"/>
        <v>4.166100462</v>
      </c>
      <c r="V22" s="1400">
        <f>D22*3</f>
        <v>7500</v>
      </c>
      <c r="W22" s="1402">
        <f>X22/V22</f>
        <v>0.193068</v>
      </c>
      <c r="X22" s="1411">
        <v>1448.01</v>
      </c>
      <c r="Y22" s="1404">
        <f>V22-X22</f>
        <v>6051.99</v>
      </c>
      <c r="Z22" s="1402">
        <f>V22/X22-1</f>
        <v>4.179522241</v>
      </c>
      <c r="AA22" s="1398" t="s">
        <v>315</v>
      </c>
      <c r="AB22" s="1398"/>
    </row>
    <row r="23" ht="25.5" customHeight="1" outlineLevel="1">
      <c r="A23" s="1398">
        <v>19.0</v>
      </c>
      <c r="B23" s="1040" t="s">
        <v>2160</v>
      </c>
      <c r="C23" s="1398" t="s">
        <v>2138</v>
      </c>
      <c r="D23" s="1400">
        <v>2500.0</v>
      </c>
      <c r="E23" s="1401">
        <v>1000.0</v>
      </c>
      <c r="F23" s="1400">
        <f t="shared" si="2"/>
        <v>3750</v>
      </c>
      <c r="G23" s="1402">
        <f t="shared" si="3"/>
        <v>0.1899306667</v>
      </c>
      <c r="H23" s="1402">
        <f t="shared" si="4"/>
        <v>0.4938197333</v>
      </c>
      <c r="I23" s="1403">
        <v>712.24</v>
      </c>
      <c r="J23" s="1404">
        <f t="shared" si="5"/>
        <v>3037.76</v>
      </c>
      <c r="K23" s="1402">
        <f t="shared" si="6"/>
        <v>4.265079187</v>
      </c>
      <c r="L23" s="1400">
        <f t="shared" si="7"/>
        <v>5000</v>
      </c>
      <c r="M23" s="1402">
        <f t="shared" si="8"/>
        <v>0.181616</v>
      </c>
      <c r="N23" s="1411">
        <v>908.08</v>
      </c>
      <c r="O23" s="1404">
        <f t="shared" si="9"/>
        <v>4091.92</v>
      </c>
      <c r="P23" s="1402">
        <f t="shared" si="10"/>
        <v>4.506122809</v>
      </c>
      <c r="Q23" s="1400">
        <f t="shared" si="27"/>
        <v>6250</v>
      </c>
      <c r="R23" s="1402">
        <f t="shared" si="28"/>
        <v>0.1761776</v>
      </c>
      <c r="S23" s="1411">
        <v>1101.11</v>
      </c>
      <c r="T23" s="1404">
        <f t="shared" si="29"/>
        <v>5148.89</v>
      </c>
      <c r="U23" s="1402">
        <f t="shared" si="30"/>
        <v>4.676090491</v>
      </c>
      <c r="V23" s="1145" t="s">
        <v>2139</v>
      </c>
      <c r="W23" s="1145" t="s">
        <v>2139</v>
      </c>
      <c r="X23" s="1145"/>
      <c r="Y23" s="1145" t="s">
        <v>2139</v>
      </c>
      <c r="Z23" s="1145" t="s">
        <v>2139</v>
      </c>
      <c r="AA23" s="1398" t="s">
        <v>315</v>
      </c>
      <c r="AB23" s="1398"/>
    </row>
    <row r="24" ht="25.5" customHeight="1" outlineLevel="1">
      <c r="A24" s="1398">
        <v>20.0</v>
      </c>
      <c r="B24" s="1040" t="s">
        <v>2161</v>
      </c>
      <c r="C24" s="1398" t="s">
        <v>2138</v>
      </c>
      <c r="D24" s="1400">
        <v>2200.0</v>
      </c>
      <c r="E24" s="1401">
        <v>1000.0</v>
      </c>
      <c r="F24" s="1400">
        <f t="shared" si="2"/>
        <v>3300</v>
      </c>
      <c r="G24" s="1402">
        <f t="shared" si="3"/>
        <v>0.2199515152</v>
      </c>
      <c r="H24" s="1402">
        <f t="shared" si="4"/>
        <v>0.5718739394</v>
      </c>
      <c r="I24" s="1403">
        <v>725.84</v>
      </c>
      <c r="J24" s="1404">
        <f t="shared" si="5"/>
        <v>2574.16</v>
      </c>
      <c r="K24" s="1402">
        <f t="shared" si="6"/>
        <v>3.546456519</v>
      </c>
      <c r="L24" s="1400">
        <f t="shared" si="7"/>
        <v>4400</v>
      </c>
      <c r="M24" s="1402">
        <f t="shared" si="8"/>
        <v>0.207975</v>
      </c>
      <c r="N24" s="1411">
        <v>915.09</v>
      </c>
      <c r="O24" s="1404">
        <f t="shared" si="9"/>
        <v>3484.91</v>
      </c>
      <c r="P24" s="1402">
        <f t="shared" si="10"/>
        <v>3.808270225</v>
      </c>
      <c r="Q24" s="1400">
        <f t="shared" si="27"/>
        <v>5500</v>
      </c>
      <c r="R24" s="1402">
        <f t="shared" si="28"/>
        <v>0.2019890909</v>
      </c>
      <c r="S24" s="1411">
        <v>1110.94</v>
      </c>
      <c r="T24" s="1404">
        <f t="shared" si="29"/>
        <v>4389.06</v>
      </c>
      <c r="U24" s="1402">
        <f t="shared" si="30"/>
        <v>3.950762417</v>
      </c>
      <c r="V24" s="1400">
        <f t="shared" ref="V24:V27" si="31">D24*3</f>
        <v>6600</v>
      </c>
      <c r="W24" s="1402">
        <f t="shared" ref="W24:W27" si="32">X24/V24</f>
        <v>0.2004136364</v>
      </c>
      <c r="X24" s="1411">
        <v>1322.73</v>
      </c>
      <c r="Y24" s="1404">
        <f t="shared" ref="Y24:Y27" si="33">V24-X24</f>
        <v>5277.27</v>
      </c>
      <c r="Z24" s="1402">
        <f t="shared" ref="Z24:Z27" si="34">V24/X24-1</f>
        <v>3.989680434</v>
      </c>
      <c r="AA24" s="1398" t="s">
        <v>315</v>
      </c>
      <c r="AB24" s="1398"/>
    </row>
    <row r="25" ht="25.5" customHeight="1" outlineLevel="1">
      <c r="A25" s="1398">
        <v>21.0</v>
      </c>
      <c r="B25" s="1040" t="s">
        <v>2163</v>
      </c>
      <c r="C25" s="1398" t="s">
        <v>2138</v>
      </c>
      <c r="D25" s="1400">
        <v>2500.0</v>
      </c>
      <c r="E25" s="1401">
        <v>1000.0</v>
      </c>
      <c r="F25" s="1400">
        <f t="shared" si="2"/>
        <v>3750</v>
      </c>
      <c r="G25" s="1402">
        <f t="shared" si="3"/>
        <v>0.208024</v>
      </c>
      <c r="H25" s="1402">
        <f t="shared" si="4"/>
        <v>0.5408624</v>
      </c>
      <c r="I25" s="1403">
        <v>780.09</v>
      </c>
      <c r="J25" s="1404">
        <f t="shared" si="5"/>
        <v>2969.91</v>
      </c>
      <c r="K25" s="1402">
        <f t="shared" si="6"/>
        <v>3.807137638</v>
      </c>
      <c r="L25" s="1400">
        <f t="shared" si="7"/>
        <v>5000</v>
      </c>
      <c r="M25" s="1402">
        <f t="shared" si="8"/>
        <v>0.194582</v>
      </c>
      <c r="N25" s="1411">
        <v>972.91</v>
      </c>
      <c r="O25" s="1404">
        <f t="shared" si="9"/>
        <v>4027.09</v>
      </c>
      <c r="P25" s="1402">
        <f t="shared" si="10"/>
        <v>4.139221511</v>
      </c>
      <c r="Q25" s="1400">
        <f t="shared" si="27"/>
        <v>6250</v>
      </c>
      <c r="R25" s="1402">
        <f t="shared" si="28"/>
        <v>0.1865744</v>
      </c>
      <c r="S25" s="1411">
        <v>1166.09</v>
      </c>
      <c r="T25" s="1404">
        <f t="shared" si="29"/>
        <v>5083.91</v>
      </c>
      <c r="U25" s="1402">
        <f t="shared" si="30"/>
        <v>4.359792126</v>
      </c>
      <c r="V25" s="1400">
        <f t="shared" si="31"/>
        <v>7500</v>
      </c>
      <c r="W25" s="1402">
        <f t="shared" si="32"/>
        <v>0.1850173333</v>
      </c>
      <c r="X25" s="1411">
        <v>1387.63</v>
      </c>
      <c r="Y25" s="1404">
        <f t="shared" si="33"/>
        <v>6112.37</v>
      </c>
      <c r="Z25" s="1402">
        <f t="shared" si="34"/>
        <v>4.404899</v>
      </c>
      <c r="AA25" s="1398" t="s">
        <v>315</v>
      </c>
      <c r="AB25" s="1055"/>
    </row>
    <row r="26" ht="25.5" customHeight="1" outlineLevel="1">
      <c r="A26" s="1398">
        <v>22.0</v>
      </c>
      <c r="B26" s="1040" t="s">
        <v>2164</v>
      </c>
      <c r="C26" s="1398" t="s">
        <v>2138</v>
      </c>
      <c r="D26" s="1400">
        <v>2500.0</v>
      </c>
      <c r="E26" s="1401">
        <v>1000.0</v>
      </c>
      <c r="F26" s="1400">
        <f t="shared" si="2"/>
        <v>3750</v>
      </c>
      <c r="G26" s="1402">
        <f t="shared" si="3"/>
        <v>0.216232</v>
      </c>
      <c r="H26" s="1402">
        <f t="shared" si="4"/>
        <v>0.5622032</v>
      </c>
      <c r="I26" s="1403">
        <v>810.87</v>
      </c>
      <c r="J26" s="1404">
        <f t="shared" si="5"/>
        <v>2939.13</v>
      </c>
      <c r="K26" s="1402">
        <f t="shared" si="6"/>
        <v>3.6246624</v>
      </c>
      <c r="L26" s="1400">
        <f t="shared" si="7"/>
        <v>5000</v>
      </c>
      <c r="M26" s="1402">
        <f t="shared" si="8"/>
        <v>0.202626</v>
      </c>
      <c r="N26" s="1411">
        <v>1013.13</v>
      </c>
      <c r="O26" s="1404">
        <f t="shared" si="9"/>
        <v>3986.87</v>
      </c>
      <c r="P26" s="1402">
        <f t="shared" si="10"/>
        <v>3.935200813</v>
      </c>
      <c r="Q26" s="1400">
        <f t="shared" si="27"/>
        <v>6250</v>
      </c>
      <c r="R26" s="1402">
        <f t="shared" si="28"/>
        <v>0.1945312</v>
      </c>
      <c r="S26" s="1411">
        <v>1215.82</v>
      </c>
      <c r="T26" s="1404">
        <f t="shared" si="29"/>
        <v>5034.18</v>
      </c>
      <c r="U26" s="1402">
        <f t="shared" si="30"/>
        <v>4.14056357</v>
      </c>
      <c r="V26" s="1400">
        <f t="shared" si="31"/>
        <v>7500</v>
      </c>
      <c r="W26" s="1402">
        <f t="shared" si="32"/>
        <v>0.192936</v>
      </c>
      <c r="X26" s="1411">
        <v>1447.02</v>
      </c>
      <c r="Y26" s="1404">
        <f t="shared" si="33"/>
        <v>6052.98</v>
      </c>
      <c r="Z26" s="1402">
        <f t="shared" si="34"/>
        <v>4.183065887</v>
      </c>
      <c r="AA26" s="1398" t="s">
        <v>315</v>
      </c>
      <c r="AB26" s="1055"/>
    </row>
    <row r="27" ht="25.5" customHeight="1" outlineLevel="1">
      <c r="A27" s="1398">
        <v>23.0</v>
      </c>
      <c r="B27" s="1040" t="s">
        <v>2165</v>
      </c>
      <c r="C27" s="1398" t="s">
        <v>2138</v>
      </c>
      <c r="D27" s="1400">
        <v>2950.0</v>
      </c>
      <c r="E27" s="1401">
        <v>1000.0</v>
      </c>
      <c r="F27" s="1400">
        <f t="shared" si="2"/>
        <v>4425</v>
      </c>
      <c r="G27" s="1402">
        <f t="shared" si="3"/>
        <v>0.1927231638</v>
      </c>
      <c r="H27" s="1402">
        <f t="shared" si="4"/>
        <v>0.501080226</v>
      </c>
      <c r="I27" s="1403">
        <v>852.8</v>
      </c>
      <c r="J27" s="1404">
        <f t="shared" si="5"/>
        <v>3572.2</v>
      </c>
      <c r="K27" s="1402">
        <f t="shared" si="6"/>
        <v>4.188789869</v>
      </c>
      <c r="L27" s="1400">
        <f t="shared" si="7"/>
        <v>5900</v>
      </c>
      <c r="M27" s="1402">
        <f t="shared" si="8"/>
        <v>0.1836</v>
      </c>
      <c r="N27" s="1411">
        <v>1083.24</v>
      </c>
      <c r="O27" s="1404">
        <f t="shared" si="9"/>
        <v>4816.76</v>
      </c>
      <c r="P27" s="1402">
        <f t="shared" si="10"/>
        <v>4.446623094</v>
      </c>
      <c r="Q27" s="1400">
        <f t="shared" si="27"/>
        <v>7375</v>
      </c>
      <c r="R27" s="1402">
        <f t="shared" si="28"/>
        <v>0.1787538983</v>
      </c>
      <c r="S27" s="1411">
        <v>1318.31</v>
      </c>
      <c r="T27" s="1404">
        <f t="shared" si="29"/>
        <v>6056.69</v>
      </c>
      <c r="U27" s="1402">
        <f t="shared" si="30"/>
        <v>4.59428359</v>
      </c>
      <c r="V27" s="1400">
        <f t="shared" si="31"/>
        <v>8850</v>
      </c>
      <c r="W27" s="1402">
        <f t="shared" si="32"/>
        <v>0.1797276836</v>
      </c>
      <c r="X27" s="1411">
        <v>1590.59</v>
      </c>
      <c r="Y27" s="1404">
        <f t="shared" si="33"/>
        <v>7259.41</v>
      </c>
      <c r="Z27" s="1402">
        <f t="shared" si="34"/>
        <v>4.563973117</v>
      </c>
      <c r="AA27" s="1398" t="s">
        <v>315</v>
      </c>
      <c r="AB27" s="1055"/>
    </row>
    <row r="28" ht="25.5" customHeight="1" outlineLevel="1">
      <c r="A28" s="1398">
        <v>24.0</v>
      </c>
      <c r="B28" s="1040" t="s">
        <v>2166</v>
      </c>
      <c r="C28" s="1398" t="s">
        <v>2138</v>
      </c>
      <c r="D28" s="1400">
        <v>2500.0</v>
      </c>
      <c r="E28" s="1401">
        <v>1000.0</v>
      </c>
      <c r="F28" s="1400">
        <f t="shared" si="2"/>
        <v>3750</v>
      </c>
      <c r="G28" s="1402">
        <f t="shared" si="3"/>
        <v>0.227328</v>
      </c>
      <c r="H28" s="1402">
        <f t="shared" si="4"/>
        <v>0.5910528</v>
      </c>
      <c r="I28" s="1403">
        <v>852.48</v>
      </c>
      <c r="J28" s="1404">
        <f t="shared" si="5"/>
        <v>2897.52</v>
      </c>
      <c r="K28" s="1402">
        <f t="shared" si="6"/>
        <v>3.39893018</v>
      </c>
      <c r="L28" s="1400">
        <f t="shared" si="7"/>
        <v>5000</v>
      </c>
      <c r="M28" s="1402">
        <f t="shared" si="8"/>
        <v>0.209398</v>
      </c>
      <c r="N28" s="1411">
        <v>1046.99</v>
      </c>
      <c r="O28" s="1404">
        <f t="shared" si="9"/>
        <v>3953.01</v>
      </c>
      <c r="P28" s="1402">
        <f t="shared" si="10"/>
        <v>3.7755948</v>
      </c>
      <c r="Q28" s="1400">
        <f t="shared" si="27"/>
        <v>6250</v>
      </c>
      <c r="R28" s="1402">
        <f t="shared" si="28"/>
        <v>0.2035008</v>
      </c>
      <c r="S28" s="1411">
        <v>1271.88</v>
      </c>
      <c r="T28" s="1404">
        <f t="shared" si="29"/>
        <v>4978.12</v>
      </c>
      <c r="U28" s="1402">
        <f t="shared" si="30"/>
        <v>3.913985596</v>
      </c>
      <c r="V28" s="1145" t="s">
        <v>2139</v>
      </c>
      <c r="W28" s="1145" t="s">
        <v>2139</v>
      </c>
      <c r="X28" s="1145"/>
      <c r="Y28" s="1145" t="s">
        <v>2139</v>
      </c>
      <c r="Z28" s="1145" t="s">
        <v>2139</v>
      </c>
      <c r="AA28" s="1398" t="s">
        <v>315</v>
      </c>
      <c r="AB28" s="1055"/>
    </row>
    <row r="29" ht="25.5" customHeight="1" outlineLevel="1">
      <c r="A29" s="1398">
        <v>25.0</v>
      </c>
      <c r="B29" s="1040" t="s">
        <v>2167</v>
      </c>
      <c r="C29" s="1398" t="s">
        <v>2138</v>
      </c>
      <c r="D29" s="1400">
        <v>2200.0</v>
      </c>
      <c r="E29" s="1401">
        <v>1000.0</v>
      </c>
      <c r="F29" s="1400">
        <f t="shared" si="2"/>
        <v>3300</v>
      </c>
      <c r="G29" s="1402">
        <f t="shared" si="3"/>
        <v>0.219769697</v>
      </c>
      <c r="H29" s="1402">
        <f t="shared" si="4"/>
        <v>0.5714012121</v>
      </c>
      <c r="I29" s="1403">
        <v>725.24</v>
      </c>
      <c r="J29" s="1404">
        <f t="shared" si="5"/>
        <v>2574.76</v>
      </c>
      <c r="K29" s="1402">
        <f t="shared" si="6"/>
        <v>3.550217859</v>
      </c>
      <c r="L29" s="1400">
        <f t="shared" si="7"/>
        <v>4400</v>
      </c>
      <c r="M29" s="1402">
        <f t="shared" si="8"/>
        <v>0.2088909091</v>
      </c>
      <c r="N29" s="1411">
        <v>919.12</v>
      </c>
      <c r="O29" s="1404">
        <f t="shared" si="9"/>
        <v>3480.88</v>
      </c>
      <c r="P29" s="1402">
        <f t="shared" si="10"/>
        <v>3.787187745</v>
      </c>
      <c r="Q29" s="1400">
        <f t="shared" si="27"/>
        <v>5500</v>
      </c>
      <c r="R29" s="1402">
        <f t="shared" si="28"/>
        <v>0.20206</v>
      </c>
      <c r="S29" s="1411">
        <v>1111.33</v>
      </c>
      <c r="T29" s="1404">
        <f t="shared" si="29"/>
        <v>4388.67</v>
      </c>
      <c r="U29" s="1402">
        <f t="shared" si="30"/>
        <v>3.949025042</v>
      </c>
      <c r="V29" s="1400">
        <f t="shared" ref="V29:V33" si="35">D29*3</f>
        <v>6600</v>
      </c>
      <c r="W29" s="1402">
        <f t="shared" ref="W29:W33" si="36">X29/V29</f>
        <v>0.2022560606</v>
      </c>
      <c r="X29" s="1411">
        <v>1334.89</v>
      </c>
      <c r="Y29" s="1404">
        <f t="shared" ref="Y29:Y33" si="37">V29-X29</f>
        <v>5265.11</v>
      </c>
      <c r="Z29" s="1402">
        <f t="shared" ref="Z29:Z33" si="38">V29/X29-1</f>
        <v>3.944227614</v>
      </c>
      <c r="AA29" s="1398" t="s">
        <v>315</v>
      </c>
      <c r="AB29" s="1055"/>
    </row>
    <row r="30" ht="25.5" customHeight="1" outlineLevel="1">
      <c r="A30" s="1398"/>
      <c r="B30" s="1040" t="s">
        <v>2286</v>
      </c>
      <c r="C30" s="1398" t="s">
        <v>2138</v>
      </c>
      <c r="D30" s="1400">
        <v>2500.0</v>
      </c>
      <c r="E30" s="1401">
        <v>1000.0</v>
      </c>
      <c r="F30" s="1400">
        <f t="shared" si="2"/>
        <v>3750</v>
      </c>
      <c r="G30" s="1402">
        <f t="shared" si="3"/>
        <v>0.200624</v>
      </c>
      <c r="H30" s="1402">
        <f t="shared" si="4"/>
        <v>0.5216224</v>
      </c>
      <c r="I30" s="1403">
        <v>752.34</v>
      </c>
      <c r="J30" s="1404">
        <f t="shared" si="5"/>
        <v>2997.66</v>
      </c>
      <c r="K30" s="1402">
        <f t="shared" si="6"/>
        <v>3.984448521</v>
      </c>
      <c r="L30" s="1400">
        <f t="shared" si="7"/>
        <v>5000</v>
      </c>
      <c r="M30" s="1402">
        <f t="shared" si="8"/>
        <v>0.189302</v>
      </c>
      <c r="N30" s="1411">
        <v>946.51</v>
      </c>
      <c r="O30" s="1404">
        <f t="shared" si="9"/>
        <v>4053.49</v>
      </c>
      <c r="P30" s="1402">
        <f t="shared" si="10"/>
        <v>4.282564368</v>
      </c>
      <c r="Q30" s="1400">
        <f t="shared" si="27"/>
        <v>6250</v>
      </c>
      <c r="R30" s="1402">
        <f t="shared" si="28"/>
        <v>0.1838896</v>
      </c>
      <c r="S30" s="1411">
        <v>1149.31</v>
      </c>
      <c r="T30" s="1404">
        <f t="shared" si="29"/>
        <v>5100.69</v>
      </c>
      <c r="U30" s="1402">
        <f t="shared" si="30"/>
        <v>4.438045436</v>
      </c>
      <c r="V30" s="1400">
        <f t="shared" si="35"/>
        <v>7500</v>
      </c>
      <c r="W30" s="1402">
        <f t="shared" si="36"/>
        <v>0.1819933333</v>
      </c>
      <c r="X30" s="1411">
        <v>1364.95</v>
      </c>
      <c r="Y30" s="1404">
        <f t="shared" si="37"/>
        <v>6135.05</v>
      </c>
      <c r="Z30" s="1402">
        <f t="shared" si="38"/>
        <v>4.494706766</v>
      </c>
      <c r="AA30" s="1398" t="s">
        <v>315</v>
      </c>
      <c r="AB30" s="1055"/>
    </row>
    <row r="31" ht="25.5" customHeight="1" outlineLevel="1">
      <c r="A31" s="1398">
        <v>26.0</v>
      </c>
      <c r="B31" s="1040" t="s">
        <v>2287</v>
      </c>
      <c r="C31" s="1398" t="s">
        <v>2138</v>
      </c>
      <c r="D31" s="1400">
        <v>2200.0</v>
      </c>
      <c r="E31" s="1401">
        <v>1000.0</v>
      </c>
      <c r="F31" s="1400">
        <f t="shared" si="2"/>
        <v>3300</v>
      </c>
      <c r="G31" s="1402">
        <f t="shared" si="3"/>
        <v>0.2420909091</v>
      </c>
      <c r="H31" s="1402">
        <f t="shared" si="4"/>
        <v>0.6294363636</v>
      </c>
      <c r="I31" s="1403">
        <v>798.9</v>
      </c>
      <c r="J31" s="1404">
        <f t="shared" si="5"/>
        <v>2501.1</v>
      </c>
      <c r="K31" s="1402">
        <f t="shared" si="6"/>
        <v>3.130679685</v>
      </c>
      <c r="L31" s="1400">
        <f t="shared" si="7"/>
        <v>4400</v>
      </c>
      <c r="M31" s="1402">
        <f t="shared" si="8"/>
        <v>0.2277590909</v>
      </c>
      <c r="N31" s="1411">
        <v>1002.14</v>
      </c>
      <c r="O31" s="1404">
        <f t="shared" si="9"/>
        <v>3397.86</v>
      </c>
      <c r="P31" s="1402">
        <f t="shared" si="10"/>
        <v>3.390604107</v>
      </c>
      <c r="Q31" s="1400">
        <f t="shared" si="27"/>
        <v>5500</v>
      </c>
      <c r="R31" s="1402">
        <f t="shared" si="28"/>
        <v>0.2198472727</v>
      </c>
      <c r="S31" s="1411">
        <v>1209.16</v>
      </c>
      <c r="T31" s="1404">
        <f t="shared" si="29"/>
        <v>4290.84</v>
      </c>
      <c r="U31" s="1402">
        <f t="shared" si="30"/>
        <v>3.54861226</v>
      </c>
      <c r="V31" s="1400">
        <f t="shared" si="35"/>
        <v>6600</v>
      </c>
      <c r="W31" s="1402">
        <f t="shared" si="36"/>
        <v>0.2206272727</v>
      </c>
      <c r="X31" s="1411">
        <v>1456.14</v>
      </c>
      <c r="Y31" s="1404">
        <f t="shared" si="37"/>
        <v>5143.86</v>
      </c>
      <c r="Z31" s="1402">
        <f t="shared" si="38"/>
        <v>3.532531213</v>
      </c>
      <c r="AA31" s="1398" t="s">
        <v>315</v>
      </c>
      <c r="AB31" s="1398"/>
    </row>
    <row r="32" ht="25.5" customHeight="1" outlineLevel="1">
      <c r="A32" s="1398">
        <v>27.0</v>
      </c>
      <c r="B32" s="1040" t="s">
        <v>2170</v>
      </c>
      <c r="C32" s="1398" t="s">
        <v>2138</v>
      </c>
      <c r="D32" s="1400">
        <v>2200.0</v>
      </c>
      <c r="E32" s="1401">
        <v>1000.0</v>
      </c>
      <c r="F32" s="1400">
        <f t="shared" si="2"/>
        <v>3300</v>
      </c>
      <c r="G32" s="1402">
        <f t="shared" si="3"/>
        <v>0.2120393939</v>
      </c>
      <c r="H32" s="1402">
        <f t="shared" si="4"/>
        <v>0.5513024242</v>
      </c>
      <c r="I32" s="1403">
        <v>699.73</v>
      </c>
      <c r="J32" s="1404">
        <f t="shared" si="5"/>
        <v>2600.27</v>
      </c>
      <c r="K32" s="1402">
        <f t="shared" si="6"/>
        <v>3.716104783</v>
      </c>
      <c r="L32" s="1400">
        <f t="shared" si="7"/>
        <v>4400</v>
      </c>
      <c r="M32" s="1402">
        <f t="shared" si="8"/>
        <v>0.2022613636</v>
      </c>
      <c r="N32" s="1403">
        <v>889.95</v>
      </c>
      <c r="O32" s="1404">
        <f t="shared" si="9"/>
        <v>3510.05</v>
      </c>
      <c r="P32" s="1402">
        <f t="shared" si="10"/>
        <v>3.944097983</v>
      </c>
      <c r="Q32" s="1400">
        <f t="shared" si="27"/>
        <v>5500</v>
      </c>
      <c r="R32" s="1402">
        <f t="shared" si="28"/>
        <v>0.1957472727</v>
      </c>
      <c r="S32" s="1411">
        <v>1076.61</v>
      </c>
      <c r="T32" s="1404">
        <f t="shared" si="29"/>
        <v>4423.39</v>
      </c>
      <c r="U32" s="1402">
        <f t="shared" si="30"/>
        <v>4.108628008</v>
      </c>
      <c r="V32" s="1400">
        <f t="shared" si="35"/>
        <v>6600</v>
      </c>
      <c r="W32" s="1402">
        <f t="shared" si="36"/>
        <v>0.1952787879</v>
      </c>
      <c r="X32" s="1411">
        <v>1288.84</v>
      </c>
      <c r="Y32" s="1404">
        <f t="shared" si="37"/>
        <v>5311.16</v>
      </c>
      <c r="Z32" s="1402">
        <f t="shared" si="38"/>
        <v>4.120883896</v>
      </c>
      <c r="AA32" s="1398" t="s">
        <v>315</v>
      </c>
      <c r="AB32" s="1055"/>
    </row>
    <row r="33" ht="25.5" customHeight="1" outlineLevel="1">
      <c r="A33" s="1398">
        <v>28.0</v>
      </c>
      <c r="B33" s="1040" t="s">
        <v>2171</v>
      </c>
      <c r="C33" s="1398" t="s">
        <v>2138</v>
      </c>
      <c r="D33" s="1400">
        <v>2950.0</v>
      </c>
      <c r="E33" s="1401">
        <v>1000.0</v>
      </c>
      <c r="F33" s="1400">
        <f t="shared" si="2"/>
        <v>4425</v>
      </c>
      <c r="G33" s="1402">
        <f t="shared" si="3"/>
        <v>0.1837672316</v>
      </c>
      <c r="H33" s="1402">
        <f t="shared" si="4"/>
        <v>0.4777948023</v>
      </c>
      <c r="I33" s="1403">
        <v>813.17</v>
      </c>
      <c r="J33" s="1404">
        <f t="shared" si="5"/>
        <v>3611.83</v>
      </c>
      <c r="K33" s="1402">
        <f t="shared" si="6"/>
        <v>4.441666564</v>
      </c>
      <c r="L33" s="1400">
        <f t="shared" si="7"/>
        <v>5900</v>
      </c>
      <c r="M33" s="1402">
        <f t="shared" si="8"/>
        <v>0.1743542373</v>
      </c>
      <c r="N33" s="1411">
        <v>1028.69</v>
      </c>
      <c r="O33" s="1404">
        <f t="shared" si="9"/>
        <v>4871.31</v>
      </c>
      <c r="P33" s="1402">
        <f t="shared" si="10"/>
        <v>4.735449941</v>
      </c>
      <c r="Q33" s="1400">
        <f t="shared" si="27"/>
        <v>7375</v>
      </c>
      <c r="R33" s="1402">
        <f t="shared" si="28"/>
        <v>0.1699742373</v>
      </c>
      <c r="S33" s="1411">
        <v>1253.56</v>
      </c>
      <c r="T33" s="1404">
        <f t="shared" si="29"/>
        <v>6121.44</v>
      </c>
      <c r="U33" s="1402">
        <f t="shared" si="30"/>
        <v>4.88324452</v>
      </c>
      <c r="V33" s="1400">
        <f t="shared" si="35"/>
        <v>8850</v>
      </c>
      <c r="W33" s="1402">
        <f t="shared" si="36"/>
        <v>0.1703875706</v>
      </c>
      <c r="X33" s="1411">
        <v>1507.93</v>
      </c>
      <c r="Y33" s="1404">
        <f t="shared" si="37"/>
        <v>7342.07</v>
      </c>
      <c r="Z33" s="1402">
        <f t="shared" si="38"/>
        <v>4.868972698</v>
      </c>
      <c r="AA33" s="1398" t="s">
        <v>315</v>
      </c>
      <c r="AB33" s="1055"/>
    </row>
    <row r="34" ht="25.5" customHeight="1" outlineLevel="1">
      <c r="A34" s="1398">
        <v>29.0</v>
      </c>
      <c r="B34" s="1040" t="s">
        <v>2172</v>
      </c>
      <c r="C34" s="1398" t="s">
        <v>2138</v>
      </c>
      <c r="D34" s="1400">
        <v>2500.0</v>
      </c>
      <c r="E34" s="1401">
        <v>1000.0</v>
      </c>
      <c r="F34" s="1400">
        <f t="shared" si="2"/>
        <v>3750</v>
      </c>
      <c r="G34" s="1402">
        <f t="shared" si="3"/>
        <v>0.2081706667</v>
      </c>
      <c r="H34" s="1402">
        <f t="shared" si="4"/>
        <v>0.5412437333</v>
      </c>
      <c r="I34" s="1403">
        <v>780.64</v>
      </c>
      <c r="J34" s="1404">
        <f t="shared" si="5"/>
        <v>2969.36</v>
      </c>
      <c r="K34" s="1402">
        <f t="shared" si="6"/>
        <v>3.803750769</v>
      </c>
      <c r="L34" s="1400">
        <f t="shared" si="7"/>
        <v>5000</v>
      </c>
      <c r="M34" s="1402">
        <f t="shared" si="8"/>
        <v>0.194526</v>
      </c>
      <c r="N34" s="1411">
        <v>972.63</v>
      </c>
      <c r="O34" s="1404">
        <f t="shared" si="9"/>
        <v>4027.37</v>
      </c>
      <c r="P34" s="1402">
        <f t="shared" si="10"/>
        <v>4.140700986</v>
      </c>
      <c r="Q34" s="1145" t="s">
        <v>2139</v>
      </c>
      <c r="R34" s="1145" t="s">
        <v>2139</v>
      </c>
      <c r="S34" s="1411"/>
      <c r="T34" s="1145" t="s">
        <v>2139</v>
      </c>
      <c r="U34" s="1145" t="s">
        <v>2139</v>
      </c>
      <c r="V34" s="1145" t="s">
        <v>2139</v>
      </c>
      <c r="W34" s="1145" t="s">
        <v>2139</v>
      </c>
      <c r="X34" s="1145"/>
      <c r="Y34" s="1145" t="s">
        <v>2139</v>
      </c>
      <c r="Z34" s="1145" t="s">
        <v>2139</v>
      </c>
      <c r="AA34" s="1398" t="s">
        <v>315</v>
      </c>
      <c r="AB34" s="1055"/>
    </row>
    <row r="35" ht="25.5" customHeight="1" outlineLevel="1">
      <c r="A35" s="1398">
        <v>30.0</v>
      </c>
      <c r="B35" s="1040" t="s">
        <v>2173</v>
      </c>
      <c r="C35" s="1398" t="s">
        <v>2138</v>
      </c>
      <c r="D35" s="1400">
        <v>2950.0</v>
      </c>
      <c r="E35" s="1401">
        <v>1000.0</v>
      </c>
      <c r="F35" s="1400">
        <f t="shared" si="2"/>
        <v>4425</v>
      </c>
      <c r="G35" s="1402">
        <f t="shared" si="3"/>
        <v>0.2360903955</v>
      </c>
      <c r="H35" s="1402">
        <f t="shared" si="4"/>
        <v>0.6138350282</v>
      </c>
      <c r="I35" s="1403">
        <v>1044.7</v>
      </c>
      <c r="J35" s="1404">
        <f t="shared" si="5"/>
        <v>3380.3</v>
      </c>
      <c r="K35" s="1402">
        <f t="shared" si="6"/>
        <v>3.235665741</v>
      </c>
      <c r="L35" s="1400">
        <f t="shared" si="7"/>
        <v>5900</v>
      </c>
      <c r="M35" s="1402">
        <f t="shared" si="8"/>
        <v>0.223079661</v>
      </c>
      <c r="N35" s="1411">
        <v>1316.17</v>
      </c>
      <c r="O35" s="1404">
        <f t="shared" si="9"/>
        <v>4583.83</v>
      </c>
      <c r="P35" s="1402">
        <f t="shared" si="10"/>
        <v>3.482703602</v>
      </c>
      <c r="Q35" s="1400">
        <f>D35*2.5</f>
        <v>7375</v>
      </c>
      <c r="R35" s="1402">
        <f>S35/Q35</f>
        <v>0.2139267797</v>
      </c>
      <c r="S35" s="1411">
        <v>1577.71</v>
      </c>
      <c r="T35" s="1404">
        <f>Q35-S35</f>
        <v>5797.29</v>
      </c>
      <c r="U35" s="1402">
        <f>Q35/S35-1</f>
        <v>3.67449658</v>
      </c>
      <c r="V35" s="1400">
        <f>D35*3</f>
        <v>8850</v>
      </c>
      <c r="W35" s="1402">
        <f>X35/V35</f>
        <v>0.2102858757</v>
      </c>
      <c r="X35" s="1411">
        <v>1861.03</v>
      </c>
      <c r="Y35" s="1404">
        <f>V35-X35</f>
        <v>6988.97</v>
      </c>
      <c r="Z35" s="1402">
        <f>V35/X35-1</f>
        <v>3.755431132</v>
      </c>
      <c r="AA35" s="1398" t="s">
        <v>315</v>
      </c>
      <c r="AB35" s="1055"/>
    </row>
    <row r="36" ht="25.5" customHeight="1">
      <c r="A36" s="1049"/>
      <c r="B36" s="1405" t="str">
        <f>"миниторты "&amp;COUNTA(B37)&amp;" шт"</f>
        <v>миниторты 1 шт</v>
      </c>
      <c r="C36" s="1149"/>
      <c r="D36" s="1209"/>
      <c r="E36" s="1150"/>
      <c r="F36" s="1209"/>
      <c r="G36" s="1045">
        <f>AVERAGE(G37)</f>
        <v>0.2356554622</v>
      </c>
      <c r="H36" s="1100"/>
      <c r="I36" s="1100"/>
      <c r="J36" s="1149"/>
      <c r="K36" s="1149"/>
      <c r="L36" s="1209"/>
      <c r="M36" s="1209"/>
      <c r="N36" s="1209"/>
      <c r="O36" s="1209"/>
      <c r="P36" s="1209"/>
      <c r="Q36" s="1209"/>
      <c r="R36" s="1209"/>
      <c r="S36" s="1209"/>
      <c r="T36" s="1209"/>
      <c r="U36" s="1209"/>
      <c r="V36" s="1209"/>
      <c r="W36" s="1209"/>
      <c r="X36" s="1209"/>
      <c r="Y36" s="1209"/>
      <c r="Z36" s="1209"/>
      <c r="AA36" s="1153"/>
      <c r="AB36" s="1153"/>
    </row>
    <row r="37" ht="25.5" customHeight="1" outlineLevel="1">
      <c r="A37" s="1398">
        <v>28.0</v>
      </c>
      <c r="B37" s="1040" t="s">
        <v>2174</v>
      </c>
      <c r="C37" s="1406"/>
      <c r="D37" s="1400">
        <v>1190.0</v>
      </c>
      <c r="E37" s="1401">
        <v>650.0</v>
      </c>
      <c r="F37" s="1400"/>
      <c r="G37" s="1402">
        <f>I37/D37</f>
        <v>0.2356554622</v>
      </c>
      <c r="H37" s="1407"/>
      <c r="I37" s="1407">
        <v>280.43</v>
      </c>
      <c r="J37" s="1404">
        <f>D37-I37</f>
        <v>909.57</v>
      </c>
      <c r="K37" s="1402">
        <f>D37/I37-1</f>
        <v>3.243483222</v>
      </c>
      <c r="L37" s="1400"/>
      <c r="M37" s="1402"/>
      <c r="N37" s="1407"/>
      <c r="O37" s="1398"/>
      <c r="P37" s="1402"/>
      <c r="Q37" s="1400"/>
      <c r="R37" s="1402"/>
      <c r="S37" s="1407"/>
      <c r="T37" s="1398"/>
      <c r="U37" s="1402"/>
      <c r="V37" s="1400"/>
      <c r="W37" s="1402"/>
      <c r="X37" s="1407"/>
      <c r="Y37" s="1398"/>
      <c r="Z37" s="1402"/>
      <c r="AA37" s="1398"/>
      <c r="AB37" s="1398"/>
    </row>
    <row r="38" ht="25.5" customHeight="1">
      <c r="A38" s="1048"/>
      <c r="B38" s="1049" t="str">
        <f>"десерты под заказ "&amp;COUNTA(B39:B45)&amp;" шт"</f>
        <v>десерты под заказ 7 шт</v>
      </c>
      <c r="C38" s="1051"/>
      <c r="D38" s="1212"/>
      <c r="E38" s="1160"/>
      <c r="F38" s="1212"/>
      <c r="G38" s="1101" t="str">
        <f>AVERAGE(G39:G92)</f>
        <v>#VALUE!</v>
      </c>
      <c r="H38" s="1054"/>
      <c r="I38" s="1054"/>
      <c r="J38" s="1051"/>
      <c r="K38" s="1051"/>
      <c r="L38" s="1212"/>
      <c r="M38" s="1212"/>
      <c r="N38" s="1212"/>
      <c r="O38" s="1212"/>
      <c r="P38" s="1212"/>
      <c r="Q38" s="1212"/>
      <c r="R38" s="1212"/>
      <c r="S38" s="1212"/>
      <c r="T38" s="1212"/>
      <c r="U38" s="1212"/>
      <c r="V38" s="1212"/>
      <c r="W38" s="1212"/>
      <c r="X38" s="1054"/>
      <c r="Y38" s="1051"/>
      <c r="Z38" s="1051"/>
      <c r="AA38" s="1050"/>
      <c r="AB38" s="1050"/>
    </row>
    <row r="39" ht="25.5" customHeight="1" outlineLevel="1">
      <c r="A39" s="1398">
        <v>57.0</v>
      </c>
      <c r="B39" s="1040" t="s">
        <v>2250</v>
      </c>
      <c r="C39" s="510" t="s">
        <v>2251</v>
      </c>
      <c r="D39" s="510">
        <f>5*170</f>
        <v>850</v>
      </c>
      <c r="E39" s="516" t="s">
        <v>2252</v>
      </c>
      <c r="F39" s="510"/>
      <c r="G39" s="512">
        <f t="shared" ref="G39:G45" si="39">I39/D39</f>
        <v>0.305</v>
      </c>
      <c r="H39" s="511"/>
      <c r="I39" s="511">
        <v>259.25</v>
      </c>
      <c r="J39" s="513">
        <f t="shared" ref="J39:J45" si="40">D39-I39</f>
        <v>590.75</v>
      </c>
      <c r="K39" s="512">
        <f t="shared" ref="K39:K45" si="41">D39/I39-1</f>
        <v>2.278688525</v>
      </c>
      <c r="L39" s="510"/>
      <c r="M39" s="512"/>
      <c r="N39" s="511"/>
      <c r="O39" s="1055"/>
      <c r="P39" s="512"/>
      <c r="Q39" s="510"/>
      <c r="R39" s="512"/>
      <c r="S39" s="511"/>
      <c r="T39" s="1055"/>
      <c r="U39" s="512"/>
      <c r="V39" s="510"/>
      <c r="W39" s="512"/>
      <c r="X39" s="511"/>
      <c r="Y39" s="1055"/>
      <c r="Z39" s="512"/>
      <c r="AA39" s="1408"/>
      <c r="AB39" s="1055"/>
    </row>
    <row r="40" ht="25.5" customHeight="1" outlineLevel="1">
      <c r="A40" s="1040">
        <v>58.0</v>
      </c>
      <c r="B40" s="1055" t="s">
        <v>2253</v>
      </c>
      <c r="C40" s="1215" t="s">
        <v>2254</v>
      </c>
      <c r="D40" s="510">
        <v>850.0</v>
      </c>
      <c r="E40" s="516" t="s">
        <v>2252</v>
      </c>
      <c r="F40" s="1192"/>
      <c r="G40" s="512">
        <f t="shared" si="39"/>
        <v>0.2756470588</v>
      </c>
      <c r="H40" s="511"/>
      <c r="I40" s="511">
        <v>234.3</v>
      </c>
      <c r="J40" s="513">
        <f t="shared" si="40"/>
        <v>615.7</v>
      </c>
      <c r="K40" s="512">
        <f t="shared" si="41"/>
        <v>2.627827571</v>
      </c>
      <c r="L40" s="1192"/>
      <c r="M40" s="1045"/>
      <c r="N40" s="511"/>
      <c r="O40" s="1040"/>
      <c r="P40" s="1045"/>
      <c r="Q40" s="1192"/>
      <c r="R40" s="1045"/>
      <c r="S40" s="511"/>
      <c r="T40" s="1040"/>
      <c r="U40" s="1045"/>
      <c r="V40" s="1192"/>
      <c r="W40" s="1045"/>
      <c r="X40" s="511"/>
      <c r="Y40" s="1040"/>
      <c r="Z40" s="1045"/>
      <c r="AA40" s="1040"/>
      <c r="AB40" s="1040"/>
    </row>
    <row r="41" ht="25.5" customHeight="1" outlineLevel="1">
      <c r="A41" s="1040">
        <v>60.0</v>
      </c>
      <c r="B41" s="1055" t="s">
        <v>2257</v>
      </c>
      <c r="C41" s="1215" t="s">
        <v>2256</v>
      </c>
      <c r="D41" s="1192">
        <f t="shared" ref="D41:D45" si="42">6*250</f>
        <v>1500</v>
      </c>
      <c r="E41" s="516" t="s">
        <v>1686</v>
      </c>
      <c r="F41" s="1192"/>
      <c r="G41" s="512">
        <f t="shared" si="39"/>
        <v>0.25568</v>
      </c>
      <c r="H41" s="511"/>
      <c r="I41" s="511">
        <v>383.52</v>
      </c>
      <c r="J41" s="513">
        <f t="shared" si="40"/>
        <v>1116.48</v>
      </c>
      <c r="K41" s="512">
        <f t="shared" si="41"/>
        <v>2.911138924</v>
      </c>
      <c r="L41" s="1192"/>
      <c r="M41" s="1045"/>
      <c r="N41" s="511"/>
      <c r="O41" s="1040"/>
      <c r="P41" s="1045"/>
      <c r="Q41" s="1192"/>
      <c r="R41" s="1045"/>
      <c r="S41" s="511"/>
      <c r="T41" s="1040"/>
      <c r="U41" s="1045"/>
      <c r="V41" s="1192"/>
      <c r="W41" s="1045"/>
      <c r="X41" s="511"/>
      <c r="Y41" s="1040"/>
      <c r="Z41" s="1045"/>
      <c r="AA41" s="1040"/>
      <c r="AB41" s="1040"/>
    </row>
    <row r="42" ht="25.5" customHeight="1" outlineLevel="1">
      <c r="A42" s="1398">
        <v>61.0</v>
      </c>
      <c r="B42" s="1055" t="s">
        <v>2255</v>
      </c>
      <c r="C42" s="1215" t="s">
        <v>2256</v>
      </c>
      <c r="D42" s="1192">
        <f t="shared" si="42"/>
        <v>1500</v>
      </c>
      <c r="E42" s="516" t="s">
        <v>1686</v>
      </c>
      <c r="F42" s="1192"/>
      <c r="G42" s="512">
        <f t="shared" si="39"/>
        <v>0.27232</v>
      </c>
      <c r="H42" s="511"/>
      <c r="I42" s="511">
        <v>408.48</v>
      </c>
      <c r="J42" s="513">
        <f t="shared" si="40"/>
        <v>1091.52</v>
      </c>
      <c r="K42" s="512">
        <f t="shared" si="41"/>
        <v>2.672150411</v>
      </c>
      <c r="L42" s="1192"/>
      <c r="M42" s="1045"/>
      <c r="N42" s="511"/>
      <c r="O42" s="1040"/>
      <c r="P42" s="1045"/>
      <c r="Q42" s="1192"/>
      <c r="R42" s="1045"/>
      <c r="S42" s="511"/>
      <c r="T42" s="1040"/>
      <c r="U42" s="1045"/>
      <c r="V42" s="1192"/>
      <c r="W42" s="1045"/>
      <c r="X42" s="511"/>
      <c r="Y42" s="1040"/>
      <c r="Z42" s="1045"/>
      <c r="AA42" s="1040"/>
      <c r="AB42" s="1040"/>
    </row>
    <row r="43" ht="25.5" customHeight="1" outlineLevel="1">
      <c r="A43" s="1398">
        <v>63.0</v>
      </c>
      <c r="B43" s="1055" t="s">
        <v>2258</v>
      </c>
      <c r="C43" s="1215" t="s">
        <v>2256</v>
      </c>
      <c r="D43" s="1192">
        <f t="shared" si="42"/>
        <v>1500</v>
      </c>
      <c r="E43" s="516" t="s">
        <v>1686</v>
      </c>
      <c r="F43" s="1192"/>
      <c r="G43" s="512">
        <f t="shared" si="39"/>
        <v>0.26112</v>
      </c>
      <c r="H43" s="511"/>
      <c r="I43" s="511">
        <v>391.68</v>
      </c>
      <c r="J43" s="513">
        <f t="shared" si="40"/>
        <v>1108.32</v>
      </c>
      <c r="K43" s="512">
        <f t="shared" si="41"/>
        <v>2.829656863</v>
      </c>
      <c r="L43" s="1192"/>
      <c r="M43" s="1045"/>
      <c r="N43" s="511"/>
      <c r="O43" s="1040"/>
      <c r="P43" s="1045"/>
      <c r="Q43" s="1192"/>
      <c r="R43" s="1045"/>
      <c r="S43" s="511"/>
      <c r="T43" s="1040"/>
      <c r="U43" s="1045"/>
      <c r="V43" s="1192"/>
      <c r="W43" s="1045"/>
      <c r="X43" s="511"/>
      <c r="Y43" s="1040"/>
      <c r="Z43" s="1045"/>
      <c r="AA43" s="1040"/>
      <c r="AB43" s="1040"/>
    </row>
    <row r="44" ht="25.5" customHeight="1" outlineLevel="1">
      <c r="A44" s="1040">
        <v>64.0</v>
      </c>
      <c r="B44" s="1055" t="s">
        <v>2288</v>
      </c>
      <c r="C44" s="1215" t="s">
        <v>2256</v>
      </c>
      <c r="D44" s="1192">
        <f t="shared" si="42"/>
        <v>1500</v>
      </c>
      <c r="E44" s="516" t="s">
        <v>1686</v>
      </c>
      <c r="F44" s="1192"/>
      <c r="G44" s="512">
        <f t="shared" si="39"/>
        <v>0.30024</v>
      </c>
      <c r="H44" s="511"/>
      <c r="I44" s="511">
        <v>450.36</v>
      </c>
      <c r="J44" s="513">
        <f t="shared" si="40"/>
        <v>1049.64</v>
      </c>
      <c r="K44" s="512">
        <f t="shared" si="41"/>
        <v>2.330668798</v>
      </c>
      <c r="L44" s="1192"/>
      <c r="M44" s="1045"/>
      <c r="N44" s="511"/>
      <c r="O44" s="1040"/>
      <c r="P44" s="1045"/>
      <c r="Q44" s="1192"/>
      <c r="R44" s="1045"/>
      <c r="S44" s="511"/>
      <c r="T44" s="1040"/>
      <c r="U44" s="1045"/>
      <c r="V44" s="1192"/>
      <c r="W44" s="1045"/>
      <c r="X44" s="511"/>
      <c r="Y44" s="1040"/>
      <c r="Z44" s="1045"/>
      <c r="AA44" s="1040"/>
      <c r="AB44" s="1040"/>
    </row>
    <row r="45" ht="25.5" customHeight="1" outlineLevel="1">
      <c r="A45" s="1040">
        <v>64.0</v>
      </c>
      <c r="B45" s="1055" t="s">
        <v>2289</v>
      </c>
      <c r="C45" s="1215" t="s">
        <v>2256</v>
      </c>
      <c r="D45" s="1192">
        <f t="shared" si="42"/>
        <v>1500</v>
      </c>
      <c r="E45" s="516" t="s">
        <v>1686</v>
      </c>
      <c r="F45" s="1192"/>
      <c r="G45" s="512">
        <f t="shared" si="39"/>
        <v>0.21748</v>
      </c>
      <c r="H45" s="511"/>
      <c r="I45" s="511">
        <v>326.22</v>
      </c>
      <c r="J45" s="513">
        <f t="shared" si="40"/>
        <v>1173.78</v>
      </c>
      <c r="K45" s="512">
        <f t="shared" si="41"/>
        <v>3.598123965</v>
      </c>
      <c r="L45" s="1192"/>
      <c r="M45" s="1045"/>
      <c r="N45" s="511"/>
      <c r="O45" s="1040"/>
      <c r="P45" s="1045"/>
      <c r="Q45" s="1192"/>
      <c r="R45" s="1045"/>
      <c r="S45" s="511"/>
      <c r="T45" s="1040"/>
      <c r="U45" s="1045"/>
      <c r="V45" s="1192"/>
      <c r="W45" s="1045"/>
      <c r="X45" s="511"/>
      <c r="Y45" s="1040"/>
      <c r="Z45" s="1045"/>
      <c r="AA45" s="1040"/>
      <c r="AB45" s="1040"/>
    </row>
    <row r="46" ht="25.5" customHeight="1" collapsed="1">
      <c r="A46" s="1048"/>
      <c r="B46" s="1405" t="str">
        <f>"УКРАШЕНИЯ "&amp;COUNTA(B47:B76)&amp;" шт"</f>
        <v>УКРАШЕНИЯ 30 шт</v>
      </c>
      <c r="C46" s="1051"/>
      <c r="D46" s="1212"/>
      <c r="E46" s="1160"/>
      <c r="F46" s="1212"/>
      <c r="G46" s="1101" t="str">
        <f>AVERAGE(G56:G72)</f>
        <v>#VALUE!</v>
      </c>
      <c r="H46" s="1054"/>
      <c r="I46" s="1054"/>
      <c r="J46" s="1051"/>
      <c r="K46" s="1051"/>
      <c r="L46" s="1212"/>
      <c r="M46" s="1212"/>
      <c r="N46" s="1212"/>
      <c r="O46" s="1212"/>
      <c r="P46" s="1212"/>
      <c r="Q46" s="1212"/>
      <c r="R46" s="1212"/>
      <c r="S46" s="1212"/>
      <c r="T46" s="1212"/>
      <c r="U46" s="1212"/>
      <c r="V46" s="1212"/>
      <c r="W46" s="1212"/>
      <c r="X46" s="1212"/>
      <c r="Y46" s="1212"/>
      <c r="Z46" s="1212"/>
      <c r="AA46" s="1050"/>
      <c r="AB46" s="1050"/>
    </row>
    <row r="47" ht="25.5" hidden="1" customHeight="1" outlineLevel="1">
      <c r="A47" s="1398">
        <v>48.0</v>
      </c>
      <c r="B47" s="1040" t="s">
        <v>2181</v>
      </c>
      <c r="C47" s="381" t="s">
        <v>2182</v>
      </c>
      <c r="D47" s="510">
        <v>1500.0</v>
      </c>
      <c r="E47" s="510" t="s">
        <v>111</v>
      </c>
      <c r="F47" s="510"/>
      <c r="G47" s="512">
        <f t="shared" ref="G47:G53" si="43">I47/D47</f>
        <v>0.223</v>
      </c>
      <c r="H47" s="517"/>
      <c r="I47" s="517">
        <f>2.23*150</f>
        <v>334.5</v>
      </c>
      <c r="J47" s="513">
        <f t="shared" ref="J47:J53" si="44">D47-I47</f>
        <v>1165.5</v>
      </c>
      <c r="K47" s="512">
        <f t="shared" ref="K47:K53" si="45">D47/I47-1</f>
        <v>3.484304933</v>
      </c>
      <c r="L47" s="510"/>
      <c r="M47" s="512"/>
      <c r="N47" s="517"/>
      <c r="O47" s="1055"/>
      <c r="P47" s="512"/>
      <c r="Q47" s="510"/>
      <c r="R47" s="512"/>
      <c r="S47" s="517"/>
      <c r="T47" s="1055"/>
      <c r="U47" s="512"/>
      <c r="V47" s="510"/>
      <c r="W47" s="512"/>
      <c r="X47" s="517"/>
      <c r="Y47" s="1055"/>
      <c r="Z47" s="512"/>
      <c r="AA47" s="1055"/>
      <c r="AB47" s="1055"/>
    </row>
    <row r="48" ht="25.5" hidden="1" customHeight="1" outlineLevel="1">
      <c r="A48" s="1398">
        <v>49.0</v>
      </c>
      <c r="B48" s="1040" t="s">
        <v>2183</v>
      </c>
      <c r="C48" s="381" t="s">
        <v>2184</v>
      </c>
      <c r="D48" s="510">
        <v>100.0</v>
      </c>
      <c r="E48" s="510" t="s">
        <v>2185</v>
      </c>
      <c r="F48" s="510"/>
      <c r="G48" s="512">
        <f t="shared" si="43"/>
        <v>0.24</v>
      </c>
      <c r="H48" s="517"/>
      <c r="I48" s="517">
        <f>60*0.4</f>
        <v>24</v>
      </c>
      <c r="J48" s="513">
        <f t="shared" si="44"/>
        <v>76</v>
      </c>
      <c r="K48" s="512">
        <f t="shared" si="45"/>
        <v>3.166666667</v>
      </c>
      <c r="L48" s="510"/>
      <c r="M48" s="512"/>
      <c r="N48" s="517"/>
      <c r="O48" s="1055"/>
      <c r="P48" s="512"/>
      <c r="Q48" s="510"/>
      <c r="R48" s="512"/>
      <c r="S48" s="517"/>
      <c r="T48" s="1055"/>
      <c r="U48" s="512"/>
      <c r="V48" s="510"/>
      <c r="W48" s="512"/>
      <c r="X48" s="517"/>
      <c r="Y48" s="1055"/>
      <c r="Z48" s="512"/>
      <c r="AA48" s="1055"/>
      <c r="AB48" s="1055"/>
    </row>
    <row r="49" ht="25.5" hidden="1" customHeight="1" outlineLevel="1">
      <c r="A49" s="1398">
        <v>50.0</v>
      </c>
      <c r="B49" s="1040" t="s">
        <v>2186</v>
      </c>
      <c r="C49" s="381" t="s">
        <v>2187</v>
      </c>
      <c r="D49" s="510">
        <v>30.0</v>
      </c>
      <c r="E49" s="510" t="s">
        <v>2188</v>
      </c>
      <c r="F49" s="510"/>
      <c r="G49" s="512">
        <f t="shared" si="43"/>
        <v>0.141</v>
      </c>
      <c r="H49" s="517"/>
      <c r="I49" s="517">
        <v>4.23</v>
      </c>
      <c r="J49" s="513">
        <f t="shared" si="44"/>
        <v>25.77</v>
      </c>
      <c r="K49" s="512">
        <f t="shared" si="45"/>
        <v>6.092198582</v>
      </c>
      <c r="L49" s="510"/>
      <c r="M49" s="512"/>
      <c r="N49" s="517"/>
      <c r="O49" s="1055"/>
      <c r="P49" s="512"/>
      <c r="Q49" s="510"/>
      <c r="R49" s="512"/>
      <c r="S49" s="517"/>
      <c r="T49" s="1055"/>
      <c r="U49" s="512"/>
      <c r="V49" s="510"/>
      <c r="W49" s="512"/>
      <c r="X49" s="517"/>
      <c r="Y49" s="1055"/>
      <c r="Z49" s="512"/>
      <c r="AA49" s="1055"/>
      <c r="AB49" s="1055"/>
    </row>
    <row r="50" ht="25.5" hidden="1" customHeight="1" outlineLevel="1">
      <c r="A50" s="1398">
        <v>51.0</v>
      </c>
      <c r="B50" s="1040" t="s">
        <v>2189</v>
      </c>
      <c r="C50" s="381" t="s">
        <v>2190</v>
      </c>
      <c r="D50" s="510">
        <v>1500.0</v>
      </c>
      <c r="E50" s="510" t="s">
        <v>2191</v>
      </c>
      <c r="F50" s="510"/>
      <c r="G50" s="512">
        <f t="shared" si="43"/>
        <v>0.09146666667</v>
      </c>
      <c r="H50" s="517"/>
      <c r="I50" s="517">
        <f>400*0.343</f>
        <v>137.2</v>
      </c>
      <c r="J50" s="513">
        <f t="shared" si="44"/>
        <v>1362.8</v>
      </c>
      <c r="K50" s="512">
        <f t="shared" si="45"/>
        <v>9.932944606</v>
      </c>
      <c r="L50" s="510"/>
      <c r="M50" s="512"/>
      <c r="N50" s="517"/>
      <c r="O50" s="1055"/>
      <c r="P50" s="512"/>
      <c r="Q50" s="510"/>
      <c r="R50" s="512"/>
      <c r="S50" s="517"/>
      <c r="T50" s="1055"/>
      <c r="U50" s="512"/>
      <c r="V50" s="510"/>
      <c r="W50" s="512"/>
      <c r="X50" s="517"/>
      <c r="Y50" s="1055"/>
      <c r="Z50" s="512"/>
      <c r="AA50" s="1055"/>
      <c r="AB50" s="1055"/>
    </row>
    <row r="51" ht="25.5" hidden="1" customHeight="1" outlineLevel="1">
      <c r="A51" s="1398">
        <v>54.0</v>
      </c>
      <c r="B51" s="1040" t="s">
        <v>2192</v>
      </c>
      <c r="C51" s="381" t="s">
        <v>2193</v>
      </c>
      <c r="D51" s="510">
        <v>700.0</v>
      </c>
      <c r="E51" s="510" t="s">
        <v>2194</v>
      </c>
      <c r="F51" s="510"/>
      <c r="G51" s="512">
        <f t="shared" si="43"/>
        <v>0.1202857143</v>
      </c>
      <c r="H51" s="517"/>
      <c r="I51" s="517">
        <f>200*0.421</f>
        <v>84.2</v>
      </c>
      <c r="J51" s="513">
        <f t="shared" si="44"/>
        <v>615.8</v>
      </c>
      <c r="K51" s="512">
        <f t="shared" si="45"/>
        <v>7.313539192</v>
      </c>
      <c r="L51" s="510"/>
      <c r="M51" s="512"/>
      <c r="N51" s="517"/>
      <c r="O51" s="1055"/>
      <c r="P51" s="512"/>
      <c r="Q51" s="510"/>
      <c r="R51" s="512"/>
      <c r="S51" s="517"/>
      <c r="T51" s="1055"/>
      <c r="U51" s="512"/>
      <c r="V51" s="510"/>
      <c r="W51" s="512"/>
      <c r="X51" s="517"/>
      <c r="Y51" s="1055"/>
      <c r="Z51" s="512"/>
      <c r="AA51" s="1055"/>
      <c r="AB51" s="1055"/>
    </row>
    <row r="52" ht="25.5" hidden="1" customHeight="1" outlineLevel="1">
      <c r="A52" s="1398">
        <v>52.0</v>
      </c>
      <c r="B52" s="1040" t="s">
        <v>2195</v>
      </c>
      <c r="C52" s="381" t="s">
        <v>2196</v>
      </c>
      <c r="D52" s="510">
        <v>250.0</v>
      </c>
      <c r="E52" s="510" t="s">
        <v>2197</v>
      </c>
      <c r="F52" s="510"/>
      <c r="G52" s="512">
        <f t="shared" si="43"/>
        <v>0.2072</v>
      </c>
      <c r="H52" s="517"/>
      <c r="I52" s="517">
        <f>50*1.036</f>
        <v>51.8</v>
      </c>
      <c r="J52" s="513">
        <f t="shared" si="44"/>
        <v>198.2</v>
      </c>
      <c r="K52" s="512">
        <f t="shared" si="45"/>
        <v>3.826254826</v>
      </c>
      <c r="L52" s="510"/>
      <c r="M52" s="512"/>
      <c r="N52" s="517"/>
      <c r="O52" s="1055"/>
      <c r="P52" s="512"/>
      <c r="Q52" s="510"/>
      <c r="R52" s="512"/>
      <c r="S52" s="517"/>
      <c r="T52" s="1055"/>
      <c r="U52" s="512"/>
      <c r="V52" s="510"/>
      <c r="W52" s="512"/>
      <c r="X52" s="517"/>
      <c r="Y52" s="1055"/>
      <c r="Z52" s="512"/>
      <c r="AA52" s="1055"/>
      <c r="AB52" s="1055"/>
    </row>
    <row r="53" ht="25.5" hidden="1" customHeight="1" outlineLevel="1">
      <c r="A53" s="1398">
        <v>53.0</v>
      </c>
      <c r="B53" s="1040" t="s">
        <v>2198</v>
      </c>
      <c r="C53" s="381" t="s">
        <v>2199</v>
      </c>
      <c r="D53" s="510">
        <v>50.0</v>
      </c>
      <c r="E53" s="510" t="s">
        <v>1067</v>
      </c>
      <c r="F53" s="510"/>
      <c r="G53" s="512">
        <f t="shared" si="43"/>
        <v>0.0418</v>
      </c>
      <c r="H53" s="517"/>
      <c r="I53" s="517">
        <f>10*0.209</f>
        <v>2.09</v>
      </c>
      <c r="J53" s="513">
        <f t="shared" si="44"/>
        <v>47.91</v>
      </c>
      <c r="K53" s="512">
        <f t="shared" si="45"/>
        <v>22.92344498</v>
      </c>
      <c r="L53" s="510"/>
      <c r="M53" s="512"/>
      <c r="N53" s="517"/>
      <c r="O53" s="1055"/>
      <c r="P53" s="512"/>
      <c r="Q53" s="510"/>
      <c r="R53" s="512"/>
      <c r="S53" s="517"/>
      <c r="T53" s="1055"/>
      <c r="U53" s="512"/>
      <c r="V53" s="510"/>
      <c r="W53" s="512"/>
      <c r="X53" s="517"/>
      <c r="Y53" s="1055"/>
      <c r="Z53" s="512"/>
      <c r="AA53" s="1055"/>
      <c r="AB53" s="1055"/>
    </row>
    <row r="54" ht="25.5" hidden="1" customHeight="1" outlineLevel="1">
      <c r="A54" s="1398">
        <v>55.0</v>
      </c>
      <c r="B54" s="1040" t="s">
        <v>2200</v>
      </c>
      <c r="C54" s="381" t="s">
        <v>2201</v>
      </c>
      <c r="D54" s="510" t="s">
        <v>2290</v>
      </c>
      <c r="E54" s="510" t="s">
        <v>2202</v>
      </c>
      <c r="F54" s="510"/>
      <c r="G54" s="512"/>
      <c r="H54" s="517"/>
      <c r="I54" s="517"/>
      <c r="J54" s="1055"/>
      <c r="K54" s="512"/>
      <c r="L54" s="510"/>
      <c r="M54" s="512"/>
      <c r="N54" s="517"/>
      <c r="O54" s="1055"/>
      <c r="P54" s="512"/>
      <c r="Q54" s="510"/>
      <c r="R54" s="512"/>
      <c r="S54" s="517"/>
      <c r="T54" s="1055"/>
      <c r="U54" s="512"/>
      <c r="V54" s="510"/>
      <c r="W54" s="512"/>
      <c r="X54" s="517"/>
      <c r="Y54" s="1055"/>
      <c r="Z54" s="512"/>
      <c r="AA54" s="1055"/>
      <c r="AB54" s="1055"/>
    </row>
    <row r="55" ht="25.5" hidden="1" customHeight="1" outlineLevel="1">
      <c r="A55" s="1398">
        <v>56.0</v>
      </c>
      <c r="B55" s="1040" t="s">
        <v>2203</v>
      </c>
      <c r="C55" s="381" t="s">
        <v>2204</v>
      </c>
      <c r="D55" s="510">
        <v>200.0</v>
      </c>
      <c r="E55" s="510" t="s">
        <v>2205</v>
      </c>
      <c r="F55" s="510"/>
      <c r="G55" s="512">
        <f t="shared" ref="G55:G72" si="46">I55/D55</f>
        <v>0.2572</v>
      </c>
      <c r="H55" s="517"/>
      <c r="I55" s="517">
        <f>80*0.643</f>
        <v>51.44</v>
      </c>
      <c r="J55" s="513">
        <f t="shared" ref="J55:J72" si="47">D55-I55</f>
        <v>148.56</v>
      </c>
      <c r="K55" s="512">
        <f t="shared" ref="K55:K72" si="48">D55/I55-1</f>
        <v>2.888024883</v>
      </c>
      <c r="L55" s="510"/>
      <c r="M55" s="512"/>
      <c r="N55" s="517"/>
      <c r="O55" s="1055"/>
      <c r="P55" s="512"/>
      <c r="Q55" s="510"/>
      <c r="R55" s="512"/>
      <c r="S55" s="517"/>
      <c r="T55" s="1055"/>
      <c r="U55" s="512"/>
      <c r="V55" s="510"/>
      <c r="W55" s="512"/>
      <c r="X55" s="517"/>
      <c r="Y55" s="1055"/>
      <c r="Z55" s="512"/>
      <c r="AA55" s="1055"/>
      <c r="AB55" s="1055"/>
    </row>
    <row r="56" ht="25.5" hidden="1" customHeight="1" outlineLevel="1">
      <c r="A56" s="1398">
        <v>30.0</v>
      </c>
      <c r="B56" s="1040" t="s">
        <v>2206</v>
      </c>
      <c r="C56" s="1040" t="s">
        <v>2207</v>
      </c>
      <c r="D56" s="510">
        <v>100.0</v>
      </c>
      <c r="E56" s="510" t="s">
        <v>2208</v>
      </c>
      <c r="F56" s="1400"/>
      <c r="G56" s="1402">
        <f t="shared" si="46"/>
        <v>0.0149</v>
      </c>
      <c r="H56" s="1403"/>
      <c r="I56" s="1403">
        <v>1.49</v>
      </c>
      <c r="J56" s="1404">
        <f t="shared" si="47"/>
        <v>98.51</v>
      </c>
      <c r="K56" s="1402">
        <f t="shared" si="48"/>
        <v>66.11409396</v>
      </c>
      <c r="L56" s="1400"/>
      <c r="M56" s="1402"/>
      <c r="N56" s="1403"/>
      <c r="O56" s="1398"/>
      <c r="P56" s="1402"/>
      <c r="Q56" s="1400"/>
      <c r="R56" s="1402"/>
      <c r="S56" s="1403"/>
      <c r="T56" s="1398"/>
      <c r="U56" s="1402"/>
      <c r="V56" s="1400"/>
      <c r="W56" s="1402"/>
      <c r="X56" s="1403"/>
      <c r="Y56" s="1398"/>
      <c r="Z56" s="1402"/>
      <c r="AA56" s="1398"/>
      <c r="AB56" s="1398"/>
    </row>
    <row r="57" ht="25.5" hidden="1" customHeight="1" outlineLevel="1">
      <c r="A57" s="1398">
        <v>31.0</v>
      </c>
      <c r="B57" s="1040" t="s">
        <v>2209</v>
      </c>
      <c r="C57" s="1040" t="s">
        <v>2210</v>
      </c>
      <c r="D57" s="510">
        <v>100.0</v>
      </c>
      <c r="E57" s="510" t="s">
        <v>2211</v>
      </c>
      <c r="F57" s="510"/>
      <c r="G57" s="512">
        <f t="shared" si="46"/>
        <v>0.0825</v>
      </c>
      <c r="H57" s="517"/>
      <c r="I57" s="517">
        <v>8.25</v>
      </c>
      <c r="J57" s="513">
        <f t="shared" si="47"/>
        <v>91.75</v>
      </c>
      <c r="K57" s="512">
        <f t="shared" si="48"/>
        <v>11.12121212</v>
      </c>
      <c r="L57" s="510"/>
      <c r="M57" s="512"/>
      <c r="N57" s="517"/>
      <c r="O57" s="1055"/>
      <c r="P57" s="512"/>
      <c r="Q57" s="510"/>
      <c r="R57" s="512"/>
      <c r="S57" s="517"/>
      <c r="T57" s="1055"/>
      <c r="U57" s="512"/>
      <c r="V57" s="510"/>
      <c r="W57" s="512"/>
      <c r="X57" s="517"/>
      <c r="Y57" s="1055"/>
      <c r="Z57" s="512"/>
      <c r="AA57" s="1055"/>
      <c r="AB57" s="1055"/>
    </row>
    <row r="58" ht="25.5" hidden="1" customHeight="1" outlineLevel="1">
      <c r="A58" s="1398">
        <v>32.0</v>
      </c>
      <c r="B58" s="1040" t="s">
        <v>2212</v>
      </c>
      <c r="C58" s="1040" t="s">
        <v>2213</v>
      </c>
      <c r="D58" s="510">
        <v>40.0</v>
      </c>
      <c r="E58" s="510" t="s">
        <v>2208</v>
      </c>
      <c r="F58" s="510"/>
      <c r="G58" s="512">
        <f t="shared" si="46"/>
        <v>0.1255</v>
      </c>
      <c r="H58" s="517"/>
      <c r="I58" s="517">
        <v>5.02</v>
      </c>
      <c r="J58" s="513">
        <f t="shared" si="47"/>
        <v>34.98</v>
      </c>
      <c r="K58" s="512">
        <f t="shared" si="48"/>
        <v>6.96812749</v>
      </c>
      <c r="L58" s="510"/>
      <c r="M58" s="512"/>
      <c r="N58" s="517"/>
      <c r="O58" s="1055"/>
      <c r="P58" s="512"/>
      <c r="Q58" s="510"/>
      <c r="R58" s="512"/>
      <c r="S58" s="517"/>
      <c r="T58" s="1055"/>
      <c r="U58" s="512"/>
      <c r="V58" s="510"/>
      <c r="W58" s="512"/>
      <c r="X58" s="517"/>
      <c r="Y58" s="1055"/>
      <c r="Z58" s="512"/>
      <c r="AA58" s="1055"/>
      <c r="AB58" s="1055"/>
    </row>
    <row r="59" ht="25.5" hidden="1" customHeight="1" outlineLevel="1">
      <c r="A59" s="1398">
        <v>33.0</v>
      </c>
      <c r="B59" s="1040" t="s">
        <v>2214</v>
      </c>
      <c r="C59" s="1040" t="s">
        <v>2215</v>
      </c>
      <c r="D59" s="510">
        <v>30.0</v>
      </c>
      <c r="E59" s="510" t="s">
        <v>2202</v>
      </c>
      <c r="F59" s="510"/>
      <c r="G59" s="512">
        <f t="shared" si="46"/>
        <v>0.2283333333</v>
      </c>
      <c r="H59" s="517"/>
      <c r="I59" s="517">
        <v>6.85</v>
      </c>
      <c r="J59" s="513">
        <f t="shared" si="47"/>
        <v>23.15</v>
      </c>
      <c r="K59" s="512">
        <f t="shared" si="48"/>
        <v>3.379562044</v>
      </c>
      <c r="L59" s="510"/>
      <c r="M59" s="512"/>
      <c r="N59" s="517"/>
      <c r="O59" s="1055"/>
      <c r="P59" s="512"/>
      <c r="Q59" s="510"/>
      <c r="R59" s="512"/>
      <c r="S59" s="517"/>
      <c r="T59" s="1055"/>
      <c r="U59" s="512"/>
      <c r="V59" s="510"/>
      <c r="W59" s="512"/>
      <c r="X59" s="517"/>
      <c r="Y59" s="1055"/>
      <c r="Z59" s="512"/>
      <c r="AA59" s="1055"/>
      <c r="AB59" s="1055"/>
    </row>
    <row r="60" ht="25.5" hidden="1" customHeight="1" outlineLevel="1">
      <c r="A60" s="1398">
        <v>34.0</v>
      </c>
      <c r="B60" s="1040" t="s">
        <v>2216</v>
      </c>
      <c r="C60" s="1040" t="s">
        <v>2217</v>
      </c>
      <c r="D60" s="510">
        <v>150.0</v>
      </c>
      <c r="E60" s="510" t="s">
        <v>2202</v>
      </c>
      <c r="F60" s="510"/>
      <c r="G60" s="512">
        <f t="shared" si="46"/>
        <v>0.2666666667</v>
      </c>
      <c r="H60" s="517"/>
      <c r="I60" s="517">
        <v>40.0</v>
      </c>
      <c r="J60" s="513">
        <f t="shared" si="47"/>
        <v>110</v>
      </c>
      <c r="K60" s="512">
        <f t="shared" si="48"/>
        <v>2.75</v>
      </c>
      <c r="L60" s="510"/>
      <c r="M60" s="512"/>
      <c r="N60" s="517"/>
      <c r="O60" s="1055"/>
      <c r="P60" s="512"/>
      <c r="Q60" s="510"/>
      <c r="R60" s="512"/>
      <c r="S60" s="517"/>
      <c r="T60" s="1055"/>
      <c r="U60" s="512"/>
      <c r="V60" s="510"/>
      <c r="W60" s="512"/>
      <c r="X60" s="517"/>
      <c r="Y60" s="1055"/>
      <c r="Z60" s="512"/>
      <c r="AA60" s="1055"/>
      <c r="AB60" s="1055"/>
    </row>
    <row r="61" ht="25.5" hidden="1" customHeight="1" outlineLevel="1">
      <c r="A61" s="1398">
        <v>35.0</v>
      </c>
      <c r="B61" s="1040" t="s">
        <v>2218</v>
      </c>
      <c r="C61" s="1040" t="s">
        <v>2219</v>
      </c>
      <c r="D61" s="510">
        <v>200.0</v>
      </c>
      <c r="E61" s="510" t="s">
        <v>2291</v>
      </c>
      <c r="F61" s="510"/>
      <c r="G61" s="512">
        <f t="shared" si="46"/>
        <v>0.0109</v>
      </c>
      <c r="H61" s="517"/>
      <c r="I61" s="517">
        <v>2.18</v>
      </c>
      <c r="J61" s="513">
        <f t="shared" si="47"/>
        <v>197.82</v>
      </c>
      <c r="K61" s="512">
        <f t="shared" si="48"/>
        <v>90.74311927</v>
      </c>
      <c r="L61" s="510"/>
      <c r="M61" s="512"/>
      <c r="N61" s="517"/>
      <c r="O61" s="1055"/>
      <c r="P61" s="512"/>
      <c r="Q61" s="510"/>
      <c r="R61" s="512"/>
      <c r="S61" s="517"/>
      <c r="T61" s="1055"/>
      <c r="U61" s="512"/>
      <c r="V61" s="510"/>
      <c r="W61" s="512"/>
      <c r="X61" s="517"/>
      <c r="Y61" s="1055"/>
      <c r="Z61" s="512"/>
      <c r="AA61" s="1055"/>
      <c r="AB61" s="1055"/>
    </row>
    <row r="62" ht="25.5" hidden="1" customHeight="1" outlineLevel="1">
      <c r="A62" s="1398">
        <v>36.0</v>
      </c>
      <c r="B62" s="1040" t="s">
        <v>2221</v>
      </c>
      <c r="C62" s="1040" t="s">
        <v>2222</v>
      </c>
      <c r="D62" s="510">
        <v>300.0</v>
      </c>
      <c r="E62" s="510" t="s">
        <v>2202</v>
      </c>
      <c r="F62" s="510"/>
      <c r="G62" s="512" t="str">
        <f t="shared" si="46"/>
        <v>#VALUE!</v>
      </c>
      <c r="H62" s="517"/>
      <c r="I62" s="517" t="s">
        <v>2292</v>
      </c>
      <c r="J62" s="1055" t="str">
        <f t="shared" si="47"/>
        <v>#VALUE!</v>
      </c>
      <c r="K62" s="512" t="str">
        <f t="shared" si="48"/>
        <v>#VALUE!</v>
      </c>
      <c r="L62" s="510"/>
      <c r="M62" s="512"/>
      <c r="N62" s="517"/>
      <c r="O62" s="1055"/>
      <c r="P62" s="512"/>
      <c r="Q62" s="510"/>
      <c r="R62" s="512"/>
      <c r="S62" s="517"/>
      <c r="T62" s="1055"/>
      <c r="U62" s="512"/>
      <c r="V62" s="510"/>
      <c r="W62" s="512"/>
      <c r="X62" s="517"/>
      <c r="Y62" s="1055"/>
      <c r="Z62" s="512"/>
      <c r="AA62" s="1055"/>
      <c r="AB62" s="1055"/>
    </row>
    <row r="63" ht="25.5" hidden="1" customHeight="1" outlineLevel="1">
      <c r="A63" s="1398">
        <v>37.0</v>
      </c>
      <c r="B63" s="1040" t="s">
        <v>2223</v>
      </c>
      <c r="C63" s="1040" t="s">
        <v>2224</v>
      </c>
      <c r="D63" s="510">
        <v>250.0</v>
      </c>
      <c r="E63" s="510" t="s">
        <v>2225</v>
      </c>
      <c r="F63" s="510"/>
      <c r="G63" s="512">
        <f t="shared" si="46"/>
        <v>0.05304</v>
      </c>
      <c r="H63" s="517"/>
      <c r="I63" s="517">
        <v>13.26</v>
      </c>
      <c r="J63" s="513">
        <f t="shared" si="47"/>
        <v>236.74</v>
      </c>
      <c r="K63" s="512">
        <f t="shared" si="48"/>
        <v>17.85369532</v>
      </c>
      <c r="L63" s="510"/>
      <c r="M63" s="512"/>
      <c r="N63" s="517"/>
      <c r="O63" s="1055"/>
      <c r="P63" s="512"/>
      <c r="Q63" s="510"/>
      <c r="R63" s="512"/>
      <c r="S63" s="517"/>
      <c r="T63" s="1055"/>
      <c r="U63" s="512"/>
      <c r="V63" s="510"/>
      <c r="W63" s="512"/>
      <c r="X63" s="517"/>
      <c r="Y63" s="1055"/>
      <c r="Z63" s="512"/>
      <c r="AA63" s="1055"/>
      <c r="AB63" s="1055"/>
    </row>
    <row r="64" ht="25.5" hidden="1" customHeight="1" outlineLevel="1">
      <c r="A64" s="1398">
        <v>38.0</v>
      </c>
      <c r="B64" s="1040" t="s">
        <v>2226</v>
      </c>
      <c r="C64" s="1040" t="s">
        <v>2227</v>
      </c>
      <c r="D64" s="510">
        <v>99.0</v>
      </c>
      <c r="E64" s="510" t="s">
        <v>2228</v>
      </c>
      <c r="F64" s="510"/>
      <c r="G64" s="512">
        <f t="shared" si="46"/>
        <v>0.1317171717</v>
      </c>
      <c r="H64" s="517"/>
      <c r="I64" s="517">
        <v>13.04</v>
      </c>
      <c r="J64" s="513">
        <f t="shared" si="47"/>
        <v>85.96</v>
      </c>
      <c r="K64" s="512">
        <f t="shared" si="48"/>
        <v>6.59202454</v>
      </c>
      <c r="L64" s="510"/>
      <c r="M64" s="512"/>
      <c r="N64" s="517"/>
      <c r="O64" s="1055"/>
      <c r="P64" s="512"/>
      <c r="Q64" s="510"/>
      <c r="R64" s="512"/>
      <c r="S64" s="517"/>
      <c r="T64" s="1055"/>
      <c r="U64" s="512"/>
      <c r="V64" s="510"/>
      <c r="W64" s="512"/>
      <c r="X64" s="517"/>
      <c r="Y64" s="1055"/>
      <c r="Z64" s="512"/>
      <c r="AA64" s="1055"/>
      <c r="AB64" s="1055"/>
    </row>
    <row r="65" ht="25.5" hidden="1" customHeight="1" outlineLevel="1">
      <c r="A65" s="1398">
        <v>39.0</v>
      </c>
      <c r="B65" s="1040" t="s">
        <v>2229</v>
      </c>
      <c r="C65" s="1040" t="s">
        <v>2230</v>
      </c>
      <c r="D65" s="510">
        <v>89.0</v>
      </c>
      <c r="E65" s="510" t="s">
        <v>2228</v>
      </c>
      <c r="F65" s="510"/>
      <c r="G65" s="512">
        <f t="shared" si="46"/>
        <v>0.04685393258</v>
      </c>
      <c r="H65" s="517"/>
      <c r="I65" s="517">
        <v>4.17</v>
      </c>
      <c r="J65" s="513">
        <f t="shared" si="47"/>
        <v>84.83</v>
      </c>
      <c r="K65" s="512">
        <f t="shared" si="48"/>
        <v>20.34292566</v>
      </c>
      <c r="L65" s="510"/>
      <c r="M65" s="512"/>
      <c r="N65" s="517"/>
      <c r="O65" s="1055"/>
      <c r="P65" s="512"/>
      <c r="Q65" s="510"/>
      <c r="R65" s="512"/>
      <c r="S65" s="517"/>
      <c r="T65" s="1055"/>
      <c r="U65" s="512"/>
      <c r="V65" s="510"/>
      <c r="W65" s="512"/>
      <c r="X65" s="517"/>
      <c r="Y65" s="1055"/>
      <c r="Z65" s="512"/>
      <c r="AA65" s="1055"/>
      <c r="AB65" s="1055"/>
    </row>
    <row r="66" ht="25.5" hidden="1" customHeight="1" outlineLevel="1">
      <c r="A66" s="1398">
        <v>40.0</v>
      </c>
      <c r="B66" s="1040" t="s">
        <v>2231</v>
      </c>
      <c r="C66" s="1040" t="s">
        <v>2232</v>
      </c>
      <c r="D66" s="510">
        <v>40.0</v>
      </c>
      <c r="E66" s="510" t="s">
        <v>2233</v>
      </c>
      <c r="F66" s="510"/>
      <c r="G66" s="512">
        <f t="shared" si="46"/>
        <v>0.0955</v>
      </c>
      <c r="H66" s="517"/>
      <c r="I66" s="517">
        <v>3.82</v>
      </c>
      <c r="J66" s="513">
        <f t="shared" si="47"/>
        <v>36.18</v>
      </c>
      <c r="K66" s="512">
        <f t="shared" si="48"/>
        <v>9.471204188</v>
      </c>
      <c r="L66" s="510"/>
      <c r="M66" s="512"/>
      <c r="N66" s="517"/>
      <c r="O66" s="1055"/>
      <c r="P66" s="512"/>
      <c r="Q66" s="510"/>
      <c r="R66" s="512"/>
      <c r="S66" s="517"/>
      <c r="T66" s="1055"/>
      <c r="U66" s="512"/>
      <c r="V66" s="510"/>
      <c r="W66" s="512"/>
      <c r="X66" s="517"/>
      <c r="Y66" s="1055"/>
      <c r="Z66" s="512"/>
      <c r="AA66" s="1055"/>
      <c r="AB66" s="1055"/>
    </row>
    <row r="67" ht="25.5" hidden="1" customHeight="1" outlineLevel="1">
      <c r="A67" s="1398">
        <v>41.0</v>
      </c>
      <c r="B67" s="1040" t="s">
        <v>2234</v>
      </c>
      <c r="C67" s="1040" t="s">
        <v>2235</v>
      </c>
      <c r="D67" s="510">
        <v>40.0</v>
      </c>
      <c r="E67" s="510" t="s">
        <v>2233</v>
      </c>
      <c r="F67" s="510"/>
      <c r="G67" s="512">
        <f t="shared" si="46"/>
        <v>0.1255</v>
      </c>
      <c r="H67" s="517"/>
      <c r="I67" s="517">
        <v>5.02</v>
      </c>
      <c r="J67" s="513">
        <f t="shared" si="47"/>
        <v>34.98</v>
      </c>
      <c r="K67" s="512">
        <f t="shared" si="48"/>
        <v>6.96812749</v>
      </c>
      <c r="L67" s="510"/>
      <c r="M67" s="512"/>
      <c r="N67" s="517"/>
      <c r="O67" s="1055"/>
      <c r="P67" s="512"/>
      <c r="Q67" s="510"/>
      <c r="R67" s="512"/>
      <c r="S67" s="517"/>
      <c r="T67" s="1055"/>
      <c r="U67" s="512"/>
      <c r="V67" s="510"/>
      <c r="W67" s="512"/>
      <c r="X67" s="517"/>
      <c r="Y67" s="1055"/>
      <c r="Z67" s="512"/>
      <c r="AA67" s="1055"/>
      <c r="AB67" s="1055"/>
    </row>
    <row r="68" ht="25.5" hidden="1" customHeight="1" outlineLevel="1">
      <c r="A68" s="1398">
        <v>42.0</v>
      </c>
      <c r="B68" s="1040" t="s">
        <v>2236</v>
      </c>
      <c r="C68" s="1040" t="s">
        <v>2237</v>
      </c>
      <c r="D68" s="510">
        <v>400.0</v>
      </c>
      <c r="E68" s="510" t="s">
        <v>2238</v>
      </c>
      <c r="F68" s="510"/>
      <c r="G68" s="512">
        <f t="shared" si="46"/>
        <v>0.05765</v>
      </c>
      <c r="H68" s="517"/>
      <c r="I68" s="517">
        <v>23.06</v>
      </c>
      <c r="J68" s="513">
        <f t="shared" si="47"/>
        <v>376.94</v>
      </c>
      <c r="K68" s="512">
        <f t="shared" si="48"/>
        <v>16.34605377</v>
      </c>
      <c r="L68" s="510"/>
      <c r="M68" s="512"/>
      <c r="N68" s="517"/>
      <c r="O68" s="1055"/>
      <c r="P68" s="512"/>
      <c r="Q68" s="510"/>
      <c r="R68" s="512"/>
      <c r="S68" s="517"/>
      <c r="T68" s="1055"/>
      <c r="U68" s="512"/>
      <c r="V68" s="510"/>
      <c r="W68" s="512"/>
      <c r="X68" s="517"/>
      <c r="Y68" s="1055"/>
      <c r="Z68" s="512"/>
      <c r="AA68" s="1055"/>
      <c r="AB68" s="1055"/>
    </row>
    <row r="69" ht="25.5" hidden="1" customHeight="1" outlineLevel="1">
      <c r="A69" s="1398">
        <v>43.0</v>
      </c>
      <c r="B69" s="1040" t="s">
        <v>2239</v>
      </c>
      <c r="C69" s="1040" t="s">
        <v>2240</v>
      </c>
      <c r="D69" s="510">
        <v>40.0</v>
      </c>
      <c r="E69" s="510" t="s">
        <v>2241</v>
      </c>
      <c r="F69" s="510"/>
      <c r="G69" s="512">
        <f t="shared" si="46"/>
        <v>0.1255</v>
      </c>
      <c r="H69" s="517"/>
      <c r="I69" s="517">
        <v>5.02</v>
      </c>
      <c r="J69" s="513">
        <f t="shared" si="47"/>
        <v>34.98</v>
      </c>
      <c r="K69" s="512">
        <f t="shared" si="48"/>
        <v>6.96812749</v>
      </c>
      <c r="L69" s="510"/>
      <c r="M69" s="512"/>
      <c r="N69" s="517"/>
      <c r="O69" s="1055"/>
      <c r="P69" s="512"/>
      <c r="Q69" s="510"/>
      <c r="R69" s="512"/>
      <c r="S69" s="517"/>
      <c r="T69" s="1055"/>
      <c r="U69" s="512"/>
      <c r="V69" s="510"/>
      <c r="W69" s="512"/>
      <c r="X69" s="517"/>
      <c r="Y69" s="1055"/>
      <c r="Z69" s="512"/>
      <c r="AA69" s="1055"/>
      <c r="AB69" s="1055"/>
    </row>
    <row r="70" ht="25.5" hidden="1" customHeight="1" outlineLevel="1">
      <c r="A70" s="1398">
        <v>44.0</v>
      </c>
      <c r="B70" s="1040" t="s">
        <v>2242</v>
      </c>
      <c r="C70" s="1040" t="s">
        <v>2243</v>
      </c>
      <c r="D70" s="510">
        <v>80.0</v>
      </c>
      <c r="E70" s="510" t="s">
        <v>2220</v>
      </c>
      <c r="F70" s="510"/>
      <c r="G70" s="512">
        <f t="shared" si="46"/>
        <v>0.103125</v>
      </c>
      <c r="H70" s="517"/>
      <c r="I70" s="517">
        <v>8.25</v>
      </c>
      <c r="J70" s="513">
        <f t="shared" si="47"/>
        <v>71.75</v>
      </c>
      <c r="K70" s="512">
        <f t="shared" si="48"/>
        <v>8.696969697</v>
      </c>
      <c r="L70" s="510"/>
      <c r="M70" s="512"/>
      <c r="N70" s="517"/>
      <c r="O70" s="1055"/>
      <c r="P70" s="512"/>
      <c r="Q70" s="510"/>
      <c r="R70" s="512"/>
      <c r="S70" s="517"/>
      <c r="T70" s="1055"/>
      <c r="U70" s="512"/>
      <c r="V70" s="510"/>
      <c r="W70" s="512"/>
      <c r="X70" s="517"/>
      <c r="Y70" s="1055"/>
      <c r="Z70" s="512"/>
      <c r="AA70" s="1055"/>
      <c r="AB70" s="1055"/>
    </row>
    <row r="71" ht="25.5" hidden="1" customHeight="1" outlineLevel="1">
      <c r="A71" s="1398">
        <v>45.0</v>
      </c>
      <c r="B71" s="1040" t="s">
        <v>2244</v>
      </c>
      <c r="C71" s="1040" t="s">
        <v>2245</v>
      </c>
      <c r="D71" s="510">
        <v>100.0</v>
      </c>
      <c r="E71" s="510" t="s">
        <v>2246</v>
      </c>
      <c r="F71" s="510"/>
      <c r="G71" s="512">
        <f t="shared" si="46"/>
        <v>0.2306</v>
      </c>
      <c r="H71" s="517"/>
      <c r="I71" s="517">
        <v>23.06</v>
      </c>
      <c r="J71" s="513">
        <f t="shared" si="47"/>
        <v>76.94</v>
      </c>
      <c r="K71" s="512">
        <f t="shared" si="48"/>
        <v>3.336513443</v>
      </c>
      <c r="L71" s="510"/>
      <c r="M71" s="512"/>
      <c r="N71" s="517"/>
      <c r="O71" s="1055"/>
      <c r="P71" s="512"/>
      <c r="Q71" s="510"/>
      <c r="R71" s="512"/>
      <c r="S71" s="517"/>
      <c r="T71" s="1055"/>
      <c r="U71" s="512"/>
      <c r="V71" s="510"/>
      <c r="W71" s="512"/>
      <c r="X71" s="517"/>
      <c r="Y71" s="1055"/>
      <c r="Z71" s="512"/>
      <c r="AA71" s="1055"/>
      <c r="AB71" s="1055"/>
    </row>
    <row r="72" ht="25.5" hidden="1" customHeight="1" outlineLevel="1">
      <c r="A72" s="1398">
        <v>46.0</v>
      </c>
      <c r="B72" s="1040" t="s">
        <v>2247</v>
      </c>
      <c r="C72" s="1040" t="s">
        <v>2248</v>
      </c>
      <c r="D72" s="510">
        <v>800.0</v>
      </c>
      <c r="E72" s="510" t="s">
        <v>2249</v>
      </c>
      <c r="F72" s="510"/>
      <c r="G72" s="512">
        <f t="shared" si="46"/>
        <v>0.2867125</v>
      </c>
      <c r="H72" s="517"/>
      <c r="I72" s="517">
        <v>229.37</v>
      </c>
      <c r="J72" s="513">
        <f t="shared" si="47"/>
        <v>570.63</v>
      </c>
      <c r="K72" s="512">
        <f t="shared" si="48"/>
        <v>2.487814448</v>
      </c>
      <c r="L72" s="510"/>
      <c r="M72" s="512"/>
      <c r="N72" s="517"/>
      <c r="O72" s="1055"/>
      <c r="P72" s="512"/>
      <c r="Q72" s="510"/>
      <c r="R72" s="512"/>
      <c r="S72" s="517"/>
      <c r="T72" s="1055"/>
      <c r="U72" s="512"/>
      <c r="V72" s="510"/>
      <c r="W72" s="512"/>
      <c r="X72" s="517"/>
      <c r="Y72" s="1055"/>
      <c r="Z72" s="512"/>
      <c r="AA72" s="1055"/>
      <c r="AB72" s="1055"/>
    </row>
    <row r="73" ht="25.5" customHeight="1" collapsed="1">
      <c r="A73" s="1048"/>
      <c r="B73" s="1405" t="str">
        <f>"ТОРТ ИНДИВИД+ЕГО ДОПЫ "&amp;COUNTA(B76:B92)&amp;" шт"</f>
        <v>ТОРТ ИНДИВИД+ЕГО ДОПЫ 3 шт</v>
      </c>
      <c r="C73" s="1051"/>
      <c r="D73" s="1212"/>
      <c r="E73" s="1160"/>
      <c r="F73" s="1212"/>
      <c r="G73" s="1101">
        <f>AVERAGE(G76)</f>
        <v>0.2368421053</v>
      </c>
      <c r="H73" s="1054"/>
      <c r="I73" s="1054"/>
      <c r="J73" s="1051"/>
      <c r="K73" s="1051"/>
      <c r="L73" s="1212"/>
      <c r="M73" s="1212"/>
      <c r="N73" s="1212"/>
      <c r="O73" s="1212"/>
      <c r="P73" s="1212"/>
      <c r="Q73" s="1212"/>
      <c r="R73" s="1212"/>
      <c r="S73" s="1212"/>
      <c r="T73" s="1212"/>
      <c r="U73" s="1212"/>
      <c r="V73" s="1212"/>
      <c r="W73" s="1212"/>
      <c r="X73" s="1212"/>
      <c r="Y73" s="1212"/>
      <c r="Z73" s="1212"/>
      <c r="AA73" s="1050"/>
      <c r="AB73" s="1050"/>
    </row>
    <row r="74" ht="60.75" hidden="1" customHeight="1" outlineLevel="1">
      <c r="A74" s="1398"/>
      <c r="B74" s="1040" t="s">
        <v>2177</v>
      </c>
      <c r="C74" s="1055" t="s">
        <v>2178</v>
      </c>
      <c r="D74" s="510">
        <v>2500.0</v>
      </c>
      <c r="E74" s="516">
        <v>1000.0</v>
      </c>
      <c r="F74" s="510"/>
      <c r="G74" s="512">
        <f t="shared" ref="G74:G76" si="49">I74/D74</f>
        <v>0.26</v>
      </c>
      <c r="H74" s="517"/>
      <c r="I74" s="517">
        <v>650.0</v>
      </c>
      <c r="J74" s="513">
        <f t="shared" ref="J74:J76" si="50">D74-I74</f>
        <v>1850</v>
      </c>
      <c r="K74" s="512">
        <f t="shared" ref="K74:K76" si="51">D74/I74-1</f>
        <v>2.846153846</v>
      </c>
      <c r="L74" s="510"/>
      <c r="M74" s="512"/>
      <c r="N74" s="517"/>
      <c r="O74" s="1055"/>
      <c r="P74" s="512"/>
      <c r="Q74" s="510"/>
      <c r="R74" s="512"/>
      <c r="S74" s="517"/>
      <c r="T74" s="1055"/>
      <c r="U74" s="512"/>
      <c r="V74" s="510"/>
      <c r="W74" s="512"/>
      <c r="X74" s="517"/>
      <c r="Y74" s="1055"/>
      <c r="Z74" s="512"/>
      <c r="AA74" s="1055"/>
      <c r="AB74" s="1055"/>
    </row>
    <row r="75" ht="60.75" hidden="1" customHeight="1" outlineLevel="1">
      <c r="A75" s="1398"/>
      <c r="B75" s="1040" t="s">
        <v>2179</v>
      </c>
      <c r="C75" s="1055" t="s">
        <v>2178</v>
      </c>
      <c r="D75" s="510">
        <v>2950.0</v>
      </c>
      <c r="E75" s="516">
        <v>1000.0</v>
      </c>
      <c r="F75" s="510"/>
      <c r="G75" s="512">
        <f t="shared" si="49"/>
        <v>0.2542372881</v>
      </c>
      <c r="H75" s="517"/>
      <c r="I75" s="517">
        <v>750.0</v>
      </c>
      <c r="J75" s="513">
        <f t="shared" si="50"/>
        <v>2200</v>
      </c>
      <c r="K75" s="512">
        <f t="shared" si="51"/>
        <v>2.933333333</v>
      </c>
      <c r="L75" s="510"/>
      <c r="M75" s="512"/>
      <c r="N75" s="517"/>
      <c r="O75" s="1055"/>
      <c r="P75" s="512"/>
      <c r="Q75" s="510"/>
      <c r="R75" s="512"/>
      <c r="S75" s="517"/>
      <c r="T75" s="1055"/>
      <c r="U75" s="512"/>
      <c r="V75" s="510"/>
      <c r="W75" s="512"/>
      <c r="X75" s="517"/>
      <c r="Y75" s="1055"/>
      <c r="Z75" s="512"/>
      <c r="AA75" s="1055"/>
      <c r="AB75" s="1055"/>
    </row>
    <row r="76" ht="60.75" hidden="1" customHeight="1" outlineLevel="1">
      <c r="A76" s="1398">
        <v>47.0</v>
      </c>
      <c r="B76" s="1040" t="s">
        <v>2180</v>
      </c>
      <c r="C76" s="1055" t="s">
        <v>2178</v>
      </c>
      <c r="D76" s="510">
        <v>3800.0</v>
      </c>
      <c r="E76" s="516">
        <v>1000.0</v>
      </c>
      <c r="F76" s="510"/>
      <c r="G76" s="512">
        <f t="shared" si="49"/>
        <v>0.2368421053</v>
      </c>
      <c r="H76" s="517"/>
      <c r="I76" s="517">
        <v>900.0</v>
      </c>
      <c r="J76" s="513">
        <f t="shared" si="50"/>
        <v>2900</v>
      </c>
      <c r="K76" s="512">
        <f t="shared" si="51"/>
        <v>3.222222222</v>
      </c>
      <c r="L76" s="510"/>
      <c r="M76" s="512"/>
      <c r="N76" s="517"/>
      <c r="O76" s="1055"/>
      <c r="P76" s="512"/>
      <c r="Q76" s="510"/>
      <c r="R76" s="512"/>
      <c r="S76" s="517"/>
      <c r="T76" s="1055"/>
      <c r="U76" s="512"/>
      <c r="V76" s="510"/>
      <c r="W76" s="512"/>
      <c r="X76" s="517"/>
      <c r="Y76" s="1055"/>
      <c r="Z76" s="512"/>
      <c r="AA76" s="1055"/>
      <c r="AB76" s="1055"/>
    </row>
    <row r="77" ht="25.5" customHeight="1">
      <c r="A77" s="1048"/>
      <c r="B77" s="1049" t="s">
        <v>2293</v>
      </c>
      <c r="C77" s="1051"/>
      <c r="D77" s="1212"/>
      <c r="E77" s="1160"/>
      <c r="F77" s="1212"/>
      <c r="G77" s="1101">
        <f>AVERAGE(G78:G82)</f>
        <v>0.1955555556</v>
      </c>
      <c r="H77" s="1100"/>
      <c r="I77" s="1100"/>
      <c r="J77" s="1051"/>
      <c r="K77" s="1051"/>
      <c r="L77" s="1212"/>
      <c r="M77" s="1212"/>
      <c r="N77" s="1212"/>
      <c r="O77" s="1212"/>
      <c r="P77" s="1212"/>
      <c r="Q77" s="1212"/>
      <c r="R77" s="1212"/>
      <c r="S77" s="1212"/>
      <c r="T77" s="1212"/>
      <c r="U77" s="1212"/>
      <c r="V77" s="1212"/>
      <c r="W77" s="1212"/>
      <c r="X77" s="1054"/>
      <c r="Y77" s="1051"/>
      <c r="Z77" s="1051"/>
      <c r="AA77" s="1050"/>
      <c r="AB77" s="1050"/>
    </row>
    <row r="78" ht="25.5" customHeight="1" outlineLevel="1">
      <c r="A78" s="1398">
        <v>65.0</v>
      </c>
      <c r="B78" s="125" t="s">
        <v>2267</v>
      </c>
      <c r="C78" s="1409"/>
      <c r="D78" s="1192">
        <v>99.0</v>
      </c>
      <c r="E78" s="509" t="s">
        <v>2268</v>
      </c>
      <c r="F78" s="1192"/>
      <c r="G78" s="512">
        <f>I78/D78</f>
        <v>0.1955555556</v>
      </c>
      <c r="H78" s="511"/>
      <c r="I78" s="511">
        <v>19.36</v>
      </c>
      <c r="J78" s="513">
        <f>D78-I78</f>
        <v>79.64</v>
      </c>
      <c r="K78" s="512">
        <f>D78/I78-1</f>
        <v>4.113636364</v>
      </c>
      <c r="L78" s="1192"/>
      <c r="M78" s="1045"/>
      <c r="N78" s="511"/>
      <c r="O78" s="1040"/>
      <c r="P78" s="1045"/>
      <c r="Q78" s="1192"/>
      <c r="R78" s="1045"/>
      <c r="S78" s="511"/>
      <c r="T78" s="1040"/>
      <c r="U78" s="1045"/>
      <c r="V78" s="1192"/>
      <c r="W78" s="1045"/>
      <c r="X78" s="511"/>
      <c r="Y78" s="1040"/>
      <c r="Z78" s="1045"/>
      <c r="AA78" s="1040"/>
      <c r="AB78" s="1040"/>
    </row>
    <row r="79" ht="25.5" customHeight="1" outlineLevel="1">
      <c r="A79" s="1040"/>
      <c r="B79" s="1412"/>
      <c r="C79" s="1409"/>
      <c r="D79" s="1192"/>
      <c r="E79" s="509"/>
      <c r="F79" s="1192"/>
      <c r="G79" s="1045"/>
      <c r="H79" s="511"/>
      <c r="I79" s="511"/>
      <c r="J79" s="1040"/>
      <c r="K79" s="1045"/>
      <c r="L79" s="1192"/>
      <c r="M79" s="1045"/>
      <c r="N79" s="511"/>
      <c r="O79" s="1040"/>
      <c r="P79" s="1045"/>
      <c r="Q79" s="1192"/>
      <c r="R79" s="1045"/>
      <c r="S79" s="511"/>
      <c r="T79" s="1040"/>
      <c r="U79" s="1045"/>
      <c r="V79" s="1192"/>
      <c r="W79" s="1045"/>
      <c r="X79" s="511"/>
      <c r="Y79" s="1040"/>
      <c r="Z79" s="1045"/>
      <c r="AA79" s="1040"/>
      <c r="AB79" s="1040"/>
    </row>
    <row r="80" ht="25.5" customHeight="1" outlineLevel="1">
      <c r="A80" s="1040"/>
      <c r="B80" s="125"/>
      <c r="C80" s="1409"/>
      <c r="D80" s="1192"/>
      <c r="E80" s="509"/>
      <c r="F80" s="1192"/>
      <c r="G80" s="1045"/>
      <c r="H80" s="511"/>
      <c r="I80" s="511"/>
      <c r="J80" s="1040"/>
      <c r="K80" s="1045"/>
      <c r="L80" s="1192"/>
      <c r="M80" s="1045"/>
      <c r="N80" s="511"/>
      <c r="O80" s="1040"/>
      <c r="P80" s="1045"/>
      <c r="Q80" s="1192"/>
      <c r="R80" s="1045"/>
      <c r="S80" s="511"/>
      <c r="T80" s="1040"/>
      <c r="U80" s="1045"/>
      <c r="V80" s="1192"/>
      <c r="W80" s="1045"/>
      <c r="X80" s="511"/>
      <c r="Y80" s="1040"/>
      <c r="Z80" s="1045"/>
      <c r="AA80" s="1040"/>
      <c r="AB80" s="1040"/>
    </row>
    <row r="81" ht="25.5" customHeight="1" outlineLevel="1">
      <c r="A81" s="1040"/>
      <c r="B81" s="125"/>
      <c r="C81" s="1409"/>
      <c r="D81" s="1192"/>
      <c r="E81" s="509"/>
      <c r="F81" s="1192"/>
      <c r="G81" s="1045"/>
      <c r="H81" s="511"/>
      <c r="I81" s="511"/>
      <c r="J81" s="1040"/>
      <c r="K81" s="1045"/>
      <c r="L81" s="1192"/>
      <c r="M81" s="1045"/>
      <c r="N81" s="511"/>
      <c r="O81" s="1040"/>
      <c r="P81" s="1045"/>
      <c r="Q81" s="1192"/>
      <c r="R81" s="1045"/>
      <c r="S81" s="511"/>
      <c r="T81" s="1040"/>
      <c r="U81" s="1045"/>
      <c r="V81" s="1192"/>
      <c r="W81" s="1045"/>
      <c r="X81" s="511"/>
      <c r="Y81" s="1040"/>
      <c r="Z81" s="1045"/>
      <c r="AA81" s="1040"/>
      <c r="AB81" s="1040"/>
    </row>
    <row r="82" ht="25.5" customHeight="1" outlineLevel="1">
      <c r="A82" s="1040"/>
      <c r="B82" s="125"/>
      <c r="C82" s="1409"/>
      <c r="D82" s="1192"/>
      <c r="E82" s="509"/>
      <c r="F82" s="1192"/>
      <c r="G82" s="1045"/>
      <c r="H82" s="511"/>
      <c r="I82" s="511"/>
      <c r="J82" s="1040"/>
      <c r="K82" s="1045"/>
      <c r="L82" s="1192"/>
      <c r="M82" s="1045"/>
      <c r="N82" s="511"/>
      <c r="O82" s="1040"/>
      <c r="P82" s="1045"/>
      <c r="Q82" s="1192"/>
      <c r="R82" s="1045"/>
      <c r="S82" s="511"/>
      <c r="T82" s="1040"/>
      <c r="U82" s="1045"/>
      <c r="V82" s="1192"/>
      <c r="W82" s="1045"/>
      <c r="X82" s="511"/>
      <c r="Y82" s="1040"/>
      <c r="Z82" s="1045"/>
      <c r="AA82" s="1040"/>
      <c r="AB82" s="1040"/>
    </row>
    <row r="83" ht="25.5" customHeight="1" outlineLevel="1">
      <c r="A83" s="1040"/>
      <c r="B83" s="125"/>
      <c r="C83" s="1409"/>
      <c r="D83" s="1192"/>
      <c r="E83" s="509"/>
      <c r="F83" s="1192"/>
      <c r="G83" s="1045"/>
      <c r="H83" s="511"/>
      <c r="I83" s="511"/>
      <c r="J83" s="1040"/>
      <c r="K83" s="1045"/>
      <c r="L83" s="1192"/>
      <c r="M83" s="1045"/>
      <c r="N83" s="511"/>
      <c r="O83" s="1040"/>
      <c r="P83" s="1045"/>
      <c r="Q83" s="1192"/>
      <c r="R83" s="1045"/>
      <c r="S83" s="511"/>
      <c r="T83" s="1040"/>
      <c r="U83" s="1045"/>
      <c r="V83" s="1192"/>
      <c r="W83" s="1045"/>
      <c r="X83" s="511"/>
      <c r="Y83" s="1040"/>
      <c r="Z83" s="1045"/>
      <c r="AA83" s="1040"/>
      <c r="AB83" s="1040"/>
    </row>
    <row r="84" ht="25.5" customHeight="1" outlineLevel="1">
      <c r="A84" s="1040"/>
      <c r="B84" s="125"/>
      <c r="C84" s="1409"/>
      <c r="D84" s="1192"/>
      <c r="E84" s="509"/>
      <c r="F84" s="1192"/>
      <c r="G84" s="1045"/>
      <c r="H84" s="511"/>
      <c r="I84" s="511"/>
      <c r="J84" s="1040"/>
      <c r="K84" s="1045"/>
      <c r="L84" s="1192"/>
      <c r="M84" s="1045"/>
      <c r="N84" s="511"/>
      <c r="O84" s="1040"/>
      <c r="P84" s="1045"/>
      <c r="Q84" s="1192"/>
      <c r="R84" s="1045"/>
      <c r="S84" s="511"/>
      <c r="T84" s="1040"/>
      <c r="U84" s="1045"/>
      <c r="V84" s="1192"/>
      <c r="W84" s="1045"/>
      <c r="X84" s="511"/>
      <c r="Y84" s="1040"/>
      <c r="Z84" s="1045"/>
      <c r="AA84" s="1040"/>
      <c r="AB84" s="1040"/>
    </row>
    <row r="85" ht="25.5" customHeight="1">
      <c r="A85" s="1040"/>
      <c r="B85" s="1055"/>
      <c r="C85" s="1409"/>
      <c r="D85" s="1192"/>
      <c r="E85" s="509"/>
      <c r="F85" s="1192"/>
      <c r="G85" s="1045"/>
      <c r="H85" s="511"/>
      <c r="I85" s="511"/>
      <c r="J85" s="1040"/>
      <c r="K85" s="1045"/>
      <c r="L85" s="1192"/>
      <c r="M85" s="1045"/>
      <c r="N85" s="511"/>
      <c r="O85" s="1040"/>
      <c r="P85" s="1045"/>
      <c r="Q85" s="1192"/>
      <c r="R85" s="1045"/>
      <c r="S85" s="511"/>
      <c r="T85" s="1040"/>
      <c r="U85" s="1045"/>
      <c r="V85" s="1192"/>
      <c r="W85" s="1045"/>
      <c r="X85" s="511"/>
      <c r="Y85" s="1040"/>
      <c r="Z85" s="1045"/>
      <c r="AA85" s="1040"/>
      <c r="AB85" s="1040"/>
    </row>
    <row r="86" ht="25.5" customHeight="1">
      <c r="A86" s="1040"/>
      <c r="B86" s="125"/>
      <c r="C86" s="1409"/>
      <c r="D86" s="1192"/>
      <c r="E86" s="509"/>
      <c r="F86" s="1192"/>
      <c r="G86" s="1045"/>
      <c r="H86" s="511"/>
      <c r="I86" s="511"/>
      <c r="J86" s="1040"/>
      <c r="K86" s="1045"/>
      <c r="L86" s="1192"/>
      <c r="M86" s="1045"/>
      <c r="N86" s="511"/>
      <c r="O86" s="1040"/>
      <c r="P86" s="1045"/>
      <c r="Q86" s="1192"/>
      <c r="R86" s="1045"/>
      <c r="S86" s="511"/>
      <c r="T86" s="1040"/>
      <c r="U86" s="1045"/>
      <c r="V86" s="1192"/>
      <c r="W86" s="1045"/>
      <c r="X86" s="511"/>
      <c r="Y86" s="1040"/>
      <c r="Z86" s="1045"/>
      <c r="AA86" s="1040"/>
      <c r="AB86" s="1040"/>
    </row>
    <row r="87" ht="25.5" customHeight="1">
      <c r="A87" s="1040"/>
      <c r="B87" s="125"/>
      <c r="C87" s="1409"/>
      <c r="D87" s="1192"/>
      <c r="E87" s="509"/>
      <c r="F87" s="1192"/>
      <c r="G87" s="1045"/>
      <c r="H87" s="511"/>
      <c r="I87" s="511"/>
      <c r="J87" s="1040"/>
      <c r="K87" s="1045"/>
      <c r="L87" s="1192"/>
      <c r="M87" s="1045"/>
      <c r="N87" s="511"/>
      <c r="O87" s="1040"/>
      <c r="P87" s="1045"/>
      <c r="Q87" s="1192"/>
      <c r="R87" s="1045"/>
      <c r="S87" s="511"/>
      <c r="T87" s="1040"/>
      <c r="U87" s="1045"/>
      <c r="V87" s="1192"/>
      <c r="W87" s="1045"/>
      <c r="X87" s="511"/>
      <c r="Y87" s="1040"/>
      <c r="Z87" s="1045"/>
      <c r="AA87" s="1040"/>
      <c r="AB87" s="1040"/>
    </row>
    <row r="88" ht="25.5" customHeight="1">
      <c r="A88" s="1040"/>
      <c r="B88" s="125"/>
      <c r="C88" s="1409"/>
      <c r="D88" s="1192"/>
      <c r="E88" s="509"/>
      <c r="F88" s="1192"/>
      <c r="G88" s="1045"/>
      <c r="H88" s="511"/>
      <c r="I88" s="511"/>
      <c r="J88" s="1040"/>
      <c r="K88" s="1045"/>
      <c r="L88" s="1192"/>
      <c r="M88" s="1045"/>
      <c r="N88" s="511"/>
      <c r="O88" s="1040"/>
      <c r="P88" s="1045"/>
      <c r="Q88" s="1192"/>
      <c r="R88" s="1045"/>
      <c r="S88" s="511"/>
      <c r="T88" s="1040"/>
      <c r="U88" s="1045"/>
      <c r="V88" s="1192"/>
      <c r="W88" s="1045"/>
      <c r="X88" s="511"/>
      <c r="Y88" s="1040"/>
      <c r="Z88" s="1045"/>
      <c r="AA88" s="1040"/>
      <c r="AB88" s="1040"/>
    </row>
    <row r="89" ht="25.5" customHeight="1">
      <c r="A89" s="1040"/>
      <c r="B89" s="125"/>
      <c r="C89" s="1409"/>
      <c r="D89" s="1192"/>
      <c r="E89" s="509"/>
      <c r="F89" s="1192"/>
      <c r="G89" s="1045"/>
      <c r="H89" s="511"/>
      <c r="I89" s="511"/>
      <c r="J89" s="1040"/>
      <c r="K89" s="1045"/>
      <c r="L89" s="1192"/>
      <c r="M89" s="1045"/>
      <c r="N89" s="511"/>
      <c r="O89" s="1040"/>
      <c r="P89" s="1045"/>
      <c r="Q89" s="1192"/>
      <c r="R89" s="1045"/>
      <c r="S89" s="511"/>
      <c r="T89" s="1040"/>
      <c r="U89" s="1045"/>
      <c r="V89" s="1192"/>
      <c r="W89" s="1045"/>
      <c r="X89" s="511"/>
      <c r="Y89" s="1040"/>
      <c r="Z89" s="1045"/>
      <c r="AA89" s="1040"/>
      <c r="AB89" s="1040"/>
    </row>
    <row r="90" ht="25.5" customHeight="1">
      <c r="A90" s="1040"/>
      <c r="B90" s="125"/>
      <c r="C90" s="1409"/>
      <c r="D90" s="1192"/>
      <c r="E90" s="509"/>
      <c r="F90" s="1192"/>
      <c r="G90" s="1045"/>
      <c r="H90" s="511"/>
      <c r="I90" s="511"/>
      <c r="J90" s="1040"/>
      <c r="K90" s="1045"/>
      <c r="L90" s="1192"/>
      <c r="M90" s="1045"/>
      <c r="N90" s="511"/>
      <c r="O90" s="1040"/>
      <c r="P90" s="1045"/>
      <c r="Q90" s="1192"/>
      <c r="R90" s="1045"/>
      <c r="S90" s="511"/>
      <c r="T90" s="1040"/>
      <c r="U90" s="1045"/>
      <c r="V90" s="1192"/>
      <c r="W90" s="1045"/>
      <c r="X90" s="511"/>
      <c r="Y90" s="1040"/>
      <c r="Z90" s="1045"/>
      <c r="AA90" s="1040"/>
      <c r="AB90" s="1040"/>
    </row>
    <row r="91" ht="25.5" customHeight="1">
      <c r="A91" s="1040"/>
      <c r="B91" s="125"/>
      <c r="C91" s="1409"/>
      <c r="D91" s="1192"/>
      <c r="E91" s="509"/>
      <c r="F91" s="1192"/>
      <c r="G91" s="1045"/>
      <c r="H91" s="511"/>
      <c r="I91" s="511"/>
      <c r="J91" s="1040"/>
      <c r="K91" s="1045"/>
      <c r="L91" s="1192"/>
      <c r="M91" s="1045"/>
      <c r="N91" s="511"/>
      <c r="O91" s="1040"/>
      <c r="P91" s="1045"/>
      <c r="Q91" s="1192"/>
      <c r="R91" s="1045"/>
      <c r="S91" s="511"/>
      <c r="T91" s="1040"/>
      <c r="U91" s="1045"/>
      <c r="V91" s="1192"/>
      <c r="W91" s="1045"/>
      <c r="X91" s="511"/>
      <c r="Y91" s="1040"/>
      <c r="Z91" s="1045"/>
      <c r="AA91" s="1040"/>
      <c r="AB91" s="1040"/>
    </row>
    <row r="92" ht="25.5" customHeight="1">
      <c r="A92" s="1040"/>
      <c r="B92" s="125"/>
      <c r="C92" s="1409"/>
      <c r="D92" s="1192"/>
      <c r="E92" s="509"/>
      <c r="F92" s="1192"/>
      <c r="G92" s="1045"/>
      <c r="H92" s="511"/>
      <c r="I92" s="511"/>
      <c r="J92" s="1040"/>
      <c r="K92" s="1045"/>
      <c r="L92" s="1192"/>
      <c r="M92" s="1045"/>
      <c r="N92" s="511"/>
      <c r="O92" s="1040"/>
      <c r="P92" s="1045"/>
      <c r="Q92" s="1192"/>
      <c r="R92" s="1045"/>
      <c r="S92" s="511"/>
      <c r="T92" s="1040"/>
      <c r="U92" s="1045"/>
      <c r="V92" s="1192"/>
      <c r="W92" s="1045"/>
      <c r="X92" s="511"/>
      <c r="Y92" s="1040"/>
      <c r="Z92" s="1045"/>
      <c r="AA92" s="1040"/>
      <c r="AB92" s="1040"/>
    </row>
    <row r="93" ht="25.5" customHeight="1">
      <c r="A93" s="1040"/>
      <c r="B93" s="125"/>
      <c r="C93" s="1409"/>
      <c r="D93" s="1192"/>
      <c r="E93" s="509"/>
      <c r="F93" s="1192"/>
      <c r="G93" s="1045"/>
      <c r="H93" s="511"/>
      <c r="I93" s="511"/>
      <c r="J93" s="1040"/>
      <c r="K93" s="1045"/>
      <c r="L93" s="1192"/>
      <c r="M93" s="1045"/>
      <c r="N93" s="511"/>
      <c r="O93" s="1040"/>
      <c r="P93" s="1045"/>
      <c r="Q93" s="1192"/>
      <c r="R93" s="1045"/>
      <c r="S93" s="511"/>
      <c r="T93" s="1040"/>
      <c r="U93" s="1045"/>
      <c r="V93" s="1192"/>
      <c r="W93" s="1045"/>
      <c r="X93" s="511"/>
      <c r="Y93" s="1040"/>
      <c r="Z93" s="1045"/>
      <c r="AA93" s="1040"/>
      <c r="AB93" s="1040"/>
    </row>
    <row r="94" ht="25.5" customHeight="1">
      <c r="A94" s="1040"/>
      <c r="B94" s="125"/>
      <c r="C94" s="1409"/>
      <c r="D94" s="1192"/>
      <c r="E94" s="509"/>
      <c r="F94" s="1192"/>
      <c r="G94" s="1045"/>
      <c r="H94" s="511"/>
      <c r="I94" s="511"/>
      <c r="J94" s="1040"/>
      <c r="K94" s="1045"/>
      <c r="L94" s="1192"/>
      <c r="M94" s="1045"/>
      <c r="N94" s="511"/>
      <c r="O94" s="1040"/>
      <c r="P94" s="1045"/>
      <c r="Q94" s="1192"/>
      <c r="R94" s="1045"/>
      <c r="S94" s="511"/>
      <c r="T94" s="1040"/>
      <c r="U94" s="1045"/>
      <c r="V94" s="1192"/>
      <c r="W94" s="1045"/>
      <c r="X94" s="511"/>
      <c r="Y94" s="1040"/>
      <c r="Z94" s="1045"/>
      <c r="AA94" s="1040"/>
      <c r="AB94" s="1040"/>
    </row>
    <row r="95" ht="25.5" customHeight="1">
      <c r="A95" s="1040"/>
      <c r="B95" s="125"/>
      <c r="C95" s="1409"/>
      <c r="D95" s="1192"/>
      <c r="E95" s="509"/>
      <c r="F95" s="1192"/>
      <c r="G95" s="1045"/>
      <c r="H95" s="511"/>
      <c r="I95" s="511"/>
      <c r="J95" s="1040"/>
      <c r="K95" s="1045"/>
      <c r="L95" s="1192"/>
      <c r="M95" s="1045"/>
      <c r="N95" s="511"/>
      <c r="O95" s="1040"/>
      <c r="P95" s="1045"/>
      <c r="Q95" s="1192"/>
      <c r="R95" s="1045"/>
      <c r="S95" s="511"/>
      <c r="T95" s="1040"/>
      <c r="U95" s="1045"/>
      <c r="V95" s="1192"/>
      <c r="W95" s="1045"/>
      <c r="X95" s="511"/>
      <c r="Y95" s="1040"/>
      <c r="Z95" s="1045"/>
      <c r="AA95" s="1040"/>
      <c r="AB95" s="1040"/>
    </row>
    <row r="96" ht="25.5" customHeight="1">
      <c r="A96" s="1040"/>
      <c r="B96" s="125"/>
      <c r="C96" s="1409"/>
      <c r="D96" s="1192"/>
      <c r="E96" s="509"/>
      <c r="F96" s="1192"/>
      <c r="G96" s="1045"/>
      <c r="H96" s="511"/>
      <c r="I96" s="511"/>
      <c r="J96" s="1040"/>
      <c r="K96" s="1045"/>
      <c r="L96" s="1192"/>
      <c r="M96" s="1045"/>
      <c r="N96" s="511"/>
      <c r="O96" s="1040"/>
      <c r="P96" s="1045"/>
      <c r="Q96" s="1192"/>
      <c r="R96" s="1045"/>
      <c r="S96" s="511"/>
      <c r="T96" s="1040"/>
      <c r="U96" s="1045"/>
      <c r="V96" s="1192"/>
      <c r="W96" s="1045"/>
      <c r="X96" s="511"/>
      <c r="Y96" s="1040"/>
      <c r="Z96" s="1045"/>
      <c r="AA96" s="1040"/>
      <c r="AB96" s="1040"/>
    </row>
    <row r="97" ht="25.5" customHeight="1">
      <c r="A97" s="1040"/>
      <c r="B97" s="125"/>
      <c r="C97" s="1409"/>
      <c r="D97" s="1192"/>
      <c r="E97" s="509"/>
      <c r="F97" s="1192"/>
      <c r="G97" s="1045"/>
      <c r="H97" s="511"/>
      <c r="I97" s="511"/>
      <c r="J97" s="1040"/>
      <c r="K97" s="1045"/>
      <c r="L97" s="1192"/>
      <c r="M97" s="1045"/>
      <c r="N97" s="511"/>
      <c r="O97" s="1040"/>
      <c r="P97" s="1045"/>
      <c r="Q97" s="1192"/>
      <c r="R97" s="1045"/>
      <c r="S97" s="511"/>
      <c r="T97" s="1040"/>
      <c r="U97" s="1045"/>
      <c r="V97" s="1192"/>
      <c r="W97" s="1045"/>
      <c r="X97" s="511"/>
      <c r="Y97" s="1040"/>
      <c r="Z97" s="1045"/>
      <c r="AA97" s="1040"/>
      <c r="AB97" s="1040"/>
    </row>
    <row r="98" ht="25.5" customHeight="1">
      <c r="A98" s="1040"/>
      <c r="B98" s="125"/>
      <c r="C98" s="1409"/>
      <c r="D98" s="1192"/>
      <c r="E98" s="509"/>
      <c r="F98" s="1192"/>
      <c r="G98" s="1045"/>
      <c r="H98" s="511"/>
      <c r="I98" s="511"/>
      <c r="J98" s="1040"/>
      <c r="K98" s="1045"/>
      <c r="L98" s="1192"/>
      <c r="M98" s="1045"/>
      <c r="N98" s="511"/>
      <c r="O98" s="1040"/>
      <c r="P98" s="1045"/>
      <c r="Q98" s="1192"/>
      <c r="R98" s="1045"/>
      <c r="S98" s="511"/>
      <c r="T98" s="1040"/>
      <c r="U98" s="1045"/>
      <c r="V98" s="1192"/>
      <c r="W98" s="1045"/>
      <c r="X98" s="511"/>
      <c r="Y98" s="1040"/>
      <c r="Z98" s="1045"/>
      <c r="AA98" s="1040"/>
      <c r="AB98" s="1040"/>
    </row>
    <row r="99" ht="25.5" customHeight="1">
      <c r="A99" s="1040"/>
      <c r="B99" s="125"/>
      <c r="C99" s="1409"/>
      <c r="D99" s="1192"/>
      <c r="E99" s="509"/>
      <c r="F99" s="1192"/>
      <c r="G99" s="1045"/>
      <c r="H99" s="511"/>
      <c r="I99" s="511"/>
      <c r="J99" s="1040"/>
      <c r="K99" s="1045"/>
      <c r="L99" s="1192"/>
      <c r="M99" s="1045"/>
      <c r="N99" s="511"/>
      <c r="O99" s="1040"/>
      <c r="P99" s="1045"/>
      <c r="Q99" s="1192"/>
      <c r="R99" s="1045"/>
      <c r="S99" s="511"/>
      <c r="T99" s="1040"/>
      <c r="U99" s="1045"/>
      <c r="V99" s="1192"/>
      <c r="W99" s="1045"/>
      <c r="X99" s="511"/>
      <c r="Y99" s="1040"/>
      <c r="Z99" s="1045"/>
      <c r="AA99" s="1040"/>
      <c r="AB99" s="1040"/>
    </row>
    <row r="100" ht="25.5" customHeight="1">
      <c r="A100" s="1040"/>
      <c r="B100" s="125"/>
      <c r="C100" s="1409"/>
      <c r="D100" s="1192"/>
      <c r="E100" s="509"/>
      <c r="F100" s="1192"/>
      <c r="G100" s="1045"/>
      <c r="H100" s="511"/>
      <c r="I100" s="511"/>
      <c r="J100" s="1040"/>
      <c r="K100" s="1045"/>
      <c r="L100" s="1192"/>
      <c r="M100" s="1045"/>
      <c r="N100" s="511"/>
      <c r="O100" s="1040"/>
      <c r="P100" s="1045"/>
      <c r="Q100" s="1192"/>
      <c r="R100" s="1045"/>
      <c r="S100" s="511"/>
      <c r="T100" s="1040"/>
      <c r="U100" s="1045"/>
      <c r="V100" s="1192"/>
      <c r="W100" s="1045"/>
      <c r="X100" s="511"/>
      <c r="Y100" s="1040"/>
      <c r="Z100" s="1045"/>
      <c r="AA100" s="1040"/>
      <c r="AB100" s="1040"/>
    </row>
  </sheetData>
  <mergeCells count="1">
    <mergeCell ref="A1:B1"/>
  </mergeCells>
  <conditionalFormatting sqref="G1:G100 M1:M100 R1:R100 W1:W100 H3:H35 X7:X8 X13:X14 X16 X20:X21 X23 X28 X34 S36">
    <cfRule type="colorScale" priority="1">
      <colorScale>
        <cfvo type="min"/>
        <cfvo type="percentile" val="50"/>
        <cfvo type="max"/>
        <color rgb="FF57BB8A"/>
        <color rgb="FFFFFFFF"/>
        <color rgb="FFE67C73"/>
      </colorScale>
    </cfRule>
  </conditionalFormatting>
  <conditionalFormatting sqref="AA1:AB100">
    <cfRule type="containsText" dxfId="0" priority="2" operator="containsText" text="нет">
      <formula>NOT(ISERROR(SEARCH(("нет"),(AA1))))</formula>
    </cfRule>
  </conditionalFormatting>
  <conditionalFormatting sqref="F1:F77 L1:L77 Q1:Q77 V1:V77 R4 T4:U4 W4:W8 X4:Y4 Z4:Z8 X7:Y8 W13:W16 X13:Y14 Z13:Z16 X16:Y16 R20 T20:U20 W20:Z21 W23:W24 X23:Z23 W28:Z28 W31:W34 Z31:Z34 R32:R34 U32:U34 T34 X34:Y34 M36:P36 R36:U36 W36:Z36 M38:P38 R38:U38 W38 C39 M46:P46 R46:U46 W46:Z46 M73:P73 R73:U73 W73:Z73 M77:P77 R77:U77 W77">
    <cfRule type="colorScale" priority="3">
      <colorScale>
        <cfvo type="min"/>
        <cfvo type="max"/>
        <color rgb="FFFFFFFF"/>
        <color rgb="FFE67C73"/>
      </colorScale>
    </cfRule>
  </conditionalFormatting>
  <conditionalFormatting sqref="D4:D35">
    <cfRule type="colorScale" priority="4">
      <colorScale>
        <cfvo type="min"/>
        <cfvo type="max"/>
        <color rgb="FFFFFFFF"/>
        <color rgb="FF00FF00"/>
      </colorScale>
    </cfRule>
  </conditionalFormatting>
  <dataValidations>
    <dataValidation type="list" allowBlank="1" showErrorMessage="1" sqref="AA3:AB100">
      <formula1>"да,нет"</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outlineLevelRow="1"/>
  <cols>
    <col customWidth="1" min="1" max="1" width="7.29"/>
    <col customWidth="1" min="2" max="2" width="49.29"/>
    <col customWidth="1" min="3" max="3" width="35.86"/>
    <col customWidth="1" min="4" max="5" width="34.86"/>
    <col customWidth="1" min="6" max="7" width="8.43"/>
    <col customWidth="1" min="8" max="8" width="11.0"/>
    <col customWidth="1" min="9" max="11" width="8.43"/>
    <col customWidth="1" min="12" max="12" width="11.86"/>
    <col customWidth="1" min="13" max="14" width="9.86"/>
    <col customWidth="1" min="15" max="15" width="14.14"/>
    <col customWidth="1" min="16" max="29" width="14.71"/>
  </cols>
  <sheetData>
    <row r="1">
      <c r="A1" s="633"/>
      <c r="C1" s="826" t="s">
        <v>2294</v>
      </c>
      <c r="D1" s="826" t="s">
        <v>2295</v>
      </c>
      <c r="E1" s="826"/>
      <c r="F1" s="1413"/>
      <c r="G1" s="647"/>
      <c r="H1" s="1414"/>
      <c r="I1" s="1415">
        <f>AVERAGE(I4:I118)</f>
        <v>0.1970806685</v>
      </c>
      <c r="J1" s="633"/>
      <c r="K1" s="787"/>
      <c r="L1" s="661"/>
      <c r="M1" s="633"/>
      <c r="N1" s="633"/>
      <c r="O1" s="621"/>
      <c r="P1" s="621"/>
      <c r="Q1" s="621"/>
      <c r="R1" s="621"/>
      <c r="S1" s="621"/>
      <c r="T1" s="621"/>
      <c r="U1" s="621"/>
      <c r="V1" s="621"/>
      <c r="W1" s="621"/>
      <c r="X1" s="621"/>
      <c r="Y1" s="621"/>
      <c r="Z1" s="621"/>
      <c r="AA1" s="621"/>
      <c r="AB1" s="621"/>
      <c r="AC1" s="621"/>
    </row>
    <row r="2" ht="31.5" customHeight="1">
      <c r="A2" s="633"/>
      <c r="B2" s="1341" t="s">
        <v>1057</v>
      </c>
      <c r="C2" s="1341" t="s">
        <v>1993</v>
      </c>
      <c r="D2" s="1341" t="s">
        <v>1566</v>
      </c>
      <c r="E2" s="1341"/>
      <c r="F2" s="629" t="s">
        <v>299</v>
      </c>
      <c r="G2" s="647" t="s">
        <v>525</v>
      </c>
      <c r="H2" s="1416" t="s">
        <v>526</v>
      </c>
      <c r="I2" s="632" t="s">
        <v>305</v>
      </c>
      <c r="J2" s="633" t="s">
        <v>527</v>
      </c>
      <c r="K2" s="634" t="s">
        <v>307</v>
      </c>
      <c r="L2" s="635" t="s">
        <v>708</v>
      </c>
      <c r="M2" s="633" t="s">
        <v>709</v>
      </c>
      <c r="N2" s="636" t="s">
        <v>710</v>
      </c>
      <c r="O2" s="621"/>
      <c r="P2" s="621"/>
      <c r="Q2" s="621"/>
      <c r="R2" s="621"/>
      <c r="S2" s="621"/>
      <c r="T2" s="621"/>
      <c r="U2" s="621"/>
      <c r="V2" s="621"/>
      <c r="W2" s="621"/>
      <c r="X2" s="621"/>
      <c r="Y2" s="621"/>
      <c r="Z2" s="621"/>
      <c r="AA2" s="621"/>
      <c r="AB2" s="621"/>
      <c r="AC2" s="621"/>
    </row>
    <row r="3" ht="14.25" customHeight="1">
      <c r="A3" s="1417">
        <f t="array" ref="A3:A177">SEQUENCE(175,1,1,1)</f>
        <v>1</v>
      </c>
      <c r="B3" s="1343" t="s">
        <v>1994</v>
      </c>
      <c r="C3" s="670"/>
      <c r="D3" s="670"/>
      <c r="E3" s="670"/>
      <c r="F3" s="641"/>
      <c r="G3" s="701"/>
      <c r="H3" s="1418"/>
      <c r="I3" s="536">
        <f>AVERAGE(I5:I9)</f>
        <v>0.0950965251</v>
      </c>
      <c r="J3" s="643"/>
      <c r="K3" s="536"/>
      <c r="L3" s="645"/>
      <c r="M3" s="536"/>
      <c r="N3" s="536"/>
      <c r="O3" s="1419"/>
      <c r="P3" s="621"/>
      <c r="Q3" s="621"/>
      <c r="R3" s="621"/>
      <c r="S3" s="621"/>
      <c r="T3" s="621"/>
      <c r="U3" s="621"/>
      <c r="V3" s="621"/>
      <c r="W3" s="621"/>
      <c r="X3" s="621"/>
      <c r="Y3" s="621"/>
      <c r="Z3" s="621"/>
      <c r="AA3" s="621"/>
      <c r="AB3" s="621"/>
      <c r="AC3" s="621"/>
    </row>
    <row r="4" ht="14.25" customHeight="1">
      <c r="A4" s="1365">
        <v>2.0</v>
      </c>
      <c r="B4" s="1343" t="s">
        <v>720</v>
      </c>
      <c r="C4" s="670"/>
      <c r="D4" s="670"/>
      <c r="E4" s="670"/>
      <c r="F4" s="641"/>
      <c r="G4" s="701"/>
      <c r="H4" s="1418"/>
      <c r="I4" s="536"/>
      <c r="J4" s="643"/>
      <c r="K4" s="536"/>
      <c r="L4" s="645"/>
      <c r="M4" s="536"/>
      <c r="N4" s="536"/>
      <c r="O4" s="1419"/>
      <c r="P4" s="621"/>
      <c r="Q4" s="621"/>
      <c r="R4" s="621"/>
      <c r="S4" s="621"/>
      <c r="T4" s="621"/>
      <c r="U4" s="621"/>
      <c r="V4" s="621"/>
      <c r="W4" s="621"/>
      <c r="X4" s="621"/>
      <c r="Y4" s="621"/>
      <c r="Z4" s="621"/>
      <c r="AA4" s="621"/>
      <c r="AB4" s="621"/>
      <c r="AC4" s="621"/>
    </row>
    <row r="5" ht="14.25" customHeight="1" outlineLevel="1">
      <c r="A5" s="1420">
        <v>3.0</v>
      </c>
      <c r="B5" s="1345" t="s">
        <v>2296</v>
      </c>
      <c r="C5" s="1421" t="s">
        <v>1996</v>
      </c>
      <c r="D5" s="1421"/>
      <c r="E5" s="1421"/>
      <c r="F5" s="1422">
        <v>700.0</v>
      </c>
      <c r="G5" s="656">
        <v>259.0</v>
      </c>
      <c r="H5" s="1423">
        <v>24.63</v>
      </c>
      <c r="I5" s="530">
        <f t="shared" ref="I5:I6" si="1">H5/G5</f>
        <v>0.0950965251</v>
      </c>
      <c r="J5" s="531">
        <f t="shared" ref="J5:J6" si="2">G5-H5</f>
        <v>234.37</v>
      </c>
      <c r="K5" s="532">
        <f t="shared" ref="K5:K6" si="3">G5/H5-1</f>
        <v>9.515631344</v>
      </c>
      <c r="L5" s="654"/>
      <c r="M5" s="655" t="s">
        <v>313</v>
      </c>
      <c r="N5" s="655" t="s">
        <v>313</v>
      </c>
      <c r="O5" s="1419"/>
      <c r="P5" s="621"/>
      <c r="Q5" s="621"/>
      <c r="R5" s="621"/>
      <c r="S5" s="621"/>
      <c r="T5" s="621"/>
      <c r="U5" s="621"/>
      <c r="V5" s="621"/>
      <c r="W5" s="621"/>
      <c r="X5" s="621"/>
      <c r="Y5" s="621"/>
      <c r="Z5" s="621"/>
      <c r="AA5" s="621"/>
      <c r="AB5" s="621"/>
      <c r="AC5" s="621"/>
    </row>
    <row r="6" ht="14.25" customHeight="1" outlineLevel="1">
      <c r="A6" s="1420">
        <v>4.0</v>
      </c>
      <c r="B6" s="1345" t="s">
        <v>2297</v>
      </c>
      <c r="C6" s="1421" t="s">
        <v>1996</v>
      </c>
      <c r="D6" s="1421"/>
      <c r="E6" s="1421"/>
      <c r="F6" s="1422">
        <v>700.0</v>
      </c>
      <c r="G6" s="656">
        <v>259.0</v>
      </c>
      <c r="H6" s="1423">
        <v>24.63</v>
      </c>
      <c r="I6" s="530">
        <f t="shared" si="1"/>
        <v>0.0950965251</v>
      </c>
      <c r="J6" s="531">
        <f t="shared" si="2"/>
        <v>234.37</v>
      </c>
      <c r="K6" s="532">
        <f t="shared" si="3"/>
        <v>9.515631344</v>
      </c>
      <c r="L6" s="654"/>
      <c r="M6" s="655" t="s">
        <v>313</v>
      </c>
      <c r="N6" s="655" t="s">
        <v>313</v>
      </c>
      <c r="O6" s="1419"/>
      <c r="P6" s="621"/>
      <c r="Q6" s="621"/>
      <c r="R6" s="621"/>
      <c r="S6" s="621"/>
      <c r="T6" s="621"/>
      <c r="U6" s="621"/>
      <c r="V6" s="621"/>
      <c r="W6" s="621"/>
      <c r="X6" s="621"/>
      <c r="Y6" s="621"/>
      <c r="Z6" s="621"/>
      <c r="AA6" s="621"/>
      <c r="AB6" s="621"/>
      <c r="AC6" s="621"/>
    </row>
    <row r="7" ht="14.25" customHeight="1">
      <c r="A7" s="1365">
        <v>5.0</v>
      </c>
      <c r="B7" s="1343" t="s">
        <v>899</v>
      </c>
      <c r="C7" s="670"/>
      <c r="D7" s="670"/>
      <c r="E7" s="670"/>
      <c r="F7" s="641"/>
      <c r="G7" s="701"/>
      <c r="H7" s="1418"/>
      <c r="I7" s="536"/>
      <c r="J7" s="643"/>
      <c r="K7" s="536"/>
      <c r="L7" s="645"/>
      <c r="M7" s="670"/>
      <c r="N7" s="670"/>
      <c r="O7" s="621"/>
      <c r="P7" s="621"/>
      <c r="Q7" s="621"/>
      <c r="R7" s="621"/>
      <c r="S7" s="621"/>
      <c r="T7" s="621"/>
      <c r="U7" s="621"/>
      <c r="V7" s="621"/>
      <c r="W7" s="621"/>
      <c r="X7" s="621"/>
      <c r="Y7" s="621"/>
      <c r="Z7" s="621"/>
      <c r="AA7" s="621"/>
      <c r="AB7" s="621"/>
      <c r="AC7" s="621"/>
    </row>
    <row r="8" ht="14.25" customHeight="1" outlineLevel="1">
      <c r="A8" s="1420">
        <v>6.0</v>
      </c>
      <c r="B8" s="1345" t="s">
        <v>2298</v>
      </c>
      <c r="C8" s="1421" t="s">
        <v>1996</v>
      </c>
      <c r="D8" s="1421"/>
      <c r="E8" s="1421"/>
      <c r="F8" s="1422">
        <v>700.0</v>
      </c>
      <c r="G8" s="656">
        <v>259.0</v>
      </c>
      <c r="H8" s="1423">
        <v>24.63</v>
      </c>
      <c r="I8" s="530">
        <f t="shared" ref="I8:I9" si="4">H8/G8</f>
        <v>0.0950965251</v>
      </c>
      <c r="J8" s="531">
        <f t="shared" ref="J8:J9" si="5">G8-H8</f>
        <v>234.37</v>
      </c>
      <c r="K8" s="532">
        <f t="shared" ref="K8:K9" si="6">G8/H8-1</f>
        <v>9.515631344</v>
      </c>
      <c r="L8" s="654"/>
      <c r="M8" s="655" t="s">
        <v>313</v>
      </c>
      <c r="N8" s="655" t="s">
        <v>313</v>
      </c>
      <c r="O8" s="1419"/>
      <c r="P8" s="621"/>
      <c r="Q8" s="621"/>
      <c r="R8" s="621"/>
      <c r="S8" s="621"/>
      <c r="T8" s="621"/>
      <c r="U8" s="621"/>
      <c r="V8" s="621"/>
      <c r="W8" s="621"/>
      <c r="X8" s="621"/>
      <c r="Y8" s="621"/>
      <c r="Z8" s="621"/>
      <c r="AA8" s="621"/>
      <c r="AB8" s="621"/>
      <c r="AC8" s="621"/>
    </row>
    <row r="9" ht="14.25" customHeight="1" outlineLevel="1">
      <c r="A9" s="1420">
        <v>7.0</v>
      </c>
      <c r="B9" s="1345" t="s">
        <v>2299</v>
      </c>
      <c r="C9" s="1421" t="s">
        <v>1996</v>
      </c>
      <c r="D9" s="1421"/>
      <c r="E9" s="1421"/>
      <c r="F9" s="1422">
        <v>700.0</v>
      </c>
      <c r="G9" s="656">
        <v>259.0</v>
      </c>
      <c r="H9" s="1423">
        <v>24.63</v>
      </c>
      <c r="I9" s="530">
        <f t="shared" si="4"/>
        <v>0.0950965251</v>
      </c>
      <c r="J9" s="531">
        <f t="shared" si="5"/>
        <v>234.37</v>
      </c>
      <c r="K9" s="532">
        <f t="shared" si="6"/>
        <v>9.515631344</v>
      </c>
      <c r="L9" s="654"/>
      <c r="M9" s="655" t="s">
        <v>313</v>
      </c>
      <c r="N9" s="655" t="s">
        <v>313</v>
      </c>
      <c r="O9" s="1419"/>
      <c r="P9" s="621"/>
      <c r="Q9" s="621"/>
      <c r="R9" s="621"/>
      <c r="S9" s="621"/>
      <c r="T9" s="621"/>
      <c r="U9" s="621"/>
      <c r="V9" s="621"/>
      <c r="W9" s="621"/>
      <c r="X9" s="621"/>
      <c r="Y9" s="621"/>
      <c r="Z9" s="621"/>
      <c r="AA9" s="621"/>
      <c r="AB9" s="621"/>
      <c r="AC9" s="621"/>
    </row>
    <row r="10" ht="14.25" customHeight="1">
      <c r="A10" s="1365">
        <v>8.0</v>
      </c>
      <c r="B10" s="1343" t="s">
        <v>723</v>
      </c>
      <c r="C10" s="675"/>
      <c r="D10" s="670"/>
      <c r="E10" s="670"/>
      <c r="F10" s="641"/>
      <c r="G10" s="701"/>
      <c r="H10" s="1418"/>
      <c r="I10" s="536"/>
      <c r="J10" s="643"/>
      <c r="K10" s="536"/>
      <c r="L10" s="645"/>
      <c r="M10" s="536"/>
      <c r="N10" s="536"/>
      <c r="O10" s="1419"/>
      <c r="P10" s="621"/>
      <c r="Q10" s="621"/>
      <c r="R10" s="621"/>
      <c r="S10" s="621"/>
      <c r="T10" s="621"/>
      <c r="U10" s="621"/>
      <c r="V10" s="621"/>
      <c r="W10" s="621"/>
      <c r="X10" s="621"/>
      <c r="Y10" s="621"/>
      <c r="Z10" s="621"/>
      <c r="AA10" s="621"/>
      <c r="AB10" s="621"/>
      <c r="AC10" s="621"/>
    </row>
    <row r="11" ht="14.25" customHeight="1" outlineLevel="1">
      <c r="A11" s="1420">
        <v>9.0</v>
      </c>
      <c r="B11" s="826" t="s">
        <v>2300</v>
      </c>
      <c r="C11" s="1341" t="s">
        <v>2001</v>
      </c>
      <c r="D11" s="826" t="s">
        <v>2301</v>
      </c>
      <c r="E11" s="826" t="s">
        <v>1997</v>
      </c>
      <c r="F11" s="1413">
        <v>600.0</v>
      </c>
      <c r="G11" s="653">
        <v>299.0</v>
      </c>
      <c r="H11" s="1424">
        <v>37.63</v>
      </c>
      <c r="I11" s="1425">
        <f t="shared" ref="I11:I12" si="7">H11/G11</f>
        <v>0.1258528428</v>
      </c>
      <c r="J11" s="1426">
        <f t="shared" ref="J11:J12" si="8">O11-H11</f>
        <v>251.37</v>
      </c>
      <c r="K11" s="787">
        <f t="shared" ref="K11:K12" si="9">O11/H11-1</f>
        <v>6.680042519</v>
      </c>
      <c r="L11" s="661"/>
      <c r="M11" s="655" t="s">
        <v>313</v>
      </c>
      <c r="N11" s="655" t="s">
        <v>313</v>
      </c>
      <c r="O11" s="656">
        <v>289.0</v>
      </c>
      <c r="P11" s="564"/>
      <c r="Q11" s="564"/>
      <c r="R11" s="564"/>
      <c r="S11" s="564"/>
      <c r="T11" s="564"/>
      <c r="U11" s="564"/>
      <c r="V11" s="564"/>
      <c r="W11" s="564"/>
      <c r="X11" s="564"/>
      <c r="Y11" s="564"/>
      <c r="Z11" s="564"/>
      <c r="AA11" s="564"/>
      <c r="AB11" s="564"/>
      <c r="AC11" s="621"/>
    </row>
    <row r="12" ht="14.25" customHeight="1" outlineLevel="1">
      <c r="A12" s="1427">
        <v>10.0</v>
      </c>
      <c r="B12" s="86" t="s">
        <v>2302</v>
      </c>
      <c r="C12" s="816" t="s">
        <v>2004</v>
      </c>
      <c r="D12" s="848" t="s">
        <v>2303</v>
      </c>
      <c r="E12" s="805"/>
      <c r="F12" s="1428">
        <v>600.0</v>
      </c>
      <c r="G12" s="665">
        <v>299.0</v>
      </c>
      <c r="H12" s="1429">
        <v>37.43</v>
      </c>
      <c r="I12" s="542">
        <f t="shared" si="7"/>
        <v>0.1251839465</v>
      </c>
      <c r="J12" s="541">
        <f t="shared" si="8"/>
        <v>241.57</v>
      </c>
      <c r="K12" s="542">
        <f t="shared" si="9"/>
        <v>6.453913973</v>
      </c>
      <c r="L12" s="661"/>
      <c r="M12" s="542" t="s">
        <v>313</v>
      </c>
      <c r="N12" s="542" t="s">
        <v>313</v>
      </c>
      <c r="O12" s="1351">
        <v>279.0</v>
      </c>
      <c r="P12" s="564"/>
      <c r="Q12" s="564"/>
      <c r="R12" s="564"/>
      <c r="S12" s="564"/>
      <c r="T12" s="564"/>
      <c r="U12" s="564"/>
      <c r="V12" s="564"/>
      <c r="W12" s="564"/>
      <c r="X12" s="564"/>
      <c r="Y12" s="564"/>
      <c r="Z12" s="564"/>
      <c r="AA12" s="564"/>
      <c r="AB12" s="564"/>
      <c r="AC12" s="564"/>
    </row>
    <row r="13" ht="14.25" customHeight="1">
      <c r="A13" s="1365">
        <v>11.0</v>
      </c>
      <c r="B13" s="1343" t="s">
        <v>564</v>
      </c>
      <c r="C13" s="1343"/>
      <c r="D13" s="670"/>
      <c r="E13" s="670"/>
      <c r="F13" s="641"/>
      <c r="G13" s="701"/>
      <c r="H13" s="1418"/>
      <c r="I13" s="536"/>
      <c r="J13" s="643"/>
      <c r="K13" s="536"/>
      <c r="L13" s="645"/>
      <c r="M13" s="536"/>
      <c r="N13" s="536"/>
      <c r="O13" s="1419"/>
      <c r="P13" s="621"/>
      <c r="Q13" s="621"/>
      <c r="R13" s="621"/>
      <c r="S13" s="621"/>
      <c r="T13" s="621"/>
      <c r="U13" s="621"/>
      <c r="V13" s="621"/>
      <c r="W13" s="621"/>
      <c r="X13" s="621"/>
      <c r="Y13" s="621"/>
      <c r="Z13" s="621"/>
      <c r="AA13" s="621"/>
      <c r="AB13" s="621"/>
      <c r="AC13" s="621"/>
    </row>
    <row r="14" ht="14.25" customHeight="1" outlineLevel="1">
      <c r="A14" s="1420">
        <v>12.0</v>
      </c>
      <c r="B14" s="1341" t="s">
        <v>2005</v>
      </c>
      <c r="C14" s="1341" t="s">
        <v>2006</v>
      </c>
      <c r="D14" s="1341"/>
      <c r="E14" s="826" t="s">
        <v>2007</v>
      </c>
      <c r="F14" s="1430">
        <v>180.0</v>
      </c>
      <c r="G14" s="665">
        <v>149.0</v>
      </c>
      <c r="H14" s="684">
        <v>16.66</v>
      </c>
      <c r="I14" s="1431">
        <f t="shared" ref="I14:I21" si="10">H14/G14</f>
        <v>0.1118120805</v>
      </c>
      <c r="J14" s="531">
        <f t="shared" ref="J14:J21" si="11">O14-H14</f>
        <v>122.34</v>
      </c>
      <c r="K14" s="532">
        <f t="shared" ref="K14:K21" si="12">O14/H14-1</f>
        <v>7.343337335</v>
      </c>
      <c r="L14" s="654"/>
      <c r="M14" s="655" t="s">
        <v>313</v>
      </c>
      <c r="N14" s="655" t="s">
        <v>313</v>
      </c>
      <c r="O14" s="647">
        <v>139.0</v>
      </c>
      <c r="P14" s="621"/>
      <c r="Q14" s="621"/>
      <c r="R14" s="621"/>
      <c r="S14" s="621"/>
      <c r="T14" s="621"/>
      <c r="U14" s="621"/>
      <c r="V14" s="621"/>
      <c r="W14" s="621"/>
      <c r="X14" s="621"/>
      <c r="Y14" s="621"/>
      <c r="Z14" s="621"/>
      <c r="AA14" s="621"/>
      <c r="AB14" s="621"/>
      <c r="AC14" s="621"/>
    </row>
    <row r="15" ht="14.25" customHeight="1" outlineLevel="1">
      <c r="A15" s="1420">
        <v>13.0</v>
      </c>
      <c r="B15" s="1341" t="s">
        <v>2008</v>
      </c>
      <c r="C15" s="1341" t="s">
        <v>2009</v>
      </c>
      <c r="D15" s="1341"/>
      <c r="E15" s="826" t="s">
        <v>2007</v>
      </c>
      <c r="F15" s="1430">
        <v>340.0</v>
      </c>
      <c r="G15" s="665">
        <v>249.0</v>
      </c>
      <c r="H15" s="684">
        <v>23.02</v>
      </c>
      <c r="I15" s="1431">
        <f t="shared" si="10"/>
        <v>0.0924497992</v>
      </c>
      <c r="J15" s="531">
        <f t="shared" si="11"/>
        <v>205.98</v>
      </c>
      <c r="K15" s="532">
        <f t="shared" si="12"/>
        <v>8.947871416</v>
      </c>
      <c r="L15" s="654"/>
      <c r="M15" s="655" t="s">
        <v>313</v>
      </c>
      <c r="N15" s="655" t="s">
        <v>313</v>
      </c>
      <c r="O15" s="647">
        <v>229.0</v>
      </c>
      <c r="P15" s="621"/>
      <c r="Q15" s="621"/>
      <c r="R15" s="621"/>
      <c r="S15" s="621"/>
      <c r="T15" s="621"/>
      <c r="U15" s="621"/>
      <c r="V15" s="621"/>
      <c r="W15" s="621"/>
      <c r="X15" s="621"/>
      <c r="Y15" s="621"/>
      <c r="Z15" s="621"/>
      <c r="AA15" s="621"/>
      <c r="AB15" s="621"/>
      <c r="AC15" s="621"/>
    </row>
    <row r="16" ht="14.25" customHeight="1" outlineLevel="1">
      <c r="A16" s="1420">
        <v>14.0</v>
      </c>
      <c r="B16" s="1341" t="s">
        <v>2010</v>
      </c>
      <c r="C16" s="1341" t="s">
        <v>2012</v>
      </c>
      <c r="D16" s="1341" t="s">
        <v>2011</v>
      </c>
      <c r="E16" s="826" t="s">
        <v>2007</v>
      </c>
      <c r="F16" s="1430">
        <v>200.0</v>
      </c>
      <c r="G16" s="665">
        <v>179.0</v>
      </c>
      <c r="H16" s="684">
        <v>30.9</v>
      </c>
      <c r="I16" s="1431">
        <f t="shared" si="10"/>
        <v>0.1726256983</v>
      </c>
      <c r="J16" s="531">
        <f t="shared" si="11"/>
        <v>128.1</v>
      </c>
      <c r="K16" s="532">
        <f t="shared" si="12"/>
        <v>4.145631068</v>
      </c>
      <c r="L16" s="654"/>
      <c r="M16" s="655" t="s">
        <v>313</v>
      </c>
      <c r="N16" s="655" t="s">
        <v>313</v>
      </c>
      <c r="O16" s="647">
        <v>159.0</v>
      </c>
      <c r="P16" s="621"/>
      <c r="Q16" s="621"/>
      <c r="R16" s="621"/>
      <c r="S16" s="621"/>
      <c r="T16" s="621"/>
      <c r="U16" s="621"/>
      <c r="V16" s="621"/>
      <c r="W16" s="621"/>
      <c r="X16" s="621"/>
      <c r="Y16" s="621"/>
      <c r="Z16" s="621"/>
      <c r="AA16" s="621"/>
      <c r="AB16" s="621"/>
      <c r="AC16" s="621"/>
    </row>
    <row r="17" ht="14.25" customHeight="1" outlineLevel="1">
      <c r="A17" s="1420">
        <v>15.0</v>
      </c>
      <c r="B17" s="1341" t="s">
        <v>2013</v>
      </c>
      <c r="C17" s="1341" t="s">
        <v>2014</v>
      </c>
      <c r="D17" s="1341" t="s">
        <v>1075</v>
      </c>
      <c r="E17" s="826" t="s">
        <v>2007</v>
      </c>
      <c r="F17" s="1430">
        <v>340.0</v>
      </c>
      <c r="G17" s="665">
        <v>299.0</v>
      </c>
      <c r="H17" s="684">
        <v>42.2</v>
      </c>
      <c r="I17" s="1431">
        <f t="shared" si="10"/>
        <v>0.1411371237</v>
      </c>
      <c r="J17" s="531">
        <f t="shared" si="11"/>
        <v>246.8</v>
      </c>
      <c r="K17" s="532">
        <f t="shared" si="12"/>
        <v>5.848341232</v>
      </c>
      <c r="L17" s="654"/>
      <c r="M17" s="655" t="s">
        <v>313</v>
      </c>
      <c r="N17" s="655" t="s">
        <v>313</v>
      </c>
      <c r="O17" s="647">
        <v>289.0</v>
      </c>
      <c r="P17" s="621"/>
      <c r="Q17" s="621"/>
      <c r="R17" s="621"/>
      <c r="S17" s="621"/>
      <c r="T17" s="621"/>
      <c r="U17" s="621"/>
      <c r="V17" s="621"/>
      <c r="W17" s="621"/>
      <c r="X17" s="621"/>
      <c r="Y17" s="621"/>
      <c r="Z17" s="621"/>
      <c r="AA17" s="621"/>
      <c r="AB17" s="621"/>
      <c r="AC17" s="621"/>
    </row>
    <row r="18" ht="14.25" customHeight="1" outlineLevel="1">
      <c r="A18" s="1420">
        <v>16.0</v>
      </c>
      <c r="B18" s="1341" t="s">
        <v>2015</v>
      </c>
      <c r="C18" s="1341" t="s">
        <v>2012</v>
      </c>
      <c r="D18" s="1341"/>
      <c r="E18" s="826" t="s">
        <v>2007</v>
      </c>
      <c r="F18" s="1430">
        <v>200.0</v>
      </c>
      <c r="G18" s="665">
        <v>179.0</v>
      </c>
      <c r="H18" s="684">
        <v>30.76</v>
      </c>
      <c r="I18" s="1431">
        <f t="shared" si="10"/>
        <v>0.1718435754</v>
      </c>
      <c r="J18" s="531">
        <f t="shared" si="11"/>
        <v>128.24</v>
      </c>
      <c r="K18" s="532">
        <f t="shared" si="12"/>
        <v>4.169050715</v>
      </c>
      <c r="L18" s="654"/>
      <c r="M18" s="655" t="s">
        <v>313</v>
      </c>
      <c r="N18" s="655" t="s">
        <v>313</v>
      </c>
      <c r="O18" s="647">
        <v>159.0</v>
      </c>
      <c r="P18" s="621"/>
      <c r="Q18" s="621"/>
      <c r="R18" s="621"/>
      <c r="S18" s="621"/>
      <c r="T18" s="621"/>
      <c r="U18" s="621"/>
      <c r="V18" s="621"/>
      <c r="W18" s="621"/>
      <c r="X18" s="621"/>
      <c r="Y18" s="621"/>
      <c r="Z18" s="621"/>
      <c r="AA18" s="621"/>
      <c r="AB18" s="621"/>
      <c r="AC18" s="621"/>
    </row>
    <row r="19" ht="14.25" customHeight="1" outlineLevel="1">
      <c r="A19" s="1420">
        <v>17.0</v>
      </c>
      <c r="B19" s="1341" t="s">
        <v>2016</v>
      </c>
      <c r="C19" s="1341" t="s">
        <v>2014</v>
      </c>
      <c r="D19" s="1341"/>
      <c r="E19" s="826" t="s">
        <v>2007</v>
      </c>
      <c r="F19" s="1430">
        <v>400.0</v>
      </c>
      <c r="G19" s="665">
        <v>299.0</v>
      </c>
      <c r="H19" s="684">
        <v>39.09</v>
      </c>
      <c r="I19" s="1431">
        <f t="shared" si="10"/>
        <v>0.130735786</v>
      </c>
      <c r="J19" s="531">
        <f t="shared" si="11"/>
        <v>249.91</v>
      </c>
      <c r="K19" s="532">
        <f t="shared" si="12"/>
        <v>6.393195191</v>
      </c>
      <c r="L19" s="654"/>
      <c r="M19" s="655" t="s">
        <v>313</v>
      </c>
      <c r="N19" s="655" t="s">
        <v>313</v>
      </c>
      <c r="O19" s="647">
        <v>289.0</v>
      </c>
      <c r="P19" s="621"/>
      <c r="Q19" s="621"/>
      <c r="R19" s="621"/>
      <c r="S19" s="621"/>
      <c r="T19" s="621"/>
      <c r="U19" s="621"/>
      <c r="V19" s="621"/>
      <c r="W19" s="621"/>
      <c r="X19" s="621"/>
      <c r="Y19" s="621"/>
      <c r="Z19" s="621"/>
      <c r="AA19" s="621"/>
      <c r="AB19" s="621"/>
      <c r="AC19" s="621"/>
    </row>
    <row r="20" ht="14.25" customHeight="1" outlineLevel="1">
      <c r="A20" s="1420">
        <v>18.0</v>
      </c>
      <c r="B20" s="1341" t="s">
        <v>2017</v>
      </c>
      <c r="C20" s="1341" t="s">
        <v>2018</v>
      </c>
      <c r="D20" s="1341"/>
      <c r="E20" s="826" t="s">
        <v>2007</v>
      </c>
      <c r="F20" s="1430">
        <v>200.0</v>
      </c>
      <c r="G20" s="665">
        <v>279.0</v>
      </c>
      <c r="H20" s="684">
        <v>47.83</v>
      </c>
      <c r="I20" s="1431">
        <f t="shared" si="10"/>
        <v>0.1714336918</v>
      </c>
      <c r="J20" s="531">
        <f t="shared" si="11"/>
        <v>201.17</v>
      </c>
      <c r="K20" s="532">
        <f t="shared" si="12"/>
        <v>4.205937696</v>
      </c>
      <c r="L20" s="654"/>
      <c r="M20" s="655" t="s">
        <v>313</v>
      </c>
      <c r="N20" s="655" t="s">
        <v>313</v>
      </c>
      <c r="O20" s="647">
        <v>249.0</v>
      </c>
      <c r="P20" s="621"/>
      <c r="Q20" s="621"/>
      <c r="R20" s="621"/>
      <c r="S20" s="621"/>
      <c r="T20" s="621"/>
      <c r="U20" s="621"/>
      <c r="V20" s="621"/>
      <c r="W20" s="621"/>
      <c r="X20" s="621"/>
      <c r="Y20" s="621"/>
      <c r="Z20" s="621"/>
      <c r="AA20" s="621"/>
      <c r="AB20" s="621"/>
      <c r="AC20" s="621"/>
    </row>
    <row r="21" ht="14.25" customHeight="1" outlineLevel="1">
      <c r="A21" s="633">
        <v>19.0</v>
      </c>
      <c r="B21" s="1341" t="s">
        <v>2019</v>
      </c>
      <c r="C21" s="1341" t="s">
        <v>2020</v>
      </c>
      <c r="D21" s="1341"/>
      <c r="E21" s="826" t="s">
        <v>2007</v>
      </c>
      <c r="F21" s="1430">
        <v>400.0</v>
      </c>
      <c r="G21" s="653">
        <v>429.0</v>
      </c>
      <c r="H21" s="684">
        <v>83.19</v>
      </c>
      <c r="I21" s="1431">
        <f t="shared" si="10"/>
        <v>0.1939160839</v>
      </c>
      <c r="J21" s="531">
        <f t="shared" si="11"/>
        <v>315.81</v>
      </c>
      <c r="K21" s="532">
        <f t="shared" si="12"/>
        <v>3.796249549</v>
      </c>
      <c r="L21" s="654"/>
      <c r="M21" s="655" t="s">
        <v>313</v>
      </c>
      <c r="N21" s="655" t="s">
        <v>313</v>
      </c>
      <c r="O21" s="656">
        <v>399.0</v>
      </c>
      <c r="P21" s="621"/>
      <c r="Q21" s="621"/>
      <c r="R21" s="621"/>
      <c r="S21" s="621"/>
      <c r="T21" s="621"/>
      <c r="U21" s="621"/>
      <c r="V21" s="621"/>
      <c r="W21" s="621"/>
      <c r="X21" s="621"/>
      <c r="Y21" s="621"/>
      <c r="Z21" s="621"/>
      <c r="AA21" s="621"/>
      <c r="AB21" s="621"/>
      <c r="AC21" s="621"/>
    </row>
    <row r="22" ht="14.25" customHeight="1">
      <c r="A22" s="1365">
        <v>20.0</v>
      </c>
      <c r="B22" s="1343" t="s">
        <v>1024</v>
      </c>
      <c r="C22" s="670"/>
      <c r="D22" s="670"/>
      <c r="E22" s="670"/>
      <c r="F22" s="641"/>
      <c r="G22" s="701"/>
      <c r="H22" s="1418"/>
      <c r="I22" s="536"/>
      <c r="J22" s="643"/>
      <c r="K22" s="536"/>
      <c r="L22" s="645"/>
      <c r="M22" s="670"/>
      <c r="N22" s="670"/>
      <c r="O22" s="1419"/>
      <c r="P22" s="621"/>
      <c r="Q22" s="621"/>
      <c r="R22" s="621"/>
      <c r="S22" s="621"/>
      <c r="T22" s="621"/>
      <c r="U22" s="621"/>
      <c r="V22" s="621"/>
      <c r="W22" s="621"/>
      <c r="X22" s="621"/>
      <c r="Y22" s="621"/>
      <c r="Z22" s="621"/>
      <c r="AA22" s="621"/>
      <c r="AB22" s="621"/>
      <c r="AC22" s="621"/>
    </row>
    <row r="23" ht="14.25" customHeight="1" outlineLevel="1">
      <c r="A23" s="633">
        <v>21.0</v>
      </c>
      <c r="B23" s="1341" t="s">
        <v>1026</v>
      </c>
      <c r="C23" s="1341" t="s">
        <v>2021</v>
      </c>
      <c r="D23" s="717"/>
      <c r="E23" s="717"/>
      <c r="F23" s="1413">
        <v>1000.0</v>
      </c>
      <c r="G23" s="658">
        <v>359.0</v>
      </c>
      <c r="H23" s="1414">
        <v>48.33</v>
      </c>
      <c r="I23" s="1432">
        <f t="shared" ref="I23:I26" si="13">H23/G23</f>
        <v>0.1346239554</v>
      </c>
      <c r="J23" s="531">
        <f t="shared" ref="J23:J26" si="14">O23-H23</f>
        <v>300.67</v>
      </c>
      <c r="K23" s="532">
        <f t="shared" ref="K23:K26" si="15">O23/H23-1</f>
        <v>6.221187668</v>
      </c>
      <c r="L23" s="963"/>
      <c r="M23" s="655" t="s">
        <v>313</v>
      </c>
      <c r="N23" s="655" t="s">
        <v>313</v>
      </c>
      <c r="O23" s="647">
        <v>349.0</v>
      </c>
      <c r="P23" s="1352"/>
      <c r="Q23" s="1352"/>
      <c r="R23" s="1352"/>
      <c r="S23" s="1352"/>
      <c r="T23" s="1352"/>
      <c r="U23" s="1352"/>
      <c r="V23" s="1352"/>
      <c r="W23" s="1352"/>
      <c r="X23" s="1352"/>
      <c r="Y23" s="1352"/>
      <c r="Z23" s="1352"/>
      <c r="AA23" s="1352"/>
      <c r="AB23" s="621"/>
      <c r="AC23" s="621"/>
    </row>
    <row r="24" ht="14.25" customHeight="1" outlineLevel="1">
      <c r="A24" s="633">
        <v>22.0</v>
      </c>
      <c r="B24" s="1341" t="s">
        <v>2022</v>
      </c>
      <c r="C24" s="717"/>
      <c r="D24" s="717"/>
      <c r="E24" s="717"/>
      <c r="F24" s="1430">
        <v>1000.0</v>
      </c>
      <c r="G24" s="965">
        <v>359.0</v>
      </c>
      <c r="H24" s="1433">
        <v>55.67</v>
      </c>
      <c r="I24" s="985">
        <f t="shared" si="13"/>
        <v>0.1550696379</v>
      </c>
      <c r="J24" s="541">
        <f t="shared" si="14"/>
        <v>-55.67</v>
      </c>
      <c r="K24" s="542">
        <f t="shared" si="15"/>
        <v>-1</v>
      </c>
      <c r="L24" s="963"/>
      <c r="M24" s="1353"/>
      <c r="N24" s="1353"/>
      <c r="O24" s="1354"/>
      <c r="P24" s="1355"/>
      <c r="Q24" s="1355"/>
      <c r="R24" s="1355"/>
      <c r="S24" s="1355"/>
      <c r="T24" s="1355"/>
      <c r="U24" s="1355"/>
      <c r="V24" s="1355"/>
      <c r="W24" s="1355"/>
      <c r="X24" s="1355"/>
      <c r="Y24" s="1355"/>
      <c r="Z24" s="1355"/>
      <c r="AA24" s="1355"/>
      <c r="AB24" s="621"/>
      <c r="AC24" s="621"/>
    </row>
    <row r="25" ht="14.25" customHeight="1" outlineLevel="1">
      <c r="A25" s="633">
        <v>23.0</v>
      </c>
      <c r="B25" s="1341" t="s">
        <v>1027</v>
      </c>
      <c r="C25" s="1341" t="s">
        <v>2023</v>
      </c>
      <c r="D25" s="89"/>
      <c r="E25" s="89"/>
      <c r="F25" s="1430">
        <v>300.0</v>
      </c>
      <c r="G25" s="658">
        <v>279.0</v>
      </c>
      <c r="H25" s="1433">
        <v>20.16</v>
      </c>
      <c r="I25" s="1434">
        <f t="shared" si="13"/>
        <v>0.07225806452</v>
      </c>
      <c r="J25" s="531">
        <f t="shared" si="14"/>
        <v>248.84</v>
      </c>
      <c r="K25" s="532">
        <f t="shared" si="15"/>
        <v>12.34325397</v>
      </c>
      <c r="L25" s="654">
        <v>349.0</v>
      </c>
      <c r="M25" s="655" t="s">
        <v>313</v>
      </c>
      <c r="N25" s="680" t="s">
        <v>315</v>
      </c>
      <c r="O25" s="647">
        <v>269.0</v>
      </c>
      <c r="P25" s="1357"/>
      <c r="Q25" s="1357"/>
      <c r="R25" s="1357"/>
      <c r="S25" s="1357"/>
      <c r="T25" s="1357"/>
      <c r="U25" s="1357"/>
      <c r="V25" s="1357"/>
      <c r="W25" s="1357"/>
      <c r="X25" s="1357"/>
      <c r="Y25" s="1357"/>
      <c r="Z25" s="1357"/>
      <c r="AA25" s="1357"/>
      <c r="AB25" s="564"/>
      <c r="AC25" s="564"/>
    </row>
    <row r="26" ht="14.25" customHeight="1" outlineLevel="1">
      <c r="A26" s="633">
        <v>24.0</v>
      </c>
      <c r="B26" s="1341" t="s">
        <v>2304</v>
      </c>
      <c r="C26" s="1341" t="s">
        <v>2305</v>
      </c>
      <c r="D26" s="89"/>
      <c r="E26" s="89"/>
      <c r="F26" s="1430">
        <v>300.0</v>
      </c>
      <c r="G26" s="658">
        <v>279.0</v>
      </c>
      <c r="H26" s="1433">
        <v>41.62</v>
      </c>
      <c r="I26" s="1031">
        <f t="shared" si="13"/>
        <v>0.1491756272</v>
      </c>
      <c r="J26" s="531">
        <f t="shared" si="14"/>
        <v>227.38</v>
      </c>
      <c r="K26" s="532">
        <f t="shared" si="15"/>
        <v>5.463238827</v>
      </c>
      <c r="L26" s="654">
        <v>349.0</v>
      </c>
      <c r="M26" s="655" t="s">
        <v>313</v>
      </c>
      <c r="N26" s="680" t="s">
        <v>315</v>
      </c>
      <c r="O26" s="647">
        <v>269.0</v>
      </c>
      <c r="P26" s="1357"/>
      <c r="Q26" s="1357"/>
      <c r="R26" s="1357"/>
      <c r="S26" s="1357"/>
      <c r="T26" s="1357"/>
      <c r="U26" s="1357"/>
      <c r="V26" s="1357"/>
      <c r="W26" s="1357"/>
      <c r="X26" s="1357"/>
      <c r="Y26" s="1357"/>
      <c r="Z26" s="1357"/>
      <c r="AA26" s="1357"/>
      <c r="AB26" s="564"/>
      <c r="AC26" s="564"/>
    </row>
    <row r="27" ht="14.25" customHeight="1">
      <c r="A27" s="1365">
        <v>25.0</v>
      </c>
      <c r="B27" s="1343" t="s">
        <v>741</v>
      </c>
      <c r="C27" s="675"/>
      <c r="D27" s="675"/>
      <c r="E27" s="675"/>
      <c r="F27" s="641"/>
      <c r="G27" s="701"/>
      <c r="H27" s="1418"/>
      <c r="I27" s="536"/>
      <c r="J27" s="643"/>
      <c r="K27" s="536"/>
      <c r="L27" s="645"/>
      <c r="M27" s="675"/>
      <c r="N27" s="675"/>
      <c r="O27" s="564"/>
      <c r="P27" s="564"/>
      <c r="Q27" s="564"/>
      <c r="R27" s="564"/>
      <c r="S27" s="564"/>
      <c r="T27" s="564"/>
      <c r="U27" s="564"/>
      <c r="V27" s="564"/>
      <c r="W27" s="564"/>
      <c r="X27" s="564"/>
      <c r="Y27" s="564"/>
      <c r="Z27" s="564"/>
      <c r="AA27" s="564"/>
      <c r="AB27" s="564"/>
      <c r="AC27" s="564"/>
    </row>
    <row r="28" ht="12.75" customHeight="1" outlineLevel="1">
      <c r="A28" s="633">
        <v>26.0</v>
      </c>
      <c r="B28" s="1341" t="s">
        <v>2028</v>
      </c>
      <c r="C28" s="717"/>
      <c r="D28" s="717"/>
      <c r="E28" s="717"/>
      <c r="F28" s="1430">
        <v>250.0</v>
      </c>
      <c r="G28" s="658">
        <v>229.0</v>
      </c>
      <c r="H28" s="1433">
        <v>53.0</v>
      </c>
      <c r="I28" s="1435">
        <f t="shared" ref="I28:I39" si="16">H28/G28</f>
        <v>0.231441048</v>
      </c>
      <c r="J28" s="531">
        <f t="shared" ref="J28:J39" si="17">O28-H28</f>
        <v>166</v>
      </c>
      <c r="K28" s="532">
        <f t="shared" ref="K28:K39" si="18">O28/H28-1</f>
        <v>3.132075472</v>
      </c>
      <c r="L28" s="661">
        <v>249.0</v>
      </c>
      <c r="M28" s="680" t="s">
        <v>315</v>
      </c>
      <c r="N28" s="680" t="s">
        <v>315</v>
      </c>
      <c r="O28" s="647">
        <v>219.0</v>
      </c>
      <c r="P28" s="1357"/>
      <c r="Q28" s="1357"/>
      <c r="R28" s="1357"/>
      <c r="S28" s="1357"/>
      <c r="T28" s="1357"/>
      <c r="U28" s="1357"/>
      <c r="V28" s="1357"/>
      <c r="W28" s="1357"/>
      <c r="X28" s="1357"/>
      <c r="Y28" s="1357"/>
      <c r="Z28" s="1357"/>
      <c r="AA28" s="1357"/>
      <c r="AB28" s="564"/>
      <c r="AC28" s="564"/>
    </row>
    <row r="29" ht="14.25" customHeight="1" outlineLevel="1">
      <c r="A29" s="633">
        <v>27.0</v>
      </c>
      <c r="B29" s="1341" t="s">
        <v>2029</v>
      </c>
      <c r="C29" s="717"/>
      <c r="D29" s="717"/>
      <c r="E29" s="717"/>
      <c r="F29" s="1430">
        <v>500.0</v>
      </c>
      <c r="G29" s="965">
        <v>249.0</v>
      </c>
      <c r="H29" s="1433">
        <v>60.78</v>
      </c>
      <c r="I29" s="1436">
        <f t="shared" si="16"/>
        <v>0.2440963855</v>
      </c>
      <c r="J29" s="531">
        <f t="shared" si="17"/>
        <v>178.22</v>
      </c>
      <c r="K29" s="532">
        <f t="shared" si="18"/>
        <v>2.932214544</v>
      </c>
      <c r="L29" s="963"/>
      <c r="M29" s="655" t="s">
        <v>313</v>
      </c>
      <c r="N29" s="680" t="s">
        <v>315</v>
      </c>
      <c r="O29" s="708">
        <v>239.0</v>
      </c>
      <c r="P29" s="1352"/>
      <c r="Q29" s="1352"/>
      <c r="R29" s="1352"/>
      <c r="S29" s="1352"/>
      <c r="T29" s="1352"/>
      <c r="U29" s="1352"/>
      <c r="V29" s="1352"/>
      <c r="W29" s="1352"/>
      <c r="X29" s="1352"/>
      <c r="Y29" s="1352"/>
      <c r="Z29" s="1352"/>
      <c r="AA29" s="1352"/>
      <c r="AB29" s="621"/>
      <c r="AC29" s="621"/>
    </row>
    <row r="30" ht="14.25" customHeight="1" outlineLevel="1">
      <c r="A30" s="633">
        <v>28.0</v>
      </c>
      <c r="B30" s="1341" t="s">
        <v>2030</v>
      </c>
      <c r="C30" s="717"/>
      <c r="D30" s="717"/>
      <c r="E30" s="717"/>
      <c r="F30" s="1430">
        <v>250.0</v>
      </c>
      <c r="G30" s="658">
        <v>229.0</v>
      </c>
      <c r="H30" s="1433">
        <v>53.0</v>
      </c>
      <c r="I30" s="1435">
        <f t="shared" si="16"/>
        <v>0.231441048</v>
      </c>
      <c r="J30" s="531">
        <f t="shared" si="17"/>
        <v>166</v>
      </c>
      <c r="K30" s="532">
        <f t="shared" si="18"/>
        <v>3.132075472</v>
      </c>
      <c r="L30" s="661">
        <v>249.0</v>
      </c>
      <c r="M30" s="680" t="s">
        <v>315</v>
      </c>
      <c r="N30" s="680" t="s">
        <v>315</v>
      </c>
      <c r="O30" s="647">
        <v>219.0</v>
      </c>
      <c r="P30" s="1352"/>
      <c r="Q30" s="1352"/>
      <c r="R30" s="1352"/>
      <c r="S30" s="1352"/>
      <c r="T30" s="1352"/>
      <c r="U30" s="1352"/>
      <c r="V30" s="1352"/>
      <c r="W30" s="1352"/>
      <c r="X30" s="1352"/>
      <c r="Y30" s="1352"/>
      <c r="Z30" s="1352"/>
      <c r="AA30" s="1352"/>
      <c r="AB30" s="621"/>
      <c r="AC30" s="621"/>
    </row>
    <row r="31" ht="14.25" customHeight="1" outlineLevel="1">
      <c r="A31" s="633">
        <v>29.0</v>
      </c>
      <c r="B31" s="1341" t="s">
        <v>2031</v>
      </c>
      <c r="C31" s="717"/>
      <c r="D31" s="717"/>
      <c r="E31" s="717"/>
      <c r="F31" s="1430">
        <v>500.0</v>
      </c>
      <c r="G31" s="965">
        <v>249.0</v>
      </c>
      <c r="H31" s="1433">
        <v>60.78</v>
      </c>
      <c r="I31" s="1436">
        <f t="shared" si="16"/>
        <v>0.2440963855</v>
      </c>
      <c r="J31" s="531">
        <f t="shared" si="17"/>
        <v>178.22</v>
      </c>
      <c r="K31" s="532">
        <f t="shared" si="18"/>
        <v>2.932214544</v>
      </c>
      <c r="L31" s="963"/>
      <c r="M31" s="655" t="s">
        <v>313</v>
      </c>
      <c r="N31" s="680" t="s">
        <v>315</v>
      </c>
      <c r="O31" s="708">
        <v>239.0</v>
      </c>
      <c r="P31" s="1352"/>
      <c r="Q31" s="1352"/>
      <c r="R31" s="1352"/>
      <c r="S31" s="1352"/>
      <c r="T31" s="1352"/>
      <c r="U31" s="1352"/>
      <c r="V31" s="1352"/>
      <c r="W31" s="1352"/>
      <c r="X31" s="1352"/>
      <c r="Y31" s="1352"/>
      <c r="Z31" s="1352"/>
      <c r="AA31" s="1352"/>
      <c r="AB31" s="621"/>
      <c r="AC31" s="621"/>
    </row>
    <row r="32" ht="14.25" customHeight="1" outlineLevel="1">
      <c r="A32" s="633">
        <v>30.0</v>
      </c>
      <c r="B32" s="1341" t="s">
        <v>2306</v>
      </c>
      <c r="C32" s="717"/>
      <c r="D32" s="717"/>
      <c r="E32" s="717"/>
      <c r="F32" s="1430">
        <v>200.0</v>
      </c>
      <c r="G32" s="658">
        <v>79.0</v>
      </c>
      <c r="H32" s="1433">
        <v>15.59</v>
      </c>
      <c r="I32" s="1437">
        <f t="shared" si="16"/>
        <v>0.1973417722</v>
      </c>
      <c r="J32" s="785">
        <f t="shared" si="17"/>
        <v>63.41</v>
      </c>
      <c r="K32" s="532">
        <f t="shared" si="18"/>
        <v>4.067350866</v>
      </c>
      <c r="L32" s="963"/>
      <c r="M32" s="655" t="s">
        <v>313</v>
      </c>
      <c r="N32" s="680" t="s">
        <v>315</v>
      </c>
      <c r="O32" s="647">
        <v>79.0</v>
      </c>
      <c r="P32" s="1352"/>
      <c r="Q32" s="1352"/>
      <c r="R32" s="1352"/>
      <c r="S32" s="1352"/>
      <c r="T32" s="1352"/>
      <c r="U32" s="1352"/>
      <c r="V32" s="1352"/>
      <c r="W32" s="1352"/>
      <c r="X32" s="1352"/>
      <c r="Y32" s="1352"/>
      <c r="Z32" s="1352"/>
      <c r="AA32" s="1352"/>
      <c r="AB32" s="621"/>
      <c r="AC32" s="621"/>
    </row>
    <row r="33" ht="14.25" customHeight="1" outlineLevel="1">
      <c r="A33" s="633">
        <v>31.0</v>
      </c>
      <c r="B33" s="1341" t="s">
        <v>2307</v>
      </c>
      <c r="C33" s="717"/>
      <c r="D33" s="717"/>
      <c r="E33" s="717"/>
      <c r="F33" s="1430">
        <v>1000.0</v>
      </c>
      <c r="G33" s="658">
        <v>369.0</v>
      </c>
      <c r="H33" s="1433">
        <v>32.0</v>
      </c>
      <c r="I33" s="1438">
        <f t="shared" si="16"/>
        <v>0.08672086721</v>
      </c>
      <c r="J33" s="785">
        <f t="shared" si="17"/>
        <v>337</v>
      </c>
      <c r="K33" s="532">
        <f t="shared" si="18"/>
        <v>10.53125</v>
      </c>
      <c r="L33" s="661">
        <v>399.0</v>
      </c>
      <c r="M33" s="680" t="s">
        <v>315</v>
      </c>
      <c r="N33" s="680" t="s">
        <v>315</v>
      </c>
      <c r="O33" s="647">
        <v>369.0</v>
      </c>
      <c r="P33" s="1358">
        <f>H33/4</f>
        <v>8</v>
      </c>
      <c r="Q33" s="1352"/>
      <c r="R33" s="1352"/>
      <c r="S33" s="1352"/>
      <c r="T33" s="1352"/>
      <c r="U33" s="1352"/>
      <c r="V33" s="1352"/>
      <c r="W33" s="1352"/>
      <c r="X33" s="1352"/>
      <c r="Y33" s="1352"/>
      <c r="Z33" s="1352"/>
      <c r="AA33" s="1352"/>
      <c r="AB33" s="621"/>
      <c r="AC33" s="621"/>
    </row>
    <row r="34" ht="14.25" customHeight="1" outlineLevel="1">
      <c r="A34" s="633">
        <v>32.0</v>
      </c>
      <c r="B34" s="1341" t="s">
        <v>2026</v>
      </c>
      <c r="C34" s="89"/>
      <c r="D34" s="717"/>
      <c r="E34" s="717"/>
      <c r="F34" s="1430">
        <v>200.0</v>
      </c>
      <c r="G34" s="658">
        <v>99.0</v>
      </c>
      <c r="H34" s="1433">
        <v>24.47</v>
      </c>
      <c r="I34" s="1439">
        <f t="shared" si="16"/>
        <v>0.2471717172</v>
      </c>
      <c r="J34" s="531">
        <f t="shared" si="17"/>
        <v>74.53</v>
      </c>
      <c r="K34" s="532">
        <f t="shared" si="18"/>
        <v>3.045770331</v>
      </c>
      <c r="L34" s="963"/>
      <c r="M34" s="655" t="s">
        <v>313</v>
      </c>
      <c r="N34" s="680" t="s">
        <v>315</v>
      </c>
      <c r="O34" s="647">
        <v>99.0</v>
      </c>
      <c r="P34" s="1352"/>
      <c r="Q34" s="1352"/>
      <c r="R34" s="1352"/>
      <c r="S34" s="1352"/>
      <c r="T34" s="1352"/>
      <c r="U34" s="1352"/>
      <c r="V34" s="1352"/>
      <c r="W34" s="1352"/>
      <c r="X34" s="1352"/>
      <c r="Y34" s="1352"/>
      <c r="Z34" s="1352"/>
      <c r="AA34" s="1352"/>
      <c r="AB34" s="621"/>
      <c r="AC34" s="621"/>
    </row>
    <row r="35" ht="14.25" customHeight="1" outlineLevel="1">
      <c r="A35" s="633">
        <v>33.0</v>
      </c>
      <c r="B35" s="1341" t="s">
        <v>2027</v>
      </c>
      <c r="C35" s="89"/>
      <c r="D35" s="717"/>
      <c r="E35" s="717"/>
      <c r="F35" s="1430">
        <v>1000.0</v>
      </c>
      <c r="G35" s="658">
        <v>459.0</v>
      </c>
      <c r="H35" s="1433">
        <v>122.35</v>
      </c>
      <c r="I35" s="1440">
        <f t="shared" si="16"/>
        <v>0.2665577342</v>
      </c>
      <c r="J35" s="531">
        <f t="shared" si="17"/>
        <v>336.65</v>
      </c>
      <c r="K35" s="532">
        <f t="shared" si="18"/>
        <v>2.751532489</v>
      </c>
      <c r="L35" s="661">
        <v>499.0</v>
      </c>
      <c r="M35" s="680" t="s">
        <v>315</v>
      </c>
      <c r="N35" s="680" t="s">
        <v>315</v>
      </c>
      <c r="O35" s="647">
        <v>459.0</v>
      </c>
      <c r="P35" s="1352"/>
      <c r="Q35" s="1352"/>
      <c r="R35" s="1352"/>
      <c r="S35" s="1352"/>
      <c r="T35" s="1352"/>
      <c r="U35" s="1352"/>
      <c r="V35" s="1352"/>
      <c r="W35" s="1352"/>
      <c r="X35" s="1352"/>
      <c r="Y35" s="1352"/>
      <c r="Z35" s="1352"/>
      <c r="AA35" s="1352"/>
      <c r="AB35" s="621"/>
      <c r="AC35" s="621"/>
    </row>
    <row r="36" ht="14.25" customHeight="1" outlineLevel="1">
      <c r="A36" s="633">
        <v>34.0</v>
      </c>
      <c r="B36" s="1341" t="s">
        <v>2033</v>
      </c>
      <c r="C36" s="1341"/>
      <c r="D36" s="1341" t="s">
        <v>2034</v>
      </c>
      <c r="E36" s="717"/>
      <c r="F36" s="1430">
        <v>500.0</v>
      </c>
      <c r="G36" s="658">
        <v>249.0</v>
      </c>
      <c r="H36" s="1433">
        <v>48.98</v>
      </c>
      <c r="I36" s="1441">
        <f t="shared" si="16"/>
        <v>0.1967068273</v>
      </c>
      <c r="J36" s="531">
        <f t="shared" si="17"/>
        <v>150.02</v>
      </c>
      <c r="K36" s="532">
        <f t="shared" si="18"/>
        <v>3.062882809</v>
      </c>
      <c r="L36" s="661">
        <v>279.0</v>
      </c>
      <c r="M36" s="680" t="s">
        <v>315</v>
      </c>
      <c r="N36" s="680" t="s">
        <v>315</v>
      </c>
      <c r="O36" s="647">
        <v>199.0</v>
      </c>
      <c r="P36" s="1352"/>
      <c r="Q36" s="1352"/>
      <c r="R36" s="1352"/>
      <c r="S36" s="1352"/>
      <c r="T36" s="1352"/>
      <c r="U36" s="1352"/>
      <c r="V36" s="1352"/>
      <c r="W36" s="1352"/>
      <c r="X36" s="1352"/>
      <c r="Y36" s="1352"/>
      <c r="Z36" s="1352"/>
      <c r="AA36" s="1352"/>
      <c r="AB36" s="621"/>
      <c r="AC36" s="621"/>
    </row>
    <row r="37" ht="14.25" customHeight="1" outlineLevel="1">
      <c r="A37" s="633">
        <v>35.0</v>
      </c>
      <c r="B37" s="1341" t="s">
        <v>2035</v>
      </c>
      <c r="C37" s="1341"/>
      <c r="D37" s="1341" t="s">
        <v>2036</v>
      </c>
      <c r="E37" s="717"/>
      <c r="F37" s="1430">
        <v>330.0</v>
      </c>
      <c r="G37" s="965">
        <v>299.0</v>
      </c>
      <c r="H37" s="1433">
        <v>72.9</v>
      </c>
      <c r="I37" s="1442">
        <f t="shared" si="16"/>
        <v>0.243812709</v>
      </c>
      <c r="J37" s="531">
        <f t="shared" si="17"/>
        <v>226.1</v>
      </c>
      <c r="K37" s="532">
        <f t="shared" si="18"/>
        <v>3.101508916</v>
      </c>
      <c r="L37" s="963"/>
      <c r="M37" s="655" t="s">
        <v>313</v>
      </c>
      <c r="N37" s="680" t="s">
        <v>315</v>
      </c>
      <c r="O37" s="708">
        <v>299.0</v>
      </c>
      <c r="P37" s="1352"/>
      <c r="Q37" s="1352"/>
      <c r="R37" s="1352"/>
      <c r="S37" s="1352"/>
      <c r="T37" s="1352"/>
      <c r="U37" s="1352"/>
      <c r="V37" s="1352"/>
      <c r="W37" s="1352"/>
      <c r="X37" s="1352"/>
      <c r="Y37" s="1352"/>
      <c r="Z37" s="1352"/>
      <c r="AA37" s="1352"/>
      <c r="AB37" s="621"/>
      <c r="AC37" s="621"/>
    </row>
    <row r="38" ht="14.25" customHeight="1" outlineLevel="1">
      <c r="A38" s="633">
        <v>36.0</v>
      </c>
      <c r="B38" s="1341" t="s">
        <v>766</v>
      </c>
      <c r="C38" s="717"/>
      <c r="D38" s="717"/>
      <c r="E38" s="717"/>
      <c r="F38" s="1430">
        <v>500.0</v>
      </c>
      <c r="G38" s="658">
        <v>149.0</v>
      </c>
      <c r="H38" s="1433">
        <v>32.98</v>
      </c>
      <c r="I38" s="1443">
        <f t="shared" si="16"/>
        <v>0.2213422819</v>
      </c>
      <c r="J38" s="531">
        <f t="shared" si="17"/>
        <v>106.02</v>
      </c>
      <c r="K38" s="532">
        <f t="shared" si="18"/>
        <v>3.214675561</v>
      </c>
      <c r="L38" s="661">
        <v>189.0</v>
      </c>
      <c r="M38" s="680" t="s">
        <v>315</v>
      </c>
      <c r="N38" s="680" t="s">
        <v>315</v>
      </c>
      <c r="O38" s="647">
        <v>139.0</v>
      </c>
      <c r="P38" s="1352"/>
      <c r="Q38" s="1352"/>
      <c r="R38" s="1352"/>
      <c r="S38" s="1352"/>
      <c r="T38" s="1352"/>
      <c r="U38" s="1352"/>
      <c r="V38" s="1352"/>
      <c r="W38" s="1352"/>
      <c r="X38" s="1352"/>
      <c r="Y38" s="1352"/>
      <c r="Z38" s="1352"/>
      <c r="AA38" s="1352"/>
      <c r="AB38" s="621"/>
      <c r="AC38" s="621"/>
    </row>
    <row r="39" ht="14.25" customHeight="1" outlineLevel="1">
      <c r="A39" s="633">
        <v>37.0</v>
      </c>
      <c r="B39" s="1341" t="s">
        <v>582</v>
      </c>
      <c r="C39" s="717"/>
      <c r="D39" s="717"/>
      <c r="E39" s="717"/>
      <c r="F39" s="1430">
        <v>500.0</v>
      </c>
      <c r="G39" s="658">
        <v>139.0</v>
      </c>
      <c r="H39" s="1433">
        <v>16.0</v>
      </c>
      <c r="I39" s="1444">
        <f t="shared" si="16"/>
        <v>0.1151079137</v>
      </c>
      <c r="J39" s="531">
        <f t="shared" si="17"/>
        <v>113</v>
      </c>
      <c r="K39" s="532">
        <f t="shared" si="18"/>
        <v>7.0625</v>
      </c>
      <c r="L39" s="661">
        <v>179.0</v>
      </c>
      <c r="M39" s="680" t="s">
        <v>315</v>
      </c>
      <c r="N39" s="680" t="s">
        <v>315</v>
      </c>
      <c r="O39" s="647">
        <v>129.0</v>
      </c>
      <c r="P39" s="1352"/>
      <c r="Q39" s="1352"/>
      <c r="R39" s="1352"/>
      <c r="S39" s="1352"/>
      <c r="T39" s="1352"/>
      <c r="U39" s="1352"/>
      <c r="V39" s="1352"/>
      <c r="W39" s="1352"/>
      <c r="X39" s="1352"/>
      <c r="Y39" s="1352"/>
      <c r="Z39" s="1352"/>
      <c r="AA39" s="1352"/>
      <c r="AB39" s="621"/>
      <c r="AC39" s="621"/>
    </row>
    <row r="40" ht="14.25" customHeight="1">
      <c r="A40" s="1365">
        <v>38.0</v>
      </c>
      <c r="B40" s="1343" t="s">
        <v>2040</v>
      </c>
      <c r="C40" s="675"/>
      <c r="D40" s="675"/>
      <c r="E40" s="675"/>
      <c r="F40" s="641"/>
      <c r="G40" s="701"/>
      <c r="H40" s="1418"/>
      <c r="I40" s="536"/>
      <c r="J40" s="643"/>
      <c r="K40" s="536"/>
      <c r="L40" s="645"/>
      <c r="M40" s="536"/>
      <c r="N40" s="536"/>
      <c r="O40" s="1419"/>
      <c r="P40" s="564"/>
      <c r="Q40" s="564"/>
      <c r="R40" s="564"/>
      <c r="S40" s="564"/>
      <c r="T40" s="564"/>
      <c r="U40" s="564"/>
      <c r="V40" s="564"/>
      <c r="W40" s="564"/>
      <c r="X40" s="564"/>
      <c r="Y40" s="564"/>
      <c r="Z40" s="564"/>
      <c r="AA40" s="564"/>
      <c r="AB40" s="564"/>
      <c r="AC40" s="564"/>
    </row>
    <row r="41" ht="14.25" customHeight="1" outlineLevel="1">
      <c r="A41" s="1420">
        <v>39.0</v>
      </c>
      <c r="B41" s="1421" t="s">
        <v>2041</v>
      </c>
      <c r="C41" s="1347"/>
      <c r="D41" s="1347"/>
      <c r="E41" s="1347"/>
      <c r="F41" s="1445">
        <v>250.0</v>
      </c>
      <c r="G41" s="665">
        <v>239.0</v>
      </c>
      <c r="H41" s="1423">
        <v>59.0</v>
      </c>
      <c r="I41" s="1431">
        <f t="shared" ref="I41:I45" si="19">H41/G41</f>
        <v>0.2468619247</v>
      </c>
      <c r="J41" s="531">
        <f t="shared" ref="J41:J45" si="20">O41-H41</f>
        <v>170</v>
      </c>
      <c r="K41" s="532">
        <f t="shared" ref="K41:K45" si="21">O41/H41-1</f>
        <v>2.881355932</v>
      </c>
      <c r="L41" s="668"/>
      <c r="M41" s="681" t="s">
        <v>313</v>
      </c>
      <c r="N41" s="655" t="s">
        <v>313</v>
      </c>
      <c r="O41" s="672">
        <v>229.0</v>
      </c>
      <c r="P41" s="564"/>
      <c r="Q41" s="564"/>
      <c r="R41" s="564"/>
      <c r="S41" s="564"/>
      <c r="T41" s="564"/>
      <c r="U41" s="564"/>
      <c r="V41" s="564"/>
      <c r="W41" s="564"/>
      <c r="X41" s="564"/>
      <c r="Y41" s="564"/>
      <c r="Z41" s="564"/>
      <c r="AA41" s="564"/>
      <c r="AB41" s="564"/>
      <c r="AC41" s="564"/>
    </row>
    <row r="42" ht="14.25" customHeight="1" outlineLevel="1">
      <c r="A42" s="1420">
        <v>40.0</v>
      </c>
      <c r="B42" s="1421" t="s">
        <v>2042</v>
      </c>
      <c r="C42" s="1347"/>
      <c r="D42" s="1347"/>
      <c r="E42" s="1347"/>
      <c r="F42" s="1445">
        <v>250.0</v>
      </c>
      <c r="G42" s="665">
        <v>239.0</v>
      </c>
      <c r="H42" s="1423">
        <v>59.0</v>
      </c>
      <c r="I42" s="1431">
        <f t="shared" si="19"/>
        <v>0.2468619247</v>
      </c>
      <c r="J42" s="531">
        <f t="shared" si="20"/>
        <v>170</v>
      </c>
      <c r="K42" s="532">
        <f t="shared" si="21"/>
        <v>2.881355932</v>
      </c>
      <c r="L42" s="654"/>
      <c r="M42" s="681" t="s">
        <v>313</v>
      </c>
      <c r="N42" s="655" t="s">
        <v>313</v>
      </c>
      <c r="O42" s="672">
        <v>229.0</v>
      </c>
      <c r="P42" s="564"/>
      <c r="Q42" s="564"/>
      <c r="R42" s="564"/>
      <c r="S42" s="564"/>
      <c r="T42" s="564"/>
      <c r="U42" s="564"/>
      <c r="V42" s="564"/>
      <c r="W42" s="564"/>
      <c r="X42" s="564"/>
      <c r="Y42" s="564"/>
      <c r="Z42" s="564"/>
      <c r="AA42" s="564"/>
      <c r="AB42" s="621"/>
      <c r="AC42" s="621"/>
    </row>
    <row r="43" ht="14.25" customHeight="1" outlineLevel="1">
      <c r="A43" s="1420">
        <v>41.0</v>
      </c>
      <c r="B43" s="1421" t="s">
        <v>2043</v>
      </c>
      <c r="C43" s="1347"/>
      <c r="D43" s="1347"/>
      <c r="E43" s="1347"/>
      <c r="F43" s="1445">
        <v>250.0</v>
      </c>
      <c r="G43" s="665">
        <v>239.0</v>
      </c>
      <c r="H43" s="1423">
        <v>59.0</v>
      </c>
      <c r="I43" s="1431">
        <f t="shared" si="19"/>
        <v>0.2468619247</v>
      </c>
      <c r="J43" s="531">
        <f t="shared" si="20"/>
        <v>170</v>
      </c>
      <c r="K43" s="532">
        <f t="shared" si="21"/>
        <v>2.881355932</v>
      </c>
      <c r="L43" s="654"/>
      <c r="M43" s="681" t="s">
        <v>313</v>
      </c>
      <c r="N43" s="655" t="s">
        <v>313</v>
      </c>
      <c r="O43" s="672">
        <v>229.0</v>
      </c>
      <c r="P43" s="564"/>
      <c r="Q43" s="564"/>
      <c r="R43" s="564"/>
      <c r="S43" s="564"/>
      <c r="T43" s="564"/>
      <c r="U43" s="564"/>
      <c r="V43" s="564"/>
      <c r="W43" s="564"/>
      <c r="X43" s="564"/>
      <c r="Y43" s="564"/>
      <c r="Z43" s="564"/>
      <c r="AA43" s="564"/>
      <c r="AB43" s="564"/>
      <c r="AC43" s="564"/>
    </row>
    <row r="44" ht="14.25" customHeight="1" outlineLevel="1">
      <c r="A44" s="633">
        <v>42.0</v>
      </c>
      <c r="B44" s="1341" t="s">
        <v>2308</v>
      </c>
      <c r="C44" s="1349"/>
      <c r="D44" s="1349"/>
      <c r="E44" s="1349"/>
      <c r="F44" s="1430">
        <v>250.0</v>
      </c>
      <c r="G44" s="665">
        <v>239.0</v>
      </c>
      <c r="H44" s="1423">
        <v>59.0</v>
      </c>
      <c r="I44" s="1431">
        <f t="shared" si="19"/>
        <v>0.2468619247</v>
      </c>
      <c r="J44" s="531">
        <f t="shared" si="20"/>
        <v>170</v>
      </c>
      <c r="K44" s="532">
        <f t="shared" si="21"/>
        <v>2.881355932</v>
      </c>
      <c r="L44" s="654"/>
      <c r="M44" s="681" t="s">
        <v>313</v>
      </c>
      <c r="N44" s="655" t="s">
        <v>313</v>
      </c>
      <c r="O44" s="672">
        <v>229.0</v>
      </c>
      <c r="P44" s="621"/>
      <c r="Q44" s="621"/>
      <c r="R44" s="621"/>
      <c r="S44" s="621"/>
      <c r="T44" s="621"/>
      <c r="U44" s="621"/>
      <c r="V44" s="621"/>
      <c r="W44" s="621"/>
      <c r="X44" s="621"/>
      <c r="Y44" s="621"/>
      <c r="Z44" s="621"/>
      <c r="AA44" s="621"/>
      <c r="AB44" s="564"/>
      <c r="AC44" s="564"/>
    </row>
    <row r="45" ht="14.25" customHeight="1" outlineLevel="1">
      <c r="A45" s="633">
        <v>43.0</v>
      </c>
      <c r="B45" s="826" t="s">
        <v>2309</v>
      </c>
      <c r="C45" s="1349"/>
      <c r="D45" s="1349"/>
      <c r="E45" s="1349"/>
      <c r="F45" s="1430">
        <v>250.0</v>
      </c>
      <c r="G45" s="665">
        <v>239.0</v>
      </c>
      <c r="H45" s="1423">
        <v>59.0</v>
      </c>
      <c r="I45" s="1431">
        <f t="shared" si="19"/>
        <v>0.2468619247</v>
      </c>
      <c r="J45" s="531">
        <f t="shared" si="20"/>
        <v>170</v>
      </c>
      <c r="K45" s="532">
        <f t="shared" si="21"/>
        <v>2.881355932</v>
      </c>
      <c r="L45" s="654"/>
      <c r="M45" s="681" t="s">
        <v>313</v>
      </c>
      <c r="N45" s="655"/>
      <c r="O45" s="672">
        <v>229.0</v>
      </c>
      <c r="P45" s="564"/>
      <c r="Q45" s="564"/>
      <c r="R45" s="564"/>
      <c r="S45" s="564"/>
      <c r="T45" s="564"/>
      <c r="U45" s="564"/>
      <c r="V45" s="564"/>
      <c r="W45" s="564"/>
      <c r="X45" s="564"/>
      <c r="Y45" s="564"/>
      <c r="Z45" s="564"/>
      <c r="AA45" s="564"/>
      <c r="AB45" s="564"/>
      <c r="AC45" s="564"/>
    </row>
    <row r="46" ht="14.25" customHeight="1">
      <c r="A46" s="1365">
        <v>44.0</v>
      </c>
      <c r="B46" s="1343" t="s">
        <v>768</v>
      </c>
      <c r="C46" s="1343" t="s">
        <v>2045</v>
      </c>
      <c r="D46" s="670"/>
      <c r="E46" s="670"/>
      <c r="F46" s="641"/>
      <c r="G46" s="701"/>
      <c r="H46" s="1418"/>
      <c r="I46" s="536"/>
      <c r="J46" s="1365"/>
      <c r="K46" s="536"/>
      <c r="L46" s="645"/>
      <c r="M46" s="670"/>
      <c r="N46" s="670"/>
      <c r="O46" s="621"/>
      <c r="P46" s="621"/>
      <c r="Q46" s="621"/>
      <c r="R46" s="621"/>
      <c r="S46" s="621"/>
      <c r="T46" s="621"/>
      <c r="U46" s="621"/>
      <c r="V46" s="621"/>
      <c r="W46" s="621"/>
      <c r="X46" s="621"/>
      <c r="Y46" s="621"/>
      <c r="Z46" s="621"/>
      <c r="AA46" s="621"/>
      <c r="AB46" s="621"/>
      <c r="AC46" s="621"/>
    </row>
    <row r="47" ht="14.25" customHeight="1" outlineLevel="1">
      <c r="A47" s="633">
        <v>45.0</v>
      </c>
      <c r="B47" s="1341" t="s">
        <v>2310</v>
      </c>
      <c r="C47" s="717"/>
      <c r="D47" s="1341" t="s">
        <v>2311</v>
      </c>
      <c r="E47" s="717"/>
      <c r="F47" s="1413">
        <v>500.0</v>
      </c>
      <c r="G47" s="965">
        <v>249.0</v>
      </c>
      <c r="H47" s="1414">
        <v>40.52</v>
      </c>
      <c r="I47" s="1446">
        <f t="shared" ref="I47:I53" si="22">H47/G47</f>
        <v>0.1627309237</v>
      </c>
      <c r="J47" s="1426">
        <f t="shared" ref="J47:J53" si="23">O47-H47</f>
        <v>188.48</v>
      </c>
      <c r="K47" s="787">
        <f t="shared" ref="K47:K53" si="24">O47/H47-1</f>
        <v>4.651530109</v>
      </c>
      <c r="L47" s="963"/>
      <c r="M47" s="655" t="s">
        <v>313</v>
      </c>
      <c r="N47" s="655" t="s">
        <v>313</v>
      </c>
      <c r="O47" s="708">
        <v>229.0</v>
      </c>
      <c r="P47" s="1352"/>
      <c r="Q47" s="1352"/>
      <c r="R47" s="1352"/>
      <c r="S47" s="1352"/>
      <c r="T47" s="1352"/>
      <c r="U47" s="1352"/>
      <c r="V47" s="1352"/>
      <c r="W47" s="1352"/>
      <c r="X47" s="1352"/>
      <c r="Y47" s="1352"/>
      <c r="Z47" s="1352"/>
      <c r="AA47" s="1352"/>
      <c r="AB47" s="621"/>
      <c r="AC47" s="621"/>
    </row>
    <row r="48" ht="14.25" customHeight="1" outlineLevel="1">
      <c r="A48" s="633">
        <v>46.0</v>
      </c>
      <c r="B48" s="1341" t="s">
        <v>2046</v>
      </c>
      <c r="C48" s="717"/>
      <c r="D48" s="1341" t="s">
        <v>2047</v>
      </c>
      <c r="E48" s="717"/>
      <c r="F48" s="1430">
        <v>500.0</v>
      </c>
      <c r="G48" s="965">
        <v>299.0</v>
      </c>
      <c r="H48" s="1433">
        <v>64.0</v>
      </c>
      <c r="I48" s="1019">
        <f t="shared" si="22"/>
        <v>0.2140468227</v>
      </c>
      <c r="J48" s="531">
        <f t="shared" si="23"/>
        <v>225</v>
      </c>
      <c r="K48" s="532">
        <f t="shared" si="24"/>
        <v>3.515625</v>
      </c>
      <c r="L48" s="982"/>
      <c r="M48" s="655" t="s">
        <v>313</v>
      </c>
      <c r="N48" s="655" t="s">
        <v>313</v>
      </c>
      <c r="O48" s="708">
        <v>289.0</v>
      </c>
      <c r="P48" s="1352"/>
      <c r="Q48" s="1352"/>
      <c r="R48" s="1352"/>
      <c r="S48" s="1352"/>
      <c r="T48" s="1352"/>
      <c r="U48" s="1352"/>
      <c r="V48" s="1352"/>
      <c r="W48" s="1352"/>
      <c r="X48" s="1352"/>
      <c r="Y48" s="1352"/>
      <c r="Z48" s="1352"/>
      <c r="AA48" s="1352"/>
      <c r="AB48" s="621"/>
      <c r="AC48" s="621"/>
    </row>
    <row r="49" ht="14.25" customHeight="1" outlineLevel="1">
      <c r="A49" s="633">
        <v>47.0</v>
      </c>
      <c r="B49" s="1341" t="s">
        <v>2048</v>
      </c>
      <c r="C49" s="717"/>
      <c r="D49" s="1341" t="s">
        <v>1537</v>
      </c>
      <c r="E49" s="717"/>
      <c r="F49" s="1430">
        <v>500.0</v>
      </c>
      <c r="G49" s="965">
        <v>359.0</v>
      </c>
      <c r="H49" s="1433">
        <v>79.34</v>
      </c>
      <c r="I49" s="1443">
        <f t="shared" si="22"/>
        <v>0.2210027855</v>
      </c>
      <c r="J49" s="531">
        <f t="shared" si="23"/>
        <v>249.66</v>
      </c>
      <c r="K49" s="532">
        <f t="shared" si="24"/>
        <v>3.14671036</v>
      </c>
      <c r="L49" s="982"/>
      <c r="M49" s="655" t="s">
        <v>313</v>
      </c>
      <c r="N49" s="655" t="s">
        <v>313</v>
      </c>
      <c r="O49" s="708">
        <v>329.0</v>
      </c>
      <c r="P49" s="1352"/>
      <c r="Q49" s="1352"/>
      <c r="R49" s="1352"/>
      <c r="S49" s="1352"/>
      <c r="T49" s="1352"/>
      <c r="U49" s="1352"/>
      <c r="V49" s="1352"/>
      <c r="W49" s="1352"/>
      <c r="X49" s="1352"/>
      <c r="Y49" s="1352"/>
      <c r="Z49" s="1352"/>
      <c r="AA49" s="1352"/>
      <c r="AB49" s="621"/>
      <c r="AC49" s="621"/>
    </row>
    <row r="50" ht="14.25" customHeight="1" outlineLevel="1">
      <c r="A50" s="633">
        <v>48.0</v>
      </c>
      <c r="B50" s="1341" t="s">
        <v>2049</v>
      </c>
      <c r="C50" s="717"/>
      <c r="D50" s="1341" t="s">
        <v>1542</v>
      </c>
      <c r="E50" s="717"/>
      <c r="F50" s="1430">
        <v>445.0</v>
      </c>
      <c r="G50" s="987">
        <v>599.0</v>
      </c>
      <c r="H50" s="1433">
        <v>214.0</v>
      </c>
      <c r="I50" s="1447">
        <f t="shared" si="22"/>
        <v>0.3572621035</v>
      </c>
      <c r="J50" s="531">
        <f t="shared" si="23"/>
        <v>385</v>
      </c>
      <c r="K50" s="532">
        <f t="shared" si="24"/>
        <v>1.799065421</v>
      </c>
      <c r="L50" s="982"/>
      <c r="M50" s="655" t="s">
        <v>313</v>
      </c>
      <c r="N50" s="655" t="s">
        <v>313</v>
      </c>
      <c r="O50" s="1373">
        <v>599.0</v>
      </c>
      <c r="P50" s="1352"/>
      <c r="Q50" s="1352"/>
      <c r="R50" s="1352"/>
      <c r="S50" s="1352"/>
      <c r="T50" s="1352"/>
      <c r="U50" s="1352"/>
      <c r="V50" s="1352"/>
      <c r="W50" s="1352"/>
      <c r="X50" s="1352"/>
      <c r="Y50" s="1352"/>
      <c r="Z50" s="1352"/>
      <c r="AA50" s="1352"/>
      <c r="AB50" s="621"/>
      <c r="AC50" s="621"/>
    </row>
    <row r="51" ht="14.25" customHeight="1" outlineLevel="1">
      <c r="A51" s="633">
        <v>49.0</v>
      </c>
      <c r="B51" s="1341" t="s">
        <v>2312</v>
      </c>
      <c r="C51" s="1341" t="s">
        <v>2313</v>
      </c>
      <c r="D51" s="1341" t="s">
        <v>1546</v>
      </c>
      <c r="E51" s="717"/>
      <c r="F51" s="1413">
        <v>500.0</v>
      </c>
      <c r="G51" s="658">
        <v>319.0</v>
      </c>
      <c r="H51" s="1414">
        <v>56.31</v>
      </c>
      <c r="I51" s="1448">
        <f t="shared" si="22"/>
        <v>0.1765203762</v>
      </c>
      <c r="J51" s="1426">
        <f t="shared" si="23"/>
        <v>242.69</v>
      </c>
      <c r="K51" s="787">
        <f t="shared" si="24"/>
        <v>4.309891671</v>
      </c>
      <c r="L51" s="963"/>
      <c r="M51" s="655" t="s">
        <v>313</v>
      </c>
      <c r="N51" s="655" t="s">
        <v>313</v>
      </c>
      <c r="O51" s="647">
        <v>299.0</v>
      </c>
      <c r="P51" s="1352"/>
      <c r="Q51" s="1352"/>
      <c r="R51" s="1352"/>
      <c r="S51" s="1352"/>
      <c r="T51" s="1352"/>
      <c r="U51" s="1352"/>
      <c r="V51" s="1352"/>
      <c r="W51" s="1352"/>
      <c r="X51" s="1352"/>
      <c r="Y51" s="1352"/>
      <c r="Z51" s="1352"/>
      <c r="AA51" s="1352"/>
      <c r="AB51" s="621"/>
      <c r="AC51" s="621"/>
    </row>
    <row r="52" ht="14.25" customHeight="1" outlineLevel="1">
      <c r="A52" s="633">
        <v>50.0</v>
      </c>
      <c r="B52" s="1341" t="s">
        <v>2314</v>
      </c>
      <c r="C52" s="1341" t="s">
        <v>2052</v>
      </c>
      <c r="D52" s="1341" t="s">
        <v>1553</v>
      </c>
      <c r="E52" s="717"/>
      <c r="F52" s="1413">
        <v>450.0</v>
      </c>
      <c r="G52" s="965">
        <v>369.0</v>
      </c>
      <c r="H52" s="1414">
        <v>85.0</v>
      </c>
      <c r="I52" s="1449">
        <f t="shared" si="22"/>
        <v>0.2303523035</v>
      </c>
      <c r="J52" s="1426">
        <f t="shared" si="23"/>
        <v>-85</v>
      </c>
      <c r="K52" s="787">
        <f t="shared" si="24"/>
        <v>-1</v>
      </c>
      <c r="L52" s="963"/>
      <c r="M52" s="968" t="s">
        <v>313</v>
      </c>
      <c r="N52" s="1374" t="s">
        <v>313</v>
      </c>
      <c r="O52" s="1354"/>
      <c r="P52" s="1352"/>
      <c r="Q52" s="1375"/>
      <c r="R52" s="1352"/>
      <c r="S52" s="1352"/>
      <c r="T52" s="1352"/>
      <c r="U52" s="1352"/>
      <c r="V52" s="1352"/>
      <c r="W52" s="1352"/>
      <c r="X52" s="1352"/>
      <c r="Y52" s="1352"/>
      <c r="Z52" s="1352"/>
      <c r="AA52" s="1352"/>
      <c r="AB52" s="621"/>
      <c r="AC52" s="621"/>
    </row>
    <row r="53" ht="14.25" customHeight="1" outlineLevel="1">
      <c r="A53" s="633">
        <v>51.0</v>
      </c>
      <c r="B53" s="1341" t="s">
        <v>2053</v>
      </c>
      <c r="C53" s="717"/>
      <c r="D53" s="717"/>
      <c r="E53" s="717"/>
      <c r="F53" s="1413">
        <v>330.0</v>
      </c>
      <c r="G53" s="965">
        <v>239.0</v>
      </c>
      <c r="H53" s="1414">
        <v>46.0</v>
      </c>
      <c r="I53" s="1450">
        <f t="shared" si="22"/>
        <v>0.1924686192</v>
      </c>
      <c r="J53" s="1426">
        <f t="shared" si="23"/>
        <v>-46</v>
      </c>
      <c r="K53" s="787">
        <f t="shared" si="24"/>
        <v>-1</v>
      </c>
      <c r="L53" s="963"/>
      <c r="M53" s="971"/>
      <c r="N53" s="1376"/>
      <c r="O53" s="1354"/>
      <c r="P53" s="1352"/>
      <c r="Q53" s="1375"/>
      <c r="R53" s="1352"/>
      <c r="S53" s="1352"/>
      <c r="T53" s="1352"/>
      <c r="U53" s="1352"/>
      <c r="V53" s="1352"/>
      <c r="W53" s="1352"/>
      <c r="X53" s="1352"/>
      <c r="Y53" s="1352"/>
      <c r="Z53" s="1352"/>
      <c r="AA53" s="1352"/>
      <c r="AB53" s="621"/>
      <c r="AC53" s="621"/>
    </row>
    <row r="54" ht="14.25" customHeight="1">
      <c r="A54" s="1365">
        <v>52.0</v>
      </c>
      <c r="B54" s="560" t="s">
        <v>2315</v>
      </c>
      <c r="C54" s="675"/>
      <c r="D54" s="1392" t="s">
        <v>2316</v>
      </c>
      <c r="E54" s="675"/>
      <c r="F54" s="641"/>
      <c r="G54" s="701"/>
      <c r="H54" s="1418"/>
      <c r="I54" s="536"/>
      <c r="J54" s="643"/>
      <c r="K54" s="536"/>
      <c r="L54" s="645"/>
      <c r="M54" s="670"/>
      <c r="N54" s="670"/>
      <c r="O54" s="621"/>
      <c r="P54" s="564"/>
      <c r="Q54" s="564"/>
      <c r="R54" s="564"/>
      <c r="S54" s="564"/>
      <c r="T54" s="564"/>
      <c r="U54" s="564"/>
      <c r="V54" s="564"/>
      <c r="W54" s="564"/>
      <c r="X54" s="564"/>
      <c r="Y54" s="564"/>
      <c r="Z54" s="564"/>
      <c r="AA54" s="564"/>
      <c r="AB54" s="564"/>
      <c r="AC54" s="564"/>
    </row>
    <row r="55" ht="14.25" customHeight="1" outlineLevel="1">
      <c r="A55" s="1420">
        <v>53.0</v>
      </c>
      <c r="B55" s="1421" t="s">
        <v>2317</v>
      </c>
      <c r="C55" s="1421" t="s">
        <v>2318</v>
      </c>
      <c r="D55" s="1451" t="s">
        <v>2319</v>
      </c>
      <c r="E55" s="1452"/>
      <c r="F55" s="1445">
        <v>125.0</v>
      </c>
      <c r="G55" s="965">
        <v>249.0</v>
      </c>
      <c r="H55" s="1453">
        <v>50.08</v>
      </c>
      <c r="I55" s="1454">
        <f t="shared" ref="I55:I58" si="25">H55/G55</f>
        <v>0.201124498</v>
      </c>
      <c r="J55" s="531">
        <f t="shared" ref="J55:J58" si="26">O55-H55</f>
        <v>178.92</v>
      </c>
      <c r="K55" s="532">
        <f t="shared" ref="K55:K58" si="27">O55/H55-1</f>
        <v>3.572683706</v>
      </c>
      <c r="L55" s="982"/>
      <c r="M55" s="655" t="s">
        <v>313</v>
      </c>
      <c r="N55" s="655" t="s">
        <v>313</v>
      </c>
      <c r="O55" s="708">
        <v>229.0</v>
      </c>
      <c r="P55" s="1357"/>
      <c r="Q55" s="1357"/>
      <c r="R55" s="1357"/>
      <c r="S55" s="1357"/>
      <c r="T55" s="1357"/>
      <c r="U55" s="1357"/>
      <c r="V55" s="1357"/>
      <c r="W55" s="1357"/>
      <c r="X55" s="1357"/>
      <c r="Y55" s="1357"/>
      <c r="Z55" s="1357"/>
      <c r="AA55" s="1357"/>
      <c r="AB55" s="564"/>
      <c r="AC55" s="564"/>
    </row>
    <row r="56" ht="14.25" customHeight="1" outlineLevel="1">
      <c r="A56" s="633">
        <v>54.0</v>
      </c>
      <c r="B56" s="826" t="s">
        <v>2320</v>
      </c>
      <c r="C56" s="1341" t="s">
        <v>2321</v>
      </c>
      <c r="D56" s="86" t="s">
        <v>2322</v>
      </c>
      <c r="E56" s="89"/>
      <c r="F56" s="1430">
        <v>125.0</v>
      </c>
      <c r="G56" s="965">
        <v>449.0</v>
      </c>
      <c r="H56" s="1453">
        <v>141.19</v>
      </c>
      <c r="I56" s="1001">
        <f t="shared" si="25"/>
        <v>0.314454343</v>
      </c>
      <c r="J56" s="531">
        <f t="shared" si="26"/>
        <v>257.81</v>
      </c>
      <c r="K56" s="532">
        <f t="shared" si="27"/>
        <v>1.825979177</v>
      </c>
      <c r="L56" s="982"/>
      <c r="M56" s="655" t="s">
        <v>313</v>
      </c>
      <c r="N56" s="655" t="s">
        <v>313</v>
      </c>
      <c r="O56" s="708">
        <v>399.0</v>
      </c>
      <c r="P56" s="1357"/>
      <c r="Q56" s="1357"/>
      <c r="R56" s="1357"/>
      <c r="S56" s="1357"/>
      <c r="T56" s="1357"/>
      <c r="U56" s="1357"/>
      <c r="V56" s="1357"/>
      <c r="W56" s="1357"/>
      <c r="X56" s="1357"/>
      <c r="Y56" s="1357"/>
      <c r="Z56" s="1357"/>
      <c r="AA56" s="1357"/>
      <c r="AB56" s="564"/>
      <c r="AC56" s="564"/>
    </row>
    <row r="57" ht="14.25" customHeight="1" outlineLevel="1">
      <c r="A57" s="633">
        <v>55.0</v>
      </c>
      <c r="B57" s="826" t="s">
        <v>2061</v>
      </c>
      <c r="C57" s="1341" t="s">
        <v>2323</v>
      </c>
      <c r="D57" s="86" t="s">
        <v>2324</v>
      </c>
      <c r="E57" s="89"/>
      <c r="F57" s="1430">
        <v>125.0</v>
      </c>
      <c r="G57" s="965">
        <v>379.0</v>
      </c>
      <c r="H57" s="1433">
        <v>77.16</v>
      </c>
      <c r="I57" s="1455">
        <f t="shared" si="25"/>
        <v>0.2035883905</v>
      </c>
      <c r="J57" s="531">
        <f t="shared" si="26"/>
        <v>-77.16</v>
      </c>
      <c r="K57" s="532">
        <f t="shared" si="27"/>
        <v>-1</v>
      </c>
      <c r="L57" s="982"/>
      <c r="M57" s="655" t="s">
        <v>313</v>
      </c>
      <c r="N57" s="655" t="s">
        <v>313</v>
      </c>
      <c r="O57" s="1354"/>
      <c r="P57" s="1357"/>
      <c r="Q57" s="1357"/>
      <c r="R57" s="1357"/>
      <c r="S57" s="1357"/>
      <c r="T57" s="1357"/>
      <c r="U57" s="1357"/>
      <c r="V57" s="1357"/>
      <c r="W57" s="1357"/>
      <c r="X57" s="1357"/>
      <c r="Y57" s="1357"/>
      <c r="Z57" s="1357"/>
      <c r="AA57" s="1357"/>
      <c r="AB57" s="564"/>
      <c r="AC57" s="564"/>
    </row>
    <row r="58" ht="14.25" customHeight="1" outlineLevel="1">
      <c r="A58" s="633">
        <v>56.0</v>
      </c>
      <c r="B58" s="826" t="s">
        <v>2073</v>
      </c>
      <c r="C58" s="1341" t="s">
        <v>2064</v>
      </c>
      <c r="D58" s="86" t="s">
        <v>2322</v>
      </c>
      <c r="E58" s="89"/>
      <c r="F58" s="1430">
        <v>125.0</v>
      </c>
      <c r="G58" s="965">
        <v>449.0</v>
      </c>
      <c r="H58" s="1433">
        <v>95.0</v>
      </c>
      <c r="I58" s="1456">
        <f t="shared" si="25"/>
        <v>0.2115812918</v>
      </c>
      <c r="J58" s="531">
        <f t="shared" si="26"/>
        <v>-95</v>
      </c>
      <c r="K58" s="532">
        <f t="shared" si="27"/>
        <v>-1</v>
      </c>
      <c r="L58" s="982"/>
      <c r="M58" s="655" t="s">
        <v>313</v>
      </c>
      <c r="N58" s="655" t="s">
        <v>313</v>
      </c>
      <c r="O58" s="1354"/>
      <c r="P58" s="1357"/>
      <c r="Q58" s="1357"/>
      <c r="R58" s="1357"/>
      <c r="S58" s="1357"/>
      <c r="T58" s="1357"/>
      <c r="U58" s="1357"/>
      <c r="V58" s="1357"/>
      <c r="W58" s="1357"/>
      <c r="X58" s="1357"/>
      <c r="Y58" s="1357"/>
      <c r="Z58" s="1357"/>
      <c r="AA58" s="1357"/>
      <c r="AB58" s="564"/>
      <c r="AC58" s="564"/>
    </row>
    <row r="59" ht="14.25" customHeight="1">
      <c r="A59" s="1365">
        <v>57.0</v>
      </c>
      <c r="B59" s="560" t="s">
        <v>2325</v>
      </c>
      <c r="C59" s="670"/>
      <c r="D59" s="670"/>
      <c r="E59" s="670"/>
      <c r="F59" s="641"/>
      <c r="G59" s="701"/>
      <c r="H59" s="1418"/>
      <c r="I59" s="536"/>
      <c r="J59" s="643"/>
      <c r="K59" s="536"/>
      <c r="L59" s="645"/>
      <c r="M59" s="670"/>
      <c r="N59" s="670"/>
      <c r="O59" s="621"/>
      <c r="P59" s="564"/>
      <c r="Q59" s="564"/>
      <c r="R59" s="564"/>
      <c r="S59" s="564"/>
      <c r="T59" s="564"/>
      <c r="U59" s="564"/>
      <c r="V59" s="564"/>
      <c r="W59" s="564"/>
      <c r="X59" s="564"/>
      <c r="Y59" s="564"/>
      <c r="Z59" s="564"/>
      <c r="AA59" s="564"/>
      <c r="AB59" s="564"/>
      <c r="AC59" s="564"/>
    </row>
    <row r="60" ht="14.25" customHeight="1" outlineLevel="1">
      <c r="A60" s="633">
        <v>58.0</v>
      </c>
      <c r="B60" s="1341" t="s">
        <v>2326</v>
      </c>
      <c r="C60" s="1341" t="s">
        <v>2318</v>
      </c>
      <c r="D60" s="86" t="s">
        <v>2319</v>
      </c>
      <c r="E60" s="717"/>
      <c r="F60" s="1430">
        <v>125.0</v>
      </c>
      <c r="G60" s="965">
        <v>249.0</v>
      </c>
      <c r="H60" s="1453">
        <v>50.08</v>
      </c>
      <c r="I60" s="1454">
        <f t="shared" ref="I60:I63" si="28">H60/G60</f>
        <v>0.201124498</v>
      </c>
      <c r="J60" s="531">
        <f t="shared" ref="J60:J63" si="29">O60-H60</f>
        <v>178.92</v>
      </c>
      <c r="K60" s="532">
        <f t="shared" ref="K60:K63" si="30">O60/H60-1</f>
        <v>3.572683706</v>
      </c>
      <c r="L60" s="982"/>
      <c r="M60" s="655" t="s">
        <v>313</v>
      </c>
      <c r="N60" s="655" t="s">
        <v>313</v>
      </c>
      <c r="O60" s="708">
        <v>229.0</v>
      </c>
      <c r="P60" s="1357"/>
      <c r="Q60" s="1357"/>
      <c r="R60" s="1357"/>
      <c r="S60" s="1357"/>
      <c r="T60" s="1357"/>
      <c r="U60" s="1357"/>
      <c r="V60" s="1357"/>
      <c r="W60" s="1357"/>
      <c r="X60" s="1357"/>
      <c r="Y60" s="1357"/>
      <c r="Z60" s="1357"/>
      <c r="AA60" s="1357"/>
      <c r="AB60" s="1357"/>
      <c r="AC60" s="1357"/>
    </row>
    <row r="61" ht="14.25" customHeight="1" outlineLevel="1">
      <c r="A61" s="633">
        <v>59.0</v>
      </c>
      <c r="B61" s="1341" t="s">
        <v>2059</v>
      </c>
      <c r="C61" s="1341" t="s">
        <v>2321</v>
      </c>
      <c r="D61" s="86" t="s">
        <v>2322</v>
      </c>
      <c r="E61" s="717"/>
      <c r="F61" s="1430">
        <v>125.0</v>
      </c>
      <c r="G61" s="965">
        <v>449.0</v>
      </c>
      <c r="H61" s="1433">
        <v>94.33</v>
      </c>
      <c r="I61" s="1457">
        <f t="shared" si="28"/>
        <v>0.2100890869</v>
      </c>
      <c r="J61" s="531">
        <f t="shared" si="29"/>
        <v>304.67</v>
      </c>
      <c r="K61" s="532">
        <f t="shared" si="30"/>
        <v>3.229831443</v>
      </c>
      <c r="L61" s="982"/>
      <c r="M61" s="655" t="s">
        <v>313</v>
      </c>
      <c r="N61" s="655" t="s">
        <v>313</v>
      </c>
      <c r="O61" s="708">
        <v>399.0</v>
      </c>
      <c r="P61" s="1357"/>
      <c r="Q61" s="1357"/>
      <c r="R61" s="1357"/>
      <c r="S61" s="1357"/>
      <c r="T61" s="1357"/>
      <c r="U61" s="1357"/>
      <c r="V61" s="1357"/>
      <c r="W61" s="1357"/>
      <c r="X61" s="1357"/>
      <c r="Y61" s="1357"/>
      <c r="Z61" s="1357"/>
      <c r="AA61" s="1357"/>
      <c r="AB61" s="564"/>
      <c r="AC61" s="564"/>
    </row>
    <row r="62" ht="14.25" customHeight="1" outlineLevel="1">
      <c r="A62" s="633">
        <v>60.0</v>
      </c>
      <c r="B62" s="826" t="s">
        <v>2061</v>
      </c>
      <c r="C62" s="1341" t="s">
        <v>2327</v>
      </c>
      <c r="D62" s="86" t="s">
        <v>2324</v>
      </c>
      <c r="E62" s="717"/>
      <c r="F62" s="1430">
        <v>125.0</v>
      </c>
      <c r="G62" s="965">
        <v>379.0</v>
      </c>
      <c r="H62" s="1433">
        <v>77.16</v>
      </c>
      <c r="I62" s="1455">
        <f t="shared" si="28"/>
        <v>0.2035883905</v>
      </c>
      <c r="J62" s="531">
        <f t="shared" si="29"/>
        <v>-77.16</v>
      </c>
      <c r="K62" s="532">
        <f t="shared" si="30"/>
        <v>-1</v>
      </c>
      <c r="L62" s="982"/>
      <c r="M62" s="655" t="s">
        <v>313</v>
      </c>
      <c r="N62" s="655" t="s">
        <v>313</v>
      </c>
      <c r="O62" s="1354"/>
      <c r="P62" s="1357"/>
      <c r="Q62" s="1357"/>
      <c r="R62" s="1357"/>
      <c r="S62" s="1357"/>
      <c r="T62" s="1357"/>
      <c r="U62" s="1357"/>
      <c r="V62" s="1357"/>
      <c r="W62" s="1357"/>
      <c r="X62" s="1357"/>
      <c r="Y62" s="1357"/>
      <c r="Z62" s="1357"/>
      <c r="AA62" s="1357"/>
      <c r="AB62" s="564"/>
      <c r="AC62" s="564"/>
    </row>
    <row r="63" ht="14.25" customHeight="1" outlineLevel="1">
      <c r="A63" s="633">
        <v>61.0</v>
      </c>
      <c r="B63" s="826" t="s">
        <v>2063</v>
      </c>
      <c r="C63" s="1341" t="s">
        <v>2064</v>
      </c>
      <c r="D63" s="86" t="s">
        <v>2322</v>
      </c>
      <c r="E63" s="717"/>
      <c r="F63" s="1430">
        <v>125.0</v>
      </c>
      <c r="G63" s="965">
        <v>449.0</v>
      </c>
      <c r="H63" s="1433">
        <v>95.0</v>
      </c>
      <c r="I63" s="1456">
        <f t="shared" si="28"/>
        <v>0.2115812918</v>
      </c>
      <c r="J63" s="531">
        <f t="shared" si="29"/>
        <v>-95</v>
      </c>
      <c r="K63" s="532">
        <f t="shared" si="30"/>
        <v>-1</v>
      </c>
      <c r="L63" s="982"/>
      <c r="M63" s="655" t="s">
        <v>313</v>
      </c>
      <c r="N63" s="655" t="s">
        <v>313</v>
      </c>
      <c r="O63" s="1354"/>
      <c r="P63" s="1357"/>
      <c r="Q63" s="1357"/>
      <c r="R63" s="1357"/>
      <c r="S63" s="1357"/>
      <c r="T63" s="1357"/>
      <c r="U63" s="1357"/>
      <c r="V63" s="1357"/>
      <c r="W63" s="1357"/>
      <c r="X63" s="1357"/>
      <c r="Y63" s="1357"/>
      <c r="Z63" s="1357"/>
      <c r="AA63" s="1357"/>
      <c r="AB63" s="564"/>
      <c r="AC63" s="564"/>
    </row>
    <row r="64" ht="14.25" customHeight="1">
      <c r="A64" s="1365">
        <v>62.0</v>
      </c>
      <c r="B64" s="560" t="s">
        <v>2328</v>
      </c>
      <c r="C64" s="670"/>
      <c r="D64" s="675"/>
      <c r="E64" s="675"/>
      <c r="F64" s="641"/>
      <c r="G64" s="701"/>
      <c r="H64" s="1418"/>
      <c r="I64" s="536"/>
      <c r="J64" s="643"/>
      <c r="K64" s="536"/>
      <c r="L64" s="645"/>
      <c r="M64" s="670"/>
      <c r="N64" s="670"/>
      <c r="O64" s="1419"/>
      <c r="P64" s="564"/>
      <c r="Q64" s="564"/>
      <c r="R64" s="564"/>
      <c r="S64" s="564"/>
      <c r="T64" s="564"/>
      <c r="U64" s="564"/>
      <c r="V64" s="564"/>
      <c r="W64" s="564"/>
      <c r="X64" s="564"/>
      <c r="Y64" s="564"/>
      <c r="Z64" s="564"/>
      <c r="AA64" s="564"/>
      <c r="AB64" s="564"/>
      <c r="AC64" s="564"/>
    </row>
    <row r="65" ht="14.25" customHeight="1" outlineLevel="1">
      <c r="A65" s="633">
        <v>63.0</v>
      </c>
      <c r="B65" s="1341" t="s">
        <v>2329</v>
      </c>
      <c r="C65" s="1347" t="s">
        <v>960</v>
      </c>
      <c r="D65" s="1345" t="s">
        <v>2322</v>
      </c>
      <c r="E65" s="1347"/>
      <c r="F65" s="1445">
        <v>125.0</v>
      </c>
      <c r="G65" s="653">
        <v>449.0</v>
      </c>
      <c r="H65" s="1423">
        <v>144.27</v>
      </c>
      <c r="I65" s="988">
        <f>H65/G65</f>
        <v>0.3213140312</v>
      </c>
      <c r="J65" s="531">
        <f>O65-H65</f>
        <v>254.73</v>
      </c>
      <c r="K65" s="532">
        <f>O65/H65-1</f>
        <v>1.765647744</v>
      </c>
      <c r="L65" s="654"/>
      <c r="M65" s="655" t="s">
        <v>313</v>
      </c>
      <c r="N65" s="655" t="s">
        <v>313</v>
      </c>
      <c r="O65" s="656">
        <v>399.0</v>
      </c>
      <c r="P65" s="564"/>
      <c r="Q65" s="564"/>
      <c r="R65" s="564"/>
      <c r="S65" s="564"/>
      <c r="T65" s="564"/>
      <c r="U65" s="564"/>
      <c r="V65" s="564"/>
      <c r="W65" s="564"/>
      <c r="X65" s="564"/>
      <c r="Y65" s="564"/>
      <c r="Z65" s="564"/>
      <c r="AA65" s="564"/>
      <c r="AB65" s="602"/>
      <c r="AC65" s="602"/>
    </row>
    <row r="66" ht="14.25" customHeight="1">
      <c r="A66" s="1365">
        <v>64.0</v>
      </c>
      <c r="B66" s="560" t="s">
        <v>2330</v>
      </c>
      <c r="C66" s="1382" t="s">
        <v>1157</v>
      </c>
      <c r="D66" s="675"/>
      <c r="E66" s="675"/>
      <c r="F66" s="641"/>
      <c r="G66" s="701"/>
      <c r="H66" s="1418"/>
      <c r="I66" s="536"/>
      <c r="J66" s="643"/>
      <c r="K66" s="536"/>
      <c r="L66" s="645"/>
      <c r="M66" s="670"/>
      <c r="N66" s="670"/>
      <c r="O66" s="1419"/>
      <c r="P66" s="621"/>
      <c r="Q66" s="621"/>
      <c r="R66" s="621"/>
      <c r="S66" s="621"/>
      <c r="T66" s="621"/>
      <c r="U66" s="621"/>
      <c r="V66" s="621"/>
      <c r="W66" s="621"/>
      <c r="X66" s="621"/>
      <c r="Y66" s="621"/>
      <c r="Z66" s="621"/>
      <c r="AA66" s="621"/>
      <c r="AB66" s="621"/>
      <c r="AC66" s="621"/>
    </row>
    <row r="67" ht="14.25" customHeight="1" outlineLevel="1">
      <c r="A67" s="633">
        <v>65.0</v>
      </c>
      <c r="B67" s="1349" t="s">
        <v>2082</v>
      </c>
      <c r="C67" s="1383" t="s">
        <v>2083</v>
      </c>
      <c r="D67" s="717"/>
      <c r="E67" s="717"/>
      <c r="F67" s="1430">
        <v>750.0</v>
      </c>
      <c r="G67" s="965">
        <v>1599.0</v>
      </c>
      <c r="H67" s="1433">
        <v>332.78</v>
      </c>
      <c r="I67" s="1458">
        <f t="shared" ref="I67:I70" si="31">H67/G67</f>
        <v>0.2081175735</v>
      </c>
      <c r="J67" s="541">
        <f t="shared" ref="J67:J70" si="32">O67-H67</f>
        <v>-332.78</v>
      </c>
      <c r="K67" s="542">
        <f t="shared" ref="K67:K70" si="33">O67/H67-1</f>
        <v>-1</v>
      </c>
      <c r="L67" s="963"/>
      <c r="M67" s="1355"/>
      <c r="N67" s="1355"/>
      <c r="O67" s="1354"/>
      <c r="P67" s="1355"/>
      <c r="Q67" s="1355"/>
      <c r="R67" s="1355"/>
      <c r="S67" s="1355"/>
      <c r="T67" s="1355"/>
      <c r="U67" s="1355"/>
      <c r="V67" s="1355"/>
      <c r="W67" s="1355"/>
      <c r="X67" s="1355"/>
      <c r="Y67" s="1355"/>
      <c r="Z67" s="1355"/>
      <c r="AA67" s="1355"/>
      <c r="AB67" s="1459"/>
      <c r="AC67" s="1459"/>
    </row>
    <row r="68" ht="14.25" customHeight="1" outlineLevel="1">
      <c r="A68" s="633">
        <v>66.0</v>
      </c>
      <c r="B68" s="1341" t="s">
        <v>2331</v>
      </c>
      <c r="C68" s="1383" t="s">
        <v>789</v>
      </c>
      <c r="D68" s="89"/>
      <c r="E68" s="89"/>
      <c r="F68" s="1430">
        <v>750.0</v>
      </c>
      <c r="G68" s="965">
        <v>1599.0</v>
      </c>
      <c r="H68" s="1433">
        <v>332.78</v>
      </c>
      <c r="I68" s="1458">
        <f t="shared" si="31"/>
        <v>0.2081175735</v>
      </c>
      <c r="J68" s="541">
        <f t="shared" si="32"/>
        <v>-332.78</v>
      </c>
      <c r="K68" s="542">
        <f t="shared" si="33"/>
        <v>-1</v>
      </c>
      <c r="L68" s="963"/>
      <c r="M68" s="1355"/>
      <c r="N68" s="1355"/>
      <c r="O68" s="1354"/>
      <c r="P68" s="978"/>
      <c r="Q68" s="978"/>
      <c r="R68" s="978"/>
      <c r="S68" s="978"/>
      <c r="T68" s="978"/>
      <c r="U68" s="978"/>
      <c r="V68" s="978"/>
      <c r="W68" s="978"/>
      <c r="X68" s="978"/>
      <c r="Y68" s="978"/>
      <c r="Z68" s="978"/>
      <c r="AA68" s="978"/>
      <c r="AB68" s="602"/>
      <c r="AC68" s="602"/>
    </row>
    <row r="69" ht="14.25" customHeight="1" outlineLevel="1">
      <c r="A69" s="633">
        <v>67.0</v>
      </c>
      <c r="B69" s="1341" t="s">
        <v>956</v>
      </c>
      <c r="C69" s="1383" t="s">
        <v>957</v>
      </c>
      <c r="D69" s="89"/>
      <c r="E69" s="89"/>
      <c r="F69" s="1430">
        <v>750.0</v>
      </c>
      <c r="G69" s="965">
        <v>4299.0</v>
      </c>
      <c r="H69" s="1433">
        <v>1222.0</v>
      </c>
      <c r="I69" s="1460">
        <f t="shared" si="31"/>
        <v>0.2842521517</v>
      </c>
      <c r="J69" s="541">
        <f t="shared" si="32"/>
        <v>2977</v>
      </c>
      <c r="K69" s="542">
        <f t="shared" si="33"/>
        <v>2.436170213</v>
      </c>
      <c r="L69" s="963"/>
      <c r="M69" s="655" t="s">
        <v>313</v>
      </c>
      <c r="N69" s="655" t="s">
        <v>313</v>
      </c>
      <c r="O69" s="708">
        <v>4199.0</v>
      </c>
      <c r="P69" s="978"/>
      <c r="Q69" s="978"/>
      <c r="R69" s="978"/>
      <c r="S69" s="978"/>
      <c r="T69" s="978"/>
      <c r="U69" s="978"/>
      <c r="V69" s="978"/>
      <c r="W69" s="978"/>
      <c r="X69" s="978"/>
      <c r="Y69" s="978"/>
      <c r="Z69" s="978"/>
      <c r="AA69" s="978"/>
      <c r="AB69" s="602"/>
      <c r="AC69" s="602"/>
    </row>
    <row r="70" ht="14.25" customHeight="1" outlineLevel="1">
      <c r="A70" s="633">
        <v>68.0</v>
      </c>
      <c r="B70" s="1341" t="s">
        <v>2332</v>
      </c>
      <c r="C70" s="1383" t="s">
        <v>960</v>
      </c>
      <c r="D70" s="89"/>
      <c r="E70" s="89"/>
      <c r="F70" s="1430">
        <v>750.0</v>
      </c>
      <c r="G70" s="965">
        <v>4299.0</v>
      </c>
      <c r="H70" s="1433">
        <v>1222.0</v>
      </c>
      <c r="I70" s="1460">
        <f t="shared" si="31"/>
        <v>0.2842521517</v>
      </c>
      <c r="J70" s="541">
        <f t="shared" si="32"/>
        <v>2977</v>
      </c>
      <c r="K70" s="542">
        <f t="shared" si="33"/>
        <v>2.436170213</v>
      </c>
      <c r="L70" s="963"/>
      <c r="M70" s="655" t="s">
        <v>313</v>
      </c>
      <c r="N70" s="655" t="s">
        <v>313</v>
      </c>
      <c r="O70" s="708">
        <v>4199.0</v>
      </c>
      <c r="P70" s="978"/>
      <c r="Q70" s="978"/>
      <c r="R70" s="978"/>
      <c r="S70" s="978"/>
      <c r="T70" s="978"/>
      <c r="U70" s="978"/>
      <c r="V70" s="978"/>
      <c r="W70" s="978"/>
      <c r="X70" s="978"/>
      <c r="Y70" s="978"/>
      <c r="Z70" s="978"/>
      <c r="AA70" s="978"/>
      <c r="AB70" s="602"/>
      <c r="AC70" s="602"/>
    </row>
    <row r="71" ht="14.25" customHeight="1">
      <c r="A71" s="1365">
        <v>69.0</v>
      </c>
      <c r="B71" s="560" t="s">
        <v>2085</v>
      </c>
      <c r="C71" s="670"/>
      <c r="D71" s="670"/>
      <c r="E71" s="670"/>
      <c r="F71" s="641"/>
      <c r="G71" s="701"/>
      <c r="H71" s="1418"/>
      <c r="I71" s="536"/>
      <c r="J71" s="643"/>
      <c r="K71" s="536"/>
      <c r="L71" s="645"/>
      <c r="M71" s="536"/>
      <c r="N71" s="536"/>
      <c r="O71" s="1419"/>
      <c r="P71" s="564"/>
      <c r="Q71" s="564"/>
      <c r="R71" s="564"/>
      <c r="S71" s="564"/>
      <c r="T71" s="564"/>
      <c r="U71" s="564"/>
      <c r="V71" s="564"/>
      <c r="W71" s="564"/>
      <c r="X71" s="564"/>
      <c r="Y71" s="564"/>
      <c r="Z71" s="564"/>
      <c r="AA71" s="564"/>
      <c r="AB71" s="564"/>
      <c r="AC71" s="564"/>
    </row>
    <row r="72" ht="14.25" customHeight="1" outlineLevel="1">
      <c r="A72" s="633">
        <v>70.0</v>
      </c>
      <c r="B72" s="1341" t="s">
        <v>812</v>
      </c>
      <c r="C72" s="1341" t="s">
        <v>2087</v>
      </c>
      <c r="D72" s="1341" t="s">
        <v>2086</v>
      </c>
      <c r="E72" s="717"/>
      <c r="F72" s="1430">
        <v>200.0</v>
      </c>
      <c r="G72" s="965">
        <v>349.0</v>
      </c>
      <c r="H72" s="1433">
        <v>65.9</v>
      </c>
      <c r="I72" s="1012">
        <f t="shared" ref="I72:I82" si="34">H72/G72</f>
        <v>0.1888252149</v>
      </c>
      <c r="J72" s="1426">
        <f t="shared" ref="J72:J82" si="35">O72-H72</f>
        <v>253.1</v>
      </c>
      <c r="K72" s="787">
        <f t="shared" ref="K72:K82" si="36">O72/H72-1</f>
        <v>3.840667678</v>
      </c>
      <c r="L72" s="963"/>
      <c r="M72" s="655" t="s">
        <v>313</v>
      </c>
      <c r="N72" s="655" t="s">
        <v>313</v>
      </c>
      <c r="O72" s="708">
        <v>319.0</v>
      </c>
      <c r="P72" s="978"/>
      <c r="Q72" s="978"/>
      <c r="R72" s="978"/>
      <c r="S72" s="978"/>
      <c r="T72" s="978"/>
      <c r="U72" s="978"/>
      <c r="V72" s="978"/>
      <c r="W72" s="978"/>
      <c r="X72" s="978"/>
      <c r="Y72" s="978"/>
      <c r="Z72" s="978"/>
      <c r="AA72" s="978"/>
      <c r="AB72" s="602"/>
      <c r="AC72" s="602"/>
    </row>
    <row r="73" ht="14.25" customHeight="1" outlineLevel="1">
      <c r="A73" s="633">
        <v>71.0</v>
      </c>
      <c r="B73" s="1341" t="s">
        <v>814</v>
      </c>
      <c r="C73" s="1341" t="s">
        <v>2088</v>
      </c>
      <c r="D73" s="717"/>
      <c r="E73" s="717"/>
      <c r="F73" s="1430">
        <v>200.0</v>
      </c>
      <c r="G73" s="965">
        <v>369.0</v>
      </c>
      <c r="H73" s="1433">
        <v>50.4</v>
      </c>
      <c r="I73" s="1461">
        <f t="shared" si="34"/>
        <v>0.1365853659</v>
      </c>
      <c r="J73" s="1426">
        <f t="shared" si="35"/>
        <v>298.6</v>
      </c>
      <c r="K73" s="787">
        <f t="shared" si="36"/>
        <v>5.924603175</v>
      </c>
      <c r="L73" s="963"/>
      <c r="M73" s="655" t="s">
        <v>313</v>
      </c>
      <c r="N73" s="655" t="s">
        <v>313</v>
      </c>
      <c r="O73" s="708">
        <v>349.0</v>
      </c>
      <c r="P73" s="978"/>
      <c r="Q73" s="978"/>
      <c r="R73" s="978"/>
      <c r="S73" s="978"/>
      <c r="T73" s="978"/>
      <c r="U73" s="978"/>
      <c r="V73" s="978"/>
      <c r="W73" s="978"/>
      <c r="X73" s="978"/>
      <c r="Y73" s="978"/>
      <c r="Z73" s="978"/>
      <c r="AA73" s="978"/>
      <c r="AB73" s="602"/>
      <c r="AC73" s="602"/>
    </row>
    <row r="74" ht="14.25" customHeight="1" outlineLevel="1">
      <c r="A74" s="633">
        <v>72.0</v>
      </c>
      <c r="B74" s="1341" t="s">
        <v>1035</v>
      </c>
      <c r="C74" s="1341" t="s">
        <v>2333</v>
      </c>
      <c r="D74" s="1341" t="s">
        <v>1036</v>
      </c>
      <c r="E74" s="717"/>
      <c r="F74" s="1430">
        <v>250.0</v>
      </c>
      <c r="G74" s="658">
        <v>369.0</v>
      </c>
      <c r="H74" s="1433">
        <v>60.25</v>
      </c>
      <c r="I74" s="1029">
        <f t="shared" si="34"/>
        <v>0.1632791328</v>
      </c>
      <c r="J74" s="531">
        <f t="shared" si="35"/>
        <v>288.75</v>
      </c>
      <c r="K74" s="532">
        <f t="shared" si="36"/>
        <v>4.79253112</v>
      </c>
      <c r="L74" s="982"/>
      <c r="M74" s="655" t="s">
        <v>313</v>
      </c>
      <c r="N74" s="655" t="s">
        <v>313</v>
      </c>
      <c r="O74" s="647">
        <v>349.0</v>
      </c>
      <c r="P74" s="1357"/>
      <c r="Q74" s="1357"/>
      <c r="R74" s="1357"/>
      <c r="S74" s="1357"/>
      <c r="T74" s="1357"/>
      <c r="U74" s="1357"/>
      <c r="V74" s="1357"/>
      <c r="W74" s="1357"/>
      <c r="X74" s="1357"/>
      <c r="Y74" s="1357"/>
      <c r="Z74" s="1357"/>
      <c r="AA74" s="1357"/>
      <c r="AB74" s="564"/>
      <c r="AC74" s="564"/>
    </row>
    <row r="75" ht="14.25" customHeight="1" outlineLevel="1">
      <c r="A75" s="1420">
        <v>73.0</v>
      </c>
      <c r="B75" s="1341" t="s">
        <v>1039</v>
      </c>
      <c r="C75" s="1349" t="s">
        <v>2334</v>
      </c>
      <c r="D75" s="1341" t="s">
        <v>1040</v>
      </c>
      <c r="E75" s="717"/>
      <c r="F75" s="1430">
        <v>300.0</v>
      </c>
      <c r="G75" s="658">
        <v>349.0</v>
      </c>
      <c r="H75" s="1433">
        <v>67.47</v>
      </c>
      <c r="I75" s="542">
        <f t="shared" si="34"/>
        <v>0.1933237822</v>
      </c>
      <c r="J75" s="785">
        <f t="shared" si="35"/>
        <v>261.53</v>
      </c>
      <c r="K75" s="532">
        <f t="shared" si="36"/>
        <v>3.876241292</v>
      </c>
      <c r="L75" s="982"/>
      <c r="M75" s="655" t="s">
        <v>313</v>
      </c>
      <c r="N75" s="655" t="s">
        <v>313</v>
      </c>
      <c r="O75" s="647">
        <v>329.0</v>
      </c>
      <c r="P75" s="1357"/>
      <c r="Q75" s="1357"/>
      <c r="R75" s="1357"/>
      <c r="S75" s="1357"/>
      <c r="T75" s="1357"/>
      <c r="U75" s="1357"/>
      <c r="V75" s="1357"/>
      <c r="W75" s="1357"/>
      <c r="X75" s="1357"/>
      <c r="Y75" s="1357"/>
      <c r="Z75" s="1357"/>
      <c r="AA75" s="1357"/>
      <c r="AB75" s="564"/>
      <c r="AC75" s="564"/>
    </row>
    <row r="76" ht="14.25" customHeight="1" outlineLevel="1">
      <c r="A76" s="1420">
        <v>74.0</v>
      </c>
      <c r="B76" s="1341" t="s">
        <v>818</v>
      </c>
      <c r="C76" s="1341" t="s">
        <v>2094</v>
      </c>
      <c r="D76" s="1341" t="s">
        <v>2093</v>
      </c>
      <c r="E76" s="717"/>
      <c r="F76" s="1430">
        <v>300.0</v>
      </c>
      <c r="G76" s="658">
        <v>559.0</v>
      </c>
      <c r="H76" s="1433">
        <v>118.97</v>
      </c>
      <c r="I76" s="542">
        <f t="shared" si="34"/>
        <v>0.2128264758</v>
      </c>
      <c r="J76" s="785">
        <f t="shared" si="35"/>
        <v>430.03</v>
      </c>
      <c r="K76" s="532">
        <f t="shared" si="36"/>
        <v>3.614608725</v>
      </c>
      <c r="L76" s="982"/>
      <c r="M76" s="655" t="s">
        <v>313</v>
      </c>
      <c r="N76" s="655" t="s">
        <v>313</v>
      </c>
      <c r="O76" s="647">
        <v>549.0</v>
      </c>
      <c r="P76" s="1357"/>
      <c r="Q76" s="1357"/>
      <c r="R76" s="1357"/>
      <c r="S76" s="1357"/>
      <c r="T76" s="1357"/>
      <c r="U76" s="1357"/>
      <c r="V76" s="1357"/>
      <c r="W76" s="1357"/>
      <c r="X76" s="1357"/>
      <c r="Y76" s="1357"/>
      <c r="Z76" s="1357"/>
      <c r="AA76" s="1357"/>
      <c r="AB76" s="564"/>
      <c r="AC76" s="564"/>
    </row>
    <row r="77" ht="14.25" customHeight="1" outlineLevel="1">
      <c r="A77" s="633">
        <v>75.0</v>
      </c>
      <c r="B77" s="1341" t="s">
        <v>821</v>
      </c>
      <c r="C77" s="1349" t="s">
        <v>2096</v>
      </c>
      <c r="D77" s="1341" t="s">
        <v>2095</v>
      </c>
      <c r="E77" s="717"/>
      <c r="F77" s="1413">
        <v>300.0</v>
      </c>
      <c r="G77" s="965">
        <v>499.0</v>
      </c>
      <c r="H77" s="1414">
        <v>104.23</v>
      </c>
      <c r="I77" s="542">
        <f t="shared" si="34"/>
        <v>0.2088777555</v>
      </c>
      <c r="J77" s="647">
        <f t="shared" si="35"/>
        <v>394.77</v>
      </c>
      <c r="K77" s="787">
        <f t="shared" si="36"/>
        <v>3.787489207</v>
      </c>
      <c r="L77" s="963"/>
      <c r="M77" s="655" t="s">
        <v>313</v>
      </c>
      <c r="N77" s="655" t="s">
        <v>313</v>
      </c>
      <c r="O77" s="708">
        <v>499.0</v>
      </c>
      <c r="P77" s="1357"/>
      <c r="Q77" s="1357"/>
      <c r="R77" s="1357"/>
      <c r="S77" s="1357"/>
      <c r="T77" s="1357"/>
      <c r="U77" s="1357"/>
      <c r="V77" s="1357"/>
      <c r="W77" s="1357"/>
      <c r="X77" s="1357"/>
      <c r="Y77" s="1357"/>
      <c r="Z77" s="1357"/>
      <c r="AA77" s="1357"/>
      <c r="AB77" s="564"/>
      <c r="AC77" s="564"/>
    </row>
    <row r="78" ht="14.25" customHeight="1" outlineLevel="1">
      <c r="A78" s="1420">
        <v>76.0</v>
      </c>
      <c r="B78" s="1341" t="s">
        <v>578</v>
      </c>
      <c r="C78" s="1349" t="s">
        <v>2089</v>
      </c>
      <c r="D78" s="1341" t="s">
        <v>1046</v>
      </c>
      <c r="E78" s="717"/>
      <c r="F78" s="1430">
        <v>300.0</v>
      </c>
      <c r="G78" s="658">
        <v>349.0</v>
      </c>
      <c r="H78" s="1433">
        <v>62.92</v>
      </c>
      <c r="I78" s="542">
        <f t="shared" si="34"/>
        <v>0.180286533</v>
      </c>
      <c r="J78" s="785">
        <f t="shared" si="35"/>
        <v>276.08</v>
      </c>
      <c r="K78" s="532">
        <f t="shared" si="36"/>
        <v>4.387794024</v>
      </c>
      <c r="L78" s="982"/>
      <c r="M78" s="655" t="s">
        <v>313</v>
      </c>
      <c r="N78" s="655" t="s">
        <v>313</v>
      </c>
      <c r="O78" s="647">
        <v>339.0</v>
      </c>
      <c r="P78" s="1357"/>
      <c r="Q78" s="1357"/>
      <c r="R78" s="1357"/>
      <c r="S78" s="1357"/>
      <c r="T78" s="1357"/>
      <c r="U78" s="1357"/>
      <c r="V78" s="1357"/>
      <c r="W78" s="1357"/>
      <c r="X78" s="1357"/>
      <c r="Y78" s="1357"/>
      <c r="Z78" s="1357"/>
      <c r="AA78" s="1357"/>
      <c r="AB78" s="564"/>
      <c r="AC78" s="564"/>
    </row>
    <row r="79" ht="14.25" customHeight="1" outlineLevel="1">
      <c r="A79" s="633">
        <v>77.0</v>
      </c>
      <c r="B79" s="1341" t="s">
        <v>2335</v>
      </c>
      <c r="C79" s="1349" t="s">
        <v>2336</v>
      </c>
      <c r="D79" s="1341" t="s">
        <v>2337</v>
      </c>
      <c r="E79" s="717"/>
      <c r="F79" s="1413">
        <v>300.0</v>
      </c>
      <c r="G79" s="658">
        <v>379.0</v>
      </c>
      <c r="H79" s="1414">
        <v>88.09</v>
      </c>
      <c r="I79" s="542">
        <f t="shared" si="34"/>
        <v>0.2324274406</v>
      </c>
      <c r="J79" s="647">
        <f t="shared" si="35"/>
        <v>270.91</v>
      </c>
      <c r="K79" s="787">
        <f t="shared" si="36"/>
        <v>3.075377455</v>
      </c>
      <c r="L79" s="963"/>
      <c r="M79" s="655" t="s">
        <v>313</v>
      </c>
      <c r="N79" s="655" t="s">
        <v>313</v>
      </c>
      <c r="O79" s="647">
        <v>359.0</v>
      </c>
      <c r="P79" s="1357"/>
      <c r="Q79" s="1357"/>
      <c r="R79" s="1357"/>
      <c r="S79" s="1357"/>
      <c r="T79" s="1357"/>
      <c r="U79" s="1357"/>
      <c r="V79" s="1357"/>
      <c r="W79" s="1357"/>
      <c r="X79" s="1357"/>
      <c r="Y79" s="1357"/>
      <c r="Z79" s="1357"/>
      <c r="AA79" s="1357"/>
      <c r="AB79" s="564"/>
      <c r="AC79" s="564"/>
    </row>
    <row r="80" ht="14.25" customHeight="1" outlineLevel="1">
      <c r="A80" s="633">
        <v>78.0</v>
      </c>
      <c r="B80" s="1341" t="s">
        <v>826</v>
      </c>
      <c r="C80" s="1349" t="s">
        <v>1041</v>
      </c>
      <c r="D80" s="1349" t="s">
        <v>1041</v>
      </c>
      <c r="E80" s="89"/>
      <c r="F80" s="1430">
        <v>300.0</v>
      </c>
      <c r="G80" s="658">
        <v>349.0</v>
      </c>
      <c r="H80" s="1433">
        <v>69.86</v>
      </c>
      <c r="I80" s="542">
        <f t="shared" si="34"/>
        <v>0.2001719198</v>
      </c>
      <c r="J80" s="785">
        <f t="shared" si="35"/>
        <v>259.14</v>
      </c>
      <c r="K80" s="532">
        <f t="shared" si="36"/>
        <v>3.709418838</v>
      </c>
      <c r="L80" s="982"/>
      <c r="M80" s="655" t="s">
        <v>313</v>
      </c>
      <c r="N80" s="655" t="s">
        <v>313</v>
      </c>
      <c r="O80" s="647">
        <v>329.0</v>
      </c>
      <c r="P80" s="1357"/>
      <c r="Q80" s="1357"/>
      <c r="R80" s="1357"/>
      <c r="S80" s="1357"/>
      <c r="T80" s="1357"/>
      <c r="U80" s="1357"/>
      <c r="V80" s="1357"/>
      <c r="W80" s="1357"/>
      <c r="X80" s="1357"/>
      <c r="Y80" s="1357"/>
      <c r="Z80" s="1357"/>
      <c r="AA80" s="1357"/>
      <c r="AB80" s="564"/>
      <c r="AC80" s="564"/>
    </row>
    <row r="81" ht="14.25" customHeight="1" outlineLevel="1">
      <c r="A81" s="633">
        <v>79.0</v>
      </c>
      <c r="B81" s="1341" t="s">
        <v>1044</v>
      </c>
      <c r="C81" s="1341" t="s">
        <v>2338</v>
      </c>
      <c r="D81" s="1341" t="s">
        <v>1045</v>
      </c>
      <c r="E81" s="717"/>
      <c r="F81" s="1430">
        <v>300.0</v>
      </c>
      <c r="G81" s="965">
        <v>369.0</v>
      </c>
      <c r="H81" s="1433">
        <v>51.46</v>
      </c>
      <c r="I81" s="1462">
        <f t="shared" si="34"/>
        <v>0.1394579946</v>
      </c>
      <c r="J81" s="785">
        <f t="shared" si="35"/>
        <v>277.54</v>
      </c>
      <c r="K81" s="532">
        <f t="shared" si="36"/>
        <v>5.393315196</v>
      </c>
      <c r="L81" s="963"/>
      <c r="M81" s="655" t="s">
        <v>313</v>
      </c>
      <c r="N81" s="655" t="s">
        <v>313</v>
      </c>
      <c r="O81" s="708">
        <v>329.0</v>
      </c>
      <c r="P81" s="1357"/>
      <c r="Q81" s="1357"/>
      <c r="R81" s="1357"/>
      <c r="S81" s="1357"/>
      <c r="T81" s="1357"/>
      <c r="U81" s="1357"/>
      <c r="V81" s="1357"/>
      <c r="W81" s="1357"/>
      <c r="X81" s="1357"/>
      <c r="Y81" s="1357"/>
      <c r="Z81" s="1357"/>
      <c r="AA81" s="1357"/>
      <c r="AB81" s="564"/>
      <c r="AC81" s="564"/>
    </row>
    <row r="82" ht="14.25" customHeight="1" outlineLevel="1">
      <c r="A82" s="633">
        <v>80.0</v>
      </c>
      <c r="B82" s="1341" t="s">
        <v>2339</v>
      </c>
      <c r="C82" s="1341" t="s">
        <v>2340</v>
      </c>
      <c r="D82" s="1341" t="s">
        <v>2341</v>
      </c>
      <c r="E82" s="717"/>
      <c r="F82" s="1430">
        <v>100.0</v>
      </c>
      <c r="G82" s="965">
        <v>369.0</v>
      </c>
      <c r="H82" s="1433">
        <v>64.65</v>
      </c>
      <c r="I82" s="1463">
        <f t="shared" si="34"/>
        <v>0.175203252</v>
      </c>
      <c r="J82" s="785">
        <f t="shared" si="35"/>
        <v>264.35</v>
      </c>
      <c r="K82" s="532">
        <f t="shared" si="36"/>
        <v>4.088940449</v>
      </c>
      <c r="L82" s="963"/>
      <c r="M82" s="655" t="s">
        <v>313</v>
      </c>
      <c r="N82" s="655" t="s">
        <v>313</v>
      </c>
      <c r="O82" s="708">
        <v>329.0</v>
      </c>
      <c r="P82" s="1357"/>
      <c r="Q82" s="1357"/>
      <c r="R82" s="1357"/>
      <c r="S82" s="1357"/>
      <c r="T82" s="1357"/>
      <c r="U82" s="1357"/>
      <c r="V82" s="1357"/>
      <c r="W82" s="1357"/>
      <c r="X82" s="1357"/>
      <c r="Y82" s="1357"/>
      <c r="Z82" s="1357"/>
      <c r="AA82" s="1357"/>
      <c r="AB82" s="564"/>
      <c r="AC82" s="564"/>
    </row>
    <row r="83" ht="14.25" customHeight="1">
      <c r="A83" s="1365">
        <v>81.0</v>
      </c>
      <c r="B83" s="560" t="s">
        <v>2342</v>
      </c>
      <c r="C83" s="670"/>
      <c r="D83" s="670"/>
      <c r="E83" s="670"/>
      <c r="F83" s="641"/>
      <c r="G83" s="701"/>
      <c r="H83" s="1418"/>
      <c r="I83" s="536">
        <f>AVERAGE(I84:I89)</f>
        <v>0.1394556114</v>
      </c>
      <c r="J83" s="643"/>
      <c r="K83" s="536"/>
      <c r="L83" s="645"/>
      <c r="M83" s="670"/>
      <c r="N83" s="670"/>
      <c r="O83" s="1419"/>
      <c r="P83" s="564"/>
      <c r="Q83" s="564"/>
      <c r="R83" s="564"/>
      <c r="S83" s="564"/>
      <c r="T83" s="564"/>
      <c r="U83" s="564"/>
      <c r="V83" s="564"/>
      <c r="W83" s="564"/>
      <c r="X83" s="564"/>
      <c r="Y83" s="564"/>
      <c r="Z83" s="564"/>
      <c r="AA83" s="564"/>
      <c r="AB83" s="564"/>
      <c r="AC83" s="564"/>
    </row>
    <row r="84" ht="14.25" customHeight="1" outlineLevel="1">
      <c r="A84" s="1420">
        <v>82.0</v>
      </c>
      <c r="B84" s="1341" t="s">
        <v>2098</v>
      </c>
      <c r="C84" s="1341"/>
      <c r="D84" s="1341"/>
      <c r="E84" s="1341"/>
      <c r="F84" s="1430">
        <v>50.0</v>
      </c>
      <c r="G84" s="653">
        <v>199.0</v>
      </c>
      <c r="H84" s="684">
        <v>22.54</v>
      </c>
      <c r="I84" s="542">
        <f t="shared" ref="I84:I90" si="37">H84/G84</f>
        <v>0.1132663317</v>
      </c>
      <c r="J84" s="531">
        <f t="shared" ref="J84:J90" si="38">O84-H84</f>
        <v>166.46</v>
      </c>
      <c r="K84" s="532">
        <f t="shared" ref="K84:K90" si="39">O84/H84-1</f>
        <v>7.385093168</v>
      </c>
      <c r="L84" s="654"/>
      <c r="M84" s="655" t="s">
        <v>313</v>
      </c>
      <c r="N84" s="655" t="s">
        <v>313</v>
      </c>
      <c r="O84" s="656">
        <v>189.0</v>
      </c>
      <c r="P84" s="564"/>
      <c r="Q84" s="564"/>
      <c r="R84" s="564"/>
      <c r="S84" s="564"/>
      <c r="T84" s="564"/>
      <c r="U84" s="564"/>
      <c r="V84" s="564"/>
      <c r="W84" s="564"/>
      <c r="X84" s="564"/>
      <c r="Y84" s="564"/>
      <c r="Z84" s="564"/>
      <c r="AA84" s="564"/>
      <c r="AB84" s="564"/>
      <c r="AC84" s="564"/>
    </row>
    <row r="85" ht="14.25" customHeight="1" outlineLevel="1">
      <c r="A85" s="1420">
        <v>83.0</v>
      </c>
      <c r="B85" s="1341" t="s">
        <v>836</v>
      </c>
      <c r="C85" s="1341"/>
      <c r="D85" s="1341"/>
      <c r="E85" s="1341"/>
      <c r="F85" s="1430">
        <v>50.0</v>
      </c>
      <c r="G85" s="653">
        <v>199.0</v>
      </c>
      <c r="H85" s="684">
        <v>28.53</v>
      </c>
      <c r="I85" s="542">
        <f t="shared" si="37"/>
        <v>0.1433668342</v>
      </c>
      <c r="J85" s="531">
        <f t="shared" si="38"/>
        <v>160.47</v>
      </c>
      <c r="K85" s="532">
        <f t="shared" si="39"/>
        <v>5.624605678</v>
      </c>
      <c r="L85" s="654"/>
      <c r="M85" s="710" t="s">
        <v>313</v>
      </c>
      <c r="N85" s="710" t="s">
        <v>313</v>
      </c>
      <c r="O85" s="656">
        <v>189.0</v>
      </c>
      <c r="P85" s="621"/>
      <c r="Q85" s="621"/>
      <c r="R85" s="621"/>
      <c r="S85" s="621"/>
      <c r="T85" s="621"/>
      <c r="U85" s="621"/>
      <c r="V85" s="621"/>
      <c r="W85" s="621"/>
      <c r="X85" s="621"/>
      <c r="Y85" s="621"/>
      <c r="Z85" s="621"/>
      <c r="AA85" s="621"/>
      <c r="AB85" s="621"/>
      <c r="AC85" s="621"/>
    </row>
    <row r="86" ht="14.25" customHeight="1" outlineLevel="1">
      <c r="A86" s="1420">
        <v>84.0</v>
      </c>
      <c r="B86" s="1341" t="s">
        <v>841</v>
      </c>
      <c r="C86" s="1341"/>
      <c r="D86" s="1341"/>
      <c r="E86" s="1341"/>
      <c r="F86" s="1430">
        <v>50.0</v>
      </c>
      <c r="G86" s="653">
        <v>199.0</v>
      </c>
      <c r="H86" s="684">
        <v>26.44</v>
      </c>
      <c r="I86" s="542">
        <f t="shared" si="37"/>
        <v>0.1328643216</v>
      </c>
      <c r="J86" s="531">
        <f t="shared" si="38"/>
        <v>162.56</v>
      </c>
      <c r="K86" s="532">
        <f t="shared" si="39"/>
        <v>6.148260212</v>
      </c>
      <c r="L86" s="654"/>
      <c r="M86" s="655" t="s">
        <v>313</v>
      </c>
      <c r="N86" s="655" t="s">
        <v>313</v>
      </c>
      <c r="O86" s="656">
        <v>189.0</v>
      </c>
      <c r="P86" s="621"/>
      <c r="Q86" s="621"/>
      <c r="R86" s="621"/>
      <c r="S86" s="621"/>
      <c r="T86" s="621"/>
      <c r="U86" s="621"/>
      <c r="V86" s="621"/>
      <c r="W86" s="621"/>
      <c r="X86" s="621"/>
      <c r="Y86" s="621"/>
      <c r="Z86" s="621"/>
      <c r="AA86" s="621"/>
      <c r="AB86" s="621"/>
      <c r="AC86" s="621"/>
    </row>
    <row r="87" ht="14.25" customHeight="1" outlineLevel="1">
      <c r="A87" s="1420">
        <v>85.0</v>
      </c>
      <c r="B87" s="826" t="s">
        <v>838</v>
      </c>
      <c r="C87" s="1341"/>
      <c r="D87" s="1341"/>
      <c r="E87" s="1341"/>
      <c r="F87" s="1430">
        <v>50.0</v>
      </c>
      <c r="G87" s="653">
        <v>199.0</v>
      </c>
      <c r="H87" s="684">
        <v>31.24</v>
      </c>
      <c r="I87" s="542">
        <f t="shared" si="37"/>
        <v>0.1569849246</v>
      </c>
      <c r="J87" s="531">
        <f t="shared" si="38"/>
        <v>157.76</v>
      </c>
      <c r="K87" s="532">
        <f t="shared" si="39"/>
        <v>5.04993598</v>
      </c>
      <c r="L87" s="654"/>
      <c r="M87" s="655" t="s">
        <v>313</v>
      </c>
      <c r="N87" s="655" t="s">
        <v>313</v>
      </c>
      <c r="O87" s="656">
        <v>189.0</v>
      </c>
      <c r="P87" s="621"/>
      <c r="Q87" s="621"/>
      <c r="R87" s="621"/>
      <c r="S87" s="621"/>
      <c r="T87" s="621"/>
      <c r="U87" s="621"/>
      <c r="V87" s="621"/>
      <c r="W87" s="621"/>
      <c r="X87" s="621"/>
      <c r="Y87" s="621"/>
      <c r="Z87" s="621"/>
      <c r="AA87" s="621"/>
      <c r="AB87" s="621"/>
      <c r="AC87" s="621"/>
    </row>
    <row r="88" ht="14.25" customHeight="1" outlineLevel="1">
      <c r="A88" s="1420">
        <v>86.0</v>
      </c>
      <c r="B88" s="1341" t="s">
        <v>2099</v>
      </c>
      <c r="C88" s="1341"/>
      <c r="D88" s="1341"/>
      <c r="E88" s="1341"/>
      <c r="F88" s="1430">
        <v>50.0</v>
      </c>
      <c r="G88" s="653">
        <v>199.0</v>
      </c>
      <c r="H88" s="684">
        <v>31.46</v>
      </c>
      <c r="I88" s="542">
        <f t="shared" si="37"/>
        <v>0.1580904523</v>
      </c>
      <c r="J88" s="531">
        <f t="shared" si="38"/>
        <v>157.54</v>
      </c>
      <c r="K88" s="532">
        <f t="shared" si="39"/>
        <v>5.007628735</v>
      </c>
      <c r="L88" s="654"/>
      <c r="M88" s="655" t="s">
        <v>313</v>
      </c>
      <c r="N88" s="655" t="s">
        <v>313</v>
      </c>
      <c r="O88" s="656">
        <v>189.0</v>
      </c>
      <c r="P88" s="621"/>
      <c r="Q88" s="621"/>
      <c r="R88" s="621"/>
      <c r="S88" s="621"/>
      <c r="T88" s="621"/>
      <c r="U88" s="621"/>
      <c r="V88" s="621"/>
      <c r="W88" s="621"/>
      <c r="X88" s="621"/>
      <c r="Y88" s="621"/>
      <c r="Z88" s="621"/>
      <c r="AA88" s="621"/>
      <c r="AB88" s="621"/>
      <c r="AC88" s="621"/>
    </row>
    <row r="89" ht="14.25" customHeight="1" outlineLevel="1">
      <c r="A89" s="1420">
        <v>87.0</v>
      </c>
      <c r="B89" s="1385" t="s">
        <v>839</v>
      </c>
      <c r="C89" s="1349"/>
      <c r="D89" s="1341"/>
      <c r="E89" s="1341"/>
      <c r="F89" s="1430">
        <v>50.0</v>
      </c>
      <c r="G89" s="653">
        <v>199.0</v>
      </c>
      <c r="H89" s="684">
        <v>26.3</v>
      </c>
      <c r="I89" s="542">
        <f t="shared" si="37"/>
        <v>0.132160804</v>
      </c>
      <c r="J89" s="531">
        <f t="shared" si="38"/>
        <v>162.7</v>
      </c>
      <c r="K89" s="532">
        <f t="shared" si="39"/>
        <v>6.186311787</v>
      </c>
      <c r="L89" s="654"/>
      <c r="M89" s="655" t="s">
        <v>313</v>
      </c>
      <c r="N89" s="655" t="s">
        <v>313</v>
      </c>
      <c r="O89" s="656">
        <v>189.0</v>
      </c>
      <c r="P89" s="621"/>
      <c r="Q89" s="621"/>
      <c r="R89" s="621"/>
      <c r="S89" s="621"/>
      <c r="T89" s="621"/>
      <c r="U89" s="621"/>
      <c r="V89" s="621"/>
      <c r="W89" s="621"/>
      <c r="X89" s="621"/>
      <c r="Y89" s="621"/>
      <c r="Z89" s="621"/>
      <c r="AA89" s="621"/>
      <c r="AB89" s="621"/>
      <c r="AC89" s="621"/>
    </row>
    <row r="90" ht="14.25" customHeight="1" outlineLevel="1">
      <c r="A90" s="633">
        <v>88.0</v>
      </c>
      <c r="B90" s="1385" t="s">
        <v>2343</v>
      </c>
      <c r="C90" s="1349"/>
      <c r="D90" s="1341"/>
      <c r="E90" s="1341"/>
      <c r="F90" s="1430">
        <v>50.0</v>
      </c>
      <c r="G90" s="653">
        <v>199.0</v>
      </c>
      <c r="H90" s="684">
        <v>29.56</v>
      </c>
      <c r="I90" s="542">
        <f t="shared" si="37"/>
        <v>0.1485427136</v>
      </c>
      <c r="J90" s="531">
        <f t="shared" si="38"/>
        <v>159.44</v>
      </c>
      <c r="K90" s="532">
        <f t="shared" si="39"/>
        <v>5.393775372</v>
      </c>
      <c r="L90" s="654"/>
      <c r="M90" s="655" t="s">
        <v>313</v>
      </c>
      <c r="N90" s="655" t="s">
        <v>313</v>
      </c>
      <c r="O90" s="656">
        <v>189.0</v>
      </c>
      <c r="P90" s="621"/>
      <c r="Q90" s="621"/>
      <c r="R90" s="621"/>
      <c r="S90" s="621"/>
      <c r="T90" s="621"/>
      <c r="U90" s="621"/>
      <c r="V90" s="621"/>
      <c r="W90" s="621"/>
      <c r="X90" s="621"/>
      <c r="Y90" s="621"/>
      <c r="Z90" s="621"/>
      <c r="AA90" s="621"/>
      <c r="AB90" s="621"/>
      <c r="AC90" s="621"/>
    </row>
    <row r="91" ht="14.25" customHeight="1">
      <c r="A91" s="1365">
        <v>89.0</v>
      </c>
      <c r="B91" s="1386" t="s">
        <v>1559</v>
      </c>
      <c r="C91" s="670" t="s">
        <v>2102</v>
      </c>
      <c r="D91" s="670"/>
      <c r="E91" s="670"/>
      <c r="F91" s="641"/>
      <c r="G91" s="701"/>
      <c r="H91" s="1418"/>
      <c r="I91" s="536">
        <f>AVERAGE(I92:I94)</f>
        <v>0.1908638406</v>
      </c>
      <c r="J91" s="643"/>
      <c r="K91" s="536"/>
      <c r="L91" s="645"/>
      <c r="M91" s="536"/>
      <c r="N91" s="536"/>
      <c r="O91" s="1419"/>
      <c r="P91" s="621"/>
      <c r="Q91" s="621"/>
      <c r="R91" s="621"/>
      <c r="S91" s="621"/>
      <c r="T91" s="621"/>
      <c r="U91" s="621"/>
      <c r="V91" s="621"/>
      <c r="W91" s="621"/>
      <c r="X91" s="621"/>
      <c r="Y91" s="621"/>
      <c r="Z91" s="621"/>
      <c r="AA91" s="621"/>
      <c r="AB91" s="621"/>
      <c r="AC91" s="621"/>
    </row>
    <row r="92" ht="14.25" customHeight="1" outlineLevel="1">
      <c r="A92" s="633">
        <v>90.0</v>
      </c>
      <c r="B92" s="1341" t="s">
        <v>1560</v>
      </c>
      <c r="C92" s="717"/>
      <c r="D92" s="717"/>
      <c r="E92" s="717"/>
      <c r="F92" s="1430">
        <v>50.0</v>
      </c>
      <c r="G92" s="965">
        <v>179.0</v>
      </c>
      <c r="H92" s="1433">
        <v>30.0</v>
      </c>
      <c r="I92" s="542">
        <f t="shared" ref="I92:I96" si="40">H92/G92</f>
        <v>0.1675977654</v>
      </c>
      <c r="J92" s="541">
        <f t="shared" ref="J92:J96" si="41">O92-H92</f>
        <v>129</v>
      </c>
      <c r="K92" s="542">
        <f t="shared" ref="K92:K96" si="42">O92/H92-1</f>
        <v>4.3</v>
      </c>
      <c r="L92" s="963"/>
      <c r="M92" s="655" t="s">
        <v>313</v>
      </c>
      <c r="N92" s="655" t="s">
        <v>313</v>
      </c>
      <c r="O92" s="708">
        <v>159.0</v>
      </c>
      <c r="P92" s="978"/>
      <c r="Q92" s="978"/>
      <c r="R92" s="978"/>
      <c r="S92" s="978"/>
      <c r="T92" s="978"/>
      <c r="U92" s="978"/>
      <c r="V92" s="978"/>
      <c r="W92" s="978"/>
      <c r="X92" s="978"/>
      <c r="Y92" s="978"/>
      <c r="Z92" s="978"/>
      <c r="AA92" s="978"/>
      <c r="AB92" s="1387"/>
      <c r="AC92" s="1387"/>
    </row>
    <row r="93" ht="14.25" customHeight="1" outlineLevel="1">
      <c r="A93" s="633">
        <v>91.0</v>
      </c>
      <c r="B93" s="1385" t="s">
        <v>2103</v>
      </c>
      <c r="C93" s="717"/>
      <c r="D93" s="717"/>
      <c r="E93" s="717"/>
      <c r="F93" s="1430">
        <v>50.0</v>
      </c>
      <c r="G93" s="965">
        <v>269.0</v>
      </c>
      <c r="H93" s="1433">
        <v>53.44</v>
      </c>
      <c r="I93" s="542">
        <f t="shared" si="40"/>
        <v>0.19866171</v>
      </c>
      <c r="J93" s="541">
        <f t="shared" si="41"/>
        <v>185.56</v>
      </c>
      <c r="K93" s="542">
        <f t="shared" si="42"/>
        <v>3.472305389</v>
      </c>
      <c r="L93" s="963"/>
      <c r="M93" s="655" t="s">
        <v>313</v>
      </c>
      <c r="N93" s="655" t="s">
        <v>313</v>
      </c>
      <c r="O93" s="708">
        <v>239.0</v>
      </c>
      <c r="P93" s="1355"/>
      <c r="Q93" s="1355"/>
      <c r="R93" s="1355"/>
      <c r="S93" s="1355"/>
      <c r="T93" s="1355"/>
      <c r="U93" s="1355"/>
      <c r="V93" s="1355"/>
      <c r="W93" s="1355"/>
      <c r="X93" s="1355"/>
      <c r="Y93" s="1355"/>
      <c r="Z93" s="1355"/>
      <c r="AA93" s="1355"/>
      <c r="AB93" s="1459"/>
      <c r="AC93" s="1459"/>
    </row>
    <row r="94" ht="14.25" customHeight="1" outlineLevel="1">
      <c r="A94" s="633">
        <v>92.0</v>
      </c>
      <c r="B94" s="1385" t="s">
        <v>2104</v>
      </c>
      <c r="C94" s="717"/>
      <c r="D94" s="717"/>
      <c r="E94" s="717"/>
      <c r="F94" s="1430">
        <v>50.0</v>
      </c>
      <c r="G94" s="965">
        <v>259.0</v>
      </c>
      <c r="H94" s="1433">
        <v>53.44</v>
      </c>
      <c r="I94" s="542">
        <f t="shared" si="40"/>
        <v>0.2063320463</v>
      </c>
      <c r="J94" s="647">
        <f t="shared" si="41"/>
        <v>175.56</v>
      </c>
      <c r="K94" s="542">
        <f t="shared" si="42"/>
        <v>3.285179641</v>
      </c>
      <c r="L94" s="963"/>
      <c r="M94" s="655" t="s">
        <v>313</v>
      </c>
      <c r="N94" s="655" t="s">
        <v>313</v>
      </c>
      <c r="O94" s="708">
        <v>229.0</v>
      </c>
      <c r="P94" s="978"/>
      <c r="Q94" s="978"/>
      <c r="R94" s="978"/>
      <c r="S94" s="978"/>
      <c r="T94" s="978"/>
      <c r="U94" s="978"/>
      <c r="V94" s="978"/>
      <c r="W94" s="978"/>
      <c r="X94" s="978"/>
      <c r="Y94" s="978"/>
      <c r="Z94" s="978"/>
      <c r="AA94" s="978"/>
      <c r="AB94" s="602"/>
      <c r="AC94" s="602"/>
    </row>
    <row r="95" ht="14.25" customHeight="1" outlineLevel="1">
      <c r="A95" s="633">
        <v>93.0</v>
      </c>
      <c r="B95" s="1385" t="s">
        <v>2105</v>
      </c>
      <c r="C95" s="717"/>
      <c r="D95" s="717"/>
      <c r="E95" s="717"/>
      <c r="F95" s="1430">
        <v>50.0</v>
      </c>
      <c r="G95" s="965">
        <v>269.0</v>
      </c>
      <c r="H95" s="1433">
        <v>45.0</v>
      </c>
      <c r="I95" s="542">
        <f t="shared" si="40"/>
        <v>0.1672862454</v>
      </c>
      <c r="J95" s="647">
        <f t="shared" si="41"/>
        <v>-45</v>
      </c>
      <c r="K95" s="542">
        <f t="shared" si="42"/>
        <v>-1</v>
      </c>
      <c r="L95" s="963"/>
      <c r="M95" s="1355"/>
      <c r="N95" s="1355"/>
      <c r="O95" s="1354"/>
      <c r="P95" s="978"/>
      <c r="Q95" s="978"/>
      <c r="R95" s="978"/>
      <c r="S95" s="978"/>
      <c r="T95" s="978"/>
      <c r="U95" s="978"/>
      <c r="V95" s="978"/>
      <c r="W95" s="978"/>
      <c r="X95" s="978"/>
      <c r="Y95" s="978"/>
      <c r="Z95" s="978"/>
      <c r="AA95" s="978"/>
      <c r="AB95" s="602"/>
      <c r="AC95" s="602"/>
    </row>
    <row r="96" ht="14.25" customHeight="1" outlineLevel="1">
      <c r="A96" s="633">
        <v>94.0</v>
      </c>
      <c r="B96" s="1385" t="s">
        <v>2106</v>
      </c>
      <c r="C96" s="717"/>
      <c r="D96" s="717"/>
      <c r="E96" s="717"/>
      <c r="F96" s="1430">
        <v>50.0</v>
      </c>
      <c r="G96" s="965">
        <v>269.0</v>
      </c>
      <c r="H96" s="1433">
        <v>45.0</v>
      </c>
      <c r="I96" s="542">
        <f t="shared" si="40"/>
        <v>0.1672862454</v>
      </c>
      <c r="J96" s="647">
        <f t="shared" si="41"/>
        <v>-45</v>
      </c>
      <c r="K96" s="542">
        <f t="shared" si="42"/>
        <v>-1</v>
      </c>
      <c r="L96" s="963"/>
      <c r="M96" s="1355"/>
      <c r="N96" s="1355"/>
      <c r="O96" s="1354"/>
      <c r="P96" s="978"/>
      <c r="Q96" s="978"/>
      <c r="R96" s="978"/>
      <c r="S96" s="978"/>
      <c r="T96" s="978"/>
      <c r="U96" s="978"/>
      <c r="V96" s="978"/>
      <c r="W96" s="978"/>
      <c r="X96" s="978"/>
      <c r="Y96" s="978"/>
      <c r="Z96" s="978"/>
      <c r="AA96" s="978"/>
      <c r="AB96" s="602"/>
      <c r="AC96" s="602"/>
    </row>
    <row r="97" ht="14.25" customHeight="1">
      <c r="A97" s="1365">
        <v>95.0</v>
      </c>
      <c r="B97" s="1388" t="s">
        <v>2107</v>
      </c>
      <c r="C97" s="670"/>
      <c r="D97" s="670"/>
      <c r="E97" s="670"/>
      <c r="F97" s="641"/>
      <c r="G97" s="701"/>
      <c r="H97" s="1418"/>
      <c r="I97" s="536">
        <f>AVERAGE(I98)</f>
        <v>0.2763439065</v>
      </c>
      <c r="J97" s="643"/>
      <c r="K97" s="536"/>
      <c r="L97" s="645"/>
      <c r="M97" s="536"/>
      <c r="N97" s="536"/>
      <c r="O97" s="1419"/>
      <c r="P97" s="621"/>
      <c r="Q97" s="621"/>
      <c r="R97" s="621"/>
      <c r="S97" s="621"/>
      <c r="T97" s="621"/>
      <c r="U97" s="621"/>
      <c r="V97" s="621"/>
      <c r="W97" s="621"/>
      <c r="X97" s="621"/>
      <c r="Y97" s="621"/>
      <c r="Z97" s="621"/>
      <c r="AA97" s="621"/>
      <c r="AB97" s="621"/>
      <c r="AC97" s="621"/>
    </row>
    <row r="98" ht="14.25" customHeight="1" outlineLevel="1">
      <c r="A98" s="633">
        <v>96.0</v>
      </c>
      <c r="B98" s="1389" t="s">
        <v>1249</v>
      </c>
      <c r="C98" s="1341"/>
      <c r="D98" s="1341"/>
      <c r="E98" s="1341"/>
      <c r="F98" s="1430">
        <v>50.0</v>
      </c>
      <c r="G98" s="653">
        <v>599.0</v>
      </c>
      <c r="H98" s="684">
        <v>165.53</v>
      </c>
      <c r="I98" s="542">
        <f>H98/G98</f>
        <v>0.2763439065</v>
      </c>
      <c r="J98" s="541">
        <f>O98-H98</f>
        <v>383.47</v>
      </c>
      <c r="K98" s="542">
        <f>O98/H98-1</f>
        <v>2.316619344</v>
      </c>
      <c r="L98" s="661"/>
      <c r="M98" s="633" t="s">
        <v>313</v>
      </c>
      <c r="N98" s="633" t="s">
        <v>313</v>
      </c>
      <c r="O98" s="656">
        <v>549.0</v>
      </c>
      <c r="P98" s="1390"/>
      <c r="Q98" s="1390"/>
      <c r="R98" s="1390"/>
      <c r="S98" s="1390"/>
      <c r="T98" s="1390"/>
      <c r="U98" s="1390"/>
      <c r="V98" s="1390"/>
      <c r="W98" s="1390"/>
      <c r="X98" s="1390"/>
      <c r="Y98" s="1390"/>
      <c r="Z98" s="1390"/>
      <c r="AA98" s="1390"/>
      <c r="AB98" s="1390"/>
      <c r="AC98" s="1390"/>
    </row>
    <row r="99" ht="14.25" customHeight="1">
      <c r="A99" s="1365">
        <v>97.0</v>
      </c>
      <c r="B99" s="560" t="s">
        <v>2108</v>
      </c>
      <c r="C99" s="675" t="s">
        <v>2109</v>
      </c>
      <c r="D99" s="675"/>
      <c r="E99" s="675"/>
      <c r="F99" s="641"/>
      <c r="G99" s="701"/>
      <c r="H99" s="1418"/>
      <c r="I99" s="536">
        <f>AVERAGE(I100:I104)</f>
        <v>0.237954341</v>
      </c>
      <c r="J99" s="643"/>
      <c r="K99" s="536"/>
      <c r="L99" s="645"/>
      <c r="M99" s="670"/>
      <c r="N99" s="670"/>
      <c r="O99" s="1419"/>
      <c r="P99" s="564"/>
      <c r="Q99" s="564"/>
      <c r="R99" s="564"/>
      <c r="S99" s="564"/>
      <c r="T99" s="564"/>
      <c r="U99" s="564"/>
      <c r="V99" s="564"/>
      <c r="W99" s="564"/>
      <c r="X99" s="564"/>
      <c r="Y99" s="564"/>
      <c r="Z99" s="564"/>
      <c r="AA99" s="564"/>
      <c r="AB99" s="564"/>
      <c r="AC99" s="564"/>
    </row>
    <row r="100" ht="14.25" customHeight="1" outlineLevel="1">
      <c r="A100" s="633">
        <v>98.0</v>
      </c>
      <c r="B100" s="1341" t="s">
        <v>2110</v>
      </c>
      <c r="C100" s="717"/>
      <c r="D100" s="717"/>
      <c r="E100" s="717"/>
      <c r="F100" s="1413">
        <v>50.0</v>
      </c>
      <c r="G100" s="658">
        <v>649.0</v>
      </c>
      <c r="H100" s="1414">
        <v>182.85</v>
      </c>
      <c r="I100" s="542">
        <f t="shared" ref="I100:I101" si="43">H100/G100</f>
        <v>0.2817411402</v>
      </c>
      <c r="J100" s="541">
        <f t="shared" ref="J100:J101" si="44">O100-H100</f>
        <v>-182.85</v>
      </c>
      <c r="K100" s="542">
        <f t="shared" ref="K100:K101" si="45">O100/H100-1</f>
        <v>-1</v>
      </c>
      <c r="L100" s="963"/>
      <c r="M100" s="1353"/>
      <c r="N100" s="1353"/>
      <c r="O100" s="1354"/>
      <c r="P100" s="1357"/>
      <c r="Q100" s="1357"/>
      <c r="R100" s="1357"/>
      <c r="S100" s="1357"/>
      <c r="T100" s="1357"/>
      <c r="U100" s="1357"/>
      <c r="V100" s="1357"/>
      <c r="W100" s="1357"/>
      <c r="X100" s="1357"/>
      <c r="Y100" s="1357"/>
      <c r="Z100" s="1357"/>
      <c r="AA100" s="1357"/>
      <c r="AB100" s="564"/>
      <c r="AC100" s="564"/>
    </row>
    <row r="101" ht="14.25" customHeight="1" outlineLevel="1">
      <c r="A101" s="633">
        <v>99.0</v>
      </c>
      <c r="B101" s="1341" t="s">
        <v>853</v>
      </c>
      <c r="C101" s="717"/>
      <c r="D101" s="717"/>
      <c r="E101" s="717"/>
      <c r="F101" s="1413">
        <v>50.0</v>
      </c>
      <c r="G101" s="658">
        <v>649.0</v>
      </c>
      <c r="H101" s="1414">
        <v>188.37</v>
      </c>
      <c r="I101" s="542">
        <f t="shared" si="43"/>
        <v>0.2902465331</v>
      </c>
      <c r="J101" s="1426">
        <f t="shared" si="44"/>
        <v>330.63</v>
      </c>
      <c r="K101" s="787">
        <f t="shared" si="45"/>
        <v>1.755215799</v>
      </c>
      <c r="L101" s="963"/>
      <c r="M101" s="655" t="s">
        <v>313</v>
      </c>
      <c r="N101" s="655" t="s">
        <v>313</v>
      </c>
      <c r="O101" s="647">
        <v>519.0</v>
      </c>
      <c r="P101" s="1357"/>
      <c r="Q101" s="1357"/>
      <c r="R101" s="1357"/>
      <c r="S101" s="1357"/>
      <c r="T101" s="1357"/>
      <c r="U101" s="1357"/>
      <c r="V101" s="1357"/>
      <c r="W101" s="1357"/>
      <c r="X101" s="1357"/>
      <c r="Y101" s="1357"/>
      <c r="Z101" s="1357"/>
      <c r="AA101" s="1357"/>
      <c r="AB101" s="564"/>
      <c r="AC101" s="564"/>
    </row>
    <row r="102" ht="14.25" customHeight="1">
      <c r="A102" s="1365">
        <v>100.0</v>
      </c>
      <c r="B102" s="560" t="s">
        <v>2111</v>
      </c>
      <c r="C102" s="670" t="s">
        <v>2112</v>
      </c>
      <c r="D102" s="670"/>
      <c r="E102" s="670"/>
      <c r="F102" s="641"/>
      <c r="G102" s="701"/>
      <c r="H102" s="1418"/>
      <c r="I102" s="536">
        <f>AVERAGE(I103:I106)</f>
        <v>0.2084389045</v>
      </c>
      <c r="J102" s="643"/>
      <c r="K102" s="536"/>
      <c r="L102" s="645"/>
      <c r="M102" s="670"/>
      <c r="N102" s="670"/>
      <c r="O102" s="1419"/>
      <c r="P102" s="564"/>
      <c r="Q102" s="564"/>
      <c r="R102" s="564"/>
      <c r="S102" s="564"/>
      <c r="T102" s="564"/>
      <c r="U102" s="564"/>
      <c r="V102" s="564"/>
      <c r="W102" s="564"/>
      <c r="X102" s="564"/>
      <c r="Y102" s="564"/>
      <c r="Z102" s="564"/>
      <c r="AA102" s="564"/>
      <c r="AB102" s="564"/>
      <c r="AC102" s="564"/>
    </row>
    <row r="103" ht="14.25" customHeight="1" outlineLevel="1">
      <c r="A103" s="633">
        <v>101.0</v>
      </c>
      <c r="B103" s="1341" t="s">
        <v>857</v>
      </c>
      <c r="C103" s="717"/>
      <c r="D103" s="717"/>
      <c r="E103" s="717"/>
      <c r="F103" s="1430">
        <v>50.0</v>
      </c>
      <c r="G103" s="965">
        <v>369.0</v>
      </c>
      <c r="H103" s="1433">
        <v>71.06</v>
      </c>
      <c r="I103" s="1450">
        <f t="shared" ref="I103:I106" si="46">H103/G103</f>
        <v>0.1925745257</v>
      </c>
      <c r="J103" s="541">
        <f t="shared" ref="J103:J106" si="47">O103-H103</f>
        <v>257.94</v>
      </c>
      <c r="K103" s="542">
        <f t="shared" ref="K103:K106" si="48">O103/H103-1</f>
        <v>3.629890234</v>
      </c>
      <c r="L103" s="963"/>
      <c r="M103" s="655" t="s">
        <v>313</v>
      </c>
      <c r="N103" s="655" t="s">
        <v>313</v>
      </c>
      <c r="O103" s="708">
        <v>329.0</v>
      </c>
      <c r="P103" s="978"/>
      <c r="Q103" s="978"/>
      <c r="R103" s="978"/>
      <c r="S103" s="978"/>
      <c r="T103" s="978"/>
      <c r="U103" s="978"/>
      <c r="V103" s="978"/>
      <c r="W103" s="978"/>
      <c r="X103" s="978"/>
      <c r="Y103" s="978"/>
      <c r="Z103" s="978"/>
      <c r="AA103" s="978"/>
      <c r="AB103" s="602"/>
      <c r="AC103" s="602"/>
    </row>
    <row r="104" ht="14.25" customHeight="1" outlineLevel="1">
      <c r="A104" s="633">
        <v>102.0</v>
      </c>
      <c r="B104" s="1341" t="s">
        <v>858</v>
      </c>
      <c r="C104" s="717"/>
      <c r="D104" s="717"/>
      <c r="E104" s="717"/>
      <c r="F104" s="1430">
        <v>50.0</v>
      </c>
      <c r="G104" s="965">
        <v>449.0</v>
      </c>
      <c r="H104" s="1433">
        <v>97.33</v>
      </c>
      <c r="I104" s="1004">
        <f t="shared" si="46"/>
        <v>0.2167706013</v>
      </c>
      <c r="J104" s="541">
        <f t="shared" si="47"/>
        <v>331.67</v>
      </c>
      <c r="K104" s="542">
        <f t="shared" si="48"/>
        <v>3.407685195</v>
      </c>
      <c r="L104" s="963"/>
      <c r="M104" s="655" t="s">
        <v>313</v>
      </c>
      <c r="N104" s="655" t="s">
        <v>313</v>
      </c>
      <c r="O104" s="708">
        <v>429.0</v>
      </c>
      <c r="P104" s="978"/>
      <c r="Q104" s="978"/>
      <c r="R104" s="978"/>
      <c r="S104" s="978"/>
      <c r="T104" s="978"/>
      <c r="U104" s="978"/>
      <c r="V104" s="978"/>
      <c r="W104" s="978"/>
      <c r="X104" s="978"/>
      <c r="Y104" s="978"/>
      <c r="Z104" s="978"/>
      <c r="AA104" s="978"/>
      <c r="AB104" s="602"/>
      <c r="AC104" s="602"/>
    </row>
    <row r="105" ht="14.25" customHeight="1" outlineLevel="1">
      <c r="A105" s="633">
        <v>103.0</v>
      </c>
      <c r="B105" s="1341" t="s">
        <v>859</v>
      </c>
      <c r="C105" s="717"/>
      <c r="D105" s="717"/>
      <c r="E105" s="717"/>
      <c r="F105" s="1430">
        <v>50.0</v>
      </c>
      <c r="G105" s="965">
        <v>539.0</v>
      </c>
      <c r="H105" s="1433">
        <v>120.59</v>
      </c>
      <c r="I105" s="1464">
        <f t="shared" si="46"/>
        <v>0.223729128</v>
      </c>
      <c r="J105" s="541">
        <f t="shared" si="47"/>
        <v>328.41</v>
      </c>
      <c r="K105" s="542">
        <f t="shared" si="48"/>
        <v>2.723360146</v>
      </c>
      <c r="L105" s="963"/>
      <c r="M105" s="710" t="s">
        <v>313</v>
      </c>
      <c r="N105" s="710" t="s">
        <v>313</v>
      </c>
      <c r="O105" s="708">
        <v>449.0</v>
      </c>
      <c r="P105" s="978"/>
      <c r="Q105" s="978"/>
      <c r="R105" s="978"/>
      <c r="S105" s="978"/>
      <c r="T105" s="978"/>
      <c r="U105" s="978"/>
      <c r="V105" s="978"/>
      <c r="W105" s="978"/>
      <c r="X105" s="978"/>
      <c r="Y105" s="978"/>
      <c r="Z105" s="978"/>
      <c r="AA105" s="978"/>
      <c r="AB105" s="602"/>
      <c r="AC105" s="602"/>
    </row>
    <row r="106" ht="14.25" customHeight="1" outlineLevel="1">
      <c r="A106" s="1420">
        <v>104.0</v>
      </c>
      <c r="B106" s="1341" t="s">
        <v>860</v>
      </c>
      <c r="C106" s="89"/>
      <c r="D106" s="89"/>
      <c r="E106" s="89"/>
      <c r="F106" s="1430">
        <v>50.0</v>
      </c>
      <c r="G106" s="658">
        <v>499.0</v>
      </c>
      <c r="H106" s="1433">
        <v>100.14</v>
      </c>
      <c r="I106" s="1454">
        <f t="shared" si="46"/>
        <v>0.2006813627</v>
      </c>
      <c r="J106" s="531">
        <f t="shared" si="47"/>
        <v>328.86</v>
      </c>
      <c r="K106" s="532">
        <f t="shared" si="48"/>
        <v>3.284002397</v>
      </c>
      <c r="L106" s="982"/>
      <c r="M106" s="710" t="s">
        <v>313</v>
      </c>
      <c r="N106" s="710" t="s">
        <v>313</v>
      </c>
      <c r="O106" s="647">
        <v>429.0</v>
      </c>
      <c r="P106" s="1357"/>
      <c r="Q106" s="1357"/>
      <c r="R106" s="1357"/>
      <c r="S106" s="1357"/>
      <c r="T106" s="1357"/>
      <c r="U106" s="1357"/>
      <c r="V106" s="1357"/>
      <c r="W106" s="1357"/>
      <c r="X106" s="1357"/>
      <c r="Y106" s="1357"/>
      <c r="Z106" s="1357"/>
      <c r="AA106" s="1357"/>
      <c r="AB106" s="602"/>
      <c r="AC106" s="602"/>
    </row>
    <row r="107" ht="14.25" customHeight="1">
      <c r="A107" s="1365">
        <v>105.0</v>
      </c>
      <c r="B107" s="560" t="s">
        <v>2113</v>
      </c>
      <c r="C107" s="675" t="s">
        <v>2114</v>
      </c>
      <c r="D107" s="675"/>
      <c r="E107" s="675"/>
      <c r="F107" s="641"/>
      <c r="G107" s="658"/>
      <c r="H107" s="1418"/>
      <c r="I107" s="536">
        <f>AVERAGE(I108:I109)</f>
        <v>0.2197355102</v>
      </c>
      <c r="J107" s="643"/>
      <c r="K107" s="536"/>
      <c r="L107" s="645"/>
      <c r="M107" s="536"/>
      <c r="N107" s="536"/>
      <c r="O107" s="701"/>
      <c r="P107" s="564"/>
      <c r="Q107" s="564"/>
      <c r="R107" s="564"/>
      <c r="S107" s="564"/>
      <c r="T107" s="564"/>
      <c r="U107" s="564"/>
      <c r="V107" s="564"/>
      <c r="W107" s="564"/>
      <c r="X107" s="564"/>
      <c r="Y107" s="564"/>
      <c r="Z107" s="564"/>
      <c r="AA107" s="564"/>
      <c r="AB107" s="602"/>
      <c r="AC107" s="602"/>
    </row>
    <row r="108" ht="14.25" customHeight="1" outlineLevel="1">
      <c r="A108" s="633">
        <v>106.0</v>
      </c>
      <c r="B108" s="826" t="s">
        <v>2115</v>
      </c>
      <c r="C108" s="1349"/>
      <c r="D108" s="1349"/>
      <c r="E108" s="1349"/>
      <c r="F108" s="1465">
        <v>50.0</v>
      </c>
      <c r="G108" s="665">
        <v>1249.0</v>
      </c>
      <c r="H108" s="1424">
        <v>301.85</v>
      </c>
      <c r="I108" s="542">
        <f t="shared" ref="I108:I109" si="49">H108/G108</f>
        <v>0.2416733387</v>
      </c>
      <c r="J108" s="1426">
        <f t="shared" ref="J108:J109" si="50">O108-H108</f>
        <v>-301.85</v>
      </c>
      <c r="K108" s="787">
        <f t="shared" ref="K108:K109" si="51">O108/H108-1</f>
        <v>-1</v>
      </c>
      <c r="L108" s="661"/>
      <c r="M108" s="710"/>
      <c r="N108" s="710"/>
      <c r="O108" s="1391"/>
      <c r="P108" s="564"/>
      <c r="Q108" s="564"/>
      <c r="R108" s="564"/>
      <c r="S108" s="564"/>
      <c r="T108" s="564"/>
      <c r="U108" s="564"/>
      <c r="V108" s="564"/>
      <c r="W108" s="564"/>
      <c r="X108" s="564"/>
      <c r="Y108" s="564"/>
      <c r="Z108" s="564"/>
      <c r="AA108" s="564"/>
      <c r="AB108" s="602"/>
      <c r="AC108" s="602"/>
    </row>
    <row r="109" ht="14.25" customHeight="1" outlineLevel="1">
      <c r="A109" s="633">
        <v>107.0</v>
      </c>
      <c r="B109" s="826" t="s">
        <v>2116</v>
      </c>
      <c r="C109" s="1349"/>
      <c r="D109" s="1349"/>
      <c r="E109" s="1349"/>
      <c r="F109" s="1465">
        <v>50.0</v>
      </c>
      <c r="G109" s="665">
        <v>949.0</v>
      </c>
      <c r="H109" s="1424">
        <v>187.71</v>
      </c>
      <c r="I109" s="542">
        <f t="shared" si="49"/>
        <v>0.1977976818</v>
      </c>
      <c r="J109" s="1426">
        <f t="shared" si="50"/>
        <v>-187.71</v>
      </c>
      <c r="K109" s="787">
        <f t="shared" si="51"/>
        <v>-1</v>
      </c>
      <c r="L109" s="661"/>
      <c r="M109" s="710"/>
      <c r="N109" s="710"/>
      <c r="O109" s="1391"/>
      <c r="P109" s="564"/>
      <c r="Q109" s="564"/>
      <c r="R109" s="564"/>
      <c r="S109" s="564"/>
      <c r="T109" s="564"/>
      <c r="U109" s="564"/>
      <c r="V109" s="564"/>
      <c r="W109" s="564"/>
      <c r="X109" s="564"/>
      <c r="Y109" s="564"/>
      <c r="Z109" s="564"/>
      <c r="AA109" s="564"/>
      <c r="AB109" s="602"/>
      <c r="AC109" s="602"/>
    </row>
    <row r="110" ht="14.25" customHeight="1">
      <c r="A110" s="1365">
        <v>108.0</v>
      </c>
      <c r="B110" s="1392" t="s">
        <v>2344</v>
      </c>
      <c r="C110" s="675" t="s">
        <v>2345</v>
      </c>
      <c r="D110" s="675"/>
      <c r="E110" s="675"/>
      <c r="F110" s="641"/>
      <c r="G110" s="701"/>
      <c r="H110" s="1418"/>
      <c r="I110" s="1466"/>
      <c r="J110" s="701"/>
      <c r="K110" s="536"/>
      <c r="L110" s="645"/>
      <c r="M110" s="753"/>
      <c r="N110" s="542"/>
      <c r="O110" s="613"/>
      <c r="P110" s="602"/>
      <c r="Q110" s="602"/>
      <c r="R110" s="602"/>
      <c r="S110" s="602"/>
      <c r="T110" s="602"/>
      <c r="U110" s="602"/>
      <c r="V110" s="602"/>
      <c r="W110" s="602"/>
      <c r="X110" s="602"/>
      <c r="Y110" s="602"/>
      <c r="Z110" s="602"/>
      <c r="AA110" s="602"/>
      <c r="AB110" s="602"/>
      <c r="AC110" s="602"/>
    </row>
    <row r="111" ht="14.25" customHeight="1" outlineLevel="1">
      <c r="A111" s="633">
        <v>109.0</v>
      </c>
      <c r="B111" s="1341" t="s">
        <v>868</v>
      </c>
      <c r="C111" s="1349"/>
      <c r="D111" s="1349"/>
      <c r="E111" s="1349"/>
      <c r="F111" s="1430">
        <v>50.0</v>
      </c>
      <c r="G111" s="653">
        <v>799.0</v>
      </c>
      <c r="H111" s="684">
        <v>181.07</v>
      </c>
      <c r="I111" s="542">
        <f t="shared" ref="I111:I112" si="52">H111/G111</f>
        <v>0.226620776</v>
      </c>
      <c r="J111" s="541">
        <f t="shared" ref="J111:J112" si="53">O111-H111</f>
        <v>517.93</v>
      </c>
      <c r="K111" s="542">
        <f t="shared" ref="K111:K112" si="54">O111/H111-1</f>
        <v>2.860385486</v>
      </c>
      <c r="L111" s="661"/>
      <c r="M111" s="542" t="s">
        <v>313</v>
      </c>
      <c r="N111" s="542" t="s">
        <v>313</v>
      </c>
      <c r="O111" s="656">
        <v>699.0</v>
      </c>
      <c r="P111" s="602"/>
      <c r="Q111" s="602"/>
      <c r="R111" s="602"/>
      <c r="S111" s="602"/>
      <c r="T111" s="602"/>
      <c r="U111" s="602"/>
      <c r="V111" s="602"/>
      <c r="W111" s="602"/>
      <c r="X111" s="602"/>
      <c r="Y111" s="602"/>
      <c r="Z111" s="602"/>
      <c r="AA111" s="602"/>
      <c r="AB111" s="602"/>
      <c r="AC111" s="602"/>
    </row>
    <row r="112" ht="14.25" customHeight="1" outlineLevel="1">
      <c r="A112" s="633">
        <v>110.0</v>
      </c>
      <c r="B112" s="1341" t="s">
        <v>869</v>
      </c>
      <c r="C112" s="1349"/>
      <c r="D112" s="1349"/>
      <c r="E112" s="1349"/>
      <c r="F112" s="1430">
        <v>50.0</v>
      </c>
      <c r="G112" s="653">
        <v>899.0</v>
      </c>
      <c r="H112" s="684">
        <v>248.93</v>
      </c>
      <c r="I112" s="542">
        <f t="shared" si="52"/>
        <v>0.2768965517</v>
      </c>
      <c r="J112" s="541">
        <f t="shared" si="53"/>
        <v>550.07</v>
      </c>
      <c r="K112" s="542">
        <f t="shared" si="54"/>
        <v>2.209737677</v>
      </c>
      <c r="L112" s="661"/>
      <c r="M112" s="542" t="s">
        <v>313</v>
      </c>
      <c r="N112" s="542" t="s">
        <v>313</v>
      </c>
      <c r="O112" s="656">
        <v>799.0</v>
      </c>
      <c r="P112" s="602"/>
      <c r="Q112" s="602"/>
      <c r="R112" s="602"/>
      <c r="S112" s="602"/>
      <c r="T112" s="602"/>
      <c r="U112" s="602"/>
      <c r="V112" s="602"/>
      <c r="W112" s="602"/>
      <c r="X112" s="602"/>
      <c r="Y112" s="602"/>
      <c r="Z112" s="602"/>
      <c r="AA112" s="602"/>
      <c r="AB112" s="602"/>
      <c r="AC112" s="602"/>
    </row>
    <row r="113" ht="14.25" customHeight="1">
      <c r="A113" s="1365">
        <v>111.0</v>
      </c>
      <c r="B113" s="1392" t="s">
        <v>2117</v>
      </c>
      <c r="C113" s="675" t="s">
        <v>2118</v>
      </c>
      <c r="D113" s="675"/>
      <c r="E113" s="675"/>
      <c r="F113" s="641"/>
      <c r="G113" s="701"/>
      <c r="H113" s="1418"/>
      <c r="I113" s="536">
        <f>AVERAGE(I114:I115)</f>
        <v>0.2436390521</v>
      </c>
      <c r="J113" s="643"/>
      <c r="K113" s="536"/>
      <c r="L113" s="645"/>
      <c r="M113" s="720"/>
      <c r="N113" s="720"/>
      <c r="O113" s="1419"/>
      <c r="P113" s="564"/>
      <c r="Q113" s="564"/>
      <c r="R113" s="564"/>
      <c r="S113" s="564"/>
      <c r="T113" s="564"/>
      <c r="U113" s="564"/>
      <c r="V113" s="564"/>
      <c r="W113" s="564"/>
      <c r="X113" s="564"/>
      <c r="Y113" s="564"/>
      <c r="Z113" s="564"/>
      <c r="AA113" s="564"/>
      <c r="AB113" s="564"/>
      <c r="AC113" s="564"/>
    </row>
    <row r="114" ht="14.25" customHeight="1" outlineLevel="1">
      <c r="A114" s="633">
        <v>112.0</v>
      </c>
      <c r="B114" s="1341" t="s">
        <v>2119</v>
      </c>
      <c r="C114" s="1349"/>
      <c r="D114" s="1349"/>
      <c r="E114" s="1349"/>
      <c r="F114" s="1430">
        <v>50.0</v>
      </c>
      <c r="G114" s="653">
        <v>399.0</v>
      </c>
      <c r="H114" s="684">
        <v>88.13</v>
      </c>
      <c r="I114" s="542">
        <f t="shared" ref="I114:I115" si="55">H114/G114</f>
        <v>0.220877193</v>
      </c>
      <c r="J114" s="647">
        <f t="shared" ref="J114:J115" si="56">O114-H114</f>
        <v>290.87</v>
      </c>
      <c r="K114" s="542">
        <f t="shared" ref="K114:K115" si="57">O114/H114-1</f>
        <v>3.300465222</v>
      </c>
      <c r="L114" s="661"/>
      <c r="M114" s="542" t="s">
        <v>313</v>
      </c>
      <c r="N114" s="542" t="s">
        <v>313</v>
      </c>
      <c r="O114" s="656">
        <v>379.0</v>
      </c>
      <c r="P114" s="602"/>
      <c r="Q114" s="602"/>
      <c r="R114" s="602"/>
      <c r="S114" s="602"/>
      <c r="T114" s="602"/>
      <c r="U114" s="602"/>
      <c r="V114" s="602"/>
      <c r="W114" s="602"/>
      <c r="X114" s="602"/>
      <c r="Y114" s="602"/>
      <c r="Z114" s="602"/>
      <c r="AA114" s="602"/>
      <c r="AB114" s="602"/>
      <c r="AC114" s="602"/>
    </row>
    <row r="115" ht="14.25" customHeight="1" outlineLevel="1">
      <c r="A115" s="633">
        <v>113.0</v>
      </c>
      <c r="B115" s="1341" t="s">
        <v>2120</v>
      </c>
      <c r="C115" s="1349"/>
      <c r="D115" s="1349"/>
      <c r="E115" s="1349"/>
      <c r="F115" s="1430">
        <v>50.0</v>
      </c>
      <c r="G115" s="653">
        <v>439.0</v>
      </c>
      <c r="H115" s="684">
        <v>116.95</v>
      </c>
      <c r="I115" s="542">
        <f t="shared" si="55"/>
        <v>0.2664009112</v>
      </c>
      <c r="J115" s="647">
        <f t="shared" si="56"/>
        <v>282.05</v>
      </c>
      <c r="K115" s="542">
        <f t="shared" si="57"/>
        <v>2.411714408</v>
      </c>
      <c r="L115" s="661"/>
      <c r="M115" s="542" t="s">
        <v>313</v>
      </c>
      <c r="N115" s="542" t="s">
        <v>313</v>
      </c>
      <c r="O115" s="656">
        <v>399.0</v>
      </c>
      <c r="P115" s="602"/>
      <c r="Q115" s="602"/>
      <c r="R115" s="602"/>
      <c r="S115" s="602"/>
      <c r="T115" s="602"/>
      <c r="U115" s="602"/>
      <c r="V115" s="602"/>
      <c r="W115" s="602"/>
      <c r="X115" s="602"/>
      <c r="Y115" s="602"/>
      <c r="Z115" s="602"/>
      <c r="AA115" s="602"/>
      <c r="AB115" s="602"/>
      <c r="AC115" s="602"/>
    </row>
    <row r="116" ht="14.25" customHeight="1">
      <c r="A116" s="1365">
        <v>114.0</v>
      </c>
      <c r="B116" s="560" t="s">
        <v>2121</v>
      </c>
      <c r="C116" s="675"/>
      <c r="D116" s="675"/>
      <c r="E116" s="675"/>
      <c r="F116" s="641"/>
      <c r="G116" s="701"/>
      <c r="H116" s="1418"/>
      <c r="I116" s="536">
        <f>AVERAGE(I117:I118)</f>
        <v>0.2154793028</v>
      </c>
      <c r="J116" s="643"/>
      <c r="K116" s="536"/>
      <c r="L116" s="645"/>
      <c r="M116" s="720"/>
      <c r="N116" s="720"/>
      <c r="O116" s="1419"/>
      <c r="P116" s="564"/>
      <c r="Q116" s="564"/>
      <c r="R116" s="564"/>
      <c r="S116" s="564"/>
      <c r="T116" s="564"/>
      <c r="U116" s="564"/>
      <c r="V116" s="564"/>
      <c r="W116" s="564"/>
      <c r="X116" s="564"/>
      <c r="Y116" s="564"/>
      <c r="Z116" s="564"/>
      <c r="AA116" s="564"/>
      <c r="AB116" s="564"/>
      <c r="AC116" s="564"/>
    </row>
    <row r="117" ht="14.25" customHeight="1" outlineLevel="1">
      <c r="A117" s="633">
        <v>115.0</v>
      </c>
      <c r="B117" s="1341" t="s">
        <v>877</v>
      </c>
      <c r="C117" s="1349"/>
      <c r="D117" s="1349"/>
      <c r="E117" s="1349"/>
      <c r="F117" s="1430">
        <v>50.0</v>
      </c>
      <c r="G117" s="653">
        <v>459.0</v>
      </c>
      <c r="H117" s="684">
        <v>105.81</v>
      </c>
      <c r="I117" s="542">
        <f t="shared" ref="I117:I119" si="58">H117/G117</f>
        <v>0.2305228758</v>
      </c>
      <c r="J117" s="541">
        <f t="shared" ref="J117:J119" si="59">O117-H117</f>
        <v>273.19</v>
      </c>
      <c r="K117" s="542">
        <f t="shared" ref="K117:K119" si="60">O117/H117-1</f>
        <v>2.581892071</v>
      </c>
      <c r="L117" s="661"/>
      <c r="M117" s="542" t="s">
        <v>313</v>
      </c>
      <c r="N117" s="542" t="s">
        <v>313</v>
      </c>
      <c r="O117" s="656">
        <v>379.0</v>
      </c>
      <c r="P117" s="602"/>
      <c r="Q117" s="602"/>
      <c r="R117" s="602"/>
      <c r="S117" s="602"/>
      <c r="T117" s="602"/>
      <c r="U117" s="602"/>
      <c r="V117" s="602"/>
      <c r="W117" s="602"/>
      <c r="X117" s="602"/>
      <c r="Y117" s="602"/>
      <c r="Z117" s="602"/>
      <c r="AA117" s="602"/>
      <c r="AB117" s="602"/>
      <c r="AC117" s="602"/>
    </row>
    <row r="118" ht="14.25" customHeight="1" outlineLevel="1">
      <c r="A118" s="633">
        <v>116.0</v>
      </c>
      <c r="B118" s="826" t="s">
        <v>2122</v>
      </c>
      <c r="C118" s="1349"/>
      <c r="D118" s="1349"/>
      <c r="E118" s="1349"/>
      <c r="F118" s="1467">
        <v>50.0</v>
      </c>
      <c r="G118" s="653">
        <v>459.0</v>
      </c>
      <c r="H118" s="684">
        <v>92.0</v>
      </c>
      <c r="I118" s="542">
        <f t="shared" si="58"/>
        <v>0.2004357298</v>
      </c>
      <c r="J118" s="541">
        <f t="shared" si="59"/>
        <v>287</v>
      </c>
      <c r="K118" s="542">
        <f t="shared" si="60"/>
        <v>3.119565217</v>
      </c>
      <c r="L118" s="661"/>
      <c r="M118" s="542"/>
      <c r="N118" s="542"/>
      <c r="O118" s="1393">
        <v>379.0</v>
      </c>
      <c r="P118" s="602"/>
      <c r="Q118" s="602"/>
      <c r="R118" s="602"/>
      <c r="S118" s="602"/>
      <c r="T118" s="602"/>
      <c r="U118" s="602"/>
      <c r="V118" s="602"/>
      <c r="W118" s="602"/>
      <c r="X118" s="602"/>
      <c r="Y118" s="602"/>
      <c r="Z118" s="602"/>
      <c r="AA118" s="602"/>
      <c r="AB118" s="602"/>
      <c r="AC118" s="602"/>
    </row>
    <row r="119" ht="14.25" customHeight="1" outlineLevel="1">
      <c r="A119" s="633">
        <v>117.0</v>
      </c>
      <c r="B119" s="1341" t="s">
        <v>878</v>
      </c>
      <c r="C119" s="1349"/>
      <c r="D119" s="1349"/>
      <c r="E119" s="1349"/>
      <c r="F119" s="1430">
        <v>50.0</v>
      </c>
      <c r="G119" s="653">
        <v>449.0</v>
      </c>
      <c r="H119" s="684">
        <v>86.49</v>
      </c>
      <c r="I119" s="542">
        <f t="shared" si="58"/>
        <v>0.1926280624</v>
      </c>
      <c r="J119" s="541">
        <f t="shared" si="59"/>
        <v>292.51</v>
      </c>
      <c r="K119" s="542">
        <f t="shared" si="60"/>
        <v>3.382009481</v>
      </c>
      <c r="L119" s="661"/>
      <c r="M119" s="542" t="s">
        <v>313</v>
      </c>
      <c r="N119" s="542" t="s">
        <v>313</v>
      </c>
      <c r="O119" s="656">
        <v>379.0</v>
      </c>
      <c r="P119" s="602"/>
      <c r="Q119" s="602"/>
      <c r="R119" s="602"/>
      <c r="S119" s="602"/>
      <c r="T119" s="602"/>
      <c r="U119" s="602"/>
      <c r="V119" s="602"/>
      <c r="W119" s="602"/>
      <c r="X119" s="602"/>
      <c r="Y119" s="602"/>
      <c r="Z119" s="602"/>
      <c r="AA119" s="602"/>
      <c r="AB119" s="564"/>
      <c r="AC119" s="564"/>
    </row>
    <row r="120" ht="14.25" customHeight="1">
      <c r="A120" s="1365">
        <v>118.0</v>
      </c>
      <c r="B120" s="560" t="s">
        <v>2123</v>
      </c>
      <c r="C120" s="1394" t="s">
        <v>2124</v>
      </c>
      <c r="D120" s="675"/>
      <c r="E120" s="675"/>
      <c r="F120" s="641"/>
      <c r="G120" s="658"/>
      <c r="H120" s="1418"/>
      <c r="I120" s="536"/>
      <c r="J120" s="643"/>
      <c r="K120" s="536"/>
      <c r="L120" s="645"/>
      <c r="M120" s="720"/>
      <c r="N120" s="720"/>
      <c r="O120" s="701"/>
      <c r="P120" s="564"/>
      <c r="Q120" s="564"/>
      <c r="R120" s="564"/>
      <c r="S120" s="564"/>
      <c r="T120" s="564"/>
      <c r="U120" s="564"/>
      <c r="V120" s="564"/>
      <c r="W120" s="564"/>
      <c r="X120" s="564"/>
      <c r="Y120" s="564"/>
      <c r="Z120" s="564"/>
      <c r="AA120" s="564"/>
      <c r="AB120" s="564"/>
      <c r="AC120" s="564"/>
    </row>
    <row r="121" ht="14.25" customHeight="1" outlineLevel="1">
      <c r="A121" s="633">
        <v>119.0</v>
      </c>
      <c r="B121" s="826" t="s">
        <v>2125</v>
      </c>
      <c r="C121" s="1349"/>
      <c r="D121" s="826" t="s">
        <v>889</v>
      </c>
      <c r="E121" s="1349"/>
      <c r="F121" s="1465">
        <v>50.0</v>
      </c>
      <c r="G121" s="665">
        <v>569.0</v>
      </c>
      <c r="H121" s="1424">
        <v>127.0</v>
      </c>
      <c r="I121" s="542">
        <f t="shared" ref="I121:I122" si="61">H121/G121</f>
        <v>0.223198594</v>
      </c>
      <c r="J121" s="1426">
        <f t="shared" ref="J121:J122" si="62">O121-H121</f>
        <v>442</v>
      </c>
      <c r="K121" s="787">
        <f t="shared" ref="K121:K122" si="63">O121/H121-1</f>
        <v>3.480314961</v>
      </c>
      <c r="L121" s="661"/>
      <c r="M121" s="710"/>
      <c r="N121" s="710"/>
      <c r="O121" s="1391">
        <v>569.0</v>
      </c>
      <c r="P121" s="564"/>
      <c r="Q121" s="564"/>
      <c r="R121" s="564"/>
      <c r="S121" s="564"/>
      <c r="T121" s="564"/>
      <c r="U121" s="564"/>
      <c r="V121" s="564"/>
      <c r="W121" s="564"/>
      <c r="X121" s="564"/>
      <c r="Y121" s="564"/>
      <c r="Z121" s="564"/>
      <c r="AA121" s="564"/>
      <c r="AB121" s="564"/>
      <c r="AC121" s="564"/>
    </row>
    <row r="122" ht="14.25" customHeight="1" outlineLevel="1">
      <c r="A122" s="633">
        <v>120.0</v>
      </c>
      <c r="B122" s="1468" t="s">
        <v>886</v>
      </c>
      <c r="C122" s="1349"/>
      <c r="D122" s="826"/>
      <c r="E122" s="1349"/>
      <c r="F122" s="1465">
        <v>50.0</v>
      </c>
      <c r="G122" s="665">
        <v>599.0</v>
      </c>
      <c r="H122" s="1424">
        <v>132.85</v>
      </c>
      <c r="I122" s="542">
        <f t="shared" si="61"/>
        <v>0.2217863105</v>
      </c>
      <c r="J122" s="1426">
        <f t="shared" si="62"/>
        <v>466.15</v>
      </c>
      <c r="K122" s="787">
        <f t="shared" si="63"/>
        <v>3.508844562</v>
      </c>
      <c r="L122" s="661"/>
      <c r="M122" s="710"/>
      <c r="N122" s="710"/>
      <c r="O122" s="1391">
        <v>599.0</v>
      </c>
      <c r="P122" s="564"/>
      <c r="Q122" s="564"/>
      <c r="R122" s="564"/>
      <c r="S122" s="564"/>
      <c r="T122" s="564"/>
      <c r="U122" s="564"/>
      <c r="V122" s="564"/>
      <c r="W122" s="564"/>
      <c r="X122" s="564"/>
      <c r="Y122" s="564"/>
      <c r="Z122" s="564"/>
      <c r="AA122" s="564"/>
      <c r="AB122" s="564"/>
      <c r="AC122" s="564"/>
    </row>
    <row r="123">
      <c r="A123" s="1469">
        <v>121.0</v>
      </c>
      <c r="B123" s="566"/>
      <c r="C123" s="805"/>
      <c r="D123" s="805"/>
      <c r="E123" s="805"/>
      <c r="F123" s="1470"/>
      <c r="G123" s="811"/>
      <c r="H123" s="1471"/>
      <c r="I123" s="810"/>
      <c r="J123" s="811"/>
      <c r="K123" s="810"/>
      <c r="L123" s="812"/>
      <c r="M123" s="813"/>
      <c r="N123" s="813"/>
      <c r="O123" s="1419"/>
      <c r="P123" s="564"/>
      <c r="Q123" s="564"/>
      <c r="R123" s="564"/>
      <c r="S123" s="564"/>
      <c r="T123" s="564"/>
      <c r="U123" s="564"/>
      <c r="V123" s="564"/>
      <c r="W123" s="564"/>
      <c r="X123" s="564"/>
      <c r="Y123" s="564"/>
      <c r="Z123" s="564"/>
      <c r="AA123" s="564"/>
      <c r="AB123" s="564"/>
      <c r="AC123" s="564"/>
    </row>
    <row r="124">
      <c r="A124" s="1469">
        <v>122.0</v>
      </c>
      <c r="B124" s="566"/>
      <c r="C124" s="805"/>
      <c r="D124" s="805"/>
      <c r="E124" s="805"/>
      <c r="F124" s="1470"/>
      <c r="G124" s="811"/>
      <c r="H124" s="1471"/>
      <c r="I124" s="810"/>
      <c r="J124" s="811"/>
      <c r="K124" s="810"/>
      <c r="L124" s="812"/>
      <c r="M124" s="813"/>
      <c r="N124" s="813"/>
      <c r="O124" s="1419"/>
      <c r="P124" s="564"/>
      <c r="Q124" s="564"/>
      <c r="R124" s="564"/>
      <c r="S124" s="564"/>
      <c r="T124" s="564"/>
      <c r="U124" s="564"/>
      <c r="V124" s="564"/>
      <c r="W124" s="564"/>
      <c r="X124" s="564"/>
      <c r="Y124" s="564"/>
      <c r="Z124" s="564"/>
      <c r="AA124" s="564"/>
      <c r="AB124" s="564"/>
      <c r="AC124" s="564"/>
    </row>
    <row r="125">
      <c r="A125" s="1469">
        <v>123.0</v>
      </c>
      <c r="B125" s="566"/>
      <c r="C125" s="805"/>
      <c r="D125" s="805"/>
      <c r="E125" s="805"/>
      <c r="F125" s="1470"/>
      <c r="G125" s="811"/>
      <c r="H125" s="1471"/>
      <c r="I125" s="810"/>
      <c r="J125" s="811"/>
      <c r="K125" s="810"/>
      <c r="L125" s="812"/>
      <c r="M125" s="813"/>
      <c r="N125" s="813"/>
      <c r="O125" s="1419"/>
      <c r="P125" s="564"/>
      <c r="Q125" s="564"/>
      <c r="R125" s="564"/>
      <c r="S125" s="564"/>
      <c r="T125" s="564"/>
      <c r="U125" s="564"/>
      <c r="V125" s="564"/>
      <c r="W125" s="564"/>
      <c r="X125" s="564"/>
      <c r="Y125" s="564"/>
      <c r="Z125" s="564"/>
      <c r="AA125" s="564"/>
      <c r="AB125" s="564"/>
      <c r="AC125" s="564"/>
    </row>
    <row r="126">
      <c r="A126" s="1469">
        <v>124.0</v>
      </c>
      <c r="B126" s="566"/>
      <c r="C126" s="805"/>
      <c r="D126" s="805"/>
      <c r="E126" s="805"/>
      <c r="F126" s="1470"/>
      <c r="G126" s="811"/>
      <c r="H126" s="1471"/>
      <c r="I126" s="810"/>
      <c r="J126" s="811"/>
      <c r="K126" s="810"/>
      <c r="L126" s="812"/>
      <c r="M126" s="813"/>
      <c r="N126" s="813"/>
      <c r="O126" s="1419"/>
      <c r="P126" s="564"/>
      <c r="Q126" s="564"/>
      <c r="R126" s="564"/>
      <c r="S126" s="564"/>
      <c r="T126" s="564"/>
      <c r="U126" s="564"/>
      <c r="V126" s="564"/>
      <c r="W126" s="564"/>
      <c r="X126" s="564"/>
      <c r="Y126" s="564"/>
      <c r="Z126" s="564"/>
      <c r="AA126" s="564"/>
      <c r="AB126" s="564"/>
      <c r="AC126" s="564"/>
    </row>
    <row r="127">
      <c r="A127" s="1469">
        <v>125.0</v>
      </c>
      <c r="B127" s="566"/>
      <c r="C127" s="805"/>
      <c r="D127" s="805"/>
      <c r="E127" s="805"/>
      <c r="F127" s="1470"/>
      <c r="G127" s="811"/>
      <c r="H127" s="1471"/>
      <c r="I127" s="810"/>
      <c r="J127" s="811"/>
      <c r="K127" s="810"/>
      <c r="L127" s="812"/>
      <c r="M127" s="813"/>
      <c r="N127" s="813"/>
      <c r="O127" s="1419"/>
      <c r="P127" s="564"/>
      <c r="Q127" s="564"/>
      <c r="R127" s="564"/>
      <c r="S127" s="564"/>
      <c r="T127" s="564"/>
      <c r="U127" s="564"/>
      <c r="V127" s="564"/>
      <c r="W127" s="564"/>
      <c r="X127" s="564"/>
      <c r="Y127" s="564"/>
      <c r="Z127" s="564"/>
      <c r="AA127" s="564"/>
      <c r="AB127" s="564"/>
      <c r="AC127" s="564"/>
    </row>
    <row r="128">
      <c r="A128" s="1469">
        <v>126.0</v>
      </c>
      <c r="B128" s="566"/>
      <c r="C128" s="805"/>
      <c r="D128" s="805"/>
      <c r="E128" s="805"/>
      <c r="F128" s="1470"/>
      <c r="G128" s="811"/>
      <c r="H128" s="1471"/>
      <c r="I128" s="810"/>
      <c r="J128" s="811"/>
      <c r="K128" s="810"/>
      <c r="L128" s="812"/>
      <c r="M128" s="813"/>
      <c r="N128" s="813"/>
      <c r="O128" s="1419"/>
      <c r="P128" s="564"/>
      <c r="Q128" s="564"/>
      <c r="R128" s="564"/>
      <c r="S128" s="564"/>
      <c r="T128" s="564"/>
      <c r="U128" s="564"/>
      <c r="V128" s="564"/>
      <c r="W128" s="564"/>
      <c r="X128" s="564"/>
      <c r="Y128" s="564"/>
      <c r="Z128" s="564"/>
      <c r="AA128" s="564"/>
      <c r="AB128" s="564"/>
      <c r="AC128" s="564"/>
    </row>
    <row r="129">
      <c r="A129" s="1469">
        <v>127.0</v>
      </c>
      <c r="B129" s="566"/>
      <c r="C129" s="805"/>
      <c r="D129" s="805"/>
      <c r="E129" s="805"/>
      <c r="F129" s="1470"/>
      <c r="G129" s="811"/>
      <c r="H129" s="1471"/>
      <c r="I129" s="810"/>
      <c r="J129" s="811"/>
      <c r="K129" s="810"/>
      <c r="L129" s="812"/>
      <c r="M129" s="813"/>
      <c r="N129" s="813"/>
      <c r="O129" s="1419"/>
      <c r="P129" s="564"/>
      <c r="Q129" s="564"/>
      <c r="R129" s="564"/>
      <c r="S129" s="564"/>
      <c r="T129" s="564"/>
      <c r="U129" s="564"/>
      <c r="V129" s="564"/>
      <c r="W129" s="564"/>
      <c r="X129" s="564"/>
      <c r="Y129" s="564"/>
      <c r="Z129" s="564"/>
      <c r="AA129" s="564"/>
      <c r="AB129" s="564"/>
      <c r="AC129" s="564"/>
    </row>
    <row r="130">
      <c r="A130" s="1469">
        <v>128.0</v>
      </c>
      <c r="B130" s="566"/>
      <c r="D130" s="805"/>
      <c r="E130" s="805"/>
      <c r="F130" s="1470"/>
      <c r="G130" s="811"/>
      <c r="H130" s="1471"/>
      <c r="I130" s="810"/>
      <c r="J130" s="811"/>
      <c r="K130" s="810"/>
      <c r="L130" s="812"/>
      <c r="M130" s="813"/>
      <c r="N130" s="813"/>
      <c r="O130" s="1419"/>
      <c r="P130" s="564"/>
      <c r="Q130" s="564"/>
      <c r="R130" s="564"/>
      <c r="S130" s="564"/>
      <c r="T130" s="564"/>
      <c r="U130" s="564"/>
      <c r="V130" s="564"/>
      <c r="W130" s="564"/>
      <c r="X130" s="564"/>
      <c r="Y130" s="564"/>
      <c r="Z130" s="564"/>
      <c r="AA130" s="564"/>
      <c r="AB130" s="564"/>
      <c r="AC130" s="564"/>
    </row>
    <row r="131">
      <c r="A131" s="1469">
        <v>129.0</v>
      </c>
      <c r="B131" s="566"/>
      <c r="C131" s="805"/>
      <c r="D131" s="805"/>
      <c r="E131" s="805"/>
      <c r="F131" s="1470"/>
      <c r="G131" s="811"/>
      <c r="H131" s="1471"/>
      <c r="I131" s="810"/>
      <c r="J131" s="811"/>
      <c r="K131" s="810"/>
      <c r="L131" s="812"/>
      <c r="M131" s="813"/>
      <c r="N131" s="813"/>
      <c r="O131" s="1419"/>
      <c r="P131" s="564"/>
      <c r="Q131" s="564"/>
      <c r="R131" s="564"/>
      <c r="S131" s="564"/>
      <c r="T131" s="564"/>
      <c r="U131" s="564"/>
      <c r="V131" s="564"/>
      <c r="W131" s="564"/>
      <c r="X131" s="564"/>
      <c r="Y131" s="564"/>
      <c r="Z131" s="564"/>
      <c r="AA131" s="564"/>
      <c r="AB131" s="564"/>
      <c r="AC131" s="564"/>
    </row>
    <row r="132">
      <c r="A132" s="1469">
        <v>130.0</v>
      </c>
      <c r="B132" s="566"/>
      <c r="C132" s="805"/>
      <c r="D132" s="805"/>
      <c r="E132" s="805"/>
      <c r="F132" s="1470"/>
      <c r="G132" s="811"/>
      <c r="H132" s="1471"/>
      <c r="I132" s="810"/>
      <c r="J132" s="811"/>
      <c r="K132" s="810"/>
      <c r="L132" s="812"/>
      <c r="M132" s="813"/>
      <c r="N132" s="813"/>
      <c r="O132" s="1419"/>
      <c r="P132" s="564"/>
      <c r="Q132" s="564"/>
      <c r="R132" s="564"/>
      <c r="S132" s="564"/>
      <c r="T132" s="564"/>
      <c r="U132" s="564"/>
      <c r="V132" s="564"/>
      <c r="W132" s="564"/>
      <c r="X132" s="564"/>
      <c r="Y132" s="564"/>
      <c r="Z132" s="564"/>
      <c r="AA132" s="564"/>
      <c r="AB132" s="564"/>
      <c r="AC132" s="564"/>
    </row>
    <row r="133">
      <c r="A133" s="1469">
        <v>131.0</v>
      </c>
      <c r="B133" s="566"/>
      <c r="C133" s="805"/>
      <c r="D133" s="805"/>
      <c r="E133" s="805"/>
      <c r="F133" s="1470"/>
      <c r="G133" s="811"/>
      <c r="H133" s="1471"/>
      <c r="I133" s="810"/>
      <c r="J133" s="811"/>
      <c r="K133" s="810"/>
      <c r="L133" s="812"/>
      <c r="M133" s="813"/>
      <c r="N133" s="813"/>
      <c r="O133" s="1419"/>
      <c r="P133" s="564"/>
      <c r="Q133" s="564"/>
      <c r="R133" s="564"/>
      <c r="S133" s="564"/>
      <c r="T133" s="564"/>
      <c r="U133" s="564"/>
      <c r="V133" s="564"/>
      <c r="W133" s="564"/>
      <c r="X133" s="564"/>
      <c r="Y133" s="564"/>
      <c r="Z133" s="564"/>
      <c r="AA133" s="564"/>
      <c r="AB133" s="564"/>
      <c r="AC133" s="564"/>
    </row>
    <row r="134">
      <c r="A134" s="1469">
        <v>132.0</v>
      </c>
      <c r="B134" s="566"/>
      <c r="C134" s="805"/>
      <c r="D134" s="805"/>
      <c r="E134" s="805"/>
      <c r="F134" s="1470"/>
      <c r="G134" s="811"/>
      <c r="H134" s="1471"/>
      <c r="I134" s="810"/>
      <c r="J134" s="811"/>
      <c r="K134" s="810"/>
      <c r="L134" s="812"/>
      <c r="M134" s="813"/>
      <c r="N134" s="813"/>
      <c r="O134" s="1419"/>
      <c r="P134" s="564"/>
      <c r="Q134" s="564"/>
      <c r="R134" s="564"/>
      <c r="S134" s="564"/>
      <c r="T134" s="564"/>
      <c r="U134" s="564"/>
      <c r="V134" s="564"/>
      <c r="W134" s="564"/>
      <c r="X134" s="564"/>
      <c r="Y134" s="564"/>
      <c r="Z134" s="564"/>
      <c r="AA134" s="564"/>
      <c r="AB134" s="564"/>
      <c r="AC134" s="564"/>
    </row>
    <row r="135">
      <c r="A135" s="1469">
        <v>133.0</v>
      </c>
      <c r="B135" s="566"/>
      <c r="C135" s="805"/>
      <c r="D135" s="805"/>
      <c r="E135" s="805"/>
      <c r="F135" s="1470"/>
      <c r="G135" s="811"/>
      <c r="H135" s="1471"/>
      <c r="I135" s="810"/>
      <c r="J135" s="811"/>
      <c r="K135" s="810"/>
      <c r="L135" s="812"/>
      <c r="M135" s="813"/>
      <c r="N135" s="813"/>
      <c r="O135" s="1419"/>
      <c r="P135" s="564"/>
      <c r="Q135" s="564"/>
      <c r="R135" s="564"/>
      <c r="S135" s="564"/>
      <c r="T135" s="564"/>
      <c r="U135" s="564"/>
      <c r="V135" s="564"/>
      <c r="W135" s="564"/>
      <c r="X135" s="564"/>
      <c r="Y135" s="564"/>
      <c r="Z135" s="564"/>
      <c r="AA135" s="564"/>
      <c r="AB135" s="564"/>
      <c r="AC135" s="564"/>
    </row>
    <row r="136">
      <c r="A136" s="1469">
        <v>134.0</v>
      </c>
      <c r="B136" s="566"/>
      <c r="C136" s="805"/>
      <c r="D136" s="805"/>
      <c r="E136" s="805"/>
      <c r="F136" s="1470"/>
      <c r="G136" s="811"/>
      <c r="H136" s="1471"/>
      <c r="I136" s="810"/>
      <c r="J136" s="811"/>
      <c r="K136" s="810"/>
      <c r="L136" s="812"/>
      <c r="M136" s="813"/>
      <c r="N136" s="813"/>
      <c r="O136" s="1419"/>
      <c r="P136" s="564"/>
      <c r="Q136" s="564"/>
      <c r="R136" s="564"/>
      <c r="S136" s="564"/>
      <c r="T136" s="564"/>
      <c r="U136" s="564"/>
      <c r="V136" s="564"/>
      <c r="W136" s="564"/>
      <c r="X136" s="564"/>
      <c r="Y136" s="564"/>
      <c r="Z136" s="564"/>
      <c r="AA136" s="564"/>
      <c r="AB136" s="564"/>
      <c r="AC136" s="564"/>
    </row>
    <row r="137">
      <c r="A137" s="1469">
        <v>135.0</v>
      </c>
      <c r="B137" s="566"/>
      <c r="C137" s="805"/>
      <c r="D137" s="805"/>
      <c r="E137" s="805"/>
      <c r="F137" s="1470"/>
      <c r="G137" s="811"/>
      <c r="H137" s="1471"/>
      <c r="I137" s="810"/>
      <c r="J137" s="811"/>
      <c r="K137" s="810"/>
      <c r="L137" s="812"/>
      <c r="M137" s="813"/>
      <c r="N137" s="813"/>
      <c r="O137" s="1419"/>
      <c r="P137" s="564"/>
      <c r="Q137" s="564"/>
      <c r="R137" s="564"/>
      <c r="S137" s="564"/>
      <c r="T137" s="564"/>
      <c r="U137" s="564"/>
      <c r="V137" s="564"/>
      <c r="W137" s="564"/>
      <c r="X137" s="564"/>
      <c r="Y137" s="564"/>
      <c r="Z137" s="564"/>
      <c r="AA137" s="564"/>
      <c r="AB137" s="564"/>
      <c r="AC137" s="564"/>
    </row>
    <row r="138">
      <c r="A138" s="1469">
        <v>136.0</v>
      </c>
      <c r="B138" s="566"/>
      <c r="C138" s="805"/>
      <c r="D138" s="805"/>
      <c r="E138" s="805"/>
      <c r="F138" s="1470"/>
      <c r="G138" s="811"/>
      <c r="H138" s="1471"/>
      <c r="I138" s="810"/>
      <c r="J138" s="811"/>
      <c r="K138" s="810"/>
      <c r="L138" s="812"/>
      <c r="M138" s="813"/>
      <c r="N138" s="813"/>
      <c r="O138" s="1419"/>
      <c r="P138" s="564"/>
      <c r="Q138" s="564"/>
      <c r="R138" s="564"/>
      <c r="S138" s="564"/>
      <c r="T138" s="564"/>
      <c r="U138" s="564"/>
      <c r="V138" s="564"/>
      <c r="W138" s="564"/>
      <c r="X138" s="564"/>
      <c r="Y138" s="564"/>
      <c r="Z138" s="564"/>
      <c r="AA138" s="564"/>
      <c r="AB138" s="564"/>
      <c r="AC138" s="564"/>
    </row>
    <row r="139">
      <c r="A139" s="1469">
        <v>137.0</v>
      </c>
      <c r="B139" s="566"/>
      <c r="C139" s="805"/>
      <c r="D139" s="805"/>
      <c r="E139" s="805"/>
      <c r="F139" s="1470"/>
      <c r="G139" s="811"/>
      <c r="H139" s="1471"/>
      <c r="I139" s="810"/>
      <c r="J139" s="811"/>
      <c r="K139" s="810"/>
      <c r="L139" s="812"/>
      <c r="M139" s="813"/>
      <c r="N139" s="813"/>
      <c r="O139" s="1419"/>
      <c r="P139" s="564"/>
      <c r="Q139" s="564"/>
      <c r="R139" s="564"/>
      <c r="S139" s="564"/>
      <c r="T139" s="564"/>
      <c r="U139" s="564"/>
      <c r="V139" s="564"/>
      <c r="W139" s="564"/>
      <c r="X139" s="564"/>
      <c r="Y139" s="564"/>
      <c r="Z139" s="564"/>
      <c r="AA139" s="564"/>
      <c r="AB139" s="564"/>
      <c r="AC139" s="564"/>
    </row>
    <row r="140">
      <c r="A140" s="1469">
        <v>138.0</v>
      </c>
      <c r="B140" s="566"/>
      <c r="C140" s="805"/>
      <c r="D140" s="805"/>
      <c r="E140" s="805"/>
      <c r="F140" s="1470"/>
      <c r="G140" s="811"/>
      <c r="H140" s="1471"/>
      <c r="I140" s="810"/>
      <c r="J140" s="811"/>
      <c r="K140" s="810"/>
      <c r="L140" s="812"/>
      <c r="M140" s="813"/>
      <c r="N140" s="813"/>
      <c r="O140" s="1419"/>
      <c r="P140" s="564"/>
      <c r="Q140" s="564"/>
      <c r="R140" s="564"/>
      <c r="S140" s="564"/>
      <c r="T140" s="564"/>
      <c r="U140" s="564"/>
      <c r="V140" s="564"/>
      <c r="W140" s="564"/>
      <c r="X140" s="564"/>
      <c r="Y140" s="564"/>
      <c r="Z140" s="564"/>
      <c r="AA140" s="564"/>
      <c r="AB140" s="564"/>
      <c r="AC140" s="564"/>
    </row>
    <row r="141">
      <c r="A141" s="1469">
        <v>139.0</v>
      </c>
      <c r="B141" s="566"/>
      <c r="C141" s="805"/>
      <c r="D141" s="805"/>
      <c r="E141" s="805"/>
      <c r="F141" s="1470"/>
      <c r="G141" s="811"/>
      <c r="H141" s="1471"/>
      <c r="I141" s="810"/>
      <c r="J141" s="811"/>
      <c r="K141" s="810"/>
      <c r="L141" s="812"/>
      <c r="M141" s="813"/>
      <c r="N141" s="813"/>
      <c r="O141" s="1419"/>
      <c r="P141" s="564"/>
      <c r="Q141" s="564"/>
      <c r="R141" s="564"/>
      <c r="S141" s="564"/>
      <c r="T141" s="564"/>
      <c r="U141" s="564"/>
      <c r="V141" s="564"/>
      <c r="W141" s="564"/>
      <c r="X141" s="564"/>
      <c r="Y141" s="564"/>
      <c r="Z141" s="564"/>
      <c r="AA141" s="564"/>
      <c r="AB141" s="564"/>
      <c r="AC141" s="564"/>
    </row>
    <row r="142">
      <c r="A142" s="1469">
        <v>140.0</v>
      </c>
      <c r="B142" s="566"/>
      <c r="C142" s="805"/>
      <c r="D142" s="805"/>
      <c r="E142" s="805"/>
      <c r="F142" s="1470"/>
      <c r="G142" s="811"/>
      <c r="H142" s="1471"/>
      <c r="I142" s="810"/>
      <c r="J142" s="811"/>
      <c r="K142" s="810"/>
      <c r="L142" s="812"/>
      <c r="M142" s="813"/>
      <c r="N142" s="813"/>
      <c r="O142" s="1419"/>
      <c r="P142" s="564"/>
      <c r="Q142" s="564"/>
      <c r="R142" s="564"/>
      <c r="S142" s="564"/>
      <c r="T142" s="564"/>
      <c r="U142" s="564"/>
      <c r="V142" s="564"/>
      <c r="W142" s="564"/>
      <c r="X142" s="564"/>
      <c r="Y142" s="564"/>
      <c r="Z142" s="564"/>
      <c r="AA142" s="564"/>
      <c r="AB142" s="564"/>
      <c r="AC142" s="564"/>
    </row>
    <row r="143">
      <c r="A143" s="1469">
        <v>141.0</v>
      </c>
      <c r="B143" s="566"/>
      <c r="C143" s="805"/>
      <c r="D143" s="805"/>
      <c r="E143" s="805"/>
      <c r="F143" s="1470"/>
      <c r="G143" s="811"/>
      <c r="H143" s="1471"/>
      <c r="I143" s="810"/>
      <c r="J143" s="811"/>
      <c r="K143" s="810"/>
      <c r="L143" s="812"/>
      <c r="M143" s="813"/>
      <c r="N143" s="813"/>
      <c r="O143" s="1419"/>
      <c r="P143" s="564"/>
      <c r="Q143" s="564"/>
      <c r="R143" s="564"/>
      <c r="S143" s="564"/>
      <c r="T143" s="564"/>
      <c r="U143" s="564"/>
      <c r="V143" s="564"/>
      <c r="W143" s="564"/>
      <c r="X143" s="564"/>
      <c r="Y143" s="564"/>
      <c r="Z143" s="564"/>
      <c r="AA143" s="564"/>
      <c r="AB143" s="564"/>
      <c r="AC143" s="564"/>
    </row>
    <row r="144">
      <c r="A144" s="1469">
        <v>142.0</v>
      </c>
      <c r="B144" s="566"/>
      <c r="C144" s="805"/>
      <c r="D144" s="805"/>
      <c r="E144" s="805"/>
      <c r="F144" s="1470"/>
      <c r="G144" s="811"/>
      <c r="H144" s="1471"/>
      <c r="I144" s="810"/>
      <c r="J144" s="811"/>
      <c r="K144" s="810"/>
      <c r="L144" s="812"/>
      <c r="M144" s="813"/>
      <c r="N144" s="813"/>
      <c r="O144" s="1419"/>
      <c r="P144" s="564"/>
      <c r="Q144" s="564"/>
      <c r="R144" s="564"/>
      <c r="S144" s="564"/>
      <c r="T144" s="564"/>
      <c r="U144" s="564"/>
      <c r="V144" s="564"/>
      <c r="W144" s="564"/>
      <c r="X144" s="564"/>
      <c r="Y144" s="564"/>
      <c r="Z144" s="564"/>
      <c r="AA144" s="564"/>
      <c r="AB144" s="564"/>
      <c r="AC144" s="564"/>
    </row>
    <row r="145">
      <c r="A145" s="1469">
        <v>143.0</v>
      </c>
      <c r="B145" s="566"/>
      <c r="C145" s="805"/>
      <c r="D145" s="805"/>
      <c r="E145" s="805"/>
      <c r="F145" s="1470"/>
      <c r="G145" s="811"/>
      <c r="H145" s="1471"/>
      <c r="I145" s="810"/>
      <c r="J145" s="811"/>
      <c r="K145" s="810"/>
      <c r="L145" s="812"/>
      <c r="M145" s="813"/>
      <c r="N145" s="813"/>
      <c r="O145" s="1419"/>
      <c r="P145" s="564"/>
      <c r="Q145" s="564"/>
      <c r="R145" s="564"/>
      <c r="S145" s="564"/>
      <c r="T145" s="564"/>
      <c r="U145" s="564"/>
      <c r="V145" s="564"/>
      <c r="W145" s="564"/>
      <c r="X145" s="564"/>
      <c r="Y145" s="564"/>
      <c r="Z145" s="564"/>
      <c r="AA145" s="564"/>
      <c r="AB145" s="564"/>
      <c r="AC145" s="564"/>
    </row>
    <row r="146">
      <c r="A146" s="1469">
        <v>144.0</v>
      </c>
      <c r="B146" s="566"/>
      <c r="C146" s="805"/>
      <c r="D146" s="805"/>
      <c r="E146" s="805"/>
      <c r="F146" s="1470"/>
      <c r="G146" s="811"/>
      <c r="H146" s="1471"/>
      <c r="I146" s="810"/>
      <c r="J146" s="811"/>
      <c r="K146" s="810"/>
      <c r="L146" s="812"/>
      <c r="M146" s="813"/>
      <c r="N146" s="813"/>
      <c r="O146" s="1419"/>
      <c r="P146" s="564"/>
      <c r="Q146" s="564"/>
      <c r="R146" s="564"/>
      <c r="S146" s="564"/>
      <c r="T146" s="564"/>
      <c r="U146" s="564"/>
      <c r="V146" s="564"/>
      <c r="W146" s="564"/>
      <c r="X146" s="564"/>
      <c r="Y146" s="564"/>
      <c r="Z146" s="564"/>
      <c r="AA146" s="564"/>
      <c r="AB146" s="564"/>
      <c r="AC146" s="564"/>
    </row>
    <row r="147">
      <c r="A147" s="1469">
        <v>145.0</v>
      </c>
      <c r="B147" s="566"/>
      <c r="C147" s="805"/>
      <c r="D147" s="805"/>
      <c r="E147" s="805"/>
      <c r="F147" s="1470"/>
      <c r="G147" s="811"/>
      <c r="H147" s="1471"/>
      <c r="I147" s="810"/>
      <c r="J147" s="811"/>
      <c r="K147" s="810"/>
      <c r="L147" s="812"/>
      <c r="M147" s="813"/>
      <c r="N147" s="813"/>
      <c r="O147" s="1419"/>
      <c r="P147" s="564"/>
      <c r="Q147" s="564"/>
      <c r="R147" s="564"/>
      <c r="S147" s="564"/>
      <c r="T147" s="564"/>
      <c r="U147" s="564"/>
      <c r="V147" s="564"/>
      <c r="W147" s="564"/>
      <c r="X147" s="564"/>
      <c r="Y147" s="564"/>
      <c r="Z147" s="564"/>
      <c r="AA147" s="564"/>
      <c r="AB147" s="564"/>
      <c r="AC147" s="564"/>
    </row>
    <row r="148">
      <c r="A148" s="1469">
        <v>146.0</v>
      </c>
      <c r="B148" s="566"/>
      <c r="C148" s="805"/>
      <c r="D148" s="805"/>
      <c r="E148" s="805"/>
      <c r="F148" s="1470"/>
      <c r="G148" s="811"/>
      <c r="H148" s="1471"/>
      <c r="I148" s="810"/>
      <c r="J148" s="811"/>
      <c r="K148" s="810"/>
      <c r="L148" s="812"/>
      <c r="M148" s="813"/>
      <c r="N148" s="813"/>
      <c r="O148" s="1419"/>
      <c r="P148" s="564"/>
      <c r="Q148" s="564"/>
      <c r="R148" s="564"/>
      <c r="S148" s="564"/>
      <c r="T148" s="564"/>
      <c r="U148" s="564"/>
      <c r="V148" s="564"/>
      <c r="W148" s="564"/>
      <c r="X148" s="564"/>
      <c r="Y148" s="564"/>
      <c r="Z148" s="564"/>
      <c r="AA148" s="564"/>
      <c r="AB148" s="564"/>
      <c r="AC148" s="564"/>
    </row>
    <row r="149">
      <c r="A149" s="1469">
        <v>147.0</v>
      </c>
      <c r="B149" s="566"/>
      <c r="C149" s="805"/>
      <c r="D149" s="805"/>
      <c r="E149" s="805"/>
      <c r="F149" s="1470"/>
      <c r="G149" s="811"/>
      <c r="H149" s="1471"/>
      <c r="I149" s="810"/>
      <c r="J149" s="811"/>
      <c r="K149" s="810"/>
      <c r="L149" s="812"/>
      <c r="M149" s="813"/>
      <c r="N149" s="813"/>
      <c r="O149" s="1419"/>
      <c r="P149" s="564"/>
      <c r="Q149" s="564"/>
      <c r="R149" s="564"/>
      <c r="S149" s="564"/>
      <c r="T149" s="564"/>
      <c r="U149" s="564"/>
      <c r="V149" s="564"/>
      <c r="W149" s="564"/>
      <c r="X149" s="564"/>
      <c r="Y149" s="564"/>
      <c r="Z149" s="564"/>
      <c r="AA149" s="564"/>
      <c r="AB149" s="564"/>
      <c r="AC149" s="564"/>
    </row>
    <row r="150">
      <c r="A150" s="1469">
        <v>148.0</v>
      </c>
      <c r="B150" s="566"/>
      <c r="C150" s="805"/>
      <c r="D150" s="805"/>
      <c r="E150" s="805"/>
      <c r="F150" s="1470"/>
      <c r="G150" s="811"/>
      <c r="H150" s="1471"/>
      <c r="I150" s="810"/>
      <c r="J150" s="811"/>
      <c r="K150" s="810"/>
      <c r="L150" s="812"/>
      <c r="M150" s="813"/>
      <c r="N150" s="813"/>
      <c r="O150" s="1419"/>
      <c r="P150" s="564"/>
      <c r="Q150" s="564"/>
      <c r="R150" s="564"/>
      <c r="S150" s="564"/>
      <c r="T150" s="564"/>
      <c r="U150" s="564"/>
      <c r="V150" s="564"/>
      <c r="W150" s="564"/>
      <c r="X150" s="564"/>
      <c r="Y150" s="564"/>
      <c r="Z150" s="564"/>
      <c r="AA150" s="564"/>
      <c r="AB150" s="564"/>
      <c r="AC150" s="564"/>
    </row>
    <row r="151">
      <c r="A151" s="1469">
        <v>149.0</v>
      </c>
      <c r="B151" s="566"/>
      <c r="C151" s="805"/>
      <c r="D151" s="805"/>
      <c r="E151" s="805"/>
      <c r="F151" s="1470"/>
      <c r="G151" s="811"/>
      <c r="H151" s="1471"/>
      <c r="I151" s="810"/>
      <c r="J151" s="811"/>
      <c r="K151" s="810"/>
      <c r="L151" s="812"/>
      <c r="M151" s="813"/>
      <c r="N151" s="813"/>
      <c r="O151" s="1419"/>
      <c r="P151" s="564"/>
      <c r="Q151" s="564"/>
      <c r="R151" s="564"/>
      <c r="S151" s="564"/>
      <c r="T151" s="564"/>
      <c r="U151" s="564"/>
      <c r="V151" s="564"/>
      <c r="W151" s="564"/>
      <c r="X151" s="564"/>
      <c r="Y151" s="564"/>
      <c r="Z151" s="564"/>
      <c r="AA151" s="564"/>
      <c r="AB151" s="564"/>
      <c r="AC151" s="564"/>
    </row>
    <row r="152">
      <c r="A152" s="1469">
        <v>150.0</v>
      </c>
      <c r="B152" s="566"/>
      <c r="C152" s="805"/>
      <c r="D152" s="805"/>
      <c r="E152" s="805"/>
      <c r="F152" s="1470"/>
      <c r="G152" s="811"/>
      <c r="H152" s="1471"/>
      <c r="I152" s="810"/>
      <c r="J152" s="811"/>
      <c r="K152" s="810"/>
      <c r="L152" s="812"/>
      <c r="M152" s="813"/>
      <c r="N152" s="813"/>
      <c r="O152" s="1419"/>
      <c r="P152" s="564"/>
      <c r="Q152" s="564"/>
      <c r="R152" s="564"/>
      <c r="S152" s="564"/>
      <c r="T152" s="564"/>
      <c r="U152" s="564"/>
      <c r="V152" s="564"/>
      <c r="W152" s="564"/>
      <c r="X152" s="564"/>
      <c r="Y152" s="564"/>
      <c r="Z152" s="564"/>
      <c r="AA152" s="564"/>
      <c r="AB152" s="564"/>
      <c r="AC152" s="564"/>
    </row>
    <row r="153">
      <c r="A153" s="1469">
        <v>151.0</v>
      </c>
      <c r="B153" s="566"/>
      <c r="C153" s="805"/>
      <c r="D153" s="805"/>
      <c r="E153" s="805"/>
      <c r="F153" s="1470"/>
      <c r="G153" s="811"/>
      <c r="H153" s="1471"/>
      <c r="I153" s="810"/>
      <c r="J153" s="811"/>
      <c r="K153" s="810"/>
      <c r="L153" s="812"/>
      <c r="M153" s="813"/>
      <c r="N153" s="813"/>
      <c r="O153" s="1419"/>
      <c r="P153" s="564"/>
      <c r="Q153" s="564"/>
      <c r="R153" s="564"/>
      <c r="S153" s="564"/>
      <c r="T153" s="564"/>
      <c r="U153" s="564"/>
      <c r="V153" s="564"/>
      <c r="W153" s="564"/>
      <c r="X153" s="564"/>
      <c r="Y153" s="564"/>
      <c r="Z153" s="564"/>
      <c r="AA153" s="564"/>
      <c r="AB153" s="564"/>
      <c r="AC153" s="564"/>
    </row>
    <row r="154">
      <c r="A154" s="1469">
        <v>152.0</v>
      </c>
      <c r="B154" s="566"/>
      <c r="C154" s="805"/>
      <c r="D154" s="805"/>
      <c r="E154" s="805"/>
      <c r="F154" s="1470"/>
      <c r="G154" s="811"/>
      <c r="H154" s="1471"/>
      <c r="I154" s="810"/>
      <c r="J154" s="811"/>
      <c r="K154" s="810"/>
      <c r="L154" s="812"/>
      <c r="M154" s="813"/>
      <c r="N154" s="813"/>
      <c r="O154" s="1419"/>
      <c r="P154" s="564"/>
      <c r="Q154" s="564"/>
      <c r="R154" s="564"/>
      <c r="S154" s="564"/>
      <c r="T154" s="564"/>
      <c r="U154" s="564"/>
      <c r="V154" s="564"/>
      <c r="W154" s="564"/>
      <c r="X154" s="564"/>
      <c r="Y154" s="564"/>
      <c r="Z154" s="564"/>
      <c r="AA154" s="564"/>
      <c r="AB154" s="564"/>
      <c r="AC154" s="564"/>
    </row>
    <row r="155">
      <c r="A155" s="1469">
        <v>153.0</v>
      </c>
      <c r="B155" s="566"/>
      <c r="C155" s="805"/>
      <c r="D155" s="805"/>
      <c r="E155" s="805"/>
      <c r="F155" s="1470"/>
      <c r="G155" s="811"/>
      <c r="H155" s="1471"/>
      <c r="I155" s="810"/>
      <c r="J155" s="811"/>
      <c r="K155" s="810"/>
      <c r="L155" s="812"/>
      <c r="M155" s="813"/>
      <c r="N155" s="813"/>
      <c r="O155" s="1419"/>
      <c r="P155" s="564"/>
      <c r="Q155" s="564"/>
      <c r="R155" s="564"/>
      <c r="S155" s="564"/>
      <c r="T155" s="564"/>
      <c r="U155" s="564"/>
      <c r="V155" s="564"/>
      <c r="W155" s="564"/>
      <c r="X155" s="564"/>
      <c r="Y155" s="564"/>
      <c r="Z155" s="564"/>
      <c r="AA155" s="564"/>
      <c r="AB155" s="564"/>
      <c r="AC155" s="564"/>
    </row>
    <row r="156">
      <c r="A156" s="1469">
        <v>154.0</v>
      </c>
      <c r="B156" s="566"/>
      <c r="C156" s="805"/>
      <c r="D156" s="805"/>
      <c r="E156" s="805"/>
      <c r="F156" s="1470"/>
      <c r="G156" s="811"/>
      <c r="H156" s="1471"/>
      <c r="I156" s="810"/>
      <c r="J156" s="811"/>
      <c r="K156" s="810"/>
      <c r="L156" s="812"/>
      <c r="M156" s="813"/>
      <c r="N156" s="813"/>
      <c r="O156" s="1419"/>
      <c r="P156" s="564"/>
      <c r="Q156" s="564"/>
      <c r="R156" s="564"/>
      <c r="S156" s="564"/>
      <c r="T156" s="564"/>
      <c r="U156" s="564"/>
      <c r="V156" s="564"/>
      <c r="W156" s="564"/>
      <c r="X156" s="564"/>
      <c r="Y156" s="564"/>
      <c r="Z156" s="564"/>
      <c r="AA156" s="564"/>
      <c r="AB156" s="564"/>
      <c r="AC156" s="564"/>
    </row>
    <row r="157">
      <c r="A157" s="1469">
        <v>155.0</v>
      </c>
      <c r="B157" s="566"/>
      <c r="C157" s="805"/>
      <c r="D157" s="805"/>
      <c r="E157" s="805"/>
      <c r="F157" s="1470"/>
      <c r="G157" s="811"/>
      <c r="H157" s="1471"/>
      <c r="I157" s="810"/>
      <c r="J157" s="811"/>
      <c r="K157" s="810"/>
      <c r="L157" s="812"/>
      <c r="M157" s="813"/>
      <c r="N157" s="813"/>
      <c r="O157" s="1419"/>
      <c r="P157" s="564"/>
      <c r="Q157" s="564"/>
      <c r="R157" s="564"/>
      <c r="S157" s="564"/>
      <c r="T157" s="564"/>
      <c r="U157" s="564"/>
      <c r="V157" s="564"/>
      <c r="W157" s="564"/>
      <c r="X157" s="564"/>
      <c r="Y157" s="564"/>
      <c r="Z157" s="564"/>
      <c r="AA157" s="564"/>
      <c r="AB157" s="564"/>
      <c r="AC157" s="564"/>
    </row>
    <row r="158">
      <c r="A158" s="1469">
        <v>156.0</v>
      </c>
      <c r="B158" s="566"/>
      <c r="C158" s="805"/>
      <c r="D158" s="805"/>
      <c r="E158" s="805"/>
      <c r="F158" s="1470"/>
      <c r="G158" s="811"/>
      <c r="H158" s="1471"/>
      <c r="I158" s="810"/>
      <c r="J158" s="811"/>
      <c r="K158" s="810"/>
      <c r="L158" s="812"/>
      <c r="M158" s="813"/>
      <c r="N158" s="813"/>
      <c r="O158" s="1419"/>
      <c r="P158" s="564"/>
      <c r="Q158" s="564"/>
      <c r="R158" s="564"/>
      <c r="S158" s="564"/>
      <c r="T158" s="564"/>
      <c r="U158" s="564"/>
      <c r="V158" s="564"/>
      <c r="W158" s="564"/>
      <c r="X158" s="564"/>
      <c r="Y158" s="564"/>
      <c r="Z158" s="564"/>
      <c r="AA158" s="564"/>
      <c r="AB158" s="564"/>
      <c r="AC158" s="564"/>
    </row>
    <row r="159">
      <c r="A159" s="1469">
        <v>157.0</v>
      </c>
      <c r="B159" s="566"/>
      <c r="C159" s="805"/>
      <c r="D159" s="805"/>
      <c r="E159" s="805"/>
      <c r="F159" s="1470"/>
      <c r="G159" s="811"/>
      <c r="H159" s="1471"/>
      <c r="I159" s="810"/>
      <c r="J159" s="811"/>
      <c r="K159" s="810"/>
      <c r="L159" s="812"/>
      <c r="M159" s="813"/>
      <c r="N159" s="813"/>
      <c r="O159" s="1419"/>
      <c r="P159" s="564"/>
      <c r="Q159" s="564"/>
      <c r="R159" s="564"/>
      <c r="S159" s="564"/>
      <c r="T159" s="564"/>
      <c r="U159" s="564"/>
      <c r="V159" s="564"/>
      <c r="W159" s="564"/>
      <c r="X159" s="564"/>
      <c r="Y159" s="564"/>
      <c r="Z159" s="564"/>
      <c r="AA159" s="564"/>
      <c r="AB159" s="564"/>
      <c r="AC159" s="564"/>
    </row>
    <row r="160">
      <c r="A160" s="1469">
        <v>158.0</v>
      </c>
      <c r="B160" s="566"/>
      <c r="C160" s="805"/>
      <c r="D160" s="805"/>
      <c r="E160" s="805"/>
      <c r="F160" s="1470"/>
      <c r="G160" s="811"/>
      <c r="H160" s="1471"/>
      <c r="I160" s="810"/>
      <c r="J160" s="811"/>
      <c r="K160" s="810"/>
      <c r="L160" s="812"/>
      <c r="M160" s="813"/>
      <c r="N160" s="813"/>
      <c r="O160" s="1419"/>
      <c r="P160" s="564"/>
      <c r="Q160" s="564"/>
      <c r="R160" s="564"/>
      <c r="S160" s="564"/>
      <c r="T160" s="564"/>
      <c r="U160" s="564"/>
      <c r="V160" s="564"/>
      <c r="W160" s="564"/>
      <c r="X160" s="564"/>
      <c r="Y160" s="564"/>
      <c r="Z160" s="564"/>
      <c r="AA160" s="564"/>
      <c r="AB160" s="564"/>
      <c r="AC160" s="564"/>
    </row>
    <row r="161">
      <c r="A161" s="1469">
        <v>159.0</v>
      </c>
      <c r="B161" s="566"/>
      <c r="C161" s="805"/>
      <c r="D161" s="805"/>
      <c r="E161" s="805"/>
      <c r="F161" s="1470"/>
      <c r="G161" s="811"/>
      <c r="H161" s="1471"/>
      <c r="I161" s="810"/>
      <c r="J161" s="811"/>
      <c r="K161" s="810"/>
      <c r="L161" s="812"/>
      <c r="M161" s="813"/>
      <c r="N161" s="813"/>
      <c r="O161" s="1419"/>
      <c r="P161" s="564"/>
      <c r="Q161" s="564"/>
      <c r="R161" s="564"/>
      <c r="S161" s="564"/>
      <c r="T161" s="564"/>
      <c r="U161" s="564"/>
      <c r="V161" s="564"/>
      <c r="W161" s="564"/>
      <c r="X161" s="564"/>
      <c r="Y161" s="564"/>
      <c r="Z161" s="564"/>
      <c r="AA161" s="564"/>
      <c r="AB161" s="564"/>
      <c r="AC161" s="564"/>
    </row>
    <row r="162">
      <c r="A162" s="1469">
        <v>160.0</v>
      </c>
      <c r="B162" s="566"/>
      <c r="C162" s="805"/>
      <c r="D162" s="805"/>
      <c r="E162" s="805"/>
      <c r="F162" s="1470"/>
      <c r="G162" s="811"/>
      <c r="H162" s="1471"/>
      <c r="I162" s="810"/>
      <c r="J162" s="811"/>
      <c r="K162" s="810"/>
      <c r="L162" s="812"/>
      <c r="M162" s="813"/>
      <c r="N162" s="813"/>
      <c r="O162" s="1419"/>
      <c r="P162" s="564"/>
      <c r="Q162" s="564"/>
      <c r="R162" s="564"/>
      <c r="S162" s="564"/>
      <c r="T162" s="564"/>
      <c r="U162" s="564"/>
      <c r="V162" s="564"/>
      <c r="W162" s="564"/>
      <c r="X162" s="564"/>
      <c r="Y162" s="564"/>
      <c r="Z162" s="564"/>
      <c r="AA162" s="564"/>
      <c r="AB162" s="564"/>
      <c r="AC162" s="564"/>
    </row>
    <row r="163">
      <c r="A163" s="1469">
        <v>161.0</v>
      </c>
      <c r="B163" s="566"/>
      <c r="C163" s="805"/>
      <c r="D163" s="805"/>
      <c r="E163" s="805"/>
      <c r="F163" s="1470"/>
      <c r="G163" s="811"/>
      <c r="H163" s="1471"/>
      <c r="I163" s="810"/>
      <c r="J163" s="811"/>
      <c r="K163" s="810"/>
      <c r="L163" s="812"/>
      <c r="M163" s="813"/>
      <c r="N163" s="813"/>
      <c r="O163" s="1419"/>
      <c r="P163" s="564"/>
      <c r="Q163" s="564"/>
      <c r="R163" s="564"/>
      <c r="S163" s="564"/>
      <c r="T163" s="564"/>
      <c r="U163" s="564"/>
      <c r="V163" s="564"/>
      <c r="W163" s="564"/>
      <c r="X163" s="564"/>
      <c r="Y163" s="564"/>
      <c r="Z163" s="564"/>
      <c r="AA163" s="564"/>
      <c r="AB163" s="564"/>
      <c r="AC163" s="564"/>
    </row>
    <row r="164">
      <c r="A164" s="1469">
        <v>162.0</v>
      </c>
      <c r="B164" s="566"/>
      <c r="C164" s="805"/>
      <c r="D164" s="805"/>
      <c r="E164" s="805"/>
      <c r="F164" s="1470"/>
      <c r="G164" s="811"/>
      <c r="H164" s="1471"/>
      <c r="I164" s="810"/>
      <c r="J164" s="811"/>
      <c r="K164" s="810"/>
      <c r="L164" s="812"/>
      <c r="M164" s="813"/>
      <c r="N164" s="813"/>
      <c r="O164" s="1419"/>
      <c r="P164" s="564"/>
      <c r="Q164" s="564"/>
      <c r="R164" s="564"/>
      <c r="S164" s="564"/>
      <c r="T164" s="564"/>
      <c r="U164" s="564"/>
      <c r="V164" s="564"/>
      <c r="W164" s="564"/>
      <c r="X164" s="564"/>
      <c r="Y164" s="564"/>
      <c r="Z164" s="564"/>
      <c r="AA164" s="564"/>
      <c r="AB164" s="564"/>
      <c r="AC164" s="564"/>
    </row>
    <row r="165">
      <c r="A165" s="1469">
        <v>163.0</v>
      </c>
      <c r="B165" s="566"/>
      <c r="C165" s="805"/>
      <c r="D165" s="805"/>
      <c r="E165" s="805"/>
      <c r="F165" s="1470"/>
      <c r="G165" s="811"/>
      <c r="H165" s="1471"/>
      <c r="I165" s="810"/>
      <c r="J165" s="811"/>
      <c r="K165" s="810"/>
      <c r="L165" s="812"/>
      <c r="M165" s="813"/>
      <c r="N165" s="813"/>
      <c r="O165" s="1419"/>
      <c r="P165" s="564"/>
      <c r="Q165" s="564"/>
      <c r="R165" s="564"/>
      <c r="S165" s="564"/>
      <c r="T165" s="564"/>
      <c r="U165" s="564"/>
      <c r="V165" s="564"/>
      <c r="W165" s="564"/>
      <c r="X165" s="564"/>
      <c r="Y165" s="564"/>
      <c r="Z165" s="564"/>
      <c r="AA165" s="564"/>
      <c r="AB165" s="564"/>
      <c r="AC165" s="564"/>
    </row>
    <row r="166">
      <c r="A166" s="1469">
        <v>164.0</v>
      </c>
      <c r="B166" s="566"/>
      <c r="C166" s="805"/>
      <c r="D166" s="805"/>
      <c r="E166" s="805"/>
      <c r="F166" s="1470"/>
      <c r="G166" s="811"/>
      <c r="H166" s="1471"/>
      <c r="I166" s="810"/>
      <c r="J166" s="811"/>
      <c r="K166" s="810"/>
      <c r="L166" s="812"/>
      <c r="M166" s="813"/>
      <c r="N166" s="813"/>
      <c r="O166" s="1419"/>
      <c r="P166" s="564"/>
      <c r="Q166" s="564"/>
      <c r="R166" s="564"/>
      <c r="S166" s="564"/>
      <c r="T166" s="564"/>
      <c r="U166" s="564"/>
      <c r="V166" s="564"/>
      <c r="W166" s="564"/>
      <c r="X166" s="564"/>
      <c r="Y166" s="564"/>
      <c r="Z166" s="564"/>
      <c r="AA166" s="564"/>
      <c r="AB166" s="564"/>
      <c r="AC166" s="564"/>
    </row>
    <row r="167">
      <c r="A167" s="1469">
        <v>165.0</v>
      </c>
      <c r="B167" s="566"/>
      <c r="C167" s="805"/>
      <c r="D167" s="805"/>
      <c r="E167" s="805"/>
      <c r="F167" s="1470"/>
      <c r="G167" s="811"/>
      <c r="H167" s="1471"/>
      <c r="I167" s="810"/>
      <c r="J167" s="811"/>
      <c r="K167" s="810"/>
      <c r="L167" s="812"/>
      <c r="M167" s="813"/>
      <c r="N167" s="813"/>
      <c r="O167" s="1419"/>
      <c r="P167" s="564"/>
      <c r="Q167" s="564"/>
      <c r="R167" s="564"/>
      <c r="S167" s="564"/>
      <c r="T167" s="564"/>
      <c r="U167" s="564"/>
      <c r="V167" s="564"/>
      <c r="W167" s="564"/>
      <c r="X167" s="564"/>
      <c r="Y167" s="564"/>
      <c r="Z167" s="564"/>
      <c r="AA167" s="564"/>
      <c r="AB167" s="564"/>
      <c r="AC167" s="564"/>
    </row>
    <row r="168">
      <c r="A168" s="1469">
        <v>166.0</v>
      </c>
      <c r="B168" s="566"/>
      <c r="C168" s="805"/>
      <c r="D168" s="805"/>
      <c r="E168" s="805"/>
      <c r="F168" s="1470"/>
      <c r="G168" s="811"/>
      <c r="H168" s="1471"/>
      <c r="I168" s="810"/>
      <c r="J168" s="811"/>
      <c r="K168" s="810"/>
      <c r="L168" s="812"/>
      <c r="M168" s="813"/>
      <c r="N168" s="813"/>
      <c r="O168" s="1419"/>
      <c r="P168" s="564"/>
      <c r="Q168" s="564"/>
      <c r="R168" s="564"/>
      <c r="S168" s="564"/>
      <c r="T168" s="564"/>
      <c r="U168" s="564"/>
      <c r="V168" s="564"/>
      <c r="W168" s="564"/>
      <c r="X168" s="564"/>
      <c r="Y168" s="564"/>
      <c r="Z168" s="564"/>
      <c r="AA168" s="564"/>
      <c r="AB168" s="564"/>
      <c r="AC168" s="564"/>
    </row>
    <row r="169">
      <c r="A169" s="1469">
        <v>167.0</v>
      </c>
      <c r="B169" s="566"/>
      <c r="C169" s="805"/>
      <c r="D169" s="805"/>
      <c r="E169" s="805"/>
      <c r="F169" s="1470"/>
      <c r="G169" s="811"/>
      <c r="H169" s="1471"/>
      <c r="I169" s="810"/>
      <c r="J169" s="811"/>
      <c r="K169" s="810"/>
      <c r="L169" s="812"/>
      <c r="M169" s="813"/>
      <c r="N169" s="813"/>
      <c r="O169" s="1419"/>
      <c r="P169" s="564"/>
      <c r="Q169" s="564"/>
      <c r="R169" s="564"/>
      <c r="S169" s="564"/>
      <c r="T169" s="564"/>
      <c r="U169" s="564"/>
      <c r="V169" s="564"/>
      <c r="W169" s="564"/>
      <c r="X169" s="564"/>
      <c r="Y169" s="564"/>
      <c r="Z169" s="564"/>
      <c r="AA169" s="564"/>
      <c r="AB169" s="564"/>
      <c r="AC169" s="564"/>
    </row>
    <row r="170">
      <c r="A170" s="1469">
        <v>168.0</v>
      </c>
      <c r="B170" s="566"/>
      <c r="C170" s="805"/>
      <c r="D170" s="805"/>
      <c r="E170" s="805"/>
      <c r="F170" s="1470"/>
      <c r="G170" s="811"/>
      <c r="H170" s="1471"/>
      <c r="I170" s="810"/>
      <c r="J170" s="811"/>
      <c r="K170" s="810"/>
      <c r="L170" s="812"/>
      <c r="M170" s="813"/>
      <c r="N170" s="813"/>
      <c r="O170" s="1419"/>
      <c r="P170" s="564"/>
      <c r="Q170" s="564"/>
      <c r="R170" s="564"/>
      <c r="S170" s="564"/>
      <c r="T170" s="564"/>
      <c r="U170" s="564"/>
      <c r="V170" s="564"/>
      <c r="W170" s="564"/>
      <c r="X170" s="564"/>
      <c r="Y170" s="564"/>
      <c r="Z170" s="564"/>
      <c r="AA170" s="564"/>
      <c r="AB170" s="564"/>
      <c r="AC170" s="564"/>
    </row>
    <row r="171">
      <c r="A171" s="1469">
        <v>169.0</v>
      </c>
      <c r="B171" s="566"/>
      <c r="C171" s="805"/>
      <c r="D171" s="805"/>
      <c r="E171" s="805"/>
      <c r="F171" s="1470"/>
      <c r="G171" s="811"/>
      <c r="H171" s="1471"/>
      <c r="I171" s="810"/>
      <c r="J171" s="811"/>
      <c r="K171" s="810"/>
      <c r="L171" s="812"/>
      <c r="M171" s="813"/>
      <c r="N171" s="813"/>
      <c r="O171" s="1419"/>
      <c r="P171" s="564"/>
      <c r="Q171" s="564"/>
      <c r="R171" s="564"/>
      <c r="S171" s="564"/>
      <c r="T171" s="564"/>
      <c r="U171" s="564"/>
      <c r="V171" s="564"/>
      <c r="W171" s="564"/>
      <c r="X171" s="564"/>
      <c r="Y171" s="564"/>
      <c r="Z171" s="564"/>
      <c r="AA171" s="564"/>
      <c r="AB171" s="564"/>
      <c r="AC171" s="564"/>
    </row>
    <row r="172">
      <c r="A172" s="1469">
        <v>170.0</v>
      </c>
      <c r="B172" s="566"/>
      <c r="C172" s="805"/>
      <c r="D172" s="805"/>
      <c r="E172" s="805"/>
      <c r="F172" s="1470"/>
      <c r="G172" s="811"/>
      <c r="H172" s="1471"/>
      <c r="I172" s="810"/>
      <c r="J172" s="811"/>
      <c r="K172" s="810"/>
      <c r="L172" s="812"/>
      <c r="M172" s="813"/>
      <c r="N172" s="813"/>
      <c r="O172" s="1419"/>
      <c r="P172" s="564"/>
      <c r="Q172" s="564"/>
      <c r="R172" s="564"/>
      <c r="S172" s="564"/>
      <c r="T172" s="564"/>
      <c r="U172" s="564"/>
      <c r="V172" s="564"/>
      <c r="W172" s="564"/>
      <c r="X172" s="564"/>
      <c r="Y172" s="564"/>
      <c r="Z172" s="564"/>
      <c r="AA172" s="564"/>
      <c r="AB172" s="564"/>
      <c r="AC172" s="564"/>
    </row>
    <row r="173">
      <c r="A173" s="1469">
        <v>171.0</v>
      </c>
      <c r="B173" s="566"/>
      <c r="C173" s="805"/>
      <c r="D173" s="805"/>
      <c r="E173" s="805"/>
      <c r="F173" s="1470"/>
      <c r="G173" s="811"/>
      <c r="H173" s="1471"/>
      <c r="I173" s="810"/>
      <c r="J173" s="811"/>
      <c r="K173" s="810"/>
      <c r="L173" s="812"/>
      <c r="M173" s="813"/>
      <c r="N173" s="813"/>
      <c r="O173" s="1419"/>
      <c r="P173" s="564"/>
      <c r="Q173" s="564"/>
      <c r="R173" s="564"/>
      <c r="S173" s="564"/>
      <c r="T173" s="564"/>
      <c r="U173" s="564"/>
      <c r="V173" s="564"/>
      <c r="W173" s="564"/>
      <c r="X173" s="564"/>
      <c r="Y173" s="564"/>
      <c r="Z173" s="564"/>
      <c r="AA173" s="564"/>
      <c r="AB173" s="564"/>
      <c r="AC173" s="564"/>
    </row>
    <row r="174">
      <c r="A174" s="1469">
        <v>172.0</v>
      </c>
      <c r="B174" s="566"/>
      <c r="C174" s="805"/>
      <c r="D174" s="805"/>
      <c r="E174" s="805"/>
      <c r="F174" s="1470"/>
      <c r="G174" s="811"/>
      <c r="H174" s="1471"/>
      <c r="I174" s="810"/>
      <c r="J174" s="811"/>
      <c r="K174" s="810"/>
      <c r="L174" s="812"/>
      <c r="M174" s="813"/>
      <c r="N174" s="813"/>
      <c r="O174" s="1419"/>
      <c r="P174" s="564"/>
      <c r="Q174" s="564"/>
      <c r="R174" s="564"/>
      <c r="S174" s="564"/>
      <c r="T174" s="564"/>
      <c r="U174" s="564"/>
      <c r="V174" s="564"/>
      <c r="W174" s="564"/>
      <c r="X174" s="564"/>
      <c r="Y174" s="564"/>
      <c r="Z174" s="564"/>
      <c r="AA174" s="564"/>
      <c r="AB174" s="564"/>
      <c r="AC174" s="564"/>
    </row>
    <row r="175">
      <c r="A175" s="1469">
        <v>173.0</v>
      </c>
      <c r="B175" s="566"/>
      <c r="C175" s="805"/>
      <c r="D175" s="805"/>
      <c r="E175" s="805"/>
      <c r="F175" s="1470"/>
      <c r="G175" s="811"/>
      <c r="H175" s="1471"/>
      <c r="I175" s="810"/>
      <c r="J175" s="811"/>
      <c r="K175" s="810"/>
      <c r="L175" s="812"/>
      <c r="M175" s="813"/>
      <c r="N175" s="813"/>
      <c r="O175" s="1419"/>
      <c r="P175" s="564"/>
      <c r="Q175" s="564"/>
      <c r="R175" s="564"/>
      <c r="S175" s="564"/>
      <c r="T175" s="564"/>
      <c r="U175" s="564"/>
      <c r="V175" s="564"/>
      <c r="W175" s="564"/>
      <c r="X175" s="564"/>
      <c r="Y175" s="564"/>
      <c r="Z175" s="564"/>
      <c r="AA175" s="564"/>
      <c r="AB175" s="564"/>
      <c r="AC175" s="564"/>
    </row>
    <row r="176">
      <c r="A176" s="1469">
        <v>174.0</v>
      </c>
      <c r="B176" s="566"/>
      <c r="C176" s="805"/>
      <c r="D176" s="805"/>
      <c r="E176" s="805"/>
      <c r="F176" s="1470"/>
      <c r="G176" s="811"/>
      <c r="H176" s="1471"/>
      <c r="I176" s="810"/>
      <c r="J176" s="811"/>
      <c r="K176" s="810"/>
      <c r="L176" s="812"/>
      <c r="M176" s="813"/>
      <c r="N176" s="813"/>
      <c r="O176" s="1419"/>
      <c r="P176" s="564"/>
      <c r="Q176" s="564"/>
      <c r="R176" s="564"/>
      <c r="S176" s="564"/>
      <c r="T176" s="564"/>
      <c r="U176" s="564"/>
      <c r="V176" s="564"/>
      <c r="W176" s="564"/>
      <c r="X176" s="564"/>
      <c r="Y176" s="564"/>
      <c r="Z176" s="564"/>
      <c r="AA176" s="564"/>
      <c r="AB176" s="564"/>
      <c r="AC176" s="564"/>
    </row>
    <row r="177">
      <c r="A177" s="1469">
        <v>175.0</v>
      </c>
      <c r="B177" s="566"/>
      <c r="C177" s="805"/>
      <c r="D177" s="805"/>
      <c r="E177" s="805"/>
      <c r="F177" s="1470"/>
      <c r="G177" s="811"/>
      <c r="H177" s="1471"/>
      <c r="I177" s="810"/>
      <c r="J177" s="811"/>
      <c r="K177" s="810"/>
      <c r="L177" s="812"/>
      <c r="M177" s="813"/>
      <c r="N177" s="813"/>
      <c r="O177" s="1419"/>
      <c r="P177" s="564"/>
      <c r="Q177" s="564"/>
      <c r="R177" s="564"/>
      <c r="S177" s="564"/>
      <c r="T177" s="564"/>
      <c r="U177" s="564"/>
      <c r="V177" s="564"/>
      <c r="W177" s="564"/>
      <c r="X177" s="564"/>
      <c r="Y177" s="564"/>
      <c r="Z177" s="564"/>
      <c r="AA177" s="564"/>
      <c r="AB177" s="564"/>
      <c r="AC177" s="564"/>
    </row>
    <row r="178">
      <c r="A178" s="1469"/>
      <c r="B178" s="566"/>
      <c r="C178" s="805"/>
      <c r="D178" s="805"/>
      <c r="E178" s="805"/>
      <c r="F178" s="1470"/>
      <c r="G178" s="811"/>
      <c r="H178" s="1471"/>
      <c r="I178" s="810"/>
      <c r="J178" s="811"/>
      <c r="K178" s="810"/>
      <c r="L178" s="812"/>
      <c r="M178" s="813"/>
      <c r="N178" s="813"/>
      <c r="O178" s="1419"/>
      <c r="P178" s="564"/>
      <c r="Q178" s="564"/>
      <c r="R178" s="564"/>
      <c r="S178" s="564"/>
      <c r="T178" s="564"/>
      <c r="U178" s="564"/>
      <c r="V178" s="564"/>
      <c r="W178" s="564"/>
      <c r="X178" s="564"/>
      <c r="Y178" s="564"/>
      <c r="Z178" s="564"/>
      <c r="AA178" s="564"/>
      <c r="AB178" s="564"/>
      <c r="AC178" s="564"/>
    </row>
    <row r="179">
      <c r="A179" s="1469"/>
      <c r="B179" s="566"/>
      <c r="C179" s="805"/>
      <c r="D179" s="805"/>
      <c r="E179" s="805"/>
      <c r="F179" s="1470"/>
      <c r="G179" s="811"/>
      <c r="H179" s="1471"/>
      <c r="I179" s="810"/>
      <c r="J179" s="811"/>
      <c r="K179" s="810"/>
      <c r="L179" s="812"/>
      <c r="M179" s="813"/>
      <c r="N179" s="813"/>
      <c r="O179" s="1419"/>
      <c r="P179" s="564"/>
      <c r="Q179" s="564"/>
      <c r="R179" s="564"/>
      <c r="S179" s="564"/>
      <c r="T179" s="564"/>
      <c r="U179" s="564"/>
      <c r="V179" s="564"/>
      <c r="W179" s="564"/>
      <c r="X179" s="564"/>
      <c r="Y179" s="564"/>
      <c r="Z179" s="564"/>
      <c r="AA179" s="564"/>
      <c r="AB179" s="564"/>
      <c r="AC179" s="564"/>
    </row>
    <row r="180">
      <c r="A180" s="1469"/>
      <c r="B180" s="566"/>
      <c r="C180" s="805"/>
      <c r="D180" s="805"/>
      <c r="E180" s="805"/>
      <c r="F180" s="1470"/>
      <c r="G180" s="811"/>
      <c r="H180" s="1471"/>
      <c r="I180" s="810"/>
      <c r="J180" s="811"/>
      <c r="K180" s="810"/>
      <c r="L180" s="812"/>
      <c r="M180" s="813"/>
      <c r="N180" s="813"/>
      <c r="O180" s="1419"/>
      <c r="P180" s="564"/>
      <c r="Q180" s="564"/>
      <c r="R180" s="564"/>
      <c r="S180" s="564"/>
      <c r="T180" s="564"/>
      <c r="U180" s="564"/>
      <c r="V180" s="564"/>
      <c r="W180" s="564"/>
      <c r="X180" s="564"/>
      <c r="Y180" s="564"/>
      <c r="Z180" s="564"/>
      <c r="AA180" s="564"/>
      <c r="AB180" s="564"/>
      <c r="AC180" s="564"/>
    </row>
    <row r="181">
      <c r="A181" s="1469"/>
      <c r="B181" s="566"/>
      <c r="C181" s="805"/>
      <c r="D181" s="805"/>
      <c r="E181" s="805"/>
      <c r="F181" s="1470"/>
      <c r="G181" s="811"/>
      <c r="H181" s="1471"/>
      <c r="I181" s="810"/>
      <c r="J181" s="811"/>
      <c r="K181" s="810"/>
      <c r="L181" s="812"/>
      <c r="M181" s="813"/>
      <c r="N181" s="813"/>
      <c r="O181" s="1419"/>
      <c r="P181" s="564"/>
      <c r="Q181" s="564"/>
      <c r="R181" s="564"/>
      <c r="S181" s="564"/>
      <c r="T181" s="564"/>
      <c r="U181" s="564"/>
      <c r="V181" s="564"/>
      <c r="W181" s="564"/>
      <c r="X181" s="564"/>
      <c r="Y181" s="564"/>
      <c r="Z181" s="564"/>
      <c r="AA181" s="564"/>
      <c r="AB181" s="564"/>
      <c r="AC181" s="564"/>
    </row>
    <row r="182">
      <c r="A182" s="1469"/>
      <c r="B182" s="566"/>
      <c r="C182" s="805"/>
      <c r="D182" s="805"/>
      <c r="E182" s="805"/>
      <c r="F182" s="1470"/>
      <c r="G182" s="811"/>
      <c r="H182" s="1471"/>
      <c r="I182" s="810"/>
      <c r="J182" s="811"/>
      <c r="K182" s="810"/>
      <c r="L182" s="812"/>
      <c r="M182" s="813"/>
      <c r="N182" s="813"/>
      <c r="O182" s="1419"/>
      <c r="P182" s="564"/>
      <c r="Q182" s="564"/>
      <c r="R182" s="564"/>
      <c r="S182" s="564"/>
      <c r="T182" s="564"/>
      <c r="U182" s="564"/>
      <c r="V182" s="564"/>
      <c r="W182" s="564"/>
      <c r="X182" s="564"/>
      <c r="Y182" s="564"/>
      <c r="Z182" s="564"/>
      <c r="AA182" s="564"/>
      <c r="AB182" s="564"/>
      <c r="AC182" s="564"/>
    </row>
    <row r="183">
      <c r="A183" s="1469"/>
      <c r="B183" s="566"/>
      <c r="C183" s="805"/>
      <c r="D183" s="805"/>
      <c r="E183" s="805"/>
      <c r="F183" s="1470"/>
      <c r="G183" s="811"/>
      <c r="H183" s="1471"/>
      <c r="I183" s="810"/>
      <c r="J183" s="811"/>
      <c r="K183" s="810"/>
      <c r="L183" s="812"/>
      <c r="M183" s="813"/>
      <c r="N183" s="813"/>
      <c r="O183" s="1419"/>
      <c r="P183" s="564"/>
      <c r="Q183" s="564"/>
      <c r="R183" s="564"/>
      <c r="S183" s="564"/>
      <c r="T183" s="564"/>
      <c r="U183" s="564"/>
      <c r="V183" s="564"/>
      <c r="W183" s="564"/>
      <c r="X183" s="564"/>
      <c r="Y183" s="564"/>
      <c r="Z183" s="564"/>
      <c r="AA183" s="564"/>
      <c r="AB183" s="564"/>
      <c r="AC183" s="564"/>
    </row>
    <row r="184">
      <c r="A184" s="1469"/>
      <c r="B184" s="566"/>
      <c r="C184" s="805"/>
      <c r="D184" s="805"/>
      <c r="E184" s="805"/>
      <c r="F184" s="1470"/>
      <c r="G184" s="811"/>
      <c r="H184" s="1471"/>
      <c r="I184" s="810"/>
      <c r="J184" s="811"/>
      <c r="K184" s="810"/>
      <c r="L184" s="812"/>
      <c r="M184" s="813"/>
      <c r="N184" s="813"/>
      <c r="O184" s="1419"/>
      <c r="P184" s="564"/>
      <c r="Q184" s="564"/>
      <c r="R184" s="564"/>
      <c r="S184" s="564"/>
      <c r="T184" s="564"/>
      <c r="U184" s="564"/>
      <c r="V184" s="564"/>
      <c r="W184" s="564"/>
      <c r="X184" s="564"/>
      <c r="Y184" s="564"/>
      <c r="Z184" s="564"/>
      <c r="AA184" s="564"/>
      <c r="AB184" s="564"/>
      <c r="AC184" s="564"/>
    </row>
    <row r="185">
      <c r="A185" s="1469"/>
      <c r="B185" s="566"/>
      <c r="C185" s="805"/>
      <c r="D185" s="805"/>
      <c r="E185" s="805"/>
      <c r="F185" s="1470"/>
      <c r="G185" s="811"/>
      <c r="H185" s="1471"/>
      <c r="I185" s="810"/>
      <c r="J185" s="811"/>
      <c r="K185" s="810"/>
      <c r="L185" s="812"/>
      <c r="M185" s="813"/>
      <c r="N185" s="813"/>
      <c r="O185" s="1419"/>
      <c r="P185" s="564"/>
      <c r="Q185" s="564"/>
      <c r="R185" s="564"/>
      <c r="S185" s="564"/>
      <c r="T185" s="564"/>
      <c r="U185" s="564"/>
      <c r="V185" s="564"/>
      <c r="W185" s="564"/>
      <c r="X185" s="564"/>
      <c r="Y185" s="564"/>
      <c r="Z185" s="564"/>
      <c r="AA185" s="564"/>
      <c r="AB185" s="564"/>
      <c r="AC185" s="564"/>
    </row>
    <row r="186">
      <c r="A186" s="1469"/>
      <c r="B186" s="566"/>
      <c r="C186" s="805"/>
      <c r="D186" s="805"/>
      <c r="E186" s="805"/>
      <c r="F186" s="1470"/>
      <c r="G186" s="811"/>
      <c r="H186" s="1471"/>
      <c r="I186" s="810"/>
      <c r="J186" s="811"/>
      <c r="K186" s="810"/>
      <c r="L186" s="812"/>
      <c r="M186" s="813"/>
      <c r="N186" s="813"/>
      <c r="O186" s="1419"/>
      <c r="P186" s="564"/>
      <c r="Q186" s="564"/>
      <c r="R186" s="564"/>
      <c r="S186" s="564"/>
      <c r="T186" s="564"/>
      <c r="U186" s="564"/>
      <c r="V186" s="564"/>
      <c r="W186" s="564"/>
      <c r="X186" s="564"/>
      <c r="Y186" s="564"/>
      <c r="Z186" s="564"/>
      <c r="AA186" s="564"/>
      <c r="AB186" s="564"/>
      <c r="AC186" s="564"/>
    </row>
    <row r="187">
      <c r="A187" s="1469"/>
      <c r="B187" s="566"/>
      <c r="C187" s="805"/>
      <c r="D187" s="805"/>
      <c r="E187" s="805"/>
      <c r="F187" s="1470"/>
      <c r="G187" s="811"/>
      <c r="H187" s="1471"/>
      <c r="I187" s="810"/>
      <c r="J187" s="811"/>
      <c r="K187" s="810"/>
      <c r="L187" s="812"/>
      <c r="M187" s="813"/>
      <c r="N187" s="813"/>
      <c r="O187" s="1419"/>
      <c r="P187" s="564"/>
      <c r="Q187" s="564"/>
      <c r="R187" s="564"/>
      <c r="S187" s="564"/>
      <c r="T187" s="564"/>
      <c r="U187" s="564"/>
      <c r="V187" s="564"/>
      <c r="W187" s="564"/>
      <c r="X187" s="564"/>
      <c r="Y187" s="564"/>
      <c r="Z187" s="564"/>
      <c r="AA187" s="564"/>
      <c r="AB187" s="564"/>
      <c r="AC187" s="564"/>
    </row>
    <row r="188">
      <c r="A188" s="1469"/>
      <c r="B188" s="566"/>
      <c r="C188" s="805"/>
      <c r="D188" s="805"/>
      <c r="E188" s="805"/>
      <c r="F188" s="1470"/>
      <c r="G188" s="811"/>
      <c r="H188" s="1471"/>
      <c r="I188" s="810"/>
      <c r="J188" s="811"/>
      <c r="K188" s="810"/>
      <c r="L188" s="812"/>
      <c r="M188" s="813"/>
      <c r="N188" s="813"/>
      <c r="O188" s="1419"/>
      <c r="P188" s="564"/>
      <c r="Q188" s="564"/>
      <c r="R188" s="564"/>
      <c r="S188" s="564"/>
      <c r="T188" s="564"/>
      <c r="U188" s="564"/>
      <c r="V188" s="564"/>
      <c r="W188" s="564"/>
      <c r="X188" s="564"/>
      <c r="Y188" s="564"/>
      <c r="Z188" s="564"/>
      <c r="AA188" s="564"/>
      <c r="AB188" s="564"/>
      <c r="AC188" s="564"/>
    </row>
    <row r="189">
      <c r="A189" s="1469"/>
      <c r="B189" s="566"/>
      <c r="C189" s="805"/>
      <c r="D189" s="805"/>
      <c r="E189" s="805"/>
      <c r="F189" s="1470"/>
      <c r="G189" s="811"/>
      <c r="H189" s="1471"/>
      <c r="I189" s="810"/>
      <c r="J189" s="811"/>
      <c r="K189" s="810"/>
      <c r="L189" s="812"/>
      <c r="M189" s="813"/>
      <c r="N189" s="813"/>
      <c r="O189" s="1419"/>
      <c r="P189" s="564"/>
      <c r="Q189" s="564"/>
      <c r="R189" s="564"/>
      <c r="S189" s="564"/>
      <c r="T189" s="564"/>
      <c r="U189" s="564"/>
      <c r="V189" s="564"/>
      <c r="W189" s="564"/>
      <c r="X189" s="564"/>
      <c r="Y189" s="564"/>
      <c r="Z189" s="564"/>
      <c r="AA189" s="564"/>
      <c r="AB189" s="564"/>
      <c r="AC189" s="564"/>
    </row>
    <row r="190">
      <c r="A190" s="1469"/>
      <c r="B190" s="566"/>
      <c r="C190" s="805"/>
      <c r="D190" s="805"/>
      <c r="E190" s="805"/>
      <c r="F190" s="1470"/>
      <c r="G190" s="811"/>
      <c r="H190" s="1471"/>
      <c r="I190" s="810"/>
      <c r="J190" s="811"/>
      <c r="K190" s="810"/>
      <c r="L190" s="812"/>
      <c r="M190" s="813"/>
      <c r="N190" s="813"/>
      <c r="O190" s="1419"/>
      <c r="P190" s="564"/>
      <c r="Q190" s="564"/>
      <c r="R190" s="564"/>
      <c r="S190" s="564"/>
      <c r="T190" s="564"/>
      <c r="U190" s="564"/>
      <c r="V190" s="564"/>
      <c r="W190" s="564"/>
      <c r="X190" s="564"/>
      <c r="Y190" s="564"/>
      <c r="Z190" s="564"/>
      <c r="AA190" s="564"/>
      <c r="AB190" s="564"/>
      <c r="AC190" s="564"/>
    </row>
    <row r="191">
      <c r="A191" s="1469"/>
      <c r="B191" s="566"/>
      <c r="C191" s="805"/>
      <c r="D191" s="805"/>
      <c r="E191" s="805"/>
      <c r="F191" s="1470"/>
      <c r="G191" s="811"/>
      <c r="H191" s="1471"/>
      <c r="I191" s="810"/>
      <c r="J191" s="811"/>
      <c r="K191" s="810"/>
      <c r="L191" s="812"/>
      <c r="M191" s="813"/>
      <c r="N191" s="813"/>
      <c r="O191" s="1419"/>
      <c r="P191" s="564"/>
      <c r="Q191" s="564"/>
      <c r="R191" s="564"/>
      <c r="S191" s="564"/>
      <c r="T191" s="564"/>
      <c r="U191" s="564"/>
      <c r="V191" s="564"/>
      <c r="W191" s="564"/>
      <c r="X191" s="564"/>
      <c r="Y191" s="564"/>
      <c r="Z191" s="564"/>
      <c r="AA191" s="564"/>
      <c r="AB191" s="564"/>
      <c r="AC191" s="564"/>
    </row>
    <row r="192">
      <c r="A192" s="1469"/>
      <c r="B192" s="566"/>
      <c r="C192" s="805"/>
      <c r="D192" s="805"/>
      <c r="E192" s="805"/>
      <c r="F192" s="1470"/>
      <c r="G192" s="811"/>
      <c r="H192" s="1471"/>
      <c r="I192" s="810"/>
      <c r="J192" s="811"/>
      <c r="K192" s="810"/>
      <c r="L192" s="812"/>
      <c r="M192" s="813"/>
      <c r="N192" s="813"/>
      <c r="O192" s="1419"/>
      <c r="P192" s="564"/>
      <c r="Q192" s="564"/>
      <c r="R192" s="564"/>
      <c r="S192" s="564"/>
      <c r="T192" s="564"/>
      <c r="U192" s="564"/>
      <c r="V192" s="564"/>
      <c r="W192" s="564"/>
      <c r="X192" s="564"/>
      <c r="Y192" s="564"/>
      <c r="Z192" s="564"/>
      <c r="AA192" s="564"/>
      <c r="AB192" s="564"/>
      <c r="AC192" s="564"/>
    </row>
    <row r="193">
      <c r="A193" s="1469"/>
      <c r="B193" s="566"/>
      <c r="C193" s="805"/>
      <c r="D193" s="805"/>
      <c r="E193" s="805"/>
      <c r="F193" s="1470"/>
      <c r="G193" s="811"/>
      <c r="H193" s="1471"/>
      <c r="I193" s="810"/>
      <c r="J193" s="811"/>
      <c r="K193" s="810"/>
      <c r="L193" s="812"/>
      <c r="M193" s="813"/>
      <c r="N193" s="813"/>
      <c r="O193" s="1419"/>
      <c r="P193" s="564"/>
      <c r="Q193" s="564"/>
      <c r="R193" s="564"/>
      <c r="S193" s="564"/>
      <c r="T193" s="564"/>
      <c r="U193" s="564"/>
      <c r="V193" s="564"/>
      <c r="W193" s="564"/>
      <c r="X193" s="564"/>
      <c r="Y193" s="564"/>
      <c r="Z193" s="564"/>
      <c r="AA193" s="564"/>
      <c r="AB193" s="564"/>
      <c r="AC193" s="564"/>
    </row>
    <row r="194">
      <c r="A194" s="1469"/>
      <c r="B194" s="566"/>
      <c r="C194" s="805"/>
      <c r="D194" s="805"/>
      <c r="E194" s="805"/>
      <c r="F194" s="1470"/>
      <c r="G194" s="811"/>
      <c r="H194" s="1471"/>
      <c r="I194" s="810"/>
      <c r="J194" s="811"/>
      <c r="K194" s="810"/>
      <c r="L194" s="812"/>
      <c r="M194" s="813"/>
      <c r="N194" s="813"/>
      <c r="O194" s="1419"/>
      <c r="P194" s="564"/>
      <c r="Q194" s="564"/>
      <c r="R194" s="564"/>
      <c r="S194" s="564"/>
      <c r="T194" s="564"/>
      <c r="U194" s="564"/>
      <c r="V194" s="564"/>
      <c r="W194" s="564"/>
      <c r="X194" s="564"/>
      <c r="Y194" s="564"/>
      <c r="Z194" s="564"/>
      <c r="AA194" s="564"/>
      <c r="AB194" s="564"/>
      <c r="AC194" s="564"/>
    </row>
    <row r="195">
      <c r="A195" s="1469"/>
      <c r="B195" s="566"/>
      <c r="C195" s="805"/>
      <c r="D195" s="805"/>
      <c r="E195" s="805"/>
      <c r="F195" s="1470"/>
      <c r="G195" s="811"/>
      <c r="H195" s="1471"/>
      <c r="I195" s="810"/>
      <c r="J195" s="811"/>
      <c r="K195" s="810"/>
      <c r="L195" s="812"/>
      <c r="M195" s="813"/>
      <c r="N195" s="813"/>
      <c r="O195" s="1419"/>
      <c r="P195" s="564"/>
      <c r="Q195" s="564"/>
      <c r="R195" s="564"/>
      <c r="S195" s="564"/>
      <c r="T195" s="564"/>
      <c r="U195" s="564"/>
      <c r="V195" s="564"/>
      <c r="W195" s="564"/>
      <c r="X195" s="564"/>
      <c r="Y195" s="564"/>
      <c r="Z195" s="564"/>
      <c r="AA195" s="564"/>
      <c r="AB195" s="564"/>
      <c r="AC195" s="564"/>
    </row>
    <row r="196">
      <c r="A196" s="1469"/>
      <c r="B196" s="566"/>
      <c r="C196" s="805"/>
      <c r="D196" s="805"/>
      <c r="E196" s="805"/>
      <c r="F196" s="1470"/>
      <c r="G196" s="811"/>
      <c r="H196" s="1471"/>
      <c r="I196" s="810"/>
      <c r="J196" s="811"/>
      <c r="K196" s="810"/>
      <c r="L196" s="812"/>
      <c r="M196" s="813"/>
      <c r="N196" s="813"/>
      <c r="O196" s="1419"/>
      <c r="P196" s="564"/>
      <c r="Q196" s="564"/>
      <c r="R196" s="564"/>
      <c r="S196" s="564"/>
      <c r="T196" s="564"/>
      <c r="U196" s="564"/>
      <c r="V196" s="564"/>
      <c r="W196" s="564"/>
      <c r="X196" s="564"/>
      <c r="Y196" s="564"/>
      <c r="Z196" s="564"/>
      <c r="AA196" s="564"/>
      <c r="AB196" s="564"/>
      <c r="AC196" s="564"/>
    </row>
    <row r="197">
      <c r="A197" s="1469"/>
      <c r="B197" s="566"/>
      <c r="C197" s="805"/>
      <c r="D197" s="805"/>
      <c r="E197" s="805"/>
      <c r="F197" s="1470"/>
      <c r="G197" s="811"/>
      <c r="H197" s="1471"/>
      <c r="I197" s="810"/>
      <c r="J197" s="811"/>
      <c r="K197" s="810"/>
      <c r="L197" s="812"/>
      <c r="M197" s="813"/>
      <c r="N197" s="813"/>
      <c r="O197" s="1419"/>
      <c r="P197" s="564"/>
      <c r="Q197" s="564"/>
      <c r="R197" s="564"/>
      <c r="S197" s="564"/>
      <c r="T197" s="564"/>
      <c r="U197" s="564"/>
      <c r="V197" s="564"/>
      <c r="W197" s="564"/>
      <c r="X197" s="564"/>
      <c r="Y197" s="564"/>
      <c r="Z197" s="564"/>
      <c r="AA197" s="564"/>
      <c r="AB197" s="564"/>
      <c r="AC197" s="564"/>
    </row>
    <row r="198">
      <c r="A198" s="1469"/>
      <c r="B198" s="566"/>
      <c r="C198" s="805"/>
      <c r="D198" s="805"/>
      <c r="E198" s="805"/>
      <c r="F198" s="1470"/>
      <c r="G198" s="811"/>
      <c r="H198" s="1471"/>
      <c r="I198" s="810"/>
      <c r="J198" s="811"/>
      <c r="K198" s="810"/>
      <c r="L198" s="812"/>
      <c r="M198" s="813"/>
      <c r="N198" s="813"/>
      <c r="O198" s="1419"/>
      <c r="P198" s="564"/>
      <c r="Q198" s="564"/>
      <c r="R198" s="564"/>
      <c r="S198" s="564"/>
      <c r="T198" s="564"/>
      <c r="U198" s="564"/>
      <c r="V198" s="564"/>
      <c r="W198" s="564"/>
      <c r="X198" s="564"/>
      <c r="Y198" s="564"/>
      <c r="Z198" s="564"/>
      <c r="AA198" s="564"/>
      <c r="AB198" s="564"/>
      <c r="AC198" s="564"/>
    </row>
    <row r="199">
      <c r="A199" s="1469"/>
      <c r="B199" s="566"/>
      <c r="C199" s="805"/>
      <c r="D199" s="805"/>
      <c r="E199" s="805"/>
      <c r="F199" s="1470"/>
      <c r="G199" s="811"/>
      <c r="H199" s="1471"/>
      <c r="I199" s="810"/>
      <c r="J199" s="811"/>
      <c r="K199" s="810"/>
      <c r="L199" s="812"/>
      <c r="M199" s="813"/>
      <c r="N199" s="813"/>
      <c r="O199" s="1419"/>
      <c r="P199" s="564"/>
      <c r="Q199" s="564"/>
      <c r="R199" s="564"/>
      <c r="S199" s="564"/>
      <c r="T199" s="564"/>
      <c r="U199" s="564"/>
      <c r="V199" s="564"/>
      <c r="W199" s="564"/>
      <c r="X199" s="564"/>
      <c r="Y199" s="564"/>
      <c r="Z199" s="564"/>
      <c r="AA199" s="564"/>
      <c r="AB199" s="564"/>
      <c r="AC199" s="564"/>
    </row>
    <row r="200">
      <c r="A200" s="1469"/>
      <c r="B200" s="566"/>
      <c r="C200" s="805"/>
      <c r="D200" s="805"/>
      <c r="E200" s="805"/>
      <c r="F200" s="1470"/>
      <c r="G200" s="811"/>
      <c r="H200" s="1471"/>
      <c r="I200" s="810"/>
      <c r="J200" s="811"/>
      <c r="K200" s="810"/>
      <c r="L200" s="812"/>
      <c r="M200" s="813"/>
      <c r="N200" s="813"/>
      <c r="O200" s="1419"/>
      <c r="P200" s="564"/>
      <c r="Q200" s="564"/>
      <c r="R200" s="564"/>
      <c r="S200" s="564"/>
      <c r="T200" s="564"/>
      <c r="U200" s="564"/>
      <c r="V200" s="564"/>
      <c r="W200" s="564"/>
      <c r="X200" s="564"/>
      <c r="Y200" s="564"/>
      <c r="Z200" s="564"/>
      <c r="AA200" s="564"/>
      <c r="AB200" s="564"/>
      <c r="AC200" s="564"/>
    </row>
    <row r="201">
      <c r="A201" s="1469"/>
      <c r="B201" s="566"/>
      <c r="C201" s="805"/>
      <c r="D201" s="805"/>
      <c r="E201" s="805"/>
      <c r="F201" s="1470"/>
      <c r="G201" s="811"/>
      <c r="H201" s="1471"/>
      <c r="I201" s="810"/>
      <c r="J201" s="811"/>
      <c r="K201" s="810"/>
      <c r="L201" s="812"/>
      <c r="M201" s="813"/>
      <c r="N201" s="813"/>
      <c r="O201" s="1419"/>
      <c r="P201" s="564"/>
      <c r="Q201" s="564"/>
      <c r="R201" s="564"/>
      <c r="S201" s="564"/>
      <c r="T201" s="564"/>
      <c r="U201" s="564"/>
      <c r="V201" s="564"/>
      <c r="W201" s="564"/>
      <c r="X201" s="564"/>
      <c r="Y201" s="564"/>
      <c r="Z201" s="564"/>
      <c r="AA201" s="564"/>
      <c r="AB201" s="564"/>
      <c r="AC201" s="564"/>
    </row>
    <row r="202">
      <c r="A202" s="1469"/>
      <c r="B202" s="566"/>
      <c r="C202" s="805"/>
      <c r="D202" s="805"/>
      <c r="E202" s="805"/>
      <c r="F202" s="1470"/>
      <c r="G202" s="811"/>
      <c r="H202" s="1471"/>
      <c r="I202" s="810"/>
      <c r="J202" s="811"/>
      <c r="K202" s="810"/>
      <c r="L202" s="812"/>
      <c r="M202" s="813"/>
      <c r="N202" s="813"/>
      <c r="O202" s="1419"/>
      <c r="P202" s="564"/>
      <c r="Q202" s="564"/>
      <c r="R202" s="564"/>
      <c r="S202" s="564"/>
      <c r="T202" s="564"/>
      <c r="U202" s="564"/>
      <c r="V202" s="564"/>
      <c r="W202" s="564"/>
      <c r="X202" s="564"/>
      <c r="Y202" s="564"/>
      <c r="Z202" s="564"/>
      <c r="AA202" s="564"/>
      <c r="AB202" s="564"/>
      <c r="AC202" s="564"/>
    </row>
    <row r="203">
      <c r="A203" s="1469"/>
      <c r="B203" s="566"/>
      <c r="C203" s="805"/>
      <c r="D203" s="805"/>
      <c r="E203" s="805"/>
      <c r="F203" s="1470"/>
      <c r="G203" s="811"/>
      <c r="H203" s="1471"/>
      <c r="I203" s="810"/>
      <c r="J203" s="811"/>
      <c r="K203" s="810"/>
      <c r="L203" s="812"/>
      <c r="M203" s="813"/>
      <c r="N203" s="813"/>
      <c r="O203" s="1419"/>
      <c r="P203" s="564"/>
      <c r="Q203" s="564"/>
      <c r="R203" s="564"/>
      <c r="S203" s="564"/>
      <c r="T203" s="564"/>
      <c r="U203" s="564"/>
      <c r="V203" s="564"/>
      <c r="W203" s="564"/>
      <c r="X203" s="564"/>
      <c r="Y203" s="564"/>
      <c r="Z203" s="564"/>
      <c r="AA203" s="564"/>
      <c r="AB203" s="564"/>
      <c r="AC203" s="564"/>
    </row>
    <row r="204">
      <c r="A204" s="1469"/>
      <c r="B204" s="566"/>
      <c r="C204" s="805"/>
      <c r="D204" s="805"/>
      <c r="E204" s="805"/>
      <c r="F204" s="1470"/>
      <c r="G204" s="811"/>
      <c r="H204" s="1471"/>
      <c r="I204" s="810"/>
      <c r="J204" s="811"/>
      <c r="K204" s="810"/>
      <c r="L204" s="812"/>
      <c r="M204" s="813"/>
      <c r="N204" s="813"/>
      <c r="O204" s="1419"/>
      <c r="P204" s="564"/>
      <c r="Q204" s="564"/>
      <c r="R204" s="564"/>
      <c r="S204" s="564"/>
      <c r="T204" s="564"/>
      <c r="U204" s="564"/>
      <c r="V204" s="564"/>
      <c r="W204" s="564"/>
      <c r="X204" s="564"/>
      <c r="Y204" s="564"/>
      <c r="Z204" s="564"/>
      <c r="AA204" s="564"/>
      <c r="AB204" s="564"/>
      <c r="AC204" s="564"/>
    </row>
    <row r="205">
      <c r="A205" s="1469"/>
      <c r="B205" s="566"/>
      <c r="C205" s="805"/>
      <c r="D205" s="805"/>
      <c r="E205" s="805"/>
      <c r="F205" s="1470"/>
      <c r="G205" s="811"/>
      <c r="H205" s="1471"/>
      <c r="I205" s="810"/>
      <c r="J205" s="811"/>
      <c r="K205" s="810"/>
      <c r="L205" s="812"/>
      <c r="M205" s="813"/>
      <c r="N205" s="813"/>
      <c r="O205" s="1419"/>
      <c r="P205" s="564"/>
      <c r="Q205" s="564"/>
      <c r="R205" s="564"/>
      <c r="S205" s="564"/>
      <c r="T205" s="564"/>
      <c r="U205" s="564"/>
      <c r="V205" s="564"/>
      <c r="W205" s="564"/>
      <c r="X205" s="564"/>
      <c r="Y205" s="564"/>
      <c r="Z205" s="564"/>
      <c r="AA205" s="564"/>
      <c r="AB205" s="564"/>
      <c r="AC205" s="564"/>
    </row>
    <row r="206">
      <c r="A206" s="1469"/>
      <c r="B206" s="566"/>
      <c r="C206" s="805"/>
      <c r="D206" s="805"/>
      <c r="E206" s="805"/>
      <c r="F206" s="1470"/>
      <c r="G206" s="811"/>
      <c r="H206" s="1471"/>
      <c r="I206" s="810"/>
      <c r="J206" s="811"/>
      <c r="K206" s="810"/>
      <c r="L206" s="812"/>
      <c r="M206" s="813"/>
      <c r="N206" s="813"/>
      <c r="O206" s="1419"/>
      <c r="P206" s="564"/>
      <c r="Q206" s="564"/>
      <c r="R206" s="564"/>
      <c r="S206" s="564"/>
      <c r="T206" s="564"/>
      <c r="U206" s="564"/>
      <c r="V206" s="564"/>
      <c r="W206" s="564"/>
      <c r="X206" s="564"/>
      <c r="Y206" s="564"/>
      <c r="Z206" s="564"/>
      <c r="AA206" s="564"/>
      <c r="AB206" s="564"/>
      <c r="AC206" s="564"/>
    </row>
    <row r="207">
      <c r="A207" s="1469"/>
      <c r="B207" s="566"/>
      <c r="C207" s="805"/>
      <c r="D207" s="805"/>
      <c r="E207" s="805"/>
      <c r="F207" s="1470"/>
      <c r="G207" s="811"/>
      <c r="H207" s="1471"/>
      <c r="I207" s="810"/>
      <c r="J207" s="811"/>
      <c r="K207" s="810"/>
      <c r="L207" s="812"/>
      <c r="M207" s="813"/>
      <c r="N207" s="813"/>
      <c r="O207" s="1419"/>
      <c r="P207" s="564"/>
      <c r="Q207" s="564"/>
      <c r="R207" s="564"/>
      <c r="S207" s="564"/>
      <c r="T207" s="564"/>
      <c r="U207" s="564"/>
      <c r="V207" s="564"/>
      <c r="W207" s="564"/>
      <c r="X207" s="564"/>
      <c r="Y207" s="564"/>
      <c r="Z207" s="564"/>
      <c r="AA207" s="564"/>
      <c r="AB207" s="564"/>
      <c r="AC207" s="564"/>
    </row>
    <row r="208">
      <c r="A208" s="1469"/>
      <c r="B208" s="566"/>
      <c r="C208" s="805"/>
      <c r="D208" s="805"/>
      <c r="E208" s="805"/>
      <c r="F208" s="1470"/>
      <c r="G208" s="811"/>
      <c r="H208" s="1471"/>
      <c r="I208" s="810"/>
      <c r="J208" s="811"/>
      <c r="K208" s="810"/>
      <c r="L208" s="812"/>
      <c r="M208" s="813"/>
      <c r="N208" s="813"/>
      <c r="O208" s="1419"/>
      <c r="P208" s="564"/>
      <c r="Q208" s="564"/>
      <c r="R208" s="564"/>
      <c r="S208" s="564"/>
      <c r="T208" s="564"/>
      <c r="U208" s="564"/>
      <c r="V208" s="564"/>
      <c r="W208" s="564"/>
      <c r="X208" s="564"/>
      <c r="Y208" s="564"/>
      <c r="Z208" s="564"/>
      <c r="AA208" s="564"/>
      <c r="AB208" s="564"/>
      <c r="AC208" s="564"/>
    </row>
    <row r="209">
      <c r="A209" s="1469"/>
      <c r="B209" s="566"/>
      <c r="C209" s="805"/>
      <c r="D209" s="805"/>
      <c r="E209" s="805"/>
      <c r="F209" s="1470"/>
      <c r="G209" s="811"/>
      <c r="H209" s="1471"/>
      <c r="I209" s="810"/>
      <c r="J209" s="811"/>
      <c r="K209" s="810"/>
      <c r="L209" s="812"/>
      <c r="M209" s="813"/>
      <c r="N209" s="813"/>
      <c r="O209" s="1419"/>
      <c r="P209" s="564"/>
      <c r="Q209" s="564"/>
      <c r="R209" s="564"/>
      <c r="S209" s="564"/>
      <c r="T209" s="564"/>
      <c r="U209" s="564"/>
      <c r="V209" s="564"/>
      <c r="W209" s="564"/>
      <c r="X209" s="564"/>
      <c r="Y209" s="564"/>
      <c r="Z209" s="564"/>
      <c r="AA209" s="564"/>
      <c r="AB209" s="564"/>
      <c r="AC209" s="564"/>
    </row>
    <row r="210">
      <c r="A210" s="1469"/>
      <c r="B210" s="566"/>
      <c r="C210" s="805"/>
      <c r="D210" s="805"/>
      <c r="E210" s="805"/>
      <c r="F210" s="1470"/>
      <c r="G210" s="811"/>
      <c r="H210" s="1471"/>
      <c r="I210" s="810"/>
      <c r="J210" s="811"/>
      <c r="K210" s="810"/>
      <c r="L210" s="812"/>
      <c r="M210" s="813"/>
      <c r="N210" s="813"/>
      <c r="O210" s="1419"/>
      <c r="P210" s="564"/>
      <c r="Q210" s="564"/>
      <c r="R210" s="564"/>
      <c r="S210" s="564"/>
      <c r="T210" s="564"/>
      <c r="U210" s="564"/>
      <c r="V210" s="564"/>
      <c r="W210" s="564"/>
      <c r="X210" s="564"/>
      <c r="Y210" s="564"/>
      <c r="Z210" s="564"/>
      <c r="AA210" s="564"/>
      <c r="AB210" s="564"/>
      <c r="AC210" s="564"/>
    </row>
    <row r="211">
      <c r="A211" s="1469"/>
      <c r="B211" s="566"/>
      <c r="C211" s="805"/>
      <c r="D211" s="805"/>
      <c r="E211" s="805"/>
      <c r="F211" s="1470"/>
      <c r="G211" s="811"/>
      <c r="H211" s="1471"/>
      <c r="I211" s="810"/>
      <c r="J211" s="811"/>
      <c r="K211" s="810"/>
      <c r="L211" s="812"/>
      <c r="M211" s="813"/>
      <c r="N211" s="813"/>
      <c r="O211" s="1419"/>
      <c r="P211" s="564"/>
      <c r="Q211" s="564"/>
      <c r="R211" s="564"/>
      <c r="S211" s="564"/>
      <c r="T211" s="564"/>
      <c r="U211" s="564"/>
      <c r="V211" s="564"/>
      <c r="W211" s="564"/>
      <c r="X211" s="564"/>
      <c r="Y211" s="564"/>
      <c r="Z211" s="564"/>
      <c r="AA211" s="564"/>
      <c r="AB211" s="564"/>
      <c r="AC211" s="564"/>
    </row>
    <row r="212">
      <c r="A212" s="1469"/>
      <c r="B212" s="566"/>
      <c r="C212" s="805"/>
      <c r="D212" s="805"/>
      <c r="E212" s="805"/>
      <c r="F212" s="1470"/>
      <c r="G212" s="811"/>
      <c r="H212" s="1471"/>
      <c r="I212" s="810"/>
      <c r="J212" s="811"/>
      <c r="K212" s="810"/>
      <c r="L212" s="812"/>
      <c r="M212" s="813"/>
      <c r="N212" s="813"/>
      <c r="O212" s="1419"/>
      <c r="P212" s="564"/>
      <c r="Q212" s="564"/>
      <c r="R212" s="564"/>
      <c r="S212" s="564"/>
      <c r="T212" s="564"/>
      <c r="U212" s="564"/>
      <c r="V212" s="564"/>
      <c r="W212" s="564"/>
      <c r="X212" s="564"/>
      <c r="Y212" s="564"/>
      <c r="Z212" s="564"/>
      <c r="AA212" s="564"/>
      <c r="AB212" s="564"/>
      <c r="AC212" s="564"/>
    </row>
    <row r="213">
      <c r="A213" s="1469"/>
      <c r="B213" s="566"/>
      <c r="C213" s="805"/>
      <c r="D213" s="805"/>
      <c r="E213" s="805"/>
      <c r="F213" s="1470"/>
      <c r="G213" s="811"/>
      <c r="H213" s="1471"/>
      <c r="I213" s="810"/>
      <c r="J213" s="811"/>
      <c r="K213" s="810"/>
      <c r="L213" s="812"/>
      <c r="M213" s="813"/>
      <c r="N213" s="813"/>
      <c r="O213" s="1419"/>
      <c r="P213" s="564"/>
      <c r="Q213" s="564"/>
      <c r="R213" s="564"/>
      <c r="S213" s="564"/>
      <c r="T213" s="564"/>
      <c r="U213" s="564"/>
      <c r="V213" s="564"/>
      <c r="W213" s="564"/>
      <c r="X213" s="564"/>
      <c r="Y213" s="564"/>
      <c r="Z213" s="564"/>
      <c r="AA213" s="564"/>
      <c r="AB213" s="564"/>
      <c r="AC213" s="564"/>
    </row>
    <row r="214">
      <c r="A214" s="1469"/>
      <c r="B214" s="566"/>
      <c r="C214" s="805"/>
      <c r="D214" s="805"/>
      <c r="E214" s="805"/>
      <c r="F214" s="1470"/>
      <c r="G214" s="811"/>
      <c r="H214" s="1471"/>
      <c r="I214" s="810"/>
      <c r="J214" s="811"/>
      <c r="K214" s="810"/>
      <c r="L214" s="812"/>
      <c r="M214" s="813"/>
      <c r="N214" s="813"/>
      <c r="O214" s="1419"/>
      <c r="P214" s="564"/>
      <c r="Q214" s="564"/>
      <c r="R214" s="564"/>
      <c r="S214" s="564"/>
      <c r="T214" s="564"/>
      <c r="U214" s="564"/>
      <c r="V214" s="564"/>
      <c r="W214" s="564"/>
      <c r="X214" s="564"/>
      <c r="Y214" s="564"/>
      <c r="Z214" s="564"/>
      <c r="AA214" s="564"/>
      <c r="AB214" s="564"/>
      <c r="AC214" s="564"/>
    </row>
    <row r="215">
      <c r="A215" s="1469"/>
      <c r="B215" s="566"/>
      <c r="C215" s="805"/>
      <c r="D215" s="805"/>
      <c r="E215" s="805"/>
      <c r="F215" s="1470"/>
      <c r="G215" s="811"/>
      <c r="H215" s="1471"/>
      <c r="I215" s="810"/>
      <c r="J215" s="811"/>
      <c r="K215" s="810"/>
      <c r="L215" s="812"/>
      <c r="M215" s="813"/>
      <c r="N215" s="813"/>
      <c r="O215" s="1419"/>
      <c r="P215" s="564"/>
      <c r="Q215" s="564"/>
      <c r="R215" s="564"/>
      <c r="S215" s="564"/>
      <c r="T215" s="564"/>
      <c r="U215" s="564"/>
      <c r="V215" s="564"/>
      <c r="W215" s="564"/>
      <c r="X215" s="564"/>
      <c r="Y215" s="564"/>
      <c r="Z215" s="564"/>
      <c r="AA215" s="564"/>
      <c r="AB215" s="564"/>
      <c r="AC215" s="564"/>
    </row>
    <row r="216">
      <c r="A216" s="1469"/>
      <c r="B216" s="566"/>
      <c r="C216" s="805"/>
      <c r="D216" s="805"/>
      <c r="E216" s="805"/>
      <c r="F216" s="1470"/>
      <c r="G216" s="811"/>
      <c r="H216" s="1471"/>
      <c r="I216" s="810"/>
      <c r="J216" s="811"/>
      <c r="K216" s="810"/>
      <c r="L216" s="812"/>
      <c r="M216" s="813"/>
      <c r="N216" s="813"/>
      <c r="O216" s="1419"/>
      <c r="P216" s="564"/>
      <c r="Q216" s="564"/>
      <c r="R216" s="564"/>
      <c r="S216" s="564"/>
      <c r="T216" s="564"/>
      <c r="U216" s="564"/>
      <c r="V216" s="564"/>
      <c r="W216" s="564"/>
      <c r="X216" s="564"/>
      <c r="Y216" s="564"/>
      <c r="Z216" s="564"/>
      <c r="AA216" s="564"/>
      <c r="AB216" s="564"/>
      <c r="AC216" s="564"/>
    </row>
    <row r="217">
      <c r="A217" s="1469"/>
      <c r="B217" s="566"/>
      <c r="C217" s="805"/>
      <c r="D217" s="805"/>
      <c r="E217" s="805"/>
      <c r="F217" s="1470"/>
      <c r="G217" s="811"/>
      <c r="H217" s="1471"/>
      <c r="I217" s="810"/>
      <c r="J217" s="811"/>
      <c r="K217" s="810"/>
      <c r="L217" s="812"/>
      <c r="M217" s="813"/>
      <c r="N217" s="813"/>
      <c r="O217" s="1419"/>
      <c r="P217" s="564"/>
      <c r="Q217" s="564"/>
      <c r="R217" s="564"/>
      <c r="S217" s="564"/>
      <c r="T217" s="564"/>
      <c r="U217" s="564"/>
      <c r="V217" s="564"/>
      <c r="W217" s="564"/>
      <c r="X217" s="564"/>
      <c r="Y217" s="564"/>
      <c r="Z217" s="564"/>
      <c r="AA217" s="564"/>
      <c r="AB217" s="564"/>
      <c r="AC217" s="564"/>
    </row>
    <row r="218">
      <c r="A218" s="1469"/>
      <c r="B218" s="566"/>
      <c r="C218" s="805"/>
      <c r="D218" s="805"/>
      <c r="E218" s="805"/>
      <c r="F218" s="1470"/>
      <c r="G218" s="811"/>
      <c r="H218" s="1471"/>
      <c r="I218" s="810"/>
      <c r="J218" s="811"/>
      <c r="K218" s="810"/>
      <c r="L218" s="812"/>
      <c r="M218" s="813"/>
      <c r="N218" s="813"/>
      <c r="O218" s="1419"/>
      <c r="P218" s="564"/>
      <c r="Q218" s="564"/>
      <c r="R218" s="564"/>
      <c r="S218" s="564"/>
      <c r="T218" s="564"/>
      <c r="U218" s="564"/>
      <c r="V218" s="564"/>
      <c r="W218" s="564"/>
      <c r="X218" s="564"/>
      <c r="Y218" s="564"/>
      <c r="Z218" s="564"/>
      <c r="AA218" s="564"/>
      <c r="AB218" s="564"/>
      <c r="AC218" s="564"/>
    </row>
    <row r="219">
      <c r="A219" s="1469"/>
      <c r="B219" s="566"/>
      <c r="C219" s="805"/>
      <c r="D219" s="805"/>
      <c r="E219" s="805"/>
      <c r="F219" s="1470"/>
      <c r="G219" s="811"/>
      <c r="H219" s="1471"/>
      <c r="I219" s="810"/>
      <c r="J219" s="811"/>
      <c r="K219" s="810"/>
      <c r="L219" s="812"/>
      <c r="M219" s="813"/>
      <c r="N219" s="813"/>
      <c r="O219" s="1419"/>
      <c r="P219" s="564"/>
      <c r="Q219" s="564"/>
      <c r="R219" s="564"/>
      <c r="S219" s="564"/>
      <c r="T219" s="564"/>
      <c r="U219" s="564"/>
      <c r="V219" s="564"/>
      <c r="W219" s="564"/>
      <c r="X219" s="564"/>
      <c r="Y219" s="564"/>
      <c r="Z219" s="564"/>
      <c r="AA219" s="564"/>
      <c r="AB219" s="564"/>
      <c r="AC219" s="564"/>
    </row>
    <row r="220">
      <c r="A220" s="1469"/>
      <c r="B220" s="566"/>
      <c r="C220" s="805"/>
      <c r="D220" s="805"/>
      <c r="E220" s="805"/>
      <c r="F220" s="1470"/>
      <c r="G220" s="811"/>
      <c r="H220" s="1471"/>
      <c r="I220" s="810"/>
      <c r="J220" s="811"/>
      <c r="K220" s="810"/>
      <c r="L220" s="812"/>
      <c r="M220" s="813"/>
      <c r="N220" s="813"/>
      <c r="O220" s="1419"/>
      <c r="P220" s="564"/>
      <c r="Q220" s="564"/>
      <c r="R220" s="564"/>
      <c r="S220" s="564"/>
      <c r="T220" s="564"/>
      <c r="U220" s="564"/>
      <c r="V220" s="564"/>
      <c r="W220" s="564"/>
      <c r="X220" s="564"/>
      <c r="Y220" s="564"/>
      <c r="Z220" s="564"/>
      <c r="AA220" s="564"/>
      <c r="AB220" s="564"/>
      <c r="AC220" s="564"/>
    </row>
    <row r="221">
      <c r="A221" s="1469"/>
      <c r="B221" s="566"/>
      <c r="C221" s="805"/>
      <c r="D221" s="805"/>
      <c r="E221" s="805"/>
      <c r="F221" s="1470"/>
      <c r="G221" s="811"/>
      <c r="H221" s="1471"/>
      <c r="I221" s="810"/>
      <c r="J221" s="811"/>
      <c r="K221" s="810"/>
      <c r="L221" s="812"/>
      <c r="M221" s="813"/>
      <c r="N221" s="813"/>
      <c r="O221" s="1419"/>
      <c r="P221" s="564"/>
      <c r="Q221" s="564"/>
      <c r="R221" s="564"/>
      <c r="S221" s="564"/>
      <c r="T221" s="564"/>
      <c r="U221" s="564"/>
      <c r="V221" s="564"/>
      <c r="W221" s="564"/>
      <c r="X221" s="564"/>
      <c r="Y221" s="564"/>
      <c r="Z221" s="564"/>
      <c r="AA221" s="564"/>
      <c r="AB221" s="564"/>
      <c r="AC221" s="564"/>
    </row>
    <row r="222">
      <c r="A222" s="1469"/>
      <c r="B222" s="566"/>
      <c r="C222" s="805"/>
      <c r="D222" s="805"/>
      <c r="E222" s="805"/>
      <c r="F222" s="1470"/>
      <c r="G222" s="811"/>
      <c r="H222" s="1471"/>
      <c r="I222" s="810"/>
      <c r="J222" s="811"/>
      <c r="K222" s="810"/>
      <c r="L222" s="812"/>
      <c r="M222" s="813"/>
      <c r="N222" s="813"/>
      <c r="O222" s="1419"/>
      <c r="P222" s="564"/>
      <c r="Q222" s="564"/>
      <c r="R222" s="564"/>
      <c r="S222" s="564"/>
      <c r="T222" s="564"/>
      <c r="U222" s="564"/>
      <c r="V222" s="564"/>
      <c r="W222" s="564"/>
      <c r="X222" s="564"/>
      <c r="Y222" s="564"/>
      <c r="Z222" s="564"/>
      <c r="AA222" s="564"/>
      <c r="AB222" s="564"/>
      <c r="AC222" s="564"/>
    </row>
    <row r="223">
      <c r="A223" s="1469"/>
      <c r="B223" s="566"/>
      <c r="C223" s="805"/>
      <c r="D223" s="805"/>
      <c r="E223" s="805"/>
      <c r="F223" s="1470"/>
      <c r="G223" s="811"/>
      <c r="H223" s="1471"/>
      <c r="I223" s="810"/>
      <c r="J223" s="811"/>
      <c r="K223" s="810"/>
      <c r="L223" s="812"/>
      <c r="M223" s="813"/>
      <c r="N223" s="813"/>
      <c r="O223" s="1419"/>
      <c r="P223" s="564"/>
      <c r="Q223" s="564"/>
      <c r="R223" s="564"/>
      <c r="S223" s="564"/>
      <c r="T223" s="564"/>
      <c r="U223" s="564"/>
      <c r="V223" s="564"/>
      <c r="W223" s="564"/>
      <c r="X223" s="564"/>
      <c r="Y223" s="564"/>
      <c r="Z223" s="564"/>
      <c r="AA223" s="564"/>
      <c r="AB223" s="564"/>
      <c r="AC223" s="564"/>
    </row>
    <row r="224">
      <c r="A224" s="1469"/>
      <c r="B224" s="566"/>
      <c r="C224" s="805"/>
      <c r="D224" s="805"/>
      <c r="E224" s="805"/>
      <c r="F224" s="1470"/>
      <c r="G224" s="811"/>
      <c r="H224" s="1471"/>
      <c r="I224" s="810"/>
      <c r="J224" s="811"/>
      <c r="K224" s="810"/>
      <c r="L224" s="812"/>
      <c r="M224" s="813"/>
      <c r="N224" s="813"/>
      <c r="O224" s="1419"/>
      <c r="P224" s="564"/>
      <c r="Q224" s="564"/>
      <c r="R224" s="564"/>
      <c r="S224" s="564"/>
      <c r="T224" s="564"/>
      <c r="U224" s="564"/>
      <c r="V224" s="564"/>
      <c r="W224" s="564"/>
      <c r="X224" s="564"/>
      <c r="Y224" s="564"/>
      <c r="Z224" s="564"/>
      <c r="AA224" s="564"/>
      <c r="AB224" s="564"/>
      <c r="AC224" s="564"/>
    </row>
    <row r="225">
      <c r="A225" s="1469"/>
      <c r="B225" s="566"/>
      <c r="C225" s="805"/>
      <c r="D225" s="805"/>
      <c r="E225" s="805"/>
      <c r="F225" s="1470"/>
      <c r="G225" s="811"/>
      <c r="H225" s="1471"/>
      <c r="I225" s="810"/>
      <c r="J225" s="811"/>
      <c r="K225" s="810"/>
      <c r="L225" s="812"/>
      <c r="M225" s="813"/>
      <c r="N225" s="813"/>
      <c r="O225" s="1419"/>
      <c r="P225" s="564"/>
      <c r="Q225" s="564"/>
      <c r="R225" s="564"/>
      <c r="S225" s="564"/>
      <c r="T225" s="564"/>
      <c r="U225" s="564"/>
      <c r="V225" s="564"/>
      <c r="W225" s="564"/>
      <c r="X225" s="564"/>
      <c r="Y225" s="564"/>
      <c r="Z225" s="564"/>
      <c r="AA225" s="564"/>
      <c r="AB225" s="564"/>
      <c r="AC225" s="564"/>
    </row>
    <row r="226">
      <c r="A226" s="1469"/>
      <c r="B226" s="566"/>
      <c r="C226" s="805"/>
      <c r="D226" s="805"/>
      <c r="E226" s="805"/>
      <c r="F226" s="1470"/>
      <c r="G226" s="811"/>
      <c r="H226" s="1471"/>
      <c r="I226" s="810"/>
      <c r="J226" s="811"/>
      <c r="K226" s="810"/>
      <c r="L226" s="812"/>
      <c r="M226" s="813"/>
      <c r="N226" s="813"/>
      <c r="O226" s="1419"/>
      <c r="P226" s="564"/>
      <c r="Q226" s="564"/>
      <c r="R226" s="564"/>
      <c r="S226" s="564"/>
      <c r="T226" s="564"/>
      <c r="U226" s="564"/>
      <c r="V226" s="564"/>
      <c r="W226" s="564"/>
      <c r="X226" s="564"/>
      <c r="Y226" s="564"/>
      <c r="Z226" s="564"/>
      <c r="AA226" s="564"/>
      <c r="AB226" s="564"/>
      <c r="AC226" s="564"/>
    </row>
    <row r="227">
      <c r="A227" s="1469"/>
      <c r="B227" s="566"/>
      <c r="C227" s="805"/>
      <c r="D227" s="805"/>
      <c r="E227" s="805"/>
      <c r="F227" s="1470"/>
      <c r="G227" s="811"/>
      <c r="H227" s="1471"/>
      <c r="I227" s="810"/>
      <c r="J227" s="811"/>
      <c r="K227" s="810"/>
      <c r="L227" s="812"/>
      <c r="M227" s="813"/>
      <c r="N227" s="813"/>
      <c r="O227" s="1419"/>
      <c r="P227" s="564"/>
      <c r="Q227" s="564"/>
      <c r="R227" s="564"/>
      <c r="S227" s="564"/>
      <c r="T227" s="564"/>
      <c r="U227" s="564"/>
      <c r="V227" s="564"/>
      <c r="W227" s="564"/>
      <c r="X227" s="564"/>
      <c r="Y227" s="564"/>
      <c r="Z227" s="564"/>
      <c r="AA227" s="564"/>
      <c r="AB227" s="564"/>
      <c r="AC227" s="564"/>
    </row>
    <row r="228">
      <c r="A228" s="1469"/>
      <c r="B228" s="566"/>
      <c r="C228" s="805"/>
      <c r="D228" s="805"/>
      <c r="E228" s="805"/>
      <c r="F228" s="1470"/>
      <c r="G228" s="811"/>
      <c r="H228" s="1471"/>
      <c r="I228" s="810"/>
      <c r="J228" s="811"/>
      <c r="K228" s="810"/>
      <c r="L228" s="812"/>
      <c r="M228" s="813"/>
      <c r="N228" s="813"/>
      <c r="O228" s="1419"/>
      <c r="P228" s="564"/>
      <c r="Q228" s="564"/>
      <c r="R228" s="564"/>
      <c r="S228" s="564"/>
      <c r="T228" s="564"/>
      <c r="U228" s="564"/>
      <c r="V228" s="564"/>
      <c r="W228" s="564"/>
      <c r="X228" s="564"/>
      <c r="Y228" s="564"/>
      <c r="Z228" s="564"/>
      <c r="AA228" s="564"/>
      <c r="AB228" s="564"/>
      <c r="AC228" s="564"/>
    </row>
    <row r="229">
      <c r="A229" s="1469"/>
      <c r="B229" s="566"/>
      <c r="C229" s="805"/>
      <c r="D229" s="805"/>
      <c r="E229" s="805"/>
      <c r="F229" s="1470"/>
      <c r="G229" s="811"/>
      <c r="H229" s="1471"/>
      <c r="I229" s="810"/>
      <c r="J229" s="811"/>
      <c r="K229" s="810"/>
      <c r="L229" s="812"/>
      <c r="M229" s="813"/>
      <c r="N229" s="813"/>
      <c r="O229" s="1419"/>
      <c r="P229" s="564"/>
      <c r="Q229" s="564"/>
      <c r="R229" s="564"/>
      <c r="S229" s="564"/>
      <c r="T229" s="564"/>
      <c r="U229" s="564"/>
      <c r="V229" s="564"/>
      <c r="W229" s="564"/>
      <c r="X229" s="564"/>
      <c r="Y229" s="564"/>
      <c r="Z229" s="564"/>
      <c r="AA229" s="564"/>
      <c r="AB229" s="564"/>
      <c r="AC229" s="564"/>
    </row>
    <row r="230">
      <c r="A230" s="1469"/>
      <c r="B230" s="566"/>
      <c r="C230" s="805"/>
      <c r="D230" s="805"/>
      <c r="E230" s="805"/>
      <c r="F230" s="1470"/>
      <c r="G230" s="811"/>
      <c r="H230" s="1471"/>
      <c r="I230" s="810"/>
      <c r="J230" s="811"/>
      <c r="K230" s="810"/>
      <c r="L230" s="812"/>
      <c r="M230" s="813"/>
      <c r="N230" s="813"/>
      <c r="O230" s="1419"/>
      <c r="P230" s="564"/>
      <c r="Q230" s="564"/>
      <c r="R230" s="564"/>
      <c r="S230" s="564"/>
      <c r="T230" s="564"/>
      <c r="U230" s="564"/>
      <c r="V230" s="564"/>
      <c r="W230" s="564"/>
      <c r="X230" s="564"/>
      <c r="Y230" s="564"/>
      <c r="Z230" s="564"/>
      <c r="AA230" s="564"/>
      <c r="AB230" s="564"/>
      <c r="AC230" s="564"/>
    </row>
    <row r="231">
      <c r="A231" s="1469"/>
      <c r="B231" s="566"/>
      <c r="C231" s="805"/>
      <c r="D231" s="805"/>
      <c r="E231" s="805"/>
      <c r="F231" s="1470"/>
      <c r="G231" s="811"/>
      <c r="H231" s="1471"/>
      <c r="I231" s="810"/>
      <c r="J231" s="811"/>
      <c r="K231" s="810"/>
      <c r="L231" s="812"/>
      <c r="M231" s="813"/>
      <c r="N231" s="813"/>
      <c r="O231" s="1419"/>
      <c r="P231" s="564"/>
      <c r="Q231" s="564"/>
      <c r="R231" s="564"/>
      <c r="S231" s="564"/>
      <c r="T231" s="564"/>
      <c r="U231" s="564"/>
      <c r="V231" s="564"/>
      <c r="W231" s="564"/>
      <c r="X231" s="564"/>
      <c r="Y231" s="564"/>
      <c r="Z231" s="564"/>
      <c r="AA231" s="564"/>
      <c r="AB231" s="564"/>
      <c r="AC231" s="564"/>
    </row>
    <row r="232">
      <c r="A232" s="1469"/>
      <c r="B232" s="566"/>
      <c r="C232" s="805"/>
      <c r="D232" s="805"/>
      <c r="E232" s="805"/>
      <c r="F232" s="1470"/>
      <c r="G232" s="811"/>
      <c r="H232" s="1471"/>
      <c r="I232" s="810"/>
      <c r="J232" s="811"/>
      <c r="K232" s="810"/>
      <c r="L232" s="812"/>
      <c r="M232" s="813"/>
      <c r="N232" s="813"/>
      <c r="O232" s="1419"/>
      <c r="P232" s="564"/>
      <c r="Q232" s="564"/>
      <c r="R232" s="564"/>
      <c r="S232" s="564"/>
      <c r="T232" s="564"/>
      <c r="U232" s="564"/>
      <c r="V232" s="564"/>
      <c r="W232" s="564"/>
      <c r="X232" s="564"/>
      <c r="Y232" s="564"/>
      <c r="Z232" s="564"/>
      <c r="AA232" s="564"/>
      <c r="AB232" s="564"/>
      <c r="AC232" s="564"/>
    </row>
    <row r="233">
      <c r="A233" s="1469"/>
      <c r="B233" s="566"/>
      <c r="C233" s="805"/>
      <c r="D233" s="805"/>
      <c r="E233" s="805"/>
      <c r="F233" s="1470"/>
      <c r="G233" s="811"/>
      <c r="H233" s="1471"/>
      <c r="I233" s="810"/>
      <c r="J233" s="811"/>
      <c r="K233" s="810"/>
      <c r="L233" s="812"/>
      <c r="M233" s="813"/>
      <c r="N233" s="813"/>
      <c r="O233" s="1419"/>
      <c r="P233" s="564"/>
      <c r="Q233" s="564"/>
      <c r="R233" s="564"/>
      <c r="S233" s="564"/>
      <c r="T233" s="564"/>
      <c r="U233" s="564"/>
      <c r="V233" s="564"/>
      <c r="W233" s="564"/>
      <c r="X233" s="564"/>
      <c r="Y233" s="564"/>
      <c r="Z233" s="564"/>
      <c r="AA233" s="564"/>
      <c r="AB233" s="564"/>
      <c r="AC233" s="564"/>
    </row>
    <row r="234">
      <c r="A234" s="1469"/>
      <c r="B234" s="566"/>
      <c r="C234" s="805"/>
      <c r="D234" s="805"/>
      <c r="E234" s="805"/>
      <c r="F234" s="1470"/>
      <c r="G234" s="811"/>
      <c r="H234" s="1471"/>
      <c r="I234" s="810"/>
      <c r="J234" s="811"/>
      <c r="K234" s="810"/>
      <c r="L234" s="812"/>
      <c r="M234" s="813"/>
      <c r="N234" s="813"/>
      <c r="O234" s="1419"/>
      <c r="P234" s="564"/>
      <c r="Q234" s="564"/>
      <c r="R234" s="564"/>
      <c r="S234" s="564"/>
      <c r="T234" s="564"/>
      <c r="U234" s="564"/>
      <c r="V234" s="564"/>
      <c r="W234" s="564"/>
      <c r="X234" s="564"/>
      <c r="Y234" s="564"/>
      <c r="Z234" s="564"/>
      <c r="AA234" s="564"/>
      <c r="AB234" s="564"/>
      <c r="AC234" s="564"/>
    </row>
    <row r="235">
      <c r="A235" s="1469"/>
      <c r="B235" s="566"/>
      <c r="C235" s="805"/>
      <c r="D235" s="805"/>
      <c r="E235" s="805"/>
      <c r="F235" s="1470"/>
      <c r="G235" s="811"/>
      <c r="H235" s="1471"/>
      <c r="I235" s="810"/>
      <c r="J235" s="811"/>
      <c r="K235" s="810"/>
      <c r="L235" s="812"/>
      <c r="M235" s="813"/>
      <c r="N235" s="813"/>
      <c r="O235" s="1419"/>
      <c r="P235" s="564"/>
      <c r="Q235" s="564"/>
      <c r="R235" s="564"/>
      <c r="S235" s="564"/>
      <c r="T235" s="564"/>
      <c r="U235" s="564"/>
      <c r="V235" s="564"/>
      <c r="W235" s="564"/>
      <c r="X235" s="564"/>
      <c r="Y235" s="564"/>
      <c r="Z235" s="564"/>
      <c r="AA235" s="564"/>
      <c r="AB235" s="564"/>
      <c r="AC235" s="564"/>
    </row>
    <row r="236">
      <c r="A236" s="1469"/>
      <c r="B236" s="566"/>
      <c r="C236" s="805"/>
      <c r="D236" s="805"/>
      <c r="E236" s="805"/>
      <c r="F236" s="1470"/>
      <c r="G236" s="811"/>
      <c r="H236" s="1471"/>
      <c r="I236" s="810"/>
      <c r="J236" s="811"/>
      <c r="K236" s="810"/>
      <c r="L236" s="812"/>
      <c r="M236" s="813"/>
      <c r="N236" s="813"/>
      <c r="O236" s="1419"/>
      <c r="P236" s="564"/>
      <c r="Q236" s="564"/>
      <c r="R236" s="564"/>
      <c r="S236" s="564"/>
      <c r="T236" s="564"/>
      <c r="U236" s="564"/>
      <c r="V236" s="564"/>
      <c r="W236" s="564"/>
      <c r="X236" s="564"/>
      <c r="Y236" s="564"/>
      <c r="Z236" s="564"/>
      <c r="AA236" s="564"/>
      <c r="AB236" s="564"/>
      <c r="AC236" s="564"/>
    </row>
    <row r="237">
      <c r="A237" s="1469"/>
      <c r="B237" s="566"/>
      <c r="C237" s="805"/>
      <c r="D237" s="805"/>
      <c r="E237" s="805"/>
      <c r="F237" s="1470"/>
      <c r="G237" s="811"/>
      <c r="H237" s="1471"/>
      <c r="I237" s="810"/>
      <c r="J237" s="811"/>
      <c r="K237" s="810"/>
      <c r="L237" s="812"/>
      <c r="M237" s="813"/>
      <c r="N237" s="813"/>
      <c r="O237" s="1419"/>
      <c r="P237" s="564"/>
      <c r="Q237" s="564"/>
      <c r="R237" s="564"/>
      <c r="S237" s="564"/>
      <c r="T237" s="564"/>
      <c r="U237" s="564"/>
      <c r="V237" s="564"/>
      <c r="W237" s="564"/>
      <c r="X237" s="564"/>
      <c r="Y237" s="564"/>
      <c r="Z237" s="564"/>
      <c r="AA237" s="564"/>
      <c r="AB237" s="564"/>
      <c r="AC237" s="564"/>
    </row>
    <row r="238">
      <c r="A238" s="1469"/>
      <c r="B238" s="566"/>
      <c r="C238" s="805"/>
      <c r="D238" s="805"/>
      <c r="E238" s="805"/>
      <c r="F238" s="1470"/>
      <c r="G238" s="811"/>
      <c r="H238" s="1471"/>
      <c r="I238" s="810"/>
      <c r="J238" s="811"/>
      <c r="K238" s="810"/>
      <c r="L238" s="812"/>
      <c r="M238" s="813"/>
      <c r="N238" s="813"/>
      <c r="O238" s="1419"/>
      <c r="P238" s="564"/>
      <c r="Q238" s="564"/>
      <c r="R238" s="564"/>
      <c r="S238" s="564"/>
      <c r="T238" s="564"/>
      <c r="U238" s="564"/>
      <c r="V238" s="564"/>
      <c r="W238" s="564"/>
      <c r="X238" s="564"/>
      <c r="Y238" s="564"/>
      <c r="Z238" s="564"/>
      <c r="AA238" s="564"/>
      <c r="AB238" s="564"/>
      <c r="AC238" s="564"/>
    </row>
    <row r="239">
      <c r="A239" s="1469"/>
      <c r="B239" s="566"/>
      <c r="C239" s="805"/>
      <c r="D239" s="805"/>
      <c r="E239" s="805"/>
      <c r="F239" s="1470"/>
      <c r="G239" s="811"/>
      <c r="H239" s="1471"/>
      <c r="I239" s="810"/>
      <c r="J239" s="811"/>
      <c r="K239" s="810"/>
      <c r="L239" s="812"/>
      <c r="M239" s="813"/>
      <c r="N239" s="813"/>
      <c r="O239" s="1419"/>
      <c r="P239" s="564"/>
      <c r="Q239" s="564"/>
      <c r="R239" s="564"/>
      <c r="S239" s="564"/>
      <c r="T239" s="564"/>
      <c r="U239" s="564"/>
      <c r="V239" s="564"/>
      <c r="W239" s="564"/>
      <c r="X239" s="564"/>
      <c r="Y239" s="564"/>
      <c r="Z239" s="564"/>
      <c r="AA239" s="564"/>
      <c r="AB239" s="564"/>
      <c r="AC239" s="564"/>
    </row>
    <row r="240">
      <c r="A240" s="1469"/>
      <c r="B240" s="566"/>
      <c r="C240" s="805"/>
      <c r="D240" s="805"/>
      <c r="E240" s="805"/>
      <c r="F240" s="1470"/>
      <c r="G240" s="811"/>
      <c r="H240" s="1471"/>
      <c r="I240" s="810"/>
      <c r="J240" s="811"/>
      <c r="K240" s="810"/>
      <c r="L240" s="812"/>
      <c r="M240" s="813"/>
      <c r="N240" s="813"/>
      <c r="O240" s="1419"/>
      <c r="P240" s="564"/>
      <c r="Q240" s="564"/>
      <c r="R240" s="564"/>
      <c r="S240" s="564"/>
      <c r="T240" s="564"/>
      <c r="U240" s="564"/>
      <c r="V240" s="564"/>
      <c r="W240" s="564"/>
      <c r="X240" s="564"/>
      <c r="Y240" s="564"/>
      <c r="Z240" s="564"/>
      <c r="AA240" s="564"/>
      <c r="AB240" s="564"/>
      <c r="AC240" s="564"/>
    </row>
    <row r="241">
      <c r="A241" s="1469"/>
      <c r="B241" s="566"/>
      <c r="C241" s="805"/>
      <c r="D241" s="805"/>
      <c r="E241" s="805"/>
      <c r="F241" s="1470"/>
      <c r="G241" s="811"/>
      <c r="H241" s="1471"/>
      <c r="I241" s="810"/>
      <c r="J241" s="811"/>
      <c r="K241" s="810"/>
      <c r="L241" s="812"/>
      <c r="M241" s="813"/>
      <c r="N241" s="813"/>
      <c r="O241" s="1419"/>
      <c r="P241" s="564"/>
      <c r="Q241" s="564"/>
      <c r="R241" s="564"/>
      <c r="S241" s="564"/>
      <c r="T241" s="564"/>
      <c r="U241" s="564"/>
      <c r="V241" s="564"/>
      <c r="W241" s="564"/>
      <c r="X241" s="564"/>
      <c r="Y241" s="564"/>
      <c r="Z241" s="564"/>
      <c r="AA241" s="564"/>
      <c r="AB241" s="564"/>
      <c r="AC241" s="564"/>
    </row>
    <row r="242">
      <c r="A242" s="1469"/>
      <c r="B242" s="566"/>
      <c r="C242" s="805"/>
      <c r="D242" s="805"/>
      <c r="E242" s="805"/>
      <c r="F242" s="1470"/>
      <c r="G242" s="811"/>
      <c r="H242" s="1471"/>
      <c r="I242" s="810"/>
      <c r="J242" s="811"/>
      <c r="K242" s="810"/>
      <c r="L242" s="812"/>
      <c r="M242" s="813"/>
      <c r="N242" s="813"/>
      <c r="O242" s="1419"/>
      <c r="P242" s="564"/>
      <c r="Q242" s="564"/>
      <c r="R242" s="564"/>
      <c r="S242" s="564"/>
      <c r="T242" s="564"/>
      <c r="U242" s="564"/>
      <c r="V242" s="564"/>
      <c r="W242" s="564"/>
      <c r="X242" s="564"/>
      <c r="Y242" s="564"/>
      <c r="Z242" s="564"/>
      <c r="AA242" s="564"/>
      <c r="AB242" s="564"/>
      <c r="AC242" s="564"/>
    </row>
    <row r="243">
      <c r="A243" s="1469"/>
      <c r="B243" s="566"/>
      <c r="C243" s="805"/>
      <c r="D243" s="805"/>
      <c r="E243" s="805"/>
      <c r="F243" s="1470"/>
      <c r="G243" s="811"/>
      <c r="H243" s="1471"/>
      <c r="I243" s="810"/>
      <c r="J243" s="811"/>
      <c r="K243" s="810"/>
      <c r="L243" s="812"/>
      <c r="M243" s="813"/>
      <c r="N243" s="813"/>
      <c r="O243" s="1419"/>
      <c r="P243" s="564"/>
      <c r="Q243" s="564"/>
      <c r="R243" s="564"/>
      <c r="S243" s="564"/>
      <c r="T243" s="564"/>
      <c r="U243" s="564"/>
      <c r="V243" s="564"/>
      <c r="W243" s="564"/>
      <c r="X243" s="564"/>
      <c r="Y243" s="564"/>
      <c r="Z243" s="564"/>
      <c r="AA243" s="564"/>
      <c r="AB243" s="564"/>
      <c r="AC243" s="564"/>
    </row>
    <row r="244">
      <c r="A244" s="1469"/>
      <c r="B244" s="566"/>
      <c r="C244" s="805"/>
      <c r="D244" s="805"/>
      <c r="E244" s="805"/>
      <c r="F244" s="1470"/>
      <c r="G244" s="811"/>
      <c r="H244" s="1471"/>
      <c r="I244" s="810"/>
      <c r="J244" s="811"/>
      <c r="K244" s="810"/>
      <c r="L244" s="812"/>
      <c r="M244" s="813"/>
      <c r="N244" s="813"/>
      <c r="O244" s="1419"/>
      <c r="P244" s="564"/>
      <c r="Q244" s="564"/>
      <c r="R244" s="564"/>
      <c r="S244" s="564"/>
      <c r="T244" s="564"/>
      <c r="U244" s="564"/>
      <c r="V244" s="564"/>
      <c r="W244" s="564"/>
      <c r="X244" s="564"/>
      <c r="Y244" s="564"/>
      <c r="Z244" s="564"/>
      <c r="AA244" s="564"/>
      <c r="AB244" s="564"/>
      <c r="AC244" s="564"/>
    </row>
    <row r="245">
      <c r="A245" s="1469"/>
      <c r="B245" s="566"/>
      <c r="C245" s="805"/>
      <c r="D245" s="805"/>
      <c r="E245" s="805"/>
      <c r="F245" s="1470"/>
      <c r="G245" s="811"/>
      <c r="H245" s="1471"/>
      <c r="I245" s="810"/>
      <c r="J245" s="811"/>
      <c r="K245" s="810"/>
      <c r="L245" s="812"/>
      <c r="M245" s="813"/>
      <c r="N245" s="813"/>
      <c r="O245" s="1419"/>
      <c r="P245" s="564"/>
      <c r="Q245" s="564"/>
      <c r="R245" s="564"/>
      <c r="S245" s="564"/>
      <c r="T245" s="564"/>
      <c r="U245" s="564"/>
      <c r="V245" s="564"/>
      <c r="W245" s="564"/>
      <c r="X245" s="564"/>
      <c r="Y245" s="564"/>
      <c r="Z245" s="564"/>
      <c r="AA245" s="564"/>
      <c r="AB245" s="564"/>
      <c r="AC245" s="564"/>
    </row>
    <row r="246">
      <c r="A246" s="1469"/>
      <c r="B246" s="566"/>
      <c r="C246" s="805"/>
      <c r="D246" s="805"/>
      <c r="E246" s="805"/>
      <c r="F246" s="1470"/>
      <c r="G246" s="811"/>
      <c r="H246" s="1471"/>
      <c r="I246" s="810"/>
      <c r="J246" s="811"/>
      <c r="K246" s="810"/>
      <c r="L246" s="812"/>
      <c r="M246" s="813"/>
      <c r="N246" s="813"/>
      <c r="O246" s="1419"/>
      <c r="P246" s="564"/>
      <c r="Q246" s="564"/>
      <c r="R246" s="564"/>
      <c r="S246" s="564"/>
      <c r="T246" s="564"/>
      <c r="U246" s="564"/>
      <c r="V246" s="564"/>
      <c r="W246" s="564"/>
      <c r="X246" s="564"/>
      <c r="Y246" s="564"/>
      <c r="Z246" s="564"/>
      <c r="AA246" s="564"/>
      <c r="AB246" s="564"/>
      <c r="AC246" s="564"/>
    </row>
    <row r="247">
      <c r="A247" s="1469"/>
      <c r="B247" s="566"/>
      <c r="C247" s="805"/>
      <c r="D247" s="805"/>
      <c r="E247" s="805"/>
      <c r="F247" s="1470"/>
      <c r="G247" s="811"/>
      <c r="H247" s="1471"/>
      <c r="I247" s="810"/>
      <c r="J247" s="811"/>
      <c r="K247" s="810"/>
      <c r="L247" s="812"/>
      <c r="M247" s="813"/>
      <c r="N247" s="813"/>
      <c r="O247" s="1419"/>
      <c r="P247" s="564"/>
      <c r="Q247" s="564"/>
      <c r="R247" s="564"/>
      <c r="S247" s="564"/>
      <c r="T247" s="564"/>
      <c r="U247" s="564"/>
      <c r="V247" s="564"/>
      <c r="W247" s="564"/>
      <c r="X247" s="564"/>
      <c r="Y247" s="564"/>
      <c r="Z247" s="564"/>
      <c r="AA247" s="564"/>
      <c r="AB247" s="564"/>
      <c r="AC247" s="564"/>
    </row>
    <row r="248">
      <c r="A248" s="1469"/>
      <c r="B248" s="566"/>
      <c r="C248" s="805"/>
      <c r="D248" s="805"/>
      <c r="E248" s="805"/>
      <c r="F248" s="1470"/>
      <c r="G248" s="811"/>
      <c r="H248" s="1471"/>
      <c r="I248" s="810"/>
      <c r="J248" s="811"/>
      <c r="K248" s="810"/>
      <c r="L248" s="812"/>
      <c r="M248" s="813"/>
      <c r="N248" s="813"/>
      <c r="O248" s="1419"/>
      <c r="P248" s="564"/>
      <c r="Q248" s="564"/>
      <c r="R248" s="564"/>
      <c r="S248" s="564"/>
      <c r="T248" s="564"/>
      <c r="U248" s="564"/>
      <c r="V248" s="564"/>
      <c r="W248" s="564"/>
      <c r="X248" s="564"/>
      <c r="Y248" s="564"/>
      <c r="Z248" s="564"/>
      <c r="AA248" s="564"/>
      <c r="AB248" s="564"/>
      <c r="AC248" s="564"/>
    </row>
    <row r="249">
      <c r="A249" s="1469"/>
      <c r="B249" s="566"/>
      <c r="C249" s="805"/>
      <c r="D249" s="805"/>
      <c r="E249" s="805"/>
      <c r="F249" s="1470"/>
      <c r="G249" s="811"/>
      <c r="H249" s="1471"/>
      <c r="I249" s="810"/>
      <c r="J249" s="811"/>
      <c r="K249" s="810"/>
      <c r="L249" s="812"/>
      <c r="M249" s="813"/>
      <c r="N249" s="813"/>
      <c r="O249" s="1419"/>
      <c r="P249" s="564"/>
      <c r="Q249" s="564"/>
      <c r="R249" s="564"/>
      <c r="S249" s="564"/>
      <c r="T249" s="564"/>
      <c r="U249" s="564"/>
      <c r="V249" s="564"/>
      <c r="W249" s="564"/>
      <c r="X249" s="564"/>
      <c r="Y249" s="564"/>
      <c r="Z249" s="564"/>
      <c r="AA249" s="564"/>
      <c r="AB249" s="564"/>
      <c r="AC249" s="564"/>
    </row>
    <row r="250">
      <c r="A250" s="1469"/>
      <c r="B250" s="566"/>
      <c r="C250" s="805"/>
      <c r="D250" s="805"/>
      <c r="E250" s="805"/>
      <c r="F250" s="1470"/>
      <c r="G250" s="811"/>
      <c r="H250" s="1471"/>
      <c r="I250" s="810"/>
      <c r="J250" s="811"/>
      <c r="K250" s="810"/>
      <c r="L250" s="812"/>
      <c r="M250" s="813"/>
      <c r="N250" s="813"/>
      <c r="O250" s="1419"/>
      <c r="P250" s="564"/>
      <c r="Q250" s="564"/>
      <c r="R250" s="564"/>
      <c r="S250" s="564"/>
      <c r="T250" s="564"/>
      <c r="U250" s="564"/>
      <c r="V250" s="564"/>
      <c r="W250" s="564"/>
      <c r="X250" s="564"/>
      <c r="Y250" s="564"/>
      <c r="Z250" s="564"/>
      <c r="AA250" s="564"/>
      <c r="AB250" s="564"/>
      <c r="AC250" s="564"/>
    </row>
    <row r="251">
      <c r="A251" s="1469"/>
      <c r="B251" s="566"/>
      <c r="C251" s="805"/>
      <c r="D251" s="805"/>
      <c r="E251" s="805"/>
      <c r="F251" s="1470"/>
      <c r="G251" s="811"/>
      <c r="H251" s="1471"/>
      <c r="I251" s="810"/>
      <c r="J251" s="811"/>
      <c r="K251" s="810"/>
      <c r="L251" s="812"/>
      <c r="M251" s="813"/>
      <c r="N251" s="813"/>
      <c r="O251" s="1419"/>
      <c r="P251" s="564"/>
      <c r="Q251" s="564"/>
      <c r="R251" s="564"/>
      <c r="S251" s="564"/>
      <c r="T251" s="564"/>
      <c r="U251" s="564"/>
      <c r="V251" s="564"/>
      <c r="W251" s="564"/>
      <c r="X251" s="564"/>
      <c r="Y251" s="564"/>
      <c r="Z251" s="564"/>
      <c r="AA251" s="564"/>
      <c r="AB251" s="564"/>
      <c r="AC251" s="564"/>
    </row>
    <row r="252">
      <c r="A252" s="1469"/>
      <c r="B252" s="566"/>
      <c r="C252" s="805"/>
      <c r="D252" s="805"/>
      <c r="E252" s="805"/>
      <c r="F252" s="1470"/>
      <c r="G252" s="811"/>
      <c r="H252" s="1471"/>
      <c r="I252" s="810"/>
      <c r="J252" s="811"/>
      <c r="K252" s="810"/>
      <c r="L252" s="812"/>
      <c r="M252" s="813"/>
      <c r="N252" s="813"/>
      <c r="O252" s="1419"/>
      <c r="P252" s="564"/>
      <c r="Q252" s="564"/>
      <c r="R252" s="564"/>
      <c r="S252" s="564"/>
      <c r="T252" s="564"/>
      <c r="U252" s="564"/>
      <c r="V252" s="564"/>
      <c r="W252" s="564"/>
      <c r="X252" s="564"/>
      <c r="Y252" s="564"/>
      <c r="Z252" s="564"/>
      <c r="AA252" s="564"/>
      <c r="AB252" s="564"/>
      <c r="AC252" s="564"/>
    </row>
    <row r="253">
      <c r="A253" s="1469"/>
      <c r="B253" s="566"/>
      <c r="C253" s="805"/>
      <c r="D253" s="805"/>
      <c r="E253" s="805"/>
      <c r="F253" s="1470"/>
      <c r="G253" s="811"/>
      <c r="H253" s="1471"/>
      <c r="I253" s="810"/>
      <c r="J253" s="811"/>
      <c r="K253" s="810"/>
      <c r="L253" s="812"/>
      <c r="M253" s="813"/>
      <c r="N253" s="813"/>
      <c r="O253" s="1419"/>
      <c r="P253" s="564"/>
      <c r="Q253" s="564"/>
      <c r="R253" s="564"/>
      <c r="S253" s="564"/>
      <c r="T253" s="564"/>
      <c r="U253" s="564"/>
      <c r="V253" s="564"/>
      <c r="W253" s="564"/>
      <c r="X253" s="564"/>
      <c r="Y253" s="564"/>
      <c r="Z253" s="564"/>
      <c r="AA253" s="564"/>
      <c r="AB253" s="564"/>
      <c r="AC253" s="564"/>
    </row>
    <row r="254">
      <c r="A254" s="1469"/>
      <c r="B254" s="566"/>
      <c r="C254" s="805"/>
      <c r="D254" s="805"/>
      <c r="E254" s="805"/>
      <c r="F254" s="1470"/>
      <c r="G254" s="811"/>
      <c r="H254" s="1471"/>
      <c r="I254" s="810"/>
      <c r="J254" s="811"/>
      <c r="K254" s="810"/>
      <c r="L254" s="812"/>
      <c r="M254" s="813"/>
      <c r="N254" s="813"/>
      <c r="O254" s="1419"/>
      <c r="P254" s="564"/>
      <c r="Q254" s="564"/>
      <c r="R254" s="564"/>
      <c r="S254" s="564"/>
      <c r="T254" s="564"/>
      <c r="U254" s="564"/>
      <c r="V254" s="564"/>
      <c r="W254" s="564"/>
      <c r="X254" s="564"/>
      <c r="Y254" s="564"/>
      <c r="Z254" s="564"/>
      <c r="AA254" s="564"/>
      <c r="AB254" s="564"/>
      <c r="AC254" s="564"/>
    </row>
    <row r="255">
      <c r="A255" s="1469"/>
      <c r="B255" s="566"/>
      <c r="C255" s="805"/>
      <c r="D255" s="805"/>
      <c r="E255" s="805"/>
      <c r="F255" s="1470"/>
      <c r="G255" s="811"/>
      <c r="H255" s="1471"/>
      <c r="I255" s="810"/>
      <c r="J255" s="811"/>
      <c r="K255" s="810"/>
      <c r="L255" s="812"/>
      <c r="M255" s="813"/>
      <c r="N255" s="813"/>
      <c r="O255" s="1419"/>
      <c r="P255" s="564"/>
      <c r="Q255" s="564"/>
      <c r="R255" s="564"/>
      <c r="S255" s="564"/>
      <c r="T255" s="564"/>
      <c r="U255" s="564"/>
      <c r="V255" s="564"/>
      <c r="W255" s="564"/>
      <c r="X255" s="564"/>
      <c r="Y255" s="564"/>
      <c r="Z255" s="564"/>
      <c r="AA255" s="564"/>
      <c r="AB255" s="564"/>
      <c r="AC255" s="564"/>
    </row>
    <row r="256">
      <c r="A256" s="1469"/>
      <c r="B256" s="566"/>
      <c r="C256" s="805"/>
      <c r="D256" s="805"/>
      <c r="E256" s="805"/>
      <c r="F256" s="1470"/>
      <c r="G256" s="811"/>
      <c r="H256" s="1471"/>
      <c r="I256" s="810"/>
      <c r="J256" s="811"/>
      <c r="K256" s="810"/>
      <c r="L256" s="812"/>
      <c r="M256" s="813"/>
      <c r="N256" s="813"/>
      <c r="O256" s="1419"/>
      <c r="P256" s="564"/>
      <c r="Q256" s="564"/>
      <c r="R256" s="564"/>
      <c r="S256" s="564"/>
      <c r="T256" s="564"/>
      <c r="U256" s="564"/>
      <c r="V256" s="564"/>
      <c r="W256" s="564"/>
      <c r="X256" s="564"/>
      <c r="Y256" s="564"/>
      <c r="Z256" s="564"/>
      <c r="AA256" s="564"/>
      <c r="AB256" s="564"/>
      <c r="AC256" s="564"/>
    </row>
    <row r="257">
      <c r="A257" s="1469"/>
      <c r="B257" s="566"/>
      <c r="C257" s="805"/>
      <c r="D257" s="805"/>
      <c r="E257" s="805"/>
      <c r="F257" s="1470"/>
      <c r="G257" s="811"/>
      <c r="H257" s="1471"/>
      <c r="I257" s="810"/>
      <c r="J257" s="811"/>
      <c r="K257" s="810"/>
      <c r="L257" s="812"/>
      <c r="M257" s="813"/>
      <c r="N257" s="813"/>
      <c r="O257" s="1419"/>
      <c r="P257" s="564"/>
      <c r="Q257" s="564"/>
      <c r="R257" s="564"/>
      <c r="S257" s="564"/>
      <c r="T257" s="564"/>
      <c r="U257" s="564"/>
      <c r="V257" s="564"/>
      <c r="W257" s="564"/>
      <c r="X257" s="564"/>
      <c r="Y257" s="564"/>
      <c r="Z257" s="564"/>
      <c r="AA257" s="564"/>
      <c r="AB257" s="564"/>
      <c r="AC257" s="564"/>
    </row>
    <row r="258">
      <c r="A258" s="1469"/>
      <c r="B258" s="566"/>
      <c r="C258" s="805"/>
      <c r="D258" s="805"/>
      <c r="E258" s="805"/>
      <c r="F258" s="1470"/>
      <c r="G258" s="811"/>
      <c r="H258" s="1471"/>
      <c r="I258" s="810"/>
      <c r="J258" s="811"/>
      <c r="K258" s="810"/>
      <c r="L258" s="812"/>
      <c r="M258" s="813"/>
      <c r="N258" s="813"/>
      <c r="O258" s="1419"/>
      <c r="P258" s="564"/>
      <c r="Q258" s="564"/>
      <c r="R258" s="564"/>
      <c r="S258" s="564"/>
      <c r="T258" s="564"/>
      <c r="U258" s="564"/>
      <c r="V258" s="564"/>
      <c r="W258" s="564"/>
      <c r="X258" s="564"/>
      <c r="Y258" s="564"/>
      <c r="Z258" s="564"/>
      <c r="AA258" s="564"/>
      <c r="AB258" s="564"/>
      <c r="AC258" s="564"/>
    </row>
    <row r="259">
      <c r="A259" s="1469"/>
      <c r="B259" s="566"/>
      <c r="C259" s="805"/>
      <c r="D259" s="805"/>
      <c r="E259" s="805"/>
      <c r="F259" s="1470"/>
      <c r="G259" s="811"/>
      <c r="H259" s="1471"/>
      <c r="I259" s="810"/>
      <c r="J259" s="811"/>
      <c r="K259" s="810"/>
      <c r="L259" s="812"/>
      <c r="M259" s="813"/>
      <c r="N259" s="813"/>
      <c r="O259" s="1419"/>
      <c r="P259" s="564"/>
      <c r="Q259" s="564"/>
      <c r="R259" s="564"/>
      <c r="S259" s="564"/>
      <c r="T259" s="564"/>
      <c r="U259" s="564"/>
      <c r="V259" s="564"/>
      <c r="W259" s="564"/>
      <c r="X259" s="564"/>
      <c r="Y259" s="564"/>
      <c r="Z259" s="564"/>
      <c r="AA259" s="564"/>
      <c r="AB259" s="564"/>
      <c r="AC259" s="564"/>
    </row>
    <row r="260">
      <c r="A260" s="1469"/>
      <c r="B260" s="566"/>
      <c r="C260" s="805"/>
      <c r="D260" s="805"/>
      <c r="E260" s="805"/>
      <c r="F260" s="1470"/>
      <c r="G260" s="811"/>
      <c r="H260" s="1471"/>
      <c r="I260" s="810"/>
      <c r="J260" s="811"/>
      <c r="K260" s="810"/>
      <c r="L260" s="812"/>
      <c r="M260" s="813"/>
      <c r="N260" s="813"/>
      <c r="O260" s="1419"/>
      <c r="P260" s="564"/>
      <c r="Q260" s="564"/>
      <c r="R260" s="564"/>
      <c r="S260" s="564"/>
      <c r="T260" s="564"/>
      <c r="U260" s="564"/>
      <c r="V260" s="564"/>
      <c r="W260" s="564"/>
      <c r="X260" s="564"/>
      <c r="Y260" s="564"/>
      <c r="Z260" s="564"/>
      <c r="AA260" s="564"/>
      <c r="AB260" s="564"/>
      <c r="AC260" s="564"/>
    </row>
    <row r="261">
      <c r="A261" s="1469"/>
      <c r="B261" s="566"/>
      <c r="C261" s="805"/>
      <c r="D261" s="805"/>
      <c r="E261" s="805"/>
      <c r="F261" s="1470"/>
      <c r="G261" s="811"/>
      <c r="H261" s="1471"/>
      <c r="I261" s="810"/>
      <c r="J261" s="811"/>
      <c r="K261" s="810"/>
      <c r="L261" s="812"/>
      <c r="M261" s="813"/>
      <c r="N261" s="813"/>
      <c r="O261" s="1419"/>
      <c r="P261" s="564"/>
      <c r="Q261" s="564"/>
      <c r="R261" s="564"/>
      <c r="S261" s="564"/>
      <c r="T261" s="564"/>
      <c r="U261" s="564"/>
      <c r="V261" s="564"/>
      <c r="W261" s="564"/>
      <c r="X261" s="564"/>
      <c r="Y261" s="564"/>
      <c r="Z261" s="564"/>
      <c r="AA261" s="564"/>
      <c r="AB261" s="564"/>
      <c r="AC261" s="564"/>
    </row>
    <row r="262">
      <c r="A262" s="1469"/>
      <c r="B262" s="566"/>
      <c r="C262" s="805"/>
      <c r="D262" s="805"/>
      <c r="E262" s="805"/>
      <c r="F262" s="1470"/>
      <c r="G262" s="811"/>
      <c r="H262" s="1471"/>
      <c r="I262" s="810"/>
      <c r="J262" s="811"/>
      <c r="K262" s="810"/>
      <c r="L262" s="812"/>
      <c r="M262" s="813"/>
      <c r="N262" s="813"/>
      <c r="O262" s="1419"/>
      <c r="P262" s="564"/>
      <c r="Q262" s="564"/>
      <c r="R262" s="564"/>
      <c r="S262" s="564"/>
      <c r="T262" s="564"/>
      <c r="U262" s="564"/>
      <c r="V262" s="564"/>
      <c r="W262" s="564"/>
      <c r="X262" s="564"/>
      <c r="Y262" s="564"/>
      <c r="Z262" s="564"/>
      <c r="AA262" s="564"/>
      <c r="AB262" s="564"/>
      <c r="AC262" s="564"/>
    </row>
    <row r="263">
      <c r="A263" s="1469"/>
      <c r="B263" s="566"/>
      <c r="C263" s="805"/>
      <c r="D263" s="805"/>
      <c r="E263" s="805"/>
      <c r="F263" s="1470"/>
      <c r="G263" s="811"/>
      <c r="H263" s="1471"/>
      <c r="I263" s="810"/>
      <c r="J263" s="811"/>
      <c r="K263" s="810"/>
      <c r="L263" s="812"/>
      <c r="M263" s="813"/>
      <c r="N263" s="813"/>
      <c r="O263" s="1419"/>
      <c r="P263" s="564"/>
      <c r="Q263" s="564"/>
      <c r="R263" s="564"/>
      <c r="S263" s="564"/>
      <c r="T263" s="564"/>
      <c r="U263" s="564"/>
      <c r="V263" s="564"/>
      <c r="W263" s="564"/>
      <c r="X263" s="564"/>
      <c r="Y263" s="564"/>
      <c r="Z263" s="564"/>
      <c r="AA263" s="564"/>
      <c r="AB263" s="564"/>
      <c r="AC263" s="564"/>
    </row>
    <row r="264">
      <c r="A264" s="1469"/>
      <c r="B264" s="566"/>
      <c r="C264" s="805"/>
      <c r="D264" s="805"/>
      <c r="E264" s="805"/>
      <c r="F264" s="1470"/>
      <c r="G264" s="811"/>
      <c r="H264" s="1471"/>
      <c r="I264" s="810"/>
      <c r="J264" s="811"/>
      <c r="K264" s="810"/>
      <c r="L264" s="812"/>
      <c r="M264" s="813"/>
      <c r="N264" s="813"/>
      <c r="O264" s="1419"/>
      <c r="P264" s="564"/>
      <c r="Q264" s="564"/>
      <c r="R264" s="564"/>
      <c r="S264" s="564"/>
      <c r="T264" s="564"/>
      <c r="U264" s="564"/>
      <c r="V264" s="564"/>
      <c r="W264" s="564"/>
      <c r="X264" s="564"/>
      <c r="Y264" s="564"/>
      <c r="Z264" s="564"/>
      <c r="AA264" s="564"/>
      <c r="AB264" s="564"/>
      <c r="AC264" s="564"/>
    </row>
    <row r="265">
      <c r="A265" s="1469"/>
      <c r="B265" s="566"/>
      <c r="C265" s="805"/>
      <c r="D265" s="805"/>
      <c r="E265" s="805"/>
      <c r="F265" s="1470"/>
      <c r="G265" s="811"/>
      <c r="H265" s="1471"/>
      <c r="I265" s="810"/>
      <c r="J265" s="811"/>
      <c r="K265" s="810"/>
      <c r="L265" s="812"/>
      <c r="M265" s="813"/>
      <c r="N265" s="813"/>
      <c r="O265" s="1419"/>
      <c r="P265" s="564"/>
      <c r="Q265" s="564"/>
      <c r="R265" s="564"/>
      <c r="S265" s="564"/>
      <c r="T265" s="564"/>
      <c r="U265" s="564"/>
      <c r="V265" s="564"/>
      <c r="W265" s="564"/>
      <c r="X265" s="564"/>
      <c r="Y265" s="564"/>
      <c r="Z265" s="564"/>
      <c r="AA265" s="564"/>
      <c r="AB265" s="564"/>
      <c r="AC265" s="564"/>
    </row>
    <row r="266">
      <c r="A266" s="1469"/>
      <c r="B266" s="566"/>
      <c r="C266" s="805"/>
      <c r="D266" s="805"/>
      <c r="E266" s="805"/>
      <c r="F266" s="1470"/>
      <c r="G266" s="811"/>
      <c r="H266" s="1471"/>
      <c r="I266" s="810"/>
      <c r="J266" s="811"/>
      <c r="K266" s="810"/>
      <c r="L266" s="812"/>
      <c r="M266" s="813"/>
      <c r="N266" s="813"/>
      <c r="O266" s="1419"/>
      <c r="P266" s="564"/>
      <c r="Q266" s="564"/>
      <c r="R266" s="564"/>
      <c r="S266" s="564"/>
      <c r="T266" s="564"/>
      <c r="U266" s="564"/>
      <c r="V266" s="564"/>
      <c r="W266" s="564"/>
      <c r="X266" s="564"/>
      <c r="Y266" s="564"/>
      <c r="Z266" s="564"/>
      <c r="AA266" s="564"/>
      <c r="AB266" s="564"/>
      <c r="AC266" s="564"/>
    </row>
    <row r="267">
      <c r="A267" s="1469"/>
      <c r="B267" s="566"/>
      <c r="C267" s="805"/>
      <c r="D267" s="805"/>
      <c r="E267" s="805"/>
      <c r="F267" s="1470"/>
      <c r="G267" s="811"/>
      <c r="H267" s="1471"/>
      <c r="I267" s="810"/>
      <c r="J267" s="811"/>
      <c r="K267" s="810"/>
      <c r="L267" s="812"/>
      <c r="M267" s="813"/>
      <c r="N267" s="813"/>
      <c r="O267" s="1419"/>
      <c r="P267" s="564"/>
      <c r="Q267" s="564"/>
      <c r="R267" s="564"/>
      <c r="S267" s="564"/>
      <c r="T267" s="564"/>
      <c r="U267" s="564"/>
      <c r="V267" s="564"/>
      <c r="W267" s="564"/>
      <c r="X267" s="564"/>
      <c r="Y267" s="564"/>
      <c r="Z267" s="564"/>
      <c r="AA267" s="564"/>
      <c r="AB267" s="564"/>
      <c r="AC267" s="564"/>
    </row>
    <row r="268">
      <c r="A268" s="1469"/>
      <c r="B268" s="566"/>
      <c r="C268" s="805"/>
      <c r="D268" s="805"/>
      <c r="E268" s="805"/>
      <c r="F268" s="1470"/>
      <c r="G268" s="811"/>
      <c r="H268" s="1471"/>
      <c r="I268" s="810"/>
      <c r="J268" s="811"/>
      <c r="K268" s="810"/>
      <c r="L268" s="812"/>
      <c r="M268" s="813"/>
      <c r="N268" s="813"/>
      <c r="O268" s="1419"/>
      <c r="P268" s="564"/>
      <c r="Q268" s="564"/>
      <c r="R268" s="564"/>
      <c r="S268" s="564"/>
      <c r="T268" s="564"/>
      <c r="U268" s="564"/>
      <c r="V268" s="564"/>
      <c r="W268" s="564"/>
      <c r="X268" s="564"/>
      <c r="Y268" s="564"/>
      <c r="Z268" s="564"/>
      <c r="AA268" s="564"/>
      <c r="AB268" s="564"/>
      <c r="AC268" s="564"/>
    </row>
    <row r="269">
      <c r="A269" s="1469"/>
      <c r="B269" s="566"/>
      <c r="C269" s="805"/>
      <c r="D269" s="805"/>
      <c r="E269" s="805"/>
      <c r="F269" s="1470"/>
      <c r="G269" s="811"/>
      <c r="H269" s="1471"/>
      <c r="I269" s="810"/>
      <c r="J269" s="811"/>
      <c r="K269" s="810"/>
      <c r="L269" s="812"/>
      <c r="M269" s="813"/>
      <c r="N269" s="813"/>
      <c r="O269" s="1419"/>
      <c r="P269" s="564"/>
      <c r="Q269" s="564"/>
      <c r="R269" s="564"/>
      <c r="S269" s="564"/>
      <c r="T269" s="564"/>
      <c r="U269" s="564"/>
      <c r="V269" s="564"/>
      <c r="W269" s="564"/>
      <c r="X269" s="564"/>
      <c r="Y269" s="564"/>
      <c r="Z269" s="564"/>
      <c r="AA269" s="564"/>
      <c r="AB269" s="564"/>
      <c r="AC269" s="564"/>
    </row>
    <row r="270">
      <c r="A270" s="1469"/>
      <c r="B270" s="566"/>
      <c r="C270" s="805"/>
      <c r="D270" s="805"/>
      <c r="E270" s="805"/>
      <c r="F270" s="1470"/>
      <c r="G270" s="811"/>
      <c r="H270" s="1471"/>
      <c r="I270" s="810"/>
      <c r="J270" s="811"/>
      <c r="K270" s="810"/>
      <c r="L270" s="812"/>
      <c r="M270" s="813"/>
      <c r="N270" s="813"/>
      <c r="O270" s="1419"/>
      <c r="P270" s="564"/>
      <c r="Q270" s="564"/>
      <c r="R270" s="564"/>
      <c r="S270" s="564"/>
      <c r="T270" s="564"/>
      <c r="U270" s="564"/>
      <c r="V270" s="564"/>
      <c r="W270" s="564"/>
      <c r="X270" s="564"/>
      <c r="Y270" s="564"/>
      <c r="Z270" s="564"/>
      <c r="AA270" s="564"/>
      <c r="AB270" s="564"/>
      <c r="AC270" s="564"/>
    </row>
    <row r="271">
      <c r="A271" s="1469"/>
      <c r="B271" s="566"/>
      <c r="C271" s="805"/>
      <c r="D271" s="805"/>
      <c r="E271" s="805"/>
      <c r="F271" s="1470"/>
      <c r="G271" s="811"/>
      <c r="H271" s="1471"/>
      <c r="I271" s="810"/>
      <c r="J271" s="811"/>
      <c r="K271" s="810"/>
      <c r="L271" s="812"/>
      <c r="M271" s="813"/>
      <c r="N271" s="813"/>
      <c r="O271" s="1419"/>
      <c r="P271" s="564"/>
      <c r="Q271" s="564"/>
      <c r="R271" s="564"/>
      <c r="S271" s="564"/>
      <c r="T271" s="564"/>
      <c r="U271" s="564"/>
      <c r="V271" s="564"/>
      <c r="W271" s="564"/>
      <c r="X271" s="564"/>
      <c r="Y271" s="564"/>
      <c r="Z271" s="564"/>
      <c r="AA271" s="564"/>
      <c r="AB271" s="564"/>
      <c r="AC271" s="564"/>
    </row>
    <row r="272">
      <c r="A272" s="1469"/>
      <c r="B272" s="566"/>
      <c r="C272" s="805"/>
      <c r="D272" s="805"/>
      <c r="E272" s="805"/>
      <c r="F272" s="1470"/>
      <c r="G272" s="811"/>
      <c r="H272" s="1471"/>
      <c r="I272" s="810"/>
      <c r="J272" s="811"/>
      <c r="K272" s="810"/>
      <c r="L272" s="812"/>
      <c r="M272" s="813"/>
      <c r="N272" s="813"/>
      <c r="O272" s="1419"/>
      <c r="P272" s="564"/>
      <c r="Q272" s="564"/>
      <c r="R272" s="564"/>
      <c r="S272" s="564"/>
      <c r="T272" s="564"/>
      <c r="U272" s="564"/>
      <c r="V272" s="564"/>
      <c r="W272" s="564"/>
      <c r="X272" s="564"/>
      <c r="Y272" s="564"/>
      <c r="Z272" s="564"/>
      <c r="AA272" s="564"/>
      <c r="AB272" s="564"/>
      <c r="AC272" s="564"/>
    </row>
    <row r="273">
      <c r="A273" s="1469"/>
      <c r="B273" s="566"/>
      <c r="C273" s="805"/>
      <c r="D273" s="805"/>
      <c r="E273" s="805"/>
      <c r="F273" s="1470"/>
      <c r="G273" s="811"/>
      <c r="H273" s="1471"/>
      <c r="I273" s="810"/>
      <c r="J273" s="811"/>
      <c r="K273" s="810"/>
      <c r="L273" s="812"/>
      <c r="M273" s="813"/>
      <c r="N273" s="813"/>
      <c r="O273" s="1419"/>
      <c r="P273" s="564"/>
      <c r="Q273" s="564"/>
      <c r="R273" s="564"/>
      <c r="S273" s="564"/>
      <c r="T273" s="564"/>
      <c r="U273" s="564"/>
      <c r="V273" s="564"/>
      <c r="W273" s="564"/>
      <c r="X273" s="564"/>
      <c r="Y273" s="564"/>
      <c r="Z273" s="564"/>
      <c r="AA273" s="564"/>
      <c r="AB273" s="564"/>
      <c r="AC273" s="564"/>
    </row>
    <row r="274">
      <c r="A274" s="1469"/>
      <c r="B274" s="566"/>
      <c r="C274" s="805"/>
      <c r="D274" s="805"/>
      <c r="E274" s="805"/>
      <c r="F274" s="1470"/>
      <c r="G274" s="811"/>
      <c r="H274" s="1471"/>
      <c r="I274" s="810"/>
      <c r="J274" s="811"/>
      <c r="K274" s="810"/>
      <c r="L274" s="812"/>
      <c r="M274" s="813"/>
      <c r="N274" s="813"/>
      <c r="O274" s="1419"/>
      <c r="P274" s="564"/>
      <c r="Q274" s="564"/>
      <c r="R274" s="564"/>
      <c r="S274" s="564"/>
      <c r="T274" s="564"/>
      <c r="U274" s="564"/>
      <c r="V274" s="564"/>
      <c r="W274" s="564"/>
      <c r="X274" s="564"/>
      <c r="Y274" s="564"/>
      <c r="Z274" s="564"/>
      <c r="AA274" s="564"/>
      <c r="AB274" s="564"/>
      <c r="AC274" s="564"/>
    </row>
    <row r="275">
      <c r="A275" s="1469"/>
      <c r="B275" s="566"/>
      <c r="C275" s="805"/>
      <c r="D275" s="805"/>
      <c r="E275" s="805"/>
      <c r="F275" s="1470"/>
      <c r="G275" s="811"/>
      <c r="H275" s="1471"/>
      <c r="I275" s="810"/>
      <c r="J275" s="811"/>
      <c r="K275" s="810"/>
      <c r="L275" s="812"/>
      <c r="M275" s="813"/>
      <c r="N275" s="813"/>
      <c r="O275" s="1419"/>
      <c r="P275" s="564"/>
      <c r="Q275" s="564"/>
      <c r="R275" s="564"/>
      <c r="S275" s="564"/>
      <c r="T275" s="564"/>
      <c r="U275" s="564"/>
      <c r="V275" s="564"/>
      <c r="W275" s="564"/>
      <c r="X275" s="564"/>
      <c r="Y275" s="564"/>
      <c r="Z275" s="564"/>
      <c r="AA275" s="564"/>
      <c r="AB275" s="564"/>
      <c r="AC275" s="564"/>
    </row>
    <row r="276">
      <c r="A276" s="1469"/>
      <c r="B276" s="566"/>
      <c r="C276" s="805"/>
      <c r="D276" s="805"/>
      <c r="E276" s="805"/>
      <c r="F276" s="1470"/>
      <c r="G276" s="811"/>
      <c r="H276" s="1471"/>
      <c r="I276" s="810"/>
      <c r="J276" s="811"/>
      <c r="K276" s="810"/>
      <c r="L276" s="812"/>
      <c r="M276" s="813"/>
      <c r="N276" s="813"/>
      <c r="O276" s="1419"/>
      <c r="P276" s="564"/>
      <c r="Q276" s="564"/>
      <c r="R276" s="564"/>
      <c r="S276" s="564"/>
      <c r="T276" s="564"/>
      <c r="U276" s="564"/>
      <c r="V276" s="564"/>
      <c r="W276" s="564"/>
      <c r="X276" s="564"/>
      <c r="Y276" s="564"/>
      <c r="Z276" s="564"/>
      <c r="AA276" s="564"/>
      <c r="AB276" s="564"/>
      <c r="AC276" s="564"/>
    </row>
    <row r="277">
      <c r="A277" s="1469"/>
      <c r="B277" s="566"/>
      <c r="C277" s="805"/>
      <c r="D277" s="805"/>
      <c r="E277" s="805"/>
      <c r="F277" s="1470"/>
      <c r="G277" s="811"/>
      <c r="H277" s="1471"/>
      <c r="I277" s="810"/>
      <c r="J277" s="811"/>
      <c r="K277" s="810"/>
      <c r="L277" s="812"/>
      <c r="M277" s="813"/>
      <c r="N277" s="813"/>
      <c r="O277" s="1419"/>
      <c r="P277" s="564"/>
      <c r="Q277" s="564"/>
      <c r="R277" s="564"/>
      <c r="S277" s="564"/>
      <c r="T277" s="564"/>
      <c r="U277" s="564"/>
      <c r="V277" s="564"/>
      <c r="W277" s="564"/>
      <c r="X277" s="564"/>
      <c r="Y277" s="564"/>
      <c r="Z277" s="564"/>
      <c r="AA277" s="564"/>
      <c r="AB277" s="564"/>
      <c r="AC277" s="564"/>
    </row>
    <row r="278">
      <c r="A278" s="1469"/>
      <c r="B278" s="566"/>
      <c r="C278" s="805"/>
      <c r="D278" s="805"/>
      <c r="E278" s="805"/>
      <c r="F278" s="1470"/>
      <c r="G278" s="811"/>
      <c r="H278" s="1471"/>
      <c r="I278" s="810"/>
      <c r="J278" s="811"/>
      <c r="K278" s="810"/>
      <c r="L278" s="812"/>
      <c r="M278" s="813"/>
      <c r="N278" s="813"/>
      <c r="O278" s="1419"/>
      <c r="P278" s="564"/>
      <c r="Q278" s="564"/>
      <c r="R278" s="564"/>
      <c r="S278" s="564"/>
      <c r="T278" s="564"/>
      <c r="U278" s="564"/>
      <c r="V278" s="564"/>
      <c r="W278" s="564"/>
      <c r="X278" s="564"/>
      <c r="Y278" s="564"/>
      <c r="Z278" s="564"/>
      <c r="AA278" s="564"/>
      <c r="AB278" s="564"/>
      <c r="AC278" s="564"/>
    </row>
    <row r="279">
      <c r="A279" s="1469"/>
      <c r="B279" s="566"/>
      <c r="C279" s="805"/>
      <c r="D279" s="805"/>
      <c r="E279" s="805"/>
      <c r="F279" s="1470"/>
      <c r="G279" s="811"/>
      <c r="H279" s="1471"/>
      <c r="I279" s="810"/>
      <c r="J279" s="811"/>
      <c r="K279" s="810"/>
      <c r="L279" s="812"/>
      <c r="M279" s="813"/>
      <c r="N279" s="813"/>
      <c r="O279" s="1419"/>
      <c r="P279" s="564"/>
      <c r="Q279" s="564"/>
      <c r="R279" s="564"/>
      <c r="S279" s="564"/>
      <c r="T279" s="564"/>
      <c r="U279" s="564"/>
      <c r="V279" s="564"/>
      <c r="W279" s="564"/>
      <c r="X279" s="564"/>
      <c r="Y279" s="564"/>
      <c r="Z279" s="564"/>
      <c r="AA279" s="564"/>
      <c r="AB279" s="564"/>
      <c r="AC279" s="564"/>
    </row>
    <row r="280">
      <c r="A280" s="1469"/>
      <c r="B280" s="566"/>
      <c r="C280" s="805"/>
      <c r="D280" s="805"/>
      <c r="E280" s="805"/>
      <c r="F280" s="1470"/>
      <c r="G280" s="811"/>
      <c r="H280" s="1471"/>
      <c r="I280" s="810"/>
      <c r="J280" s="811"/>
      <c r="K280" s="810"/>
      <c r="L280" s="812"/>
      <c r="M280" s="813"/>
      <c r="N280" s="813"/>
      <c r="O280" s="1419"/>
      <c r="P280" s="564"/>
      <c r="Q280" s="564"/>
      <c r="R280" s="564"/>
      <c r="S280" s="564"/>
      <c r="T280" s="564"/>
      <c r="U280" s="564"/>
      <c r="V280" s="564"/>
      <c r="W280" s="564"/>
      <c r="X280" s="564"/>
      <c r="Y280" s="564"/>
      <c r="Z280" s="564"/>
      <c r="AA280" s="564"/>
      <c r="AB280" s="564"/>
      <c r="AC280" s="564"/>
    </row>
    <row r="281">
      <c r="A281" s="1469"/>
      <c r="B281" s="566"/>
      <c r="C281" s="805"/>
      <c r="D281" s="805"/>
      <c r="E281" s="805"/>
      <c r="F281" s="1470"/>
      <c r="G281" s="811"/>
      <c r="H281" s="1471"/>
      <c r="I281" s="810"/>
      <c r="J281" s="811"/>
      <c r="K281" s="810"/>
      <c r="L281" s="812"/>
      <c r="M281" s="813"/>
      <c r="N281" s="813"/>
      <c r="O281" s="1419"/>
      <c r="P281" s="564"/>
      <c r="Q281" s="564"/>
      <c r="R281" s="564"/>
      <c r="S281" s="564"/>
      <c r="T281" s="564"/>
      <c r="U281" s="564"/>
      <c r="V281" s="564"/>
      <c r="W281" s="564"/>
      <c r="X281" s="564"/>
      <c r="Y281" s="564"/>
      <c r="Z281" s="564"/>
      <c r="AA281" s="564"/>
      <c r="AB281" s="564"/>
      <c r="AC281" s="564"/>
    </row>
    <row r="282">
      <c r="A282" s="1469"/>
      <c r="B282" s="566"/>
      <c r="C282" s="805"/>
      <c r="D282" s="805"/>
      <c r="E282" s="805"/>
      <c r="F282" s="1470"/>
      <c r="G282" s="811"/>
      <c r="H282" s="1471"/>
      <c r="I282" s="810"/>
      <c r="J282" s="811"/>
      <c r="K282" s="810"/>
      <c r="L282" s="812"/>
      <c r="M282" s="813"/>
      <c r="N282" s="813"/>
      <c r="O282" s="1419"/>
      <c r="P282" s="564"/>
      <c r="Q282" s="564"/>
      <c r="R282" s="564"/>
      <c r="S282" s="564"/>
      <c r="T282" s="564"/>
      <c r="U282" s="564"/>
      <c r="V282" s="564"/>
      <c r="W282" s="564"/>
      <c r="X282" s="564"/>
      <c r="Y282" s="564"/>
      <c r="Z282" s="564"/>
      <c r="AA282" s="564"/>
      <c r="AB282" s="564"/>
      <c r="AC282" s="564"/>
    </row>
    <row r="283">
      <c r="A283" s="1469"/>
      <c r="B283" s="566"/>
      <c r="C283" s="805"/>
      <c r="D283" s="805"/>
      <c r="E283" s="805"/>
      <c r="F283" s="1470"/>
      <c r="G283" s="811"/>
      <c r="H283" s="1471"/>
      <c r="I283" s="810"/>
      <c r="J283" s="811"/>
      <c r="K283" s="810"/>
      <c r="L283" s="812"/>
      <c r="M283" s="813"/>
      <c r="N283" s="813"/>
      <c r="O283" s="1419"/>
      <c r="P283" s="564"/>
      <c r="Q283" s="564"/>
      <c r="R283" s="564"/>
      <c r="S283" s="564"/>
      <c r="T283" s="564"/>
      <c r="U283" s="564"/>
      <c r="V283" s="564"/>
      <c r="W283" s="564"/>
      <c r="X283" s="564"/>
      <c r="Y283" s="564"/>
      <c r="Z283" s="564"/>
      <c r="AA283" s="564"/>
      <c r="AB283" s="564"/>
      <c r="AC283" s="564"/>
    </row>
    <row r="284">
      <c r="A284" s="1469"/>
      <c r="B284" s="566"/>
      <c r="C284" s="805"/>
      <c r="D284" s="805"/>
      <c r="E284" s="805"/>
      <c r="F284" s="1470"/>
      <c r="G284" s="811"/>
      <c r="H284" s="1471"/>
      <c r="I284" s="810"/>
      <c r="J284" s="811"/>
      <c r="K284" s="810"/>
      <c r="L284" s="812"/>
      <c r="M284" s="813"/>
      <c r="N284" s="813"/>
      <c r="O284" s="1419"/>
      <c r="P284" s="564"/>
      <c r="Q284" s="564"/>
      <c r="R284" s="564"/>
      <c r="S284" s="564"/>
      <c r="T284" s="564"/>
      <c r="U284" s="564"/>
      <c r="V284" s="564"/>
      <c r="W284" s="564"/>
      <c r="X284" s="564"/>
      <c r="Y284" s="564"/>
      <c r="Z284" s="564"/>
      <c r="AA284" s="564"/>
      <c r="AB284" s="564"/>
      <c r="AC284" s="564"/>
    </row>
    <row r="285">
      <c r="A285" s="1469"/>
      <c r="B285" s="566"/>
      <c r="C285" s="805"/>
      <c r="D285" s="805"/>
      <c r="E285" s="805"/>
      <c r="F285" s="1470"/>
      <c r="G285" s="811"/>
      <c r="H285" s="1471"/>
      <c r="I285" s="810"/>
      <c r="J285" s="811"/>
      <c r="K285" s="810"/>
      <c r="L285" s="812"/>
      <c r="M285" s="813"/>
      <c r="N285" s="813"/>
      <c r="O285" s="1419"/>
      <c r="P285" s="564"/>
      <c r="Q285" s="564"/>
      <c r="R285" s="564"/>
      <c r="S285" s="564"/>
      <c r="T285" s="564"/>
      <c r="U285" s="564"/>
      <c r="V285" s="564"/>
      <c r="W285" s="564"/>
      <c r="X285" s="564"/>
      <c r="Y285" s="564"/>
      <c r="Z285" s="564"/>
      <c r="AA285" s="564"/>
      <c r="AB285" s="564"/>
      <c r="AC285" s="564"/>
    </row>
    <row r="286">
      <c r="A286" s="1469"/>
      <c r="B286" s="566"/>
      <c r="C286" s="805"/>
      <c r="D286" s="805"/>
      <c r="E286" s="805"/>
      <c r="F286" s="1470"/>
      <c r="G286" s="811"/>
      <c r="H286" s="1471"/>
      <c r="I286" s="810"/>
      <c r="J286" s="811"/>
      <c r="K286" s="810"/>
      <c r="L286" s="812"/>
      <c r="M286" s="813"/>
      <c r="N286" s="813"/>
      <c r="O286" s="1419"/>
      <c r="P286" s="564"/>
      <c r="Q286" s="564"/>
      <c r="R286" s="564"/>
      <c r="S286" s="564"/>
      <c r="T286" s="564"/>
      <c r="U286" s="564"/>
      <c r="V286" s="564"/>
      <c r="W286" s="564"/>
      <c r="X286" s="564"/>
      <c r="Y286" s="564"/>
      <c r="Z286" s="564"/>
      <c r="AA286" s="564"/>
      <c r="AB286" s="564"/>
      <c r="AC286" s="564"/>
    </row>
    <row r="287">
      <c r="A287" s="1469"/>
      <c r="B287" s="566"/>
      <c r="C287" s="805"/>
      <c r="D287" s="805"/>
      <c r="E287" s="805"/>
      <c r="F287" s="1470"/>
      <c r="G287" s="811"/>
      <c r="H287" s="1471"/>
      <c r="I287" s="810"/>
      <c r="J287" s="811"/>
      <c r="K287" s="810"/>
      <c r="L287" s="812"/>
      <c r="M287" s="813"/>
      <c r="N287" s="813"/>
      <c r="O287" s="1419"/>
      <c r="P287" s="564"/>
      <c r="Q287" s="564"/>
      <c r="R287" s="564"/>
      <c r="S287" s="564"/>
      <c r="T287" s="564"/>
      <c r="U287" s="564"/>
      <c r="V287" s="564"/>
      <c r="W287" s="564"/>
      <c r="X287" s="564"/>
      <c r="Y287" s="564"/>
      <c r="Z287" s="564"/>
      <c r="AA287" s="564"/>
      <c r="AB287" s="564"/>
      <c r="AC287" s="564"/>
    </row>
    <row r="288">
      <c r="A288" s="1469"/>
      <c r="B288" s="566"/>
      <c r="C288" s="805"/>
      <c r="D288" s="805"/>
      <c r="E288" s="805"/>
      <c r="F288" s="1470"/>
      <c r="G288" s="811"/>
      <c r="H288" s="1471"/>
      <c r="I288" s="810"/>
      <c r="J288" s="811"/>
      <c r="K288" s="810"/>
      <c r="L288" s="812"/>
      <c r="M288" s="813"/>
      <c r="N288" s="813"/>
      <c r="O288" s="1419"/>
      <c r="P288" s="564"/>
      <c r="Q288" s="564"/>
      <c r="R288" s="564"/>
      <c r="S288" s="564"/>
      <c r="T288" s="564"/>
      <c r="U288" s="564"/>
      <c r="V288" s="564"/>
      <c r="W288" s="564"/>
      <c r="X288" s="564"/>
      <c r="Y288" s="564"/>
      <c r="Z288" s="564"/>
      <c r="AA288" s="564"/>
      <c r="AB288" s="564"/>
      <c r="AC288" s="564"/>
    </row>
    <row r="289">
      <c r="A289" s="1469"/>
      <c r="B289" s="566"/>
      <c r="C289" s="805"/>
      <c r="D289" s="805"/>
      <c r="E289" s="805"/>
      <c r="F289" s="1470"/>
      <c r="G289" s="811"/>
      <c r="H289" s="1471"/>
      <c r="I289" s="810"/>
      <c r="J289" s="811"/>
      <c r="K289" s="810"/>
      <c r="L289" s="812"/>
      <c r="M289" s="813"/>
      <c r="N289" s="813"/>
      <c r="O289" s="1419"/>
      <c r="P289" s="564"/>
      <c r="Q289" s="564"/>
      <c r="R289" s="564"/>
      <c r="S289" s="564"/>
      <c r="T289" s="564"/>
      <c r="U289" s="564"/>
      <c r="V289" s="564"/>
      <c r="W289" s="564"/>
      <c r="X289" s="564"/>
      <c r="Y289" s="564"/>
      <c r="Z289" s="564"/>
      <c r="AA289" s="564"/>
      <c r="AB289" s="564"/>
      <c r="AC289" s="564"/>
    </row>
    <row r="290">
      <c r="A290" s="1469"/>
      <c r="B290" s="566"/>
      <c r="C290" s="805"/>
      <c r="D290" s="805"/>
      <c r="E290" s="805"/>
      <c r="F290" s="1470"/>
      <c r="G290" s="811"/>
      <c r="H290" s="1471"/>
      <c r="I290" s="810"/>
      <c r="J290" s="811"/>
      <c r="K290" s="810"/>
      <c r="L290" s="812"/>
      <c r="M290" s="813"/>
      <c r="N290" s="813"/>
      <c r="O290" s="1419"/>
      <c r="P290" s="564"/>
      <c r="Q290" s="564"/>
      <c r="R290" s="564"/>
      <c r="S290" s="564"/>
      <c r="T290" s="564"/>
      <c r="U290" s="564"/>
      <c r="V290" s="564"/>
      <c r="W290" s="564"/>
      <c r="X290" s="564"/>
      <c r="Y290" s="564"/>
      <c r="Z290" s="564"/>
      <c r="AA290" s="564"/>
      <c r="AB290" s="564"/>
      <c r="AC290" s="564"/>
    </row>
    <row r="291">
      <c r="A291" s="1469"/>
      <c r="B291" s="566"/>
      <c r="C291" s="805"/>
      <c r="D291" s="805"/>
      <c r="E291" s="805"/>
      <c r="F291" s="1470"/>
      <c r="G291" s="811"/>
      <c r="H291" s="1471"/>
      <c r="I291" s="810"/>
      <c r="J291" s="811"/>
      <c r="K291" s="810"/>
      <c r="L291" s="812"/>
      <c r="M291" s="813"/>
      <c r="N291" s="813"/>
      <c r="O291" s="1419"/>
      <c r="P291" s="564"/>
      <c r="Q291" s="564"/>
      <c r="R291" s="564"/>
      <c r="S291" s="564"/>
      <c r="T291" s="564"/>
      <c r="U291" s="564"/>
      <c r="V291" s="564"/>
      <c r="W291" s="564"/>
      <c r="X291" s="564"/>
      <c r="Y291" s="564"/>
      <c r="Z291" s="564"/>
      <c r="AA291" s="564"/>
      <c r="AB291" s="564"/>
      <c r="AC291" s="564"/>
    </row>
    <row r="292">
      <c r="A292" s="1469"/>
      <c r="B292" s="566"/>
      <c r="C292" s="805"/>
      <c r="D292" s="805"/>
      <c r="E292" s="805"/>
      <c r="F292" s="1470"/>
      <c r="G292" s="811"/>
      <c r="H292" s="1471"/>
      <c r="I292" s="810"/>
      <c r="J292" s="811"/>
      <c r="K292" s="810"/>
      <c r="L292" s="812"/>
      <c r="M292" s="813"/>
      <c r="N292" s="813"/>
      <c r="O292" s="1419"/>
      <c r="P292" s="564"/>
      <c r="Q292" s="564"/>
      <c r="R292" s="564"/>
      <c r="S292" s="564"/>
      <c r="T292" s="564"/>
      <c r="U292" s="564"/>
      <c r="V292" s="564"/>
      <c r="W292" s="564"/>
      <c r="X292" s="564"/>
      <c r="Y292" s="564"/>
      <c r="Z292" s="564"/>
      <c r="AA292" s="564"/>
      <c r="AB292" s="564"/>
      <c r="AC292" s="564"/>
    </row>
    <row r="293">
      <c r="A293" s="1469"/>
      <c r="B293" s="566"/>
      <c r="C293" s="805"/>
      <c r="D293" s="805"/>
      <c r="E293" s="805"/>
      <c r="F293" s="1470"/>
      <c r="G293" s="811"/>
      <c r="H293" s="1471"/>
      <c r="I293" s="810"/>
      <c r="J293" s="811"/>
      <c r="K293" s="810"/>
      <c r="L293" s="812"/>
      <c r="M293" s="813"/>
      <c r="N293" s="813"/>
      <c r="O293" s="1419"/>
      <c r="P293" s="564"/>
      <c r="Q293" s="564"/>
      <c r="R293" s="564"/>
      <c r="S293" s="564"/>
      <c r="T293" s="564"/>
      <c r="U293" s="564"/>
      <c r="V293" s="564"/>
      <c r="W293" s="564"/>
      <c r="X293" s="564"/>
      <c r="Y293" s="564"/>
      <c r="Z293" s="564"/>
      <c r="AA293" s="564"/>
      <c r="AB293" s="564"/>
      <c r="AC293" s="564"/>
    </row>
    <row r="294">
      <c r="A294" s="1469"/>
      <c r="B294" s="566"/>
      <c r="C294" s="805"/>
      <c r="D294" s="805"/>
      <c r="E294" s="805"/>
      <c r="F294" s="1470"/>
      <c r="G294" s="811"/>
      <c r="H294" s="1471"/>
      <c r="I294" s="810"/>
      <c r="J294" s="811"/>
      <c r="K294" s="810"/>
      <c r="L294" s="812"/>
      <c r="M294" s="813"/>
      <c r="N294" s="813"/>
      <c r="O294" s="1419"/>
      <c r="P294" s="564"/>
      <c r="Q294" s="564"/>
      <c r="R294" s="564"/>
      <c r="S294" s="564"/>
      <c r="T294" s="564"/>
      <c r="U294" s="564"/>
      <c r="V294" s="564"/>
      <c r="W294" s="564"/>
      <c r="X294" s="564"/>
      <c r="Y294" s="564"/>
      <c r="Z294" s="564"/>
      <c r="AA294" s="564"/>
      <c r="AB294" s="564"/>
      <c r="AC294" s="564"/>
    </row>
    <row r="295">
      <c r="A295" s="1469"/>
      <c r="B295" s="566"/>
      <c r="C295" s="805"/>
      <c r="D295" s="805"/>
      <c r="E295" s="805"/>
      <c r="F295" s="1470"/>
      <c r="G295" s="811"/>
      <c r="H295" s="1471"/>
      <c r="I295" s="810"/>
      <c r="J295" s="811"/>
      <c r="K295" s="810"/>
      <c r="L295" s="812"/>
      <c r="M295" s="813"/>
      <c r="N295" s="813"/>
      <c r="O295" s="1419"/>
      <c r="P295" s="564"/>
      <c r="Q295" s="564"/>
      <c r="R295" s="564"/>
      <c r="S295" s="564"/>
      <c r="T295" s="564"/>
      <c r="U295" s="564"/>
      <c r="V295" s="564"/>
      <c r="W295" s="564"/>
      <c r="X295" s="564"/>
      <c r="Y295" s="564"/>
      <c r="Z295" s="564"/>
      <c r="AA295" s="564"/>
      <c r="AB295" s="564"/>
      <c r="AC295" s="564"/>
    </row>
    <row r="296">
      <c r="A296" s="1469"/>
      <c r="B296" s="566"/>
      <c r="C296" s="805"/>
      <c r="D296" s="805"/>
      <c r="E296" s="805"/>
      <c r="F296" s="1470"/>
      <c r="G296" s="811"/>
      <c r="H296" s="1471"/>
      <c r="I296" s="810"/>
      <c r="J296" s="811"/>
      <c r="K296" s="810"/>
      <c r="L296" s="812"/>
      <c r="M296" s="813"/>
      <c r="N296" s="813"/>
      <c r="O296" s="1419"/>
      <c r="P296" s="564"/>
      <c r="Q296" s="564"/>
      <c r="R296" s="564"/>
      <c r="S296" s="564"/>
      <c r="T296" s="564"/>
      <c r="U296" s="564"/>
      <c r="V296" s="564"/>
      <c r="W296" s="564"/>
      <c r="X296" s="564"/>
      <c r="Y296" s="564"/>
      <c r="Z296" s="564"/>
      <c r="AA296" s="564"/>
      <c r="AB296" s="564"/>
      <c r="AC296" s="564"/>
    </row>
    <row r="297">
      <c r="A297" s="1469"/>
      <c r="B297" s="566"/>
      <c r="C297" s="805"/>
      <c r="D297" s="805"/>
      <c r="E297" s="805"/>
      <c r="F297" s="1470"/>
      <c r="G297" s="811"/>
      <c r="H297" s="1471"/>
      <c r="I297" s="810"/>
      <c r="J297" s="811"/>
      <c r="K297" s="810"/>
      <c r="L297" s="812"/>
      <c r="M297" s="813"/>
      <c r="N297" s="813"/>
      <c r="O297" s="1419"/>
      <c r="P297" s="564"/>
      <c r="Q297" s="564"/>
      <c r="R297" s="564"/>
      <c r="S297" s="564"/>
      <c r="T297" s="564"/>
      <c r="U297" s="564"/>
      <c r="V297" s="564"/>
      <c r="W297" s="564"/>
      <c r="X297" s="564"/>
      <c r="Y297" s="564"/>
      <c r="Z297" s="564"/>
      <c r="AA297" s="564"/>
      <c r="AB297" s="564"/>
      <c r="AC297" s="564"/>
    </row>
    <row r="298">
      <c r="A298" s="1469"/>
      <c r="B298" s="566"/>
      <c r="C298" s="805"/>
      <c r="D298" s="805"/>
      <c r="E298" s="805"/>
      <c r="F298" s="1470"/>
      <c r="G298" s="811"/>
      <c r="H298" s="1471"/>
      <c r="I298" s="810"/>
      <c r="J298" s="811"/>
      <c r="K298" s="810"/>
      <c r="L298" s="812"/>
      <c r="M298" s="813"/>
      <c r="N298" s="813"/>
      <c r="O298" s="1419"/>
      <c r="P298" s="564"/>
      <c r="Q298" s="564"/>
      <c r="R298" s="564"/>
      <c r="S298" s="564"/>
      <c r="T298" s="564"/>
      <c r="U298" s="564"/>
      <c r="V298" s="564"/>
      <c r="W298" s="564"/>
      <c r="X298" s="564"/>
      <c r="Y298" s="564"/>
      <c r="Z298" s="564"/>
      <c r="AA298" s="564"/>
      <c r="AB298" s="564"/>
      <c r="AC298" s="564"/>
    </row>
    <row r="299">
      <c r="A299" s="1469"/>
      <c r="B299" s="566"/>
      <c r="C299" s="805"/>
      <c r="D299" s="805"/>
      <c r="E299" s="805"/>
      <c r="F299" s="1470"/>
      <c r="G299" s="811"/>
      <c r="H299" s="1471"/>
      <c r="I299" s="810"/>
      <c r="J299" s="811"/>
      <c r="K299" s="810"/>
      <c r="L299" s="812"/>
      <c r="M299" s="813"/>
      <c r="N299" s="813"/>
      <c r="O299" s="1419"/>
      <c r="P299" s="564"/>
      <c r="Q299" s="564"/>
      <c r="R299" s="564"/>
      <c r="S299" s="564"/>
      <c r="T299" s="564"/>
      <c r="U299" s="564"/>
      <c r="V299" s="564"/>
      <c r="W299" s="564"/>
      <c r="X299" s="564"/>
      <c r="Y299" s="564"/>
      <c r="Z299" s="564"/>
      <c r="AA299" s="564"/>
      <c r="AB299" s="564"/>
      <c r="AC299" s="564"/>
    </row>
    <row r="300">
      <c r="A300" s="1469"/>
      <c r="B300" s="566"/>
      <c r="C300" s="805"/>
      <c r="D300" s="805"/>
      <c r="E300" s="805"/>
      <c r="F300" s="1470"/>
      <c r="G300" s="811"/>
      <c r="H300" s="1471"/>
      <c r="I300" s="810"/>
      <c r="J300" s="811"/>
      <c r="K300" s="810"/>
      <c r="L300" s="812"/>
      <c r="M300" s="813"/>
      <c r="N300" s="813"/>
      <c r="O300" s="1419"/>
      <c r="P300" s="564"/>
      <c r="Q300" s="564"/>
      <c r="R300" s="564"/>
      <c r="S300" s="564"/>
      <c r="T300" s="564"/>
      <c r="U300" s="564"/>
      <c r="V300" s="564"/>
      <c r="W300" s="564"/>
      <c r="X300" s="564"/>
      <c r="Y300" s="564"/>
      <c r="Z300" s="564"/>
      <c r="AA300" s="564"/>
      <c r="AB300" s="564"/>
      <c r="AC300" s="564"/>
    </row>
    <row r="301">
      <c r="A301" s="1469"/>
      <c r="B301" s="566"/>
      <c r="C301" s="805"/>
      <c r="D301" s="805"/>
      <c r="E301" s="805"/>
      <c r="F301" s="1470"/>
      <c r="G301" s="811"/>
      <c r="H301" s="1471"/>
      <c r="I301" s="810"/>
      <c r="J301" s="811"/>
      <c r="K301" s="810"/>
      <c r="L301" s="812"/>
      <c r="M301" s="813"/>
      <c r="N301" s="813"/>
      <c r="O301" s="1419"/>
      <c r="P301" s="564"/>
      <c r="Q301" s="564"/>
      <c r="R301" s="564"/>
      <c r="S301" s="564"/>
      <c r="T301" s="564"/>
      <c r="U301" s="564"/>
      <c r="V301" s="564"/>
      <c r="W301" s="564"/>
      <c r="X301" s="564"/>
      <c r="Y301" s="564"/>
      <c r="Z301" s="564"/>
      <c r="AA301" s="564"/>
      <c r="AB301" s="564"/>
      <c r="AC301" s="564"/>
    </row>
    <row r="302">
      <c r="A302" s="1469"/>
      <c r="B302" s="566"/>
      <c r="C302" s="805"/>
      <c r="D302" s="805"/>
      <c r="E302" s="805"/>
      <c r="F302" s="1470"/>
      <c r="G302" s="811"/>
      <c r="H302" s="1471"/>
      <c r="I302" s="810"/>
      <c r="J302" s="811"/>
      <c r="K302" s="810"/>
      <c r="L302" s="812"/>
      <c r="M302" s="813"/>
      <c r="N302" s="813"/>
      <c r="O302" s="1419"/>
      <c r="P302" s="564"/>
      <c r="Q302" s="564"/>
      <c r="R302" s="564"/>
      <c r="S302" s="564"/>
      <c r="T302" s="564"/>
      <c r="U302" s="564"/>
      <c r="V302" s="564"/>
      <c r="W302" s="564"/>
      <c r="X302" s="564"/>
      <c r="Y302" s="564"/>
      <c r="Z302" s="564"/>
      <c r="AA302" s="564"/>
      <c r="AB302" s="564"/>
      <c r="AC302" s="564"/>
    </row>
    <row r="303">
      <c r="A303" s="1469"/>
      <c r="B303" s="566"/>
      <c r="C303" s="805"/>
      <c r="D303" s="805"/>
      <c r="E303" s="805"/>
      <c r="F303" s="1470"/>
      <c r="G303" s="811"/>
      <c r="H303" s="1471"/>
      <c r="I303" s="810"/>
      <c r="J303" s="811"/>
      <c r="K303" s="810"/>
      <c r="L303" s="812"/>
      <c r="M303" s="813"/>
      <c r="N303" s="813"/>
      <c r="O303" s="1419"/>
      <c r="P303" s="564"/>
      <c r="Q303" s="564"/>
      <c r="R303" s="564"/>
      <c r="S303" s="564"/>
      <c r="T303" s="564"/>
      <c r="U303" s="564"/>
      <c r="V303" s="564"/>
      <c r="W303" s="564"/>
      <c r="X303" s="564"/>
      <c r="Y303" s="564"/>
      <c r="Z303" s="564"/>
      <c r="AA303" s="564"/>
      <c r="AB303" s="564"/>
      <c r="AC303" s="564"/>
    </row>
    <row r="304">
      <c r="A304" s="1469"/>
      <c r="B304" s="566"/>
      <c r="C304" s="805"/>
      <c r="D304" s="805"/>
      <c r="E304" s="805"/>
      <c r="F304" s="1470"/>
      <c r="G304" s="811"/>
      <c r="H304" s="1471"/>
      <c r="I304" s="810"/>
      <c r="J304" s="811"/>
      <c r="K304" s="810"/>
      <c r="L304" s="812"/>
      <c r="M304" s="813"/>
      <c r="N304" s="813"/>
      <c r="O304" s="1419"/>
      <c r="P304" s="564"/>
      <c r="Q304" s="564"/>
      <c r="R304" s="564"/>
      <c r="S304" s="564"/>
      <c r="T304" s="564"/>
      <c r="U304" s="564"/>
      <c r="V304" s="564"/>
      <c r="W304" s="564"/>
      <c r="X304" s="564"/>
      <c r="Y304" s="564"/>
      <c r="Z304" s="564"/>
      <c r="AA304" s="564"/>
      <c r="AB304" s="564"/>
      <c r="AC304" s="564"/>
    </row>
    <row r="305">
      <c r="A305" s="1469"/>
      <c r="B305" s="566"/>
      <c r="C305" s="805"/>
      <c r="D305" s="805"/>
      <c r="E305" s="805"/>
      <c r="F305" s="1470"/>
      <c r="G305" s="811"/>
      <c r="H305" s="1471"/>
      <c r="I305" s="810"/>
      <c r="J305" s="811"/>
      <c r="K305" s="810"/>
      <c r="L305" s="812"/>
      <c r="M305" s="813"/>
      <c r="N305" s="813"/>
      <c r="O305" s="1419"/>
      <c r="P305" s="564"/>
      <c r="Q305" s="564"/>
      <c r="R305" s="564"/>
      <c r="S305" s="564"/>
      <c r="T305" s="564"/>
      <c r="U305" s="564"/>
      <c r="V305" s="564"/>
      <c r="W305" s="564"/>
      <c r="X305" s="564"/>
      <c r="Y305" s="564"/>
      <c r="Z305" s="564"/>
      <c r="AA305" s="564"/>
      <c r="AB305" s="564"/>
      <c r="AC305" s="564"/>
    </row>
    <row r="306">
      <c r="A306" s="1469"/>
      <c r="B306" s="566"/>
      <c r="C306" s="805"/>
      <c r="D306" s="805"/>
      <c r="E306" s="805"/>
      <c r="F306" s="1470"/>
      <c r="G306" s="811"/>
      <c r="H306" s="1471"/>
      <c r="I306" s="810"/>
      <c r="J306" s="811"/>
      <c r="K306" s="810"/>
      <c r="L306" s="812"/>
      <c r="M306" s="813"/>
      <c r="N306" s="813"/>
      <c r="O306" s="1419"/>
      <c r="P306" s="564"/>
      <c r="Q306" s="564"/>
      <c r="R306" s="564"/>
      <c r="S306" s="564"/>
      <c r="T306" s="564"/>
      <c r="U306" s="564"/>
      <c r="V306" s="564"/>
      <c r="W306" s="564"/>
      <c r="X306" s="564"/>
      <c r="Y306" s="564"/>
      <c r="Z306" s="564"/>
      <c r="AA306" s="564"/>
      <c r="AB306" s="564"/>
      <c r="AC306" s="564"/>
    </row>
    <row r="307">
      <c r="A307" s="1469"/>
      <c r="B307" s="566"/>
      <c r="C307" s="805"/>
      <c r="D307" s="805"/>
      <c r="E307" s="805"/>
      <c r="F307" s="1470"/>
      <c r="G307" s="811"/>
      <c r="H307" s="1471"/>
      <c r="I307" s="810"/>
      <c r="J307" s="811"/>
      <c r="K307" s="810"/>
      <c r="L307" s="812"/>
      <c r="M307" s="813"/>
      <c r="N307" s="813"/>
      <c r="O307" s="1419"/>
      <c r="P307" s="564"/>
      <c r="Q307" s="564"/>
      <c r="R307" s="564"/>
      <c r="S307" s="564"/>
      <c r="T307" s="564"/>
      <c r="U307" s="564"/>
      <c r="V307" s="564"/>
      <c r="W307" s="564"/>
      <c r="X307" s="564"/>
      <c r="Y307" s="564"/>
      <c r="Z307" s="564"/>
      <c r="AA307" s="564"/>
      <c r="AB307" s="564"/>
      <c r="AC307" s="564"/>
    </row>
    <row r="308">
      <c r="A308" s="1469"/>
      <c r="B308" s="566"/>
      <c r="C308" s="805"/>
      <c r="D308" s="805"/>
      <c r="E308" s="805"/>
      <c r="F308" s="1470"/>
      <c r="G308" s="811"/>
      <c r="H308" s="1471"/>
      <c r="I308" s="810"/>
      <c r="J308" s="811"/>
      <c r="K308" s="810"/>
      <c r="L308" s="812"/>
      <c r="M308" s="813"/>
      <c r="N308" s="813"/>
      <c r="O308" s="1419"/>
      <c r="P308" s="564"/>
      <c r="Q308" s="564"/>
      <c r="R308" s="564"/>
      <c r="S308" s="564"/>
      <c r="T308" s="564"/>
      <c r="U308" s="564"/>
      <c r="V308" s="564"/>
      <c r="W308" s="564"/>
      <c r="X308" s="564"/>
      <c r="Y308" s="564"/>
      <c r="Z308" s="564"/>
      <c r="AA308" s="564"/>
      <c r="AB308" s="564"/>
      <c r="AC308" s="564"/>
    </row>
    <row r="309">
      <c r="A309" s="1469"/>
      <c r="B309" s="566"/>
      <c r="C309" s="805"/>
      <c r="D309" s="805"/>
      <c r="E309" s="805"/>
      <c r="F309" s="1470"/>
      <c r="G309" s="811"/>
      <c r="H309" s="1471"/>
      <c r="I309" s="810"/>
      <c r="J309" s="811"/>
      <c r="K309" s="810"/>
      <c r="L309" s="812"/>
      <c r="M309" s="813"/>
      <c r="N309" s="813"/>
      <c r="O309" s="1419"/>
      <c r="P309" s="564"/>
      <c r="Q309" s="564"/>
      <c r="R309" s="564"/>
      <c r="S309" s="564"/>
      <c r="T309" s="564"/>
      <c r="U309" s="564"/>
      <c r="V309" s="564"/>
      <c r="W309" s="564"/>
      <c r="X309" s="564"/>
      <c r="Y309" s="564"/>
      <c r="Z309" s="564"/>
      <c r="AA309" s="564"/>
      <c r="AB309" s="564"/>
      <c r="AC309" s="564"/>
    </row>
    <row r="310">
      <c r="A310" s="1469"/>
      <c r="B310" s="566"/>
      <c r="C310" s="805"/>
      <c r="D310" s="805"/>
      <c r="E310" s="805"/>
      <c r="F310" s="1470"/>
      <c r="G310" s="811"/>
      <c r="H310" s="1471"/>
      <c r="I310" s="810"/>
      <c r="J310" s="811"/>
      <c r="K310" s="810"/>
      <c r="L310" s="812"/>
      <c r="M310" s="813"/>
      <c r="N310" s="813"/>
      <c r="O310" s="1419"/>
      <c r="P310" s="564"/>
      <c r="Q310" s="564"/>
      <c r="R310" s="564"/>
      <c r="S310" s="564"/>
      <c r="T310" s="564"/>
      <c r="U310" s="564"/>
      <c r="V310" s="564"/>
      <c r="W310" s="564"/>
      <c r="X310" s="564"/>
      <c r="Y310" s="564"/>
      <c r="Z310" s="564"/>
      <c r="AA310" s="564"/>
      <c r="AB310" s="564"/>
      <c r="AC310" s="564"/>
    </row>
    <row r="311">
      <c r="A311" s="1469"/>
      <c r="B311" s="566"/>
      <c r="C311" s="805"/>
      <c r="D311" s="805"/>
      <c r="E311" s="805"/>
      <c r="F311" s="1470"/>
      <c r="G311" s="811"/>
      <c r="H311" s="1471"/>
      <c r="I311" s="810"/>
      <c r="J311" s="811"/>
      <c r="K311" s="810"/>
      <c r="L311" s="812"/>
      <c r="M311" s="813"/>
      <c r="N311" s="813"/>
      <c r="O311" s="1419"/>
      <c r="P311" s="564"/>
      <c r="Q311" s="564"/>
      <c r="R311" s="564"/>
      <c r="S311" s="564"/>
      <c r="T311" s="564"/>
      <c r="U311" s="564"/>
      <c r="V311" s="564"/>
      <c r="W311" s="564"/>
      <c r="X311" s="564"/>
      <c r="Y311" s="564"/>
      <c r="Z311" s="564"/>
      <c r="AA311" s="564"/>
      <c r="AB311" s="564"/>
      <c r="AC311" s="564"/>
    </row>
    <row r="312">
      <c r="A312" s="1469"/>
      <c r="B312" s="566"/>
      <c r="C312" s="805"/>
      <c r="D312" s="805"/>
      <c r="E312" s="805"/>
      <c r="F312" s="1470"/>
      <c r="G312" s="811"/>
      <c r="H312" s="1471"/>
      <c r="I312" s="810"/>
      <c r="J312" s="811"/>
      <c r="K312" s="810"/>
      <c r="L312" s="812"/>
      <c r="M312" s="813"/>
      <c r="N312" s="813"/>
      <c r="O312" s="1419"/>
      <c r="P312" s="564"/>
      <c r="Q312" s="564"/>
      <c r="R312" s="564"/>
      <c r="S312" s="564"/>
      <c r="T312" s="564"/>
      <c r="U312" s="564"/>
      <c r="V312" s="564"/>
      <c r="W312" s="564"/>
      <c r="X312" s="564"/>
      <c r="Y312" s="564"/>
      <c r="Z312" s="564"/>
      <c r="AA312" s="564"/>
      <c r="AB312" s="564"/>
      <c r="AC312" s="564"/>
    </row>
    <row r="313">
      <c r="A313" s="1469"/>
      <c r="B313" s="566"/>
      <c r="C313" s="805"/>
      <c r="D313" s="805"/>
      <c r="E313" s="805"/>
      <c r="F313" s="1470"/>
      <c r="G313" s="811"/>
      <c r="H313" s="1471"/>
      <c r="I313" s="810"/>
      <c r="J313" s="811"/>
      <c r="K313" s="810"/>
      <c r="L313" s="812"/>
      <c r="M313" s="813"/>
      <c r="N313" s="813"/>
      <c r="O313" s="1419"/>
      <c r="P313" s="564"/>
      <c r="Q313" s="564"/>
      <c r="R313" s="564"/>
      <c r="S313" s="564"/>
      <c r="T313" s="564"/>
      <c r="U313" s="564"/>
      <c r="V313" s="564"/>
      <c r="W313" s="564"/>
      <c r="X313" s="564"/>
      <c r="Y313" s="564"/>
      <c r="Z313" s="564"/>
      <c r="AA313" s="564"/>
      <c r="AB313" s="564"/>
      <c r="AC313" s="564"/>
    </row>
    <row r="314">
      <c r="A314" s="1469"/>
      <c r="B314" s="566"/>
      <c r="C314" s="805"/>
      <c r="D314" s="805"/>
      <c r="E314" s="805"/>
      <c r="F314" s="1470"/>
      <c r="G314" s="811"/>
      <c r="H314" s="1471"/>
      <c r="I314" s="810"/>
      <c r="J314" s="811"/>
      <c r="K314" s="810"/>
      <c r="L314" s="812"/>
      <c r="M314" s="813"/>
      <c r="N314" s="813"/>
      <c r="O314" s="1419"/>
      <c r="P314" s="564"/>
      <c r="Q314" s="564"/>
      <c r="R314" s="564"/>
      <c r="S314" s="564"/>
      <c r="T314" s="564"/>
      <c r="U314" s="564"/>
      <c r="V314" s="564"/>
      <c r="W314" s="564"/>
      <c r="X314" s="564"/>
      <c r="Y314" s="564"/>
      <c r="Z314" s="564"/>
      <c r="AA314" s="564"/>
      <c r="AB314" s="564"/>
      <c r="AC314" s="564"/>
    </row>
    <row r="315">
      <c r="A315" s="1469"/>
      <c r="B315" s="566"/>
      <c r="C315" s="805"/>
      <c r="D315" s="805"/>
      <c r="E315" s="805"/>
      <c r="F315" s="1470"/>
      <c r="G315" s="811"/>
      <c r="H315" s="1471"/>
      <c r="I315" s="810"/>
      <c r="J315" s="811"/>
      <c r="K315" s="810"/>
      <c r="L315" s="812"/>
      <c r="M315" s="813"/>
      <c r="N315" s="813"/>
      <c r="O315" s="1419"/>
      <c r="P315" s="564"/>
      <c r="Q315" s="564"/>
      <c r="R315" s="564"/>
      <c r="S315" s="564"/>
      <c r="T315" s="564"/>
      <c r="U315" s="564"/>
      <c r="V315" s="564"/>
      <c r="W315" s="564"/>
      <c r="X315" s="564"/>
      <c r="Y315" s="564"/>
      <c r="Z315" s="564"/>
      <c r="AA315" s="564"/>
      <c r="AB315" s="564"/>
      <c r="AC315" s="564"/>
    </row>
    <row r="316">
      <c r="A316" s="1469"/>
      <c r="B316" s="566"/>
      <c r="C316" s="805"/>
      <c r="D316" s="805"/>
      <c r="E316" s="805"/>
      <c r="F316" s="1470"/>
      <c r="G316" s="811"/>
      <c r="H316" s="1471"/>
      <c r="I316" s="810"/>
      <c r="J316" s="811"/>
      <c r="K316" s="810"/>
      <c r="L316" s="812"/>
      <c r="M316" s="813"/>
      <c r="N316" s="813"/>
      <c r="O316" s="1419"/>
      <c r="P316" s="564"/>
      <c r="Q316" s="564"/>
      <c r="R316" s="564"/>
      <c r="S316" s="564"/>
      <c r="T316" s="564"/>
      <c r="U316" s="564"/>
      <c r="V316" s="564"/>
      <c r="W316" s="564"/>
      <c r="X316" s="564"/>
      <c r="Y316" s="564"/>
      <c r="Z316" s="564"/>
      <c r="AA316" s="564"/>
      <c r="AB316" s="564"/>
      <c r="AC316" s="564"/>
    </row>
    <row r="317">
      <c r="A317" s="1469"/>
      <c r="B317" s="566"/>
      <c r="C317" s="805"/>
      <c r="D317" s="805"/>
      <c r="E317" s="805"/>
      <c r="F317" s="1470"/>
      <c r="G317" s="811"/>
      <c r="H317" s="1471"/>
      <c r="I317" s="810"/>
      <c r="J317" s="811"/>
      <c r="K317" s="810"/>
      <c r="L317" s="812"/>
      <c r="M317" s="813"/>
      <c r="N317" s="813"/>
      <c r="O317" s="1419"/>
      <c r="P317" s="564"/>
      <c r="Q317" s="564"/>
      <c r="R317" s="564"/>
      <c r="S317" s="564"/>
      <c r="T317" s="564"/>
      <c r="U317" s="564"/>
      <c r="V317" s="564"/>
      <c r="W317" s="564"/>
      <c r="X317" s="564"/>
      <c r="Y317" s="564"/>
      <c r="Z317" s="564"/>
      <c r="AA317" s="564"/>
      <c r="AB317" s="564"/>
      <c r="AC317" s="564"/>
    </row>
    <row r="318">
      <c r="A318" s="1469"/>
      <c r="B318" s="566"/>
      <c r="C318" s="805"/>
      <c r="D318" s="805"/>
      <c r="E318" s="805"/>
      <c r="F318" s="1470"/>
      <c r="G318" s="811"/>
      <c r="H318" s="1471"/>
      <c r="I318" s="810"/>
      <c r="J318" s="811"/>
      <c r="K318" s="810"/>
      <c r="L318" s="812"/>
      <c r="M318" s="813"/>
      <c r="N318" s="813"/>
      <c r="O318" s="1419"/>
      <c r="P318" s="564"/>
      <c r="Q318" s="564"/>
      <c r="R318" s="564"/>
      <c r="S318" s="564"/>
      <c r="T318" s="564"/>
      <c r="U318" s="564"/>
      <c r="V318" s="564"/>
      <c r="W318" s="564"/>
      <c r="X318" s="564"/>
      <c r="Y318" s="564"/>
      <c r="Z318" s="564"/>
      <c r="AA318" s="564"/>
      <c r="AB318" s="564"/>
      <c r="AC318" s="564"/>
    </row>
    <row r="319">
      <c r="A319" s="1469"/>
      <c r="B319" s="566"/>
      <c r="C319" s="805"/>
      <c r="D319" s="805"/>
      <c r="E319" s="805"/>
      <c r="F319" s="1470"/>
      <c r="G319" s="811"/>
      <c r="H319" s="1471"/>
      <c r="I319" s="810"/>
      <c r="J319" s="811"/>
      <c r="K319" s="810"/>
      <c r="L319" s="812"/>
      <c r="M319" s="813"/>
      <c r="N319" s="813"/>
      <c r="O319" s="1419"/>
      <c r="P319" s="564"/>
      <c r="Q319" s="564"/>
      <c r="R319" s="564"/>
      <c r="S319" s="564"/>
      <c r="T319" s="564"/>
      <c r="U319" s="564"/>
      <c r="V319" s="564"/>
      <c r="W319" s="564"/>
      <c r="X319" s="564"/>
      <c r="Y319" s="564"/>
      <c r="Z319" s="564"/>
      <c r="AA319" s="564"/>
      <c r="AB319" s="564"/>
      <c r="AC319" s="564"/>
    </row>
    <row r="320">
      <c r="A320" s="1469"/>
      <c r="B320" s="566"/>
      <c r="C320" s="805"/>
      <c r="D320" s="805"/>
      <c r="E320" s="805"/>
      <c r="F320" s="1470"/>
      <c r="G320" s="811"/>
      <c r="H320" s="1471"/>
      <c r="I320" s="810"/>
      <c r="J320" s="811"/>
      <c r="K320" s="810"/>
      <c r="L320" s="812"/>
      <c r="M320" s="813"/>
      <c r="N320" s="813"/>
      <c r="O320" s="1419"/>
      <c r="P320" s="564"/>
      <c r="Q320" s="564"/>
      <c r="R320" s="564"/>
      <c r="S320" s="564"/>
      <c r="T320" s="564"/>
      <c r="U320" s="564"/>
      <c r="V320" s="564"/>
      <c r="W320" s="564"/>
      <c r="X320" s="564"/>
      <c r="Y320" s="564"/>
      <c r="Z320" s="564"/>
      <c r="AA320" s="564"/>
      <c r="AB320" s="564"/>
      <c r="AC320" s="564"/>
    </row>
    <row r="321">
      <c r="A321" s="1469"/>
      <c r="B321" s="566"/>
      <c r="C321" s="805"/>
      <c r="D321" s="805"/>
      <c r="E321" s="805"/>
      <c r="F321" s="1470"/>
      <c r="G321" s="811"/>
      <c r="H321" s="1471"/>
      <c r="I321" s="810"/>
      <c r="J321" s="811"/>
      <c r="K321" s="810"/>
      <c r="L321" s="812"/>
      <c r="M321" s="813"/>
      <c r="N321" s="813"/>
      <c r="O321" s="1419"/>
      <c r="P321" s="564"/>
      <c r="Q321" s="564"/>
      <c r="R321" s="564"/>
      <c r="S321" s="564"/>
      <c r="T321" s="564"/>
      <c r="U321" s="564"/>
      <c r="V321" s="564"/>
      <c r="W321" s="564"/>
      <c r="X321" s="564"/>
      <c r="Y321" s="564"/>
      <c r="Z321" s="564"/>
      <c r="AA321" s="564"/>
      <c r="AB321" s="564"/>
      <c r="AC321" s="564"/>
    </row>
    <row r="322">
      <c r="A322" s="1469"/>
      <c r="B322" s="566"/>
      <c r="C322" s="805"/>
      <c r="D322" s="805"/>
      <c r="E322" s="805"/>
      <c r="F322" s="1470"/>
      <c r="G322" s="811"/>
      <c r="H322" s="1471"/>
      <c r="I322" s="810"/>
      <c r="J322" s="811"/>
      <c r="K322" s="810"/>
      <c r="L322" s="812"/>
      <c r="M322" s="813"/>
      <c r="N322" s="813"/>
      <c r="O322" s="1419"/>
      <c r="P322" s="564"/>
      <c r="Q322" s="564"/>
      <c r="R322" s="564"/>
      <c r="S322" s="564"/>
      <c r="T322" s="564"/>
      <c r="U322" s="564"/>
      <c r="V322" s="564"/>
      <c r="W322" s="564"/>
      <c r="X322" s="564"/>
      <c r="Y322" s="564"/>
      <c r="Z322" s="564"/>
      <c r="AA322" s="564"/>
      <c r="AB322" s="564"/>
      <c r="AC322" s="564"/>
    </row>
    <row r="323">
      <c r="A323" s="1469"/>
      <c r="B323" s="566"/>
      <c r="C323" s="805"/>
      <c r="D323" s="805"/>
      <c r="E323" s="805"/>
      <c r="F323" s="1470"/>
      <c r="G323" s="811"/>
      <c r="H323" s="1471"/>
      <c r="I323" s="810"/>
      <c r="J323" s="811"/>
      <c r="K323" s="810"/>
      <c r="L323" s="812"/>
      <c r="M323" s="813"/>
      <c r="N323" s="813"/>
      <c r="O323" s="1419"/>
      <c r="P323" s="564"/>
      <c r="Q323" s="564"/>
      <c r="R323" s="564"/>
      <c r="S323" s="564"/>
      <c r="T323" s="564"/>
      <c r="U323" s="564"/>
      <c r="V323" s="564"/>
      <c r="W323" s="564"/>
      <c r="X323" s="564"/>
      <c r="Y323" s="564"/>
      <c r="Z323" s="564"/>
      <c r="AA323" s="564"/>
      <c r="AB323" s="564"/>
      <c r="AC323" s="564"/>
    </row>
    <row r="324">
      <c r="A324" s="1469"/>
      <c r="B324" s="566"/>
      <c r="C324" s="805"/>
      <c r="D324" s="805"/>
      <c r="E324" s="805"/>
      <c r="F324" s="1470"/>
      <c r="G324" s="811"/>
      <c r="H324" s="1471"/>
      <c r="I324" s="810"/>
      <c r="J324" s="811"/>
      <c r="K324" s="810"/>
      <c r="L324" s="812"/>
      <c r="M324" s="813"/>
      <c r="N324" s="813"/>
      <c r="O324" s="1419"/>
      <c r="P324" s="564"/>
      <c r="Q324" s="564"/>
      <c r="R324" s="564"/>
      <c r="S324" s="564"/>
      <c r="T324" s="564"/>
      <c r="U324" s="564"/>
      <c r="V324" s="564"/>
      <c r="W324" s="564"/>
      <c r="X324" s="564"/>
      <c r="Y324" s="564"/>
      <c r="Z324" s="564"/>
      <c r="AA324" s="564"/>
      <c r="AB324" s="564"/>
      <c r="AC324" s="564"/>
    </row>
    <row r="325">
      <c r="A325" s="1469"/>
      <c r="B325" s="566"/>
      <c r="C325" s="805"/>
      <c r="D325" s="805"/>
      <c r="E325" s="805"/>
      <c r="F325" s="1470"/>
      <c r="G325" s="811"/>
      <c r="H325" s="1471"/>
      <c r="I325" s="810"/>
      <c r="J325" s="811"/>
      <c r="K325" s="810"/>
      <c r="L325" s="812"/>
      <c r="M325" s="813"/>
      <c r="N325" s="813"/>
      <c r="O325" s="1419"/>
      <c r="P325" s="564"/>
      <c r="Q325" s="564"/>
      <c r="R325" s="564"/>
      <c r="S325" s="564"/>
      <c r="T325" s="564"/>
      <c r="U325" s="564"/>
      <c r="V325" s="564"/>
      <c r="W325" s="564"/>
      <c r="X325" s="564"/>
      <c r="Y325" s="564"/>
      <c r="Z325" s="564"/>
      <c r="AA325" s="564"/>
      <c r="AB325" s="564"/>
      <c r="AC325" s="564"/>
    </row>
    <row r="326">
      <c r="A326" s="1469"/>
      <c r="B326" s="566"/>
      <c r="C326" s="805"/>
      <c r="D326" s="805"/>
      <c r="E326" s="805"/>
      <c r="F326" s="1470"/>
      <c r="G326" s="811"/>
      <c r="H326" s="1471"/>
      <c r="I326" s="810"/>
      <c r="J326" s="811"/>
      <c r="K326" s="810"/>
      <c r="L326" s="812"/>
      <c r="M326" s="813"/>
      <c r="N326" s="813"/>
      <c r="O326" s="1419"/>
      <c r="P326" s="564"/>
      <c r="Q326" s="564"/>
      <c r="R326" s="564"/>
      <c r="S326" s="564"/>
      <c r="T326" s="564"/>
      <c r="U326" s="564"/>
      <c r="V326" s="564"/>
      <c r="W326" s="564"/>
      <c r="X326" s="564"/>
      <c r="Y326" s="564"/>
      <c r="Z326" s="564"/>
      <c r="AA326" s="564"/>
      <c r="AB326" s="564"/>
      <c r="AC326" s="564"/>
    </row>
    <row r="327">
      <c r="A327" s="1469"/>
      <c r="B327" s="566"/>
      <c r="C327" s="805"/>
      <c r="D327" s="805"/>
      <c r="E327" s="805"/>
      <c r="F327" s="1470"/>
      <c r="G327" s="811"/>
      <c r="H327" s="1471"/>
      <c r="I327" s="810"/>
      <c r="J327" s="811"/>
      <c r="K327" s="810"/>
      <c r="L327" s="812"/>
      <c r="M327" s="813"/>
      <c r="N327" s="813"/>
      <c r="O327" s="1419"/>
      <c r="P327" s="564"/>
      <c r="Q327" s="564"/>
      <c r="R327" s="564"/>
      <c r="S327" s="564"/>
      <c r="T327" s="564"/>
      <c r="U327" s="564"/>
      <c r="V327" s="564"/>
      <c r="W327" s="564"/>
      <c r="X327" s="564"/>
      <c r="Y327" s="564"/>
      <c r="Z327" s="564"/>
      <c r="AA327" s="564"/>
      <c r="AB327" s="564"/>
      <c r="AC327" s="564"/>
    </row>
    <row r="328">
      <c r="A328" s="1469"/>
      <c r="B328" s="566"/>
      <c r="C328" s="805"/>
      <c r="D328" s="805"/>
      <c r="E328" s="805"/>
      <c r="F328" s="1470"/>
      <c r="G328" s="811"/>
      <c r="H328" s="1471"/>
      <c r="I328" s="810"/>
      <c r="J328" s="811"/>
      <c r="K328" s="810"/>
      <c r="L328" s="812"/>
      <c r="M328" s="813"/>
      <c r="N328" s="813"/>
      <c r="O328" s="1419"/>
      <c r="P328" s="564"/>
      <c r="Q328" s="564"/>
      <c r="R328" s="564"/>
      <c r="S328" s="564"/>
      <c r="T328" s="564"/>
      <c r="U328" s="564"/>
      <c r="V328" s="564"/>
      <c r="W328" s="564"/>
      <c r="X328" s="564"/>
      <c r="Y328" s="564"/>
      <c r="Z328" s="564"/>
      <c r="AA328" s="564"/>
      <c r="AB328" s="564"/>
      <c r="AC328" s="564"/>
    </row>
    <row r="329">
      <c r="A329" s="1469"/>
      <c r="B329" s="566"/>
      <c r="C329" s="805"/>
      <c r="D329" s="805"/>
      <c r="E329" s="805"/>
      <c r="F329" s="1470"/>
      <c r="G329" s="811"/>
      <c r="H329" s="1471"/>
      <c r="I329" s="810"/>
      <c r="J329" s="811"/>
      <c r="K329" s="810"/>
      <c r="L329" s="812"/>
      <c r="M329" s="813"/>
      <c r="N329" s="813"/>
      <c r="O329" s="1419"/>
      <c r="P329" s="564"/>
      <c r="Q329" s="564"/>
      <c r="R329" s="564"/>
      <c r="S329" s="564"/>
      <c r="T329" s="564"/>
      <c r="U329" s="564"/>
      <c r="V329" s="564"/>
      <c r="W329" s="564"/>
      <c r="X329" s="564"/>
      <c r="Y329" s="564"/>
      <c r="Z329" s="564"/>
      <c r="AA329" s="564"/>
      <c r="AB329" s="564"/>
      <c r="AC329" s="564"/>
    </row>
    <row r="330">
      <c r="A330" s="1469"/>
      <c r="B330" s="566"/>
      <c r="C330" s="805"/>
      <c r="D330" s="805"/>
      <c r="E330" s="805"/>
      <c r="F330" s="1470"/>
      <c r="G330" s="811"/>
      <c r="H330" s="1471"/>
      <c r="I330" s="810"/>
      <c r="J330" s="811"/>
      <c r="K330" s="810"/>
      <c r="L330" s="812"/>
      <c r="M330" s="813"/>
      <c r="N330" s="813"/>
      <c r="O330" s="1419"/>
      <c r="P330" s="564"/>
      <c r="Q330" s="564"/>
      <c r="R330" s="564"/>
      <c r="S330" s="564"/>
      <c r="T330" s="564"/>
      <c r="U330" s="564"/>
      <c r="V330" s="564"/>
      <c r="W330" s="564"/>
      <c r="X330" s="564"/>
      <c r="Y330" s="564"/>
      <c r="Z330" s="564"/>
      <c r="AA330" s="564"/>
      <c r="AB330" s="564"/>
      <c r="AC330" s="564"/>
    </row>
    <row r="331">
      <c r="A331" s="1469"/>
      <c r="B331" s="566"/>
      <c r="C331" s="805"/>
      <c r="D331" s="805"/>
      <c r="E331" s="805"/>
      <c r="F331" s="1470"/>
      <c r="G331" s="811"/>
      <c r="H331" s="1471"/>
      <c r="I331" s="810"/>
      <c r="J331" s="811"/>
      <c r="K331" s="810"/>
      <c r="L331" s="812"/>
      <c r="M331" s="813"/>
      <c r="N331" s="813"/>
      <c r="O331" s="1419"/>
      <c r="P331" s="564"/>
      <c r="Q331" s="564"/>
      <c r="R331" s="564"/>
      <c r="S331" s="564"/>
      <c r="T331" s="564"/>
      <c r="U331" s="564"/>
      <c r="V331" s="564"/>
      <c r="W331" s="564"/>
      <c r="X331" s="564"/>
      <c r="Y331" s="564"/>
      <c r="Z331" s="564"/>
      <c r="AA331" s="564"/>
      <c r="AB331" s="564"/>
      <c r="AC331" s="564"/>
    </row>
    <row r="332">
      <c r="A332" s="1469"/>
      <c r="B332" s="566"/>
      <c r="C332" s="805"/>
      <c r="D332" s="805"/>
      <c r="E332" s="805"/>
      <c r="F332" s="1470"/>
      <c r="G332" s="811"/>
      <c r="H332" s="1471"/>
      <c r="I332" s="810"/>
      <c r="J332" s="811"/>
      <c r="K332" s="810"/>
      <c r="L332" s="812"/>
      <c r="M332" s="813"/>
      <c r="N332" s="813"/>
      <c r="O332" s="1419"/>
      <c r="P332" s="564"/>
      <c r="Q332" s="564"/>
      <c r="R332" s="564"/>
      <c r="S332" s="564"/>
      <c r="T332" s="564"/>
      <c r="U332" s="564"/>
      <c r="V332" s="564"/>
      <c r="W332" s="564"/>
      <c r="X332" s="564"/>
      <c r="Y332" s="564"/>
      <c r="Z332" s="564"/>
      <c r="AA332" s="564"/>
      <c r="AB332" s="564"/>
      <c r="AC332" s="564"/>
    </row>
    <row r="333">
      <c r="A333" s="1469"/>
      <c r="B333" s="566"/>
      <c r="C333" s="805"/>
      <c r="D333" s="805"/>
      <c r="E333" s="805"/>
      <c r="F333" s="1470"/>
      <c r="G333" s="811"/>
      <c r="H333" s="1471"/>
      <c r="I333" s="810"/>
      <c r="J333" s="811"/>
      <c r="K333" s="810"/>
      <c r="L333" s="812"/>
      <c r="M333" s="813"/>
      <c r="N333" s="813"/>
      <c r="O333" s="1419"/>
      <c r="P333" s="564"/>
      <c r="Q333" s="564"/>
      <c r="R333" s="564"/>
      <c r="S333" s="564"/>
      <c r="T333" s="564"/>
      <c r="U333" s="564"/>
      <c r="V333" s="564"/>
      <c r="W333" s="564"/>
      <c r="X333" s="564"/>
      <c r="Y333" s="564"/>
      <c r="Z333" s="564"/>
      <c r="AA333" s="564"/>
      <c r="AB333" s="564"/>
      <c r="AC333" s="564"/>
    </row>
    <row r="334">
      <c r="A334" s="1469"/>
      <c r="B334" s="566"/>
      <c r="C334" s="805"/>
      <c r="D334" s="805"/>
      <c r="E334" s="805"/>
      <c r="F334" s="1470"/>
      <c r="G334" s="811"/>
      <c r="H334" s="1471"/>
      <c r="I334" s="810"/>
      <c r="J334" s="811"/>
      <c r="K334" s="810"/>
      <c r="L334" s="812"/>
      <c r="M334" s="813"/>
      <c r="N334" s="813"/>
      <c r="O334" s="1419"/>
      <c r="P334" s="564"/>
      <c r="Q334" s="564"/>
      <c r="R334" s="564"/>
      <c r="S334" s="564"/>
      <c r="T334" s="564"/>
      <c r="U334" s="564"/>
      <c r="V334" s="564"/>
      <c r="W334" s="564"/>
      <c r="X334" s="564"/>
      <c r="Y334" s="564"/>
      <c r="Z334" s="564"/>
      <c r="AA334" s="564"/>
      <c r="AB334" s="564"/>
      <c r="AC334" s="564"/>
    </row>
    <row r="335">
      <c r="A335" s="1469"/>
      <c r="B335" s="566"/>
      <c r="C335" s="805"/>
      <c r="D335" s="805"/>
      <c r="E335" s="805"/>
      <c r="F335" s="1470"/>
      <c r="G335" s="811"/>
      <c r="H335" s="1471"/>
      <c r="I335" s="810"/>
      <c r="J335" s="811"/>
      <c r="K335" s="810"/>
      <c r="L335" s="812"/>
      <c r="M335" s="813"/>
      <c r="N335" s="813"/>
      <c r="O335" s="1419"/>
      <c r="P335" s="564"/>
      <c r="Q335" s="564"/>
      <c r="R335" s="564"/>
      <c r="S335" s="564"/>
      <c r="T335" s="564"/>
      <c r="U335" s="564"/>
      <c r="V335" s="564"/>
      <c r="W335" s="564"/>
      <c r="X335" s="564"/>
      <c r="Y335" s="564"/>
      <c r="Z335" s="564"/>
      <c r="AA335" s="564"/>
      <c r="AB335" s="564"/>
      <c r="AC335" s="564"/>
    </row>
    <row r="336">
      <c r="A336" s="1469"/>
      <c r="B336" s="566"/>
      <c r="C336" s="805"/>
      <c r="D336" s="805"/>
      <c r="E336" s="805"/>
      <c r="F336" s="1470"/>
      <c r="G336" s="811"/>
      <c r="H336" s="1471"/>
      <c r="I336" s="810"/>
      <c r="J336" s="811"/>
      <c r="K336" s="810"/>
      <c r="L336" s="812"/>
      <c r="M336" s="813"/>
      <c r="N336" s="813"/>
      <c r="O336" s="1419"/>
      <c r="P336" s="564"/>
      <c r="Q336" s="564"/>
      <c r="R336" s="564"/>
      <c r="S336" s="564"/>
      <c r="T336" s="564"/>
      <c r="U336" s="564"/>
      <c r="V336" s="564"/>
      <c r="W336" s="564"/>
      <c r="X336" s="564"/>
      <c r="Y336" s="564"/>
      <c r="Z336" s="564"/>
      <c r="AA336" s="564"/>
      <c r="AB336" s="564"/>
      <c r="AC336" s="564"/>
    </row>
    <row r="337">
      <c r="A337" s="1469"/>
      <c r="B337" s="566"/>
      <c r="C337" s="805"/>
      <c r="D337" s="805"/>
      <c r="E337" s="805"/>
      <c r="F337" s="1470"/>
      <c r="G337" s="811"/>
      <c r="H337" s="1471"/>
      <c r="I337" s="810"/>
      <c r="J337" s="811"/>
      <c r="K337" s="810"/>
      <c r="L337" s="812"/>
      <c r="M337" s="813"/>
      <c r="N337" s="813"/>
      <c r="O337" s="1419"/>
      <c r="P337" s="564"/>
      <c r="Q337" s="564"/>
      <c r="R337" s="564"/>
      <c r="S337" s="564"/>
      <c r="T337" s="564"/>
      <c r="U337" s="564"/>
      <c r="V337" s="564"/>
      <c r="W337" s="564"/>
      <c r="X337" s="564"/>
      <c r="Y337" s="564"/>
      <c r="Z337" s="564"/>
      <c r="AA337" s="564"/>
      <c r="AB337" s="564"/>
      <c r="AC337" s="564"/>
    </row>
    <row r="338">
      <c r="A338" s="1469"/>
      <c r="B338" s="566"/>
      <c r="C338" s="805"/>
      <c r="D338" s="805"/>
      <c r="E338" s="805"/>
      <c r="F338" s="1470"/>
      <c r="G338" s="811"/>
      <c r="H338" s="1471"/>
      <c r="I338" s="810"/>
      <c r="J338" s="811"/>
      <c r="K338" s="810"/>
      <c r="L338" s="812"/>
      <c r="M338" s="813"/>
      <c r="N338" s="813"/>
      <c r="O338" s="1419"/>
      <c r="P338" s="564"/>
      <c r="Q338" s="564"/>
      <c r="R338" s="564"/>
      <c r="S338" s="564"/>
      <c r="T338" s="564"/>
      <c r="U338" s="564"/>
      <c r="V338" s="564"/>
      <c r="W338" s="564"/>
      <c r="X338" s="564"/>
      <c r="Y338" s="564"/>
      <c r="Z338" s="564"/>
      <c r="AA338" s="564"/>
      <c r="AB338" s="564"/>
      <c r="AC338" s="564"/>
    </row>
    <row r="339">
      <c r="A339" s="1469"/>
      <c r="B339" s="566"/>
      <c r="C339" s="805"/>
      <c r="D339" s="805"/>
      <c r="E339" s="805"/>
      <c r="F339" s="1470"/>
      <c r="G339" s="811"/>
      <c r="H339" s="1471"/>
      <c r="I339" s="810"/>
      <c r="J339" s="811"/>
      <c r="K339" s="810"/>
      <c r="L339" s="812"/>
      <c r="M339" s="813"/>
      <c r="N339" s="813"/>
      <c r="O339" s="1419"/>
      <c r="P339" s="564"/>
      <c r="Q339" s="564"/>
      <c r="R339" s="564"/>
      <c r="S339" s="564"/>
      <c r="T339" s="564"/>
      <c r="U339" s="564"/>
      <c r="V339" s="564"/>
      <c r="W339" s="564"/>
      <c r="X339" s="564"/>
      <c r="Y339" s="564"/>
      <c r="Z339" s="564"/>
      <c r="AA339" s="564"/>
      <c r="AB339" s="564"/>
      <c r="AC339" s="564"/>
    </row>
    <row r="340">
      <c r="A340" s="1469"/>
      <c r="B340" s="566"/>
      <c r="C340" s="805"/>
      <c r="D340" s="805"/>
      <c r="E340" s="805"/>
      <c r="F340" s="1470"/>
      <c r="G340" s="811"/>
      <c r="H340" s="1471"/>
      <c r="I340" s="810"/>
      <c r="J340" s="811"/>
      <c r="K340" s="810"/>
      <c r="L340" s="812"/>
      <c r="M340" s="813"/>
      <c r="N340" s="813"/>
      <c r="O340" s="1419"/>
      <c r="P340" s="564"/>
      <c r="Q340" s="564"/>
      <c r="R340" s="564"/>
      <c r="S340" s="564"/>
      <c r="T340" s="564"/>
      <c r="U340" s="564"/>
      <c r="V340" s="564"/>
      <c r="W340" s="564"/>
      <c r="X340" s="564"/>
      <c r="Y340" s="564"/>
      <c r="Z340" s="564"/>
      <c r="AA340" s="564"/>
      <c r="AB340" s="564"/>
      <c r="AC340" s="564"/>
    </row>
    <row r="341">
      <c r="A341" s="1469"/>
      <c r="B341" s="566"/>
      <c r="C341" s="805"/>
      <c r="D341" s="805"/>
      <c r="E341" s="805"/>
      <c r="F341" s="1470"/>
      <c r="G341" s="811"/>
      <c r="H341" s="1471"/>
      <c r="I341" s="810"/>
      <c r="J341" s="811"/>
      <c r="K341" s="810"/>
      <c r="L341" s="812"/>
      <c r="M341" s="813"/>
      <c r="N341" s="813"/>
      <c r="O341" s="1419"/>
      <c r="P341" s="564"/>
      <c r="Q341" s="564"/>
      <c r="R341" s="564"/>
      <c r="S341" s="564"/>
      <c r="T341" s="564"/>
      <c r="U341" s="564"/>
      <c r="V341" s="564"/>
      <c r="W341" s="564"/>
      <c r="X341" s="564"/>
      <c r="Y341" s="564"/>
      <c r="Z341" s="564"/>
      <c r="AA341" s="564"/>
      <c r="AB341" s="564"/>
      <c r="AC341" s="564"/>
    </row>
    <row r="342">
      <c r="A342" s="1469"/>
      <c r="B342" s="566"/>
      <c r="C342" s="805"/>
      <c r="D342" s="805"/>
      <c r="E342" s="805"/>
      <c r="F342" s="1470"/>
      <c r="G342" s="811"/>
      <c r="H342" s="1471"/>
      <c r="I342" s="810"/>
      <c r="J342" s="811"/>
      <c r="K342" s="810"/>
      <c r="L342" s="812"/>
      <c r="M342" s="813"/>
      <c r="N342" s="813"/>
      <c r="O342" s="1419"/>
      <c r="P342" s="564"/>
      <c r="Q342" s="564"/>
      <c r="R342" s="564"/>
      <c r="S342" s="564"/>
      <c r="T342" s="564"/>
      <c r="U342" s="564"/>
      <c r="V342" s="564"/>
      <c r="W342" s="564"/>
      <c r="X342" s="564"/>
      <c r="Y342" s="564"/>
      <c r="Z342" s="564"/>
      <c r="AA342" s="564"/>
      <c r="AB342" s="564"/>
      <c r="AC342" s="564"/>
    </row>
    <row r="343">
      <c r="A343" s="1469"/>
      <c r="B343" s="566"/>
      <c r="C343" s="805"/>
      <c r="D343" s="805"/>
      <c r="E343" s="805"/>
      <c r="F343" s="1470"/>
      <c r="G343" s="811"/>
      <c r="H343" s="1471"/>
      <c r="I343" s="810"/>
      <c r="J343" s="811"/>
      <c r="K343" s="810"/>
      <c r="L343" s="812"/>
      <c r="M343" s="813"/>
      <c r="N343" s="813"/>
      <c r="O343" s="1419"/>
      <c r="P343" s="564"/>
      <c r="Q343" s="564"/>
      <c r="R343" s="564"/>
      <c r="S343" s="564"/>
      <c r="T343" s="564"/>
      <c r="U343" s="564"/>
      <c r="V343" s="564"/>
      <c r="W343" s="564"/>
      <c r="X343" s="564"/>
      <c r="Y343" s="564"/>
      <c r="Z343" s="564"/>
      <c r="AA343" s="564"/>
      <c r="AB343" s="564"/>
      <c r="AC343" s="564"/>
    </row>
    <row r="344">
      <c r="A344" s="1469"/>
      <c r="B344" s="566"/>
      <c r="C344" s="805"/>
      <c r="D344" s="805"/>
      <c r="E344" s="805"/>
      <c r="F344" s="1470"/>
      <c r="G344" s="811"/>
      <c r="H344" s="1471"/>
      <c r="I344" s="810"/>
      <c r="J344" s="811"/>
      <c r="K344" s="810"/>
      <c r="L344" s="812"/>
      <c r="M344" s="813"/>
      <c r="N344" s="813"/>
      <c r="O344" s="1419"/>
      <c r="P344" s="564"/>
      <c r="Q344" s="564"/>
      <c r="R344" s="564"/>
      <c r="S344" s="564"/>
      <c r="T344" s="564"/>
      <c r="U344" s="564"/>
      <c r="V344" s="564"/>
      <c r="W344" s="564"/>
      <c r="X344" s="564"/>
      <c r="Y344" s="564"/>
      <c r="Z344" s="564"/>
      <c r="AA344" s="564"/>
      <c r="AB344" s="564"/>
      <c r="AC344" s="564"/>
    </row>
    <row r="345">
      <c r="A345" s="1469"/>
      <c r="B345" s="566"/>
      <c r="C345" s="805"/>
      <c r="D345" s="805"/>
      <c r="E345" s="805"/>
      <c r="F345" s="1470"/>
      <c r="G345" s="811"/>
      <c r="H345" s="1471"/>
      <c r="I345" s="810"/>
      <c r="J345" s="811"/>
      <c r="K345" s="810"/>
      <c r="L345" s="812"/>
      <c r="M345" s="813"/>
      <c r="N345" s="813"/>
      <c r="O345" s="1419"/>
      <c r="P345" s="564"/>
      <c r="Q345" s="564"/>
      <c r="R345" s="564"/>
      <c r="S345" s="564"/>
      <c r="T345" s="564"/>
      <c r="U345" s="564"/>
      <c r="V345" s="564"/>
      <c r="W345" s="564"/>
      <c r="X345" s="564"/>
      <c r="Y345" s="564"/>
      <c r="Z345" s="564"/>
      <c r="AA345" s="564"/>
      <c r="AB345" s="564"/>
      <c r="AC345" s="564"/>
    </row>
    <row r="346">
      <c r="A346" s="1469"/>
      <c r="B346" s="566"/>
      <c r="C346" s="805"/>
      <c r="D346" s="805"/>
      <c r="E346" s="805"/>
      <c r="F346" s="1470"/>
      <c r="G346" s="811"/>
      <c r="H346" s="1471"/>
      <c r="I346" s="810"/>
      <c r="J346" s="811"/>
      <c r="K346" s="810"/>
      <c r="L346" s="812"/>
      <c r="M346" s="813"/>
      <c r="N346" s="813"/>
      <c r="O346" s="1419"/>
      <c r="P346" s="564"/>
      <c r="Q346" s="564"/>
      <c r="R346" s="564"/>
      <c r="S346" s="564"/>
      <c r="T346" s="564"/>
      <c r="U346" s="564"/>
      <c r="V346" s="564"/>
      <c r="W346" s="564"/>
      <c r="X346" s="564"/>
      <c r="Y346" s="564"/>
      <c r="Z346" s="564"/>
      <c r="AA346" s="564"/>
      <c r="AB346" s="564"/>
      <c r="AC346" s="564"/>
    </row>
    <row r="347">
      <c r="A347" s="1469"/>
      <c r="B347" s="566"/>
      <c r="C347" s="805"/>
      <c r="D347" s="805"/>
      <c r="E347" s="805"/>
      <c r="F347" s="1470"/>
      <c r="G347" s="811"/>
      <c r="H347" s="1471"/>
      <c r="I347" s="810"/>
      <c r="J347" s="811"/>
      <c r="K347" s="810"/>
      <c r="L347" s="812"/>
      <c r="M347" s="813"/>
      <c r="N347" s="813"/>
      <c r="O347" s="1419"/>
      <c r="P347" s="564"/>
      <c r="Q347" s="564"/>
      <c r="R347" s="564"/>
      <c r="S347" s="564"/>
      <c r="T347" s="564"/>
      <c r="U347" s="564"/>
      <c r="V347" s="564"/>
      <c r="W347" s="564"/>
      <c r="X347" s="564"/>
      <c r="Y347" s="564"/>
      <c r="Z347" s="564"/>
      <c r="AA347" s="564"/>
      <c r="AB347" s="564"/>
      <c r="AC347" s="564"/>
    </row>
    <row r="348">
      <c r="A348" s="1469"/>
      <c r="B348" s="566"/>
      <c r="C348" s="805"/>
      <c r="D348" s="805"/>
      <c r="E348" s="805"/>
      <c r="F348" s="1470"/>
      <c r="G348" s="811"/>
      <c r="H348" s="1471"/>
      <c r="I348" s="810"/>
      <c r="J348" s="811"/>
      <c r="K348" s="810"/>
      <c r="L348" s="812"/>
      <c r="M348" s="813"/>
      <c r="N348" s="813"/>
      <c r="O348" s="1419"/>
      <c r="P348" s="564"/>
      <c r="Q348" s="564"/>
      <c r="R348" s="564"/>
      <c r="S348" s="564"/>
      <c r="T348" s="564"/>
      <c r="U348" s="564"/>
      <c r="V348" s="564"/>
      <c r="W348" s="564"/>
      <c r="X348" s="564"/>
      <c r="Y348" s="564"/>
      <c r="Z348" s="564"/>
      <c r="AA348" s="564"/>
      <c r="AB348" s="564"/>
      <c r="AC348" s="564"/>
    </row>
    <row r="349">
      <c r="A349" s="1469"/>
      <c r="B349" s="566"/>
      <c r="C349" s="805"/>
      <c r="D349" s="805"/>
      <c r="E349" s="805"/>
      <c r="F349" s="1470"/>
      <c r="G349" s="811"/>
      <c r="H349" s="1471"/>
      <c r="I349" s="810"/>
      <c r="J349" s="811"/>
      <c r="K349" s="810"/>
      <c r="L349" s="812"/>
      <c r="M349" s="813"/>
      <c r="N349" s="813"/>
      <c r="O349" s="1419"/>
      <c r="P349" s="564"/>
      <c r="Q349" s="564"/>
      <c r="R349" s="564"/>
      <c r="S349" s="564"/>
      <c r="T349" s="564"/>
      <c r="U349" s="564"/>
      <c r="V349" s="564"/>
      <c r="W349" s="564"/>
      <c r="X349" s="564"/>
      <c r="Y349" s="564"/>
      <c r="Z349" s="564"/>
      <c r="AA349" s="564"/>
      <c r="AB349" s="564"/>
      <c r="AC349" s="564"/>
    </row>
    <row r="350">
      <c r="A350" s="1469"/>
      <c r="B350" s="566"/>
      <c r="C350" s="805"/>
      <c r="D350" s="805"/>
      <c r="E350" s="805"/>
      <c r="F350" s="1470"/>
      <c r="G350" s="811"/>
      <c r="H350" s="1471"/>
      <c r="I350" s="810"/>
      <c r="J350" s="811"/>
      <c r="K350" s="810"/>
      <c r="L350" s="812"/>
      <c r="M350" s="813"/>
      <c r="N350" s="813"/>
      <c r="O350" s="1419"/>
      <c r="P350" s="564"/>
      <c r="Q350" s="564"/>
      <c r="R350" s="564"/>
      <c r="S350" s="564"/>
      <c r="T350" s="564"/>
      <c r="U350" s="564"/>
      <c r="V350" s="564"/>
      <c r="W350" s="564"/>
      <c r="X350" s="564"/>
      <c r="Y350" s="564"/>
      <c r="Z350" s="564"/>
      <c r="AA350" s="564"/>
      <c r="AB350" s="564"/>
      <c r="AC350" s="564"/>
    </row>
    <row r="351">
      <c r="A351" s="1469"/>
      <c r="B351" s="566"/>
      <c r="C351" s="805"/>
      <c r="D351" s="805"/>
      <c r="E351" s="805"/>
      <c r="F351" s="1470"/>
      <c r="G351" s="811"/>
      <c r="H351" s="1471"/>
      <c r="I351" s="810"/>
      <c r="J351" s="811"/>
      <c r="K351" s="810"/>
      <c r="L351" s="812"/>
      <c r="M351" s="813"/>
      <c r="N351" s="813"/>
      <c r="O351" s="1419"/>
      <c r="P351" s="564"/>
      <c r="Q351" s="564"/>
      <c r="R351" s="564"/>
      <c r="S351" s="564"/>
      <c r="T351" s="564"/>
      <c r="U351" s="564"/>
      <c r="V351" s="564"/>
      <c r="W351" s="564"/>
      <c r="X351" s="564"/>
      <c r="Y351" s="564"/>
      <c r="Z351" s="564"/>
      <c r="AA351" s="564"/>
      <c r="AB351" s="564"/>
      <c r="AC351" s="564"/>
    </row>
    <row r="352">
      <c r="A352" s="1469"/>
      <c r="B352" s="566"/>
      <c r="C352" s="805"/>
      <c r="D352" s="805"/>
      <c r="E352" s="805"/>
      <c r="F352" s="1470"/>
      <c r="G352" s="811"/>
      <c r="H352" s="1471"/>
      <c r="I352" s="810"/>
      <c r="J352" s="811"/>
      <c r="K352" s="810"/>
      <c r="L352" s="812"/>
      <c r="M352" s="813"/>
      <c r="N352" s="813"/>
      <c r="O352" s="1419"/>
      <c r="P352" s="564"/>
      <c r="Q352" s="564"/>
      <c r="R352" s="564"/>
      <c r="S352" s="564"/>
      <c r="T352" s="564"/>
      <c r="U352" s="564"/>
      <c r="V352" s="564"/>
      <c r="W352" s="564"/>
      <c r="X352" s="564"/>
      <c r="Y352" s="564"/>
      <c r="Z352" s="564"/>
      <c r="AA352" s="564"/>
      <c r="AB352" s="564"/>
      <c r="AC352" s="564"/>
    </row>
    <row r="353">
      <c r="A353" s="1469"/>
      <c r="B353" s="566"/>
      <c r="C353" s="805"/>
      <c r="D353" s="805"/>
      <c r="E353" s="805"/>
      <c r="F353" s="1470"/>
      <c r="G353" s="811"/>
      <c r="H353" s="1471"/>
      <c r="I353" s="810"/>
      <c r="J353" s="811"/>
      <c r="K353" s="810"/>
      <c r="L353" s="812"/>
      <c r="M353" s="813"/>
      <c r="N353" s="813"/>
      <c r="O353" s="1419"/>
      <c r="P353" s="564"/>
      <c r="Q353" s="564"/>
      <c r="R353" s="564"/>
      <c r="S353" s="564"/>
      <c r="T353" s="564"/>
      <c r="U353" s="564"/>
      <c r="V353" s="564"/>
      <c r="W353" s="564"/>
      <c r="X353" s="564"/>
      <c r="Y353" s="564"/>
      <c r="Z353" s="564"/>
      <c r="AA353" s="564"/>
      <c r="AB353" s="564"/>
      <c r="AC353" s="564"/>
    </row>
    <row r="354">
      <c r="A354" s="1469"/>
      <c r="B354" s="566"/>
      <c r="C354" s="805"/>
      <c r="D354" s="805"/>
      <c r="E354" s="805"/>
      <c r="F354" s="1470"/>
      <c r="G354" s="811"/>
      <c r="H354" s="1471"/>
      <c r="I354" s="810"/>
      <c r="J354" s="811"/>
      <c r="K354" s="810"/>
      <c r="L354" s="812"/>
      <c r="M354" s="813"/>
      <c r="N354" s="813"/>
      <c r="O354" s="1419"/>
      <c r="P354" s="564"/>
      <c r="Q354" s="564"/>
      <c r="R354" s="564"/>
      <c r="S354" s="564"/>
      <c r="T354" s="564"/>
      <c r="U354" s="564"/>
      <c r="V354" s="564"/>
      <c r="W354" s="564"/>
      <c r="X354" s="564"/>
      <c r="Y354" s="564"/>
      <c r="Z354" s="564"/>
      <c r="AA354" s="564"/>
      <c r="AB354" s="564"/>
      <c r="AC354" s="564"/>
    </row>
    <row r="355">
      <c r="A355" s="1469"/>
      <c r="B355" s="566"/>
      <c r="C355" s="805"/>
      <c r="D355" s="805"/>
      <c r="E355" s="805"/>
      <c r="F355" s="1470"/>
      <c r="G355" s="811"/>
      <c r="H355" s="1471"/>
      <c r="I355" s="810"/>
      <c r="J355" s="811"/>
      <c r="K355" s="810"/>
      <c r="L355" s="812"/>
      <c r="M355" s="813"/>
      <c r="N355" s="813"/>
      <c r="O355" s="1419"/>
      <c r="P355" s="564"/>
      <c r="Q355" s="564"/>
      <c r="R355" s="564"/>
      <c r="S355" s="564"/>
      <c r="T355" s="564"/>
      <c r="U355" s="564"/>
      <c r="V355" s="564"/>
      <c r="W355" s="564"/>
      <c r="X355" s="564"/>
      <c r="Y355" s="564"/>
      <c r="Z355" s="564"/>
      <c r="AA355" s="564"/>
      <c r="AB355" s="564"/>
      <c r="AC355" s="564"/>
    </row>
    <row r="356">
      <c r="A356" s="1469"/>
      <c r="B356" s="566"/>
      <c r="C356" s="805"/>
      <c r="D356" s="805"/>
      <c r="E356" s="805"/>
      <c r="F356" s="1470"/>
      <c r="G356" s="811"/>
      <c r="H356" s="1471"/>
      <c r="I356" s="810"/>
      <c r="J356" s="811"/>
      <c r="K356" s="810"/>
      <c r="L356" s="812"/>
      <c r="M356" s="813"/>
      <c r="N356" s="813"/>
      <c r="O356" s="1419"/>
      <c r="P356" s="564"/>
      <c r="Q356" s="564"/>
      <c r="R356" s="564"/>
      <c r="S356" s="564"/>
      <c r="T356" s="564"/>
      <c r="U356" s="564"/>
      <c r="V356" s="564"/>
      <c r="W356" s="564"/>
      <c r="X356" s="564"/>
      <c r="Y356" s="564"/>
      <c r="Z356" s="564"/>
      <c r="AA356" s="564"/>
      <c r="AB356" s="564"/>
      <c r="AC356" s="564"/>
    </row>
    <row r="357">
      <c r="A357" s="1469"/>
      <c r="B357" s="566"/>
      <c r="C357" s="805"/>
      <c r="D357" s="805"/>
      <c r="E357" s="805"/>
      <c r="F357" s="1470"/>
      <c r="G357" s="811"/>
      <c r="H357" s="1471"/>
      <c r="I357" s="810"/>
      <c r="J357" s="811"/>
      <c r="K357" s="810"/>
      <c r="L357" s="812"/>
      <c r="M357" s="813"/>
      <c r="N357" s="813"/>
      <c r="O357" s="1419"/>
      <c r="P357" s="564"/>
      <c r="Q357" s="564"/>
      <c r="R357" s="564"/>
      <c r="S357" s="564"/>
      <c r="T357" s="564"/>
      <c r="U357" s="564"/>
      <c r="V357" s="564"/>
      <c r="W357" s="564"/>
      <c r="X357" s="564"/>
      <c r="Y357" s="564"/>
      <c r="Z357" s="564"/>
      <c r="AA357" s="564"/>
      <c r="AB357" s="564"/>
      <c r="AC357" s="564"/>
    </row>
    <row r="358">
      <c r="A358" s="1469"/>
      <c r="B358" s="566"/>
      <c r="C358" s="805"/>
      <c r="D358" s="805"/>
      <c r="E358" s="805"/>
      <c r="F358" s="1470"/>
      <c r="G358" s="811"/>
      <c r="H358" s="1471"/>
      <c r="I358" s="810"/>
      <c r="J358" s="811"/>
      <c r="K358" s="810"/>
      <c r="L358" s="812"/>
      <c r="M358" s="813"/>
      <c r="N358" s="813"/>
      <c r="O358" s="1419"/>
      <c r="P358" s="564"/>
      <c r="Q358" s="564"/>
      <c r="R358" s="564"/>
      <c r="S358" s="564"/>
      <c r="T358" s="564"/>
      <c r="U358" s="564"/>
      <c r="V358" s="564"/>
      <c r="W358" s="564"/>
      <c r="X358" s="564"/>
      <c r="Y358" s="564"/>
      <c r="Z358" s="564"/>
      <c r="AA358" s="564"/>
      <c r="AB358" s="564"/>
      <c r="AC358" s="564"/>
    </row>
    <row r="359">
      <c r="A359" s="1469"/>
      <c r="B359" s="566"/>
      <c r="C359" s="805"/>
      <c r="D359" s="805"/>
      <c r="E359" s="805"/>
      <c r="F359" s="1470"/>
      <c r="G359" s="811"/>
      <c r="H359" s="1471"/>
      <c r="I359" s="810"/>
      <c r="J359" s="811"/>
      <c r="K359" s="810"/>
      <c r="L359" s="812"/>
      <c r="M359" s="813"/>
      <c r="N359" s="813"/>
      <c r="O359" s="1419"/>
      <c r="P359" s="564"/>
      <c r="Q359" s="564"/>
      <c r="R359" s="564"/>
      <c r="S359" s="564"/>
      <c r="T359" s="564"/>
      <c r="U359" s="564"/>
      <c r="V359" s="564"/>
      <c r="W359" s="564"/>
      <c r="X359" s="564"/>
      <c r="Y359" s="564"/>
      <c r="Z359" s="564"/>
      <c r="AA359" s="564"/>
      <c r="AB359" s="564"/>
      <c r="AC359" s="564"/>
    </row>
    <row r="360">
      <c r="A360" s="1469"/>
      <c r="B360" s="566"/>
      <c r="C360" s="805"/>
      <c r="D360" s="805"/>
      <c r="E360" s="805"/>
      <c r="F360" s="1470"/>
      <c r="G360" s="811"/>
      <c r="H360" s="1471"/>
      <c r="I360" s="810"/>
      <c r="J360" s="811"/>
      <c r="K360" s="810"/>
      <c r="L360" s="812"/>
      <c r="M360" s="813"/>
      <c r="N360" s="813"/>
      <c r="O360" s="1419"/>
      <c r="P360" s="564"/>
      <c r="Q360" s="564"/>
      <c r="R360" s="564"/>
      <c r="S360" s="564"/>
      <c r="T360" s="564"/>
      <c r="U360" s="564"/>
      <c r="V360" s="564"/>
      <c r="W360" s="564"/>
      <c r="X360" s="564"/>
      <c r="Y360" s="564"/>
      <c r="Z360" s="564"/>
      <c r="AA360" s="564"/>
      <c r="AB360" s="564"/>
      <c r="AC360" s="564"/>
    </row>
    <row r="361">
      <c r="A361" s="1469"/>
      <c r="B361" s="566"/>
      <c r="C361" s="805"/>
      <c r="D361" s="805"/>
      <c r="E361" s="805"/>
      <c r="F361" s="1470"/>
      <c r="G361" s="811"/>
      <c r="H361" s="1471"/>
      <c r="I361" s="810"/>
      <c r="J361" s="811"/>
      <c r="K361" s="810"/>
      <c r="L361" s="812"/>
      <c r="M361" s="813"/>
      <c r="N361" s="813"/>
      <c r="O361" s="1419"/>
      <c r="P361" s="564"/>
      <c r="Q361" s="564"/>
      <c r="R361" s="564"/>
      <c r="S361" s="564"/>
      <c r="T361" s="564"/>
      <c r="U361" s="564"/>
      <c r="V361" s="564"/>
      <c r="W361" s="564"/>
      <c r="X361" s="564"/>
      <c r="Y361" s="564"/>
      <c r="Z361" s="564"/>
      <c r="AA361" s="564"/>
      <c r="AB361" s="564"/>
      <c r="AC361" s="564"/>
    </row>
    <row r="362">
      <c r="A362" s="1469"/>
      <c r="B362" s="566"/>
      <c r="C362" s="805"/>
      <c r="D362" s="805"/>
      <c r="E362" s="805"/>
      <c r="F362" s="1470"/>
      <c r="G362" s="811"/>
      <c r="H362" s="1471"/>
      <c r="I362" s="810"/>
      <c r="J362" s="811"/>
      <c r="K362" s="810"/>
      <c r="L362" s="812"/>
      <c r="M362" s="813"/>
      <c r="N362" s="813"/>
      <c r="O362" s="1419"/>
      <c r="P362" s="564"/>
      <c r="Q362" s="564"/>
      <c r="R362" s="564"/>
      <c r="S362" s="564"/>
      <c r="T362" s="564"/>
      <c r="U362" s="564"/>
      <c r="V362" s="564"/>
      <c r="W362" s="564"/>
      <c r="X362" s="564"/>
      <c r="Y362" s="564"/>
      <c r="Z362" s="564"/>
      <c r="AA362" s="564"/>
      <c r="AB362" s="564"/>
      <c r="AC362" s="564"/>
    </row>
    <row r="363">
      <c r="A363" s="1469"/>
      <c r="B363" s="566"/>
      <c r="C363" s="805"/>
      <c r="D363" s="805"/>
      <c r="E363" s="805"/>
      <c r="F363" s="1470"/>
      <c r="G363" s="811"/>
      <c r="H363" s="1471"/>
      <c r="I363" s="810"/>
      <c r="J363" s="811"/>
      <c r="K363" s="810"/>
      <c r="L363" s="812"/>
      <c r="M363" s="813"/>
      <c r="N363" s="813"/>
      <c r="O363" s="1419"/>
      <c r="P363" s="564"/>
      <c r="Q363" s="564"/>
      <c r="R363" s="564"/>
      <c r="S363" s="564"/>
      <c r="T363" s="564"/>
      <c r="U363" s="564"/>
      <c r="V363" s="564"/>
      <c r="W363" s="564"/>
      <c r="X363" s="564"/>
      <c r="Y363" s="564"/>
      <c r="Z363" s="564"/>
      <c r="AA363" s="564"/>
      <c r="AB363" s="564"/>
      <c r="AC363" s="564"/>
    </row>
    <row r="364">
      <c r="A364" s="1469"/>
      <c r="B364" s="566"/>
      <c r="C364" s="805"/>
      <c r="D364" s="805"/>
      <c r="E364" s="805"/>
      <c r="F364" s="1470"/>
      <c r="G364" s="811"/>
      <c r="H364" s="1471"/>
      <c r="I364" s="810"/>
      <c r="J364" s="811"/>
      <c r="K364" s="810"/>
      <c r="L364" s="812"/>
      <c r="M364" s="813"/>
      <c r="N364" s="813"/>
      <c r="O364" s="1419"/>
      <c r="P364" s="564"/>
      <c r="Q364" s="564"/>
      <c r="R364" s="564"/>
      <c r="S364" s="564"/>
      <c r="T364" s="564"/>
      <c r="U364" s="564"/>
      <c r="V364" s="564"/>
      <c r="W364" s="564"/>
      <c r="X364" s="564"/>
      <c r="Y364" s="564"/>
      <c r="Z364" s="564"/>
      <c r="AA364" s="564"/>
      <c r="AB364" s="564"/>
      <c r="AC364" s="564"/>
    </row>
    <row r="365">
      <c r="A365" s="1469"/>
      <c r="B365" s="566"/>
      <c r="C365" s="805"/>
      <c r="D365" s="805"/>
      <c r="E365" s="805"/>
      <c r="F365" s="1470"/>
      <c r="G365" s="811"/>
      <c r="H365" s="1471"/>
      <c r="I365" s="810"/>
      <c r="J365" s="811"/>
      <c r="K365" s="810"/>
      <c r="L365" s="812"/>
      <c r="M365" s="813"/>
      <c r="N365" s="813"/>
      <c r="O365" s="1419"/>
      <c r="P365" s="564"/>
      <c r="Q365" s="564"/>
      <c r="R365" s="564"/>
      <c r="S365" s="564"/>
      <c r="T365" s="564"/>
      <c r="U365" s="564"/>
      <c r="V365" s="564"/>
      <c r="W365" s="564"/>
      <c r="X365" s="564"/>
      <c r="Y365" s="564"/>
      <c r="Z365" s="564"/>
      <c r="AA365" s="564"/>
      <c r="AB365" s="564"/>
      <c r="AC365" s="564"/>
    </row>
    <row r="366">
      <c r="A366" s="1469"/>
      <c r="B366" s="566"/>
      <c r="C366" s="805"/>
      <c r="D366" s="805"/>
      <c r="E366" s="805"/>
      <c r="F366" s="1470"/>
      <c r="G366" s="811"/>
      <c r="H366" s="1471"/>
      <c r="I366" s="810"/>
      <c r="J366" s="811"/>
      <c r="K366" s="810"/>
      <c r="L366" s="812"/>
      <c r="M366" s="813"/>
      <c r="N366" s="813"/>
      <c r="O366" s="1419"/>
      <c r="P366" s="564"/>
      <c r="Q366" s="564"/>
      <c r="R366" s="564"/>
      <c r="S366" s="564"/>
      <c r="T366" s="564"/>
      <c r="U366" s="564"/>
      <c r="V366" s="564"/>
      <c r="W366" s="564"/>
      <c r="X366" s="564"/>
      <c r="Y366" s="564"/>
      <c r="Z366" s="564"/>
      <c r="AA366" s="564"/>
      <c r="AB366" s="564"/>
      <c r="AC366" s="564"/>
    </row>
    <row r="367">
      <c r="A367" s="1469"/>
      <c r="B367" s="566"/>
      <c r="C367" s="805"/>
      <c r="D367" s="805"/>
      <c r="E367" s="805"/>
      <c r="F367" s="1470"/>
      <c r="G367" s="811"/>
      <c r="H367" s="1471"/>
      <c r="I367" s="810"/>
      <c r="J367" s="811"/>
      <c r="K367" s="810"/>
      <c r="L367" s="812"/>
      <c r="M367" s="813"/>
      <c r="N367" s="813"/>
      <c r="O367" s="1419"/>
      <c r="P367" s="564"/>
      <c r="Q367" s="564"/>
      <c r="R367" s="564"/>
      <c r="S367" s="564"/>
      <c r="T367" s="564"/>
      <c r="U367" s="564"/>
      <c r="V367" s="564"/>
      <c r="W367" s="564"/>
      <c r="X367" s="564"/>
      <c r="Y367" s="564"/>
      <c r="Z367" s="564"/>
      <c r="AA367" s="564"/>
      <c r="AB367" s="564"/>
      <c r="AC367" s="564"/>
    </row>
    <row r="368">
      <c r="A368" s="1469"/>
      <c r="B368" s="566"/>
      <c r="C368" s="805"/>
      <c r="D368" s="805"/>
      <c r="E368" s="805"/>
      <c r="F368" s="1470"/>
      <c r="G368" s="811"/>
      <c r="H368" s="1471"/>
      <c r="I368" s="810"/>
      <c r="J368" s="811"/>
      <c r="K368" s="810"/>
      <c r="L368" s="812"/>
      <c r="M368" s="813"/>
      <c r="N368" s="813"/>
      <c r="O368" s="1419"/>
      <c r="P368" s="564"/>
      <c r="Q368" s="564"/>
      <c r="R368" s="564"/>
      <c r="S368" s="564"/>
      <c r="T368" s="564"/>
      <c r="U368" s="564"/>
      <c r="V368" s="564"/>
      <c r="W368" s="564"/>
      <c r="X368" s="564"/>
      <c r="Y368" s="564"/>
      <c r="Z368" s="564"/>
      <c r="AA368" s="564"/>
      <c r="AB368" s="564"/>
      <c r="AC368" s="564"/>
    </row>
    <row r="369">
      <c r="A369" s="1469"/>
      <c r="B369" s="566"/>
      <c r="C369" s="805"/>
      <c r="D369" s="805"/>
      <c r="E369" s="805"/>
      <c r="F369" s="1470"/>
      <c r="G369" s="811"/>
      <c r="H369" s="1471"/>
      <c r="I369" s="810"/>
      <c r="J369" s="811"/>
      <c r="K369" s="810"/>
      <c r="L369" s="812"/>
      <c r="M369" s="813"/>
      <c r="N369" s="813"/>
      <c r="O369" s="1419"/>
      <c r="P369" s="564"/>
      <c r="Q369" s="564"/>
      <c r="R369" s="564"/>
      <c r="S369" s="564"/>
      <c r="T369" s="564"/>
      <c r="U369" s="564"/>
      <c r="V369" s="564"/>
      <c r="W369" s="564"/>
      <c r="X369" s="564"/>
      <c r="Y369" s="564"/>
      <c r="Z369" s="564"/>
      <c r="AA369" s="564"/>
      <c r="AB369" s="564"/>
      <c r="AC369" s="564"/>
    </row>
    <row r="370">
      <c r="A370" s="1469"/>
      <c r="B370" s="566"/>
      <c r="C370" s="805"/>
      <c r="D370" s="805"/>
      <c r="E370" s="805"/>
      <c r="F370" s="1470"/>
      <c r="G370" s="811"/>
      <c r="H370" s="1471"/>
      <c r="I370" s="810"/>
      <c r="J370" s="811"/>
      <c r="K370" s="810"/>
      <c r="L370" s="812"/>
      <c r="M370" s="813"/>
      <c r="N370" s="813"/>
      <c r="O370" s="1419"/>
      <c r="P370" s="564"/>
      <c r="Q370" s="564"/>
      <c r="R370" s="564"/>
      <c r="S370" s="564"/>
      <c r="T370" s="564"/>
      <c r="U370" s="564"/>
      <c r="V370" s="564"/>
      <c r="W370" s="564"/>
      <c r="X370" s="564"/>
      <c r="Y370" s="564"/>
      <c r="Z370" s="564"/>
      <c r="AA370" s="564"/>
      <c r="AB370" s="564"/>
      <c r="AC370" s="564"/>
    </row>
    <row r="371">
      <c r="A371" s="1469"/>
      <c r="B371" s="566"/>
      <c r="C371" s="805"/>
      <c r="D371" s="805"/>
      <c r="E371" s="805"/>
      <c r="F371" s="1470"/>
      <c r="G371" s="811"/>
      <c r="H371" s="1471"/>
      <c r="I371" s="810"/>
      <c r="J371" s="811"/>
      <c r="K371" s="810"/>
      <c r="L371" s="812"/>
      <c r="M371" s="813"/>
      <c r="N371" s="813"/>
      <c r="O371" s="1419"/>
      <c r="P371" s="564"/>
      <c r="Q371" s="564"/>
      <c r="R371" s="564"/>
      <c r="S371" s="564"/>
      <c r="T371" s="564"/>
      <c r="U371" s="564"/>
      <c r="V371" s="564"/>
      <c r="W371" s="564"/>
      <c r="X371" s="564"/>
      <c r="Y371" s="564"/>
      <c r="Z371" s="564"/>
      <c r="AA371" s="564"/>
      <c r="AB371" s="564"/>
      <c r="AC371" s="564"/>
    </row>
    <row r="372">
      <c r="A372" s="1469"/>
      <c r="B372" s="566"/>
      <c r="C372" s="805"/>
      <c r="D372" s="805"/>
      <c r="E372" s="805"/>
      <c r="F372" s="1470"/>
      <c r="G372" s="811"/>
      <c r="H372" s="1471"/>
      <c r="I372" s="810"/>
      <c r="J372" s="811"/>
      <c r="K372" s="810"/>
      <c r="L372" s="812"/>
      <c r="M372" s="813"/>
      <c r="N372" s="813"/>
      <c r="O372" s="1419"/>
      <c r="P372" s="564"/>
      <c r="Q372" s="564"/>
      <c r="R372" s="564"/>
      <c r="S372" s="564"/>
      <c r="T372" s="564"/>
      <c r="U372" s="564"/>
      <c r="V372" s="564"/>
      <c r="W372" s="564"/>
      <c r="X372" s="564"/>
      <c r="Y372" s="564"/>
      <c r="Z372" s="564"/>
      <c r="AA372" s="564"/>
      <c r="AB372" s="564"/>
      <c r="AC372" s="564"/>
    </row>
    <row r="373">
      <c r="A373" s="1469"/>
      <c r="B373" s="566"/>
      <c r="C373" s="805"/>
      <c r="D373" s="805"/>
      <c r="E373" s="805"/>
      <c r="F373" s="1470"/>
      <c r="G373" s="811"/>
      <c r="H373" s="1471"/>
      <c r="I373" s="810"/>
      <c r="J373" s="811"/>
      <c r="K373" s="810"/>
      <c r="L373" s="812"/>
      <c r="M373" s="813"/>
      <c r="N373" s="813"/>
      <c r="O373" s="1419"/>
      <c r="P373" s="564"/>
      <c r="Q373" s="564"/>
      <c r="R373" s="564"/>
      <c r="S373" s="564"/>
      <c r="T373" s="564"/>
      <c r="U373" s="564"/>
      <c r="V373" s="564"/>
      <c r="W373" s="564"/>
      <c r="X373" s="564"/>
      <c r="Y373" s="564"/>
      <c r="Z373" s="564"/>
      <c r="AA373" s="564"/>
      <c r="AB373" s="564"/>
      <c r="AC373" s="564"/>
    </row>
    <row r="374">
      <c r="A374" s="1469"/>
      <c r="B374" s="566"/>
      <c r="C374" s="805"/>
      <c r="D374" s="805"/>
      <c r="E374" s="805"/>
      <c r="F374" s="1470"/>
      <c r="G374" s="811"/>
      <c r="H374" s="1471"/>
      <c r="I374" s="810"/>
      <c r="J374" s="811"/>
      <c r="K374" s="810"/>
      <c r="L374" s="812"/>
      <c r="M374" s="813"/>
      <c r="N374" s="813"/>
      <c r="O374" s="1419"/>
      <c r="P374" s="564"/>
      <c r="Q374" s="564"/>
      <c r="R374" s="564"/>
      <c r="S374" s="564"/>
      <c r="T374" s="564"/>
      <c r="U374" s="564"/>
      <c r="V374" s="564"/>
      <c r="W374" s="564"/>
      <c r="X374" s="564"/>
      <c r="Y374" s="564"/>
      <c r="Z374" s="564"/>
      <c r="AA374" s="564"/>
      <c r="AB374" s="564"/>
      <c r="AC374" s="564"/>
    </row>
    <row r="375">
      <c r="A375" s="1469"/>
      <c r="B375" s="566"/>
      <c r="C375" s="805"/>
      <c r="D375" s="805"/>
      <c r="E375" s="805"/>
      <c r="F375" s="1470"/>
      <c r="G375" s="811"/>
      <c r="H375" s="1471"/>
      <c r="I375" s="810"/>
      <c r="J375" s="811"/>
      <c r="K375" s="810"/>
      <c r="L375" s="812"/>
      <c r="M375" s="813"/>
      <c r="N375" s="813"/>
      <c r="O375" s="1419"/>
      <c r="P375" s="564"/>
      <c r="Q375" s="564"/>
      <c r="R375" s="564"/>
      <c r="S375" s="564"/>
      <c r="T375" s="564"/>
      <c r="U375" s="564"/>
      <c r="V375" s="564"/>
      <c r="W375" s="564"/>
      <c r="X375" s="564"/>
      <c r="Y375" s="564"/>
      <c r="Z375" s="564"/>
      <c r="AA375" s="564"/>
      <c r="AB375" s="564"/>
      <c r="AC375" s="564"/>
    </row>
    <row r="376">
      <c r="A376" s="1469"/>
      <c r="B376" s="566"/>
      <c r="C376" s="805"/>
      <c r="D376" s="805"/>
      <c r="E376" s="805"/>
      <c r="F376" s="1470"/>
      <c r="G376" s="811"/>
      <c r="H376" s="1471"/>
      <c r="I376" s="810"/>
      <c r="J376" s="811"/>
      <c r="K376" s="810"/>
      <c r="L376" s="812"/>
      <c r="M376" s="813"/>
      <c r="N376" s="813"/>
      <c r="O376" s="1419"/>
      <c r="P376" s="564"/>
      <c r="Q376" s="564"/>
      <c r="R376" s="564"/>
      <c r="S376" s="564"/>
      <c r="T376" s="564"/>
      <c r="U376" s="564"/>
      <c r="V376" s="564"/>
      <c r="W376" s="564"/>
      <c r="X376" s="564"/>
      <c r="Y376" s="564"/>
      <c r="Z376" s="564"/>
      <c r="AA376" s="564"/>
      <c r="AB376" s="564"/>
      <c r="AC376" s="564"/>
    </row>
    <row r="377">
      <c r="A377" s="1469"/>
      <c r="B377" s="566"/>
      <c r="C377" s="805"/>
      <c r="D377" s="805"/>
      <c r="E377" s="805"/>
      <c r="F377" s="1470"/>
      <c r="G377" s="811"/>
      <c r="H377" s="1471"/>
      <c r="I377" s="810"/>
      <c r="J377" s="811"/>
      <c r="K377" s="810"/>
      <c r="L377" s="812"/>
      <c r="M377" s="813"/>
      <c r="N377" s="813"/>
      <c r="O377" s="1419"/>
      <c r="P377" s="564"/>
      <c r="Q377" s="564"/>
      <c r="R377" s="564"/>
      <c r="S377" s="564"/>
      <c r="T377" s="564"/>
      <c r="U377" s="564"/>
      <c r="V377" s="564"/>
      <c r="W377" s="564"/>
      <c r="X377" s="564"/>
      <c r="Y377" s="564"/>
      <c r="Z377" s="564"/>
      <c r="AA377" s="564"/>
      <c r="AB377" s="564"/>
      <c r="AC377" s="564"/>
    </row>
    <row r="378">
      <c r="A378" s="1469"/>
      <c r="B378" s="566"/>
      <c r="C378" s="805"/>
      <c r="D378" s="805"/>
      <c r="E378" s="805"/>
      <c r="F378" s="1470"/>
      <c r="G378" s="811"/>
      <c r="H378" s="1471"/>
      <c r="I378" s="810"/>
      <c r="J378" s="811"/>
      <c r="K378" s="810"/>
      <c r="L378" s="812"/>
      <c r="M378" s="813"/>
      <c r="N378" s="813"/>
      <c r="O378" s="1419"/>
      <c r="P378" s="564"/>
      <c r="Q378" s="564"/>
      <c r="R378" s="564"/>
      <c r="S378" s="564"/>
      <c r="T378" s="564"/>
      <c r="U378" s="564"/>
      <c r="V378" s="564"/>
      <c r="W378" s="564"/>
      <c r="X378" s="564"/>
      <c r="Y378" s="564"/>
      <c r="Z378" s="564"/>
      <c r="AA378" s="564"/>
      <c r="AB378" s="564"/>
      <c r="AC378" s="564"/>
    </row>
    <row r="379">
      <c r="A379" s="1469"/>
      <c r="B379" s="566"/>
      <c r="C379" s="805"/>
      <c r="D379" s="805"/>
      <c r="E379" s="805"/>
      <c r="F379" s="1470"/>
      <c r="G379" s="811"/>
      <c r="H379" s="1471"/>
      <c r="I379" s="810"/>
      <c r="J379" s="811"/>
      <c r="K379" s="810"/>
      <c r="L379" s="812"/>
      <c r="M379" s="813"/>
      <c r="N379" s="813"/>
      <c r="O379" s="1419"/>
      <c r="P379" s="564"/>
      <c r="Q379" s="564"/>
      <c r="R379" s="564"/>
      <c r="S379" s="564"/>
      <c r="T379" s="564"/>
      <c r="U379" s="564"/>
      <c r="V379" s="564"/>
      <c r="W379" s="564"/>
      <c r="X379" s="564"/>
      <c r="Y379" s="564"/>
      <c r="Z379" s="564"/>
      <c r="AA379" s="564"/>
      <c r="AB379" s="564"/>
      <c r="AC379" s="564"/>
    </row>
    <row r="380">
      <c r="A380" s="1469"/>
      <c r="B380" s="566"/>
      <c r="C380" s="805"/>
      <c r="D380" s="805"/>
      <c r="E380" s="805"/>
      <c r="F380" s="1470"/>
      <c r="G380" s="811"/>
      <c r="H380" s="1471"/>
      <c r="I380" s="810"/>
      <c r="J380" s="811"/>
      <c r="K380" s="810"/>
      <c r="L380" s="812"/>
      <c r="M380" s="813"/>
      <c r="N380" s="813"/>
      <c r="O380" s="1419"/>
      <c r="P380" s="564"/>
      <c r="Q380" s="564"/>
      <c r="R380" s="564"/>
      <c r="S380" s="564"/>
      <c r="T380" s="564"/>
      <c r="U380" s="564"/>
      <c r="V380" s="564"/>
      <c r="W380" s="564"/>
      <c r="X380" s="564"/>
      <c r="Y380" s="564"/>
      <c r="Z380" s="564"/>
      <c r="AA380" s="564"/>
      <c r="AB380" s="564"/>
      <c r="AC380" s="564"/>
    </row>
    <row r="381">
      <c r="A381" s="1469"/>
      <c r="B381" s="566"/>
      <c r="C381" s="805"/>
      <c r="D381" s="805"/>
      <c r="E381" s="805"/>
      <c r="F381" s="1470"/>
      <c r="G381" s="811"/>
      <c r="H381" s="1471"/>
      <c r="I381" s="810"/>
      <c r="J381" s="811"/>
      <c r="K381" s="810"/>
      <c r="L381" s="812"/>
      <c r="M381" s="813"/>
      <c r="N381" s="813"/>
      <c r="O381" s="1419"/>
      <c r="P381" s="564"/>
      <c r="Q381" s="564"/>
      <c r="R381" s="564"/>
      <c r="S381" s="564"/>
      <c r="T381" s="564"/>
      <c r="U381" s="564"/>
      <c r="V381" s="564"/>
      <c r="W381" s="564"/>
      <c r="X381" s="564"/>
      <c r="Y381" s="564"/>
      <c r="Z381" s="564"/>
      <c r="AA381" s="564"/>
      <c r="AB381" s="564"/>
      <c r="AC381" s="564"/>
    </row>
    <row r="382">
      <c r="A382" s="1469"/>
      <c r="B382" s="566"/>
      <c r="C382" s="805"/>
      <c r="D382" s="805"/>
      <c r="E382" s="805"/>
      <c r="F382" s="1470"/>
      <c r="G382" s="811"/>
      <c r="H382" s="1471"/>
      <c r="I382" s="810"/>
      <c r="J382" s="811"/>
      <c r="K382" s="810"/>
      <c r="L382" s="812"/>
      <c r="M382" s="813"/>
      <c r="N382" s="813"/>
      <c r="O382" s="1419"/>
      <c r="P382" s="564"/>
      <c r="Q382" s="564"/>
      <c r="R382" s="564"/>
      <c r="S382" s="564"/>
      <c r="T382" s="564"/>
      <c r="U382" s="564"/>
      <c r="V382" s="564"/>
      <c r="W382" s="564"/>
      <c r="X382" s="564"/>
      <c r="Y382" s="564"/>
      <c r="Z382" s="564"/>
      <c r="AA382" s="564"/>
      <c r="AB382" s="564"/>
      <c r="AC382" s="564"/>
    </row>
    <row r="383">
      <c r="A383" s="1469"/>
      <c r="B383" s="566"/>
      <c r="C383" s="805"/>
      <c r="D383" s="805"/>
      <c r="E383" s="805"/>
      <c r="F383" s="1470"/>
      <c r="G383" s="811"/>
      <c r="H383" s="1471"/>
      <c r="I383" s="810"/>
      <c r="J383" s="811"/>
      <c r="K383" s="810"/>
      <c r="L383" s="812"/>
      <c r="M383" s="813"/>
      <c r="N383" s="813"/>
      <c r="O383" s="1419"/>
      <c r="P383" s="564"/>
      <c r="Q383" s="564"/>
      <c r="R383" s="564"/>
      <c r="S383" s="564"/>
      <c r="T383" s="564"/>
      <c r="U383" s="564"/>
      <c r="V383" s="564"/>
      <c r="W383" s="564"/>
      <c r="X383" s="564"/>
      <c r="Y383" s="564"/>
      <c r="Z383" s="564"/>
      <c r="AA383" s="564"/>
      <c r="AB383" s="564"/>
      <c r="AC383" s="564"/>
    </row>
    <row r="384">
      <c r="A384" s="1469"/>
      <c r="B384" s="566"/>
      <c r="C384" s="805"/>
      <c r="D384" s="805"/>
      <c r="E384" s="805"/>
      <c r="F384" s="1470"/>
      <c r="G384" s="811"/>
      <c r="H384" s="1471"/>
      <c r="I384" s="810"/>
      <c r="J384" s="811"/>
      <c r="K384" s="810"/>
      <c r="L384" s="812"/>
      <c r="M384" s="813"/>
      <c r="N384" s="813"/>
      <c r="O384" s="1419"/>
      <c r="P384" s="564"/>
      <c r="Q384" s="564"/>
      <c r="R384" s="564"/>
      <c r="S384" s="564"/>
      <c r="T384" s="564"/>
      <c r="U384" s="564"/>
      <c r="V384" s="564"/>
      <c r="W384" s="564"/>
      <c r="X384" s="564"/>
      <c r="Y384" s="564"/>
      <c r="Z384" s="564"/>
      <c r="AA384" s="564"/>
      <c r="AB384" s="564"/>
      <c r="AC384" s="564"/>
    </row>
    <row r="385">
      <c r="A385" s="1469"/>
      <c r="B385" s="566"/>
      <c r="C385" s="805"/>
      <c r="D385" s="805"/>
      <c r="E385" s="805"/>
      <c r="F385" s="1470"/>
      <c r="G385" s="811"/>
      <c r="H385" s="1471"/>
      <c r="I385" s="810"/>
      <c r="J385" s="811"/>
      <c r="K385" s="810"/>
      <c r="L385" s="812"/>
      <c r="M385" s="813"/>
      <c r="N385" s="813"/>
      <c r="O385" s="1419"/>
      <c r="P385" s="564"/>
      <c r="Q385" s="564"/>
      <c r="R385" s="564"/>
      <c r="S385" s="564"/>
      <c r="T385" s="564"/>
      <c r="U385" s="564"/>
      <c r="V385" s="564"/>
      <c r="W385" s="564"/>
      <c r="X385" s="564"/>
      <c r="Y385" s="564"/>
      <c r="Z385" s="564"/>
      <c r="AA385" s="564"/>
      <c r="AB385" s="564"/>
      <c r="AC385" s="564"/>
    </row>
    <row r="386">
      <c r="A386" s="1469"/>
      <c r="B386" s="566"/>
      <c r="C386" s="805"/>
      <c r="D386" s="805"/>
      <c r="E386" s="805"/>
      <c r="F386" s="1470"/>
      <c r="G386" s="811"/>
      <c r="H386" s="1471"/>
      <c r="I386" s="810"/>
      <c r="J386" s="811"/>
      <c r="K386" s="810"/>
      <c r="L386" s="812"/>
      <c r="M386" s="813"/>
      <c r="N386" s="813"/>
      <c r="O386" s="1419"/>
      <c r="P386" s="564"/>
      <c r="Q386" s="564"/>
      <c r="R386" s="564"/>
      <c r="S386" s="564"/>
      <c r="T386" s="564"/>
      <c r="U386" s="564"/>
      <c r="V386" s="564"/>
      <c r="W386" s="564"/>
      <c r="X386" s="564"/>
      <c r="Y386" s="564"/>
      <c r="Z386" s="564"/>
      <c r="AA386" s="564"/>
      <c r="AB386" s="564"/>
      <c r="AC386" s="564"/>
    </row>
    <row r="387">
      <c r="A387" s="1469"/>
      <c r="B387" s="566"/>
      <c r="C387" s="805"/>
      <c r="D387" s="805"/>
      <c r="E387" s="805"/>
      <c r="F387" s="1470"/>
      <c r="G387" s="811"/>
      <c r="H387" s="1471"/>
      <c r="I387" s="810"/>
      <c r="J387" s="811"/>
      <c r="K387" s="810"/>
      <c r="L387" s="812"/>
      <c r="M387" s="813"/>
      <c r="N387" s="813"/>
      <c r="O387" s="1419"/>
      <c r="P387" s="564"/>
      <c r="Q387" s="564"/>
      <c r="R387" s="564"/>
      <c r="S387" s="564"/>
      <c r="T387" s="564"/>
      <c r="U387" s="564"/>
      <c r="V387" s="564"/>
      <c r="W387" s="564"/>
      <c r="X387" s="564"/>
      <c r="Y387" s="564"/>
      <c r="Z387" s="564"/>
      <c r="AA387" s="564"/>
      <c r="AB387" s="564"/>
      <c r="AC387" s="564"/>
    </row>
    <row r="388">
      <c r="A388" s="1469"/>
      <c r="B388" s="566"/>
      <c r="C388" s="805"/>
      <c r="D388" s="805"/>
      <c r="E388" s="805"/>
      <c r="F388" s="1470"/>
      <c r="G388" s="811"/>
      <c r="H388" s="1471"/>
      <c r="I388" s="810"/>
      <c r="J388" s="811"/>
      <c r="K388" s="810"/>
      <c r="L388" s="812"/>
      <c r="M388" s="813"/>
      <c r="N388" s="813"/>
      <c r="O388" s="1419"/>
      <c r="P388" s="564"/>
      <c r="Q388" s="564"/>
      <c r="R388" s="564"/>
      <c r="S388" s="564"/>
      <c r="T388" s="564"/>
      <c r="U388" s="564"/>
      <c r="V388" s="564"/>
      <c r="W388" s="564"/>
      <c r="X388" s="564"/>
      <c r="Y388" s="564"/>
      <c r="Z388" s="564"/>
      <c r="AA388" s="564"/>
      <c r="AB388" s="564"/>
      <c r="AC388" s="564"/>
    </row>
    <row r="389">
      <c r="A389" s="1469"/>
      <c r="B389" s="566"/>
      <c r="C389" s="805"/>
      <c r="D389" s="805"/>
      <c r="E389" s="805"/>
      <c r="F389" s="1470"/>
      <c r="G389" s="811"/>
      <c r="H389" s="1471"/>
      <c r="I389" s="810"/>
      <c r="J389" s="811"/>
      <c r="K389" s="810"/>
      <c r="L389" s="812"/>
      <c r="M389" s="813"/>
      <c r="N389" s="813"/>
      <c r="O389" s="1419"/>
      <c r="P389" s="564"/>
      <c r="Q389" s="564"/>
      <c r="R389" s="564"/>
      <c r="S389" s="564"/>
      <c r="T389" s="564"/>
      <c r="U389" s="564"/>
      <c r="V389" s="564"/>
      <c r="W389" s="564"/>
      <c r="X389" s="564"/>
      <c r="Y389" s="564"/>
      <c r="Z389" s="564"/>
      <c r="AA389" s="564"/>
      <c r="AB389" s="564"/>
      <c r="AC389" s="564"/>
    </row>
    <row r="390">
      <c r="A390" s="1469"/>
      <c r="B390" s="566"/>
      <c r="C390" s="805"/>
      <c r="D390" s="805"/>
      <c r="E390" s="805"/>
      <c r="F390" s="1470"/>
      <c r="G390" s="811"/>
      <c r="H390" s="1471"/>
      <c r="I390" s="810"/>
      <c r="J390" s="811"/>
      <c r="K390" s="810"/>
      <c r="L390" s="812"/>
      <c r="M390" s="813"/>
      <c r="N390" s="813"/>
      <c r="O390" s="1419"/>
      <c r="P390" s="564"/>
      <c r="Q390" s="564"/>
      <c r="R390" s="564"/>
      <c r="S390" s="564"/>
      <c r="T390" s="564"/>
      <c r="U390" s="564"/>
      <c r="V390" s="564"/>
      <c r="W390" s="564"/>
      <c r="X390" s="564"/>
      <c r="Y390" s="564"/>
      <c r="Z390" s="564"/>
      <c r="AA390" s="564"/>
      <c r="AB390" s="564"/>
      <c r="AC390" s="564"/>
    </row>
    <row r="391">
      <c r="A391" s="1469"/>
      <c r="B391" s="566"/>
      <c r="C391" s="805"/>
      <c r="D391" s="805"/>
      <c r="E391" s="805"/>
      <c r="F391" s="1470"/>
      <c r="G391" s="811"/>
      <c r="H391" s="1471"/>
      <c r="I391" s="810"/>
      <c r="J391" s="811"/>
      <c r="K391" s="810"/>
      <c r="L391" s="812"/>
      <c r="M391" s="813"/>
      <c r="N391" s="813"/>
      <c r="O391" s="1419"/>
      <c r="P391" s="564"/>
      <c r="Q391" s="564"/>
      <c r="R391" s="564"/>
      <c r="S391" s="564"/>
      <c r="T391" s="564"/>
      <c r="U391" s="564"/>
      <c r="V391" s="564"/>
      <c r="W391" s="564"/>
      <c r="X391" s="564"/>
      <c r="Y391" s="564"/>
      <c r="Z391" s="564"/>
      <c r="AA391" s="564"/>
      <c r="AB391" s="564"/>
      <c r="AC391" s="564"/>
    </row>
    <row r="392">
      <c r="A392" s="1469"/>
      <c r="B392" s="566"/>
      <c r="C392" s="805"/>
      <c r="D392" s="805"/>
      <c r="E392" s="805"/>
      <c r="F392" s="1470"/>
      <c r="G392" s="811"/>
      <c r="H392" s="1471"/>
      <c r="I392" s="810"/>
      <c r="J392" s="811"/>
      <c r="K392" s="810"/>
      <c r="L392" s="812"/>
      <c r="M392" s="813"/>
      <c r="N392" s="813"/>
      <c r="O392" s="1419"/>
      <c r="P392" s="564"/>
      <c r="Q392" s="564"/>
      <c r="R392" s="564"/>
      <c r="S392" s="564"/>
      <c r="T392" s="564"/>
      <c r="U392" s="564"/>
      <c r="V392" s="564"/>
      <c r="W392" s="564"/>
      <c r="X392" s="564"/>
      <c r="Y392" s="564"/>
      <c r="Z392" s="564"/>
      <c r="AA392" s="564"/>
      <c r="AB392" s="564"/>
      <c r="AC392" s="564"/>
    </row>
    <row r="393">
      <c r="A393" s="1469"/>
      <c r="B393" s="566"/>
      <c r="C393" s="805"/>
      <c r="D393" s="805"/>
      <c r="E393" s="805"/>
      <c r="F393" s="1470"/>
      <c r="G393" s="811"/>
      <c r="H393" s="1471"/>
      <c r="I393" s="810"/>
      <c r="J393" s="811"/>
      <c r="K393" s="810"/>
      <c r="L393" s="812"/>
      <c r="M393" s="813"/>
      <c r="N393" s="813"/>
      <c r="O393" s="1419"/>
      <c r="P393" s="564"/>
      <c r="Q393" s="564"/>
      <c r="R393" s="564"/>
      <c r="S393" s="564"/>
      <c r="T393" s="564"/>
      <c r="U393" s="564"/>
      <c r="V393" s="564"/>
      <c r="W393" s="564"/>
      <c r="X393" s="564"/>
      <c r="Y393" s="564"/>
      <c r="Z393" s="564"/>
      <c r="AA393" s="564"/>
      <c r="AB393" s="564"/>
      <c r="AC393" s="564"/>
    </row>
    <row r="394">
      <c r="A394" s="1469"/>
      <c r="B394" s="566"/>
      <c r="C394" s="805"/>
      <c r="D394" s="805"/>
      <c r="E394" s="805"/>
      <c r="F394" s="1470"/>
      <c r="G394" s="811"/>
      <c r="H394" s="1471"/>
      <c r="I394" s="810"/>
      <c r="J394" s="811"/>
      <c r="K394" s="810"/>
      <c r="L394" s="812"/>
      <c r="M394" s="813"/>
      <c r="N394" s="813"/>
      <c r="O394" s="1419"/>
      <c r="P394" s="564"/>
      <c r="Q394" s="564"/>
      <c r="R394" s="564"/>
      <c r="S394" s="564"/>
      <c r="T394" s="564"/>
      <c r="U394" s="564"/>
      <c r="V394" s="564"/>
      <c r="W394" s="564"/>
      <c r="X394" s="564"/>
      <c r="Y394" s="564"/>
      <c r="Z394" s="564"/>
      <c r="AA394" s="564"/>
      <c r="AB394" s="564"/>
      <c r="AC394" s="564"/>
    </row>
    <row r="395">
      <c r="A395" s="1469"/>
      <c r="B395" s="566"/>
      <c r="C395" s="805"/>
      <c r="D395" s="805"/>
      <c r="E395" s="805"/>
      <c r="F395" s="1470"/>
      <c r="G395" s="811"/>
      <c r="H395" s="1471"/>
      <c r="I395" s="810"/>
      <c r="J395" s="811"/>
      <c r="K395" s="810"/>
      <c r="L395" s="812"/>
      <c r="M395" s="813"/>
      <c r="N395" s="813"/>
      <c r="O395" s="1419"/>
      <c r="P395" s="564"/>
      <c r="Q395" s="564"/>
      <c r="R395" s="564"/>
      <c r="S395" s="564"/>
      <c r="T395" s="564"/>
      <c r="U395" s="564"/>
      <c r="V395" s="564"/>
      <c r="W395" s="564"/>
      <c r="X395" s="564"/>
      <c r="Y395" s="564"/>
      <c r="Z395" s="564"/>
      <c r="AA395" s="564"/>
      <c r="AB395" s="564"/>
      <c r="AC395" s="564"/>
    </row>
    <row r="396">
      <c r="A396" s="1469"/>
      <c r="B396" s="566"/>
      <c r="C396" s="805"/>
      <c r="D396" s="805"/>
      <c r="E396" s="805"/>
      <c r="F396" s="1470"/>
      <c r="G396" s="811"/>
      <c r="H396" s="1471"/>
      <c r="I396" s="810"/>
      <c r="J396" s="811"/>
      <c r="K396" s="810"/>
      <c r="L396" s="812"/>
      <c r="M396" s="813"/>
      <c r="N396" s="813"/>
      <c r="O396" s="1419"/>
      <c r="P396" s="564"/>
      <c r="Q396" s="564"/>
      <c r="R396" s="564"/>
      <c r="S396" s="564"/>
      <c r="T396" s="564"/>
      <c r="U396" s="564"/>
      <c r="V396" s="564"/>
      <c r="W396" s="564"/>
      <c r="X396" s="564"/>
      <c r="Y396" s="564"/>
      <c r="Z396" s="564"/>
      <c r="AA396" s="564"/>
      <c r="AB396" s="564"/>
      <c r="AC396" s="564"/>
    </row>
    <row r="397">
      <c r="A397" s="1469"/>
      <c r="B397" s="566"/>
      <c r="C397" s="805"/>
      <c r="D397" s="805"/>
      <c r="E397" s="805"/>
      <c r="F397" s="1470"/>
      <c r="G397" s="811"/>
      <c r="H397" s="1471"/>
      <c r="I397" s="810"/>
      <c r="J397" s="811"/>
      <c r="K397" s="810"/>
      <c r="L397" s="812"/>
      <c r="M397" s="813"/>
      <c r="N397" s="813"/>
      <c r="O397" s="1419"/>
      <c r="P397" s="564"/>
      <c r="Q397" s="564"/>
      <c r="R397" s="564"/>
      <c r="S397" s="564"/>
      <c r="T397" s="564"/>
      <c r="U397" s="564"/>
      <c r="V397" s="564"/>
      <c r="W397" s="564"/>
      <c r="X397" s="564"/>
      <c r="Y397" s="564"/>
      <c r="Z397" s="564"/>
      <c r="AA397" s="564"/>
      <c r="AB397" s="564"/>
      <c r="AC397" s="564"/>
    </row>
    <row r="398">
      <c r="A398" s="1469"/>
      <c r="B398" s="566"/>
      <c r="C398" s="805"/>
      <c r="D398" s="805"/>
      <c r="E398" s="805"/>
      <c r="F398" s="1470"/>
      <c r="G398" s="811"/>
      <c r="H398" s="1471"/>
      <c r="I398" s="810"/>
      <c r="J398" s="811"/>
      <c r="K398" s="810"/>
      <c r="L398" s="812"/>
      <c r="M398" s="813"/>
      <c r="N398" s="813"/>
      <c r="O398" s="1419"/>
      <c r="P398" s="564"/>
      <c r="Q398" s="564"/>
      <c r="R398" s="564"/>
      <c r="S398" s="564"/>
      <c r="T398" s="564"/>
      <c r="U398" s="564"/>
      <c r="V398" s="564"/>
      <c r="W398" s="564"/>
      <c r="X398" s="564"/>
      <c r="Y398" s="564"/>
      <c r="Z398" s="564"/>
      <c r="AA398" s="564"/>
      <c r="AB398" s="564"/>
      <c r="AC398" s="564"/>
    </row>
    <row r="399">
      <c r="A399" s="1469"/>
      <c r="B399" s="566"/>
      <c r="C399" s="805"/>
      <c r="D399" s="805"/>
      <c r="E399" s="805"/>
      <c r="F399" s="1470"/>
      <c r="G399" s="811"/>
      <c r="H399" s="1471"/>
      <c r="I399" s="810"/>
      <c r="J399" s="811"/>
      <c r="K399" s="810"/>
      <c r="L399" s="812"/>
      <c r="M399" s="813"/>
      <c r="N399" s="813"/>
      <c r="O399" s="1419"/>
      <c r="P399" s="564"/>
      <c r="Q399" s="564"/>
      <c r="R399" s="564"/>
      <c r="S399" s="564"/>
      <c r="T399" s="564"/>
      <c r="U399" s="564"/>
      <c r="V399" s="564"/>
      <c r="W399" s="564"/>
      <c r="X399" s="564"/>
      <c r="Y399" s="564"/>
      <c r="Z399" s="564"/>
      <c r="AA399" s="564"/>
      <c r="AB399" s="564"/>
      <c r="AC399" s="564"/>
    </row>
    <row r="400">
      <c r="A400" s="1469"/>
      <c r="B400" s="566"/>
      <c r="C400" s="805"/>
      <c r="D400" s="805"/>
      <c r="E400" s="805"/>
      <c r="F400" s="1470"/>
      <c r="G400" s="811"/>
      <c r="H400" s="1471"/>
      <c r="I400" s="810"/>
      <c r="J400" s="811"/>
      <c r="K400" s="810"/>
      <c r="L400" s="812"/>
      <c r="M400" s="813"/>
      <c r="N400" s="813"/>
      <c r="O400" s="1419"/>
      <c r="P400" s="564"/>
      <c r="Q400" s="564"/>
      <c r="R400" s="564"/>
      <c r="S400" s="564"/>
      <c r="T400" s="564"/>
      <c r="U400" s="564"/>
      <c r="V400" s="564"/>
      <c r="W400" s="564"/>
      <c r="X400" s="564"/>
      <c r="Y400" s="564"/>
      <c r="Z400" s="564"/>
      <c r="AA400" s="564"/>
      <c r="AB400" s="564"/>
      <c r="AC400" s="564"/>
    </row>
    <row r="401">
      <c r="A401" s="1469"/>
      <c r="B401" s="566"/>
      <c r="C401" s="805"/>
      <c r="D401" s="805"/>
      <c r="E401" s="805"/>
      <c r="F401" s="1470"/>
      <c r="G401" s="811"/>
      <c r="H401" s="1471"/>
      <c r="I401" s="810"/>
      <c r="J401" s="811"/>
      <c r="K401" s="810"/>
      <c r="L401" s="812"/>
      <c r="M401" s="813"/>
      <c r="N401" s="813"/>
      <c r="O401" s="1419"/>
      <c r="P401" s="564"/>
      <c r="Q401" s="564"/>
      <c r="R401" s="564"/>
      <c r="S401" s="564"/>
      <c r="T401" s="564"/>
      <c r="U401" s="564"/>
      <c r="V401" s="564"/>
      <c r="W401" s="564"/>
      <c r="X401" s="564"/>
      <c r="Y401" s="564"/>
      <c r="Z401" s="564"/>
      <c r="AA401" s="564"/>
      <c r="AB401" s="564"/>
      <c r="AC401" s="564"/>
    </row>
    <row r="402">
      <c r="A402" s="1469"/>
      <c r="B402" s="566"/>
      <c r="C402" s="805"/>
      <c r="D402" s="805"/>
      <c r="E402" s="805"/>
      <c r="F402" s="1470"/>
      <c r="G402" s="811"/>
      <c r="H402" s="1471"/>
      <c r="I402" s="810"/>
      <c r="J402" s="811"/>
      <c r="K402" s="810"/>
      <c r="L402" s="812"/>
      <c r="M402" s="813"/>
      <c r="N402" s="813"/>
      <c r="O402" s="1419"/>
      <c r="P402" s="564"/>
      <c r="Q402" s="564"/>
      <c r="R402" s="564"/>
      <c r="S402" s="564"/>
      <c r="T402" s="564"/>
      <c r="U402" s="564"/>
      <c r="V402" s="564"/>
      <c r="W402" s="564"/>
      <c r="X402" s="564"/>
      <c r="Y402" s="564"/>
      <c r="Z402" s="564"/>
      <c r="AA402" s="564"/>
      <c r="AB402" s="564"/>
      <c r="AC402" s="564"/>
    </row>
    <row r="403">
      <c r="A403" s="1469"/>
      <c r="B403" s="566"/>
      <c r="C403" s="805"/>
      <c r="D403" s="805"/>
      <c r="E403" s="805"/>
      <c r="F403" s="1470"/>
      <c r="G403" s="811"/>
      <c r="H403" s="1471"/>
      <c r="I403" s="810"/>
      <c r="J403" s="811"/>
      <c r="K403" s="810"/>
      <c r="L403" s="812"/>
      <c r="M403" s="813"/>
      <c r="N403" s="813"/>
      <c r="O403" s="1419"/>
      <c r="P403" s="564"/>
      <c r="Q403" s="564"/>
      <c r="R403" s="564"/>
      <c r="S403" s="564"/>
      <c r="T403" s="564"/>
      <c r="U403" s="564"/>
      <c r="V403" s="564"/>
      <c r="W403" s="564"/>
      <c r="X403" s="564"/>
      <c r="Y403" s="564"/>
      <c r="Z403" s="564"/>
      <c r="AA403" s="564"/>
      <c r="AB403" s="564"/>
      <c r="AC403" s="564"/>
    </row>
    <row r="404">
      <c r="A404" s="1469"/>
      <c r="B404" s="566"/>
      <c r="C404" s="805"/>
      <c r="D404" s="805"/>
      <c r="E404" s="805"/>
      <c r="F404" s="1470"/>
      <c r="G404" s="811"/>
      <c r="H404" s="1471"/>
      <c r="I404" s="810"/>
      <c r="J404" s="811"/>
      <c r="K404" s="810"/>
      <c r="L404" s="812"/>
      <c r="M404" s="813"/>
      <c r="N404" s="813"/>
      <c r="O404" s="1419"/>
      <c r="P404" s="564"/>
      <c r="Q404" s="564"/>
      <c r="R404" s="564"/>
      <c r="S404" s="564"/>
      <c r="T404" s="564"/>
      <c r="U404" s="564"/>
      <c r="V404" s="564"/>
      <c r="W404" s="564"/>
      <c r="X404" s="564"/>
      <c r="Y404" s="564"/>
      <c r="Z404" s="564"/>
      <c r="AA404" s="564"/>
      <c r="AB404" s="564"/>
      <c r="AC404" s="564"/>
    </row>
    <row r="405">
      <c r="A405" s="1469"/>
      <c r="B405" s="566"/>
      <c r="C405" s="805"/>
      <c r="D405" s="805"/>
      <c r="E405" s="805"/>
      <c r="F405" s="1470"/>
      <c r="G405" s="811"/>
      <c r="H405" s="1471"/>
      <c r="I405" s="810"/>
      <c r="J405" s="811"/>
      <c r="K405" s="810"/>
      <c r="L405" s="812"/>
      <c r="M405" s="813"/>
      <c r="N405" s="813"/>
      <c r="O405" s="1419"/>
      <c r="P405" s="564"/>
      <c r="Q405" s="564"/>
      <c r="R405" s="564"/>
      <c r="S405" s="564"/>
      <c r="T405" s="564"/>
      <c r="U405" s="564"/>
      <c r="V405" s="564"/>
      <c r="W405" s="564"/>
      <c r="X405" s="564"/>
      <c r="Y405" s="564"/>
      <c r="Z405" s="564"/>
      <c r="AA405" s="564"/>
      <c r="AB405" s="564"/>
      <c r="AC405" s="564"/>
    </row>
    <row r="406">
      <c r="A406" s="1469"/>
      <c r="B406" s="566"/>
      <c r="C406" s="805"/>
      <c r="D406" s="805"/>
      <c r="E406" s="805"/>
      <c r="F406" s="1470"/>
      <c r="G406" s="811"/>
      <c r="H406" s="1471"/>
      <c r="I406" s="810"/>
      <c r="J406" s="811"/>
      <c r="K406" s="810"/>
      <c r="L406" s="812"/>
      <c r="M406" s="813"/>
      <c r="N406" s="813"/>
      <c r="O406" s="1419"/>
      <c r="P406" s="564"/>
      <c r="Q406" s="564"/>
      <c r="R406" s="564"/>
      <c r="S406" s="564"/>
      <c r="T406" s="564"/>
      <c r="U406" s="564"/>
      <c r="V406" s="564"/>
      <c r="W406" s="564"/>
      <c r="X406" s="564"/>
      <c r="Y406" s="564"/>
      <c r="Z406" s="564"/>
      <c r="AA406" s="564"/>
      <c r="AB406" s="564"/>
      <c r="AC406" s="564"/>
    </row>
    <row r="407">
      <c r="A407" s="1469"/>
      <c r="B407" s="566"/>
      <c r="C407" s="805"/>
      <c r="D407" s="805"/>
      <c r="E407" s="805"/>
      <c r="F407" s="1470"/>
      <c r="G407" s="811"/>
      <c r="H407" s="1471"/>
      <c r="I407" s="810"/>
      <c r="J407" s="811"/>
      <c r="K407" s="810"/>
      <c r="L407" s="812"/>
      <c r="M407" s="813"/>
      <c r="N407" s="813"/>
      <c r="O407" s="1419"/>
      <c r="P407" s="564"/>
      <c r="Q407" s="564"/>
      <c r="R407" s="564"/>
      <c r="S407" s="564"/>
      <c r="T407" s="564"/>
      <c r="U407" s="564"/>
      <c r="V407" s="564"/>
      <c r="W407" s="564"/>
      <c r="X407" s="564"/>
      <c r="Y407" s="564"/>
      <c r="Z407" s="564"/>
      <c r="AA407" s="564"/>
      <c r="AB407" s="564"/>
      <c r="AC407" s="564"/>
    </row>
    <row r="408">
      <c r="A408" s="1469"/>
      <c r="B408" s="566"/>
      <c r="C408" s="805"/>
      <c r="D408" s="805"/>
      <c r="E408" s="805"/>
      <c r="F408" s="1470"/>
      <c r="G408" s="811"/>
      <c r="H408" s="1471"/>
      <c r="I408" s="810"/>
      <c r="J408" s="811"/>
      <c r="K408" s="810"/>
      <c r="L408" s="812"/>
      <c r="M408" s="813"/>
      <c r="N408" s="813"/>
      <c r="O408" s="1419"/>
      <c r="P408" s="564"/>
      <c r="Q408" s="564"/>
      <c r="R408" s="564"/>
      <c r="S408" s="564"/>
      <c r="T408" s="564"/>
      <c r="U408" s="564"/>
      <c r="V408" s="564"/>
      <c r="W408" s="564"/>
      <c r="X408" s="564"/>
      <c r="Y408" s="564"/>
      <c r="Z408" s="564"/>
      <c r="AA408" s="564"/>
      <c r="AB408" s="564"/>
      <c r="AC408" s="564"/>
    </row>
    <row r="409">
      <c r="A409" s="1469"/>
      <c r="B409" s="566"/>
      <c r="C409" s="805"/>
      <c r="D409" s="805"/>
      <c r="E409" s="805"/>
      <c r="F409" s="1470"/>
      <c r="G409" s="811"/>
      <c r="H409" s="1471"/>
      <c r="I409" s="810"/>
      <c r="J409" s="811"/>
      <c r="K409" s="810"/>
      <c r="L409" s="812"/>
      <c r="M409" s="813"/>
      <c r="N409" s="813"/>
      <c r="O409" s="1419"/>
      <c r="P409" s="564"/>
      <c r="Q409" s="564"/>
      <c r="R409" s="564"/>
      <c r="S409" s="564"/>
      <c r="T409" s="564"/>
      <c r="U409" s="564"/>
      <c r="V409" s="564"/>
      <c r="W409" s="564"/>
      <c r="X409" s="564"/>
      <c r="Y409" s="564"/>
      <c r="Z409" s="564"/>
      <c r="AA409" s="564"/>
      <c r="AB409" s="564"/>
      <c r="AC409" s="564"/>
    </row>
    <row r="410">
      <c r="A410" s="1469"/>
      <c r="B410" s="566"/>
      <c r="C410" s="805"/>
      <c r="D410" s="805"/>
      <c r="E410" s="805"/>
      <c r="F410" s="1470"/>
      <c r="G410" s="811"/>
      <c r="H410" s="1471"/>
      <c r="I410" s="810"/>
      <c r="J410" s="811"/>
      <c r="K410" s="810"/>
      <c r="L410" s="812"/>
      <c r="M410" s="813"/>
      <c r="N410" s="813"/>
      <c r="O410" s="1419"/>
      <c r="P410" s="564"/>
      <c r="Q410" s="564"/>
      <c r="R410" s="564"/>
      <c r="S410" s="564"/>
      <c r="T410" s="564"/>
      <c r="U410" s="564"/>
      <c r="V410" s="564"/>
      <c r="W410" s="564"/>
      <c r="X410" s="564"/>
      <c r="Y410" s="564"/>
      <c r="Z410" s="564"/>
      <c r="AA410" s="564"/>
      <c r="AB410" s="564"/>
      <c r="AC410" s="564"/>
    </row>
    <row r="411">
      <c r="A411" s="1469"/>
      <c r="B411" s="566"/>
      <c r="C411" s="805"/>
      <c r="D411" s="805"/>
      <c r="E411" s="805"/>
      <c r="F411" s="1470"/>
      <c r="G411" s="811"/>
      <c r="H411" s="1471"/>
      <c r="I411" s="810"/>
      <c r="J411" s="811"/>
      <c r="K411" s="810"/>
      <c r="L411" s="812"/>
      <c r="M411" s="813"/>
      <c r="N411" s="813"/>
      <c r="O411" s="1419"/>
      <c r="P411" s="564"/>
      <c r="Q411" s="564"/>
      <c r="R411" s="564"/>
      <c r="S411" s="564"/>
      <c r="T411" s="564"/>
      <c r="U411" s="564"/>
      <c r="V411" s="564"/>
      <c r="W411" s="564"/>
      <c r="X411" s="564"/>
      <c r="Y411" s="564"/>
      <c r="Z411" s="564"/>
      <c r="AA411" s="564"/>
      <c r="AB411" s="564"/>
      <c r="AC411" s="564"/>
    </row>
    <row r="412">
      <c r="A412" s="1469"/>
      <c r="B412" s="566"/>
      <c r="C412" s="805"/>
      <c r="D412" s="805"/>
      <c r="E412" s="805"/>
      <c r="F412" s="1470"/>
      <c r="G412" s="811"/>
      <c r="H412" s="1471"/>
      <c r="I412" s="810"/>
      <c r="J412" s="811"/>
      <c r="K412" s="810"/>
      <c r="L412" s="812"/>
      <c r="M412" s="813"/>
      <c r="N412" s="813"/>
      <c r="O412" s="1419"/>
      <c r="P412" s="564"/>
      <c r="Q412" s="564"/>
      <c r="R412" s="564"/>
      <c r="S412" s="564"/>
      <c r="T412" s="564"/>
      <c r="U412" s="564"/>
      <c r="V412" s="564"/>
      <c r="W412" s="564"/>
      <c r="X412" s="564"/>
      <c r="Y412" s="564"/>
      <c r="Z412" s="564"/>
      <c r="AA412" s="564"/>
      <c r="AB412" s="564"/>
      <c r="AC412" s="564"/>
    </row>
    <row r="413">
      <c r="A413" s="1469"/>
      <c r="B413" s="566"/>
      <c r="C413" s="805"/>
      <c r="D413" s="805"/>
      <c r="E413" s="805"/>
      <c r="F413" s="1470"/>
      <c r="G413" s="811"/>
      <c r="H413" s="1471"/>
      <c r="I413" s="810"/>
      <c r="J413" s="811"/>
      <c r="K413" s="810"/>
      <c r="L413" s="812"/>
      <c r="M413" s="813"/>
      <c r="N413" s="813"/>
      <c r="O413" s="1419"/>
      <c r="P413" s="564"/>
      <c r="Q413" s="564"/>
      <c r="R413" s="564"/>
      <c r="S413" s="564"/>
      <c r="T413" s="564"/>
      <c r="U413" s="564"/>
      <c r="V413" s="564"/>
      <c r="W413" s="564"/>
      <c r="X413" s="564"/>
      <c r="Y413" s="564"/>
      <c r="Z413" s="564"/>
      <c r="AA413" s="564"/>
      <c r="AB413" s="564"/>
      <c r="AC413" s="564"/>
    </row>
    <row r="414">
      <c r="A414" s="1469"/>
      <c r="B414" s="566"/>
      <c r="C414" s="805"/>
      <c r="D414" s="805"/>
      <c r="E414" s="805"/>
      <c r="F414" s="1470"/>
      <c r="G414" s="811"/>
      <c r="H414" s="1471"/>
      <c r="I414" s="810"/>
      <c r="J414" s="811"/>
      <c r="K414" s="810"/>
      <c r="L414" s="812"/>
      <c r="M414" s="813"/>
      <c r="N414" s="813"/>
      <c r="O414" s="1419"/>
      <c r="P414" s="564"/>
      <c r="Q414" s="564"/>
      <c r="R414" s="564"/>
      <c r="S414" s="564"/>
      <c r="T414" s="564"/>
      <c r="U414" s="564"/>
      <c r="V414" s="564"/>
      <c r="W414" s="564"/>
      <c r="X414" s="564"/>
      <c r="Y414" s="564"/>
      <c r="Z414" s="564"/>
      <c r="AA414" s="564"/>
      <c r="AB414" s="564"/>
      <c r="AC414" s="564"/>
    </row>
    <row r="415">
      <c r="A415" s="1469"/>
      <c r="B415" s="566"/>
      <c r="C415" s="805"/>
      <c r="D415" s="805"/>
      <c r="E415" s="805"/>
      <c r="F415" s="1470"/>
      <c r="G415" s="811"/>
      <c r="H415" s="1471"/>
      <c r="I415" s="810"/>
      <c r="J415" s="811"/>
      <c r="K415" s="810"/>
      <c r="L415" s="812"/>
      <c r="M415" s="813"/>
      <c r="N415" s="813"/>
      <c r="O415" s="1419"/>
      <c r="P415" s="564"/>
      <c r="Q415" s="564"/>
      <c r="R415" s="564"/>
      <c r="S415" s="564"/>
      <c r="T415" s="564"/>
      <c r="U415" s="564"/>
      <c r="V415" s="564"/>
      <c r="W415" s="564"/>
      <c r="X415" s="564"/>
      <c r="Y415" s="564"/>
      <c r="Z415" s="564"/>
      <c r="AA415" s="564"/>
      <c r="AB415" s="564"/>
      <c r="AC415" s="564"/>
    </row>
    <row r="416">
      <c r="A416" s="1469"/>
      <c r="B416" s="566"/>
      <c r="C416" s="805"/>
      <c r="D416" s="805"/>
      <c r="E416" s="805"/>
      <c r="F416" s="1470"/>
      <c r="G416" s="811"/>
      <c r="H416" s="1471"/>
      <c r="I416" s="810"/>
      <c r="J416" s="811"/>
      <c r="K416" s="810"/>
      <c r="L416" s="812"/>
      <c r="M416" s="813"/>
      <c r="N416" s="813"/>
      <c r="O416" s="1419"/>
      <c r="P416" s="564"/>
      <c r="Q416" s="564"/>
      <c r="R416" s="564"/>
      <c r="S416" s="564"/>
      <c r="T416" s="564"/>
      <c r="U416" s="564"/>
      <c r="V416" s="564"/>
      <c r="W416" s="564"/>
      <c r="X416" s="564"/>
      <c r="Y416" s="564"/>
      <c r="Z416" s="564"/>
      <c r="AA416" s="564"/>
      <c r="AB416" s="564"/>
      <c r="AC416" s="564"/>
    </row>
    <row r="417">
      <c r="A417" s="1469"/>
      <c r="B417" s="566"/>
      <c r="C417" s="805"/>
      <c r="D417" s="805"/>
      <c r="E417" s="805"/>
      <c r="F417" s="1470"/>
      <c r="G417" s="811"/>
      <c r="H417" s="1471"/>
      <c r="I417" s="810"/>
      <c r="J417" s="811"/>
      <c r="K417" s="810"/>
      <c r="L417" s="812"/>
      <c r="M417" s="813"/>
      <c r="N417" s="813"/>
      <c r="O417" s="1419"/>
      <c r="P417" s="564"/>
      <c r="Q417" s="564"/>
      <c r="R417" s="564"/>
      <c r="S417" s="564"/>
      <c r="T417" s="564"/>
      <c r="U417" s="564"/>
      <c r="V417" s="564"/>
      <c r="W417" s="564"/>
      <c r="X417" s="564"/>
      <c r="Y417" s="564"/>
      <c r="Z417" s="564"/>
      <c r="AA417" s="564"/>
      <c r="AB417" s="564"/>
      <c r="AC417" s="564"/>
    </row>
    <row r="418">
      <c r="A418" s="1469"/>
      <c r="B418" s="566"/>
      <c r="C418" s="805"/>
      <c r="D418" s="805"/>
      <c r="E418" s="805"/>
      <c r="F418" s="1470"/>
      <c r="G418" s="811"/>
      <c r="H418" s="1471"/>
      <c r="I418" s="810"/>
      <c r="J418" s="811"/>
      <c r="K418" s="810"/>
      <c r="L418" s="812"/>
      <c r="M418" s="813"/>
      <c r="N418" s="813"/>
      <c r="O418" s="1419"/>
      <c r="P418" s="564"/>
      <c r="Q418" s="564"/>
      <c r="R418" s="564"/>
      <c r="S418" s="564"/>
      <c r="T418" s="564"/>
      <c r="U418" s="564"/>
      <c r="V418" s="564"/>
      <c r="W418" s="564"/>
      <c r="X418" s="564"/>
      <c r="Y418" s="564"/>
      <c r="Z418" s="564"/>
      <c r="AA418" s="564"/>
      <c r="AB418" s="564"/>
      <c r="AC418" s="564"/>
    </row>
    <row r="419">
      <c r="A419" s="1469"/>
      <c r="B419" s="566"/>
      <c r="C419" s="805"/>
      <c r="D419" s="805"/>
      <c r="E419" s="805"/>
      <c r="F419" s="1470"/>
      <c r="G419" s="811"/>
      <c r="H419" s="1471"/>
      <c r="I419" s="810"/>
      <c r="J419" s="811"/>
      <c r="K419" s="810"/>
      <c r="L419" s="812"/>
      <c r="M419" s="813"/>
      <c r="N419" s="813"/>
      <c r="O419" s="1419"/>
      <c r="P419" s="564"/>
      <c r="Q419" s="564"/>
      <c r="R419" s="564"/>
      <c r="S419" s="564"/>
      <c r="T419" s="564"/>
      <c r="U419" s="564"/>
      <c r="V419" s="564"/>
      <c r="W419" s="564"/>
      <c r="X419" s="564"/>
      <c r="Y419" s="564"/>
      <c r="Z419" s="564"/>
      <c r="AA419" s="564"/>
      <c r="AB419" s="564"/>
      <c r="AC419" s="564"/>
    </row>
    <row r="420">
      <c r="A420" s="1469"/>
      <c r="B420" s="566"/>
      <c r="C420" s="805"/>
      <c r="D420" s="805"/>
      <c r="E420" s="805"/>
      <c r="F420" s="1470"/>
      <c r="G420" s="811"/>
      <c r="H420" s="1471"/>
      <c r="I420" s="810"/>
      <c r="J420" s="811"/>
      <c r="K420" s="810"/>
      <c r="L420" s="812"/>
      <c r="M420" s="813"/>
      <c r="N420" s="813"/>
      <c r="O420" s="1419"/>
      <c r="P420" s="564"/>
      <c r="Q420" s="564"/>
      <c r="R420" s="564"/>
      <c r="S420" s="564"/>
      <c r="T420" s="564"/>
      <c r="U420" s="564"/>
      <c r="V420" s="564"/>
      <c r="W420" s="564"/>
      <c r="X420" s="564"/>
      <c r="Y420" s="564"/>
      <c r="Z420" s="564"/>
      <c r="AA420" s="564"/>
      <c r="AB420" s="564"/>
      <c r="AC420" s="564"/>
    </row>
    <row r="421">
      <c r="A421" s="1469"/>
      <c r="B421" s="566"/>
      <c r="C421" s="805"/>
      <c r="D421" s="805"/>
      <c r="E421" s="805"/>
      <c r="F421" s="1470"/>
      <c r="G421" s="811"/>
      <c r="H421" s="1471"/>
      <c r="I421" s="810"/>
      <c r="J421" s="811"/>
      <c r="K421" s="810"/>
      <c r="L421" s="812"/>
      <c r="M421" s="813"/>
      <c r="N421" s="813"/>
      <c r="O421" s="1419"/>
      <c r="P421" s="564"/>
      <c r="Q421" s="564"/>
      <c r="R421" s="564"/>
      <c r="S421" s="564"/>
      <c r="T421" s="564"/>
      <c r="U421" s="564"/>
      <c r="V421" s="564"/>
      <c r="W421" s="564"/>
      <c r="X421" s="564"/>
      <c r="Y421" s="564"/>
      <c r="Z421" s="564"/>
      <c r="AA421" s="564"/>
      <c r="AB421" s="564"/>
      <c r="AC421" s="564"/>
    </row>
    <row r="422">
      <c r="A422" s="1469"/>
      <c r="B422" s="566"/>
      <c r="C422" s="805"/>
      <c r="D422" s="805"/>
      <c r="E422" s="805"/>
      <c r="F422" s="1470"/>
      <c r="G422" s="811"/>
      <c r="H422" s="1471"/>
      <c r="I422" s="810"/>
      <c r="J422" s="811"/>
      <c r="K422" s="810"/>
      <c r="L422" s="812"/>
      <c r="M422" s="813"/>
      <c r="N422" s="813"/>
      <c r="O422" s="1419"/>
      <c r="P422" s="564"/>
      <c r="Q422" s="564"/>
      <c r="R422" s="564"/>
      <c r="S422" s="564"/>
      <c r="T422" s="564"/>
      <c r="U422" s="564"/>
      <c r="V422" s="564"/>
      <c r="W422" s="564"/>
      <c r="X422" s="564"/>
      <c r="Y422" s="564"/>
      <c r="Z422" s="564"/>
      <c r="AA422" s="564"/>
      <c r="AB422" s="564"/>
      <c r="AC422" s="564"/>
    </row>
    <row r="423">
      <c r="A423" s="1469"/>
      <c r="B423" s="566"/>
      <c r="C423" s="805"/>
      <c r="D423" s="805"/>
      <c r="E423" s="805"/>
      <c r="F423" s="1470"/>
      <c r="G423" s="811"/>
      <c r="H423" s="1471"/>
      <c r="I423" s="810"/>
      <c r="J423" s="811"/>
      <c r="K423" s="810"/>
      <c r="L423" s="812"/>
      <c r="M423" s="813"/>
      <c r="N423" s="813"/>
      <c r="O423" s="1419"/>
      <c r="P423" s="564"/>
      <c r="Q423" s="564"/>
      <c r="R423" s="564"/>
      <c r="S423" s="564"/>
      <c r="T423" s="564"/>
      <c r="U423" s="564"/>
      <c r="V423" s="564"/>
      <c r="W423" s="564"/>
      <c r="X423" s="564"/>
      <c r="Y423" s="564"/>
      <c r="Z423" s="564"/>
      <c r="AA423" s="564"/>
      <c r="AB423" s="564"/>
      <c r="AC423" s="564"/>
    </row>
    <row r="424">
      <c r="A424" s="1469"/>
      <c r="B424" s="566"/>
      <c r="C424" s="805"/>
      <c r="D424" s="805"/>
      <c r="E424" s="805"/>
      <c r="F424" s="1470"/>
      <c r="G424" s="811"/>
      <c r="H424" s="1471"/>
      <c r="I424" s="810"/>
      <c r="J424" s="811"/>
      <c r="K424" s="810"/>
      <c r="L424" s="812"/>
      <c r="M424" s="813"/>
      <c r="N424" s="813"/>
      <c r="O424" s="1419"/>
      <c r="P424" s="564"/>
      <c r="Q424" s="564"/>
      <c r="R424" s="564"/>
      <c r="S424" s="564"/>
      <c r="T424" s="564"/>
      <c r="U424" s="564"/>
      <c r="V424" s="564"/>
      <c r="W424" s="564"/>
      <c r="X424" s="564"/>
      <c r="Y424" s="564"/>
      <c r="Z424" s="564"/>
      <c r="AA424" s="564"/>
      <c r="AB424" s="564"/>
      <c r="AC424" s="564"/>
    </row>
    <row r="425">
      <c r="A425" s="1469"/>
      <c r="B425" s="566"/>
      <c r="C425" s="805"/>
      <c r="D425" s="805"/>
      <c r="E425" s="805"/>
      <c r="F425" s="1470"/>
      <c r="G425" s="811"/>
      <c r="H425" s="1471"/>
      <c r="I425" s="810"/>
      <c r="J425" s="811"/>
      <c r="K425" s="810"/>
      <c r="L425" s="812"/>
      <c r="M425" s="813"/>
      <c r="N425" s="813"/>
      <c r="O425" s="1419"/>
      <c r="P425" s="564"/>
      <c r="Q425" s="564"/>
      <c r="R425" s="564"/>
      <c r="S425" s="564"/>
      <c r="T425" s="564"/>
      <c r="U425" s="564"/>
      <c r="V425" s="564"/>
      <c r="W425" s="564"/>
      <c r="X425" s="564"/>
      <c r="Y425" s="564"/>
      <c r="Z425" s="564"/>
      <c r="AA425" s="564"/>
      <c r="AB425" s="564"/>
      <c r="AC425" s="564"/>
    </row>
    <row r="426">
      <c r="A426" s="1469"/>
      <c r="B426" s="566"/>
      <c r="C426" s="805"/>
      <c r="D426" s="805"/>
      <c r="E426" s="805"/>
      <c r="F426" s="1470"/>
      <c r="G426" s="811"/>
      <c r="H426" s="1471"/>
      <c r="I426" s="810"/>
      <c r="J426" s="811"/>
      <c r="K426" s="810"/>
      <c r="L426" s="812"/>
      <c r="M426" s="813"/>
      <c r="N426" s="813"/>
      <c r="O426" s="1419"/>
      <c r="P426" s="564"/>
      <c r="Q426" s="564"/>
      <c r="R426" s="564"/>
      <c r="S426" s="564"/>
      <c r="T426" s="564"/>
      <c r="U426" s="564"/>
      <c r="V426" s="564"/>
      <c r="W426" s="564"/>
      <c r="X426" s="564"/>
      <c r="Y426" s="564"/>
      <c r="Z426" s="564"/>
      <c r="AA426" s="564"/>
      <c r="AB426" s="564"/>
      <c r="AC426" s="564"/>
    </row>
    <row r="427">
      <c r="A427" s="1469"/>
      <c r="B427" s="566"/>
      <c r="C427" s="805"/>
      <c r="D427" s="805"/>
      <c r="E427" s="805"/>
      <c r="F427" s="1470"/>
      <c r="G427" s="811"/>
      <c r="H427" s="1471"/>
      <c r="I427" s="810"/>
      <c r="J427" s="811"/>
      <c r="K427" s="810"/>
      <c r="L427" s="812"/>
      <c r="M427" s="813"/>
      <c r="N427" s="813"/>
      <c r="O427" s="1419"/>
      <c r="P427" s="564"/>
      <c r="Q427" s="564"/>
      <c r="R427" s="564"/>
      <c r="S427" s="564"/>
      <c r="T427" s="564"/>
      <c r="U427" s="564"/>
      <c r="V427" s="564"/>
      <c r="W427" s="564"/>
      <c r="X427" s="564"/>
      <c r="Y427" s="564"/>
      <c r="Z427" s="564"/>
      <c r="AA427" s="564"/>
      <c r="AB427" s="564"/>
      <c r="AC427" s="564"/>
    </row>
    <row r="428">
      <c r="A428" s="1469"/>
      <c r="B428" s="566"/>
      <c r="C428" s="805"/>
      <c r="D428" s="805"/>
      <c r="E428" s="805"/>
      <c r="F428" s="1470"/>
      <c r="G428" s="811"/>
      <c r="H428" s="1471"/>
      <c r="I428" s="810"/>
      <c r="J428" s="811"/>
      <c r="K428" s="810"/>
      <c r="L428" s="812"/>
      <c r="M428" s="813"/>
      <c r="N428" s="813"/>
      <c r="O428" s="1419"/>
      <c r="P428" s="564"/>
      <c r="Q428" s="564"/>
      <c r="R428" s="564"/>
      <c r="S428" s="564"/>
      <c r="T428" s="564"/>
      <c r="U428" s="564"/>
      <c r="V428" s="564"/>
      <c r="W428" s="564"/>
      <c r="X428" s="564"/>
      <c r="Y428" s="564"/>
      <c r="Z428" s="564"/>
      <c r="AA428" s="564"/>
      <c r="AB428" s="564"/>
      <c r="AC428" s="564"/>
    </row>
    <row r="429">
      <c r="A429" s="1469"/>
      <c r="B429" s="566"/>
      <c r="C429" s="805"/>
      <c r="D429" s="805"/>
      <c r="E429" s="805"/>
      <c r="F429" s="1470"/>
      <c r="G429" s="811"/>
      <c r="H429" s="1471"/>
      <c r="I429" s="810"/>
      <c r="J429" s="811"/>
      <c r="K429" s="810"/>
      <c r="L429" s="812"/>
      <c r="M429" s="813"/>
      <c r="N429" s="813"/>
      <c r="O429" s="1419"/>
      <c r="P429" s="564"/>
      <c r="Q429" s="564"/>
      <c r="R429" s="564"/>
      <c r="S429" s="564"/>
      <c r="T429" s="564"/>
      <c r="U429" s="564"/>
      <c r="V429" s="564"/>
      <c r="W429" s="564"/>
      <c r="X429" s="564"/>
      <c r="Y429" s="564"/>
      <c r="Z429" s="564"/>
      <c r="AA429" s="564"/>
      <c r="AB429" s="564"/>
      <c r="AC429" s="564"/>
    </row>
    <row r="430">
      <c r="A430" s="1469"/>
      <c r="B430" s="566"/>
      <c r="C430" s="805"/>
      <c r="D430" s="805"/>
      <c r="E430" s="805"/>
      <c r="F430" s="1470"/>
      <c r="G430" s="811"/>
      <c r="H430" s="1471"/>
      <c r="I430" s="810"/>
      <c r="J430" s="811"/>
      <c r="K430" s="810"/>
      <c r="L430" s="812"/>
      <c r="M430" s="813"/>
      <c r="N430" s="813"/>
      <c r="O430" s="1419"/>
      <c r="P430" s="564"/>
      <c r="Q430" s="564"/>
      <c r="R430" s="564"/>
      <c r="S430" s="564"/>
      <c r="T430" s="564"/>
      <c r="U430" s="564"/>
      <c r="V430" s="564"/>
      <c r="W430" s="564"/>
      <c r="X430" s="564"/>
      <c r="Y430" s="564"/>
      <c r="Z430" s="564"/>
      <c r="AA430" s="564"/>
      <c r="AB430" s="564"/>
      <c r="AC430" s="564"/>
    </row>
    <row r="431">
      <c r="A431" s="1469"/>
      <c r="B431" s="566"/>
      <c r="C431" s="805"/>
      <c r="D431" s="805"/>
      <c r="E431" s="805"/>
      <c r="F431" s="1470"/>
      <c r="G431" s="811"/>
      <c r="H431" s="1471"/>
      <c r="I431" s="810"/>
      <c r="J431" s="811"/>
      <c r="K431" s="810"/>
      <c r="L431" s="812"/>
      <c r="M431" s="813"/>
      <c r="N431" s="813"/>
      <c r="O431" s="1419"/>
      <c r="P431" s="564"/>
      <c r="Q431" s="564"/>
      <c r="R431" s="564"/>
      <c r="S431" s="564"/>
      <c r="T431" s="564"/>
      <c r="U431" s="564"/>
      <c r="V431" s="564"/>
      <c r="W431" s="564"/>
      <c r="X431" s="564"/>
      <c r="Y431" s="564"/>
      <c r="Z431" s="564"/>
      <c r="AA431" s="564"/>
      <c r="AB431" s="564"/>
      <c r="AC431" s="564"/>
    </row>
    <row r="432">
      <c r="A432" s="1469"/>
      <c r="B432" s="566"/>
      <c r="C432" s="805"/>
      <c r="D432" s="805"/>
      <c r="E432" s="805"/>
      <c r="F432" s="1470"/>
      <c r="G432" s="811"/>
      <c r="H432" s="1471"/>
      <c r="I432" s="810"/>
      <c r="J432" s="811"/>
      <c r="K432" s="810"/>
      <c r="L432" s="812"/>
      <c r="M432" s="813"/>
      <c r="N432" s="813"/>
      <c r="O432" s="1419"/>
      <c r="P432" s="564"/>
      <c r="Q432" s="564"/>
      <c r="R432" s="564"/>
      <c r="S432" s="564"/>
      <c r="T432" s="564"/>
      <c r="U432" s="564"/>
      <c r="V432" s="564"/>
      <c r="W432" s="564"/>
      <c r="X432" s="564"/>
      <c r="Y432" s="564"/>
      <c r="Z432" s="564"/>
      <c r="AA432" s="564"/>
      <c r="AB432" s="564"/>
      <c r="AC432" s="564"/>
    </row>
    <row r="433">
      <c r="A433" s="1469"/>
      <c r="B433" s="566"/>
      <c r="C433" s="805"/>
      <c r="D433" s="805"/>
      <c r="E433" s="805"/>
      <c r="F433" s="1470"/>
      <c r="G433" s="811"/>
      <c r="H433" s="1471"/>
      <c r="I433" s="810"/>
      <c r="J433" s="811"/>
      <c r="K433" s="810"/>
      <c r="L433" s="812"/>
      <c r="M433" s="813"/>
      <c r="N433" s="813"/>
      <c r="O433" s="1419"/>
      <c r="P433" s="564"/>
      <c r="Q433" s="564"/>
      <c r="R433" s="564"/>
      <c r="S433" s="564"/>
      <c r="T433" s="564"/>
      <c r="U433" s="564"/>
      <c r="V433" s="564"/>
      <c r="W433" s="564"/>
      <c r="X433" s="564"/>
      <c r="Y433" s="564"/>
      <c r="Z433" s="564"/>
      <c r="AA433" s="564"/>
      <c r="AB433" s="564"/>
      <c r="AC433" s="564"/>
    </row>
    <row r="434">
      <c r="A434" s="1469"/>
      <c r="B434" s="566"/>
      <c r="C434" s="805"/>
      <c r="D434" s="805"/>
      <c r="E434" s="805"/>
      <c r="F434" s="1470"/>
      <c r="G434" s="811"/>
      <c r="H434" s="1471"/>
      <c r="I434" s="810"/>
      <c r="J434" s="811"/>
      <c r="K434" s="810"/>
      <c r="L434" s="812"/>
      <c r="M434" s="813"/>
      <c r="N434" s="813"/>
      <c r="O434" s="1419"/>
      <c r="P434" s="564"/>
      <c r="Q434" s="564"/>
      <c r="R434" s="564"/>
      <c r="S434" s="564"/>
      <c r="T434" s="564"/>
      <c r="U434" s="564"/>
      <c r="V434" s="564"/>
      <c r="W434" s="564"/>
      <c r="X434" s="564"/>
      <c r="Y434" s="564"/>
      <c r="Z434" s="564"/>
      <c r="AA434" s="564"/>
      <c r="AB434" s="564"/>
      <c r="AC434" s="564"/>
    </row>
    <row r="435">
      <c r="A435" s="1469"/>
      <c r="B435" s="566"/>
      <c r="C435" s="805"/>
      <c r="D435" s="805"/>
      <c r="E435" s="805"/>
      <c r="F435" s="1470"/>
      <c r="G435" s="811"/>
      <c r="H435" s="1471"/>
      <c r="I435" s="810"/>
      <c r="J435" s="811"/>
      <c r="K435" s="810"/>
      <c r="L435" s="812"/>
      <c r="M435" s="813"/>
      <c r="N435" s="813"/>
      <c r="O435" s="1419"/>
      <c r="P435" s="564"/>
      <c r="Q435" s="564"/>
      <c r="R435" s="564"/>
      <c r="S435" s="564"/>
      <c r="T435" s="564"/>
      <c r="U435" s="564"/>
      <c r="V435" s="564"/>
      <c r="W435" s="564"/>
      <c r="X435" s="564"/>
      <c r="Y435" s="564"/>
      <c r="Z435" s="564"/>
      <c r="AA435" s="564"/>
      <c r="AB435" s="564"/>
      <c r="AC435" s="564"/>
    </row>
    <row r="436">
      <c r="A436" s="1469"/>
      <c r="B436" s="566"/>
      <c r="C436" s="805"/>
      <c r="D436" s="805"/>
      <c r="E436" s="805"/>
      <c r="F436" s="1470"/>
      <c r="G436" s="811"/>
      <c r="H436" s="1471"/>
      <c r="I436" s="810"/>
      <c r="J436" s="811"/>
      <c r="K436" s="810"/>
      <c r="L436" s="812"/>
      <c r="M436" s="813"/>
      <c r="N436" s="813"/>
      <c r="O436" s="1419"/>
      <c r="P436" s="564"/>
      <c r="Q436" s="564"/>
      <c r="R436" s="564"/>
      <c r="S436" s="564"/>
      <c r="T436" s="564"/>
      <c r="U436" s="564"/>
      <c r="V436" s="564"/>
      <c r="W436" s="564"/>
      <c r="X436" s="564"/>
      <c r="Y436" s="564"/>
      <c r="Z436" s="564"/>
      <c r="AA436" s="564"/>
      <c r="AB436" s="564"/>
      <c r="AC436" s="564"/>
    </row>
    <row r="437">
      <c r="A437" s="1469"/>
      <c r="B437" s="566"/>
      <c r="C437" s="805"/>
      <c r="D437" s="805"/>
      <c r="E437" s="805"/>
      <c r="F437" s="1470"/>
      <c r="G437" s="811"/>
      <c r="H437" s="1471"/>
      <c r="I437" s="810"/>
      <c r="J437" s="811"/>
      <c r="K437" s="810"/>
      <c r="L437" s="812"/>
      <c r="M437" s="813"/>
      <c r="N437" s="813"/>
      <c r="O437" s="1419"/>
      <c r="P437" s="564"/>
      <c r="Q437" s="564"/>
      <c r="R437" s="564"/>
      <c r="S437" s="564"/>
      <c r="T437" s="564"/>
      <c r="U437" s="564"/>
      <c r="V437" s="564"/>
      <c r="W437" s="564"/>
      <c r="X437" s="564"/>
      <c r="Y437" s="564"/>
      <c r="Z437" s="564"/>
      <c r="AA437" s="564"/>
      <c r="AB437" s="564"/>
      <c r="AC437" s="564"/>
    </row>
    <row r="438">
      <c r="A438" s="1469"/>
      <c r="B438" s="566"/>
      <c r="C438" s="805"/>
      <c r="D438" s="805"/>
      <c r="E438" s="805"/>
      <c r="F438" s="1470"/>
      <c r="G438" s="811"/>
      <c r="H438" s="1471"/>
      <c r="I438" s="810"/>
      <c r="J438" s="811"/>
      <c r="K438" s="810"/>
      <c r="L438" s="812"/>
      <c r="M438" s="813"/>
      <c r="N438" s="813"/>
      <c r="O438" s="1419"/>
      <c r="P438" s="564"/>
      <c r="Q438" s="564"/>
      <c r="R438" s="564"/>
      <c r="S438" s="564"/>
      <c r="T438" s="564"/>
      <c r="U438" s="564"/>
      <c r="V438" s="564"/>
      <c r="W438" s="564"/>
      <c r="X438" s="564"/>
      <c r="Y438" s="564"/>
      <c r="Z438" s="564"/>
      <c r="AA438" s="564"/>
      <c r="AB438" s="564"/>
      <c r="AC438" s="564"/>
    </row>
    <row r="439">
      <c r="A439" s="1469"/>
      <c r="B439" s="566"/>
      <c r="C439" s="805"/>
      <c r="D439" s="805"/>
      <c r="E439" s="805"/>
      <c r="F439" s="1470"/>
      <c r="G439" s="811"/>
      <c r="H439" s="1471"/>
      <c r="I439" s="810"/>
      <c r="J439" s="811"/>
      <c r="K439" s="810"/>
      <c r="L439" s="812"/>
      <c r="M439" s="813"/>
      <c r="N439" s="813"/>
      <c r="O439" s="1419"/>
      <c r="P439" s="564"/>
      <c r="Q439" s="564"/>
      <c r="R439" s="564"/>
      <c r="S439" s="564"/>
      <c r="T439" s="564"/>
      <c r="U439" s="564"/>
      <c r="V439" s="564"/>
      <c r="W439" s="564"/>
      <c r="X439" s="564"/>
      <c r="Y439" s="564"/>
      <c r="Z439" s="564"/>
      <c r="AA439" s="564"/>
      <c r="AB439" s="564"/>
      <c r="AC439" s="564"/>
    </row>
    <row r="440">
      <c r="A440" s="1469"/>
      <c r="B440" s="566"/>
      <c r="C440" s="805"/>
      <c r="D440" s="805"/>
      <c r="E440" s="805"/>
      <c r="F440" s="1470"/>
      <c r="G440" s="811"/>
      <c r="H440" s="1471"/>
      <c r="I440" s="810"/>
      <c r="J440" s="811"/>
      <c r="K440" s="810"/>
      <c r="L440" s="812"/>
      <c r="M440" s="813"/>
      <c r="N440" s="813"/>
      <c r="O440" s="1419"/>
      <c r="P440" s="564"/>
      <c r="Q440" s="564"/>
      <c r="R440" s="564"/>
      <c r="S440" s="564"/>
      <c r="T440" s="564"/>
      <c r="U440" s="564"/>
      <c r="V440" s="564"/>
      <c r="W440" s="564"/>
      <c r="X440" s="564"/>
      <c r="Y440" s="564"/>
      <c r="Z440" s="564"/>
      <c r="AA440" s="564"/>
      <c r="AB440" s="564"/>
      <c r="AC440" s="564"/>
    </row>
    <row r="441">
      <c r="A441" s="1469"/>
      <c r="B441" s="566"/>
      <c r="C441" s="805"/>
      <c r="D441" s="805"/>
      <c r="E441" s="805"/>
      <c r="F441" s="1470"/>
      <c r="G441" s="811"/>
      <c r="H441" s="1471"/>
      <c r="I441" s="810"/>
      <c r="J441" s="811"/>
      <c r="K441" s="810"/>
      <c r="L441" s="812"/>
      <c r="M441" s="813"/>
      <c r="N441" s="813"/>
      <c r="O441" s="1419"/>
      <c r="P441" s="564"/>
      <c r="Q441" s="564"/>
      <c r="R441" s="564"/>
      <c r="S441" s="564"/>
      <c r="T441" s="564"/>
      <c r="U441" s="564"/>
      <c r="V441" s="564"/>
      <c r="W441" s="564"/>
      <c r="X441" s="564"/>
      <c r="Y441" s="564"/>
      <c r="Z441" s="564"/>
      <c r="AA441" s="564"/>
      <c r="AB441" s="564"/>
      <c r="AC441" s="564"/>
    </row>
    <row r="442">
      <c r="A442" s="1469"/>
      <c r="B442" s="566"/>
      <c r="C442" s="805"/>
      <c r="D442" s="805"/>
      <c r="E442" s="805"/>
      <c r="F442" s="1470"/>
      <c r="G442" s="811"/>
      <c r="H442" s="1471"/>
      <c r="I442" s="810"/>
      <c r="J442" s="811"/>
      <c r="K442" s="810"/>
      <c r="L442" s="812"/>
      <c r="M442" s="813"/>
      <c r="N442" s="813"/>
      <c r="O442" s="1419"/>
      <c r="P442" s="564"/>
      <c r="Q442" s="564"/>
      <c r="R442" s="564"/>
      <c r="S442" s="564"/>
      <c r="T442" s="564"/>
      <c r="U442" s="564"/>
      <c r="V442" s="564"/>
      <c r="W442" s="564"/>
      <c r="X442" s="564"/>
      <c r="Y442" s="564"/>
      <c r="Z442" s="564"/>
      <c r="AA442" s="564"/>
      <c r="AB442" s="564"/>
      <c r="AC442" s="564"/>
    </row>
    <row r="443">
      <c r="A443" s="1469"/>
      <c r="B443" s="566"/>
      <c r="C443" s="805"/>
      <c r="D443" s="805"/>
      <c r="E443" s="805"/>
      <c r="F443" s="1470"/>
      <c r="G443" s="811"/>
      <c r="H443" s="1471"/>
      <c r="I443" s="810"/>
      <c r="J443" s="811"/>
      <c r="K443" s="810"/>
      <c r="L443" s="812"/>
      <c r="M443" s="813"/>
      <c r="N443" s="813"/>
      <c r="O443" s="1419"/>
      <c r="P443" s="564"/>
      <c r="Q443" s="564"/>
      <c r="R443" s="564"/>
      <c r="S443" s="564"/>
      <c r="T443" s="564"/>
      <c r="U443" s="564"/>
      <c r="V443" s="564"/>
      <c r="W443" s="564"/>
      <c r="X443" s="564"/>
      <c r="Y443" s="564"/>
      <c r="Z443" s="564"/>
      <c r="AA443" s="564"/>
      <c r="AB443" s="564"/>
      <c r="AC443" s="564"/>
    </row>
    <row r="444">
      <c r="A444" s="1469"/>
      <c r="B444" s="566"/>
      <c r="C444" s="805"/>
      <c r="D444" s="805"/>
      <c r="E444" s="805"/>
      <c r="F444" s="1470"/>
      <c r="G444" s="811"/>
      <c r="H444" s="1471"/>
      <c r="I444" s="810"/>
      <c r="J444" s="811"/>
      <c r="K444" s="810"/>
      <c r="L444" s="812"/>
      <c r="M444" s="813"/>
      <c r="N444" s="813"/>
      <c r="O444" s="1419"/>
      <c r="P444" s="564"/>
      <c r="Q444" s="564"/>
      <c r="R444" s="564"/>
      <c r="S444" s="564"/>
      <c r="T444" s="564"/>
      <c r="U444" s="564"/>
      <c r="V444" s="564"/>
      <c r="W444" s="564"/>
      <c r="X444" s="564"/>
      <c r="Y444" s="564"/>
      <c r="Z444" s="564"/>
      <c r="AA444" s="564"/>
      <c r="AB444" s="564"/>
      <c r="AC444" s="564"/>
    </row>
    <row r="445">
      <c r="A445" s="1469"/>
      <c r="B445" s="566"/>
      <c r="C445" s="805"/>
      <c r="D445" s="805"/>
      <c r="E445" s="805"/>
      <c r="F445" s="1470"/>
      <c r="G445" s="811"/>
      <c r="H445" s="1471"/>
      <c r="I445" s="810"/>
      <c r="J445" s="811"/>
      <c r="K445" s="810"/>
      <c r="L445" s="812"/>
      <c r="M445" s="813"/>
      <c r="N445" s="813"/>
      <c r="O445" s="1419"/>
      <c r="P445" s="564"/>
      <c r="Q445" s="564"/>
      <c r="R445" s="564"/>
      <c r="S445" s="564"/>
      <c r="T445" s="564"/>
      <c r="U445" s="564"/>
      <c r="V445" s="564"/>
      <c r="W445" s="564"/>
      <c r="X445" s="564"/>
      <c r="Y445" s="564"/>
      <c r="Z445" s="564"/>
      <c r="AA445" s="564"/>
      <c r="AB445" s="564"/>
      <c r="AC445" s="564"/>
    </row>
    <row r="446">
      <c r="A446" s="1469"/>
      <c r="B446" s="566"/>
      <c r="C446" s="805"/>
      <c r="D446" s="805"/>
      <c r="E446" s="805"/>
      <c r="F446" s="1470"/>
      <c r="G446" s="811"/>
      <c r="H446" s="1471"/>
      <c r="I446" s="810"/>
      <c r="J446" s="811"/>
      <c r="K446" s="810"/>
      <c r="L446" s="812"/>
      <c r="M446" s="813"/>
      <c r="N446" s="813"/>
      <c r="O446" s="1419"/>
      <c r="P446" s="564"/>
      <c r="Q446" s="564"/>
      <c r="R446" s="564"/>
      <c r="S446" s="564"/>
      <c r="T446" s="564"/>
      <c r="U446" s="564"/>
      <c r="V446" s="564"/>
      <c r="W446" s="564"/>
      <c r="X446" s="564"/>
      <c r="Y446" s="564"/>
      <c r="Z446" s="564"/>
      <c r="AA446" s="564"/>
      <c r="AB446" s="564"/>
      <c r="AC446" s="564"/>
    </row>
    <row r="447">
      <c r="A447" s="1469"/>
      <c r="B447" s="566"/>
      <c r="C447" s="805"/>
      <c r="D447" s="805"/>
      <c r="E447" s="805"/>
      <c r="F447" s="1470"/>
      <c r="G447" s="811"/>
      <c r="H447" s="1471"/>
      <c r="I447" s="810"/>
      <c r="J447" s="811"/>
      <c r="K447" s="810"/>
      <c r="L447" s="812"/>
      <c r="M447" s="813"/>
      <c r="N447" s="813"/>
      <c r="O447" s="1419"/>
      <c r="P447" s="564"/>
      <c r="Q447" s="564"/>
      <c r="R447" s="564"/>
      <c r="S447" s="564"/>
      <c r="T447" s="564"/>
      <c r="U447" s="564"/>
      <c r="V447" s="564"/>
      <c r="W447" s="564"/>
      <c r="X447" s="564"/>
      <c r="Y447" s="564"/>
      <c r="Z447" s="564"/>
      <c r="AA447" s="564"/>
      <c r="AB447" s="564"/>
      <c r="AC447" s="564"/>
    </row>
    <row r="448">
      <c r="A448" s="1469"/>
      <c r="B448" s="566"/>
      <c r="C448" s="805"/>
      <c r="D448" s="805"/>
      <c r="E448" s="805"/>
      <c r="F448" s="1470"/>
      <c r="G448" s="811"/>
      <c r="H448" s="1471"/>
      <c r="I448" s="810"/>
      <c r="J448" s="811"/>
      <c r="K448" s="810"/>
      <c r="L448" s="812"/>
      <c r="M448" s="813"/>
      <c r="N448" s="813"/>
      <c r="O448" s="1419"/>
      <c r="P448" s="564"/>
      <c r="Q448" s="564"/>
      <c r="R448" s="564"/>
      <c r="S448" s="564"/>
      <c r="T448" s="564"/>
      <c r="U448" s="564"/>
      <c r="V448" s="564"/>
      <c r="W448" s="564"/>
      <c r="X448" s="564"/>
      <c r="Y448" s="564"/>
      <c r="Z448" s="564"/>
      <c r="AA448" s="564"/>
      <c r="AB448" s="564"/>
      <c r="AC448" s="564"/>
    </row>
    <row r="449">
      <c r="A449" s="1469"/>
      <c r="B449" s="566"/>
      <c r="C449" s="805"/>
      <c r="D449" s="805"/>
      <c r="E449" s="805"/>
      <c r="F449" s="1470"/>
      <c r="G449" s="811"/>
      <c r="H449" s="1471"/>
      <c r="I449" s="810"/>
      <c r="J449" s="811"/>
      <c r="K449" s="810"/>
      <c r="L449" s="812"/>
      <c r="M449" s="813"/>
      <c r="N449" s="813"/>
      <c r="O449" s="1419"/>
      <c r="P449" s="564"/>
      <c r="Q449" s="564"/>
      <c r="R449" s="564"/>
      <c r="S449" s="564"/>
      <c r="T449" s="564"/>
      <c r="U449" s="564"/>
      <c r="V449" s="564"/>
      <c r="W449" s="564"/>
      <c r="X449" s="564"/>
      <c r="Y449" s="564"/>
      <c r="Z449" s="564"/>
      <c r="AA449" s="564"/>
      <c r="AB449" s="564"/>
      <c r="AC449" s="564"/>
    </row>
    <row r="450">
      <c r="A450" s="1469"/>
      <c r="B450" s="566"/>
      <c r="C450" s="805"/>
      <c r="D450" s="805"/>
      <c r="E450" s="805"/>
      <c r="F450" s="1470"/>
      <c r="G450" s="811"/>
      <c r="H450" s="1471"/>
      <c r="I450" s="810"/>
      <c r="J450" s="811"/>
      <c r="K450" s="810"/>
      <c r="L450" s="812"/>
      <c r="M450" s="813"/>
      <c r="N450" s="813"/>
      <c r="O450" s="1419"/>
      <c r="P450" s="564"/>
      <c r="Q450" s="564"/>
      <c r="R450" s="564"/>
      <c r="S450" s="564"/>
      <c r="T450" s="564"/>
      <c r="U450" s="564"/>
      <c r="V450" s="564"/>
      <c r="W450" s="564"/>
      <c r="X450" s="564"/>
      <c r="Y450" s="564"/>
      <c r="Z450" s="564"/>
      <c r="AA450" s="564"/>
      <c r="AB450" s="564"/>
      <c r="AC450" s="564"/>
    </row>
    <row r="451">
      <c r="A451" s="1469"/>
      <c r="B451" s="566"/>
      <c r="C451" s="805"/>
      <c r="D451" s="805"/>
      <c r="E451" s="805"/>
      <c r="F451" s="1470"/>
      <c r="G451" s="811"/>
      <c r="H451" s="1471"/>
      <c r="I451" s="810"/>
      <c r="J451" s="811"/>
      <c r="K451" s="810"/>
      <c r="L451" s="812"/>
      <c r="M451" s="813"/>
      <c r="N451" s="813"/>
      <c r="O451" s="1419"/>
      <c r="P451" s="564"/>
      <c r="Q451" s="564"/>
      <c r="R451" s="564"/>
      <c r="S451" s="564"/>
      <c r="T451" s="564"/>
      <c r="U451" s="564"/>
      <c r="V451" s="564"/>
      <c r="W451" s="564"/>
      <c r="X451" s="564"/>
      <c r="Y451" s="564"/>
      <c r="Z451" s="564"/>
      <c r="AA451" s="564"/>
      <c r="AB451" s="564"/>
      <c r="AC451" s="564"/>
    </row>
    <row r="452">
      <c r="A452" s="1469"/>
      <c r="B452" s="566"/>
      <c r="C452" s="805"/>
      <c r="D452" s="805"/>
      <c r="E452" s="805"/>
      <c r="F452" s="1470"/>
      <c r="G452" s="811"/>
      <c r="H452" s="1471"/>
      <c r="I452" s="810"/>
      <c r="J452" s="811"/>
      <c r="K452" s="810"/>
      <c r="L452" s="812"/>
      <c r="M452" s="813"/>
      <c r="N452" s="813"/>
      <c r="O452" s="1419"/>
      <c r="P452" s="564"/>
      <c r="Q452" s="564"/>
      <c r="R452" s="564"/>
      <c r="S452" s="564"/>
      <c r="T452" s="564"/>
      <c r="U452" s="564"/>
      <c r="V452" s="564"/>
      <c r="W452" s="564"/>
      <c r="X452" s="564"/>
      <c r="Y452" s="564"/>
      <c r="Z452" s="564"/>
      <c r="AA452" s="564"/>
      <c r="AB452" s="564"/>
      <c r="AC452" s="564"/>
    </row>
    <row r="453">
      <c r="A453" s="1469"/>
      <c r="B453" s="566"/>
      <c r="C453" s="805"/>
      <c r="D453" s="805"/>
      <c r="E453" s="805"/>
      <c r="F453" s="1470"/>
      <c r="G453" s="811"/>
      <c r="H453" s="1471"/>
      <c r="I453" s="810"/>
      <c r="J453" s="811"/>
      <c r="K453" s="810"/>
      <c r="L453" s="812"/>
      <c r="M453" s="813"/>
      <c r="N453" s="813"/>
      <c r="O453" s="1419"/>
      <c r="P453" s="564"/>
      <c r="Q453" s="564"/>
      <c r="R453" s="564"/>
      <c r="S453" s="564"/>
      <c r="T453" s="564"/>
      <c r="U453" s="564"/>
      <c r="V453" s="564"/>
      <c r="W453" s="564"/>
      <c r="X453" s="564"/>
      <c r="Y453" s="564"/>
      <c r="Z453" s="564"/>
      <c r="AA453" s="564"/>
      <c r="AB453" s="564"/>
      <c r="AC453" s="564"/>
    </row>
    <row r="454">
      <c r="A454" s="1469"/>
      <c r="B454" s="566"/>
      <c r="C454" s="805"/>
      <c r="D454" s="805"/>
      <c r="E454" s="805"/>
      <c r="F454" s="1470"/>
      <c r="G454" s="811"/>
      <c r="H454" s="1471"/>
      <c r="I454" s="810"/>
      <c r="J454" s="811"/>
      <c r="K454" s="810"/>
      <c r="L454" s="812"/>
      <c r="M454" s="813"/>
      <c r="N454" s="813"/>
      <c r="O454" s="1419"/>
      <c r="P454" s="564"/>
      <c r="Q454" s="564"/>
      <c r="R454" s="564"/>
      <c r="S454" s="564"/>
      <c r="T454" s="564"/>
      <c r="U454" s="564"/>
      <c r="V454" s="564"/>
      <c r="W454" s="564"/>
      <c r="X454" s="564"/>
      <c r="Y454" s="564"/>
      <c r="Z454" s="564"/>
      <c r="AA454" s="564"/>
      <c r="AB454" s="564"/>
      <c r="AC454" s="564"/>
    </row>
    <row r="455">
      <c r="A455" s="1469"/>
      <c r="B455" s="566"/>
      <c r="C455" s="805"/>
      <c r="D455" s="805"/>
      <c r="E455" s="805"/>
      <c r="F455" s="1470"/>
      <c r="G455" s="811"/>
      <c r="H455" s="1471"/>
      <c r="I455" s="810"/>
      <c r="J455" s="811"/>
      <c r="K455" s="810"/>
      <c r="L455" s="812"/>
      <c r="M455" s="813"/>
      <c r="N455" s="813"/>
      <c r="O455" s="1419"/>
      <c r="P455" s="564"/>
      <c r="Q455" s="564"/>
      <c r="R455" s="564"/>
      <c r="S455" s="564"/>
      <c r="T455" s="564"/>
      <c r="U455" s="564"/>
      <c r="V455" s="564"/>
      <c r="W455" s="564"/>
      <c r="X455" s="564"/>
      <c r="Y455" s="564"/>
      <c r="Z455" s="564"/>
      <c r="AA455" s="564"/>
      <c r="AB455" s="564"/>
      <c r="AC455" s="564"/>
    </row>
    <row r="456">
      <c r="A456" s="1469"/>
      <c r="B456" s="566"/>
      <c r="C456" s="805"/>
      <c r="D456" s="805"/>
      <c r="E456" s="805"/>
      <c r="F456" s="1470"/>
      <c r="G456" s="811"/>
      <c r="H456" s="1471"/>
      <c r="I456" s="810"/>
      <c r="J456" s="811"/>
      <c r="K456" s="810"/>
      <c r="L456" s="812"/>
      <c r="M456" s="813"/>
      <c r="N456" s="813"/>
      <c r="O456" s="1419"/>
      <c r="P456" s="564"/>
      <c r="Q456" s="564"/>
      <c r="R456" s="564"/>
      <c r="S456" s="564"/>
      <c r="T456" s="564"/>
      <c r="U456" s="564"/>
      <c r="V456" s="564"/>
      <c r="W456" s="564"/>
      <c r="X456" s="564"/>
      <c r="Y456" s="564"/>
      <c r="Z456" s="564"/>
      <c r="AA456" s="564"/>
      <c r="AB456" s="564"/>
      <c r="AC456" s="564"/>
    </row>
    <row r="457">
      <c r="A457" s="1469"/>
      <c r="B457" s="566"/>
      <c r="C457" s="805"/>
      <c r="D457" s="805"/>
      <c r="E457" s="805"/>
      <c r="F457" s="1470"/>
      <c r="G457" s="811"/>
      <c r="H457" s="1471"/>
      <c r="I457" s="810"/>
      <c r="J457" s="811"/>
      <c r="K457" s="810"/>
      <c r="L457" s="812"/>
      <c r="M457" s="813"/>
      <c r="N457" s="813"/>
      <c r="O457" s="1419"/>
      <c r="P457" s="564"/>
      <c r="Q457" s="564"/>
      <c r="R457" s="564"/>
      <c r="S457" s="564"/>
      <c r="T457" s="564"/>
      <c r="U457" s="564"/>
      <c r="V457" s="564"/>
      <c r="W457" s="564"/>
      <c r="X457" s="564"/>
      <c r="Y457" s="564"/>
      <c r="Z457" s="564"/>
      <c r="AA457" s="564"/>
      <c r="AB457" s="564"/>
      <c r="AC457" s="564"/>
    </row>
    <row r="458">
      <c r="A458" s="1469"/>
      <c r="B458" s="566"/>
      <c r="C458" s="805"/>
      <c r="D458" s="805"/>
      <c r="E458" s="805"/>
      <c r="F458" s="1470"/>
      <c r="G458" s="811"/>
      <c r="H458" s="1471"/>
      <c r="I458" s="810"/>
      <c r="J458" s="811"/>
      <c r="K458" s="810"/>
      <c r="L458" s="812"/>
      <c r="M458" s="813"/>
      <c r="N458" s="813"/>
      <c r="O458" s="1419"/>
      <c r="P458" s="564"/>
      <c r="Q458" s="564"/>
      <c r="R458" s="564"/>
      <c r="S458" s="564"/>
      <c r="T458" s="564"/>
      <c r="U458" s="564"/>
      <c r="V458" s="564"/>
      <c r="W458" s="564"/>
      <c r="X458" s="564"/>
      <c r="Y458" s="564"/>
      <c r="Z458" s="564"/>
      <c r="AA458" s="564"/>
      <c r="AB458" s="564"/>
      <c r="AC458" s="564"/>
    </row>
    <row r="459">
      <c r="A459" s="1469"/>
      <c r="B459" s="566"/>
      <c r="C459" s="805"/>
      <c r="D459" s="805"/>
      <c r="E459" s="805"/>
      <c r="F459" s="1470"/>
      <c r="G459" s="811"/>
      <c r="H459" s="1471"/>
      <c r="I459" s="810"/>
      <c r="J459" s="811"/>
      <c r="K459" s="810"/>
      <c r="L459" s="812"/>
      <c r="M459" s="813"/>
      <c r="N459" s="813"/>
      <c r="O459" s="1419"/>
      <c r="P459" s="564"/>
      <c r="Q459" s="564"/>
      <c r="R459" s="564"/>
      <c r="S459" s="564"/>
      <c r="T459" s="564"/>
      <c r="U459" s="564"/>
      <c r="V459" s="564"/>
      <c r="W459" s="564"/>
      <c r="X459" s="564"/>
      <c r="Y459" s="564"/>
      <c r="Z459" s="564"/>
      <c r="AA459" s="564"/>
      <c r="AB459" s="564"/>
      <c r="AC459" s="564"/>
    </row>
    <row r="460">
      <c r="A460" s="1469"/>
      <c r="B460" s="566"/>
      <c r="C460" s="805"/>
      <c r="D460" s="805"/>
      <c r="E460" s="805"/>
      <c r="F460" s="1470"/>
      <c r="G460" s="811"/>
      <c r="H460" s="1471"/>
      <c r="I460" s="810"/>
      <c r="J460" s="811"/>
      <c r="K460" s="810"/>
      <c r="L460" s="812"/>
      <c r="M460" s="813"/>
      <c r="N460" s="813"/>
      <c r="O460" s="1419"/>
      <c r="P460" s="564"/>
      <c r="Q460" s="564"/>
      <c r="R460" s="564"/>
      <c r="S460" s="564"/>
      <c r="T460" s="564"/>
      <c r="U460" s="564"/>
      <c r="V460" s="564"/>
      <c r="W460" s="564"/>
      <c r="X460" s="564"/>
      <c r="Y460" s="564"/>
      <c r="Z460" s="564"/>
      <c r="AA460" s="564"/>
      <c r="AB460" s="564"/>
      <c r="AC460" s="564"/>
    </row>
    <row r="461">
      <c r="A461" s="1469"/>
      <c r="B461" s="566"/>
      <c r="C461" s="805"/>
      <c r="D461" s="805"/>
      <c r="E461" s="805"/>
      <c r="F461" s="1470"/>
      <c r="G461" s="811"/>
      <c r="H461" s="1471"/>
      <c r="I461" s="810"/>
      <c r="J461" s="811"/>
      <c r="K461" s="810"/>
      <c r="L461" s="812"/>
      <c r="M461" s="813"/>
      <c r="N461" s="813"/>
      <c r="O461" s="1419"/>
      <c r="P461" s="564"/>
      <c r="Q461" s="564"/>
      <c r="R461" s="564"/>
      <c r="S461" s="564"/>
      <c r="T461" s="564"/>
      <c r="U461" s="564"/>
      <c r="V461" s="564"/>
      <c r="W461" s="564"/>
      <c r="X461" s="564"/>
      <c r="Y461" s="564"/>
      <c r="Z461" s="564"/>
      <c r="AA461" s="564"/>
      <c r="AB461" s="564"/>
      <c r="AC461" s="564"/>
    </row>
    <row r="462">
      <c r="A462" s="1469"/>
      <c r="B462" s="566"/>
      <c r="C462" s="805"/>
      <c r="D462" s="805"/>
      <c r="E462" s="805"/>
      <c r="F462" s="1470"/>
      <c r="G462" s="811"/>
      <c r="H462" s="1471"/>
      <c r="I462" s="810"/>
      <c r="J462" s="811"/>
      <c r="K462" s="810"/>
      <c r="L462" s="812"/>
      <c r="M462" s="813"/>
      <c r="N462" s="813"/>
      <c r="O462" s="1419"/>
      <c r="P462" s="564"/>
      <c r="Q462" s="564"/>
      <c r="R462" s="564"/>
      <c r="S462" s="564"/>
      <c r="T462" s="564"/>
      <c r="U462" s="564"/>
      <c r="V462" s="564"/>
      <c r="W462" s="564"/>
      <c r="X462" s="564"/>
      <c r="Y462" s="564"/>
      <c r="Z462" s="564"/>
      <c r="AA462" s="564"/>
      <c r="AB462" s="564"/>
      <c r="AC462" s="564"/>
    </row>
    <row r="463">
      <c r="A463" s="1469"/>
      <c r="B463" s="566"/>
      <c r="C463" s="805"/>
      <c r="D463" s="805"/>
      <c r="E463" s="805"/>
      <c r="F463" s="1470"/>
      <c r="G463" s="811"/>
      <c r="H463" s="1471"/>
      <c r="I463" s="810"/>
      <c r="J463" s="811"/>
      <c r="K463" s="810"/>
      <c r="L463" s="812"/>
      <c r="M463" s="813"/>
      <c r="N463" s="813"/>
      <c r="O463" s="1419"/>
      <c r="P463" s="564"/>
      <c r="Q463" s="564"/>
      <c r="R463" s="564"/>
      <c r="S463" s="564"/>
      <c r="T463" s="564"/>
      <c r="U463" s="564"/>
      <c r="V463" s="564"/>
      <c r="W463" s="564"/>
      <c r="X463" s="564"/>
      <c r="Y463" s="564"/>
      <c r="Z463" s="564"/>
      <c r="AA463" s="564"/>
      <c r="AB463" s="564"/>
      <c r="AC463" s="564"/>
    </row>
    <row r="464">
      <c r="A464" s="1469"/>
      <c r="B464" s="566"/>
      <c r="C464" s="805"/>
      <c r="D464" s="805"/>
      <c r="E464" s="805"/>
      <c r="F464" s="1470"/>
      <c r="G464" s="811"/>
      <c r="H464" s="1471"/>
      <c r="I464" s="810"/>
      <c r="J464" s="811"/>
      <c r="K464" s="810"/>
      <c r="L464" s="812"/>
      <c r="M464" s="813"/>
      <c r="N464" s="813"/>
      <c r="O464" s="1419"/>
      <c r="P464" s="564"/>
      <c r="Q464" s="564"/>
      <c r="R464" s="564"/>
      <c r="S464" s="564"/>
      <c r="T464" s="564"/>
      <c r="U464" s="564"/>
      <c r="V464" s="564"/>
      <c r="W464" s="564"/>
      <c r="X464" s="564"/>
      <c r="Y464" s="564"/>
      <c r="Z464" s="564"/>
      <c r="AA464" s="564"/>
      <c r="AB464" s="564"/>
      <c r="AC464" s="564"/>
    </row>
    <row r="465">
      <c r="A465" s="1469"/>
      <c r="B465" s="566"/>
      <c r="C465" s="805"/>
      <c r="D465" s="805"/>
      <c r="E465" s="805"/>
      <c r="F465" s="1470"/>
      <c r="G465" s="811"/>
      <c r="H465" s="1471"/>
      <c r="I465" s="810"/>
      <c r="J465" s="811"/>
      <c r="K465" s="810"/>
      <c r="L465" s="812"/>
      <c r="M465" s="813"/>
      <c r="N465" s="813"/>
      <c r="O465" s="1419"/>
      <c r="P465" s="564"/>
      <c r="Q465" s="564"/>
      <c r="R465" s="564"/>
      <c r="S465" s="564"/>
      <c r="T465" s="564"/>
      <c r="U465" s="564"/>
      <c r="V465" s="564"/>
      <c r="W465" s="564"/>
      <c r="X465" s="564"/>
      <c r="Y465" s="564"/>
      <c r="Z465" s="564"/>
      <c r="AA465" s="564"/>
      <c r="AB465" s="564"/>
      <c r="AC465" s="564"/>
    </row>
  </sheetData>
  <mergeCells count="1">
    <mergeCell ref="A1:B1"/>
  </mergeCells>
  <conditionalFormatting sqref="M3:M10 L11:L12 N11:N12 M13:M51 N14:N21 N41:N45 K52:K53 P52:P53 M54:M465 N65:N70 N84:N90 N98 N107:N109 N111:N112 N114:N115 N117:N122">
    <cfRule type="containsText" dxfId="2" priority="1" operator="containsText" text="да">
      <formula>NOT(ISERROR(SEARCH(("да"),(M3))))</formula>
    </cfRule>
  </conditionalFormatting>
  <conditionalFormatting sqref="I1:I2 I5:I9 G11 H11:J12 I14:I21 I23:I26 I28:I39 I41:I45 I47:I53 I55:I74 I76:I91 I94:I98 I100:I465">
    <cfRule type="colorScale" priority="2">
      <colorScale>
        <cfvo type="min"/>
        <cfvo type="percentile" val="50"/>
        <cfvo type="max"/>
        <color rgb="FF57BB8A"/>
        <color rgb="FFFFFFFF"/>
        <color rgb="FFE67C73"/>
      </colorScale>
    </cfRule>
  </conditionalFormatting>
  <conditionalFormatting sqref="M1:M51 N1:N465 L11:L12 O11:O12 K52:K53 O52:P53 M54:M465">
    <cfRule type="containsText" dxfId="0" priority="3" operator="containsText" text="нет">
      <formula>NOT(ISERROR(SEARCH(("нет"),(M1))))</formula>
    </cfRule>
  </conditionalFormatting>
  <conditionalFormatting sqref="N1:N10 M11:M12 N13:N465">
    <cfRule type="containsText" dxfId="2" priority="4" operator="containsText" text="да">
      <formula>NOT(ISERROR(SEARCH(("да"),(N1))))</formula>
    </cfRule>
  </conditionalFormatting>
  <dataValidations>
    <dataValidation type="list" allowBlank="1" showErrorMessage="1" sqref="M3:N51 M52:P53 M54:N465">
      <formula1>"да,нет"</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8.43"/>
    <col customWidth="1" min="2" max="2" width="47.29"/>
    <col customWidth="1" min="3" max="3" width="26.71"/>
    <col customWidth="1" min="4" max="4" width="22.57"/>
    <col customWidth="1" min="7" max="8" width="11.71"/>
    <col customWidth="1" min="15" max="15" width="9.43"/>
  </cols>
  <sheetData>
    <row r="1" ht="15.75" customHeight="1">
      <c r="A1" s="1472"/>
      <c r="B1" s="1473" t="s">
        <v>2346</v>
      </c>
      <c r="C1" s="1474" t="s">
        <v>2347</v>
      </c>
      <c r="D1" s="1475" t="s">
        <v>2348</v>
      </c>
      <c r="E1" s="1341"/>
      <c r="F1" s="1413"/>
      <c r="G1" s="658"/>
      <c r="H1" s="658"/>
      <c r="I1" s="1414"/>
      <c r="J1" s="1415"/>
      <c r="K1" s="633"/>
      <c r="L1" s="787"/>
      <c r="M1" s="661"/>
      <c r="N1" s="633"/>
      <c r="O1" s="647"/>
      <c r="P1" s="621"/>
      <c r="Q1" s="621"/>
      <c r="R1" s="621"/>
      <c r="S1" s="621"/>
      <c r="T1" s="621"/>
      <c r="U1" s="621"/>
      <c r="V1" s="621"/>
      <c r="W1" s="621"/>
      <c r="X1" s="621"/>
      <c r="Y1" s="621"/>
      <c r="Z1" s="621"/>
      <c r="AA1" s="621"/>
      <c r="AB1" s="621"/>
      <c r="AC1" s="621"/>
    </row>
    <row r="2" ht="30.0" customHeight="1">
      <c r="A2" s="633">
        <v>399.0</v>
      </c>
      <c r="C2" s="826" t="s">
        <v>2349</v>
      </c>
      <c r="D2" s="826" t="s">
        <v>2295</v>
      </c>
      <c r="E2" s="1341"/>
      <c r="F2" s="1413"/>
      <c r="G2" s="630"/>
      <c r="H2" s="630"/>
      <c r="I2" s="1414"/>
      <c r="J2" s="1415" t="str">
        <f>AVERAGE(J5:J266)</f>
        <v>#REF!</v>
      </c>
      <c r="K2" s="633"/>
      <c r="L2" s="787"/>
      <c r="M2" s="661"/>
      <c r="N2" s="633"/>
      <c r="O2" s="637"/>
      <c r="P2" s="621"/>
      <c r="Q2" s="621"/>
      <c r="R2" s="621"/>
      <c r="S2" s="621"/>
      <c r="T2" s="621"/>
      <c r="U2" s="621"/>
      <c r="V2" s="621"/>
      <c r="W2" s="621"/>
      <c r="X2" s="621"/>
      <c r="Y2" s="621"/>
      <c r="Z2" s="621"/>
      <c r="AA2" s="621"/>
      <c r="AB2" s="621"/>
      <c r="AC2" s="621"/>
    </row>
    <row r="3" ht="31.5" customHeight="1">
      <c r="A3" s="633"/>
      <c r="B3" s="1341" t="s">
        <v>1057</v>
      </c>
      <c r="C3" s="1341" t="s">
        <v>1993</v>
      </c>
      <c r="D3" s="1341" t="s">
        <v>1566</v>
      </c>
      <c r="E3" s="826" t="s">
        <v>2350</v>
      </c>
      <c r="F3" s="629" t="s">
        <v>299</v>
      </c>
      <c r="G3" s="630" t="s">
        <v>896</v>
      </c>
      <c r="H3" s="630" t="s">
        <v>2351</v>
      </c>
      <c r="I3" s="1416" t="s">
        <v>526</v>
      </c>
      <c r="J3" s="632" t="s">
        <v>305</v>
      </c>
      <c r="K3" s="633" t="s">
        <v>527</v>
      </c>
      <c r="L3" s="634" t="s">
        <v>307</v>
      </c>
      <c r="M3" s="635" t="s">
        <v>708</v>
      </c>
      <c r="N3" s="633" t="s">
        <v>709</v>
      </c>
      <c r="O3" s="637" t="s">
        <v>1832</v>
      </c>
      <c r="P3" s="621"/>
      <c r="Q3" s="621"/>
      <c r="R3" s="621"/>
      <c r="S3" s="621"/>
      <c r="T3" s="621"/>
      <c r="U3" s="621"/>
      <c r="V3" s="621"/>
      <c r="W3" s="621"/>
      <c r="X3" s="621"/>
      <c r="Y3" s="621"/>
      <c r="Z3" s="621"/>
      <c r="AA3" s="621"/>
      <c r="AB3" s="621"/>
      <c r="AC3" s="621"/>
    </row>
    <row r="4" ht="14.25" customHeight="1">
      <c r="A4" s="1417" t="str">
        <f t="array" ref="A4:A302">SEQUENCE(360,1,1,1)</f>
        <v>#REF!</v>
      </c>
      <c r="B4" s="1343" t="s">
        <v>1994</v>
      </c>
      <c r="C4" s="670"/>
      <c r="D4" s="670"/>
      <c r="E4" s="670"/>
      <c r="F4" s="641"/>
      <c r="G4" s="658"/>
      <c r="H4" s="658"/>
      <c r="I4" s="1418"/>
      <c r="J4" s="536">
        <f>AVERAGE(J9:J14)</f>
        <v>0.06029739777</v>
      </c>
      <c r="K4" s="643"/>
      <c r="L4" s="536"/>
      <c r="M4" s="645"/>
      <c r="N4" s="536"/>
      <c r="O4" s="701"/>
      <c r="P4" s="1419"/>
      <c r="Q4" s="621"/>
      <c r="R4" s="621"/>
      <c r="S4" s="621"/>
      <c r="T4" s="621"/>
      <c r="U4" s="621"/>
      <c r="V4" s="621"/>
      <c r="W4" s="621"/>
      <c r="X4" s="621"/>
      <c r="Y4" s="621"/>
      <c r="Z4" s="621"/>
      <c r="AA4" s="621"/>
      <c r="AB4" s="621"/>
      <c r="AC4" s="621"/>
    </row>
    <row r="5" ht="14.25" customHeight="1">
      <c r="A5" s="1365"/>
      <c r="B5" s="1343" t="s">
        <v>711</v>
      </c>
      <c r="C5" s="670"/>
      <c r="D5" s="670"/>
      <c r="E5" s="670"/>
      <c r="F5" s="641"/>
      <c r="G5" s="658"/>
      <c r="H5" s="658"/>
      <c r="I5" s="1418"/>
      <c r="J5" s="1476">
        <f>AVERAGE(J6:J7)</f>
        <v>0.06029739777</v>
      </c>
      <c r="K5" s="1426"/>
      <c r="L5" s="787"/>
      <c r="M5" s="661"/>
      <c r="N5" s="633"/>
      <c r="O5" s="701"/>
      <c r="P5" s="1419"/>
      <c r="Q5" s="621"/>
      <c r="R5" s="621"/>
      <c r="S5" s="621"/>
      <c r="T5" s="621"/>
      <c r="U5" s="621"/>
      <c r="V5" s="621"/>
      <c r="W5" s="621"/>
      <c r="X5" s="621"/>
      <c r="Y5" s="621"/>
      <c r="Z5" s="621"/>
      <c r="AA5" s="621"/>
      <c r="AB5" s="621"/>
      <c r="AC5" s="621"/>
    </row>
    <row r="6" ht="14.25" customHeight="1" outlineLevel="1">
      <c r="A6" s="633"/>
      <c r="B6" s="1345" t="s">
        <v>2352</v>
      </c>
      <c r="C6" s="1421" t="s">
        <v>1996</v>
      </c>
      <c r="D6" s="1421"/>
      <c r="E6" s="1345" t="s">
        <v>1997</v>
      </c>
      <c r="F6" s="1422">
        <v>700.0</v>
      </c>
      <c r="G6" s="653">
        <v>269.0</v>
      </c>
      <c r="H6" s="653">
        <v>269.0</v>
      </c>
      <c r="I6" s="1423">
        <v>16.22</v>
      </c>
      <c r="J6" s="530">
        <f t="shared" ref="J6:J7" si="1">I6/H6</f>
        <v>0.06029739777</v>
      </c>
      <c r="K6" s="531">
        <f t="shared" ref="K6:K7" si="2">O6-I6</f>
        <v>242.78</v>
      </c>
      <c r="L6" s="532">
        <f t="shared" ref="L6:L7" si="3">O6/I6-1</f>
        <v>14.96794081</v>
      </c>
      <c r="M6" s="654"/>
      <c r="N6" s="655" t="s">
        <v>313</v>
      </c>
      <c r="O6" s="656">
        <v>259.0</v>
      </c>
      <c r="P6" s="1419"/>
      <c r="Q6" s="621"/>
      <c r="R6" s="621"/>
      <c r="S6" s="621"/>
      <c r="T6" s="621"/>
      <c r="U6" s="621"/>
      <c r="V6" s="621"/>
      <c r="W6" s="621"/>
      <c r="X6" s="621"/>
      <c r="Y6" s="621"/>
      <c r="Z6" s="621"/>
      <c r="AA6" s="621"/>
      <c r="AB6" s="621"/>
      <c r="AC6" s="621"/>
    </row>
    <row r="7" ht="14.25" customHeight="1" outlineLevel="1">
      <c r="A7" s="1420"/>
      <c r="B7" s="1345" t="s">
        <v>2353</v>
      </c>
      <c r="C7" s="1421" t="s">
        <v>1996</v>
      </c>
      <c r="D7" s="1421"/>
      <c r="E7" s="1345" t="s">
        <v>1997</v>
      </c>
      <c r="F7" s="1422">
        <v>700.0</v>
      </c>
      <c r="G7" s="653">
        <v>269.0</v>
      </c>
      <c r="H7" s="653">
        <v>269.0</v>
      </c>
      <c r="I7" s="1423">
        <v>16.22</v>
      </c>
      <c r="J7" s="530">
        <f t="shared" si="1"/>
        <v>0.06029739777</v>
      </c>
      <c r="K7" s="531">
        <f t="shared" si="2"/>
        <v>242.78</v>
      </c>
      <c r="L7" s="532">
        <f t="shared" si="3"/>
        <v>14.96794081</v>
      </c>
      <c r="M7" s="654"/>
      <c r="N7" s="655" t="s">
        <v>313</v>
      </c>
      <c r="O7" s="656">
        <v>259.0</v>
      </c>
      <c r="P7" s="1419"/>
      <c r="Q7" s="621"/>
      <c r="R7" s="621"/>
      <c r="S7" s="621"/>
      <c r="T7" s="621"/>
      <c r="U7" s="621"/>
      <c r="V7" s="621"/>
      <c r="W7" s="621"/>
      <c r="X7" s="621"/>
      <c r="Y7" s="621"/>
      <c r="Z7" s="621"/>
      <c r="AA7" s="621"/>
      <c r="AB7" s="621"/>
      <c r="AC7" s="621"/>
    </row>
    <row r="8" ht="14.25" customHeight="1">
      <c r="A8" s="1365"/>
      <c r="B8" s="1343" t="s">
        <v>720</v>
      </c>
      <c r="C8" s="670"/>
      <c r="D8" s="670"/>
      <c r="E8" s="670"/>
      <c r="F8" s="641"/>
      <c r="G8" s="658"/>
      <c r="H8" s="658"/>
      <c r="I8" s="1418"/>
      <c r="J8" s="536"/>
      <c r="K8" s="643"/>
      <c r="L8" s="536"/>
      <c r="M8" s="645"/>
      <c r="N8" s="536"/>
      <c r="O8" s="701"/>
      <c r="P8" s="1419"/>
      <c r="Q8" s="621"/>
      <c r="R8" s="621"/>
      <c r="S8" s="621"/>
      <c r="T8" s="621"/>
      <c r="U8" s="621"/>
      <c r="V8" s="621"/>
      <c r="W8" s="621"/>
      <c r="X8" s="621"/>
      <c r="Y8" s="621"/>
      <c r="Z8" s="621"/>
      <c r="AA8" s="621"/>
      <c r="AB8" s="621"/>
      <c r="AC8" s="621"/>
    </row>
    <row r="9" ht="14.25" customHeight="1" outlineLevel="1">
      <c r="A9" s="1420"/>
      <c r="B9" s="1345" t="s">
        <v>2296</v>
      </c>
      <c r="C9" s="1421" t="s">
        <v>1996</v>
      </c>
      <c r="D9" s="1421"/>
      <c r="E9" s="1345" t="s">
        <v>1997</v>
      </c>
      <c r="F9" s="1422">
        <v>700.0</v>
      </c>
      <c r="G9" s="653">
        <v>269.0</v>
      </c>
      <c r="H9" s="653">
        <v>269.0</v>
      </c>
      <c r="I9" s="1423">
        <v>16.22</v>
      </c>
      <c r="J9" s="530">
        <f t="shared" ref="J9:J11" si="4">I9/H9</f>
        <v>0.06029739777</v>
      </c>
      <c r="K9" s="531">
        <f t="shared" ref="K9:K11" si="5">O9-I9</f>
        <v>242.78</v>
      </c>
      <c r="L9" s="532">
        <f t="shared" ref="L9:L11" si="6">O9/I9-1</f>
        <v>14.96794081</v>
      </c>
      <c r="M9" s="654"/>
      <c r="N9" s="655" t="s">
        <v>313</v>
      </c>
      <c r="O9" s="656">
        <v>259.0</v>
      </c>
      <c r="P9" s="1419"/>
      <c r="Q9" s="621"/>
      <c r="R9" s="621"/>
      <c r="S9" s="621"/>
      <c r="T9" s="621"/>
      <c r="U9" s="621"/>
      <c r="V9" s="621"/>
      <c r="W9" s="621"/>
      <c r="X9" s="621"/>
      <c r="Y9" s="621"/>
      <c r="Z9" s="621"/>
      <c r="AA9" s="621"/>
      <c r="AB9" s="621"/>
      <c r="AC9" s="621"/>
    </row>
    <row r="10" ht="14.25" customHeight="1" outlineLevel="1">
      <c r="A10" s="1420"/>
      <c r="B10" s="1345" t="s">
        <v>2297</v>
      </c>
      <c r="C10" s="1421" t="s">
        <v>1996</v>
      </c>
      <c r="D10" s="1421"/>
      <c r="E10" s="1345" t="s">
        <v>1997</v>
      </c>
      <c r="F10" s="1422">
        <v>700.0</v>
      </c>
      <c r="G10" s="653">
        <v>269.0</v>
      </c>
      <c r="H10" s="653">
        <v>269.0</v>
      </c>
      <c r="I10" s="1423">
        <v>16.22</v>
      </c>
      <c r="J10" s="530">
        <f t="shared" si="4"/>
        <v>0.06029739777</v>
      </c>
      <c r="K10" s="531">
        <f t="shared" si="5"/>
        <v>242.78</v>
      </c>
      <c r="L10" s="532">
        <f t="shared" si="6"/>
        <v>14.96794081</v>
      </c>
      <c r="M10" s="654"/>
      <c r="N10" s="655" t="s">
        <v>313</v>
      </c>
      <c r="O10" s="656">
        <v>259.0</v>
      </c>
      <c r="P10" s="1419"/>
      <c r="Q10" s="621"/>
      <c r="R10" s="621"/>
      <c r="S10" s="621"/>
      <c r="T10" s="621"/>
      <c r="U10" s="621"/>
      <c r="V10" s="621"/>
      <c r="W10" s="621"/>
      <c r="X10" s="621"/>
      <c r="Y10" s="621"/>
      <c r="Z10" s="621"/>
      <c r="AA10" s="621"/>
      <c r="AB10" s="621"/>
      <c r="AC10" s="621"/>
    </row>
    <row r="11" ht="14.25" customHeight="1" outlineLevel="1">
      <c r="A11" s="1420"/>
      <c r="B11" s="1345" t="s">
        <v>2354</v>
      </c>
      <c r="C11" s="1421" t="s">
        <v>1996</v>
      </c>
      <c r="D11" s="1421"/>
      <c r="E11" s="1345" t="s">
        <v>1997</v>
      </c>
      <c r="F11" s="1422">
        <v>700.0</v>
      </c>
      <c r="G11" s="653">
        <v>269.0</v>
      </c>
      <c r="H11" s="653">
        <v>269.0</v>
      </c>
      <c r="I11" s="1423">
        <v>16.22</v>
      </c>
      <c r="J11" s="530">
        <f t="shared" si="4"/>
        <v>0.06029739777</v>
      </c>
      <c r="K11" s="531">
        <f t="shared" si="5"/>
        <v>242.78</v>
      </c>
      <c r="L11" s="532">
        <f t="shared" si="6"/>
        <v>14.96794081</v>
      </c>
      <c r="M11" s="654"/>
      <c r="N11" s="655" t="s">
        <v>313</v>
      </c>
      <c r="O11" s="656">
        <v>259.0</v>
      </c>
      <c r="P11" s="621"/>
      <c r="Q11" s="621"/>
      <c r="R11" s="621"/>
      <c r="S11" s="621"/>
      <c r="T11" s="621"/>
      <c r="U11" s="621"/>
      <c r="V11" s="621"/>
      <c r="W11" s="621"/>
      <c r="X11" s="621"/>
      <c r="Y11" s="621"/>
      <c r="Z11" s="621"/>
      <c r="AA11" s="621"/>
      <c r="AB11" s="621"/>
      <c r="AC11" s="621"/>
    </row>
    <row r="12" ht="14.25" customHeight="1">
      <c r="A12" s="1365"/>
      <c r="B12" s="1343" t="s">
        <v>899</v>
      </c>
      <c r="C12" s="670"/>
      <c r="D12" s="670"/>
      <c r="E12" s="670"/>
      <c r="F12" s="641"/>
      <c r="G12" s="658"/>
      <c r="H12" s="658"/>
      <c r="I12" s="1418"/>
      <c r="J12" s="536"/>
      <c r="K12" s="643"/>
      <c r="L12" s="536"/>
      <c r="M12" s="645"/>
      <c r="N12" s="670"/>
      <c r="O12" s="701"/>
      <c r="P12" s="621"/>
      <c r="Q12" s="621"/>
      <c r="R12" s="621"/>
      <c r="S12" s="621"/>
      <c r="T12" s="621"/>
      <c r="U12" s="621"/>
      <c r="V12" s="621"/>
      <c r="W12" s="621"/>
      <c r="X12" s="621"/>
      <c r="Y12" s="621"/>
      <c r="Z12" s="621"/>
      <c r="AA12" s="621"/>
      <c r="AB12" s="621"/>
      <c r="AC12" s="621"/>
    </row>
    <row r="13" ht="14.25" customHeight="1" outlineLevel="1">
      <c r="A13" s="1420"/>
      <c r="B13" s="1345" t="s">
        <v>2298</v>
      </c>
      <c r="C13" s="1421" t="s">
        <v>1996</v>
      </c>
      <c r="D13" s="1421"/>
      <c r="E13" s="1345" t="s">
        <v>1997</v>
      </c>
      <c r="F13" s="1422">
        <v>700.0</v>
      </c>
      <c r="G13" s="653">
        <v>269.0</v>
      </c>
      <c r="H13" s="653">
        <v>269.0</v>
      </c>
      <c r="I13" s="1423">
        <v>16.22</v>
      </c>
      <c r="J13" s="530">
        <f t="shared" ref="J13:J14" si="7">I13/H13</f>
        <v>0.06029739777</v>
      </c>
      <c r="K13" s="531">
        <f t="shared" ref="K13:K14" si="8">O13-I13</f>
        <v>242.78</v>
      </c>
      <c r="L13" s="532">
        <f t="shared" ref="L13:L14" si="9">O13/I13-1</f>
        <v>14.96794081</v>
      </c>
      <c r="M13" s="654"/>
      <c r="N13" s="655" t="s">
        <v>313</v>
      </c>
      <c r="O13" s="656">
        <v>259.0</v>
      </c>
      <c r="P13" s="1419"/>
      <c r="Q13" s="621"/>
      <c r="R13" s="621"/>
      <c r="S13" s="621"/>
      <c r="T13" s="621"/>
      <c r="U13" s="621"/>
      <c r="V13" s="621"/>
      <c r="W13" s="621"/>
      <c r="X13" s="621"/>
      <c r="Y13" s="621"/>
      <c r="Z13" s="621"/>
      <c r="AA13" s="621"/>
      <c r="AB13" s="621"/>
      <c r="AC13" s="621"/>
    </row>
    <row r="14" ht="14.25" customHeight="1" outlineLevel="1">
      <c r="A14" s="1420"/>
      <c r="B14" s="1345" t="s">
        <v>2299</v>
      </c>
      <c r="C14" s="1421" t="s">
        <v>1996</v>
      </c>
      <c r="D14" s="1421"/>
      <c r="E14" s="1345" t="s">
        <v>1997</v>
      </c>
      <c r="F14" s="1422">
        <v>700.0</v>
      </c>
      <c r="G14" s="653">
        <v>269.0</v>
      </c>
      <c r="H14" s="653">
        <v>269.0</v>
      </c>
      <c r="I14" s="1423">
        <v>16.22</v>
      </c>
      <c r="J14" s="530">
        <f t="shared" si="7"/>
        <v>0.06029739777</v>
      </c>
      <c r="K14" s="531">
        <f t="shared" si="8"/>
        <v>242.78</v>
      </c>
      <c r="L14" s="532">
        <f t="shared" si="9"/>
        <v>14.96794081</v>
      </c>
      <c r="M14" s="654"/>
      <c r="N14" s="655" t="s">
        <v>313</v>
      </c>
      <c r="O14" s="656">
        <v>259.0</v>
      </c>
      <c r="P14" s="1419"/>
      <c r="Q14" s="621"/>
      <c r="R14" s="621"/>
      <c r="S14" s="621"/>
      <c r="T14" s="621"/>
      <c r="U14" s="621"/>
      <c r="V14" s="621"/>
      <c r="W14" s="621"/>
      <c r="X14" s="621"/>
      <c r="Y14" s="621"/>
      <c r="Z14" s="621"/>
      <c r="AA14" s="621"/>
      <c r="AB14" s="621"/>
      <c r="AC14" s="621"/>
    </row>
    <row r="15" ht="14.25" customHeight="1">
      <c r="A15" s="1365"/>
      <c r="B15" s="1343" t="s">
        <v>723</v>
      </c>
      <c r="C15" s="675"/>
      <c r="D15" s="670"/>
      <c r="E15" s="670"/>
      <c r="F15" s="641"/>
      <c r="G15" s="658"/>
      <c r="H15" s="658"/>
      <c r="I15" s="1418"/>
      <c r="J15" s="536"/>
      <c r="K15" s="643"/>
      <c r="L15" s="536"/>
      <c r="M15" s="645"/>
      <c r="N15" s="536"/>
      <c r="O15" s="701"/>
      <c r="P15" s="1419"/>
      <c r="Q15" s="621"/>
      <c r="R15" s="621"/>
      <c r="S15" s="621"/>
      <c r="T15" s="621"/>
      <c r="U15" s="621"/>
      <c r="V15" s="621"/>
      <c r="W15" s="621"/>
      <c r="X15" s="621"/>
      <c r="Y15" s="621"/>
      <c r="Z15" s="621"/>
      <c r="AA15" s="621"/>
      <c r="AB15" s="621"/>
      <c r="AC15" s="621"/>
    </row>
    <row r="16" ht="14.25" customHeight="1" outlineLevel="1">
      <c r="A16" s="1420"/>
      <c r="B16" s="826" t="s">
        <v>2355</v>
      </c>
      <c r="C16" s="1341" t="s">
        <v>2356</v>
      </c>
      <c r="D16" s="826" t="s">
        <v>2357</v>
      </c>
      <c r="E16" s="1345" t="s">
        <v>1997</v>
      </c>
      <c r="F16" s="1445">
        <v>600.0</v>
      </c>
      <c r="G16" s="653">
        <v>329.0</v>
      </c>
      <c r="H16" s="653">
        <v>329.0</v>
      </c>
      <c r="I16" s="1423">
        <v>36.85</v>
      </c>
      <c r="J16" s="1425">
        <f t="shared" ref="J16:J19" si="10">I16/H16</f>
        <v>0.112006079</v>
      </c>
      <c r="K16" s="785">
        <f t="shared" ref="K16:K20" si="11">O16-I16</f>
        <v>262.15</v>
      </c>
      <c r="L16" s="532">
        <f t="shared" ref="L16:L20" si="12">O16/I16-1</f>
        <v>7.113975577</v>
      </c>
      <c r="M16" s="654"/>
      <c r="N16" s="655" t="s">
        <v>313</v>
      </c>
      <c r="O16" s="656">
        <v>299.0</v>
      </c>
      <c r="P16" s="621"/>
      <c r="Q16" s="621"/>
      <c r="R16" s="621"/>
      <c r="S16" s="621"/>
      <c r="T16" s="621"/>
      <c r="U16" s="621"/>
      <c r="V16" s="621"/>
      <c r="W16" s="621"/>
      <c r="X16" s="621"/>
      <c r="Y16" s="621"/>
      <c r="Z16" s="621"/>
      <c r="AA16" s="621"/>
      <c r="AB16" s="621"/>
      <c r="AC16" s="621"/>
    </row>
    <row r="17" ht="14.25" customHeight="1" outlineLevel="1">
      <c r="A17" s="1420"/>
      <c r="B17" s="1341" t="s">
        <v>2358</v>
      </c>
      <c r="C17" s="1341" t="s">
        <v>2359</v>
      </c>
      <c r="D17" s="826" t="s">
        <v>2360</v>
      </c>
      <c r="E17" s="1345" t="s">
        <v>1997</v>
      </c>
      <c r="F17" s="1445">
        <v>600.0</v>
      </c>
      <c r="G17" s="653">
        <v>329.0</v>
      </c>
      <c r="H17" s="653">
        <v>329.0</v>
      </c>
      <c r="I17" s="1423">
        <v>29.04</v>
      </c>
      <c r="J17" s="1425">
        <f t="shared" si="10"/>
        <v>0.0882674772</v>
      </c>
      <c r="K17" s="531">
        <f t="shared" si="11"/>
        <v>269.96</v>
      </c>
      <c r="L17" s="532">
        <f t="shared" si="12"/>
        <v>9.296143251</v>
      </c>
      <c r="M17" s="654"/>
      <c r="N17" s="655" t="s">
        <v>313</v>
      </c>
      <c r="O17" s="656">
        <v>299.0</v>
      </c>
      <c r="P17" s="1419"/>
      <c r="Q17" s="621"/>
      <c r="R17" s="621"/>
      <c r="S17" s="621"/>
      <c r="T17" s="621"/>
      <c r="U17" s="621"/>
      <c r="V17" s="621"/>
      <c r="W17" s="621"/>
      <c r="X17" s="621"/>
      <c r="Y17" s="621"/>
      <c r="Z17" s="621"/>
      <c r="AA17" s="621"/>
      <c r="AB17" s="621"/>
      <c r="AC17" s="621"/>
    </row>
    <row r="18" ht="14.25" customHeight="1" outlineLevel="1">
      <c r="A18" s="1420"/>
      <c r="B18" s="826" t="s">
        <v>2361</v>
      </c>
      <c r="C18" s="826" t="s">
        <v>2362</v>
      </c>
      <c r="D18" s="826" t="s">
        <v>2363</v>
      </c>
      <c r="E18" s="1345" t="s">
        <v>1997</v>
      </c>
      <c r="F18" s="1445">
        <v>600.0</v>
      </c>
      <c r="G18" s="653">
        <v>329.0</v>
      </c>
      <c r="H18" s="653">
        <v>329.0</v>
      </c>
      <c r="I18" s="1423">
        <v>43.24</v>
      </c>
      <c r="J18" s="1425">
        <f t="shared" si="10"/>
        <v>0.1314285714</v>
      </c>
      <c r="K18" s="531">
        <f t="shared" si="11"/>
        <v>255.76</v>
      </c>
      <c r="L18" s="532">
        <f t="shared" si="12"/>
        <v>5.914893617</v>
      </c>
      <c r="M18" s="654"/>
      <c r="N18" s="655" t="s">
        <v>313</v>
      </c>
      <c r="O18" s="656">
        <v>299.0</v>
      </c>
      <c r="P18" s="564"/>
      <c r="Q18" s="564"/>
      <c r="R18" s="564"/>
      <c r="S18" s="564"/>
      <c r="T18" s="564"/>
      <c r="U18" s="564"/>
      <c r="V18" s="564"/>
      <c r="W18" s="564"/>
      <c r="X18" s="564"/>
      <c r="Y18" s="564"/>
      <c r="Z18" s="564"/>
      <c r="AA18" s="564"/>
      <c r="AB18" s="564"/>
      <c r="AC18" s="564"/>
    </row>
    <row r="19" ht="14.25" customHeight="1" outlineLevel="1">
      <c r="A19" s="1420"/>
      <c r="B19" s="826" t="s">
        <v>2300</v>
      </c>
      <c r="C19" s="1341" t="s">
        <v>2001</v>
      </c>
      <c r="D19" s="826" t="s">
        <v>2301</v>
      </c>
      <c r="E19" s="826" t="s">
        <v>1997</v>
      </c>
      <c r="F19" s="1413">
        <v>600.0</v>
      </c>
      <c r="G19" s="653">
        <v>329.0</v>
      </c>
      <c r="H19" s="653">
        <v>329.0</v>
      </c>
      <c r="I19" s="1424">
        <v>36.79</v>
      </c>
      <c r="J19" s="1425">
        <f t="shared" si="10"/>
        <v>0.1118237082</v>
      </c>
      <c r="K19" s="1426">
        <f t="shared" si="11"/>
        <v>262.21</v>
      </c>
      <c r="L19" s="787">
        <f t="shared" si="12"/>
        <v>7.127208481</v>
      </c>
      <c r="M19" s="661"/>
      <c r="N19" s="655" t="s">
        <v>313</v>
      </c>
      <c r="O19" s="656">
        <v>299.0</v>
      </c>
      <c r="P19" s="564"/>
      <c r="Q19" s="564"/>
      <c r="R19" s="564"/>
      <c r="S19" s="564"/>
      <c r="T19" s="564"/>
      <c r="U19" s="564"/>
      <c r="V19" s="564"/>
      <c r="W19" s="564"/>
      <c r="X19" s="564"/>
      <c r="Y19" s="564"/>
      <c r="Z19" s="564"/>
      <c r="AA19" s="564"/>
      <c r="AB19" s="564"/>
      <c r="AC19" s="564"/>
    </row>
    <row r="20" ht="15.75" customHeight="1" outlineLevel="1">
      <c r="A20" s="1427"/>
      <c r="B20" s="86" t="s">
        <v>2302</v>
      </c>
      <c r="C20" s="816" t="s">
        <v>2004</v>
      </c>
      <c r="D20" s="848" t="s">
        <v>2303</v>
      </c>
      <c r="E20" s="805"/>
      <c r="F20" s="1428">
        <v>600.0</v>
      </c>
      <c r="G20" s="1477">
        <v>329.0</v>
      </c>
      <c r="H20" s="1477">
        <v>329.0</v>
      </c>
      <c r="I20" s="1429">
        <v>47.26</v>
      </c>
      <c r="J20" s="542">
        <f>I20/O20</f>
        <v>0.169390681</v>
      </c>
      <c r="K20" s="541">
        <f t="shared" si="11"/>
        <v>231.74</v>
      </c>
      <c r="L20" s="542">
        <f t="shared" si="12"/>
        <v>4.903512484</v>
      </c>
      <c r="M20" s="661"/>
      <c r="N20" s="542" t="s">
        <v>313</v>
      </c>
      <c r="O20" s="1351">
        <v>279.0</v>
      </c>
      <c r="P20" s="1297"/>
      <c r="Q20" s="1297"/>
      <c r="R20" s="1297"/>
      <c r="S20" s="1297"/>
      <c r="T20" s="1297"/>
      <c r="U20" s="1297"/>
      <c r="V20" s="1297"/>
      <c r="W20" s="1297"/>
      <c r="X20" s="1297"/>
      <c r="Y20" s="1297"/>
      <c r="Z20" s="1297"/>
      <c r="AA20" s="1297"/>
      <c r="AB20" s="1297"/>
      <c r="AC20" s="1297"/>
    </row>
    <row r="21" ht="14.25" customHeight="1" collapsed="1">
      <c r="A21" s="1365"/>
      <c r="B21" s="560" t="s">
        <v>2364</v>
      </c>
      <c r="C21" s="675"/>
      <c r="D21" s="670"/>
      <c r="E21" s="670"/>
      <c r="F21" s="641"/>
      <c r="G21" s="658"/>
      <c r="H21" s="658"/>
      <c r="I21" s="1418"/>
      <c r="J21" s="536"/>
      <c r="K21" s="643"/>
      <c r="L21" s="536"/>
      <c r="M21" s="645"/>
      <c r="N21" s="670"/>
      <c r="O21" s="701"/>
      <c r="P21" s="1419"/>
      <c r="Q21" s="621"/>
      <c r="R21" s="621"/>
      <c r="S21" s="621"/>
      <c r="T21" s="621"/>
      <c r="U21" s="621"/>
      <c r="V21" s="621"/>
      <c r="W21" s="621"/>
      <c r="X21" s="621"/>
      <c r="Y21" s="621"/>
      <c r="Z21" s="621"/>
      <c r="AA21" s="621"/>
      <c r="AB21" s="621"/>
      <c r="AC21" s="621"/>
    </row>
    <row r="22" ht="15.75" hidden="1" customHeight="1" outlineLevel="1">
      <c r="A22" s="1427"/>
      <c r="B22" s="86" t="s">
        <v>2365</v>
      </c>
      <c r="C22" s="816" t="s">
        <v>2366</v>
      </c>
      <c r="D22" s="848" t="s">
        <v>2367</v>
      </c>
      <c r="E22" s="805"/>
      <c r="F22" s="1428">
        <v>180.0</v>
      </c>
      <c r="G22" s="1478">
        <v>299.0</v>
      </c>
      <c r="H22" s="1478">
        <v>299.0</v>
      </c>
      <c r="I22" s="1429">
        <v>54.16</v>
      </c>
      <c r="J22" s="542">
        <f t="shared" ref="J22:J29" si="13">I22/O22</f>
        <v>0.1811371237</v>
      </c>
      <c r="K22" s="541">
        <f t="shared" ref="K22:K29" si="14">O22-I22</f>
        <v>244.84</v>
      </c>
      <c r="L22" s="542">
        <f t="shared" ref="L22:L29" si="15">O22/I22-1</f>
        <v>4.520679468</v>
      </c>
      <c r="M22" s="661"/>
      <c r="N22" s="542" t="s">
        <v>313</v>
      </c>
      <c r="O22" s="1351">
        <v>299.0</v>
      </c>
      <c r="P22" s="1297"/>
      <c r="Q22" s="1297"/>
      <c r="R22" s="1297"/>
      <c r="S22" s="1297"/>
      <c r="T22" s="1297"/>
      <c r="U22" s="1297"/>
      <c r="V22" s="1297"/>
      <c r="W22" s="1297"/>
      <c r="X22" s="1297"/>
      <c r="Y22" s="1297"/>
      <c r="Z22" s="1297"/>
      <c r="AA22" s="1297"/>
      <c r="AB22" s="1297"/>
      <c r="AC22" s="1297"/>
    </row>
    <row r="23" ht="15.75" hidden="1" customHeight="1" outlineLevel="1">
      <c r="A23" s="1427"/>
      <c r="B23" s="86" t="s">
        <v>2365</v>
      </c>
      <c r="C23" s="816" t="s">
        <v>2366</v>
      </c>
      <c r="D23" s="848" t="s">
        <v>2367</v>
      </c>
      <c r="E23" s="805"/>
      <c r="F23" s="1428">
        <v>360.0</v>
      </c>
      <c r="G23" s="1478">
        <v>499.0</v>
      </c>
      <c r="H23" s="1478">
        <v>499.0</v>
      </c>
      <c r="I23" s="1429">
        <v>99.63</v>
      </c>
      <c r="J23" s="542">
        <f t="shared" si="13"/>
        <v>0.1996593186</v>
      </c>
      <c r="K23" s="541">
        <f t="shared" si="14"/>
        <v>399.37</v>
      </c>
      <c r="L23" s="542">
        <f t="shared" si="15"/>
        <v>4.008531567</v>
      </c>
      <c r="M23" s="661"/>
      <c r="N23" s="542" t="s">
        <v>313</v>
      </c>
      <c r="O23" s="1351">
        <v>499.0</v>
      </c>
      <c r="P23" s="1297"/>
      <c r="Q23" s="1297"/>
      <c r="R23" s="1297"/>
      <c r="S23" s="1297"/>
      <c r="T23" s="1297"/>
      <c r="U23" s="1297"/>
      <c r="V23" s="1297"/>
      <c r="W23" s="1297"/>
      <c r="X23" s="1297"/>
      <c r="Y23" s="1297"/>
      <c r="Z23" s="1297"/>
      <c r="AA23" s="1297"/>
      <c r="AB23" s="1297"/>
      <c r="AC23" s="1297"/>
    </row>
    <row r="24" ht="15.75" hidden="1" customHeight="1" outlineLevel="1">
      <c r="A24" s="1427"/>
      <c r="B24" s="86" t="s">
        <v>2368</v>
      </c>
      <c r="C24" s="816" t="s">
        <v>2369</v>
      </c>
      <c r="D24" s="848" t="s">
        <v>2370</v>
      </c>
      <c r="E24" s="805"/>
      <c r="F24" s="1428">
        <v>180.0</v>
      </c>
      <c r="G24" s="1478">
        <v>299.0</v>
      </c>
      <c r="H24" s="1478">
        <v>299.0</v>
      </c>
      <c r="I24" s="1429">
        <v>56.47</v>
      </c>
      <c r="J24" s="542">
        <f t="shared" si="13"/>
        <v>0.1888628763</v>
      </c>
      <c r="K24" s="541">
        <f t="shared" si="14"/>
        <v>242.53</v>
      </c>
      <c r="L24" s="542">
        <f t="shared" si="15"/>
        <v>4.294846821</v>
      </c>
      <c r="M24" s="661"/>
      <c r="N24" s="542" t="s">
        <v>313</v>
      </c>
      <c r="O24" s="1351">
        <v>299.0</v>
      </c>
      <c r="P24" s="1297"/>
      <c r="Q24" s="1297"/>
      <c r="R24" s="1297"/>
      <c r="S24" s="1297"/>
      <c r="T24" s="1297"/>
      <c r="U24" s="1297"/>
      <c r="V24" s="1297"/>
      <c r="W24" s="1297"/>
      <c r="X24" s="1297"/>
      <c r="Y24" s="1297"/>
      <c r="Z24" s="1297"/>
      <c r="AA24" s="1297"/>
      <c r="AB24" s="1297"/>
      <c r="AC24" s="1297"/>
    </row>
    <row r="25" ht="15.75" hidden="1" customHeight="1" outlineLevel="1">
      <c r="A25" s="1427"/>
      <c r="B25" s="86" t="s">
        <v>2368</v>
      </c>
      <c r="C25" s="816" t="s">
        <v>2369</v>
      </c>
      <c r="D25" s="848" t="s">
        <v>2370</v>
      </c>
      <c r="E25" s="805"/>
      <c r="F25" s="1428">
        <v>360.0</v>
      </c>
      <c r="G25" s="1478">
        <v>499.0</v>
      </c>
      <c r="H25" s="1478">
        <v>499.0</v>
      </c>
      <c r="I25" s="1429">
        <v>104.25</v>
      </c>
      <c r="J25" s="542">
        <f t="shared" si="13"/>
        <v>0.2089178357</v>
      </c>
      <c r="K25" s="541">
        <f t="shared" si="14"/>
        <v>394.75</v>
      </c>
      <c r="L25" s="542">
        <f t="shared" si="15"/>
        <v>3.786570743</v>
      </c>
      <c r="M25" s="661"/>
      <c r="N25" s="542" t="s">
        <v>313</v>
      </c>
      <c r="O25" s="1351">
        <v>499.0</v>
      </c>
      <c r="P25" s="1297"/>
      <c r="Q25" s="1297"/>
      <c r="R25" s="1297"/>
      <c r="S25" s="1297"/>
      <c r="T25" s="1297"/>
      <c r="U25" s="1297"/>
      <c r="V25" s="1297"/>
      <c r="W25" s="1297"/>
      <c r="X25" s="1297"/>
      <c r="Y25" s="1297"/>
      <c r="Z25" s="1297"/>
      <c r="AA25" s="1297"/>
      <c r="AB25" s="1297"/>
      <c r="AC25" s="1297"/>
    </row>
    <row r="26" ht="15.75" hidden="1" customHeight="1" outlineLevel="1">
      <c r="A26" s="1427"/>
      <c r="B26" s="86" t="s">
        <v>2371</v>
      </c>
      <c r="C26" s="816" t="s">
        <v>2372</v>
      </c>
      <c r="D26" s="848" t="s">
        <v>2373</v>
      </c>
      <c r="E26" s="805"/>
      <c r="F26" s="1428">
        <v>180.0</v>
      </c>
      <c r="G26" s="1478">
        <v>199.0</v>
      </c>
      <c r="H26" s="1478">
        <v>199.0</v>
      </c>
      <c r="I26" s="1429">
        <v>34.11</v>
      </c>
      <c r="J26" s="542">
        <f t="shared" si="13"/>
        <v>0.1714070352</v>
      </c>
      <c r="K26" s="541">
        <f t="shared" si="14"/>
        <v>164.89</v>
      </c>
      <c r="L26" s="542">
        <f t="shared" si="15"/>
        <v>4.834066256</v>
      </c>
      <c r="M26" s="661"/>
      <c r="N26" s="542" t="s">
        <v>313</v>
      </c>
      <c r="O26" s="1351">
        <v>199.0</v>
      </c>
      <c r="P26" s="1297"/>
      <c r="Q26" s="1297"/>
      <c r="R26" s="1297"/>
      <c r="S26" s="1297"/>
      <c r="T26" s="1297"/>
      <c r="U26" s="1297"/>
      <c r="V26" s="1297"/>
      <c r="W26" s="1297"/>
      <c r="X26" s="1297"/>
      <c r="Y26" s="1297"/>
      <c r="Z26" s="1297"/>
      <c r="AA26" s="1297"/>
      <c r="AB26" s="1297"/>
      <c r="AC26" s="1297"/>
    </row>
    <row r="27" ht="15.75" hidden="1" customHeight="1" outlineLevel="1">
      <c r="A27" s="1427"/>
      <c r="B27" s="86" t="s">
        <v>2371</v>
      </c>
      <c r="C27" s="816" t="s">
        <v>2372</v>
      </c>
      <c r="D27" s="848" t="s">
        <v>2373</v>
      </c>
      <c r="E27" s="805"/>
      <c r="F27" s="1428">
        <v>360.0</v>
      </c>
      <c r="G27" s="1478">
        <v>349.0</v>
      </c>
      <c r="H27" s="1478">
        <v>349.0</v>
      </c>
      <c r="I27" s="1429">
        <v>60.0</v>
      </c>
      <c r="J27" s="542">
        <f t="shared" si="13"/>
        <v>0.1719197708</v>
      </c>
      <c r="K27" s="541">
        <f t="shared" si="14"/>
        <v>289</v>
      </c>
      <c r="L27" s="542">
        <f t="shared" si="15"/>
        <v>4.816666667</v>
      </c>
      <c r="M27" s="661"/>
      <c r="N27" s="542" t="s">
        <v>313</v>
      </c>
      <c r="O27" s="1351">
        <v>349.0</v>
      </c>
      <c r="P27" s="1297"/>
      <c r="Q27" s="1297"/>
      <c r="R27" s="1297"/>
      <c r="S27" s="1297"/>
      <c r="T27" s="1297"/>
      <c r="U27" s="1297"/>
      <c r="V27" s="1297"/>
      <c r="W27" s="1297"/>
      <c r="X27" s="1297"/>
      <c r="Y27" s="1297"/>
      <c r="Z27" s="1297"/>
      <c r="AA27" s="1297"/>
      <c r="AB27" s="1297"/>
      <c r="AC27" s="1297"/>
    </row>
    <row r="28" ht="15.75" hidden="1" customHeight="1" outlineLevel="1">
      <c r="A28" s="1427"/>
      <c r="B28" s="86" t="s">
        <v>2374</v>
      </c>
      <c r="C28" s="816" t="s">
        <v>2375</v>
      </c>
      <c r="D28" s="848" t="s">
        <v>2376</v>
      </c>
      <c r="E28" s="805"/>
      <c r="F28" s="1428">
        <v>180.0</v>
      </c>
      <c r="G28" s="1478">
        <v>199.0</v>
      </c>
      <c r="H28" s="1478">
        <v>199.0</v>
      </c>
      <c r="I28" s="1429">
        <v>36.81</v>
      </c>
      <c r="J28" s="542">
        <f t="shared" si="13"/>
        <v>0.1849748744</v>
      </c>
      <c r="K28" s="541">
        <f t="shared" si="14"/>
        <v>162.19</v>
      </c>
      <c r="L28" s="542">
        <f t="shared" si="15"/>
        <v>4.406139636</v>
      </c>
      <c r="M28" s="661"/>
      <c r="N28" s="542" t="s">
        <v>313</v>
      </c>
      <c r="O28" s="1351">
        <v>199.0</v>
      </c>
      <c r="P28" s="1297"/>
      <c r="Q28" s="1297"/>
      <c r="R28" s="1297"/>
      <c r="S28" s="1297"/>
      <c r="T28" s="1297"/>
      <c r="U28" s="1297"/>
      <c r="V28" s="1297"/>
      <c r="W28" s="1297"/>
      <c r="X28" s="1297"/>
      <c r="Y28" s="1297"/>
      <c r="Z28" s="1297"/>
      <c r="AA28" s="1297"/>
      <c r="AB28" s="1297"/>
      <c r="AC28" s="1297"/>
    </row>
    <row r="29" ht="15.75" hidden="1" customHeight="1" outlineLevel="1">
      <c r="A29" s="1427"/>
      <c r="B29" s="86" t="s">
        <v>2374</v>
      </c>
      <c r="C29" s="816" t="s">
        <v>2375</v>
      </c>
      <c r="D29" s="848" t="s">
        <v>2376</v>
      </c>
      <c r="E29" s="805"/>
      <c r="F29" s="1428">
        <v>360.0</v>
      </c>
      <c r="G29" s="1478">
        <v>349.0</v>
      </c>
      <c r="H29" s="1478">
        <v>349.0</v>
      </c>
      <c r="I29" s="1429">
        <v>62.79</v>
      </c>
      <c r="J29" s="542">
        <f t="shared" si="13"/>
        <v>0.1799140401</v>
      </c>
      <c r="K29" s="541">
        <f t="shared" si="14"/>
        <v>286.21</v>
      </c>
      <c r="L29" s="542">
        <f t="shared" si="15"/>
        <v>4.558209906</v>
      </c>
      <c r="M29" s="661"/>
      <c r="N29" s="542" t="s">
        <v>313</v>
      </c>
      <c r="O29" s="1351">
        <v>349.0</v>
      </c>
      <c r="P29" s="1297"/>
      <c r="Q29" s="1297"/>
      <c r="R29" s="1297"/>
      <c r="S29" s="1297"/>
      <c r="T29" s="1297"/>
      <c r="U29" s="1297"/>
      <c r="V29" s="1297"/>
      <c r="W29" s="1297"/>
      <c r="X29" s="1297"/>
      <c r="Y29" s="1297"/>
      <c r="Z29" s="1297"/>
      <c r="AA29" s="1297"/>
      <c r="AB29" s="1297"/>
      <c r="AC29" s="1297"/>
    </row>
    <row r="30" ht="14.25" customHeight="1">
      <c r="A30" s="1365"/>
      <c r="B30" s="1343" t="s">
        <v>908</v>
      </c>
      <c r="C30" s="675"/>
      <c r="D30" s="670"/>
      <c r="E30" s="670"/>
      <c r="F30" s="641"/>
      <c r="G30" s="658"/>
      <c r="H30" s="658"/>
      <c r="I30" s="1418"/>
      <c r="J30" s="536"/>
      <c r="K30" s="643"/>
      <c r="L30" s="536"/>
      <c r="M30" s="645"/>
      <c r="N30" s="670"/>
      <c r="O30" s="701"/>
      <c r="P30" s="1419"/>
      <c r="Q30" s="621"/>
      <c r="R30" s="621"/>
      <c r="S30" s="621"/>
      <c r="T30" s="621"/>
      <c r="U30" s="621"/>
      <c r="V30" s="621"/>
      <c r="W30" s="621"/>
      <c r="X30" s="621"/>
      <c r="Y30" s="621"/>
      <c r="Z30" s="621"/>
      <c r="AA30" s="621"/>
      <c r="AB30" s="621"/>
      <c r="AC30" s="621"/>
    </row>
    <row r="31" ht="14.25" customHeight="1" outlineLevel="1">
      <c r="A31" s="633"/>
      <c r="B31" s="1341" t="s">
        <v>910</v>
      </c>
      <c r="C31" s="1349"/>
      <c r="D31" s="1341"/>
      <c r="E31" s="826" t="s">
        <v>2377</v>
      </c>
      <c r="F31" s="1413">
        <v>10.0</v>
      </c>
      <c r="G31" s="665">
        <v>15.0</v>
      </c>
      <c r="H31" s="665">
        <v>15.0</v>
      </c>
      <c r="I31" s="1424">
        <v>3.23</v>
      </c>
      <c r="J31" s="1479">
        <f t="shared" ref="J31:J35" si="16">I31/H31</f>
        <v>0.2153333333</v>
      </c>
      <c r="K31" s="1426">
        <f t="shared" ref="K31:K35" si="17">O31-I31</f>
        <v>11.77</v>
      </c>
      <c r="L31" s="787">
        <f t="shared" ref="L31:L35" si="18">O31/I31-1</f>
        <v>3.643962848</v>
      </c>
      <c r="M31" s="661"/>
      <c r="N31" s="655" t="s">
        <v>313</v>
      </c>
      <c r="O31" s="672">
        <v>15.0</v>
      </c>
      <c r="P31" s="1419"/>
      <c r="Q31" s="621"/>
      <c r="R31" s="621"/>
      <c r="S31" s="621"/>
      <c r="T31" s="621"/>
      <c r="U31" s="621"/>
      <c r="V31" s="621"/>
      <c r="W31" s="621"/>
      <c r="X31" s="621"/>
      <c r="Y31" s="621"/>
      <c r="Z31" s="621"/>
      <c r="AA31" s="621"/>
      <c r="AB31" s="621"/>
      <c r="AC31" s="621"/>
    </row>
    <row r="32" ht="14.25" customHeight="1" outlineLevel="1">
      <c r="A32" s="633"/>
      <c r="B32" s="1341" t="s">
        <v>911</v>
      </c>
      <c r="C32" s="1349"/>
      <c r="D32" s="1341"/>
      <c r="E32" s="826" t="s">
        <v>2377</v>
      </c>
      <c r="F32" s="1413">
        <v>5.0</v>
      </c>
      <c r="G32" s="665">
        <v>39.0</v>
      </c>
      <c r="H32" s="665">
        <v>39.0</v>
      </c>
      <c r="I32" s="1424">
        <v>2.63</v>
      </c>
      <c r="J32" s="1479">
        <f t="shared" si="16"/>
        <v>0.06743589744</v>
      </c>
      <c r="K32" s="1426">
        <f t="shared" si="17"/>
        <v>26.37</v>
      </c>
      <c r="L32" s="787">
        <f t="shared" si="18"/>
        <v>10.02661597</v>
      </c>
      <c r="M32" s="661"/>
      <c r="N32" s="655" t="s">
        <v>313</v>
      </c>
      <c r="O32" s="672">
        <v>29.0</v>
      </c>
      <c r="P32" s="1419"/>
      <c r="Q32" s="621"/>
      <c r="R32" s="621"/>
      <c r="S32" s="621"/>
      <c r="T32" s="621"/>
      <c r="U32" s="621"/>
      <c r="V32" s="621"/>
      <c r="W32" s="621"/>
      <c r="X32" s="621"/>
      <c r="Y32" s="621"/>
      <c r="Z32" s="621"/>
      <c r="AA32" s="621"/>
      <c r="AB32" s="621"/>
      <c r="AC32" s="621"/>
    </row>
    <row r="33" ht="14.25" customHeight="1" outlineLevel="1">
      <c r="A33" s="633"/>
      <c r="B33" s="1341" t="s">
        <v>912</v>
      </c>
      <c r="C33" s="1349"/>
      <c r="D33" s="1341"/>
      <c r="E33" s="826" t="s">
        <v>2377</v>
      </c>
      <c r="F33" s="1413">
        <v>3.0</v>
      </c>
      <c r="G33" s="665">
        <v>39.0</v>
      </c>
      <c r="H33" s="665">
        <v>39.0</v>
      </c>
      <c r="I33" s="1424">
        <v>3.69</v>
      </c>
      <c r="J33" s="1479">
        <f t="shared" si="16"/>
        <v>0.09461538462</v>
      </c>
      <c r="K33" s="1426">
        <f t="shared" si="17"/>
        <v>25.31</v>
      </c>
      <c r="L33" s="787">
        <f t="shared" si="18"/>
        <v>6.859078591</v>
      </c>
      <c r="M33" s="661"/>
      <c r="N33" s="655" t="s">
        <v>313</v>
      </c>
      <c r="O33" s="672">
        <v>29.0</v>
      </c>
      <c r="P33" s="1419"/>
      <c r="Q33" s="621"/>
      <c r="R33" s="621"/>
      <c r="S33" s="621"/>
      <c r="T33" s="621"/>
      <c r="U33" s="621"/>
      <c r="V33" s="621"/>
      <c r="W33" s="621"/>
      <c r="X33" s="621"/>
      <c r="Y33" s="621"/>
      <c r="Z33" s="621"/>
      <c r="AA33" s="621"/>
      <c r="AB33" s="621"/>
      <c r="AC33" s="621"/>
    </row>
    <row r="34" ht="14.25" customHeight="1" outlineLevel="1">
      <c r="A34" s="633"/>
      <c r="B34" s="1341" t="s">
        <v>913</v>
      </c>
      <c r="C34" s="1349"/>
      <c r="D34" s="1341"/>
      <c r="E34" s="826" t="s">
        <v>2377</v>
      </c>
      <c r="F34" s="1413">
        <v>50.0</v>
      </c>
      <c r="G34" s="665">
        <v>59.0</v>
      </c>
      <c r="H34" s="665">
        <v>59.0</v>
      </c>
      <c r="I34" s="1424">
        <v>5.74</v>
      </c>
      <c r="J34" s="1479">
        <f t="shared" si="16"/>
        <v>0.09728813559</v>
      </c>
      <c r="K34" s="1426">
        <f t="shared" si="17"/>
        <v>53.26</v>
      </c>
      <c r="L34" s="787">
        <f t="shared" si="18"/>
        <v>9.278745645</v>
      </c>
      <c r="M34" s="661"/>
      <c r="N34" s="655" t="s">
        <v>313</v>
      </c>
      <c r="O34" s="672">
        <v>59.0</v>
      </c>
      <c r="P34" s="1419"/>
      <c r="Q34" s="621"/>
      <c r="R34" s="621"/>
      <c r="S34" s="621"/>
      <c r="T34" s="621"/>
      <c r="U34" s="621"/>
      <c r="V34" s="621"/>
      <c r="W34" s="621"/>
      <c r="X34" s="621"/>
      <c r="Y34" s="621"/>
      <c r="Z34" s="621"/>
      <c r="AA34" s="621"/>
      <c r="AB34" s="621"/>
      <c r="AC34" s="621"/>
    </row>
    <row r="35" ht="14.25" customHeight="1" outlineLevel="1">
      <c r="A35" s="633"/>
      <c r="B35" s="1341" t="s">
        <v>1071</v>
      </c>
      <c r="C35" s="1349"/>
      <c r="D35" s="1341"/>
      <c r="E35" s="826" t="s">
        <v>2377</v>
      </c>
      <c r="F35" s="1413">
        <v>15.0</v>
      </c>
      <c r="G35" s="665">
        <v>39.0</v>
      </c>
      <c r="H35" s="665">
        <v>39.0</v>
      </c>
      <c r="I35" s="1424">
        <v>15.27</v>
      </c>
      <c r="J35" s="1479">
        <f t="shared" si="16"/>
        <v>0.3915384615</v>
      </c>
      <c r="K35" s="1426">
        <f t="shared" si="17"/>
        <v>43.73</v>
      </c>
      <c r="L35" s="787">
        <f t="shared" si="18"/>
        <v>2.8637852</v>
      </c>
      <c r="M35" s="661"/>
      <c r="N35" s="655" t="s">
        <v>313</v>
      </c>
      <c r="O35" s="672">
        <v>59.0</v>
      </c>
      <c r="P35" s="1419"/>
      <c r="Q35" s="621"/>
      <c r="R35" s="621"/>
      <c r="S35" s="621"/>
      <c r="T35" s="621"/>
      <c r="U35" s="621"/>
      <c r="V35" s="621"/>
      <c r="W35" s="621"/>
      <c r="X35" s="621"/>
      <c r="Y35" s="621"/>
      <c r="Z35" s="621"/>
      <c r="AA35" s="621"/>
      <c r="AB35" s="621"/>
      <c r="AC35" s="621"/>
    </row>
    <row r="36" ht="14.25" customHeight="1">
      <c r="A36" s="1365"/>
      <c r="B36" s="1343" t="s">
        <v>914</v>
      </c>
      <c r="C36" s="1343"/>
      <c r="D36" s="670"/>
      <c r="E36" s="670"/>
      <c r="F36" s="641"/>
      <c r="G36" s="658"/>
      <c r="H36" s="658"/>
      <c r="I36" s="1418"/>
      <c r="J36" s="536"/>
      <c r="K36" s="643"/>
      <c r="L36" s="536"/>
      <c r="M36" s="645"/>
      <c r="N36" s="670"/>
      <c r="O36" s="701"/>
      <c r="P36" s="1419"/>
      <c r="Q36" s="621"/>
      <c r="R36" s="621"/>
      <c r="S36" s="621"/>
      <c r="T36" s="621"/>
      <c r="U36" s="621"/>
      <c r="V36" s="621"/>
      <c r="W36" s="621"/>
      <c r="X36" s="621"/>
      <c r="Y36" s="621"/>
      <c r="Z36" s="621"/>
      <c r="AA36" s="621"/>
      <c r="AB36" s="621"/>
      <c r="AC36" s="621"/>
    </row>
    <row r="37" ht="14.25" customHeight="1" outlineLevel="1">
      <c r="A37" s="633"/>
      <c r="B37" s="1341" t="s">
        <v>915</v>
      </c>
      <c r="C37" s="1341"/>
      <c r="D37" s="1341"/>
      <c r="E37" s="826" t="s">
        <v>2378</v>
      </c>
      <c r="F37" s="1413">
        <v>20.0</v>
      </c>
      <c r="G37" s="665">
        <v>39.0</v>
      </c>
      <c r="H37" s="665">
        <v>39.0</v>
      </c>
      <c r="I37" s="1424">
        <v>10.25</v>
      </c>
      <c r="J37" s="1006">
        <f t="shared" ref="J37:J39" si="19">I37/H37</f>
        <v>0.2628205128</v>
      </c>
      <c r="K37" s="1426">
        <f t="shared" ref="K37:K39" si="20">O37-I37</f>
        <v>28.75</v>
      </c>
      <c r="L37" s="787">
        <f t="shared" ref="L37:L39" si="21">O37/I37-1</f>
        <v>2.804878049</v>
      </c>
      <c r="M37" s="661"/>
      <c r="N37" s="655" t="s">
        <v>313</v>
      </c>
      <c r="O37" s="672">
        <v>39.0</v>
      </c>
      <c r="P37" s="1419"/>
      <c r="Q37" s="621"/>
      <c r="R37" s="621"/>
      <c r="S37" s="621"/>
      <c r="T37" s="621"/>
      <c r="U37" s="621"/>
      <c r="V37" s="621"/>
      <c r="W37" s="621"/>
      <c r="X37" s="621"/>
      <c r="Y37" s="621"/>
      <c r="Z37" s="621"/>
      <c r="AA37" s="621"/>
      <c r="AB37" s="621"/>
      <c r="AC37" s="621"/>
    </row>
    <row r="38" ht="14.25" customHeight="1" outlineLevel="1">
      <c r="A38" s="633"/>
      <c r="B38" s="826" t="s">
        <v>2379</v>
      </c>
      <c r="C38" s="1341"/>
      <c r="D38" s="1341"/>
      <c r="E38" s="826" t="s">
        <v>2378</v>
      </c>
      <c r="F38" s="1465">
        <v>50.0</v>
      </c>
      <c r="G38" s="665">
        <v>49.0</v>
      </c>
      <c r="H38" s="665">
        <v>49.0</v>
      </c>
      <c r="I38" s="1424">
        <v>7.94</v>
      </c>
      <c r="J38" s="1006">
        <f t="shared" si="19"/>
        <v>0.1620408163</v>
      </c>
      <c r="K38" s="1426">
        <f t="shared" si="20"/>
        <v>41.06</v>
      </c>
      <c r="L38" s="787">
        <f t="shared" si="21"/>
        <v>5.171284635</v>
      </c>
      <c r="M38" s="661"/>
      <c r="N38" s="655"/>
      <c r="O38" s="672">
        <v>49.0</v>
      </c>
      <c r="P38" s="1419"/>
      <c r="Q38" s="621"/>
      <c r="R38" s="621"/>
      <c r="S38" s="621"/>
      <c r="T38" s="621"/>
      <c r="U38" s="621"/>
      <c r="V38" s="621"/>
      <c r="W38" s="621"/>
      <c r="X38" s="621"/>
      <c r="Y38" s="621"/>
      <c r="Z38" s="621"/>
      <c r="AA38" s="621"/>
      <c r="AB38" s="621"/>
      <c r="AC38" s="621"/>
    </row>
    <row r="39" ht="14.25" customHeight="1" outlineLevel="1">
      <c r="A39" s="633"/>
      <c r="B39" s="826" t="s">
        <v>2380</v>
      </c>
      <c r="C39" s="1341"/>
      <c r="D39" s="1341"/>
      <c r="E39" s="826" t="s">
        <v>2378</v>
      </c>
      <c r="F39" s="1465">
        <v>50.0</v>
      </c>
      <c r="G39" s="665">
        <v>39.0</v>
      </c>
      <c r="H39" s="665">
        <v>39.0</v>
      </c>
      <c r="I39" s="1424">
        <v>3.8</v>
      </c>
      <c r="J39" s="1006">
        <f t="shared" si="19"/>
        <v>0.09743589744</v>
      </c>
      <c r="K39" s="1426">
        <f t="shared" si="20"/>
        <v>35.2</v>
      </c>
      <c r="L39" s="787">
        <f t="shared" si="21"/>
        <v>9.263157895</v>
      </c>
      <c r="M39" s="661"/>
      <c r="N39" s="655"/>
      <c r="O39" s="672">
        <v>39.0</v>
      </c>
      <c r="P39" s="1419"/>
      <c r="Q39" s="621"/>
      <c r="R39" s="621"/>
      <c r="S39" s="621"/>
      <c r="T39" s="621"/>
      <c r="U39" s="621"/>
      <c r="V39" s="621"/>
      <c r="W39" s="621"/>
      <c r="X39" s="621"/>
      <c r="Y39" s="621"/>
      <c r="Z39" s="621"/>
      <c r="AA39" s="621"/>
      <c r="AB39" s="621"/>
      <c r="AC39" s="621"/>
    </row>
    <row r="40" ht="14.25" customHeight="1">
      <c r="A40" s="1365"/>
      <c r="B40" s="1343" t="s">
        <v>564</v>
      </c>
      <c r="C40" s="1343"/>
      <c r="D40" s="670"/>
      <c r="E40" s="670"/>
      <c r="F40" s="641"/>
      <c r="G40" s="658"/>
      <c r="H40" s="658"/>
      <c r="I40" s="1418"/>
      <c r="J40" s="536"/>
      <c r="K40" s="643"/>
      <c r="L40" s="536"/>
      <c r="M40" s="645"/>
      <c r="N40" s="536"/>
      <c r="O40" s="701"/>
      <c r="P40" s="1419"/>
      <c r="Q40" s="621"/>
      <c r="R40" s="621"/>
      <c r="S40" s="621"/>
      <c r="T40" s="621"/>
      <c r="U40" s="621"/>
      <c r="V40" s="621"/>
      <c r="W40" s="621"/>
      <c r="X40" s="621"/>
      <c r="Y40" s="621"/>
      <c r="Z40" s="621"/>
      <c r="AA40" s="621"/>
      <c r="AB40" s="621"/>
      <c r="AC40" s="621"/>
    </row>
    <row r="41" ht="14.25" customHeight="1" outlineLevel="1">
      <c r="A41" s="633"/>
      <c r="B41" s="1341" t="s">
        <v>2381</v>
      </c>
      <c r="C41" s="1341"/>
      <c r="D41" s="1341"/>
      <c r="E41" s="826" t="s">
        <v>2007</v>
      </c>
      <c r="F41" s="1413">
        <v>30.0</v>
      </c>
      <c r="G41" s="665">
        <v>129.0</v>
      </c>
      <c r="H41" s="665">
        <v>129.0</v>
      </c>
      <c r="I41" s="1424">
        <v>19.39</v>
      </c>
      <c r="J41" s="1431">
        <f t="shared" ref="J41:J50" si="22">I41/H41</f>
        <v>0.1503100775</v>
      </c>
      <c r="K41" s="1426">
        <f t="shared" ref="K41:K50" si="23">O41-I41</f>
        <v>99.61</v>
      </c>
      <c r="L41" s="787">
        <f t="shared" ref="L41:L50" si="24">O41/I41-1</f>
        <v>5.137184116</v>
      </c>
      <c r="M41" s="661"/>
      <c r="N41" s="655" t="s">
        <v>313</v>
      </c>
      <c r="O41" s="647">
        <v>119.0</v>
      </c>
      <c r="P41" s="621"/>
      <c r="Q41" s="621"/>
      <c r="R41" s="621"/>
      <c r="S41" s="621"/>
      <c r="T41" s="621"/>
      <c r="U41" s="621"/>
      <c r="V41" s="621"/>
      <c r="W41" s="621"/>
      <c r="X41" s="621"/>
      <c r="Y41" s="621"/>
      <c r="Z41" s="621"/>
      <c r="AA41" s="621"/>
      <c r="AB41" s="621"/>
      <c r="AC41" s="621"/>
    </row>
    <row r="42" ht="14.25" customHeight="1" outlineLevel="1">
      <c r="A42" s="633"/>
      <c r="B42" s="1341" t="s">
        <v>2382</v>
      </c>
      <c r="C42" s="1341"/>
      <c r="D42" s="1341"/>
      <c r="E42" s="826" t="s">
        <v>2007</v>
      </c>
      <c r="F42" s="1413">
        <v>60.0</v>
      </c>
      <c r="G42" s="665">
        <v>219.0</v>
      </c>
      <c r="H42" s="665">
        <v>219.0</v>
      </c>
      <c r="I42" s="1424">
        <v>21.78</v>
      </c>
      <c r="J42" s="1431">
        <f t="shared" si="22"/>
        <v>0.09945205479</v>
      </c>
      <c r="K42" s="1426">
        <f t="shared" si="23"/>
        <v>177.22</v>
      </c>
      <c r="L42" s="787">
        <f t="shared" si="24"/>
        <v>8.136822773</v>
      </c>
      <c r="M42" s="661"/>
      <c r="N42" s="655" t="s">
        <v>313</v>
      </c>
      <c r="O42" s="647">
        <v>199.0</v>
      </c>
      <c r="P42" s="1419"/>
      <c r="Q42" s="621"/>
      <c r="R42" s="621"/>
      <c r="S42" s="621"/>
      <c r="T42" s="621"/>
      <c r="U42" s="621"/>
      <c r="V42" s="621"/>
      <c r="W42" s="621"/>
      <c r="X42" s="621"/>
      <c r="Y42" s="621"/>
      <c r="Z42" s="621"/>
      <c r="AA42" s="621"/>
      <c r="AB42" s="621"/>
      <c r="AC42" s="621"/>
    </row>
    <row r="43" ht="14.25" customHeight="1" outlineLevel="1">
      <c r="A43" s="1420"/>
      <c r="B43" s="1341" t="s">
        <v>2005</v>
      </c>
      <c r="C43" s="1341" t="s">
        <v>2006</v>
      </c>
      <c r="D43" s="1341"/>
      <c r="E43" s="826" t="s">
        <v>2007</v>
      </c>
      <c r="F43" s="1430">
        <v>180.0</v>
      </c>
      <c r="G43" s="665">
        <v>159.0</v>
      </c>
      <c r="H43" s="665">
        <v>159.0</v>
      </c>
      <c r="I43" s="684">
        <v>20.08</v>
      </c>
      <c r="J43" s="1431">
        <f t="shared" si="22"/>
        <v>0.1262893082</v>
      </c>
      <c r="K43" s="531">
        <f t="shared" si="23"/>
        <v>138.92</v>
      </c>
      <c r="L43" s="532">
        <f t="shared" si="24"/>
        <v>6.918326693</v>
      </c>
      <c r="M43" s="654"/>
      <c r="N43" s="655" t="s">
        <v>313</v>
      </c>
      <c r="O43" s="672">
        <v>159.0</v>
      </c>
      <c r="P43" s="1419"/>
      <c r="Q43" s="621"/>
      <c r="R43" s="621"/>
      <c r="S43" s="621"/>
      <c r="T43" s="621"/>
      <c r="U43" s="621"/>
      <c r="V43" s="621"/>
      <c r="W43" s="621"/>
      <c r="X43" s="621"/>
      <c r="Y43" s="621"/>
      <c r="Z43" s="621"/>
      <c r="AA43" s="621"/>
      <c r="AB43" s="621"/>
      <c r="AC43" s="621"/>
    </row>
    <row r="44" ht="14.25" customHeight="1" outlineLevel="1">
      <c r="A44" s="1420"/>
      <c r="B44" s="1341" t="s">
        <v>2008</v>
      </c>
      <c r="C44" s="1341" t="s">
        <v>2009</v>
      </c>
      <c r="D44" s="1341"/>
      <c r="E44" s="826" t="s">
        <v>2007</v>
      </c>
      <c r="F44" s="1430">
        <v>340.0</v>
      </c>
      <c r="G44" s="665">
        <v>249.0</v>
      </c>
      <c r="H44" s="665">
        <v>249.0</v>
      </c>
      <c r="I44" s="684">
        <v>27.92</v>
      </c>
      <c r="J44" s="1431">
        <f t="shared" si="22"/>
        <v>0.1121285141</v>
      </c>
      <c r="K44" s="531">
        <f t="shared" si="23"/>
        <v>211.08</v>
      </c>
      <c r="L44" s="532">
        <f t="shared" si="24"/>
        <v>7.56017192</v>
      </c>
      <c r="M44" s="654"/>
      <c r="N44" s="655" t="s">
        <v>313</v>
      </c>
      <c r="O44" s="672">
        <v>239.0</v>
      </c>
      <c r="P44" s="1419"/>
      <c r="Q44" s="621"/>
      <c r="R44" s="621"/>
      <c r="S44" s="621"/>
      <c r="T44" s="621"/>
      <c r="U44" s="621"/>
      <c r="V44" s="621"/>
      <c r="W44" s="621"/>
      <c r="X44" s="621"/>
      <c r="Y44" s="621"/>
      <c r="Z44" s="621"/>
      <c r="AA44" s="621"/>
      <c r="AB44" s="621"/>
      <c r="AC44" s="621"/>
    </row>
    <row r="45" ht="14.25" customHeight="1" outlineLevel="1">
      <c r="A45" s="1420"/>
      <c r="B45" s="1341" t="s">
        <v>2010</v>
      </c>
      <c r="C45" s="1341" t="s">
        <v>2012</v>
      </c>
      <c r="D45" s="1341" t="s">
        <v>2011</v>
      </c>
      <c r="E45" s="826" t="s">
        <v>2007</v>
      </c>
      <c r="F45" s="1430">
        <v>200.0</v>
      </c>
      <c r="G45" s="665">
        <v>189.0</v>
      </c>
      <c r="H45" s="665">
        <v>189.0</v>
      </c>
      <c r="I45" s="684">
        <v>37.21</v>
      </c>
      <c r="J45" s="1431">
        <f t="shared" si="22"/>
        <v>0.1968783069</v>
      </c>
      <c r="K45" s="531">
        <f t="shared" si="23"/>
        <v>141.79</v>
      </c>
      <c r="L45" s="532">
        <f t="shared" si="24"/>
        <v>3.810534802</v>
      </c>
      <c r="M45" s="654"/>
      <c r="N45" s="655" t="s">
        <v>313</v>
      </c>
      <c r="O45" s="672">
        <v>179.0</v>
      </c>
      <c r="P45" s="1419"/>
      <c r="Q45" s="621"/>
      <c r="R45" s="621"/>
      <c r="S45" s="621"/>
      <c r="T45" s="621"/>
      <c r="U45" s="621"/>
      <c r="V45" s="621"/>
      <c r="W45" s="621"/>
      <c r="X45" s="621"/>
      <c r="Y45" s="621"/>
      <c r="Z45" s="621"/>
      <c r="AA45" s="621"/>
      <c r="AB45" s="621"/>
      <c r="AC45" s="621"/>
    </row>
    <row r="46" ht="14.25" customHeight="1" outlineLevel="1">
      <c r="A46" s="1420"/>
      <c r="B46" s="1341" t="s">
        <v>2013</v>
      </c>
      <c r="C46" s="1341" t="s">
        <v>2014</v>
      </c>
      <c r="D46" s="1341" t="s">
        <v>1075</v>
      </c>
      <c r="E46" s="826" t="s">
        <v>2007</v>
      </c>
      <c r="F46" s="1430">
        <v>340.0</v>
      </c>
      <c r="G46" s="665">
        <v>319.0</v>
      </c>
      <c r="H46" s="665">
        <v>319.0</v>
      </c>
      <c r="I46" s="684">
        <v>51.01</v>
      </c>
      <c r="J46" s="1431">
        <f t="shared" si="22"/>
        <v>0.1599059561</v>
      </c>
      <c r="K46" s="531">
        <f t="shared" si="23"/>
        <v>247.99</v>
      </c>
      <c r="L46" s="532">
        <f t="shared" si="24"/>
        <v>4.861595766</v>
      </c>
      <c r="M46" s="654"/>
      <c r="N46" s="655" t="s">
        <v>313</v>
      </c>
      <c r="O46" s="672">
        <v>299.0</v>
      </c>
      <c r="P46" s="1419"/>
      <c r="Q46" s="621"/>
      <c r="R46" s="621"/>
      <c r="S46" s="621"/>
      <c r="T46" s="621"/>
      <c r="U46" s="621"/>
      <c r="V46" s="621"/>
      <c r="W46" s="621"/>
      <c r="X46" s="621"/>
      <c r="Y46" s="621"/>
      <c r="Z46" s="621"/>
      <c r="AA46" s="621"/>
      <c r="AB46" s="621"/>
      <c r="AC46" s="621"/>
    </row>
    <row r="47" ht="14.25" customHeight="1" outlineLevel="1">
      <c r="A47" s="1420"/>
      <c r="B47" s="1341" t="s">
        <v>2015</v>
      </c>
      <c r="C47" s="1341" t="s">
        <v>2012</v>
      </c>
      <c r="D47" s="1341"/>
      <c r="E47" s="826" t="s">
        <v>2007</v>
      </c>
      <c r="F47" s="1430">
        <v>200.0</v>
      </c>
      <c r="G47" s="665">
        <v>189.0</v>
      </c>
      <c r="H47" s="665">
        <v>189.0</v>
      </c>
      <c r="I47" s="684">
        <v>36.99</v>
      </c>
      <c r="J47" s="1431">
        <f t="shared" si="22"/>
        <v>0.1957142857</v>
      </c>
      <c r="K47" s="531">
        <f t="shared" si="23"/>
        <v>142.01</v>
      </c>
      <c r="L47" s="532">
        <f t="shared" si="24"/>
        <v>3.839145715</v>
      </c>
      <c r="M47" s="654"/>
      <c r="N47" s="655" t="s">
        <v>313</v>
      </c>
      <c r="O47" s="672">
        <v>179.0</v>
      </c>
      <c r="P47" s="1419"/>
      <c r="Q47" s="621"/>
      <c r="R47" s="621"/>
      <c r="S47" s="621"/>
      <c r="T47" s="621"/>
      <c r="U47" s="621"/>
      <c r="V47" s="621"/>
      <c r="W47" s="621"/>
      <c r="X47" s="621"/>
      <c r="Y47" s="621"/>
      <c r="Z47" s="621"/>
      <c r="AA47" s="621"/>
      <c r="AB47" s="621"/>
      <c r="AC47" s="621"/>
    </row>
    <row r="48" ht="14.25" customHeight="1" outlineLevel="1">
      <c r="A48" s="1420"/>
      <c r="B48" s="1341" t="s">
        <v>2016</v>
      </c>
      <c r="C48" s="1341" t="s">
        <v>2014</v>
      </c>
      <c r="D48" s="1341"/>
      <c r="E48" s="826" t="s">
        <v>2007</v>
      </c>
      <c r="F48" s="1430">
        <v>400.0</v>
      </c>
      <c r="G48" s="665">
        <v>319.0</v>
      </c>
      <c r="H48" s="665">
        <v>319.0</v>
      </c>
      <c r="I48" s="684">
        <v>47.05</v>
      </c>
      <c r="J48" s="1431">
        <f t="shared" si="22"/>
        <v>0.147492163</v>
      </c>
      <c r="K48" s="531">
        <f t="shared" si="23"/>
        <v>251.95</v>
      </c>
      <c r="L48" s="532">
        <f t="shared" si="24"/>
        <v>5.354941552</v>
      </c>
      <c r="M48" s="654"/>
      <c r="N48" s="655" t="s">
        <v>313</v>
      </c>
      <c r="O48" s="672">
        <v>299.0</v>
      </c>
      <c r="P48" s="1419"/>
      <c r="Q48" s="621"/>
      <c r="R48" s="621"/>
      <c r="S48" s="621"/>
      <c r="T48" s="621"/>
      <c r="U48" s="621"/>
      <c r="V48" s="621"/>
      <c r="W48" s="621"/>
      <c r="X48" s="621"/>
      <c r="Y48" s="621"/>
      <c r="Z48" s="621"/>
      <c r="AA48" s="621"/>
      <c r="AB48" s="621"/>
      <c r="AC48" s="621"/>
    </row>
    <row r="49" ht="14.25" customHeight="1" outlineLevel="1">
      <c r="A49" s="1420"/>
      <c r="B49" s="1341" t="s">
        <v>2017</v>
      </c>
      <c r="C49" s="1341" t="s">
        <v>2018</v>
      </c>
      <c r="D49" s="1341"/>
      <c r="E49" s="826" t="s">
        <v>2007</v>
      </c>
      <c r="F49" s="1430">
        <v>200.0</v>
      </c>
      <c r="G49" s="665">
        <v>289.0</v>
      </c>
      <c r="H49" s="665">
        <v>289.0</v>
      </c>
      <c r="I49" s="684">
        <v>53.49</v>
      </c>
      <c r="J49" s="1431">
        <f t="shared" si="22"/>
        <v>0.1850865052</v>
      </c>
      <c r="K49" s="531">
        <f t="shared" si="23"/>
        <v>225.51</v>
      </c>
      <c r="L49" s="532">
        <f t="shared" si="24"/>
        <v>4.215928211</v>
      </c>
      <c r="M49" s="654"/>
      <c r="N49" s="655" t="s">
        <v>313</v>
      </c>
      <c r="O49" s="672">
        <v>279.0</v>
      </c>
      <c r="P49" s="1419"/>
      <c r="Q49" s="621"/>
      <c r="R49" s="621"/>
      <c r="S49" s="621"/>
      <c r="T49" s="621"/>
      <c r="U49" s="621"/>
      <c r="V49" s="621"/>
      <c r="W49" s="621"/>
      <c r="X49" s="621"/>
      <c r="Y49" s="621"/>
      <c r="Z49" s="621"/>
      <c r="AA49" s="621"/>
      <c r="AB49" s="621"/>
      <c r="AC49" s="621"/>
    </row>
    <row r="50" ht="14.25" customHeight="1" outlineLevel="1">
      <c r="A50" s="1420"/>
      <c r="B50" s="1341" t="s">
        <v>2019</v>
      </c>
      <c r="C50" s="1341" t="s">
        <v>2020</v>
      </c>
      <c r="D50" s="1341"/>
      <c r="E50" s="826" t="s">
        <v>2007</v>
      </c>
      <c r="F50" s="1430">
        <v>400.0</v>
      </c>
      <c r="G50" s="653">
        <v>439.0</v>
      </c>
      <c r="H50" s="653">
        <v>439.0</v>
      </c>
      <c r="I50" s="684">
        <v>94.14</v>
      </c>
      <c r="J50" s="1431">
        <f t="shared" si="22"/>
        <v>0.2144419134</v>
      </c>
      <c r="K50" s="531">
        <f t="shared" si="23"/>
        <v>304.86</v>
      </c>
      <c r="L50" s="532">
        <f t="shared" si="24"/>
        <v>3.238368388</v>
      </c>
      <c r="M50" s="654"/>
      <c r="N50" s="655" t="s">
        <v>313</v>
      </c>
      <c r="O50" s="656">
        <v>399.0</v>
      </c>
      <c r="P50" s="1419"/>
      <c r="Q50" s="621"/>
      <c r="R50" s="621"/>
      <c r="S50" s="621"/>
      <c r="T50" s="621"/>
      <c r="U50" s="621"/>
      <c r="V50" s="621"/>
      <c r="W50" s="621"/>
      <c r="X50" s="621"/>
      <c r="Y50" s="621"/>
      <c r="Z50" s="621"/>
      <c r="AA50" s="621"/>
      <c r="AB50" s="621"/>
      <c r="AC50" s="621"/>
    </row>
    <row r="51" ht="14.25" customHeight="1">
      <c r="A51" s="1365"/>
      <c r="B51" s="1343" t="s">
        <v>920</v>
      </c>
      <c r="C51" s="670" t="s">
        <v>921</v>
      </c>
      <c r="D51" s="670" t="s">
        <v>921</v>
      </c>
      <c r="E51" s="670"/>
      <c r="F51" s="641"/>
      <c r="G51" s="658"/>
      <c r="H51" s="658"/>
      <c r="I51" s="1418"/>
      <c r="J51" s="536"/>
      <c r="K51" s="643"/>
      <c r="L51" s="536"/>
      <c r="M51" s="645"/>
      <c r="N51" s="670"/>
      <c r="O51" s="701"/>
      <c r="P51" s="1419"/>
      <c r="Q51" s="621"/>
      <c r="R51" s="621"/>
      <c r="S51" s="621"/>
      <c r="T51" s="621"/>
      <c r="U51" s="621"/>
      <c r="V51" s="621"/>
      <c r="W51" s="621"/>
      <c r="X51" s="621"/>
      <c r="Y51" s="621"/>
      <c r="Z51" s="621"/>
      <c r="AA51" s="621"/>
      <c r="AB51" s="621"/>
      <c r="AC51" s="621"/>
    </row>
    <row r="52" ht="14.25" customHeight="1" outlineLevel="1">
      <c r="A52" s="633"/>
      <c r="B52" s="1341" t="s">
        <v>2383</v>
      </c>
      <c r="C52" s="1341" t="s">
        <v>2384</v>
      </c>
      <c r="D52" s="1341" t="s">
        <v>2011</v>
      </c>
      <c r="E52" s="1341"/>
      <c r="F52" s="1413">
        <v>250.0</v>
      </c>
      <c r="G52" s="665">
        <v>299.0</v>
      </c>
      <c r="H52" s="665">
        <v>299.0</v>
      </c>
      <c r="I52" s="1424">
        <v>56.34</v>
      </c>
      <c r="J52" s="1480">
        <f t="shared" ref="J52:J55" si="25">I52/O52</f>
        <v>0.1949480969</v>
      </c>
      <c r="K52" s="1426">
        <f t="shared" ref="K52:K55" si="26">O52-I52</f>
        <v>232.66</v>
      </c>
      <c r="L52" s="787">
        <f t="shared" ref="L52:L55" si="27">O52/I52-1</f>
        <v>4.129570465</v>
      </c>
      <c r="M52" s="661"/>
      <c r="N52" s="655" t="s">
        <v>313</v>
      </c>
      <c r="O52" s="672">
        <v>289.0</v>
      </c>
      <c r="P52" s="564"/>
      <c r="Q52" s="621"/>
      <c r="R52" s="621"/>
      <c r="S52" s="621"/>
      <c r="T52" s="621"/>
      <c r="U52" s="621"/>
      <c r="V52" s="621"/>
      <c r="W52" s="621"/>
      <c r="X52" s="621"/>
      <c r="Y52" s="621"/>
      <c r="Z52" s="621"/>
      <c r="AA52" s="621"/>
      <c r="AB52" s="621"/>
      <c r="AC52" s="621"/>
    </row>
    <row r="53" ht="14.25" customHeight="1" outlineLevel="1">
      <c r="A53" s="633"/>
      <c r="B53" s="1341" t="s">
        <v>1076</v>
      </c>
      <c r="C53" s="1341" t="s">
        <v>2385</v>
      </c>
      <c r="D53" s="1341" t="s">
        <v>1075</v>
      </c>
      <c r="E53" s="1341"/>
      <c r="F53" s="1413">
        <v>340.0</v>
      </c>
      <c r="G53" s="665">
        <v>399.0</v>
      </c>
      <c r="H53" s="665">
        <v>399.0</v>
      </c>
      <c r="I53" s="1424">
        <v>83.17</v>
      </c>
      <c r="J53" s="1436">
        <f t="shared" si="25"/>
        <v>0.2084461153</v>
      </c>
      <c r="K53" s="1426">
        <f t="shared" si="26"/>
        <v>315.83</v>
      </c>
      <c r="L53" s="787">
        <f t="shared" si="27"/>
        <v>3.79740291</v>
      </c>
      <c r="M53" s="661"/>
      <c r="N53" s="655" t="s">
        <v>313</v>
      </c>
      <c r="O53" s="672">
        <v>399.0</v>
      </c>
      <c r="P53" s="1419"/>
      <c r="Q53" s="621"/>
      <c r="R53" s="621"/>
      <c r="S53" s="621"/>
      <c r="T53" s="621"/>
      <c r="U53" s="621"/>
      <c r="V53" s="621"/>
      <c r="W53" s="621"/>
      <c r="X53" s="621"/>
      <c r="Y53" s="621"/>
      <c r="Z53" s="621"/>
      <c r="AA53" s="621"/>
      <c r="AB53" s="621"/>
      <c r="AC53" s="621"/>
    </row>
    <row r="54" ht="14.25" customHeight="1" outlineLevel="1">
      <c r="A54" s="633"/>
      <c r="B54" s="1341" t="s">
        <v>2386</v>
      </c>
      <c r="C54" s="1341" t="s">
        <v>2387</v>
      </c>
      <c r="D54" s="1341"/>
      <c r="E54" s="1341"/>
      <c r="F54" s="1413">
        <v>200.0</v>
      </c>
      <c r="G54" s="665">
        <v>299.0</v>
      </c>
      <c r="H54" s="665">
        <v>299.0</v>
      </c>
      <c r="I54" s="1424">
        <v>36.99</v>
      </c>
      <c r="J54" s="1481">
        <f t="shared" si="25"/>
        <v>0.1279930796</v>
      </c>
      <c r="K54" s="1426">
        <f t="shared" si="26"/>
        <v>252.01</v>
      </c>
      <c r="L54" s="787">
        <f t="shared" si="27"/>
        <v>6.812922411</v>
      </c>
      <c r="M54" s="661"/>
      <c r="N54" s="655" t="s">
        <v>313</v>
      </c>
      <c r="O54" s="672">
        <v>289.0</v>
      </c>
      <c r="P54" s="1419"/>
      <c r="Q54" s="621"/>
      <c r="R54" s="621"/>
      <c r="S54" s="621"/>
      <c r="T54" s="621"/>
      <c r="U54" s="621"/>
      <c r="V54" s="621"/>
      <c r="W54" s="621"/>
      <c r="X54" s="621"/>
      <c r="Y54" s="621"/>
      <c r="Z54" s="621"/>
      <c r="AA54" s="621"/>
      <c r="AB54" s="621"/>
      <c r="AC54" s="621"/>
    </row>
    <row r="55" ht="14.25" customHeight="1" outlineLevel="1">
      <c r="A55" s="633"/>
      <c r="B55" s="1341" t="s">
        <v>1077</v>
      </c>
      <c r="C55" s="1341" t="s">
        <v>2385</v>
      </c>
      <c r="D55" s="1341"/>
      <c r="E55" s="1341"/>
      <c r="F55" s="1413">
        <v>400.0</v>
      </c>
      <c r="G55" s="665">
        <v>399.0</v>
      </c>
      <c r="H55" s="665">
        <v>399.0</v>
      </c>
      <c r="I55" s="1424">
        <v>82.89</v>
      </c>
      <c r="J55" s="1482">
        <f t="shared" si="25"/>
        <v>0.2077443609</v>
      </c>
      <c r="K55" s="1426">
        <f t="shared" si="26"/>
        <v>316.11</v>
      </c>
      <c r="L55" s="787">
        <f t="shared" si="27"/>
        <v>3.813608397</v>
      </c>
      <c r="M55" s="661"/>
      <c r="N55" s="655" t="s">
        <v>313</v>
      </c>
      <c r="O55" s="672">
        <v>399.0</v>
      </c>
      <c r="P55" s="1419"/>
      <c r="Q55" s="621"/>
      <c r="R55" s="621"/>
      <c r="S55" s="621"/>
      <c r="T55" s="621"/>
      <c r="U55" s="621"/>
      <c r="V55" s="621"/>
      <c r="W55" s="621"/>
      <c r="X55" s="621"/>
      <c r="Y55" s="621"/>
      <c r="Z55" s="621"/>
      <c r="AA55" s="621"/>
      <c r="AB55" s="621"/>
      <c r="AC55" s="621"/>
    </row>
    <row r="56" ht="14.25" customHeight="1">
      <c r="A56" s="1365"/>
      <c r="B56" s="1343" t="s">
        <v>926</v>
      </c>
      <c r="C56" s="670"/>
      <c r="D56" s="670"/>
      <c r="E56" s="670"/>
      <c r="F56" s="641"/>
      <c r="G56" s="658"/>
      <c r="H56" s="658"/>
      <c r="I56" s="1418"/>
      <c r="J56" s="536"/>
      <c r="K56" s="643"/>
      <c r="L56" s="536"/>
      <c r="M56" s="645"/>
      <c r="N56" s="670"/>
      <c r="O56" s="701"/>
      <c r="P56" s="1419"/>
      <c r="Q56" s="621"/>
      <c r="R56" s="621"/>
      <c r="S56" s="621"/>
      <c r="T56" s="621"/>
      <c r="U56" s="621"/>
      <c r="V56" s="621"/>
      <c r="W56" s="621"/>
      <c r="X56" s="621"/>
      <c r="Y56" s="621"/>
      <c r="Z56" s="621"/>
      <c r="AA56" s="621"/>
      <c r="AB56" s="621"/>
      <c r="AC56" s="621"/>
    </row>
    <row r="57" ht="14.25" customHeight="1" outlineLevel="1">
      <c r="A57" s="633"/>
      <c r="B57" s="1341" t="s">
        <v>911</v>
      </c>
      <c r="C57" s="1341"/>
      <c r="D57" s="1341"/>
      <c r="E57" s="1341"/>
      <c r="F57" s="1413">
        <v>5.0</v>
      </c>
      <c r="G57" s="658">
        <v>29.0</v>
      </c>
      <c r="H57" s="658">
        <v>29.0</v>
      </c>
      <c r="I57" s="1424">
        <v>2.63</v>
      </c>
      <c r="J57" s="1483">
        <f t="shared" ref="J57:J58" si="28">I57/O57</f>
        <v>0.09068965517</v>
      </c>
      <c r="K57" s="1426">
        <f t="shared" ref="K57:K58" si="29">O57-I57</f>
        <v>26.37</v>
      </c>
      <c r="L57" s="787">
        <f t="shared" ref="L57:L58" si="30">O57/I57-1</f>
        <v>10.02661597</v>
      </c>
      <c r="M57" s="661"/>
      <c r="N57" s="655" t="s">
        <v>313</v>
      </c>
      <c r="O57" s="647">
        <v>29.0</v>
      </c>
      <c r="P57" s="1419"/>
      <c r="Q57" s="621"/>
      <c r="R57" s="621"/>
      <c r="S57" s="621"/>
      <c r="T57" s="621"/>
      <c r="U57" s="621"/>
      <c r="V57" s="621"/>
      <c r="W57" s="621"/>
      <c r="X57" s="621"/>
      <c r="Y57" s="621"/>
      <c r="Z57" s="621"/>
      <c r="AA57" s="621"/>
      <c r="AB57" s="621"/>
      <c r="AC57" s="621"/>
    </row>
    <row r="58" ht="14.25" customHeight="1" outlineLevel="1">
      <c r="A58" s="633"/>
      <c r="B58" s="1341" t="s">
        <v>927</v>
      </c>
      <c r="C58" s="1341"/>
      <c r="D58" s="1341"/>
      <c r="E58" s="1341"/>
      <c r="F58" s="1413">
        <v>10.0</v>
      </c>
      <c r="G58" s="665">
        <v>39.0</v>
      </c>
      <c r="H58" s="665">
        <v>39.0</v>
      </c>
      <c r="I58" s="1424">
        <v>7.76</v>
      </c>
      <c r="J58" s="1484">
        <f t="shared" si="28"/>
        <v>0.198974359</v>
      </c>
      <c r="K58" s="1426">
        <f t="shared" si="29"/>
        <v>31.24</v>
      </c>
      <c r="L58" s="787">
        <f t="shared" si="30"/>
        <v>4.025773196</v>
      </c>
      <c r="M58" s="661"/>
      <c r="N58" s="655" t="s">
        <v>313</v>
      </c>
      <c r="O58" s="672">
        <v>39.0</v>
      </c>
      <c r="P58" s="1419"/>
      <c r="Q58" s="621"/>
      <c r="R58" s="621"/>
      <c r="S58" s="621"/>
      <c r="T58" s="621"/>
      <c r="U58" s="621"/>
      <c r="V58" s="621"/>
      <c r="W58" s="621"/>
      <c r="X58" s="621"/>
      <c r="Y58" s="621"/>
      <c r="Z58" s="621"/>
      <c r="AA58" s="621"/>
      <c r="AB58" s="621"/>
      <c r="AC58" s="621"/>
    </row>
    <row r="59" ht="14.25" customHeight="1">
      <c r="A59" s="1365"/>
      <c r="B59" s="1343" t="s">
        <v>1024</v>
      </c>
      <c r="C59" s="670"/>
      <c r="D59" s="670"/>
      <c r="E59" s="670"/>
      <c r="F59" s="641"/>
      <c r="G59" s="658"/>
      <c r="H59" s="658"/>
      <c r="I59" s="1418"/>
      <c r="J59" s="536"/>
      <c r="K59" s="643"/>
      <c r="L59" s="536"/>
      <c r="M59" s="645"/>
      <c r="N59" s="670"/>
      <c r="O59" s="701"/>
      <c r="P59" s="1419"/>
      <c r="Q59" s="621"/>
      <c r="R59" s="621"/>
      <c r="S59" s="621"/>
      <c r="T59" s="621"/>
      <c r="U59" s="621"/>
      <c r="V59" s="621"/>
      <c r="W59" s="621"/>
      <c r="X59" s="621"/>
      <c r="Y59" s="621"/>
      <c r="Z59" s="621"/>
      <c r="AA59" s="621"/>
      <c r="AB59" s="621"/>
      <c r="AC59" s="621"/>
    </row>
    <row r="60" ht="14.25" customHeight="1" outlineLevel="1">
      <c r="A60" s="633"/>
      <c r="B60" s="826" t="s">
        <v>2388</v>
      </c>
      <c r="C60" s="826" t="s">
        <v>2389</v>
      </c>
      <c r="D60" s="826" t="s">
        <v>2390</v>
      </c>
      <c r="E60" s="89"/>
      <c r="F60" s="1465">
        <v>400.0</v>
      </c>
      <c r="G60" s="665">
        <v>229.0</v>
      </c>
      <c r="H60" s="665">
        <v>229.0</v>
      </c>
      <c r="I60" s="1424">
        <v>22.95</v>
      </c>
      <c r="J60" s="774">
        <f t="shared" ref="J60:J72" si="31">I60/H60</f>
        <v>0.1002183406</v>
      </c>
      <c r="K60" s="1426">
        <f t="shared" ref="K60:K70" si="32">O60-I60</f>
        <v>206.05</v>
      </c>
      <c r="L60" s="787">
        <f t="shared" ref="L60:L70" si="33">O60/I60-1</f>
        <v>8.978213508</v>
      </c>
      <c r="M60" s="678"/>
      <c r="N60" s="655" t="s">
        <v>313</v>
      </c>
      <c r="O60" s="672">
        <v>229.0</v>
      </c>
      <c r="P60" s="1419"/>
      <c r="Q60" s="621"/>
      <c r="R60" s="621"/>
      <c r="S60" s="621"/>
      <c r="T60" s="621"/>
      <c r="U60" s="621"/>
      <c r="V60" s="621"/>
      <c r="W60" s="621"/>
      <c r="X60" s="621"/>
      <c r="Y60" s="621"/>
      <c r="Z60" s="621"/>
      <c r="AA60" s="621"/>
      <c r="AB60" s="621"/>
      <c r="AC60" s="621"/>
    </row>
    <row r="61" ht="14.25" customHeight="1" outlineLevel="1">
      <c r="A61" s="633"/>
      <c r="B61" s="826" t="s">
        <v>2391</v>
      </c>
      <c r="C61" s="826" t="s">
        <v>2392</v>
      </c>
      <c r="D61" s="826" t="s">
        <v>2390</v>
      </c>
      <c r="E61" s="1341"/>
      <c r="F61" s="1413">
        <v>1000.0</v>
      </c>
      <c r="G61" s="665">
        <v>399.0</v>
      </c>
      <c r="H61" s="665">
        <v>399.0</v>
      </c>
      <c r="I61" s="1424">
        <v>57.05</v>
      </c>
      <c r="J61" s="774">
        <f t="shared" si="31"/>
        <v>0.1429824561</v>
      </c>
      <c r="K61" s="1426">
        <f t="shared" si="32"/>
        <v>341.95</v>
      </c>
      <c r="L61" s="787">
        <f t="shared" si="33"/>
        <v>5.993865031</v>
      </c>
      <c r="M61" s="661"/>
      <c r="N61" s="681" t="s">
        <v>313</v>
      </c>
      <c r="O61" s="672">
        <v>399.0</v>
      </c>
      <c r="P61" s="1419"/>
      <c r="Q61" s="621"/>
      <c r="R61" s="621"/>
      <c r="S61" s="621"/>
      <c r="T61" s="621"/>
      <c r="U61" s="621"/>
      <c r="V61" s="621"/>
      <c r="W61" s="621"/>
      <c r="X61" s="621"/>
      <c r="Y61" s="621"/>
      <c r="Z61" s="621"/>
      <c r="AA61" s="621"/>
      <c r="AB61" s="621"/>
      <c r="AC61" s="621"/>
    </row>
    <row r="62" ht="14.25" customHeight="1" outlineLevel="1">
      <c r="A62" s="633"/>
      <c r="B62" s="826" t="s">
        <v>1025</v>
      </c>
      <c r="C62" s="1341" t="s">
        <v>2393</v>
      </c>
      <c r="D62" s="1341"/>
      <c r="E62" s="1341"/>
      <c r="F62" s="1465">
        <v>400.0</v>
      </c>
      <c r="G62" s="665">
        <v>229.0</v>
      </c>
      <c r="H62" s="665">
        <v>229.0</v>
      </c>
      <c r="I62" s="1424">
        <v>24.0</v>
      </c>
      <c r="J62" s="774">
        <f t="shared" si="31"/>
        <v>0.1048034934</v>
      </c>
      <c r="K62" s="531">
        <f t="shared" si="32"/>
        <v>205</v>
      </c>
      <c r="L62" s="532">
        <f t="shared" si="33"/>
        <v>8.541666667</v>
      </c>
      <c r="M62" s="678"/>
      <c r="N62" s="655" t="s">
        <v>313</v>
      </c>
      <c r="O62" s="672">
        <v>229.0</v>
      </c>
      <c r="P62" s="1419"/>
      <c r="Q62" s="621"/>
      <c r="R62" s="621"/>
      <c r="S62" s="621"/>
      <c r="T62" s="621"/>
      <c r="U62" s="621"/>
      <c r="V62" s="621"/>
      <c r="W62" s="621"/>
      <c r="X62" s="621"/>
      <c r="Y62" s="621"/>
      <c r="Z62" s="621"/>
      <c r="AA62" s="621"/>
      <c r="AB62" s="621"/>
      <c r="AC62" s="621"/>
    </row>
    <row r="63" ht="14.25" customHeight="1" outlineLevel="1">
      <c r="A63" s="633"/>
      <c r="B63" s="826" t="s">
        <v>1026</v>
      </c>
      <c r="C63" s="1341" t="s">
        <v>2021</v>
      </c>
      <c r="D63" s="1341"/>
      <c r="E63" s="1341"/>
      <c r="F63" s="1413">
        <v>1000.0</v>
      </c>
      <c r="G63" s="665">
        <v>399.0</v>
      </c>
      <c r="H63" s="665">
        <v>399.0</v>
      </c>
      <c r="I63" s="1424">
        <v>47.94</v>
      </c>
      <c r="J63" s="774">
        <f t="shared" si="31"/>
        <v>0.1201503759</v>
      </c>
      <c r="K63" s="531">
        <f t="shared" si="32"/>
        <v>351.06</v>
      </c>
      <c r="L63" s="532">
        <f t="shared" si="33"/>
        <v>7.32290363</v>
      </c>
      <c r="M63" s="661"/>
      <c r="N63" s="681" t="s">
        <v>313</v>
      </c>
      <c r="O63" s="672">
        <v>399.0</v>
      </c>
      <c r="P63" s="1419"/>
      <c r="Q63" s="621"/>
      <c r="R63" s="621"/>
      <c r="S63" s="621"/>
      <c r="T63" s="621"/>
      <c r="U63" s="621"/>
      <c r="V63" s="621"/>
      <c r="W63" s="621"/>
      <c r="X63" s="621"/>
      <c r="Y63" s="621"/>
      <c r="Z63" s="621"/>
      <c r="AA63" s="621"/>
      <c r="AB63" s="621"/>
      <c r="AC63" s="621"/>
    </row>
    <row r="64" ht="14.25" customHeight="1" outlineLevel="1">
      <c r="A64" s="633"/>
      <c r="B64" s="1341" t="s">
        <v>1027</v>
      </c>
      <c r="C64" s="1341" t="s">
        <v>2023</v>
      </c>
      <c r="D64" s="1349"/>
      <c r="E64" s="1349"/>
      <c r="F64" s="1430">
        <v>300.0</v>
      </c>
      <c r="G64" s="665">
        <v>279.0</v>
      </c>
      <c r="H64" s="665">
        <v>279.0</v>
      </c>
      <c r="I64" s="684">
        <v>22.29</v>
      </c>
      <c r="J64" s="774">
        <f t="shared" si="31"/>
        <v>0.07989247312</v>
      </c>
      <c r="K64" s="531">
        <f t="shared" si="32"/>
        <v>256.71</v>
      </c>
      <c r="L64" s="532">
        <f t="shared" si="33"/>
        <v>11.51682369</v>
      </c>
      <c r="M64" s="668"/>
      <c r="N64" s="655" t="s">
        <v>313</v>
      </c>
      <c r="O64" s="672">
        <v>279.0</v>
      </c>
      <c r="P64" s="1419"/>
      <c r="Q64" s="564"/>
      <c r="R64" s="564"/>
      <c r="S64" s="564"/>
      <c r="T64" s="564"/>
      <c r="U64" s="564"/>
      <c r="V64" s="564"/>
      <c r="W64" s="564"/>
      <c r="X64" s="564"/>
      <c r="Y64" s="564"/>
      <c r="Z64" s="564"/>
      <c r="AA64" s="564"/>
      <c r="AB64" s="564"/>
      <c r="AC64" s="564"/>
    </row>
    <row r="65" ht="14.25" customHeight="1" outlineLevel="1">
      <c r="A65" s="633"/>
      <c r="B65" s="826" t="s">
        <v>2304</v>
      </c>
      <c r="C65" s="1341" t="s">
        <v>2305</v>
      </c>
      <c r="D65" s="1341"/>
      <c r="E65" s="1341"/>
      <c r="F65" s="1430">
        <v>300.0</v>
      </c>
      <c r="G65" s="665">
        <v>279.0</v>
      </c>
      <c r="H65" s="665">
        <v>279.0</v>
      </c>
      <c r="I65" s="684">
        <v>42.7</v>
      </c>
      <c r="J65" s="774">
        <f t="shared" si="31"/>
        <v>0.153046595</v>
      </c>
      <c r="K65" s="531">
        <f t="shared" si="32"/>
        <v>236.3</v>
      </c>
      <c r="L65" s="532">
        <f t="shared" si="33"/>
        <v>5.533957845</v>
      </c>
      <c r="M65" s="668"/>
      <c r="N65" s="655" t="s">
        <v>313</v>
      </c>
      <c r="O65" s="672">
        <v>279.0</v>
      </c>
      <c r="P65" s="621"/>
      <c r="Q65" s="621"/>
      <c r="R65" s="621"/>
      <c r="S65" s="621"/>
      <c r="T65" s="621"/>
      <c r="U65" s="621"/>
      <c r="V65" s="621"/>
      <c r="W65" s="621"/>
      <c r="X65" s="621"/>
      <c r="Y65" s="621"/>
      <c r="Z65" s="621"/>
      <c r="AA65" s="621"/>
      <c r="AB65" s="621"/>
      <c r="AC65" s="621"/>
    </row>
    <row r="66" ht="16.5" customHeight="1" outlineLevel="1">
      <c r="A66" s="633"/>
      <c r="B66" s="826" t="s">
        <v>2394</v>
      </c>
      <c r="C66" s="826" t="s">
        <v>2395</v>
      </c>
      <c r="D66" s="826" t="s">
        <v>2396</v>
      </c>
      <c r="E66" s="1341"/>
      <c r="F66" s="1467">
        <v>300.0</v>
      </c>
      <c r="G66" s="665">
        <v>279.0</v>
      </c>
      <c r="H66" s="665">
        <v>279.0</v>
      </c>
      <c r="I66" s="684">
        <v>43.24</v>
      </c>
      <c r="J66" s="774">
        <f t="shared" si="31"/>
        <v>0.1549820789</v>
      </c>
      <c r="K66" s="541">
        <f t="shared" si="32"/>
        <v>235.76</v>
      </c>
      <c r="L66" s="542">
        <f t="shared" si="33"/>
        <v>5.452358927</v>
      </c>
      <c r="M66" s="661"/>
      <c r="N66" s="655" t="s">
        <v>313</v>
      </c>
      <c r="O66" s="672">
        <v>279.0</v>
      </c>
      <c r="P66" s="1459"/>
      <c r="Q66" s="1459"/>
      <c r="R66" s="1459"/>
      <c r="S66" s="1459"/>
      <c r="T66" s="1459"/>
      <c r="U66" s="1459"/>
      <c r="V66" s="1459"/>
      <c r="W66" s="1459"/>
      <c r="X66" s="1459"/>
      <c r="Y66" s="1459"/>
      <c r="Z66" s="1459"/>
      <c r="AA66" s="1459"/>
      <c r="AB66" s="1459"/>
      <c r="AC66" s="1459"/>
    </row>
    <row r="67" ht="14.25" customHeight="1" outlineLevel="1">
      <c r="A67" s="633"/>
      <c r="B67" s="826" t="s">
        <v>1028</v>
      </c>
      <c r="C67" s="826" t="s">
        <v>2397</v>
      </c>
      <c r="D67" s="826" t="s">
        <v>1029</v>
      </c>
      <c r="E67" s="1341"/>
      <c r="F67" s="1467">
        <v>350.0</v>
      </c>
      <c r="G67" s="665">
        <v>279.0</v>
      </c>
      <c r="H67" s="665">
        <v>279.0</v>
      </c>
      <c r="I67" s="684">
        <v>17.52</v>
      </c>
      <c r="J67" s="774">
        <f t="shared" si="31"/>
        <v>0.06279569892</v>
      </c>
      <c r="K67" s="541">
        <f t="shared" si="32"/>
        <v>261.48</v>
      </c>
      <c r="L67" s="542">
        <f t="shared" si="33"/>
        <v>14.92465753</v>
      </c>
      <c r="M67" s="661"/>
      <c r="N67" s="655"/>
      <c r="O67" s="672">
        <v>279.0</v>
      </c>
      <c r="P67" s="1459"/>
      <c r="Q67" s="1459"/>
      <c r="R67" s="1459"/>
      <c r="S67" s="1459"/>
      <c r="T67" s="1459"/>
      <c r="U67" s="1459"/>
      <c r="V67" s="1459"/>
      <c r="W67" s="1459"/>
      <c r="X67" s="1459"/>
      <c r="Y67" s="1459"/>
      <c r="Z67" s="1459"/>
      <c r="AA67" s="1459"/>
      <c r="AB67" s="1459"/>
      <c r="AC67" s="1459"/>
    </row>
    <row r="68" ht="14.25" customHeight="1" outlineLevel="1">
      <c r="A68" s="633"/>
      <c r="B68" s="826" t="s">
        <v>2398</v>
      </c>
      <c r="C68" s="826" t="s">
        <v>2399</v>
      </c>
      <c r="D68" s="826" t="s">
        <v>2400</v>
      </c>
      <c r="E68" s="1341"/>
      <c r="F68" s="1467">
        <v>400.0</v>
      </c>
      <c r="G68" s="665">
        <v>279.0</v>
      </c>
      <c r="H68" s="665">
        <v>279.0</v>
      </c>
      <c r="I68" s="684">
        <v>44.42</v>
      </c>
      <c r="J68" s="774">
        <f t="shared" si="31"/>
        <v>0.1592114695</v>
      </c>
      <c r="K68" s="541">
        <f t="shared" si="32"/>
        <v>234.58</v>
      </c>
      <c r="L68" s="542">
        <f t="shared" si="33"/>
        <v>5.280954525</v>
      </c>
      <c r="M68" s="678"/>
      <c r="N68" s="655"/>
      <c r="O68" s="672">
        <v>279.0</v>
      </c>
      <c r="P68" s="1419"/>
      <c r="Q68" s="621"/>
      <c r="R68" s="621"/>
      <c r="S68" s="621"/>
      <c r="T68" s="621"/>
      <c r="U68" s="621"/>
      <c r="V68" s="621"/>
      <c r="W68" s="621"/>
      <c r="X68" s="621"/>
      <c r="Y68" s="621"/>
      <c r="Z68" s="621"/>
      <c r="AA68" s="621"/>
      <c r="AB68" s="621"/>
      <c r="AC68" s="621"/>
    </row>
    <row r="69" ht="16.5" customHeight="1" outlineLevel="1">
      <c r="A69" s="633"/>
      <c r="B69" s="826" t="s">
        <v>1030</v>
      </c>
      <c r="C69" s="826" t="s">
        <v>2401</v>
      </c>
      <c r="D69" s="826"/>
      <c r="E69" s="1341"/>
      <c r="F69" s="1467">
        <v>350.0</v>
      </c>
      <c r="G69" s="665">
        <v>279.0</v>
      </c>
      <c r="H69" s="665">
        <v>279.0</v>
      </c>
      <c r="I69" s="684">
        <v>38.18</v>
      </c>
      <c r="J69" s="774">
        <f t="shared" si="31"/>
        <v>0.1368458781</v>
      </c>
      <c r="K69" s="541">
        <f t="shared" si="32"/>
        <v>-38.18</v>
      </c>
      <c r="L69" s="542">
        <f t="shared" si="33"/>
        <v>-1</v>
      </c>
      <c r="M69" s="661"/>
      <c r="N69" s="655"/>
      <c r="O69" s="1393"/>
      <c r="P69" s="1459"/>
      <c r="Q69" s="1459"/>
      <c r="R69" s="1459"/>
      <c r="S69" s="1459"/>
      <c r="T69" s="1459"/>
      <c r="U69" s="1459"/>
      <c r="V69" s="1459"/>
      <c r="W69" s="1459"/>
      <c r="X69" s="1459"/>
      <c r="Y69" s="1459"/>
      <c r="Z69" s="1459"/>
      <c r="AA69" s="1459"/>
      <c r="AB69" s="1459"/>
      <c r="AC69" s="1459"/>
    </row>
    <row r="70" ht="16.5" customHeight="1" outlineLevel="1">
      <c r="A70" s="633"/>
      <c r="B70" s="826" t="s">
        <v>1031</v>
      </c>
      <c r="C70" s="826" t="s">
        <v>2402</v>
      </c>
      <c r="D70" s="826"/>
      <c r="E70" s="1341"/>
      <c r="F70" s="1467">
        <v>350.0</v>
      </c>
      <c r="G70" s="665">
        <v>279.0</v>
      </c>
      <c r="H70" s="665">
        <v>279.0</v>
      </c>
      <c r="I70" s="684">
        <v>35.06</v>
      </c>
      <c r="J70" s="774">
        <f t="shared" si="31"/>
        <v>0.1256630824</v>
      </c>
      <c r="K70" s="541">
        <f t="shared" si="32"/>
        <v>-35.06</v>
      </c>
      <c r="L70" s="542">
        <f t="shared" si="33"/>
        <v>-1</v>
      </c>
      <c r="M70" s="661"/>
      <c r="N70" s="655"/>
      <c r="O70" s="1393"/>
      <c r="P70" s="1459"/>
      <c r="Q70" s="1459"/>
      <c r="R70" s="1459"/>
      <c r="S70" s="1459"/>
      <c r="T70" s="1459"/>
      <c r="U70" s="1459"/>
      <c r="V70" s="1459"/>
      <c r="W70" s="1459"/>
      <c r="X70" s="1459"/>
      <c r="Y70" s="1459"/>
      <c r="Z70" s="1459"/>
      <c r="AA70" s="1459"/>
      <c r="AB70" s="1459"/>
      <c r="AC70" s="1459"/>
    </row>
    <row r="71" ht="16.5" customHeight="1" outlineLevel="1">
      <c r="A71" s="633"/>
      <c r="B71" s="826" t="s">
        <v>2403</v>
      </c>
      <c r="C71" s="826"/>
      <c r="D71" s="826"/>
      <c r="E71" s="1341"/>
      <c r="F71" s="1467">
        <v>400.0</v>
      </c>
      <c r="G71" s="653">
        <v>199.0</v>
      </c>
      <c r="H71" s="653">
        <v>199.0</v>
      </c>
      <c r="I71" s="1485">
        <v>26.16</v>
      </c>
      <c r="J71" s="774">
        <f t="shared" si="31"/>
        <v>0.1314572864</v>
      </c>
      <c r="K71" s="541">
        <f>O71-I70</f>
        <v>-35.06</v>
      </c>
      <c r="L71" s="542">
        <f>O71/I70-1</f>
        <v>-1</v>
      </c>
      <c r="M71" s="661"/>
      <c r="N71" s="655"/>
      <c r="O71" s="1393"/>
      <c r="P71" s="1459"/>
      <c r="Q71" s="1459"/>
      <c r="R71" s="1459"/>
      <c r="S71" s="1459"/>
      <c r="T71" s="1459"/>
      <c r="U71" s="1459"/>
      <c r="V71" s="1459"/>
      <c r="W71" s="1459"/>
      <c r="X71" s="1459"/>
      <c r="Y71" s="1459"/>
      <c r="Z71" s="1459"/>
      <c r="AA71" s="1459"/>
      <c r="AB71" s="1459"/>
      <c r="AC71" s="1459"/>
    </row>
    <row r="72" ht="16.5" customHeight="1" outlineLevel="1">
      <c r="A72" s="633"/>
      <c r="B72" s="826" t="s">
        <v>2022</v>
      </c>
      <c r="C72" s="826"/>
      <c r="D72" s="826"/>
      <c r="E72" s="1341"/>
      <c r="F72" s="1467">
        <v>1000.0</v>
      </c>
      <c r="G72" s="653">
        <v>399.0</v>
      </c>
      <c r="H72" s="653">
        <v>399.0</v>
      </c>
      <c r="I72" s="684">
        <v>50.26</v>
      </c>
      <c r="J72" s="774">
        <f t="shared" si="31"/>
        <v>0.1259649123</v>
      </c>
      <c r="K72" s="541">
        <f>O72-I72</f>
        <v>-50.26</v>
      </c>
      <c r="L72" s="542">
        <f>O72/I72-1</f>
        <v>-1</v>
      </c>
      <c r="M72" s="661"/>
      <c r="N72" s="655"/>
      <c r="O72" s="1393"/>
      <c r="P72" s="1459"/>
      <c r="Q72" s="1459"/>
      <c r="R72" s="1459"/>
      <c r="S72" s="1459"/>
      <c r="T72" s="1459"/>
      <c r="U72" s="1459"/>
      <c r="V72" s="1459"/>
      <c r="W72" s="1459"/>
      <c r="X72" s="1459"/>
      <c r="Y72" s="1459"/>
      <c r="Z72" s="1459"/>
      <c r="AA72" s="1459"/>
      <c r="AB72" s="1459"/>
      <c r="AC72" s="1459"/>
    </row>
    <row r="73" ht="14.25" customHeight="1">
      <c r="A73" s="1365"/>
      <c r="B73" s="1343" t="s">
        <v>930</v>
      </c>
      <c r="C73" s="1343" t="s">
        <v>2404</v>
      </c>
      <c r="D73" s="675"/>
      <c r="E73" s="675"/>
      <c r="F73" s="641"/>
      <c r="G73" s="658"/>
      <c r="H73" s="658"/>
      <c r="I73" s="1418"/>
      <c r="J73" s="536"/>
      <c r="K73" s="701"/>
      <c r="L73" s="536"/>
      <c r="M73" s="645"/>
      <c r="N73" s="536"/>
      <c r="O73" s="701"/>
      <c r="P73" s="1419"/>
      <c r="Q73" s="564"/>
      <c r="R73" s="564"/>
      <c r="S73" s="564"/>
      <c r="T73" s="564"/>
      <c r="U73" s="564"/>
      <c r="V73" s="564"/>
      <c r="W73" s="564"/>
      <c r="X73" s="564"/>
      <c r="Y73" s="564"/>
      <c r="Z73" s="564"/>
      <c r="AA73" s="564"/>
      <c r="AB73" s="564"/>
      <c r="AC73" s="564"/>
    </row>
    <row r="74" ht="14.25" customHeight="1" outlineLevel="1">
      <c r="A74" s="633"/>
      <c r="B74" s="826" t="s">
        <v>932</v>
      </c>
      <c r="C74" s="1341"/>
      <c r="D74" s="826" t="s">
        <v>2405</v>
      </c>
      <c r="E74" s="1341"/>
      <c r="F74" s="1465">
        <v>300.0</v>
      </c>
      <c r="G74" s="665">
        <v>279.0</v>
      </c>
      <c r="H74" s="665">
        <v>279.0</v>
      </c>
      <c r="I74" s="1424">
        <v>53.7</v>
      </c>
      <c r="J74" s="1486">
        <f t="shared" ref="J74:J75" si="34">I74/H74</f>
        <v>0.1924731183</v>
      </c>
      <c r="K74" s="647">
        <f t="shared" ref="K74:K75" si="35">O74-I74</f>
        <v>215.3</v>
      </c>
      <c r="L74" s="787">
        <f t="shared" ref="L74:L75" si="36">O74/I74-1</f>
        <v>4.009310987</v>
      </c>
      <c r="M74" s="654"/>
      <c r="N74" s="655"/>
      <c r="O74" s="672">
        <v>269.0</v>
      </c>
      <c r="P74" s="1419"/>
      <c r="Q74" s="564"/>
      <c r="R74" s="564"/>
      <c r="S74" s="564"/>
      <c r="T74" s="564"/>
      <c r="U74" s="564"/>
      <c r="V74" s="564"/>
      <c r="W74" s="564"/>
      <c r="X74" s="564"/>
      <c r="Y74" s="564"/>
      <c r="Z74" s="564"/>
      <c r="AA74" s="564"/>
      <c r="AB74" s="564"/>
      <c r="AC74" s="564"/>
    </row>
    <row r="75" ht="14.25" customHeight="1" outlineLevel="1">
      <c r="A75" s="633"/>
      <c r="B75" s="826" t="s">
        <v>935</v>
      </c>
      <c r="C75" s="826" t="s">
        <v>2406</v>
      </c>
      <c r="D75" s="826"/>
      <c r="E75" s="1341"/>
      <c r="F75" s="1465">
        <v>500.0</v>
      </c>
      <c r="G75" s="665">
        <v>469.0</v>
      </c>
      <c r="H75" s="665">
        <v>469.0</v>
      </c>
      <c r="I75" s="1424">
        <v>96.25</v>
      </c>
      <c r="J75" s="1486">
        <f t="shared" si="34"/>
        <v>0.2052238806</v>
      </c>
      <c r="K75" s="647">
        <f t="shared" si="35"/>
        <v>352.75</v>
      </c>
      <c r="L75" s="787">
        <f t="shared" si="36"/>
        <v>3.664935065</v>
      </c>
      <c r="M75" s="654"/>
      <c r="N75" s="655"/>
      <c r="O75" s="672">
        <v>449.0</v>
      </c>
      <c r="P75" s="1419"/>
      <c r="Q75" s="564"/>
      <c r="R75" s="564"/>
      <c r="S75" s="564"/>
      <c r="T75" s="564"/>
      <c r="U75" s="564"/>
      <c r="V75" s="564"/>
      <c r="W75" s="564"/>
      <c r="X75" s="564"/>
      <c r="Y75" s="564"/>
      <c r="Z75" s="564"/>
      <c r="AA75" s="564"/>
      <c r="AB75" s="564"/>
      <c r="AC75" s="564"/>
    </row>
    <row r="76" ht="14.25" customHeight="1">
      <c r="A76" s="1365"/>
      <c r="B76" s="1343" t="s">
        <v>936</v>
      </c>
      <c r="C76" s="670"/>
      <c r="D76" s="670"/>
      <c r="E76" s="670"/>
      <c r="F76" s="641"/>
      <c r="G76" s="658"/>
      <c r="H76" s="658"/>
      <c r="I76" s="1418"/>
      <c r="J76" s="536"/>
      <c r="K76" s="1487"/>
      <c r="L76" s="536"/>
      <c r="M76" s="645"/>
      <c r="N76" s="536"/>
      <c r="O76" s="701"/>
      <c r="P76" s="1419"/>
      <c r="Q76" s="621"/>
      <c r="R76" s="621"/>
      <c r="S76" s="621"/>
      <c r="T76" s="621"/>
      <c r="U76" s="621"/>
      <c r="V76" s="621"/>
      <c r="W76" s="621"/>
      <c r="X76" s="621"/>
      <c r="Y76" s="621"/>
      <c r="Z76" s="621"/>
      <c r="AA76" s="621"/>
      <c r="AB76" s="621"/>
      <c r="AC76" s="621"/>
    </row>
    <row r="77" ht="14.25" customHeight="1" outlineLevel="1">
      <c r="A77" s="1420"/>
      <c r="B77" s="1421" t="s">
        <v>937</v>
      </c>
      <c r="C77" s="1347"/>
      <c r="D77" s="1421"/>
      <c r="E77" s="1421"/>
      <c r="F77" s="1445">
        <v>200.0</v>
      </c>
      <c r="G77" s="665">
        <v>249.0</v>
      </c>
      <c r="H77" s="665">
        <v>249.0</v>
      </c>
      <c r="I77" s="1453">
        <v>33.37</v>
      </c>
      <c r="J77" s="1035">
        <f t="shared" ref="J77:J80" si="37">I77/H77</f>
        <v>0.1340160643</v>
      </c>
      <c r="K77" s="531">
        <f t="shared" ref="K77:K80" si="38">O77-I77</f>
        <v>215.63</v>
      </c>
      <c r="L77" s="532">
        <f t="shared" ref="L77:L80" si="39">O77/I77-1</f>
        <v>6.461792029</v>
      </c>
      <c r="M77" s="654"/>
      <c r="N77" s="655" t="s">
        <v>313</v>
      </c>
      <c r="O77" s="1488">
        <v>249.0</v>
      </c>
      <c r="P77" s="1419"/>
      <c r="Q77" s="621"/>
      <c r="R77" s="621"/>
      <c r="S77" s="621"/>
      <c r="T77" s="621"/>
      <c r="U77" s="621"/>
      <c r="V77" s="621"/>
      <c r="W77" s="621"/>
      <c r="X77" s="621"/>
      <c r="Y77" s="621"/>
      <c r="Z77" s="621"/>
      <c r="AA77" s="621"/>
      <c r="AB77" s="621"/>
      <c r="AC77" s="621"/>
    </row>
    <row r="78" ht="14.25" customHeight="1" outlineLevel="1">
      <c r="A78" s="1420"/>
      <c r="B78" s="1341" t="s">
        <v>939</v>
      </c>
      <c r="C78" s="1341"/>
      <c r="D78" s="1341"/>
      <c r="E78" s="1341"/>
      <c r="F78" s="1413">
        <v>200.0</v>
      </c>
      <c r="G78" s="665">
        <v>229.0</v>
      </c>
      <c r="H78" s="665">
        <v>229.0</v>
      </c>
      <c r="I78" s="1414">
        <v>19.97</v>
      </c>
      <c r="J78" s="1035">
        <f t="shared" si="37"/>
        <v>0.08720524017</v>
      </c>
      <c r="K78" s="1426">
        <f t="shared" si="38"/>
        <v>209.03</v>
      </c>
      <c r="L78" s="787">
        <f t="shared" si="39"/>
        <v>10.4672008</v>
      </c>
      <c r="M78" s="661"/>
      <c r="N78" s="655" t="s">
        <v>313</v>
      </c>
      <c r="O78" s="1489">
        <v>229.0</v>
      </c>
      <c r="P78" s="1419"/>
      <c r="Q78" s="621"/>
      <c r="R78" s="621"/>
      <c r="S78" s="621"/>
      <c r="T78" s="621"/>
      <c r="U78" s="621"/>
      <c r="V78" s="621"/>
      <c r="W78" s="621"/>
      <c r="X78" s="621"/>
      <c r="Y78" s="621"/>
      <c r="Z78" s="621"/>
      <c r="AA78" s="621"/>
      <c r="AB78" s="621"/>
      <c r="AC78" s="621"/>
    </row>
    <row r="79" ht="14.25" customHeight="1" outlineLevel="1">
      <c r="A79" s="1420"/>
      <c r="B79" s="1341" t="s">
        <v>941</v>
      </c>
      <c r="C79" s="1341"/>
      <c r="D79" s="1341"/>
      <c r="E79" s="1341"/>
      <c r="F79" s="1413">
        <v>200.0</v>
      </c>
      <c r="G79" s="665">
        <v>269.0</v>
      </c>
      <c r="H79" s="665">
        <v>269.0</v>
      </c>
      <c r="I79" s="1414">
        <v>56.34</v>
      </c>
      <c r="J79" s="1035">
        <f t="shared" si="37"/>
        <v>0.2094423792</v>
      </c>
      <c r="K79" s="1426">
        <f t="shared" si="38"/>
        <v>192.66</v>
      </c>
      <c r="L79" s="787">
        <f t="shared" si="39"/>
        <v>3.419595314</v>
      </c>
      <c r="M79" s="661"/>
      <c r="N79" s="655" t="s">
        <v>313</v>
      </c>
      <c r="O79" s="647">
        <v>249.0</v>
      </c>
      <c r="P79" s="1419"/>
      <c r="Q79" s="621"/>
      <c r="R79" s="621"/>
      <c r="S79" s="621"/>
      <c r="T79" s="621"/>
      <c r="U79" s="621"/>
      <c r="V79" s="621"/>
      <c r="W79" s="621"/>
      <c r="X79" s="621"/>
      <c r="Y79" s="621"/>
      <c r="Z79" s="621"/>
      <c r="AA79" s="621"/>
      <c r="AB79" s="621"/>
      <c r="AC79" s="621"/>
    </row>
    <row r="80" ht="14.25" customHeight="1" outlineLevel="1">
      <c r="A80" s="1420"/>
      <c r="B80" s="1341" t="s">
        <v>2407</v>
      </c>
      <c r="C80" s="1341"/>
      <c r="D80" s="1341"/>
      <c r="E80" s="1341"/>
      <c r="F80" s="1413">
        <v>200.0</v>
      </c>
      <c r="G80" s="665">
        <v>329.0</v>
      </c>
      <c r="H80" s="665">
        <v>329.0</v>
      </c>
      <c r="I80" s="1414">
        <v>67.99</v>
      </c>
      <c r="J80" s="1035">
        <f t="shared" si="37"/>
        <v>0.206656535</v>
      </c>
      <c r="K80" s="1426">
        <f t="shared" si="38"/>
        <v>231.01</v>
      </c>
      <c r="L80" s="787">
        <f t="shared" si="39"/>
        <v>3.397705545</v>
      </c>
      <c r="M80" s="661"/>
      <c r="N80" s="655" t="s">
        <v>313</v>
      </c>
      <c r="O80" s="647">
        <v>299.0</v>
      </c>
      <c r="P80" s="1419"/>
      <c r="Q80" s="621"/>
      <c r="R80" s="621"/>
      <c r="S80" s="621"/>
      <c r="T80" s="621"/>
      <c r="U80" s="621"/>
      <c r="V80" s="621"/>
      <c r="W80" s="621"/>
      <c r="X80" s="621"/>
      <c r="Y80" s="621"/>
      <c r="Z80" s="621"/>
      <c r="AA80" s="621"/>
      <c r="AB80" s="621"/>
      <c r="AC80" s="621"/>
    </row>
    <row r="81" ht="14.25" customHeight="1">
      <c r="A81" s="1365"/>
      <c r="B81" s="1343" t="s">
        <v>741</v>
      </c>
      <c r="C81" s="675"/>
      <c r="D81" s="675"/>
      <c r="E81" s="675"/>
      <c r="F81" s="641"/>
      <c r="G81" s="658"/>
      <c r="H81" s="658"/>
      <c r="I81" s="1418"/>
      <c r="J81" s="536"/>
      <c r="K81" s="643"/>
      <c r="L81" s="536"/>
      <c r="M81" s="645"/>
      <c r="N81" s="675"/>
      <c r="O81" s="701"/>
      <c r="P81" s="564"/>
      <c r="Q81" s="564"/>
      <c r="R81" s="564"/>
      <c r="S81" s="564"/>
      <c r="T81" s="564"/>
      <c r="U81" s="564"/>
      <c r="V81" s="564"/>
      <c r="W81" s="564"/>
      <c r="X81" s="564"/>
      <c r="Y81" s="564"/>
      <c r="Z81" s="564"/>
      <c r="AA81" s="564"/>
      <c r="AB81" s="564"/>
      <c r="AC81" s="564"/>
    </row>
    <row r="82" ht="14.25" customHeight="1" outlineLevel="1">
      <c r="A82" s="633"/>
      <c r="B82" s="826" t="s">
        <v>2028</v>
      </c>
      <c r="C82" s="86"/>
      <c r="D82" s="1341"/>
      <c r="E82" s="1341"/>
      <c r="F82" s="1430">
        <v>250.0</v>
      </c>
      <c r="G82" s="665">
        <v>239.0</v>
      </c>
      <c r="H82" s="665">
        <v>239.0</v>
      </c>
      <c r="I82" s="684">
        <v>57.4</v>
      </c>
      <c r="J82" s="976">
        <f t="shared" ref="J82:J93" si="40">I82/H82</f>
        <v>0.240167364</v>
      </c>
      <c r="K82" s="531">
        <f t="shared" ref="K82:K93" si="41">O82-I82</f>
        <v>171.6</v>
      </c>
      <c r="L82" s="532">
        <f t="shared" ref="L82:L93" si="42">O82/I82-1</f>
        <v>2.989547038</v>
      </c>
      <c r="M82" s="678">
        <v>259.0</v>
      </c>
      <c r="N82" s="680" t="s">
        <v>315</v>
      </c>
      <c r="O82" s="672">
        <v>229.0</v>
      </c>
      <c r="P82" s="621"/>
      <c r="Q82" s="564"/>
      <c r="R82" s="564"/>
      <c r="S82" s="564"/>
      <c r="T82" s="564"/>
      <c r="U82" s="564"/>
      <c r="V82" s="564"/>
      <c r="W82" s="564"/>
      <c r="X82" s="564"/>
      <c r="Y82" s="564"/>
      <c r="Z82" s="564"/>
      <c r="AA82" s="564"/>
      <c r="AB82" s="564"/>
      <c r="AC82" s="564"/>
    </row>
    <row r="83" ht="14.25" customHeight="1" outlineLevel="1">
      <c r="A83" s="633"/>
      <c r="B83" s="826" t="s">
        <v>2029</v>
      </c>
      <c r="C83" s="1341"/>
      <c r="D83" s="1341"/>
      <c r="E83" s="1341"/>
      <c r="F83" s="1430">
        <v>500.0</v>
      </c>
      <c r="G83" s="653">
        <v>259.0</v>
      </c>
      <c r="H83" s="653">
        <v>259.0</v>
      </c>
      <c r="I83" s="684">
        <v>60.27</v>
      </c>
      <c r="J83" s="976">
        <f t="shared" si="40"/>
        <v>0.2327027027</v>
      </c>
      <c r="K83" s="531">
        <f t="shared" si="41"/>
        <v>188.73</v>
      </c>
      <c r="L83" s="532">
        <f t="shared" si="42"/>
        <v>3.131408661</v>
      </c>
      <c r="M83" s="661"/>
      <c r="N83" s="667" t="s">
        <v>313</v>
      </c>
      <c r="O83" s="656">
        <v>249.0</v>
      </c>
      <c r="P83" s="1419"/>
      <c r="Q83" s="621"/>
      <c r="R83" s="621"/>
      <c r="S83" s="621"/>
      <c r="T83" s="621"/>
      <c r="U83" s="621"/>
      <c r="V83" s="621"/>
      <c r="W83" s="621"/>
      <c r="X83" s="621"/>
      <c r="Y83" s="621"/>
      <c r="Z83" s="621"/>
      <c r="AA83" s="621"/>
      <c r="AB83" s="621"/>
      <c r="AC83" s="621"/>
    </row>
    <row r="84" ht="14.25" customHeight="1" outlineLevel="1">
      <c r="A84" s="633"/>
      <c r="B84" s="1341" t="s">
        <v>2030</v>
      </c>
      <c r="C84" s="1341"/>
      <c r="D84" s="1341"/>
      <c r="E84" s="1341"/>
      <c r="F84" s="1430">
        <v>250.0</v>
      </c>
      <c r="G84" s="665">
        <v>239.0</v>
      </c>
      <c r="H84" s="665">
        <v>239.0</v>
      </c>
      <c r="I84" s="684">
        <v>57.4</v>
      </c>
      <c r="J84" s="976">
        <f t="shared" si="40"/>
        <v>0.240167364</v>
      </c>
      <c r="K84" s="531">
        <f t="shared" si="41"/>
        <v>171.6</v>
      </c>
      <c r="L84" s="532">
        <f t="shared" si="42"/>
        <v>2.989547038</v>
      </c>
      <c r="M84" s="678">
        <v>259.0</v>
      </c>
      <c r="N84" s="680" t="s">
        <v>315</v>
      </c>
      <c r="O84" s="672">
        <v>229.0</v>
      </c>
      <c r="P84" s="1419"/>
      <c r="Q84" s="621"/>
      <c r="R84" s="621"/>
      <c r="S84" s="621"/>
      <c r="T84" s="621"/>
      <c r="U84" s="621"/>
      <c r="V84" s="621"/>
      <c r="W84" s="621"/>
      <c r="X84" s="621"/>
      <c r="Y84" s="621"/>
      <c r="Z84" s="621"/>
      <c r="AA84" s="621"/>
      <c r="AB84" s="621"/>
      <c r="AC84" s="621"/>
    </row>
    <row r="85" ht="14.25" customHeight="1" outlineLevel="1">
      <c r="A85" s="633"/>
      <c r="B85" s="1341" t="s">
        <v>2031</v>
      </c>
      <c r="C85" s="1341"/>
      <c r="D85" s="1341"/>
      <c r="E85" s="1341"/>
      <c r="F85" s="1430">
        <v>500.0</v>
      </c>
      <c r="G85" s="653">
        <v>259.0</v>
      </c>
      <c r="H85" s="653">
        <v>259.0</v>
      </c>
      <c r="I85" s="684">
        <v>60.27</v>
      </c>
      <c r="J85" s="976">
        <f t="shared" si="40"/>
        <v>0.2327027027</v>
      </c>
      <c r="K85" s="531">
        <f t="shared" si="41"/>
        <v>188.73</v>
      </c>
      <c r="L85" s="532">
        <f t="shared" si="42"/>
        <v>3.131408661</v>
      </c>
      <c r="M85" s="661"/>
      <c r="N85" s="667" t="s">
        <v>313</v>
      </c>
      <c r="O85" s="656">
        <v>249.0</v>
      </c>
      <c r="P85" s="1419"/>
      <c r="Q85" s="621"/>
      <c r="R85" s="621"/>
      <c r="S85" s="621"/>
      <c r="T85" s="621"/>
      <c r="U85" s="621"/>
      <c r="V85" s="621"/>
      <c r="W85" s="621"/>
      <c r="X85" s="621"/>
      <c r="Y85" s="621"/>
      <c r="Z85" s="621"/>
      <c r="AA85" s="621"/>
      <c r="AB85" s="621"/>
      <c r="AC85" s="621"/>
    </row>
    <row r="86" ht="14.25" customHeight="1" outlineLevel="1">
      <c r="A86" s="633"/>
      <c r="B86" s="1341" t="s">
        <v>2032</v>
      </c>
      <c r="C86" s="1341"/>
      <c r="D86" s="1341"/>
      <c r="E86" s="1341"/>
      <c r="F86" s="1430">
        <v>250.0</v>
      </c>
      <c r="G86" s="665">
        <v>239.0</v>
      </c>
      <c r="H86" s="665">
        <v>239.0</v>
      </c>
      <c r="I86" s="684">
        <v>57.4</v>
      </c>
      <c r="J86" s="976">
        <f t="shared" si="40"/>
        <v>0.240167364</v>
      </c>
      <c r="K86" s="531">
        <f t="shared" si="41"/>
        <v>171.6</v>
      </c>
      <c r="L86" s="532">
        <f t="shared" si="42"/>
        <v>2.989547038</v>
      </c>
      <c r="M86" s="678">
        <v>259.0</v>
      </c>
      <c r="N86" s="680" t="s">
        <v>315</v>
      </c>
      <c r="O86" s="672">
        <v>229.0</v>
      </c>
      <c r="P86" s="1419"/>
      <c r="Q86" s="621"/>
      <c r="R86" s="621"/>
      <c r="S86" s="621"/>
      <c r="T86" s="621"/>
      <c r="U86" s="621"/>
      <c r="V86" s="621"/>
      <c r="W86" s="621"/>
      <c r="X86" s="621"/>
      <c r="Y86" s="621"/>
      <c r="Z86" s="621"/>
      <c r="AA86" s="621"/>
      <c r="AB86" s="621"/>
      <c r="AC86" s="621"/>
    </row>
    <row r="87" ht="14.25" customHeight="1" outlineLevel="1">
      <c r="A87" s="633"/>
      <c r="B87" s="1341" t="s">
        <v>2306</v>
      </c>
      <c r="C87" s="1341"/>
      <c r="D87" s="1341"/>
      <c r="E87" s="1341"/>
      <c r="F87" s="1430">
        <v>200.0</v>
      </c>
      <c r="G87" s="665">
        <v>89.0</v>
      </c>
      <c r="H87" s="665">
        <v>89.0</v>
      </c>
      <c r="I87" s="684">
        <v>14.22</v>
      </c>
      <c r="J87" s="976">
        <f t="shared" si="40"/>
        <v>0.1597752809</v>
      </c>
      <c r="K87" s="785">
        <f t="shared" si="41"/>
        <v>64.78</v>
      </c>
      <c r="L87" s="532">
        <f t="shared" si="42"/>
        <v>4.555555556</v>
      </c>
      <c r="M87" s="661"/>
      <c r="N87" s="667" t="s">
        <v>313</v>
      </c>
      <c r="O87" s="647">
        <v>79.0</v>
      </c>
      <c r="P87" s="1419"/>
      <c r="Q87" s="621"/>
      <c r="R87" s="621"/>
      <c r="S87" s="621"/>
      <c r="T87" s="621"/>
      <c r="U87" s="621"/>
      <c r="V87" s="621"/>
      <c r="W87" s="621"/>
      <c r="X87" s="621"/>
      <c r="Y87" s="621"/>
      <c r="Z87" s="621"/>
      <c r="AA87" s="621"/>
      <c r="AB87" s="621"/>
      <c r="AC87" s="621"/>
    </row>
    <row r="88" ht="14.25" customHeight="1" outlineLevel="1">
      <c r="A88" s="633"/>
      <c r="B88" s="1341" t="s">
        <v>2307</v>
      </c>
      <c r="C88" s="1341"/>
      <c r="D88" s="1341"/>
      <c r="E88" s="1341"/>
      <c r="F88" s="1430">
        <v>1000.0</v>
      </c>
      <c r="G88" s="658">
        <v>369.0</v>
      </c>
      <c r="H88" s="658">
        <v>369.0</v>
      </c>
      <c r="I88" s="684">
        <v>55.49</v>
      </c>
      <c r="J88" s="976">
        <f t="shared" si="40"/>
        <v>0.1503794038</v>
      </c>
      <c r="K88" s="785">
        <f t="shared" si="41"/>
        <v>313.51</v>
      </c>
      <c r="L88" s="532">
        <f t="shared" si="42"/>
        <v>5.649846819</v>
      </c>
      <c r="M88" s="678">
        <v>399.0</v>
      </c>
      <c r="N88" s="680" t="s">
        <v>315</v>
      </c>
      <c r="O88" s="647">
        <v>369.0</v>
      </c>
      <c r="P88" s="1419"/>
      <c r="Q88" s="621"/>
      <c r="R88" s="621"/>
      <c r="S88" s="621"/>
      <c r="T88" s="621"/>
      <c r="U88" s="621"/>
      <c r="V88" s="621"/>
      <c r="W88" s="621"/>
      <c r="X88" s="621"/>
      <c r="Y88" s="621"/>
      <c r="Z88" s="621"/>
      <c r="AA88" s="621"/>
      <c r="AB88" s="621"/>
      <c r="AC88" s="621"/>
    </row>
    <row r="89" ht="14.25" customHeight="1" outlineLevel="1">
      <c r="A89" s="633"/>
      <c r="B89" s="1341" t="s">
        <v>2026</v>
      </c>
      <c r="C89" s="1349"/>
      <c r="D89" s="1341"/>
      <c r="E89" s="1341"/>
      <c r="F89" s="1430">
        <v>200.0</v>
      </c>
      <c r="G89" s="658">
        <v>99.0</v>
      </c>
      <c r="H89" s="658">
        <v>99.0</v>
      </c>
      <c r="I89" s="684">
        <v>25.69</v>
      </c>
      <c r="J89" s="976">
        <f t="shared" si="40"/>
        <v>0.2594949495</v>
      </c>
      <c r="K89" s="531">
        <f t="shared" si="41"/>
        <v>73.31</v>
      </c>
      <c r="L89" s="532">
        <f t="shared" si="42"/>
        <v>2.853639548</v>
      </c>
      <c r="M89" s="661"/>
      <c r="N89" s="681" t="s">
        <v>313</v>
      </c>
      <c r="O89" s="647">
        <v>99.0</v>
      </c>
      <c r="P89" s="1419"/>
      <c r="Q89" s="621"/>
      <c r="R89" s="621"/>
      <c r="S89" s="621"/>
      <c r="T89" s="621"/>
      <c r="U89" s="621"/>
      <c r="V89" s="621"/>
      <c r="W89" s="621"/>
      <c r="X89" s="621"/>
      <c r="Y89" s="621"/>
      <c r="Z89" s="621"/>
      <c r="AA89" s="621"/>
      <c r="AB89" s="621"/>
      <c r="AC89" s="621"/>
    </row>
    <row r="90" ht="14.25" customHeight="1" outlineLevel="1">
      <c r="A90" s="633"/>
      <c r="B90" s="1341" t="s">
        <v>2027</v>
      </c>
      <c r="C90" s="1349"/>
      <c r="D90" s="1341"/>
      <c r="E90" s="1341"/>
      <c r="F90" s="1430">
        <v>1000.0</v>
      </c>
      <c r="G90" s="665">
        <v>469.0</v>
      </c>
      <c r="H90" s="665">
        <v>469.0</v>
      </c>
      <c r="I90" s="684">
        <v>126.89</v>
      </c>
      <c r="J90" s="976">
        <f t="shared" si="40"/>
        <v>0.270554371</v>
      </c>
      <c r="K90" s="531">
        <f t="shared" si="41"/>
        <v>332.11</v>
      </c>
      <c r="L90" s="532">
        <f t="shared" si="42"/>
        <v>2.617306328</v>
      </c>
      <c r="M90" s="678">
        <v>499.0</v>
      </c>
      <c r="N90" s="680" t="s">
        <v>315</v>
      </c>
      <c r="O90" s="647">
        <v>459.0</v>
      </c>
      <c r="P90" s="1419"/>
      <c r="Q90" s="621"/>
      <c r="R90" s="621"/>
      <c r="S90" s="621"/>
      <c r="T90" s="621"/>
      <c r="U90" s="621"/>
      <c r="V90" s="621"/>
      <c r="W90" s="621"/>
      <c r="X90" s="621"/>
      <c r="Y90" s="621"/>
      <c r="Z90" s="621"/>
      <c r="AA90" s="621"/>
      <c r="AB90" s="621"/>
      <c r="AC90" s="621"/>
    </row>
    <row r="91" ht="14.25" customHeight="1" outlineLevel="1">
      <c r="A91" s="633"/>
      <c r="B91" s="1341" t="s">
        <v>2033</v>
      </c>
      <c r="C91" s="826" t="s">
        <v>2408</v>
      </c>
      <c r="D91" s="826" t="s">
        <v>2034</v>
      </c>
      <c r="E91" s="1341"/>
      <c r="F91" s="1430">
        <v>500.0</v>
      </c>
      <c r="G91" s="665">
        <v>249.0</v>
      </c>
      <c r="H91" s="665">
        <v>249.0</v>
      </c>
      <c r="I91" s="684">
        <v>53.84</v>
      </c>
      <c r="J91" s="976">
        <f t="shared" si="40"/>
        <v>0.2162248996</v>
      </c>
      <c r="K91" s="531">
        <f t="shared" si="41"/>
        <v>145.16</v>
      </c>
      <c r="L91" s="532">
        <f t="shared" si="42"/>
        <v>2.696136701</v>
      </c>
      <c r="M91" s="678">
        <v>289.0</v>
      </c>
      <c r="N91" s="680" t="s">
        <v>315</v>
      </c>
      <c r="O91" s="672">
        <v>199.0</v>
      </c>
      <c r="P91" s="1419"/>
      <c r="Q91" s="621"/>
      <c r="R91" s="621"/>
      <c r="S91" s="621"/>
      <c r="T91" s="621"/>
      <c r="U91" s="621"/>
      <c r="V91" s="621"/>
      <c r="W91" s="621"/>
      <c r="X91" s="621"/>
      <c r="Y91" s="621"/>
      <c r="Z91" s="621"/>
      <c r="AA91" s="621"/>
      <c r="AB91" s="621"/>
      <c r="AC91" s="621"/>
    </row>
    <row r="92" ht="14.25" customHeight="1" outlineLevel="1">
      <c r="A92" s="633"/>
      <c r="B92" s="826" t="s">
        <v>2035</v>
      </c>
      <c r="C92" s="826" t="s">
        <v>2037</v>
      </c>
      <c r="D92" s="826" t="s">
        <v>2036</v>
      </c>
      <c r="E92" s="1341"/>
      <c r="F92" s="1467">
        <v>330.0</v>
      </c>
      <c r="G92" s="653">
        <v>299.0</v>
      </c>
      <c r="H92" s="653">
        <v>299.0</v>
      </c>
      <c r="I92" s="684">
        <v>67.5</v>
      </c>
      <c r="J92" s="976">
        <f t="shared" si="40"/>
        <v>0.2257525084</v>
      </c>
      <c r="K92" s="531">
        <f t="shared" si="41"/>
        <v>231.5</v>
      </c>
      <c r="L92" s="532">
        <f t="shared" si="42"/>
        <v>3.42962963</v>
      </c>
      <c r="M92" s="661"/>
      <c r="N92" s="681" t="s">
        <v>313</v>
      </c>
      <c r="O92" s="656">
        <v>299.0</v>
      </c>
      <c r="P92" s="1419"/>
      <c r="Q92" s="621"/>
      <c r="R92" s="621"/>
      <c r="S92" s="621"/>
      <c r="T92" s="621"/>
      <c r="U92" s="621"/>
      <c r="V92" s="621"/>
      <c r="W92" s="621"/>
      <c r="X92" s="621"/>
      <c r="Y92" s="621"/>
      <c r="Z92" s="621"/>
      <c r="AA92" s="621"/>
      <c r="AB92" s="621"/>
      <c r="AC92" s="621"/>
    </row>
    <row r="93" ht="14.25" customHeight="1" outlineLevel="1">
      <c r="A93" s="633"/>
      <c r="B93" s="1341" t="s">
        <v>766</v>
      </c>
      <c r="C93" s="1341"/>
      <c r="D93" s="1341"/>
      <c r="E93" s="1341"/>
      <c r="F93" s="1430">
        <v>500.0</v>
      </c>
      <c r="G93" s="665">
        <v>149.0</v>
      </c>
      <c r="H93" s="665">
        <v>149.0</v>
      </c>
      <c r="I93" s="684">
        <v>33.41</v>
      </c>
      <c r="J93" s="976">
        <f t="shared" si="40"/>
        <v>0.2242281879</v>
      </c>
      <c r="K93" s="531">
        <f t="shared" si="41"/>
        <v>105.59</v>
      </c>
      <c r="L93" s="532">
        <f t="shared" si="42"/>
        <v>3.160431009</v>
      </c>
      <c r="M93" s="661">
        <v>189.0</v>
      </c>
      <c r="N93" s="680" t="s">
        <v>315</v>
      </c>
      <c r="O93" s="672">
        <v>139.0</v>
      </c>
      <c r="P93" s="1419"/>
      <c r="Q93" s="621"/>
      <c r="R93" s="621"/>
      <c r="S93" s="621"/>
      <c r="T93" s="621"/>
      <c r="U93" s="621"/>
      <c r="V93" s="621"/>
      <c r="W93" s="621"/>
      <c r="X93" s="621"/>
      <c r="Y93" s="621"/>
      <c r="Z93" s="621"/>
      <c r="AA93" s="621"/>
      <c r="AB93" s="621"/>
      <c r="AC93" s="621"/>
    </row>
    <row r="94" ht="14.25" customHeight="1">
      <c r="A94" s="1365"/>
      <c r="B94" s="1343" t="s">
        <v>2040</v>
      </c>
      <c r="C94" s="675"/>
      <c r="D94" s="675"/>
      <c r="E94" s="675"/>
      <c r="F94" s="641"/>
      <c r="G94" s="658"/>
      <c r="H94" s="658"/>
      <c r="I94" s="1418"/>
      <c r="J94" s="536"/>
      <c r="K94" s="643"/>
      <c r="L94" s="536"/>
      <c r="M94" s="645"/>
      <c r="N94" s="536"/>
      <c r="O94" s="701"/>
      <c r="P94" s="1419"/>
      <c r="Q94" s="564"/>
      <c r="R94" s="564"/>
      <c r="S94" s="564"/>
      <c r="T94" s="564"/>
      <c r="U94" s="564"/>
      <c r="V94" s="564"/>
      <c r="W94" s="564"/>
      <c r="X94" s="564"/>
      <c r="Y94" s="564"/>
      <c r="Z94" s="564"/>
      <c r="AA94" s="564"/>
      <c r="AB94" s="564"/>
      <c r="AC94" s="564"/>
    </row>
    <row r="95" ht="14.25" customHeight="1" outlineLevel="1">
      <c r="A95" s="1420"/>
      <c r="B95" s="1421" t="s">
        <v>2041</v>
      </c>
      <c r="C95" s="1347"/>
      <c r="D95" s="1347"/>
      <c r="E95" s="1347"/>
      <c r="F95" s="1445">
        <v>250.0</v>
      </c>
      <c r="G95" s="665">
        <v>239.0</v>
      </c>
      <c r="H95" s="665">
        <v>239.0</v>
      </c>
      <c r="I95" s="1423">
        <v>59.0</v>
      </c>
      <c r="J95" s="1431">
        <f t="shared" ref="J95:J99" si="43">I95/H95</f>
        <v>0.2468619247</v>
      </c>
      <c r="K95" s="531">
        <f t="shared" ref="K95:K99" si="44">O95-I95</f>
        <v>170</v>
      </c>
      <c r="L95" s="532">
        <f t="shared" ref="L95:L99" si="45">O95/I95-1</f>
        <v>2.881355932</v>
      </c>
      <c r="M95" s="654"/>
      <c r="N95" s="681" t="s">
        <v>313</v>
      </c>
      <c r="O95" s="672">
        <v>229.0</v>
      </c>
      <c r="P95" s="1419"/>
      <c r="Q95" s="564"/>
      <c r="R95" s="564"/>
      <c r="S95" s="564"/>
      <c r="T95" s="564"/>
      <c r="U95" s="564"/>
      <c r="V95" s="564"/>
      <c r="W95" s="564"/>
      <c r="X95" s="564"/>
      <c r="Y95" s="564"/>
      <c r="Z95" s="564"/>
      <c r="AA95" s="564"/>
      <c r="AB95" s="564"/>
      <c r="AC95" s="564"/>
    </row>
    <row r="96" ht="14.25" customHeight="1" outlineLevel="1">
      <c r="A96" s="1420"/>
      <c r="B96" s="1421" t="s">
        <v>2042</v>
      </c>
      <c r="C96" s="1347"/>
      <c r="D96" s="1347"/>
      <c r="E96" s="1347"/>
      <c r="F96" s="1445">
        <v>250.0</v>
      </c>
      <c r="G96" s="665">
        <v>239.0</v>
      </c>
      <c r="H96" s="665">
        <v>239.0</v>
      </c>
      <c r="I96" s="1423">
        <v>59.0</v>
      </c>
      <c r="J96" s="1431">
        <f t="shared" si="43"/>
        <v>0.2468619247</v>
      </c>
      <c r="K96" s="531">
        <f t="shared" si="44"/>
        <v>170</v>
      </c>
      <c r="L96" s="532">
        <f t="shared" si="45"/>
        <v>2.881355932</v>
      </c>
      <c r="M96" s="654"/>
      <c r="N96" s="681" t="s">
        <v>313</v>
      </c>
      <c r="O96" s="672">
        <v>229.0</v>
      </c>
      <c r="P96" s="1419"/>
      <c r="Q96" s="564"/>
      <c r="R96" s="564"/>
      <c r="S96" s="564"/>
      <c r="T96" s="564"/>
      <c r="U96" s="564"/>
      <c r="V96" s="564"/>
      <c r="W96" s="564"/>
      <c r="X96" s="564"/>
      <c r="Y96" s="564"/>
      <c r="Z96" s="564"/>
      <c r="AA96" s="564"/>
      <c r="AB96" s="564"/>
      <c r="AC96" s="564"/>
    </row>
    <row r="97" ht="14.25" customHeight="1" outlineLevel="1">
      <c r="A97" s="1420"/>
      <c r="B97" s="1421" t="s">
        <v>2043</v>
      </c>
      <c r="C97" s="1347"/>
      <c r="D97" s="1347"/>
      <c r="E97" s="1347"/>
      <c r="F97" s="1445">
        <v>250.0</v>
      </c>
      <c r="G97" s="665">
        <v>239.0</v>
      </c>
      <c r="H97" s="665">
        <v>239.0</v>
      </c>
      <c r="I97" s="1423">
        <v>59.0</v>
      </c>
      <c r="J97" s="1431">
        <f t="shared" si="43"/>
        <v>0.2468619247</v>
      </c>
      <c r="K97" s="531">
        <f t="shared" si="44"/>
        <v>170</v>
      </c>
      <c r="L97" s="532">
        <f t="shared" si="45"/>
        <v>2.881355932</v>
      </c>
      <c r="M97" s="654"/>
      <c r="N97" s="681" t="s">
        <v>313</v>
      </c>
      <c r="O97" s="672">
        <v>229.0</v>
      </c>
      <c r="P97" s="1419"/>
      <c r="Q97" s="564"/>
      <c r="R97" s="564"/>
      <c r="S97" s="564"/>
      <c r="T97" s="564"/>
      <c r="U97" s="564"/>
      <c r="V97" s="564"/>
      <c r="W97" s="564"/>
      <c r="X97" s="564"/>
      <c r="Y97" s="564"/>
      <c r="Z97" s="564"/>
      <c r="AA97" s="564"/>
      <c r="AB97" s="564"/>
      <c r="AC97" s="564"/>
    </row>
    <row r="98" ht="14.25" customHeight="1" outlineLevel="1">
      <c r="A98" s="633"/>
      <c r="B98" s="1341" t="s">
        <v>2308</v>
      </c>
      <c r="C98" s="1349"/>
      <c r="D98" s="1349"/>
      <c r="E98" s="1349"/>
      <c r="F98" s="1430">
        <v>250.0</v>
      </c>
      <c r="G98" s="665">
        <v>239.0</v>
      </c>
      <c r="H98" s="665">
        <v>239.0</v>
      </c>
      <c r="I98" s="1423">
        <v>59.0</v>
      </c>
      <c r="J98" s="1431">
        <f t="shared" si="43"/>
        <v>0.2468619247</v>
      </c>
      <c r="K98" s="531">
        <f t="shared" si="44"/>
        <v>170</v>
      </c>
      <c r="L98" s="532">
        <f t="shared" si="45"/>
        <v>2.881355932</v>
      </c>
      <c r="M98" s="654"/>
      <c r="N98" s="681" t="s">
        <v>313</v>
      </c>
      <c r="O98" s="672">
        <v>229.0</v>
      </c>
      <c r="P98" s="1419"/>
      <c r="Q98" s="621"/>
      <c r="R98" s="621"/>
      <c r="S98" s="621"/>
      <c r="T98" s="621"/>
      <c r="U98" s="621"/>
      <c r="V98" s="621"/>
      <c r="W98" s="621"/>
      <c r="X98" s="621"/>
      <c r="Y98" s="621"/>
      <c r="Z98" s="621"/>
      <c r="AA98" s="621"/>
      <c r="AB98" s="621"/>
      <c r="AC98" s="621"/>
    </row>
    <row r="99" ht="14.25" customHeight="1" outlineLevel="1">
      <c r="A99" s="633"/>
      <c r="B99" s="826" t="s">
        <v>2309</v>
      </c>
      <c r="C99" s="1349"/>
      <c r="D99" s="1349"/>
      <c r="E99" s="1349"/>
      <c r="F99" s="1445">
        <v>250.0</v>
      </c>
      <c r="G99" s="665">
        <v>239.0</v>
      </c>
      <c r="H99" s="665">
        <v>239.0</v>
      </c>
      <c r="I99" s="1423">
        <v>59.0</v>
      </c>
      <c r="J99" s="1431">
        <f t="shared" si="43"/>
        <v>0.2468619247</v>
      </c>
      <c r="K99" s="531">
        <f t="shared" si="44"/>
        <v>170</v>
      </c>
      <c r="L99" s="532">
        <f t="shared" si="45"/>
        <v>2.881355932</v>
      </c>
      <c r="M99" s="654"/>
      <c r="N99" s="681"/>
      <c r="O99" s="672">
        <v>229.0</v>
      </c>
      <c r="P99" s="1419"/>
      <c r="Q99" s="564"/>
      <c r="R99" s="564"/>
      <c r="S99" s="564"/>
      <c r="T99" s="564"/>
      <c r="U99" s="564"/>
      <c r="V99" s="564"/>
      <c r="W99" s="564"/>
      <c r="X99" s="564"/>
      <c r="Y99" s="564"/>
      <c r="Z99" s="564"/>
      <c r="AA99" s="564"/>
      <c r="AB99" s="564"/>
      <c r="AC99" s="564"/>
    </row>
    <row r="100" ht="14.25" customHeight="1">
      <c r="A100" s="1365"/>
      <c r="B100" s="1343" t="s">
        <v>768</v>
      </c>
      <c r="C100" s="1343" t="s">
        <v>2045</v>
      </c>
      <c r="D100" s="670"/>
      <c r="E100" s="670"/>
      <c r="F100" s="641"/>
      <c r="G100" s="658"/>
      <c r="H100" s="658"/>
      <c r="I100" s="1418"/>
      <c r="J100" s="536"/>
      <c r="K100" s="1365"/>
      <c r="L100" s="536"/>
      <c r="M100" s="645"/>
      <c r="N100" s="670"/>
      <c r="O100" s="701"/>
      <c r="P100" s="621"/>
      <c r="Q100" s="621"/>
      <c r="R100" s="621"/>
      <c r="S100" s="621"/>
      <c r="T100" s="621"/>
      <c r="U100" s="621"/>
      <c r="V100" s="621"/>
      <c r="W100" s="621"/>
      <c r="X100" s="621"/>
      <c r="Y100" s="621"/>
      <c r="Z100" s="621"/>
      <c r="AA100" s="621"/>
      <c r="AB100" s="621"/>
      <c r="AC100" s="621"/>
    </row>
    <row r="101" ht="14.25" customHeight="1" outlineLevel="1">
      <c r="A101" s="633"/>
      <c r="B101" s="1341" t="s">
        <v>2409</v>
      </c>
      <c r="C101" s="1341"/>
      <c r="D101" s="826" t="s">
        <v>2410</v>
      </c>
      <c r="E101" s="1341"/>
      <c r="F101" s="1413">
        <v>300.0</v>
      </c>
      <c r="G101" s="665">
        <v>199.0</v>
      </c>
      <c r="H101" s="665">
        <v>199.0</v>
      </c>
      <c r="I101" s="1424">
        <v>18.51</v>
      </c>
      <c r="J101" s="1490">
        <f t="shared" ref="J101:J116" si="46">I101/H101</f>
        <v>0.09301507538</v>
      </c>
      <c r="K101" s="1426">
        <f t="shared" ref="K101:K116" si="47">O101-I101</f>
        <v>170.49</v>
      </c>
      <c r="L101" s="787">
        <f t="shared" ref="L101:L116" si="48">O101/I101-1</f>
        <v>9.210696921</v>
      </c>
      <c r="M101" s="661"/>
      <c r="N101" s="655" t="s">
        <v>313</v>
      </c>
      <c r="O101" s="672">
        <v>189.0</v>
      </c>
      <c r="P101" s="1419"/>
      <c r="Q101" s="621"/>
      <c r="R101" s="621"/>
      <c r="S101" s="621"/>
      <c r="T101" s="621"/>
      <c r="U101" s="621"/>
      <c r="V101" s="621"/>
      <c r="W101" s="621"/>
      <c r="X101" s="621"/>
      <c r="Y101" s="621"/>
      <c r="Z101" s="621"/>
      <c r="AA101" s="621"/>
      <c r="AB101" s="621"/>
      <c r="AC101" s="621"/>
    </row>
    <row r="102" ht="14.25" customHeight="1" outlineLevel="1">
      <c r="A102" s="633"/>
      <c r="B102" s="1341" t="s">
        <v>2310</v>
      </c>
      <c r="C102" s="1341"/>
      <c r="D102" s="1341" t="s">
        <v>2311</v>
      </c>
      <c r="E102" s="1341"/>
      <c r="F102" s="1413">
        <v>500.0</v>
      </c>
      <c r="G102" s="653">
        <v>249.0</v>
      </c>
      <c r="H102" s="653">
        <v>249.0</v>
      </c>
      <c r="I102" s="1424">
        <v>30.35</v>
      </c>
      <c r="J102" s="1490">
        <f t="shared" si="46"/>
        <v>0.1218875502</v>
      </c>
      <c r="K102" s="1426">
        <f t="shared" si="47"/>
        <v>208.65</v>
      </c>
      <c r="L102" s="787">
        <f t="shared" si="48"/>
        <v>6.874794069</v>
      </c>
      <c r="M102" s="661"/>
      <c r="N102" s="655" t="s">
        <v>313</v>
      </c>
      <c r="O102" s="656">
        <v>239.0</v>
      </c>
      <c r="P102" s="1491"/>
      <c r="Q102" s="621"/>
      <c r="R102" s="621"/>
      <c r="S102" s="621"/>
      <c r="T102" s="621"/>
      <c r="U102" s="621"/>
      <c r="V102" s="621"/>
      <c r="W102" s="621"/>
      <c r="X102" s="621"/>
      <c r="Y102" s="621"/>
      <c r="Z102" s="621"/>
      <c r="AA102" s="621"/>
      <c r="AB102" s="621"/>
      <c r="AC102" s="621"/>
    </row>
    <row r="103" ht="14.25" customHeight="1" outlineLevel="1">
      <c r="A103" s="633"/>
      <c r="B103" s="1341" t="s">
        <v>2411</v>
      </c>
      <c r="C103" s="1341"/>
      <c r="D103" s="1341" t="s">
        <v>2047</v>
      </c>
      <c r="E103" s="1341"/>
      <c r="F103" s="1413">
        <v>300.0</v>
      </c>
      <c r="G103" s="665">
        <v>219.0</v>
      </c>
      <c r="H103" s="665">
        <v>219.0</v>
      </c>
      <c r="I103" s="1424">
        <v>39.9</v>
      </c>
      <c r="J103" s="1490">
        <f t="shared" si="46"/>
        <v>0.1821917808</v>
      </c>
      <c r="K103" s="1426">
        <f t="shared" si="47"/>
        <v>159.1</v>
      </c>
      <c r="L103" s="787">
        <f t="shared" si="48"/>
        <v>3.987468672</v>
      </c>
      <c r="M103" s="661"/>
      <c r="N103" s="655" t="s">
        <v>313</v>
      </c>
      <c r="O103" s="672">
        <v>199.0</v>
      </c>
      <c r="P103" s="1491"/>
      <c r="Q103" s="621"/>
      <c r="R103" s="621"/>
      <c r="S103" s="621"/>
      <c r="T103" s="621"/>
      <c r="U103" s="621"/>
      <c r="V103" s="621"/>
      <c r="W103" s="621"/>
      <c r="X103" s="621"/>
      <c r="Y103" s="621"/>
      <c r="Z103" s="621"/>
      <c r="AA103" s="621"/>
      <c r="AB103" s="621"/>
      <c r="AC103" s="621"/>
    </row>
    <row r="104" ht="14.25" customHeight="1" outlineLevel="1">
      <c r="A104" s="633"/>
      <c r="B104" s="1341" t="s">
        <v>2046</v>
      </c>
      <c r="C104" s="1341"/>
      <c r="D104" s="1341" t="s">
        <v>2047</v>
      </c>
      <c r="E104" s="1341"/>
      <c r="F104" s="1430">
        <v>500.0</v>
      </c>
      <c r="G104" s="653">
        <v>319.0</v>
      </c>
      <c r="H104" s="653">
        <v>319.0</v>
      </c>
      <c r="I104" s="684">
        <v>65.63</v>
      </c>
      <c r="J104" s="1490">
        <f t="shared" si="46"/>
        <v>0.2057366771</v>
      </c>
      <c r="K104" s="531">
        <f t="shared" si="47"/>
        <v>213.37</v>
      </c>
      <c r="L104" s="532">
        <f t="shared" si="48"/>
        <v>3.251104678</v>
      </c>
      <c r="M104" s="654"/>
      <c r="N104" s="655" t="s">
        <v>313</v>
      </c>
      <c r="O104" s="656">
        <v>279.0</v>
      </c>
      <c r="P104" s="1419"/>
      <c r="Q104" s="621"/>
      <c r="R104" s="621"/>
      <c r="S104" s="621"/>
      <c r="T104" s="621"/>
      <c r="U104" s="621"/>
      <c r="V104" s="621"/>
      <c r="W104" s="621"/>
      <c r="X104" s="621"/>
      <c r="Y104" s="621"/>
      <c r="Z104" s="621"/>
      <c r="AA104" s="621"/>
      <c r="AB104" s="621"/>
      <c r="AC104" s="621"/>
    </row>
    <row r="105" ht="14.25" customHeight="1" outlineLevel="1">
      <c r="A105" s="633"/>
      <c r="B105" s="1341" t="s">
        <v>2412</v>
      </c>
      <c r="C105" s="1341"/>
      <c r="D105" s="1341" t="s">
        <v>2413</v>
      </c>
      <c r="E105" s="1341"/>
      <c r="F105" s="1430">
        <v>300.0</v>
      </c>
      <c r="G105" s="653">
        <v>269.0</v>
      </c>
      <c r="H105" s="653">
        <v>269.0</v>
      </c>
      <c r="I105" s="684">
        <v>63.54</v>
      </c>
      <c r="J105" s="1490">
        <f t="shared" si="46"/>
        <v>0.2362081784</v>
      </c>
      <c r="K105" s="531">
        <f t="shared" si="47"/>
        <v>195.46</v>
      </c>
      <c r="L105" s="532">
        <f t="shared" si="48"/>
        <v>3.07617249</v>
      </c>
      <c r="M105" s="654"/>
      <c r="N105" s="655" t="s">
        <v>313</v>
      </c>
      <c r="O105" s="656">
        <v>259.0</v>
      </c>
      <c r="P105" s="1419"/>
      <c r="Q105" s="621"/>
      <c r="R105" s="621"/>
      <c r="S105" s="621"/>
      <c r="T105" s="621"/>
      <c r="U105" s="621"/>
      <c r="V105" s="621"/>
      <c r="W105" s="621"/>
      <c r="X105" s="621"/>
      <c r="Y105" s="621"/>
      <c r="Z105" s="621"/>
      <c r="AA105" s="621"/>
      <c r="AB105" s="621"/>
      <c r="AC105" s="621"/>
    </row>
    <row r="106" ht="14.25" customHeight="1" outlineLevel="1">
      <c r="A106" s="633"/>
      <c r="B106" s="1341" t="s">
        <v>2414</v>
      </c>
      <c r="C106" s="1341"/>
      <c r="D106" s="1341" t="s">
        <v>2413</v>
      </c>
      <c r="E106" s="1341"/>
      <c r="F106" s="1430">
        <v>500.0</v>
      </c>
      <c r="G106" s="653">
        <v>419.0</v>
      </c>
      <c r="H106" s="653">
        <v>419.0</v>
      </c>
      <c r="I106" s="684">
        <v>106.41</v>
      </c>
      <c r="J106" s="1490">
        <f t="shared" si="46"/>
        <v>0.2539618138</v>
      </c>
      <c r="K106" s="531">
        <f t="shared" si="47"/>
        <v>322.59</v>
      </c>
      <c r="L106" s="532">
        <f t="shared" si="48"/>
        <v>3.03157598</v>
      </c>
      <c r="M106" s="654"/>
      <c r="N106" s="655" t="s">
        <v>313</v>
      </c>
      <c r="O106" s="656">
        <v>429.0</v>
      </c>
      <c r="P106" s="1419"/>
      <c r="Q106" s="621"/>
      <c r="R106" s="621"/>
      <c r="S106" s="621"/>
      <c r="T106" s="621"/>
      <c r="U106" s="621"/>
      <c r="V106" s="621"/>
      <c r="W106" s="621"/>
      <c r="X106" s="621"/>
      <c r="Y106" s="621"/>
      <c r="Z106" s="621"/>
      <c r="AA106" s="621"/>
      <c r="AB106" s="621"/>
      <c r="AC106" s="621"/>
    </row>
    <row r="107" ht="14.25" customHeight="1" outlineLevel="1">
      <c r="A107" s="633"/>
      <c r="B107" s="1341" t="s">
        <v>2415</v>
      </c>
      <c r="C107" s="1341"/>
      <c r="D107" s="1341" t="s">
        <v>1537</v>
      </c>
      <c r="E107" s="1341"/>
      <c r="F107" s="1430">
        <v>300.0</v>
      </c>
      <c r="G107" s="665">
        <v>249.0</v>
      </c>
      <c r="H107" s="665">
        <v>249.0</v>
      </c>
      <c r="I107" s="684">
        <v>50.58</v>
      </c>
      <c r="J107" s="1490">
        <f t="shared" si="46"/>
        <v>0.2031325301</v>
      </c>
      <c r="K107" s="531">
        <f t="shared" si="47"/>
        <v>188.42</v>
      </c>
      <c r="L107" s="532">
        <f t="shared" si="48"/>
        <v>3.725187821</v>
      </c>
      <c r="M107" s="654"/>
      <c r="N107" s="655" t="s">
        <v>313</v>
      </c>
      <c r="O107" s="672">
        <v>239.0</v>
      </c>
      <c r="P107" s="1419"/>
      <c r="Q107" s="621"/>
      <c r="R107" s="621"/>
      <c r="S107" s="621"/>
      <c r="T107" s="621"/>
      <c r="U107" s="621"/>
      <c r="V107" s="621"/>
      <c r="W107" s="621"/>
      <c r="X107" s="621"/>
      <c r="Y107" s="621"/>
      <c r="Z107" s="621"/>
      <c r="AA107" s="621"/>
      <c r="AB107" s="621"/>
      <c r="AC107" s="621"/>
    </row>
    <row r="108" ht="14.25" customHeight="1" outlineLevel="1">
      <c r="A108" s="633"/>
      <c r="B108" s="1341" t="s">
        <v>2048</v>
      </c>
      <c r="C108" s="1341"/>
      <c r="D108" s="1341" t="s">
        <v>1537</v>
      </c>
      <c r="E108" s="1341"/>
      <c r="F108" s="1430">
        <v>500.0</v>
      </c>
      <c r="G108" s="653">
        <v>359.0</v>
      </c>
      <c r="H108" s="653">
        <v>359.0</v>
      </c>
      <c r="I108" s="684">
        <v>84.15</v>
      </c>
      <c r="J108" s="1490">
        <f t="shared" si="46"/>
        <v>0.2344011142</v>
      </c>
      <c r="K108" s="531">
        <f t="shared" si="47"/>
        <v>264.85</v>
      </c>
      <c r="L108" s="532">
        <f t="shared" si="48"/>
        <v>3.147355912</v>
      </c>
      <c r="M108" s="654"/>
      <c r="N108" s="655" t="s">
        <v>313</v>
      </c>
      <c r="O108" s="656">
        <v>349.0</v>
      </c>
      <c r="P108" s="1419"/>
      <c r="Q108" s="621"/>
      <c r="R108" s="621"/>
      <c r="S108" s="621"/>
      <c r="T108" s="621"/>
      <c r="U108" s="621"/>
      <c r="V108" s="621"/>
      <c r="W108" s="621"/>
      <c r="X108" s="621"/>
      <c r="Y108" s="621"/>
      <c r="Z108" s="621"/>
      <c r="AA108" s="621"/>
      <c r="AB108" s="621"/>
      <c r="AC108" s="621"/>
    </row>
    <row r="109" ht="14.25" customHeight="1" outlineLevel="1">
      <c r="A109" s="633"/>
      <c r="B109" s="826" t="s">
        <v>2049</v>
      </c>
      <c r="C109" s="1341"/>
      <c r="D109" s="826" t="s">
        <v>2416</v>
      </c>
      <c r="E109" s="1341"/>
      <c r="F109" s="1467">
        <v>445.0</v>
      </c>
      <c r="G109" s="696">
        <v>599.0</v>
      </c>
      <c r="H109" s="696">
        <v>599.0</v>
      </c>
      <c r="I109" s="684">
        <v>243.88</v>
      </c>
      <c r="J109" s="1490">
        <f t="shared" si="46"/>
        <v>0.4071452421</v>
      </c>
      <c r="K109" s="531">
        <f t="shared" si="47"/>
        <v>355.12</v>
      </c>
      <c r="L109" s="532">
        <f t="shared" si="48"/>
        <v>1.456125964</v>
      </c>
      <c r="M109" s="654"/>
      <c r="N109" s="655" t="s">
        <v>313</v>
      </c>
      <c r="O109" s="697">
        <v>599.0</v>
      </c>
      <c r="P109" s="1419"/>
      <c r="Q109" s="621"/>
      <c r="R109" s="621"/>
      <c r="S109" s="621"/>
      <c r="T109" s="621"/>
      <c r="U109" s="621"/>
      <c r="V109" s="621"/>
      <c r="W109" s="621"/>
      <c r="X109" s="621"/>
      <c r="Y109" s="621"/>
      <c r="Z109" s="621"/>
      <c r="AA109" s="621"/>
      <c r="AB109" s="621"/>
      <c r="AC109" s="621"/>
    </row>
    <row r="110" ht="14.25" customHeight="1" outlineLevel="1">
      <c r="A110" s="633"/>
      <c r="B110" s="826" t="s">
        <v>2314</v>
      </c>
      <c r="C110" s="826" t="s">
        <v>2052</v>
      </c>
      <c r="D110" s="826" t="s">
        <v>1553</v>
      </c>
      <c r="E110" s="1341"/>
      <c r="F110" s="1465">
        <v>450.0</v>
      </c>
      <c r="G110" s="653">
        <v>369.0</v>
      </c>
      <c r="H110" s="653">
        <v>369.0</v>
      </c>
      <c r="I110" s="1424">
        <v>105.85</v>
      </c>
      <c r="J110" s="1490">
        <f t="shared" si="46"/>
        <v>0.2868563686</v>
      </c>
      <c r="K110" s="1426">
        <f t="shared" si="47"/>
        <v>-105.85</v>
      </c>
      <c r="L110" s="787">
        <f t="shared" si="48"/>
        <v>-1</v>
      </c>
      <c r="M110" s="661"/>
      <c r="N110" s="655" t="s">
        <v>313</v>
      </c>
      <c r="O110" s="1393"/>
      <c r="P110" s="1419"/>
      <c r="Q110" s="621"/>
      <c r="R110" s="621"/>
      <c r="S110" s="621"/>
      <c r="T110" s="621"/>
      <c r="U110" s="621"/>
      <c r="V110" s="621"/>
      <c r="W110" s="621"/>
      <c r="X110" s="621"/>
      <c r="Y110" s="621"/>
      <c r="Z110" s="621"/>
      <c r="AA110" s="621"/>
      <c r="AB110" s="621"/>
      <c r="AC110" s="621"/>
    </row>
    <row r="111" ht="14.25" customHeight="1" outlineLevel="1">
      <c r="A111" s="633"/>
      <c r="B111" s="826" t="s">
        <v>2053</v>
      </c>
      <c r="C111" s="826"/>
      <c r="D111" s="826"/>
      <c r="E111" s="1341"/>
      <c r="F111" s="1465">
        <v>330.0</v>
      </c>
      <c r="G111" s="653">
        <v>239.0</v>
      </c>
      <c r="H111" s="653">
        <v>239.0</v>
      </c>
      <c r="I111" s="1424">
        <v>46.0</v>
      </c>
      <c r="J111" s="1490">
        <f t="shared" si="46"/>
        <v>0.1924686192</v>
      </c>
      <c r="K111" s="1426">
        <f t="shared" si="47"/>
        <v>-46</v>
      </c>
      <c r="L111" s="787">
        <f t="shared" si="48"/>
        <v>-1</v>
      </c>
      <c r="M111" s="661"/>
      <c r="N111" s="655"/>
      <c r="O111" s="1393"/>
      <c r="P111" s="1419"/>
      <c r="Q111" s="621"/>
      <c r="R111" s="621"/>
      <c r="S111" s="621"/>
      <c r="T111" s="621"/>
      <c r="U111" s="621"/>
      <c r="V111" s="621"/>
      <c r="W111" s="621"/>
      <c r="X111" s="621"/>
      <c r="Y111" s="621"/>
      <c r="Z111" s="621"/>
      <c r="AA111" s="621"/>
      <c r="AB111" s="621"/>
      <c r="AC111" s="621"/>
    </row>
    <row r="112" ht="14.25" customHeight="1" outlineLevel="1">
      <c r="A112" s="633"/>
      <c r="B112" s="1341" t="s">
        <v>2055</v>
      </c>
      <c r="C112" s="1341" t="s">
        <v>2057</v>
      </c>
      <c r="D112" s="826" t="s">
        <v>2417</v>
      </c>
      <c r="E112" s="1341"/>
      <c r="F112" s="1413">
        <v>330.0</v>
      </c>
      <c r="G112" s="665">
        <v>399.0</v>
      </c>
      <c r="H112" s="665">
        <v>399.0</v>
      </c>
      <c r="I112" s="1424">
        <v>119.6</v>
      </c>
      <c r="J112" s="1490">
        <f t="shared" si="46"/>
        <v>0.2997493734</v>
      </c>
      <c r="K112" s="1426">
        <f t="shared" si="47"/>
        <v>279.4</v>
      </c>
      <c r="L112" s="787">
        <f t="shared" si="48"/>
        <v>2.336120401</v>
      </c>
      <c r="M112" s="661"/>
      <c r="N112" s="655" t="s">
        <v>313</v>
      </c>
      <c r="O112" s="1492">
        <v>399.0</v>
      </c>
      <c r="P112" s="1419"/>
      <c r="Q112" s="621"/>
      <c r="R112" s="621"/>
      <c r="S112" s="621"/>
      <c r="T112" s="621"/>
      <c r="U112" s="621"/>
      <c r="V112" s="621"/>
      <c r="W112" s="621"/>
      <c r="X112" s="621"/>
      <c r="Y112" s="621"/>
      <c r="Z112" s="621"/>
      <c r="AA112" s="621"/>
      <c r="AB112" s="621"/>
      <c r="AC112" s="621"/>
    </row>
    <row r="113" ht="14.25" customHeight="1" outlineLevel="1">
      <c r="A113" s="633"/>
      <c r="B113" s="1341" t="s">
        <v>2418</v>
      </c>
      <c r="C113" s="1341"/>
      <c r="D113" s="1341"/>
      <c r="E113" s="1341"/>
      <c r="F113" s="1413">
        <v>4000.0</v>
      </c>
      <c r="G113" s="653">
        <v>1989.0</v>
      </c>
      <c r="H113" s="653">
        <v>1989.0</v>
      </c>
      <c r="I113" s="1424">
        <v>257.21</v>
      </c>
      <c r="J113" s="1490">
        <f t="shared" si="46"/>
        <v>0.1293162393</v>
      </c>
      <c r="K113" s="1426">
        <f t="shared" si="47"/>
        <v>1641.79</v>
      </c>
      <c r="L113" s="787">
        <f t="shared" si="48"/>
        <v>6.383072198</v>
      </c>
      <c r="M113" s="661"/>
      <c r="N113" s="655" t="s">
        <v>313</v>
      </c>
      <c r="O113" s="656">
        <v>1899.0</v>
      </c>
      <c r="P113" s="1419"/>
      <c r="Q113" s="621"/>
      <c r="R113" s="621"/>
      <c r="S113" s="621"/>
      <c r="T113" s="621"/>
      <c r="U113" s="621"/>
      <c r="V113" s="621"/>
      <c r="W113" s="621"/>
      <c r="X113" s="621"/>
      <c r="Y113" s="621"/>
      <c r="Z113" s="621"/>
      <c r="AA113" s="621"/>
      <c r="AB113" s="621"/>
      <c r="AC113" s="621"/>
    </row>
    <row r="114" ht="14.25" customHeight="1" outlineLevel="1">
      <c r="A114" s="633"/>
      <c r="B114" s="1341" t="s">
        <v>2419</v>
      </c>
      <c r="C114" s="1341"/>
      <c r="D114" s="1341"/>
      <c r="E114" s="1341"/>
      <c r="F114" s="1413">
        <v>4000.0</v>
      </c>
      <c r="G114" s="653">
        <v>2549.0</v>
      </c>
      <c r="H114" s="653">
        <v>2549.0</v>
      </c>
      <c r="I114" s="1424">
        <v>517.58</v>
      </c>
      <c r="J114" s="1490">
        <f t="shared" si="46"/>
        <v>0.2030521773</v>
      </c>
      <c r="K114" s="1426">
        <f t="shared" si="47"/>
        <v>1781.42</v>
      </c>
      <c r="L114" s="787">
        <f t="shared" si="48"/>
        <v>3.441825418</v>
      </c>
      <c r="M114" s="661"/>
      <c r="N114" s="655" t="s">
        <v>313</v>
      </c>
      <c r="O114" s="656">
        <v>2299.0</v>
      </c>
      <c r="P114" s="1419"/>
      <c r="Q114" s="621"/>
      <c r="R114" s="621"/>
      <c r="S114" s="621"/>
      <c r="T114" s="621"/>
      <c r="U114" s="621"/>
      <c r="V114" s="621"/>
      <c r="W114" s="621"/>
      <c r="X114" s="621"/>
      <c r="Y114" s="621"/>
      <c r="Z114" s="621"/>
      <c r="AA114" s="621"/>
      <c r="AB114" s="621"/>
      <c r="AC114" s="621"/>
    </row>
    <row r="115" ht="14.25" customHeight="1" outlineLevel="1">
      <c r="A115" s="633"/>
      <c r="B115" s="1341" t="s">
        <v>2420</v>
      </c>
      <c r="C115" s="1341"/>
      <c r="D115" s="1341"/>
      <c r="E115" s="1341"/>
      <c r="F115" s="1413">
        <v>4000.0</v>
      </c>
      <c r="G115" s="653">
        <v>2629.0</v>
      </c>
      <c r="H115" s="653">
        <v>2629.0</v>
      </c>
      <c r="I115" s="1424">
        <v>664.26</v>
      </c>
      <c r="J115" s="1490">
        <f t="shared" si="46"/>
        <v>0.2526664131</v>
      </c>
      <c r="K115" s="1426">
        <f t="shared" si="47"/>
        <v>2124.74</v>
      </c>
      <c r="L115" s="787">
        <f t="shared" si="48"/>
        <v>3.198657152</v>
      </c>
      <c r="M115" s="661"/>
      <c r="N115" s="655" t="s">
        <v>313</v>
      </c>
      <c r="O115" s="656">
        <v>2789.0</v>
      </c>
      <c r="P115" s="1419"/>
      <c r="Q115" s="621"/>
      <c r="R115" s="621"/>
      <c r="S115" s="621"/>
      <c r="T115" s="621"/>
      <c r="U115" s="621"/>
      <c r="V115" s="621"/>
      <c r="W115" s="621"/>
      <c r="X115" s="621"/>
      <c r="Y115" s="621"/>
      <c r="Z115" s="621"/>
      <c r="AA115" s="621"/>
      <c r="AB115" s="621"/>
      <c r="AC115" s="621"/>
    </row>
    <row r="116" ht="14.25" customHeight="1" outlineLevel="1">
      <c r="A116" s="633"/>
      <c r="B116" s="1341" t="s">
        <v>2421</v>
      </c>
      <c r="C116" s="1341"/>
      <c r="D116" s="1341"/>
      <c r="E116" s="1341"/>
      <c r="F116" s="1413">
        <v>4000.0</v>
      </c>
      <c r="G116" s="653">
        <v>3349.0</v>
      </c>
      <c r="H116" s="653">
        <v>3349.0</v>
      </c>
      <c r="I116" s="1424">
        <v>848.29</v>
      </c>
      <c r="J116" s="1490">
        <f t="shared" si="46"/>
        <v>0.2532965064</v>
      </c>
      <c r="K116" s="1426">
        <f t="shared" si="47"/>
        <v>2580.71</v>
      </c>
      <c r="L116" s="787">
        <f t="shared" si="48"/>
        <v>3.042249702</v>
      </c>
      <c r="M116" s="661"/>
      <c r="N116" s="655" t="s">
        <v>313</v>
      </c>
      <c r="O116" s="656">
        <v>3429.0</v>
      </c>
      <c r="P116" s="1419"/>
      <c r="Q116" s="621"/>
      <c r="R116" s="621"/>
      <c r="S116" s="621"/>
      <c r="T116" s="621"/>
      <c r="U116" s="621"/>
      <c r="V116" s="621"/>
      <c r="W116" s="621"/>
      <c r="X116" s="621"/>
      <c r="Y116" s="621"/>
      <c r="Z116" s="621"/>
      <c r="AA116" s="621"/>
      <c r="AB116" s="621"/>
      <c r="AC116" s="621"/>
    </row>
    <row r="117" ht="14.25" customHeight="1">
      <c r="A117" s="1365"/>
      <c r="B117" s="1343" t="s">
        <v>2422</v>
      </c>
      <c r="C117" s="675"/>
      <c r="D117" s="675"/>
      <c r="E117" s="675"/>
      <c r="F117" s="641"/>
      <c r="G117" s="658"/>
      <c r="H117" s="658"/>
      <c r="I117" s="1418"/>
      <c r="J117" s="536"/>
      <c r="K117" s="643"/>
      <c r="L117" s="536"/>
      <c r="M117" s="645"/>
      <c r="N117" s="670"/>
      <c r="O117" s="701"/>
      <c r="P117" s="621"/>
      <c r="Q117" s="564"/>
      <c r="R117" s="564"/>
      <c r="S117" s="564"/>
      <c r="T117" s="564"/>
      <c r="U117" s="564"/>
      <c r="V117" s="564"/>
      <c r="W117" s="564"/>
      <c r="X117" s="564"/>
      <c r="Y117" s="564"/>
      <c r="Z117" s="564"/>
      <c r="AA117" s="564"/>
      <c r="AB117" s="564"/>
      <c r="AC117" s="564"/>
    </row>
    <row r="118" ht="14.25" customHeight="1" outlineLevel="1">
      <c r="A118" s="633"/>
      <c r="B118" s="1341" t="s">
        <v>2317</v>
      </c>
      <c r="C118" s="1341" t="s">
        <v>2318</v>
      </c>
      <c r="D118" s="1341"/>
      <c r="E118" s="1341"/>
      <c r="F118" s="1430">
        <v>125.0</v>
      </c>
      <c r="G118" s="653">
        <v>249.0</v>
      </c>
      <c r="H118" s="653">
        <v>249.0</v>
      </c>
      <c r="I118" s="1423">
        <v>40.64</v>
      </c>
      <c r="J118" s="997">
        <f t="shared" ref="J118:J121" si="49">I118/H118</f>
        <v>0.1632128514</v>
      </c>
      <c r="K118" s="531">
        <f t="shared" ref="K118:K121" si="50">O118-I118</f>
        <v>208.36</v>
      </c>
      <c r="L118" s="532">
        <f t="shared" ref="L118:L121" si="51">O118/I118-1</f>
        <v>5.126968504</v>
      </c>
      <c r="M118" s="654"/>
      <c r="N118" s="655" t="s">
        <v>313</v>
      </c>
      <c r="O118" s="656">
        <v>249.0</v>
      </c>
      <c r="P118" s="1419"/>
      <c r="Q118" s="564"/>
      <c r="R118" s="564"/>
      <c r="S118" s="564"/>
      <c r="T118" s="564"/>
      <c r="U118" s="564"/>
      <c r="V118" s="564"/>
      <c r="W118" s="564"/>
      <c r="X118" s="564"/>
      <c r="Y118" s="564"/>
      <c r="Z118" s="564"/>
      <c r="AA118" s="564"/>
      <c r="AB118" s="564"/>
      <c r="AC118" s="564"/>
    </row>
    <row r="119" ht="14.25" customHeight="1" outlineLevel="1">
      <c r="A119" s="633"/>
      <c r="B119" s="1341" t="s">
        <v>2071</v>
      </c>
      <c r="C119" s="1341" t="s">
        <v>2321</v>
      </c>
      <c r="D119" s="1349"/>
      <c r="E119" s="1349"/>
      <c r="F119" s="1430">
        <v>125.0</v>
      </c>
      <c r="G119" s="653">
        <v>449.0</v>
      </c>
      <c r="H119" s="653">
        <v>449.0</v>
      </c>
      <c r="I119" s="684">
        <v>95.22</v>
      </c>
      <c r="J119" s="997">
        <f t="shared" si="49"/>
        <v>0.2120712695</v>
      </c>
      <c r="K119" s="531">
        <f t="shared" si="50"/>
        <v>303.78</v>
      </c>
      <c r="L119" s="532">
        <f t="shared" si="51"/>
        <v>3.190296156</v>
      </c>
      <c r="M119" s="654"/>
      <c r="N119" s="655" t="s">
        <v>313</v>
      </c>
      <c r="O119" s="656">
        <v>399.0</v>
      </c>
      <c r="P119" s="1419"/>
      <c r="Q119" s="564"/>
      <c r="R119" s="564"/>
      <c r="S119" s="564"/>
      <c r="T119" s="564"/>
      <c r="U119" s="564"/>
      <c r="V119" s="564"/>
      <c r="W119" s="564"/>
      <c r="X119" s="564"/>
      <c r="Y119" s="564"/>
      <c r="Z119" s="564"/>
      <c r="AA119" s="564"/>
      <c r="AB119" s="564"/>
      <c r="AC119" s="564"/>
    </row>
    <row r="120" ht="14.25" customHeight="1" outlineLevel="1">
      <c r="A120" s="633"/>
      <c r="B120" s="826" t="s">
        <v>2061</v>
      </c>
      <c r="C120" s="826" t="s">
        <v>2323</v>
      </c>
      <c r="D120" s="1349"/>
      <c r="E120" s="1349"/>
      <c r="F120" s="1467">
        <v>125.0</v>
      </c>
      <c r="G120" s="653">
        <v>379.0</v>
      </c>
      <c r="H120" s="653">
        <v>379.0</v>
      </c>
      <c r="I120" s="684">
        <v>77.22</v>
      </c>
      <c r="J120" s="997">
        <f t="shared" si="49"/>
        <v>0.2037467018</v>
      </c>
      <c r="K120" s="531">
        <f t="shared" si="50"/>
        <v>-77.22</v>
      </c>
      <c r="L120" s="532">
        <f t="shared" si="51"/>
        <v>-1</v>
      </c>
      <c r="M120" s="654"/>
      <c r="N120" s="655" t="s">
        <v>313</v>
      </c>
      <c r="O120" s="1393"/>
      <c r="P120" s="1419"/>
      <c r="Q120" s="564"/>
      <c r="R120" s="564"/>
      <c r="S120" s="564"/>
      <c r="T120" s="564"/>
      <c r="U120" s="564"/>
      <c r="V120" s="564"/>
      <c r="W120" s="564"/>
      <c r="X120" s="564"/>
      <c r="Y120" s="564"/>
      <c r="Z120" s="564"/>
      <c r="AA120" s="564"/>
      <c r="AB120" s="564"/>
      <c r="AC120" s="564"/>
    </row>
    <row r="121" ht="14.25" customHeight="1" outlineLevel="1">
      <c r="A121" s="633"/>
      <c r="B121" s="826" t="s">
        <v>2074</v>
      </c>
      <c r="C121" s="826" t="s">
        <v>2064</v>
      </c>
      <c r="D121" s="1349"/>
      <c r="E121" s="1349"/>
      <c r="F121" s="1467">
        <v>125.0</v>
      </c>
      <c r="G121" s="653">
        <v>449.0</v>
      </c>
      <c r="H121" s="653">
        <v>449.0</v>
      </c>
      <c r="I121" s="684">
        <v>91.19</v>
      </c>
      <c r="J121" s="997">
        <f t="shared" si="49"/>
        <v>0.2030957684</v>
      </c>
      <c r="K121" s="531">
        <f t="shared" si="50"/>
        <v>-91.19</v>
      </c>
      <c r="L121" s="532">
        <f t="shared" si="51"/>
        <v>-1</v>
      </c>
      <c r="M121" s="654"/>
      <c r="N121" s="655" t="s">
        <v>313</v>
      </c>
      <c r="O121" s="1393"/>
      <c r="P121" s="1419"/>
      <c r="Q121" s="564"/>
      <c r="R121" s="564"/>
      <c r="S121" s="564"/>
      <c r="T121" s="564"/>
      <c r="U121" s="564"/>
      <c r="V121" s="564"/>
      <c r="W121" s="564"/>
      <c r="X121" s="564"/>
      <c r="Y121" s="564"/>
      <c r="Z121" s="564"/>
      <c r="AA121" s="564"/>
      <c r="AB121" s="564"/>
      <c r="AC121" s="564"/>
    </row>
    <row r="122" ht="14.25" customHeight="1">
      <c r="A122" s="1365"/>
      <c r="B122" s="1343" t="s">
        <v>2423</v>
      </c>
      <c r="C122" s="670"/>
      <c r="D122" s="670"/>
      <c r="E122" s="670"/>
      <c r="F122" s="641"/>
      <c r="G122" s="658"/>
      <c r="H122" s="658"/>
      <c r="I122" s="1418"/>
      <c r="J122" s="536"/>
      <c r="K122" s="643"/>
      <c r="L122" s="536"/>
      <c r="M122" s="645"/>
      <c r="N122" s="670"/>
      <c r="O122" s="701"/>
      <c r="P122" s="621"/>
      <c r="Q122" s="564"/>
      <c r="R122" s="564"/>
      <c r="S122" s="564"/>
      <c r="T122" s="564"/>
      <c r="U122" s="564"/>
      <c r="V122" s="564"/>
      <c r="W122" s="564"/>
      <c r="X122" s="564"/>
      <c r="Y122" s="564"/>
      <c r="Z122" s="564"/>
      <c r="AA122" s="564"/>
      <c r="AB122" s="564"/>
      <c r="AC122" s="564"/>
    </row>
    <row r="123" ht="14.25" customHeight="1" outlineLevel="1">
      <c r="A123" s="1420"/>
      <c r="B123" s="1421" t="s">
        <v>2326</v>
      </c>
      <c r="C123" s="1421" t="s">
        <v>2318</v>
      </c>
      <c r="D123" s="1421"/>
      <c r="E123" s="1421"/>
      <c r="F123" s="1445">
        <v>125.0</v>
      </c>
      <c r="G123" s="653">
        <v>249.0</v>
      </c>
      <c r="H123" s="653">
        <v>249.0</v>
      </c>
      <c r="I123" s="684">
        <v>43.99</v>
      </c>
      <c r="J123" s="997">
        <f t="shared" ref="J123:J126" si="52">I123/H123</f>
        <v>0.1766666667</v>
      </c>
      <c r="K123" s="531">
        <f t="shared" ref="K123:K126" si="53">O123-I123</f>
        <v>205.01</v>
      </c>
      <c r="L123" s="532">
        <f t="shared" ref="L123:L126" si="54">O123/I123-1</f>
        <v>4.660377358</v>
      </c>
      <c r="M123" s="654"/>
      <c r="N123" s="655" t="s">
        <v>313</v>
      </c>
      <c r="O123" s="656">
        <v>249.0</v>
      </c>
      <c r="P123" s="621"/>
      <c r="Q123" s="564"/>
      <c r="R123" s="564"/>
      <c r="S123" s="564"/>
      <c r="T123" s="564"/>
      <c r="U123" s="564"/>
      <c r="V123" s="564"/>
      <c r="W123" s="564"/>
      <c r="X123" s="564"/>
      <c r="Y123" s="564"/>
      <c r="Z123" s="564"/>
      <c r="AA123" s="564"/>
      <c r="AB123" s="564"/>
      <c r="AC123" s="564"/>
    </row>
    <row r="124" ht="14.25" customHeight="1" outlineLevel="1">
      <c r="A124" s="633"/>
      <c r="B124" s="1341" t="s">
        <v>2060</v>
      </c>
      <c r="C124" s="1349" t="s">
        <v>2321</v>
      </c>
      <c r="D124" s="1349"/>
      <c r="E124" s="1349"/>
      <c r="F124" s="1430">
        <v>125.0</v>
      </c>
      <c r="G124" s="653">
        <v>449.0</v>
      </c>
      <c r="H124" s="653">
        <v>449.0</v>
      </c>
      <c r="I124" s="684">
        <v>102.49</v>
      </c>
      <c r="J124" s="997">
        <f t="shared" si="52"/>
        <v>0.2282628062</v>
      </c>
      <c r="K124" s="531">
        <f t="shared" si="53"/>
        <v>346.51</v>
      </c>
      <c r="L124" s="532">
        <f t="shared" si="54"/>
        <v>3.380915211</v>
      </c>
      <c r="M124" s="654"/>
      <c r="N124" s="655" t="s">
        <v>313</v>
      </c>
      <c r="O124" s="656">
        <v>449.0</v>
      </c>
      <c r="P124" s="1419"/>
      <c r="Q124" s="564"/>
      <c r="R124" s="564"/>
      <c r="S124" s="564"/>
      <c r="T124" s="564"/>
      <c r="U124" s="564"/>
      <c r="V124" s="564"/>
      <c r="W124" s="564"/>
      <c r="X124" s="564"/>
      <c r="Y124" s="564"/>
      <c r="Z124" s="564"/>
      <c r="AA124" s="564"/>
      <c r="AB124" s="564"/>
      <c r="AC124" s="564"/>
    </row>
    <row r="125" ht="14.25" customHeight="1" outlineLevel="1">
      <c r="A125" s="633"/>
      <c r="B125" s="826" t="s">
        <v>2061</v>
      </c>
      <c r="C125" s="826" t="s">
        <v>2327</v>
      </c>
      <c r="D125" s="1349"/>
      <c r="E125" s="1349"/>
      <c r="F125" s="1467">
        <v>125.0</v>
      </c>
      <c r="G125" s="653">
        <v>379.0</v>
      </c>
      <c r="H125" s="653">
        <v>379.0</v>
      </c>
      <c r="I125" s="684">
        <v>78.07</v>
      </c>
      <c r="J125" s="997">
        <f t="shared" si="52"/>
        <v>0.2059894459</v>
      </c>
      <c r="K125" s="531">
        <f t="shared" si="53"/>
        <v>-78.07</v>
      </c>
      <c r="L125" s="532">
        <f t="shared" si="54"/>
        <v>-1</v>
      </c>
      <c r="M125" s="654"/>
      <c r="N125" s="655" t="s">
        <v>313</v>
      </c>
      <c r="O125" s="1393"/>
      <c r="P125" s="1419"/>
      <c r="Q125" s="564"/>
      <c r="R125" s="564"/>
      <c r="S125" s="564"/>
      <c r="T125" s="564"/>
      <c r="U125" s="564"/>
      <c r="V125" s="564"/>
      <c r="W125" s="564"/>
      <c r="X125" s="564"/>
      <c r="Y125" s="564"/>
      <c r="Z125" s="564"/>
      <c r="AA125" s="564"/>
      <c r="AB125" s="564"/>
      <c r="AC125" s="564"/>
    </row>
    <row r="126" ht="14.25" customHeight="1" outlineLevel="1">
      <c r="A126" s="633"/>
      <c r="B126" s="826" t="s">
        <v>2065</v>
      </c>
      <c r="C126" s="826" t="s">
        <v>2064</v>
      </c>
      <c r="D126" s="1349"/>
      <c r="E126" s="1349"/>
      <c r="F126" s="1467">
        <v>125.0</v>
      </c>
      <c r="G126" s="653">
        <v>449.0</v>
      </c>
      <c r="H126" s="653">
        <v>449.0</v>
      </c>
      <c r="I126" s="684">
        <v>92.69</v>
      </c>
      <c r="J126" s="997">
        <f t="shared" si="52"/>
        <v>0.2064365256</v>
      </c>
      <c r="K126" s="531">
        <f t="shared" si="53"/>
        <v>-92.69</v>
      </c>
      <c r="L126" s="532">
        <f t="shared" si="54"/>
        <v>-1</v>
      </c>
      <c r="M126" s="654"/>
      <c r="N126" s="655" t="s">
        <v>313</v>
      </c>
      <c r="O126" s="1393"/>
      <c r="P126" s="1419"/>
      <c r="Q126" s="564"/>
      <c r="R126" s="564"/>
      <c r="S126" s="564"/>
      <c r="T126" s="564"/>
      <c r="U126" s="564"/>
      <c r="V126" s="564"/>
      <c r="W126" s="564"/>
      <c r="X126" s="564"/>
      <c r="Y126" s="564"/>
      <c r="Z126" s="564"/>
      <c r="AA126" s="564"/>
      <c r="AB126" s="564"/>
      <c r="AC126" s="564"/>
    </row>
    <row r="127" ht="14.25" customHeight="1">
      <c r="A127" s="1365"/>
      <c r="B127" s="1343" t="s">
        <v>2424</v>
      </c>
      <c r="C127" s="670"/>
      <c r="D127" s="675"/>
      <c r="E127" s="675"/>
      <c r="F127" s="641"/>
      <c r="G127" s="658"/>
      <c r="H127" s="658"/>
      <c r="I127" s="1418"/>
      <c r="J127" s="536"/>
      <c r="K127" s="643"/>
      <c r="L127" s="536"/>
      <c r="M127" s="645"/>
      <c r="N127" s="670"/>
      <c r="O127" s="701"/>
      <c r="P127" s="1419"/>
      <c r="Q127" s="564"/>
      <c r="R127" s="564"/>
      <c r="S127" s="564"/>
      <c r="T127" s="564"/>
      <c r="U127" s="564"/>
      <c r="V127" s="564"/>
      <c r="W127" s="564"/>
      <c r="X127" s="564"/>
      <c r="Y127" s="564"/>
      <c r="Z127" s="564"/>
      <c r="AA127" s="564"/>
      <c r="AB127" s="564"/>
      <c r="AC127" s="564"/>
    </row>
    <row r="128" ht="14.25" customHeight="1" outlineLevel="1">
      <c r="A128" s="633"/>
      <c r="B128" s="1341" t="s">
        <v>2329</v>
      </c>
      <c r="C128" s="1347" t="s">
        <v>960</v>
      </c>
      <c r="D128" s="1347"/>
      <c r="E128" s="1347"/>
      <c r="F128" s="1445">
        <v>125.0</v>
      </c>
      <c r="G128" s="653">
        <v>449.0</v>
      </c>
      <c r="H128" s="653">
        <v>449.0</v>
      </c>
      <c r="I128" s="1423">
        <v>138.97</v>
      </c>
      <c r="J128" s="988">
        <f>I128/H128</f>
        <v>0.3095100223</v>
      </c>
      <c r="K128" s="531">
        <f>O128-I128</f>
        <v>260.03</v>
      </c>
      <c r="L128" s="532">
        <f>O128/I128-1</f>
        <v>1.871123264</v>
      </c>
      <c r="M128" s="654"/>
      <c r="N128" s="655" t="s">
        <v>313</v>
      </c>
      <c r="O128" s="656">
        <v>399.0</v>
      </c>
      <c r="P128" s="1419"/>
      <c r="Q128" s="564"/>
      <c r="R128" s="564"/>
      <c r="S128" s="564"/>
      <c r="T128" s="564"/>
      <c r="U128" s="564"/>
      <c r="V128" s="564"/>
      <c r="W128" s="564"/>
      <c r="X128" s="564"/>
      <c r="Y128" s="564"/>
      <c r="Z128" s="564"/>
      <c r="AA128" s="564"/>
      <c r="AB128" s="564"/>
      <c r="AC128" s="564"/>
    </row>
    <row r="129" ht="14.25" customHeight="1">
      <c r="A129" s="1365"/>
      <c r="B129" s="560" t="s">
        <v>2330</v>
      </c>
      <c r="C129" s="1382" t="s">
        <v>1157</v>
      </c>
      <c r="D129" s="675"/>
      <c r="E129" s="675"/>
      <c r="F129" s="641"/>
      <c r="G129" s="658"/>
      <c r="H129" s="658"/>
      <c r="I129" s="1418"/>
      <c r="J129" s="536"/>
      <c r="K129" s="643"/>
      <c r="L129" s="536"/>
      <c r="M129" s="645"/>
      <c r="N129" s="670"/>
      <c r="O129" s="701"/>
      <c r="P129" s="1419"/>
      <c r="Q129" s="621"/>
      <c r="R129" s="621"/>
      <c r="S129" s="621"/>
      <c r="T129" s="621"/>
      <c r="U129" s="621"/>
      <c r="V129" s="621"/>
      <c r="W129" s="621"/>
      <c r="X129" s="621"/>
      <c r="Y129" s="621"/>
      <c r="Z129" s="621"/>
      <c r="AA129" s="621"/>
      <c r="AB129" s="621"/>
      <c r="AC129" s="621"/>
    </row>
    <row r="130" ht="14.25" customHeight="1" outlineLevel="1">
      <c r="A130" s="633"/>
      <c r="B130" s="826" t="s">
        <v>2082</v>
      </c>
      <c r="C130" s="1493" t="s">
        <v>2083</v>
      </c>
      <c r="D130" s="1349"/>
      <c r="E130" s="1349"/>
      <c r="F130" s="1467">
        <v>750.0</v>
      </c>
      <c r="G130" s="653">
        <v>1699.0</v>
      </c>
      <c r="H130" s="653">
        <v>1699.0</v>
      </c>
      <c r="I130" s="684">
        <v>332.78</v>
      </c>
      <c r="J130" s="542">
        <f t="shared" ref="J130:J133" si="55">I130/H130</f>
        <v>0.1958681577</v>
      </c>
      <c r="K130" s="541">
        <f t="shared" ref="K130:K133" si="56">O130-I130</f>
        <v>-332.78</v>
      </c>
      <c r="L130" s="542">
        <f t="shared" ref="L130:L133" si="57">O130/I130-1</f>
        <v>-1</v>
      </c>
      <c r="M130" s="661"/>
      <c r="N130" s="633"/>
      <c r="O130" s="1393"/>
      <c r="P130" s="613"/>
      <c r="Q130" s="602"/>
      <c r="R130" s="602"/>
      <c r="S130" s="602"/>
      <c r="T130" s="602"/>
      <c r="U130" s="602"/>
      <c r="V130" s="602"/>
      <c r="W130" s="602"/>
      <c r="X130" s="602"/>
      <c r="Y130" s="602"/>
      <c r="Z130" s="602"/>
      <c r="AA130" s="602"/>
      <c r="AB130" s="602"/>
      <c r="AC130" s="602"/>
    </row>
    <row r="131" ht="14.25" customHeight="1" outlineLevel="1">
      <c r="A131" s="633"/>
      <c r="B131" s="826" t="s">
        <v>2331</v>
      </c>
      <c r="C131" s="1493" t="s">
        <v>789</v>
      </c>
      <c r="D131" s="1349"/>
      <c r="E131" s="1349"/>
      <c r="F131" s="1467">
        <v>750.0</v>
      </c>
      <c r="G131" s="653">
        <v>1699.0</v>
      </c>
      <c r="H131" s="653">
        <v>1699.0</v>
      </c>
      <c r="I131" s="684">
        <v>273.91</v>
      </c>
      <c r="J131" s="542">
        <f t="shared" si="55"/>
        <v>0.1612183637</v>
      </c>
      <c r="K131" s="541">
        <f t="shared" si="56"/>
        <v>-273.91</v>
      </c>
      <c r="L131" s="542">
        <f t="shared" si="57"/>
        <v>-1</v>
      </c>
      <c r="M131" s="661"/>
      <c r="N131" s="633"/>
      <c r="O131" s="1393"/>
      <c r="P131" s="613"/>
      <c r="Q131" s="602"/>
      <c r="R131" s="602"/>
      <c r="S131" s="602"/>
      <c r="T131" s="602"/>
      <c r="U131" s="602"/>
      <c r="V131" s="602"/>
      <c r="W131" s="602"/>
      <c r="X131" s="602"/>
      <c r="Y131" s="602"/>
      <c r="Z131" s="602"/>
      <c r="AA131" s="602"/>
      <c r="AB131" s="602"/>
      <c r="AC131" s="602"/>
    </row>
    <row r="132" ht="14.25" customHeight="1" outlineLevel="1">
      <c r="A132" s="633"/>
      <c r="B132" s="1341" t="s">
        <v>956</v>
      </c>
      <c r="C132" s="1493" t="s">
        <v>957</v>
      </c>
      <c r="D132" s="1349"/>
      <c r="E132" s="1349"/>
      <c r="F132" s="1430">
        <v>750.0</v>
      </c>
      <c r="G132" s="653">
        <v>4399.0</v>
      </c>
      <c r="H132" s="653">
        <v>4399.0</v>
      </c>
      <c r="I132" s="684">
        <v>1222.9</v>
      </c>
      <c r="J132" s="542">
        <f t="shared" si="55"/>
        <v>0.2779949989</v>
      </c>
      <c r="K132" s="541">
        <f t="shared" si="56"/>
        <v>3076.1</v>
      </c>
      <c r="L132" s="542">
        <f t="shared" si="57"/>
        <v>2.515414179</v>
      </c>
      <c r="M132" s="661"/>
      <c r="N132" s="633" t="s">
        <v>313</v>
      </c>
      <c r="O132" s="656">
        <v>4299.0</v>
      </c>
      <c r="P132" s="613"/>
      <c r="Q132" s="602"/>
      <c r="R132" s="602"/>
      <c r="S132" s="602"/>
      <c r="T132" s="602"/>
      <c r="U132" s="602"/>
      <c r="V132" s="602"/>
      <c r="W132" s="602"/>
      <c r="X132" s="602"/>
      <c r="Y132" s="602"/>
      <c r="Z132" s="602"/>
      <c r="AA132" s="602"/>
      <c r="AB132" s="602"/>
      <c r="AC132" s="602"/>
    </row>
    <row r="133" ht="14.25" customHeight="1" outlineLevel="1">
      <c r="A133" s="633"/>
      <c r="B133" s="1341" t="s">
        <v>2332</v>
      </c>
      <c r="C133" s="1493" t="s">
        <v>960</v>
      </c>
      <c r="D133" s="1349"/>
      <c r="E133" s="1349"/>
      <c r="F133" s="1430">
        <v>750.0</v>
      </c>
      <c r="G133" s="653">
        <v>4399.0</v>
      </c>
      <c r="H133" s="653">
        <v>4399.0</v>
      </c>
      <c r="I133" s="684">
        <v>1296.51</v>
      </c>
      <c r="J133" s="542">
        <f t="shared" si="55"/>
        <v>0.2947283474</v>
      </c>
      <c r="K133" s="541">
        <f t="shared" si="56"/>
        <v>3002.49</v>
      </c>
      <c r="L133" s="542">
        <f t="shared" si="57"/>
        <v>2.315824791</v>
      </c>
      <c r="M133" s="661"/>
      <c r="N133" s="633" t="s">
        <v>313</v>
      </c>
      <c r="O133" s="656">
        <v>4299.0</v>
      </c>
      <c r="P133" s="613"/>
      <c r="Q133" s="602"/>
      <c r="R133" s="602"/>
      <c r="S133" s="602"/>
      <c r="T133" s="602"/>
      <c r="U133" s="602"/>
      <c r="V133" s="602"/>
      <c r="W133" s="602"/>
      <c r="X133" s="602"/>
      <c r="Y133" s="602"/>
      <c r="Z133" s="602"/>
      <c r="AA133" s="602"/>
      <c r="AB133" s="602"/>
      <c r="AC133" s="602"/>
    </row>
    <row r="134" ht="14.25" customHeight="1">
      <c r="A134" s="1365"/>
      <c r="B134" s="560" t="s">
        <v>2425</v>
      </c>
      <c r="C134" s="670"/>
      <c r="D134" s="675"/>
      <c r="E134" s="675"/>
      <c r="F134" s="641"/>
      <c r="G134" s="658"/>
      <c r="H134" s="658"/>
      <c r="I134" s="1418"/>
      <c r="J134" s="536">
        <f>AVERAGE(J135:J138)</f>
        <v>0.1971266193</v>
      </c>
      <c r="K134" s="643"/>
      <c r="L134" s="536"/>
      <c r="M134" s="645"/>
      <c r="N134" s="670"/>
      <c r="O134" s="701"/>
      <c r="P134" s="1419"/>
      <c r="Q134" s="564"/>
      <c r="R134" s="564"/>
      <c r="S134" s="564"/>
      <c r="T134" s="564"/>
      <c r="U134" s="564"/>
      <c r="V134" s="564"/>
      <c r="W134" s="564"/>
      <c r="X134" s="564"/>
      <c r="Y134" s="564"/>
      <c r="Z134" s="564"/>
      <c r="AA134" s="564"/>
      <c r="AB134" s="564"/>
      <c r="AC134" s="564"/>
    </row>
    <row r="135" ht="14.25" customHeight="1" outlineLevel="1">
      <c r="A135" s="633"/>
      <c r="B135" s="1341" t="s">
        <v>2426</v>
      </c>
      <c r="C135" s="1341" t="s">
        <v>789</v>
      </c>
      <c r="D135" s="1349"/>
      <c r="E135" s="1349"/>
      <c r="F135" s="1430">
        <v>750.0</v>
      </c>
      <c r="G135" s="653">
        <v>1899.0</v>
      </c>
      <c r="H135" s="653">
        <v>1899.0</v>
      </c>
      <c r="I135" s="684">
        <v>313.43</v>
      </c>
      <c r="J135" s="542">
        <f t="shared" ref="J135:J138" si="58">I135/H135</f>
        <v>0.1650500263</v>
      </c>
      <c r="K135" s="1426">
        <f t="shared" ref="K135:K138" si="59">O135-I135</f>
        <v>1585.57</v>
      </c>
      <c r="L135" s="787">
        <f t="shared" ref="L135:L138" si="60">O135/I135-1</f>
        <v>5.058769103</v>
      </c>
      <c r="M135" s="661"/>
      <c r="N135" s="633" t="s">
        <v>313</v>
      </c>
      <c r="O135" s="656">
        <v>1899.0</v>
      </c>
      <c r="P135" s="613"/>
      <c r="Q135" s="602"/>
      <c r="R135" s="602"/>
      <c r="S135" s="602"/>
      <c r="T135" s="602"/>
      <c r="U135" s="602"/>
      <c r="V135" s="602"/>
      <c r="W135" s="602"/>
      <c r="X135" s="602"/>
      <c r="Y135" s="602"/>
      <c r="Z135" s="602"/>
      <c r="AA135" s="602"/>
      <c r="AB135" s="602"/>
      <c r="AC135" s="602"/>
    </row>
    <row r="136" ht="14.25" customHeight="1" outlineLevel="1">
      <c r="A136" s="633"/>
      <c r="B136" s="1341" t="s">
        <v>2059</v>
      </c>
      <c r="C136" s="1341" t="s">
        <v>960</v>
      </c>
      <c r="D136" s="1349"/>
      <c r="E136" s="1349"/>
      <c r="F136" s="1413">
        <v>750.0</v>
      </c>
      <c r="G136" s="665">
        <v>2699.0</v>
      </c>
      <c r="H136" s="665">
        <v>2699.0</v>
      </c>
      <c r="I136" s="1424">
        <v>569.4</v>
      </c>
      <c r="J136" s="542">
        <f t="shared" si="58"/>
        <v>0.2109670248</v>
      </c>
      <c r="K136" s="1426">
        <f t="shared" si="59"/>
        <v>2129.6</v>
      </c>
      <c r="L136" s="787">
        <f t="shared" si="60"/>
        <v>3.740077274</v>
      </c>
      <c r="M136" s="661"/>
      <c r="N136" s="633" t="s">
        <v>313</v>
      </c>
      <c r="O136" s="672">
        <v>2699.0</v>
      </c>
      <c r="P136" s="613"/>
      <c r="Q136" s="602"/>
      <c r="R136" s="602"/>
      <c r="S136" s="602"/>
      <c r="T136" s="602"/>
      <c r="U136" s="602"/>
      <c r="V136" s="602"/>
      <c r="W136" s="602"/>
      <c r="X136" s="602"/>
      <c r="Y136" s="602"/>
      <c r="Z136" s="602"/>
      <c r="AA136" s="602"/>
      <c r="AB136" s="602"/>
      <c r="AC136" s="602"/>
    </row>
    <row r="137" ht="14.25" customHeight="1" outlineLevel="1">
      <c r="A137" s="633"/>
      <c r="B137" s="826" t="s">
        <v>2061</v>
      </c>
      <c r="C137" s="826" t="s">
        <v>2062</v>
      </c>
      <c r="D137" s="1349"/>
      <c r="E137" s="1349"/>
      <c r="F137" s="1465">
        <v>750.0</v>
      </c>
      <c r="G137" s="665">
        <v>2299.0</v>
      </c>
      <c r="H137" s="665">
        <v>2299.0</v>
      </c>
      <c r="I137" s="1424">
        <v>463.3</v>
      </c>
      <c r="J137" s="542">
        <f t="shared" si="58"/>
        <v>0.201522401</v>
      </c>
      <c r="K137" s="1426">
        <f t="shared" si="59"/>
        <v>1735.7</v>
      </c>
      <c r="L137" s="787">
        <f t="shared" si="60"/>
        <v>3.746384632</v>
      </c>
      <c r="M137" s="661"/>
      <c r="N137" s="633" t="s">
        <v>313</v>
      </c>
      <c r="O137" s="1391">
        <v>2199.0</v>
      </c>
      <c r="P137" s="613"/>
      <c r="Q137" s="602"/>
      <c r="R137" s="602"/>
      <c r="S137" s="602"/>
      <c r="T137" s="602"/>
      <c r="U137" s="602"/>
      <c r="V137" s="602"/>
      <c r="W137" s="602"/>
      <c r="X137" s="602"/>
      <c r="Y137" s="602"/>
      <c r="Z137" s="602"/>
      <c r="AA137" s="602"/>
      <c r="AB137" s="602"/>
      <c r="AC137" s="602"/>
    </row>
    <row r="138" ht="14.25" customHeight="1" outlineLevel="1">
      <c r="A138" s="633"/>
      <c r="B138" s="826" t="s">
        <v>2063</v>
      </c>
      <c r="C138" s="826" t="s">
        <v>2064</v>
      </c>
      <c r="D138" s="1349"/>
      <c r="E138" s="1349"/>
      <c r="F138" s="1465">
        <v>750.0</v>
      </c>
      <c r="G138" s="665">
        <v>2699.0</v>
      </c>
      <c r="H138" s="665">
        <v>2699.0</v>
      </c>
      <c r="I138" s="1424">
        <v>569.4</v>
      </c>
      <c r="J138" s="542">
        <f t="shared" si="58"/>
        <v>0.2109670248</v>
      </c>
      <c r="K138" s="1426">
        <f t="shared" si="59"/>
        <v>2029.6</v>
      </c>
      <c r="L138" s="787">
        <f t="shared" si="60"/>
        <v>3.564453811</v>
      </c>
      <c r="M138" s="661"/>
      <c r="N138" s="633" t="s">
        <v>313</v>
      </c>
      <c r="O138" s="1391">
        <v>2599.0</v>
      </c>
      <c r="P138" s="613"/>
      <c r="Q138" s="602"/>
      <c r="R138" s="602"/>
      <c r="S138" s="602"/>
      <c r="T138" s="602"/>
      <c r="U138" s="602"/>
      <c r="V138" s="602"/>
      <c r="W138" s="602"/>
      <c r="X138" s="602"/>
      <c r="Y138" s="602"/>
      <c r="Z138" s="602"/>
      <c r="AA138" s="602"/>
      <c r="AB138" s="602"/>
      <c r="AC138" s="602"/>
    </row>
    <row r="139" ht="14.25" customHeight="1">
      <c r="A139" s="1365"/>
      <c r="B139" s="560" t="s">
        <v>2427</v>
      </c>
      <c r="C139" s="675"/>
      <c r="D139" s="675"/>
      <c r="E139" s="675"/>
      <c r="F139" s="641"/>
      <c r="G139" s="658"/>
      <c r="H139" s="658"/>
      <c r="I139" s="1418"/>
      <c r="J139" s="536">
        <f>AVERAGE(J140:J143)</f>
        <v>0.1966554361</v>
      </c>
      <c r="K139" s="643"/>
      <c r="L139" s="536"/>
      <c r="M139" s="645"/>
      <c r="N139" s="655" t="s">
        <v>313</v>
      </c>
      <c r="O139" s="701"/>
      <c r="P139" s="1419"/>
      <c r="Q139" s="564"/>
      <c r="R139" s="564"/>
      <c r="S139" s="564"/>
      <c r="T139" s="564"/>
      <c r="U139" s="564"/>
      <c r="V139" s="564"/>
      <c r="W139" s="564"/>
      <c r="X139" s="564"/>
      <c r="Y139" s="564"/>
      <c r="Z139" s="564"/>
      <c r="AA139" s="564"/>
      <c r="AB139" s="564"/>
      <c r="AC139" s="564"/>
    </row>
    <row r="140" ht="14.25" customHeight="1" outlineLevel="1">
      <c r="A140" s="633"/>
      <c r="B140" s="1341" t="s">
        <v>2428</v>
      </c>
      <c r="C140" s="1341" t="s">
        <v>789</v>
      </c>
      <c r="D140" s="1341"/>
      <c r="E140" s="1341"/>
      <c r="F140" s="1430">
        <v>750.0</v>
      </c>
      <c r="G140" s="653">
        <v>1899.0</v>
      </c>
      <c r="H140" s="653">
        <v>1899.0</v>
      </c>
      <c r="I140" s="684">
        <v>313.2</v>
      </c>
      <c r="J140" s="542">
        <f t="shared" ref="J140:J143" si="61">I140/H140</f>
        <v>0.16492891</v>
      </c>
      <c r="K140" s="541">
        <f t="shared" ref="K140:K143" si="62">O140-I140</f>
        <v>1585.8</v>
      </c>
      <c r="L140" s="542">
        <f t="shared" ref="L140:L143" si="63">O140/I140-1</f>
        <v>5.063218391</v>
      </c>
      <c r="M140" s="661"/>
      <c r="N140" s="633" t="s">
        <v>313</v>
      </c>
      <c r="O140" s="656">
        <v>1899.0</v>
      </c>
      <c r="P140" s="1459"/>
      <c r="Q140" s="602"/>
      <c r="R140" s="602"/>
      <c r="S140" s="602"/>
      <c r="T140" s="602"/>
      <c r="U140" s="602"/>
      <c r="V140" s="602"/>
      <c r="W140" s="602"/>
      <c r="X140" s="602"/>
      <c r="Y140" s="602"/>
      <c r="Z140" s="602"/>
      <c r="AA140" s="602"/>
      <c r="AB140" s="602"/>
      <c r="AC140" s="602"/>
    </row>
    <row r="141" ht="14.25" customHeight="1" outlineLevel="1">
      <c r="A141" s="633"/>
      <c r="B141" s="826" t="s">
        <v>2070</v>
      </c>
      <c r="C141" s="1341" t="s">
        <v>960</v>
      </c>
      <c r="D141" s="1341"/>
      <c r="E141" s="1341"/>
      <c r="F141" s="1430">
        <v>750.0</v>
      </c>
      <c r="G141" s="653">
        <v>2699.0</v>
      </c>
      <c r="H141" s="653">
        <v>2699.0</v>
      </c>
      <c r="I141" s="684">
        <v>631.09</v>
      </c>
      <c r="J141" s="542">
        <f t="shared" si="61"/>
        <v>0.2338236384</v>
      </c>
      <c r="K141" s="541">
        <f t="shared" si="62"/>
        <v>1767.91</v>
      </c>
      <c r="L141" s="542">
        <f t="shared" si="63"/>
        <v>2.801359553</v>
      </c>
      <c r="M141" s="661"/>
      <c r="N141" s="633" t="s">
        <v>313</v>
      </c>
      <c r="O141" s="656">
        <v>2399.0</v>
      </c>
      <c r="P141" s="1459"/>
      <c r="Q141" s="602"/>
      <c r="R141" s="602"/>
      <c r="S141" s="602"/>
      <c r="T141" s="602"/>
      <c r="U141" s="602"/>
      <c r="V141" s="602"/>
      <c r="W141" s="602"/>
      <c r="X141" s="602"/>
      <c r="Y141" s="602"/>
      <c r="Z141" s="602"/>
      <c r="AA141" s="602"/>
      <c r="AB141" s="602"/>
      <c r="AC141" s="602"/>
    </row>
    <row r="142" ht="14.25" customHeight="1" outlineLevel="1">
      <c r="A142" s="633"/>
      <c r="B142" s="826" t="s">
        <v>2061</v>
      </c>
      <c r="C142" s="826" t="s">
        <v>2072</v>
      </c>
      <c r="D142" s="1341"/>
      <c r="E142" s="1341"/>
      <c r="F142" s="1467">
        <v>750.0</v>
      </c>
      <c r="G142" s="653">
        <v>2299.0</v>
      </c>
      <c r="H142" s="653">
        <v>2299.0</v>
      </c>
      <c r="I142" s="684">
        <v>463.3</v>
      </c>
      <c r="J142" s="542">
        <f t="shared" si="61"/>
        <v>0.201522401</v>
      </c>
      <c r="K142" s="541">
        <f t="shared" si="62"/>
        <v>-463.3</v>
      </c>
      <c r="L142" s="542">
        <f t="shared" si="63"/>
        <v>-1</v>
      </c>
      <c r="M142" s="661"/>
      <c r="N142" s="633" t="s">
        <v>313</v>
      </c>
      <c r="O142" s="1393"/>
      <c r="P142" s="1459"/>
      <c r="Q142" s="602"/>
      <c r="R142" s="602"/>
      <c r="S142" s="602"/>
      <c r="T142" s="602"/>
      <c r="U142" s="602"/>
      <c r="V142" s="602"/>
      <c r="W142" s="602"/>
      <c r="X142" s="602"/>
      <c r="Y142" s="602"/>
      <c r="Z142" s="602"/>
      <c r="AA142" s="602"/>
      <c r="AB142" s="602"/>
      <c r="AC142" s="602"/>
    </row>
    <row r="143" ht="14.25" customHeight="1" outlineLevel="1">
      <c r="A143" s="633"/>
      <c r="B143" s="826" t="s">
        <v>2073</v>
      </c>
      <c r="C143" s="826" t="s">
        <v>2064</v>
      </c>
      <c r="D143" s="1341"/>
      <c r="E143" s="1341"/>
      <c r="F143" s="1467">
        <v>750.0</v>
      </c>
      <c r="G143" s="653">
        <v>2699.0</v>
      </c>
      <c r="H143" s="653">
        <v>2699.0</v>
      </c>
      <c r="I143" s="684">
        <v>502.95</v>
      </c>
      <c r="J143" s="542">
        <f t="shared" si="61"/>
        <v>0.1863467951</v>
      </c>
      <c r="K143" s="541">
        <f t="shared" si="62"/>
        <v>-502.95</v>
      </c>
      <c r="L143" s="542">
        <f t="shared" si="63"/>
        <v>-1</v>
      </c>
      <c r="M143" s="661"/>
      <c r="N143" s="633" t="s">
        <v>313</v>
      </c>
      <c r="O143" s="1393"/>
      <c r="P143" s="1459"/>
      <c r="Q143" s="602"/>
      <c r="R143" s="602"/>
      <c r="S143" s="602"/>
      <c r="T143" s="602"/>
      <c r="U143" s="602"/>
      <c r="V143" s="602"/>
      <c r="W143" s="602"/>
      <c r="X143" s="602"/>
      <c r="Y143" s="602"/>
      <c r="Z143" s="602"/>
      <c r="AA143" s="602"/>
      <c r="AB143" s="602"/>
      <c r="AC143" s="602"/>
    </row>
    <row r="144" ht="14.25" customHeight="1">
      <c r="A144" s="1365"/>
      <c r="B144" s="560" t="s">
        <v>2429</v>
      </c>
      <c r="C144" s="670"/>
      <c r="D144" s="675"/>
      <c r="E144" s="675"/>
      <c r="F144" s="641"/>
      <c r="G144" s="658"/>
      <c r="H144" s="658"/>
      <c r="I144" s="1418"/>
      <c r="J144" s="536">
        <f>AVERAGE(J145)</f>
        <v>0.2123008522</v>
      </c>
      <c r="K144" s="536"/>
      <c r="L144" s="536"/>
      <c r="M144" s="645"/>
      <c r="N144" s="655" t="s">
        <v>313</v>
      </c>
      <c r="O144" s="701"/>
      <c r="P144" s="621"/>
      <c r="Q144" s="564"/>
      <c r="R144" s="564"/>
      <c r="S144" s="564"/>
      <c r="T144" s="564"/>
      <c r="U144" s="564"/>
      <c r="V144" s="564"/>
      <c r="W144" s="564"/>
      <c r="X144" s="564"/>
      <c r="Y144" s="564"/>
      <c r="Z144" s="564"/>
      <c r="AA144" s="564"/>
      <c r="AB144" s="564"/>
      <c r="AC144" s="564"/>
    </row>
    <row r="145" ht="14.25" customHeight="1" outlineLevel="1">
      <c r="A145" s="633"/>
      <c r="B145" s="826" t="s">
        <v>2329</v>
      </c>
      <c r="C145" s="1341" t="s">
        <v>960</v>
      </c>
      <c r="D145" s="1421"/>
      <c r="E145" s="1421"/>
      <c r="F145" s="1445">
        <v>750.0</v>
      </c>
      <c r="G145" s="665">
        <v>2699.0</v>
      </c>
      <c r="H145" s="665">
        <v>2699.0</v>
      </c>
      <c r="I145" s="1453">
        <v>573.0</v>
      </c>
      <c r="J145" s="1494">
        <f>I145/H145</f>
        <v>0.2123008522</v>
      </c>
      <c r="K145" s="1426">
        <f>O145-I145</f>
        <v>1826</v>
      </c>
      <c r="L145" s="787">
        <f>O145/I145-1</f>
        <v>3.186736475</v>
      </c>
      <c r="M145" s="654"/>
      <c r="N145" s="655" t="s">
        <v>313</v>
      </c>
      <c r="O145" s="672">
        <v>2399.0</v>
      </c>
      <c r="P145" s="621"/>
      <c r="Q145" s="564"/>
      <c r="R145" s="564"/>
      <c r="S145" s="564"/>
      <c r="T145" s="564"/>
      <c r="U145" s="564"/>
      <c r="V145" s="564"/>
      <c r="W145" s="564"/>
      <c r="X145" s="564"/>
      <c r="Y145" s="564"/>
      <c r="Z145" s="564"/>
      <c r="AA145" s="564"/>
      <c r="AB145" s="564"/>
      <c r="AC145" s="564"/>
    </row>
    <row r="146" ht="14.25" customHeight="1">
      <c r="A146" s="1365"/>
      <c r="B146" s="560" t="s">
        <v>2430</v>
      </c>
      <c r="C146" s="670" t="s">
        <v>2431</v>
      </c>
      <c r="D146" s="670"/>
      <c r="E146" s="670"/>
      <c r="F146" s="641"/>
      <c r="G146" s="658"/>
      <c r="H146" s="658"/>
      <c r="I146" s="1418"/>
      <c r="J146" s="536">
        <f>AVERAGE(J147:J148)</f>
        <v>0.1854214963</v>
      </c>
      <c r="K146" s="536"/>
      <c r="L146" s="536"/>
      <c r="M146" s="645"/>
      <c r="N146" s="655" t="s">
        <v>313</v>
      </c>
      <c r="O146" s="701"/>
      <c r="P146" s="1419"/>
      <c r="Q146" s="564"/>
      <c r="R146" s="564"/>
      <c r="S146" s="564"/>
      <c r="T146" s="564"/>
      <c r="U146" s="564"/>
      <c r="V146" s="564"/>
      <c r="W146" s="564"/>
      <c r="X146" s="564"/>
      <c r="Y146" s="564"/>
      <c r="Z146" s="564"/>
      <c r="AA146" s="564"/>
      <c r="AB146" s="564"/>
      <c r="AC146" s="564"/>
    </row>
    <row r="147" ht="14.25" customHeight="1" outlineLevel="1">
      <c r="A147" s="1420"/>
      <c r="B147" s="1421" t="s">
        <v>2432</v>
      </c>
      <c r="C147" s="1421" t="s">
        <v>2433</v>
      </c>
      <c r="D147" s="1421"/>
      <c r="E147" s="1421"/>
      <c r="F147" s="1445">
        <v>900.0</v>
      </c>
      <c r="G147" s="665">
        <v>949.0</v>
      </c>
      <c r="H147" s="665">
        <v>949.0</v>
      </c>
      <c r="I147" s="1423">
        <v>196.03</v>
      </c>
      <c r="J147" s="1348">
        <f t="shared" ref="J147:J148" si="64">I147/H147</f>
        <v>0.2065648051</v>
      </c>
      <c r="K147" s="785">
        <f t="shared" ref="K147:K148" si="65">O147-I147</f>
        <v>702.97</v>
      </c>
      <c r="L147" s="532">
        <f t="shared" ref="L147:L148" si="66">O147/I147-1</f>
        <v>3.58603275</v>
      </c>
      <c r="M147" s="654"/>
      <c r="N147" s="655" t="s">
        <v>313</v>
      </c>
      <c r="O147" s="785">
        <v>899.0</v>
      </c>
      <c r="P147" s="1419"/>
      <c r="Q147" s="564"/>
      <c r="R147" s="564"/>
      <c r="S147" s="564"/>
      <c r="T147" s="564"/>
      <c r="U147" s="564"/>
      <c r="V147" s="564"/>
      <c r="W147" s="564"/>
      <c r="X147" s="564"/>
      <c r="Y147" s="564"/>
      <c r="Z147" s="564"/>
      <c r="AA147" s="564"/>
      <c r="AB147" s="564"/>
      <c r="AC147" s="564"/>
    </row>
    <row r="148" ht="14.25" customHeight="1" outlineLevel="1">
      <c r="A148" s="1420"/>
      <c r="B148" s="1421" t="s">
        <v>2434</v>
      </c>
      <c r="C148" s="1421" t="s">
        <v>2435</v>
      </c>
      <c r="D148" s="1421"/>
      <c r="E148" s="1421"/>
      <c r="F148" s="1445">
        <v>900.0</v>
      </c>
      <c r="G148" s="665">
        <v>949.0</v>
      </c>
      <c r="H148" s="665">
        <v>949.0</v>
      </c>
      <c r="I148" s="1423">
        <v>155.9</v>
      </c>
      <c r="J148" s="1348">
        <f t="shared" si="64"/>
        <v>0.1642781876</v>
      </c>
      <c r="K148" s="785">
        <f t="shared" si="65"/>
        <v>743.1</v>
      </c>
      <c r="L148" s="532">
        <f t="shared" si="66"/>
        <v>4.766516998</v>
      </c>
      <c r="M148" s="654"/>
      <c r="N148" s="655" t="s">
        <v>313</v>
      </c>
      <c r="O148" s="785">
        <v>899.0</v>
      </c>
      <c r="P148" s="1419"/>
      <c r="Q148" s="564"/>
      <c r="R148" s="564"/>
      <c r="S148" s="564"/>
      <c r="T148" s="564"/>
      <c r="U148" s="564"/>
      <c r="V148" s="564"/>
      <c r="W148" s="564"/>
      <c r="X148" s="564"/>
      <c r="Y148" s="564"/>
      <c r="Z148" s="564"/>
      <c r="AA148" s="564"/>
      <c r="AB148" s="564"/>
      <c r="AC148" s="564"/>
    </row>
    <row r="149" ht="14.25" customHeight="1">
      <c r="A149" s="1365"/>
      <c r="B149" s="560" t="s">
        <v>2436</v>
      </c>
      <c r="C149" s="670"/>
      <c r="D149" s="670"/>
      <c r="E149" s="670"/>
      <c r="F149" s="641"/>
      <c r="G149" s="658"/>
      <c r="H149" s="658"/>
      <c r="I149" s="1418"/>
      <c r="J149" s="536"/>
      <c r="K149" s="643"/>
      <c r="L149" s="536"/>
      <c r="M149" s="645"/>
      <c r="N149" s="536"/>
      <c r="O149" s="701"/>
      <c r="P149" s="1419"/>
      <c r="Q149" s="564"/>
      <c r="R149" s="564"/>
      <c r="S149" s="564"/>
      <c r="T149" s="564"/>
      <c r="U149" s="564"/>
      <c r="V149" s="564"/>
      <c r="W149" s="564"/>
      <c r="X149" s="564"/>
      <c r="Y149" s="564"/>
      <c r="Z149" s="564"/>
      <c r="AA149" s="564"/>
      <c r="AB149" s="564"/>
      <c r="AC149" s="564"/>
    </row>
    <row r="150" ht="14.25" customHeight="1" outlineLevel="1">
      <c r="A150" s="633"/>
      <c r="B150" s="1341" t="s">
        <v>812</v>
      </c>
      <c r="C150" s="1341" t="s">
        <v>2087</v>
      </c>
      <c r="D150" s="1341" t="s">
        <v>2086</v>
      </c>
      <c r="E150" s="1341"/>
      <c r="F150" s="1430">
        <v>200.0</v>
      </c>
      <c r="G150" s="653">
        <v>369.0</v>
      </c>
      <c r="H150" s="653">
        <v>369.0</v>
      </c>
      <c r="I150" s="684">
        <v>82.51</v>
      </c>
      <c r="J150" s="542">
        <f t="shared" ref="J150:J157" si="67">I150/H150</f>
        <v>0.223604336</v>
      </c>
      <c r="K150" s="1426">
        <f t="shared" ref="K150:K157" si="68">O150-I150</f>
        <v>246.49</v>
      </c>
      <c r="L150" s="787">
        <f t="shared" ref="L150:L157" si="69">O150/I150-1</f>
        <v>2.987395467</v>
      </c>
      <c r="M150" s="661"/>
      <c r="N150" s="633" t="s">
        <v>313</v>
      </c>
      <c r="O150" s="656">
        <v>329.0</v>
      </c>
      <c r="P150" s="613"/>
      <c r="Q150" s="602"/>
      <c r="R150" s="602"/>
      <c r="S150" s="602"/>
      <c r="T150" s="602"/>
      <c r="U150" s="602"/>
      <c r="V150" s="602"/>
      <c r="W150" s="602"/>
      <c r="X150" s="602"/>
      <c r="Y150" s="602"/>
      <c r="Z150" s="602"/>
      <c r="AA150" s="602"/>
      <c r="AB150" s="602"/>
      <c r="AC150" s="602"/>
    </row>
    <row r="151" ht="14.25" customHeight="1" outlineLevel="1">
      <c r="A151" s="633"/>
      <c r="B151" s="826" t="s">
        <v>2437</v>
      </c>
      <c r="C151" s="1341"/>
      <c r="D151" s="826" t="s">
        <v>2438</v>
      </c>
      <c r="E151" s="1341"/>
      <c r="F151" s="1467">
        <v>600.0</v>
      </c>
      <c r="G151" s="653">
        <v>739.0</v>
      </c>
      <c r="H151" s="653">
        <v>739.0</v>
      </c>
      <c r="I151" s="684">
        <v>250.89</v>
      </c>
      <c r="J151" s="542">
        <f t="shared" si="67"/>
        <v>0.3394993234</v>
      </c>
      <c r="K151" s="1426">
        <f t="shared" si="68"/>
        <v>407.11</v>
      </c>
      <c r="L151" s="787">
        <f t="shared" si="69"/>
        <v>1.622663319</v>
      </c>
      <c r="M151" s="661"/>
      <c r="N151" s="633"/>
      <c r="O151" s="656">
        <v>658.0</v>
      </c>
      <c r="P151" s="613"/>
      <c r="Q151" s="602"/>
      <c r="R151" s="602"/>
      <c r="S151" s="602"/>
      <c r="T151" s="602"/>
      <c r="U151" s="602"/>
      <c r="V151" s="602"/>
      <c r="W151" s="602"/>
      <c r="X151" s="602"/>
      <c r="Y151" s="602"/>
      <c r="Z151" s="602"/>
      <c r="AA151" s="602"/>
      <c r="AB151" s="602"/>
      <c r="AC151" s="602"/>
    </row>
    <row r="152" ht="14.25" customHeight="1" outlineLevel="1">
      <c r="A152" s="633"/>
      <c r="B152" s="1341" t="s">
        <v>814</v>
      </c>
      <c r="C152" s="1349" t="s">
        <v>2088</v>
      </c>
      <c r="D152" s="717"/>
      <c r="E152" s="717"/>
      <c r="F152" s="1430">
        <v>200.0</v>
      </c>
      <c r="G152" s="653">
        <v>379.0</v>
      </c>
      <c r="H152" s="653">
        <v>379.0</v>
      </c>
      <c r="I152" s="684">
        <v>63.69</v>
      </c>
      <c r="J152" s="542">
        <f t="shared" si="67"/>
        <v>0.1680474934</v>
      </c>
      <c r="K152" s="1426">
        <f t="shared" si="68"/>
        <v>295.31</v>
      </c>
      <c r="L152" s="787">
        <f t="shared" si="69"/>
        <v>4.636677657</v>
      </c>
      <c r="M152" s="661"/>
      <c r="N152" s="633" t="s">
        <v>313</v>
      </c>
      <c r="O152" s="656">
        <v>359.0</v>
      </c>
      <c r="P152" s="613"/>
      <c r="Q152" s="602"/>
      <c r="R152" s="602"/>
      <c r="S152" s="602"/>
      <c r="T152" s="602"/>
      <c r="U152" s="602"/>
      <c r="V152" s="602"/>
      <c r="W152" s="602"/>
      <c r="X152" s="602"/>
      <c r="Y152" s="602"/>
      <c r="Z152" s="602"/>
      <c r="AA152" s="602"/>
      <c r="AB152" s="602"/>
      <c r="AC152" s="602"/>
    </row>
    <row r="153" ht="14.25" customHeight="1" outlineLevel="1">
      <c r="A153" s="633"/>
      <c r="B153" s="717" t="s">
        <v>2439</v>
      </c>
      <c r="C153" s="1349" t="s">
        <v>2440</v>
      </c>
      <c r="D153" s="717"/>
      <c r="E153" s="717"/>
      <c r="F153" s="1430">
        <v>250.0</v>
      </c>
      <c r="G153" s="653">
        <v>429.0</v>
      </c>
      <c r="H153" s="653">
        <v>429.0</v>
      </c>
      <c r="I153" s="684">
        <v>87.84</v>
      </c>
      <c r="J153" s="542">
        <f t="shared" si="67"/>
        <v>0.2047552448</v>
      </c>
      <c r="K153" s="1426">
        <f t="shared" si="68"/>
        <v>311.16</v>
      </c>
      <c r="L153" s="787">
        <f t="shared" si="69"/>
        <v>3.542349727</v>
      </c>
      <c r="M153" s="661"/>
      <c r="N153" s="633" t="s">
        <v>313</v>
      </c>
      <c r="O153" s="656">
        <v>399.0</v>
      </c>
      <c r="P153" s="613"/>
      <c r="Q153" s="602"/>
      <c r="R153" s="602"/>
      <c r="S153" s="602"/>
      <c r="T153" s="602"/>
      <c r="U153" s="602"/>
      <c r="V153" s="602"/>
      <c r="W153" s="602"/>
      <c r="X153" s="602"/>
      <c r="Y153" s="602"/>
      <c r="Z153" s="602"/>
      <c r="AA153" s="602"/>
      <c r="AB153" s="602"/>
      <c r="AC153" s="602"/>
    </row>
    <row r="154" ht="14.25" customHeight="1" outlineLevel="1">
      <c r="A154" s="633"/>
      <c r="B154" s="717" t="s">
        <v>2441</v>
      </c>
      <c r="C154" s="1341" t="s">
        <v>2442</v>
      </c>
      <c r="D154" s="717"/>
      <c r="E154" s="717"/>
      <c r="F154" s="1430">
        <v>200.0</v>
      </c>
      <c r="G154" s="653">
        <v>429.0</v>
      </c>
      <c r="H154" s="653">
        <v>429.0</v>
      </c>
      <c r="I154" s="684">
        <v>66.86</v>
      </c>
      <c r="J154" s="542">
        <f t="shared" si="67"/>
        <v>0.1558508159</v>
      </c>
      <c r="K154" s="1426">
        <f t="shared" si="68"/>
        <v>332.14</v>
      </c>
      <c r="L154" s="787">
        <f t="shared" si="69"/>
        <v>4.967693688</v>
      </c>
      <c r="M154" s="661"/>
      <c r="N154" s="633" t="s">
        <v>313</v>
      </c>
      <c r="O154" s="708">
        <v>399.0</v>
      </c>
      <c r="P154" s="613"/>
      <c r="Q154" s="602"/>
      <c r="R154" s="602"/>
      <c r="S154" s="602"/>
      <c r="T154" s="602"/>
      <c r="U154" s="602"/>
      <c r="V154" s="602"/>
      <c r="W154" s="602"/>
      <c r="X154" s="602"/>
      <c r="Y154" s="602"/>
      <c r="Z154" s="602"/>
      <c r="AA154" s="602"/>
      <c r="AB154" s="602"/>
      <c r="AC154" s="602"/>
    </row>
    <row r="155" ht="14.25" customHeight="1" outlineLevel="1">
      <c r="A155" s="633"/>
      <c r="B155" s="1341" t="s">
        <v>2443</v>
      </c>
      <c r="C155" s="1341" t="s">
        <v>2444</v>
      </c>
      <c r="D155" s="1341" t="s">
        <v>2445</v>
      </c>
      <c r="E155" s="1341"/>
      <c r="F155" s="1430">
        <v>250.0</v>
      </c>
      <c r="G155" s="653">
        <v>599.0</v>
      </c>
      <c r="H155" s="653">
        <v>599.0</v>
      </c>
      <c r="I155" s="684">
        <v>274.61</v>
      </c>
      <c r="J155" s="542">
        <f t="shared" si="67"/>
        <v>0.4584474124</v>
      </c>
      <c r="K155" s="541">
        <f t="shared" si="68"/>
        <v>324.39</v>
      </c>
      <c r="L155" s="542">
        <f t="shared" si="69"/>
        <v>1.181275263</v>
      </c>
      <c r="M155" s="661"/>
      <c r="N155" s="633" t="s">
        <v>313</v>
      </c>
      <c r="O155" s="656">
        <v>599.0</v>
      </c>
      <c r="P155" s="613"/>
      <c r="Q155" s="602"/>
      <c r="R155" s="602"/>
      <c r="S155" s="602"/>
      <c r="T155" s="602"/>
      <c r="U155" s="602"/>
      <c r="V155" s="602"/>
      <c r="W155" s="602"/>
      <c r="X155" s="602"/>
      <c r="Y155" s="602"/>
      <c r="Z155" s="602"/>
      <c r="AA155" s="602"/>
      <c r="AB155" s="602"/>
      <c r="AC155" s="602"/>
    </row>
    <row r="156" ht="14.25" customHeight="1" outlineLevel="1">
      <c r="A156" s="633"/>
      <c r="B156" s="1341" t="s">
        <v>961</v>
      </c>
      <c r="C156" s="826" t="s">
        <v>2446</v>
      </c>
      <c r="D156" s="826" t="s">
        <v>2447</v>
      </c>
      <c r="E156" s="1341"/>
      <c r="F156" s="1413">
        <v>90.0</v>
      </c>
      <c r="G156" s="653">
        <v>429.0</v>
      </c>
      <c r="H156" s="653">
        <v>429.0</v>
      </c>
      <c r="I156" s="1424">
        <v>120.87</v>
      </c>
      <c r="J156" s="542">
        <f t="shared" si="67"/>
        <v>0.2817482517</v>
      </c>
      <c r="K156" s="1426">
        <f t="shared" si="68"/>
        <v>278.13</v>
      </c>
      <c r="L156" s="787">
        <f t="shared" si="69"/>
        <v>2.301067262</v>
      </c>
      <c r="M156" s="661"/>
      <c r="N156" s="633" t="s">
        <v>313</v>
      </c>
      <c r="O156" s="656">
        <v>399.0</v>
      </c>
      <c r="P156" s="613"/>
      <c r="Q156" s="602"/>
      <c r="R156" s="602"/>
      <c r="S156" s="602"/>
      <c r="T156" s="602"/>
      <c r="U156" s="602"/>
      <c r="V156" s="602"/>
      <c r="W156" s="602"/>
      <c r="X156" s="602"/>
      <c r="Y156" s="602"/>
      <c r="Z156" s="602"/>
      <c r="AA156" s="602"/>
      <c r="AB156" s="602"/>
      <c r="AC156" s="602"/>
    </row>
    <row r="157" ht="14.25" customHeight="1" outlineLevel="1">
      <c r="A157" s="633"/>
      <c r="B157" s="826" t="s">
        <v>2448</v>
      </c>
      <c r="C157" s="826" t="s">
        <v>2449</v>
      </c>
      <c r="D157" s="826"/>
      <c r="E157" s="1341"/>
      <c r="F157" s="1465">
        <v>150.0</v>
      </c>
      <c r="G157" s="653">
        <v>379.0</v>
      </c>
      <c r="H157" s="653">
        <v>379.0</v>
      </c>
      <c r="I157" s="1424">
        <v>77.75</v>
      </c>
      <c r="J157" s="542">
        <f t="shared" si="67"/>
        <v>0.2051451187</v>
      </c>
      <c r="K157" s="1426">
        <f t="shared" si="68"/>
        <v>-77.75</v>
      </c>
      <c r="L157" s="787">
        <f t="shared" si="69"/>
        <v>-1</v>
      </c>
      <c r="M157" s="661"/>
      <c r="N157" s="633"/>
      <c r="O157" s="1393"/>
      <c r="P157" s="613"/>
      <c r="Q157" s="602"/>
      <c r="R157" s="602"/>
      <c r="S157" s="602"/>
      <c r="T157" s="602"/>
      <c r="U157" s="602"/>
      <c r="V157" s="602"/>
      <c r="W157" s="602"/>
      <c r="X157" s="602"/>
      <c r="Y157" s="602"/>
      <c r="Z157" s="602"/>
      <c r="AA157" s="602"/>
      <c r="AB157" s="602"/>
      <c r="AC157" s="602"/>
    </row>
    <row r="158" ht="14.25" customHeight="1">
      <c r="A158" s="1365"/>
      <c r="B158" s="560" t="s">
        <v>2450</v>
      </c>
      <c r="C158" s="675"/>
      <c r="D158" s="670"/>
      <c r="E158" s="670"/>
      <c r="F158" s="641"/>
      <c r="G158" s="658"/>
      <c r="H158" s="658"/>
      <c r="I158" s="1418"/>
      <c r="J158" s="536">
        <f>AVERAGE(J161:J163)</f>
        <v>0.1604503576</v>
      </c>
      <c r="K158" s="643"/>
      <c r="L158" s="536"/>
      <c r="M158" s="645"/>
      <c r="N158" s="536"/>
      <c r="O158" s="701"/>
      <c r="P158" s="1419"/>
      <c r="Q158" s="564"/>
      <c r="R158" s="564"/>
      <c r="S158" s="564"/>
      <c r="T158" s="564"/>
      <c r="U158" s="564"/>
      <c r="V158" s="564"/>
      <c r="W158" s="564"/>
      <c r="X158" s="564"/>
      <c r="Y158" s="564"/>
      <c r="Z158" s="564"/>
      <c r="AA158" s="564"/>
      <c r="AB158" s="564"/>
      <c r="AC158" s="564"/>
    </row>
    <row r="159" ht="14.25" customHeight="1" outlineLevel="1">
      <c r="A159" s="633"/>
      <c r="B159" s="826" t="s">
        <v>2451</v>
      </c>
      <c r="C159" s="826" t="s">
        <v>2452</v>
      </c>
      <c r="D159" s="826" t="s">
        <v>2453</v>
      </c>
      <c r="E159" s="1341"/>
      <c r="F159" s="1467">
        <v>250.0</v>
      </c>
      <c r="G159" s="665">
        <v>389.0</v>
      </c>
      <c r="H159" s="665">
        <v>389.0</v>
      </c>
      <c r="I159" s="684">
        <v>57.33</v>
      </c>
      <c r="J159" s="1495">
        <f t="shared" ref="J159:J163" si="70">I159/H159</f>
        <v>0.147377892</v>
      </c>
      <c r="K159" s="531">
        <f t="shared" ref="K159:K163" si="71">O159-I159</f>
        <v>301.67</v>
      </c>
      <c r="L159" s="532">
        <f t="shared" ref="L159:L163" si="72">O159/I159-1</f>
        <v>5.261991976</v>
      </c>
      <c r="M159" s="654"/>
      <c r="N159" s="655"/>
      <c r="O159" s="672">
        <v>359.0</v>
      </c>
      <c r="P159" s="1419"/>
      <c r="Q159" s="564"/>
      <c r="R159" s="564"/>
      <c r="S159" s="564"/>
      <c r="T159" s="564"/>
      <c r="U159" s="564"/>
      <c r="V159" s="564"/>
      <c r="W159" s="564"/>
      <c r="X159" s="564"/>
      <c r="Y159" s="564"/>
      <c r="Z159" s="564"/>
      <c r="AA159" s="564"/>
      <c r="AB159" s="564"/>
      <c r="AC159" s="564"/>
    </row>
    <row r="160" ht="14.25" customHeight="1" outlineLevel="1">
      <c r="A160" s="633"/>
      <c r="B160" s="1341" t="s">
        <v>1033</v>
      </c>
      <c r="C160" s="1349" t="s">
        <v>2454</v>
      </c>
      <c r="D160" s="826" t="s">
        <v>1034</v>
      </c>
      <c r="E160" s="1341"/>
      <c r="F160" s="1467">
        <v>250.0</v>
      </c>
      <c r="G160" s="665">
        <v>379.0</v>
      </c>
      <c r="H160" s="665">
        <v>379.0</v>
      </c>
      <c r="I160" s="684">
        <v>52.65</v>
      </c>
      <c r="J160" s="1495">
        <f t="shared" si="70"/>
        <v>0.1389182058</v>
      </c>
      <c r="K160" s="531">
        <f t="shared" si="71"/>
        <v>306.35</v>
      </c>
      <c r="L160" s="532">
        <f t="shared" si="72"/>
        <v>5.818613485</v>
      </c>
      <c r="M160" s="654"/>
      <c r="N160" s="655" t="s">
        <v>313</v>
      </c>
      <c r="O160" s="672">
        <v>359.0</v>
      </c>
      <c r="P160" s="1419"/>
      <c r="Q160" s="564"/>
      <c r="R160" s="564"/>
      <c r="S160" s="564"/>
      <c r="T160" s="564"/>
      <c r="U160" s="564"/>
      <c r="V160" s="564"/>
      <c r="W160" s="564"/>
      <c r="X160" s="564"/>
      <c r="Y160" s="564"/>
      <c r="Z160" s="564"/>
      <c r="AA160" s="564"/>
      <c r="AB160" s="564"/>
      <c r="AC160" s="564"/>
    </row>
    <row r="161" ht="14.25" customHeight="1" outlineLevel="1">
      <c r="A161" s="633"/>
      <c r="B161" s="1341" t="s">
        <v>1035</v>
      </c>
      <c r="C161" s="1341" t="s">
        <v>2333</v>
      </c>
      <c r="D161" s="826" t="s">
        <v>1036</v>
      </c>
      <c r="E161" s="1341"/>
      <c r="F161" s="1430">
        <v>250.0</v>
      </c>
      <c r="G161" s="665">
        <v>379.0</v>
      </c>
      <c r="H161" s="665">
        <v>379.0</v>
      </c>
      <c r="I161" s="684">
        <v>62.83</v>
      </c>
      <c r="J161" s="1495">
        <f t="shared" si="70"/>
        <v>0.1657783641</v>
      </c>
      <c r="K161" s="531">
        <f t="shared" si="71"/>
        <v>296.17</v>
      </c>
      <c r="L161" s="532">
        <f t="shared" si="72"/>
        <v>4.713830972</v>
      </c>
      <c r="M161" s="654"/>
      <c r="N161" s="655" t="s">
        <v>313</v>
      </c>
      <c r="O161" s="672">
        <v>359.0</v>
      </c>
      <c r="P161" s="1419"/>
      <c r="Q161" s="564"/>
      <c r="R161" s="564"/>
      <c r="S161" s="564"/>
      <c r="T161" s="564"/>
      <c r="U161" s="564"/>
      <c r="V161" s="564"/>
      <c r="W161" s="564"/>
      <c r="X161" s="564"/>
      <c r="Y161" s="564"/>
      <c r="Z161" s="564"/>
      <c r="AA161" s="564"/>
      <c r="AB161" s="564"/>
      <c r="AC161" s="564"/>
    </row>
    <row r="162" ht="14.25" customHeight="1" outlineLevel="1">
      <c r="A162" s="633"/>
      <c r="B162" s="1341" t="s">
        <v>1037</v>
      </c>
      <c r="C162" s="1341" t="s">
        <v>2097</v>
      </c>
      <c r="D162" s="826" t="s">
        <v>1038</v>
      </c>
      <c r="E162" s="1341"/>
      <c r="F162" s="1430">
        <v>250.0</v>
      </c>
      <c r="G162" s="665">
        <v>379.0</v>
      </c>
      <c r="H162" s="665">
        <v>379.0</v>
      </c>
      <c r="I162" s="684">
        <v>62.83</v>
      </c>
      <c r="J162" s="1495">
        <f t="shared" si="70"/>
        <v>0.1657783641</v>
      </c>
      <c r="K162" s="531">
        <f t="shared" si="71"/>
        <v>296.17</v>
      </c>
      <c r="L162" s="532">
        <f t="shared" si="72"/>
        <v>4.713830972</v>
      </c>
      <c r="M162" s="654"/>
      <c r="N162" s="655" t="s">
        <v>313</v>
      </c>
      <c r="O162" s="672">
        <v>359.0</v>
      </c>
      <c r="P162" s="1419"/>
      <c r="Q162" s="564"/>
      <c r="R162" s="564"/>
      <c r="S162" s="564"/>
      <c r="T162" s="564"/>
      <c r="U162" s="564"/>
      <c r="V162" s="564"/>
      <c r="W162" s="564"/>
      <c r="X162" s="564"/>
      <c r="Y162" s="564"/>
      <c r="Z162" s="564"/>
      <c r="AA162" s="564"/>
      <c r="AB162" s="564"/>
      <c r="AC162" s="564"/>
    </row>
    <row r="163" ht="14.25" customHeight="1" outlineLevel="1">
      <c r="A163" s="633"/>
      <c r="B163" s="1341" t="s">
        <v>2455</v>
      </c>
      <c r="C163" s="1341" t="s">
        <v>2456</v>
      </c>
      <c r="D163" s="1341" t="s">
        <v>2457</v>
      </c>
      <c r="E163" s="1341"/>
      <c r="F163" s="1413">
        <v>150.0</v>
      </c>
      <c r="G163" s="665">
        <v>389.0</v>
      </c>
      <c r="H163" s="665">
        <v>389.0</v>
      </c>
      <c r="I163" s="1424">
        <v>58.27</v>
      </c>
      <c r="J163" s="1495">
        <f t="shared" si="70"/>
        <v>0.1497943445</v>
      </c>
      <c r="K163" s="1426">
        <f t="shared" si="71"/>
        <v>300.73</v>
      </c>
      <c r="L163" s="787">
        <f t="shared" si="72"/>
        <v>5.160974773</v>
      </c>
      <c r="M163" s="661"/>
      <c r="N163" s="655" t="s">
        <v>313</v>
      </c>
      <c r="O163" s="672">
        <v>359.0</v>
      </c>
      <c r="P163" s="1419"/>
      <c r="Q163" s="564"/>
      <c r="R163" s="564"/>
      <c r="S163" s="564"/>
      <c r="T163" s="564"/>
      <c r="U163" s="564"/>
      <c r="V163" s="564"/>
      <c r="W163" s="564"/>
      <c r="X163" s="564"/>
      <c r="Y163" s="564"/>
      <c r="Z163" s="564"/>
      <c r="AA163" s="564"/>
      <c r="AB163" s="564"/>
      <c r="AC163" s="564"/>
    </row>
    <row r="164" ht="14.25" customHeight="1">
      <c r="A164" s="1365"/>
      <c r="B164" s="560" t="s">
        <v>2458</v>
      </c>
      <c r="C164" s="670"/>
      <c r="D164" s="670"/>
      <c r="E164" s="670"/>
      <c r="F164" s="641"/>
      <c r="G164" s="658"/>
      <c r="H164" s="658"/>
      <c r="I164" s="1418"/>
      <c r="J164" s="536">
        <f>AVERAGE(J166:J172)</f>
        <v>0.1897680441</v>
      </c>
      <c r="K164" s="643"/>
      <c r="L164" s="536"/>
      <c r="M164" s="645"/>
      <c r="N164" s="536"/>
      <c r="O164" s="701"/>
      <c r="P164" s="1419"/>
      <c r="Q164" s="564"/>
      <c r="R164" s="564"/>
      <c r="S164" s="564"/>
      <c r="T164" s="564"/>
      <c r="U164" s="564"/>
      <c r="V164" s="564"/>
      <c r="W164" s="564"/>
      <c r="X164" s="564"/>
      <c r="Y164" s="564"/>
      <c r="Z164" s="564"/>
      <c r="AA164" s="564"/>
      <c r="AB164" s="564"/>
      <c r="AC164" s="564"/>
    </row>
    <row r="165" ht="14.25" customHeight="1" outlineLevel="1">
      <c r="A165" s="633"/>
      <c r="B165" s="826" t="s">
        <v>2459</v>
      </c>
      <c r="C165" s="1349"/>
      <c r="D165" s="1349"/>
      <c r="E165" s="1349"/>
      <c r="F165" s="1467">
        <v>300.0</v>
      </c>
      <c r="G165" s="653">
        <v>429.0</v>
      </c>
      <c r="H165" s="653">
        <v>429.0</v>
      </c>
      <c r="I165" s="684">
        <v>100.53</v>
      </c>
      <c r="J165" s="542">
        <f t="shared" ref="J165:J172" si="73">I165/H165</f>
        <v>0.2343356643</v>
      </c>
      <c r="K165" s="647">
        <f t="shared" ref="K165:K172" si="74">O165-I165</f>
        <v>328.47</v>
      </c>
      <c r="L165" s="787">
        <f t="shared" ref="L165:L172" si="75">O165/I165-1</f>
        <v>3.267382871</v>
      </c>
      <c r="M165" s="661"/>
      <c r="N165" s="633" t="s">
        <v>313</v>
      </c>
      <c r="O165" s="656">
        <v>429.0</v>
      </c>
      <c r="P165" s="613"/>
      <c r="Q165" s="602"/>
      <c r="R165" s="602"/>
      <c r="S165" s="602"/>
      <c r="T165" s="602"/>
      <c r="U165" s="602"/>
      <c r="V165" s="602"/>
      <c r="W165" s="602"/>
      <c r="X165" s="602"/>
      <c r="Y165" s="602"/>
      <c r="Z165" s="602"/>
      <c r="AA165" s="602"/>
      <c r="AB165" s="602"/>
      <c r="AC165" s="602"/>
    </row>
    <row r="166" ht="14.25" customHeight="1" outlineLevel="1">
      <c r="A166" s="1420"/>
      <c r="B166" s="1341" t="s">
        <v>1039</v>
      </c>
      <c r="C166" s="1341" t="s">
        <v>2334</v>
      </c>
      <c r="D166" s="826" t="s">
        <v>1040</v>
      </c>
      <c r="E166" s="1349"/>
      <c r="F166" s="1467">
        <v>300.0</v>
      </c>
      <c r="G166" s="665">
        <v>359.0</v>
      </c>
      <c r="H166" s="665">
        <v>359.0</v>
      </c>
      <c r="I166" s="684">
        <v>62.75</v>
      </c>
      <c r="J166" s="542">
        <f t="shared" si="73"/>
        <v>0.1747910864</v>
      </c>
      <c r="K166" s="785">
        <f t="shared" si="74"/>
        <v>296.25</v>
      </c>
      <c r="L166" s="532">
        <f t="shared" si="75"/>
        <v>4.721115538</v>
      </c>
      <c r="M166" s="654"/>
      <c r="N166" s="655" t="s">
        <v>313</v>
      </c>
      <c r="O166" s="672">
        <v>359.0</v>
      </c>
      <c r="P166" s="1419"/>
      <c r="Q166" s="564"/>
      <c r="R166" s="564"/>
      <c r="S166" s="564"/>
      <c r="T166" s="564"/>
      <c r="U166" s="564"/>
      <c r="V166" s="564"/>
      <c r="W166" s="564"/>
      <c r="X166" s="564"/>
      <c r="Y166" s="564"/>
      <c r="Z166" s="564"/>
      <c r="AA166" s="564"/>
      <c r="AB166" s="564"/>
      <c r="AC166" s="564"/>
    </row>
    <row r="167" ht="14.25" customHeight="1" outlineLevel="1">
      <c r="A167" s="1420"/>
      <c r="B167" s="826" t="s">
        <v>2460</v>
      </c>
      <c r="C167" s="1341"/>
      <c r="D167" s="826"/>
      <c r="E167" s="1349"/>
      <c r="F167" s="1467">
        <v>1200.0</v>
      </c>
      <c r="G167" s="665">
        <v>1489.0</v>
      </c>
      <c r="H167" s="665">
        <v>1489.0</v>
      </c>
      <c r="I167" s="684">
        <v>347.48</v>
      </c>
      <c r="J167" s="542">
        <f t="shared" si="73"/>
        <v>0.2333646743</v>
      </c>
      <c r="K167" s="785">
        <f t="shared" si="74"/>
        <v>-347.48</v>
      </c>
      <c r="L167" s="532">
        <f t="shared" si="75"/>
        <v>-1</v>
      </c>
      <c r="M167" s="654"/>
      <c r="N167" s="655"/>
      <c r="O167" s="1391"/>
      <c r="P167" s="1419"/>
      <c r="Q167" s="564"/>
      <c r="R167" s="564"/>
      <c r="S167" s="564"/>
      <c r="T167" s="564"/>
      <c r="U167" s="564"/>
      <c r="V167" s="564"/>
      <c r="W167" s="564"/>
      <c r="X167" s="564"/>
      <c r="Y167" s="564"/>
      <c r="Z167" s="564"/>
      <c r="AA167" s="564"/>
      <c r="AB167" s="564"/>
      <c r="AC167" s="564"/>
    </row>
    <row r="168" ht="14.25" customHeight="1" outlineLevel="1">
      <c r="A168" s="1420"/>
      <c r="B168" s="1341" t="s">
        <v>818</v>
      </c>
      <c r="C168" s="1349" t="s">
        <v>2094</v>
      </c>
      <c r="D168" s="826" t="s">
        <v>2093</v>
      </c>
      <c r="E168" s="1349"/>
      <c r="F168" s="1467">
        <v>300.0</v>
      </c>
      <c r="G168" s="665">
        <v>599.0</v>
      </c>
      <c r="H168" s="665">
        <v>599.0</v>
      </c>
      <c r="I168" s="684">
        <v>95.17</v>
      </c>
      <c r="J168" s="542">
        <f t="shared" si="73"/>
        <v>0.1588814691</v>
      </c>
      <c r="K168" s="785">
        <f t="shared" si="74"/>
        <v>503.83</v>
      </c>
      <c r="L168" s="532">
        <f t="shared" si="75"/>
        <v>5.29400021</v>
      </c>
      <c r="M168" s="654"/>
      <c r="N168" s="655" t="s">
        <v>313</v>
      </c>
      <c r="O168" s="672">
        <v>599.0</v>
      </c>
      <c r="P168" s="1419"/>
      <c r="Q168" s="564"/>
      <c r="R168" s="564"/>
      <c r="S168" s="564"/>
      <c r="T168" s="564"/>
      <c r="U168" s="564"/>
      <c r="V168" s="564"/>
      <c r="W168" s="564"/>
      <c r="X168" s="564"/>
      <c r="Y168" s="564"/>
      <c r="Z168" s="564"/>
      <c r="AA168" s="564"/>
      <c r="AB168" s="564"/>
      <c r="AC168" s="564"/>
    </row>
    <row r="169" ht="14.25" customHeight="1" outlineLevel="1">
      <c r="A169" s="633"/>
      <c r="B169" s="826" t="s">
        <v>2461</v>
      </c>
      <c r="C169" s="1349"/>
      <c r="D169" s="826"/>
      <c r="E169" s="1349"/>
      <c r="F169" s="1467">
        <v>1200.0</v>
      </c>
      <c r="G169" s="665">
        <v>2399.0</v>
      </c>
      <c r="H169" s="665">
        <v>2399.0</v>
      </c>
      <c r="I169" s="684">
        <v>384.22</v>
      </c>
      <c r="J169" s="542">
        <f t="shared" si="73"/>
        <v>0.1601583993</v>
      </c>
      <c r="K169" s="785">
        <f t="shared" si="74"/>
        <v>-384.22</v>
      </c>
      <c r="L169" s="532">
        <f t="shared" si="75"/>
        <v>-1</v>
      </c>
      <c r="M169" s="654"/>
      <c r="N169" s="655"/>
      <c r="O169" s="1391"/>
      <c r="P169" s="1419"/>
      <c r="Q169" s="564"/>
      <c r="R169" s="564"/>
      <c r="S169" s="564"/>
      <c r="T169" s="564"/>
      <c r="U169" s="564"/>
      <c r="V169" s="564"/>
      <c r="W169" s="564"/>
      <c r="X169" s="564"/>
      <c r="Y169" s="564"/>
      <c r="Z169" s="564"/>
      <c r="AA169" s="564"/>
      <c r="AB169" s="564"/>
      <c r="AC169" s="564"/>
    </row>
    <row r="170" ht="14.25" customHeight="1" outlineLevel="1">
      <c r="A170" s="633"/>
      <c r="B170" s="1341" t="s">
        <v>821</v>
      </c>
      <c r="C170" s="1349" t="s">
        <v>2096</v>
      </c>
      <c r="D170" s="826" t="s">
        <v>2095</v>
      </c>
      <c r="E170" s="1349"/>
      <c r="F170" s="1465">
        <v>300.0</v>
      </c>
      <c r="G170" s="653">
        <v>499.0</v>
      </c>
      <c r="H170" s="653">
        <v>499.0</v>
      </c>
      <c r="I170" s="1424">
        <v>118.58</v>
      </c>
      <c r="J170" s="542">
        <f t="shared" si="73"/>
        <v>0.2376352705</v>
      </c>
      <c r="K170" s="647">
        <f t="shared" si="74"/>
        <v>380.42</v>
      </c>
      <c r="L170" s="787">
        <f t="shared" si="75"/>
        <v>3.208129533</v>
      </c>
      <c r="M170" s="661"/>
      <c r="N170" s="655" t="s">
        <v>313</v>
      </c>
      <c r="O170" s="656">
        <v>499.0</v>
      </c>
      <c r="P170" s="1419"/>
      <c r="Q170" s="564"/>
      <c r="R170" s="564"/>
      <c r="S170" s="564"/>
      <c r="T170" s="564"/>
      <c r="U170" s="564"/>
      <c r="V170" s="564"/>
      <c r="W170" s="564"/>
      <c r="X170" s="564"/>
      <c r="Y170" s="564"/>
      <c r="Z170" s="564"/>
      <c r="AA170" s="564"/>
      <c r="AB170" s="564"/>
      <c r="AC170" s="564"/>
    </row>
    <row r="171" ht="14.25" customHeight="1" outlineLevel="1">
      <c r="A171" s="633"/>
      <c r="B171" s="826" t="s">
        <v>2462</v>
      </c>
      <c r="C171" s="826" t="s">
        <v>2463</v>
      </c>
      <c r="D171" s="826"/>
      <c r="E171" s="1349"/>
      <c r="F171" s="1465">
        <v>300.0</v>
      </c>
      <c r="G171" s="653">
        <v>429.0</v>
      </c>
      <c r="H171" s="653">
        <v>429.0</v>
      </c>
      <c r="I171" s="1424">
        <v>55.16</v>
      </c>
      <c r="J171" s="542">
        <f t="shared" si="73"/>
        <v>0.1285780886</v>
      </c>
      <c r="K171" s="647">
        <f t="shared" si="74"/>
        <v>-55.16</v>
      </c>
      <c r="L171" s="787">
        <f t="shared" si="75"/>
        <v>-1</v>
      </c>
      <c r="M171" s="661"/>
      <c r="N171" s="655"/>
      <c r="O171" s="1393"/>
      <c r="P171" s="1419"/>
      <c r="Q171" s="564"/>
      <c r="R171" s="564"/>
      <c r="S171" s="564"/>
      <c r="T171" s="564"/>
      <c r="U171" s="564"/>
      <c r="V171" s="564"/>
      <c r="W171" s="564"/>
      <c r="X171" s="564"/>
      <c r="Y171" s="564"/>
      <c r="Z171" s="564"/>
      <c r="AA171" s="564"/>
      <c r="AB171" s="564"/>
      <c r="AC171" s="564"/>
    </row>
    <row r="172" ht="14.25" customHeight="1" outlineLevel="1">
      <c r="A172" s="633"/>
      <c r="B172" s="826" t="s">
        <v>2464</v>
      </c>
      <c r="C172" s="826" t="s">
        <v>2465</v>
      </c>
      <c r="D172" s="826"/>
      <c r="E172" s="1349"/>
      <c r="F172" s="1465">
        <v>300.0</v>
      </c>
      <c r="G172" s="653">
        <v>459.0</v>
      </c>
      <c r="H172" s="653">
        <v>459.0</v>
      </c>
      <c r="I172" s="1424">
        <v>107.85</v>
      </c>
      <c r="J172" s="542">
        <f t="shared" si="73"/>
        <v>0.2349673203</v>
      </c>
      <c r="K172" s="647">
        <f t="shared" si="74"/>
        <v>-107.85</v>
      </c>
      <c r="L172" s="787">
        <f t="shared" si="75"/>
        <v>-1</v>
      </c>
      <c r="M172" s="661"/>
      <c r="N172" s="655"/>
      <c r="O172" s="1393"/>
      <c r="P172" s="1419"/>
      <c r="Q172" s="564"/>
      <c r="R172" s="564"/>
      <c r="S172" s="564"/>
      <c r="T172" s="564"/>
      <c r="U172" s="564"/>
      <c r="V172" s="564"/>
      <c r="W172" s="564"/>
      <c r="X172" s="564"/>
      <c r="Y172" s="564"/>
      <c r="Z172" s="564"/>
      <c r="AA172" s="564"/>
      <c r="AB172" s="564"/>
      <c r="AC172" s="564"/>
    </row>
    <row r="173" ht="14.25" customHeight="1">
      <c r="A173" s="1365"/>
      <c r="B173" s="560" t="s">
        <v>2466</v>
      </c>
      <c r="C173" s="670"/>
      <c r="D173" s="675"/>
      <c r="E173" s="675"/>
      <c r="F173" s="641"/>
      <c r="G173" s="658"/>
      <c r="H173" s="658"/>
      <c r="I173" s="1418"/>
      <c r="J173" s="536">
        <f>AVERAGE(J175:J182)</f>
        <v>0.2116388682</v>
      </c>
      <c r="K173" s="701"/>
      <c r="L173" s="536"/>
      <c r="M173" s="645"/>
      <c r="N173" s="670"/>
      <c r="O173" s="701"/>
      <c r="P173" s="1419"/>
      <c r="Q173" s="564"/>
      <c r="R173" s="564"/>
      <c r="S173" s="564"/>
      <c r="T173" s="564"/>
      <c r="U173" s="564"/>
      <c r="V173" s="564"/>
      <c r="W173" s="564"/>
      <c r="X173" s="564"/>
      <c r="Y173" s="564"/>
      <c r="Z173" s="564"/>
      <c r="AA173" s="564"/>
      <c r="AB173" s="564"/>
      <c r="AC173" s="564"/>
    </row>
    <row r="174" ht="14.25" customHeight="1" outlineLevel="1">
      <c r="A174" s="633"/>
      <c r="B174" s="826" t="s">
        <v>2467</v>
      </c>
      <c r="C174" s="1341"/>
      <c r="D174" s="826" t="s">
        <v>2468</v>
      </c>
      <c r="E174" s="1341"/>
      <c r="F174" s="1467">
        <v>300.0</v>
      </c>
      <c r="G174" s="653">
        <v>958.0</v>
      </c>
      <c r="H174" s="653">
        <v>958.0</v>
      </c>
      <c r="I174" s="684">
        <v>190.0</v>
      </c>
      <c r="J174" s="542">
        <f t="shared" ref="J174:J183" si="76">I174/H174</f>
        <v>0.1983298539</v>
      </c>
      <c r="K174" s="647">
        <f t="shared" ref="K174:K183" si="77">O174-I174</f>
        <v>209</v>
      </c>
      <c r="L174" s="787">
        <f t="shared" ref="L174:L183" si="78">O174/I174-1</f>
        <v>1.1</v>
      </c>
      <c r="M174" s="661"/>
      <c r="N174" s="633" t="s">
        <v>313</v>
      </c>
      <c r="O174" s="708">
        <v>399.0</v>
      </c>
      <c r="P174" s="613"/>
      <c r="Q174" s="1459"/>
      <c r="R174" s="1459"/>
      <c r="S174" s="1459"/>
      <c r="T174" s="1459"/>
      <c r="U174" s="1459"/>
      <c r="V174" s="1459"/>
      <c r="W174" s="1459"/>
      <c r="X174" s="1459"/>
      <c r="Y174" s="1459"/>
      <c r="Z174" s="1459"/>
      <c r="AA174" s="1459"/>
      <c r="AB174" s="1459"/>
      <c r="AC174" s="1459"/>
    </row>
    <row r="175" ht="14.25" customHeight="1" outlineLevel="1">
      <c r="A175" s="633"/>
      <c r="B175" s="1341" t="s">
        <v>578</v>
      </c>
      <c r="C175" s="1341" t="s">
        <v>2089</v>
      </c>
      <c r="D175" s="826" t="s">
        <v>1046</v>
      </c>
      <c r="E175" s="1341"/>
      <c r="F175" s="1430">
        <v>300.0</v>
      </c>
      <c r="G175" s="665">
        <v>359.0</v>
      </c>
      <c r="H175" s="665">
        <v>359.0</v>
      </c>
      <c r="I175" s="684">
        <v>69.38</v>
      </c>
      <c r="J175" s="542">
        <f t="shared" si="76"/>
        <v>0.1932590529</v>
      </c>
      <c r="K175" s="785">
        <f t="shared" si="77"/>
        <v>279.62</v>
      </c>
      <c r="L175" s="532">
        <f t="shared" si="78"/>
        <v>4.030268089</v>
      </c>
      <c r="M175" s="654"/>
      <c r="N175" s="655" t="s">
        <v>313</v>
      </c>
      <c r="O175" s="672">
        <v>349.0</v>
      </c>
      <c r="P175" s="1419"/>
      <c r="Q175" s="564"/>
      <c r="R175" s="564"/>
      <c r="S175" s="564"/>
      <c r="T175" s="564"/>
      <c r="U175" s="564"/>
      <c r="V175" s="564"/>
      <c r="W175" s="564"/>
      <c r="X175" s="564"/>
      <c r="Y175" s="564"/>
      <c r="Z175" s="564"/>
      <c r="AA175" s="564"/>
      <c r="AB175" s="564"/>
      <c r="AC175" s="564"/>
    </row>
    <row r="176" ht="14.25" customHeight="1" outlineLevel="1">
      <c r="A176" s="633"/>
      <c r="B176" s="826" t="s">
        <v>2335</v>
      </c>
      <c r="C176" s="1341" t="s">
        <v>2336</v>
      </c>
      <c r="D176" s="826" t="s">
        <v>2337</v>
      </c>
      <c r="E176" s="1341"/>
      <c r="F176" s="1413">
        <v>300.0</v>
      </c>
      <c r="G176" s="665">
        <v>389.0</v>
      </c>
      <c r="H176" s="665">
        <v>389.0</v>
      </c>
      <c r="I176" s="1424">
        <v>90.45</v>
      </c>
      <c r="J176" s="542">
        <f t="shared" si="76"/>
        <v>0.2325192802</v>
      </c>
      <c r="K176" s="647">
        <f t="shared" si="77"/>
        <v>268.55</v>
      </c>
      <c r="L176" s="787">
        <f t="shared" si="78"/>
        <v>2.969043671</v>
      </c>
      <c r="M176" s="661"/>
      <c r="N176" s="655" t="s">
        <v>313</v>
      </c>
      <c r="O176" s="647">
        <v>359.0</v>
      </c>
      <c r="P176" s="1419"/>
      <c r="Q176" s="621"/>
      <c r="R176" s="621"/>
      <c r="S176" s="621"/>
      <c r="T176" s="621"/>
      <c r="U176" s="621"/>
      <c r="V176" s="621"/>
      <c r="W176" s="621"/>
      <c r="X176" s="621"/>
      <c r="Y176" s="621"/>
      <c r="Z176" s="621"/>
      <c r="AA176" s="621"/>
      <c r="AB176" s="621"/>
      <c r="AC176" s="621"/>
    </row>
    <row r="177" ht="14.25" customHeight="1" outlineLevel="1">
      <c r="A177" s="633"/>
      <c r="B177" s="826" t="s">
        <v>2469</v>
      </c>
      <c r="C177" s="1341"/>
      <c r="D177" s="826"/>
      <c r="E177" s="1341"/>
      <c r="F177" s="1413">
        <v>300.0</v>
      </c>
      <c r="G177" s="665">
        <v>389.0</v>
      </c>
      <c r="H177" s="665">
        <v>389.0</v>
      </c>
      <c r="I177" s="1424">
        <v>96.81</v>
      </c>
      <c r="J177" s="542">
        <f t="shared" si="76"/>
        <v>0.2488688946</v>
      </c>
      <c r="K177" s="647">
        <f t="shared" si="77"/>
        <v>-96.81</v>
      </c>
      <c r="L177" s="787">
        <f t="shared" si="78"/>
        <v>-1</v>
      </c>
      <c r="M177" s="661"/>
      <c r="N177" s="655"/>
      <c r="O177" s="647"/>
      <c r="P177" s="1419"/>
      <c r="Q177" s="621"/>
      <c r="R177" s="621"/>
      <c r="S177" s="621"/>
      <c r="T177" s="621"/>
      <c r="U177" s="621"/>
      <c r="V177" s="621"/>
      <c r="W177" s="621"/>
      <c r="X177" s="621"/>
      <c r="Y177" s="621"/>
      <c r="Z177" s="621"/>
      <c r="AA177" s="621"/>
      <c r="AB177" s="621"/>
      <c r="AC177" s="621"/>
    </row>
    <row r="178" ht="14.25" customHeight="1" outlineLevel="1">
      <c r="A178" s="633"/>
      <c r="B178" s="826" t="s">
        <v>826</v>
      </c>
      <c r="C178" s="1349" t="s">
        <v>1041</v>
      </c>
      <c r="D178" s="826" t="s">
        <v>1041</v>
      </c>
      <c r="E178" s="1341"/>
      <c r="F178" s="1467">
        <v>300.0</v>
      </c>
      <c r="G178" s="665">
        <v>359.0</v>
      </c>
      <c r="H178" s="665">
        <v>359.0</v>
      </c>
      <c r="I178" s="684">
        <v>86.53</v>
      </c>
      <c r="J178" s="542">
        <f t="shared" si="76"/>
        <v>0.2410306407</v>
      </c>
      <c r="K178" s="785">
        <f t="shared" si="77"/>
        <v>262.47</v>
      </c>
      <c r="L178" s="532">
        <f t="shared" si="78"/>
        <v>3.033283254</v>
      </c>
      <c r="M178" s="654"/>
      <c r="N178" s="655" t="s">
        <v>313</v>
      </c>
      <c r="O178" s="672">
        <v>349.0</v>
      </c>
      <c r="P178" s="1419"/>
      <c r="Q178" s="564"/>
      <c r="R178" s="564"/>
      <c r="S178" s="564"/>
      <c r="T178" s="564"/>
      <c r="U178" s="564"/>
      <c r="V178" s="564"/>
      <c r="W178" s="564"/>
      <c r="X178" s="564"/>
      <c r="Y178" s="564"/>
      <c r="Z178" s="564"/>
      <c r="AA178" s="564"/>
      <c r="AB178" s="564"/>
      <c r="AC178" s="564"/>
    </row>
    <row r="179" ht="14.25" customHeight="1" outlineLevel="1">
      <c r="A179" s="633"/>
      <c r="B179" s="826" t="s">
        <v>2470</v>
      </c>
      <c r="C179" s="1349"/>
      <c r="D179" s="826"/>
      <c r="E179" s="1341"/>
      <c r="F179" s="1467">
        <v>1200.0</v>
      </c>
      <c r="G179" s="665">
        <v>1439.0</v>
      </c>
      <c r="H179" s="665">
        <v>1439.0</v>
      </c>
      <c r="I179" s="684">
        <v>356.92</v>
      </c>
      <c r="J179" s="542">
        <f t="shared" si="76"/>
        <v>0.2480333565</v>
      </c>
      <c r="K179" s="785">
        <f t="shared" si="77"/>
        <v>-356.92</v>
      </c>
      <c r="L179" s="532">
        <f t="shared" si="78"/>
        <v>-1</v>
      </c>
      <c r="M179" s="654"/>
      <c r="N179" s="655"/>
      <c r="O179" s="1391"/>
      <c r="P179" s="1419"/>
      <c r="Q179" s="564"/>
      <c r="R179" s="564"/>
      <c r="S179" s="564"/>
      <c r="T179" s="564"/>
      <c r="U179" s="564"/>
      <c r="V179" s="564"/>
      <c r="W179" s="564"/>
      <c r="X179" s="564"/>
      <c r="Y179" s="564"/>
      <c r="Z179" s="564"/>
      <c r="AA179" s="564"/>
      <c r="AB179" s="564"/>
      <c r="AC179" s="564"/>
    </row>
    <row r="180" ht="14.25" customHeight="1" outlineLevel="1">
      <c r="A180" s="633"/>
      <c r="B180" s="1341" t="s">
        <v>962</v>
      </c>
      <c r="C180" s="1349" t="s">
        <v>2471</v>
      </c>
      <c r="D180" s="1341" t="s">
        <v>2472</v>
      </c>
      <c r="E180" s="1341"/>
      <c r="F180" s="1467">
        <v>300.0</v>
      </c>
      <c r="G180" s="665">
        <v>439.0</v>
      </c>
      <c r="H180" s="665">
        <v>439.0</v>
      </c>
      <c r="I180" s="684">
        <v>97.52</v>
      </c>
      <c r="J180" s="542">
        <f t="shared" si="76"/>
        <v>0.2221412301</v>
      </c>
      <c r="K180" s="785">
        <f t="shared" si="77"/>
        <v>301.48</v>
      </c>
      <c r="L180" s="532">
        <f t="shared" si="78"/>
        <v>3.091468417</v>
      </c>
      <c r="M180" s="654"/>
      <c r="N180" s="655" t="s">
        <v>313</v>
      </c>
      <c r="O180" s="647">
        <v>399.0</v>
      </c>
      <c r="P180" s="1419"/>
      <c r="Q180" s="564"/>
      <c r="R180" s="564"/>
      <c r="S180" s="564"/>
      <c r="T180" s="564"/>
      <c r="U180" s="564"/>
      <c r="V180" s="564"/>
      <c r="W180" s="564"/>
      <c r="X180" s="564"/>
      <c r="Y180" s="564"/>
      <c r="Z180" s="564"/>
      <c r="AA180" s="564"/>
      <c r="AB180" s="564"/>
      <c r="AC180" s="564"/>
    </row>
    <row r="181" ht="14.25" customHeight="1" outlineLevel="1">
      <c r="A181" s="633"/>
      <c r="B181" s="1341" t="s">
        <v>2473</v>
      </c>
      <c r="C181" s="1349" t="s">
        <v>2474</v>
      </c>
      <c r="D181" s="826" t="s">
        <v>2475</v>
      </c>
      <c r="E181" s="1349"/>
      <c r="F181" s="1465">
        <v>300.0</v>
      </c>
      <c r="G181" s="653">
        <v>499.0</v>
      </c>
      <c r="H181" s="653">
        <v>499.0</v>
      </c>
      <c r="I181" s="1424">
        <v>54.48</v>
      </c>
      <c r="J181" s="542">
        <f t="shared" si="76"/>
        <v>0.1091783567</v>
      </c>
      <c r="K181" s="647">
        <f t="shared" si="77"/>
        <v>444.52</v>
      </c>
      <c r="L181" s="787">
        <f t="shared" si="78"/>
        <v>8.159324523</v>
      </c>
      <c r="M181" s="661"/>
      <c r="N181" s="710" t="s">
        <v>313</v>
      </c>
      <c r="O181" s="656">
        <v>499.0</v>
      </c>
      <c r="P181" s="1419"/>
      <c r="Q181" s="564"/>
      <c r="R181" s="564"/>
      <c r="S181" s="564"/>
      <c r="T181" s="564"/>
      <c r="U181" s="564"/>
      <c r="V181" s="564"/>
      <c r="W181" s="564"/>
      <c r="X181" s="564"/>
      <c r="Y181" s="564"/>
      <c r="Z181" s="564"/>
      <c r="AA181" s="564"/>
      <c r="AB181" s="564"/>
      <c r="AC181" s="564"/>
    </row>
    <row r="182" ht="14.25" customHeight="1" outlineLevel="1">
      <c r="A182" s="633"/>
      <c r="B182" s="1341" t="s">
        <v>2476</v>
      </c>
      <c r="C182" s="826" t="s">
        <v>2477</v>
      </c>
      <c r="D182" s="826" t="s">
        <v>2478</v>
      </c>
      <c r="E182" s="1341"/>
      <c r="F182" s="1467">
        <v>300.0</v>
      </c>
      <c r="G182" s="665">
        <v>599.0</v>
      </c>
      <c r="H182" s="665">
        <v>599.0</v>
      </c>
      <c r="I182" s="684">
        <v>118.65</v>
      </c>
      <c r="J182" s="542">
        <f t="shared" si="76"/>
        <v>0.1980801336</v>
      </c>
      <c r="K182" s="785">
        <f t="shared" si="77"/>
        <v>480.35</v>
      </c>
      <c r="L182" s="532">
        <f t="shared" si="78"/>
        <v>4.048461863</v>
      </c>
      <c r="M182" s="654"/>
      <c r="N182" s="655" t="s">
        <v>313</v>
      </c>
      <c r="O182" s="672">
        <v>599.0</v>
      </c>
      <c r="P182" s="1419"/>
      <c r="Q182" s="564"/>
      <c r="R182" s="564"/>
      <c r="S182" s="564"/>
      <c r="T182" s="564"/>
      <c r="U182" s="564"/>
      <c r="V182" s="564"/>
      <c r="W182" s="564"/>
      <c r="X182" s="564"/>
      <c r="Y182" s="564"/>
      <c r="Z182" s="564"/>
      <c r="AA182" s="564"/>
      <c r="AB182" s="564"/>
      <c r="AC182" s="564"/>
    </row>
    <row r="183" ht="14.25" customHeight="1" outlineLevel="1">
      <c r="A183" s="633"/>
      <c r="B183" s="1341" t="s">
        <v>2479</v>
      </c>
      <c r="C183" s="1341" t="s">
        <v>2480</v>
      </c>
      <c r="D183" s="826" t="s">
        <v>2481</v>
      </c>
      <c r="E183" s="1341"/>
      <c r="F183" s="1465">
        <v>300.0</v>
      </c>
      <c r="G183" s="665">
        <v>499.0</v>
      </c>
      <c r="H183" s="665">
        <v>499.0</v>
      </c>
      <c r="I183" s="1424">
        <v>97.47</v>
      </c>
      <c r="J183" s="542">
        <f t="shared" si="76"/>
        <v>0.1953306613</v>
      </c>
      <c r="K183" s="647">
        <f t="shared" si="77"/>
        <v>261.53</v>
      </c>
      <c r="L183" s="787">
        <f t="shared" si="78"/>
        <v>2.68318457</v>
      </c>
      <c r="M183" s="661"/>
      <c r="N183" s="655" t="s">
        <v>313</v>
      </c>
      <c r="O183" s="647">
        <v>359.0</v>
      </c>
      <c r="P183" s="1419"/>
      <c r="Q183" s="621"/>
      <c r="R183" s="621"/>
      <c r="S183" s="621"/>
      <c r="T183" s="621"/>
      <c r="U183" s="621"/>
      <c r="V183" s="621"/>
      <c r="W183" s="621"/>
      <c r="X183" s="621"/>
      <c r="Y183" s="621"/>
      <c r="Z183" s="621"/>
      <c r="AA183" s="621"/>
      <c r="AB183" s="621"/>
      <c r="AC183" s="621"/>
    </row>
    <row r="184" ht="14.25" customHeight="1">
      <c r="A184" s="1365"/>
      <c r="B184" s="560" t="s">
        <v>2482</v>
      </c>
      <c r="C184" s="670"/>
      <c r="D184" s="670"/>
      <c r="E184" s="670"/>
      <c r="F184" s="641"/>
      <c r="G184" s="658"/>
      <c r="H184" s="658"/>
      <c r="I184" s="1418"/>
      <c r="J184" s="536">
        <f>AVERAGE(J186:J196)</f>
        <v>0.1557406644</v>
      </c>
      <c r="K184" s="701"/>
      <c r="L184" s="536"/>
      <c r="M184" s="645"/>
      <c r="N184" s="670"/>
      <c r="O184" s="701"/>
      <c r="P184" s="1419"/>
      <c r="Q184" s="564"/>
      <c r="R184" s="564"/>
      <c r="S184" s="564"/>
      <c r="T184" s="564"/>
      <c r="U184" s="564"/>
      <c r="V184" s="564"/>
      <c r="W184" s="564"/>
      <c r="X184" s="564"/>
      <c r="Y184" s="564"/>
      <c r="Z184" s="564"/>
      <c r="AA184" s="564"/>
      <c r="AB184" s="564"/>
      <c r="AC184" s="564"/>
    </row>
    <row r="185" ht="14.25" customHeight="1" outlineLevel="1">
      <c r="A185" s="633"/>
      <c r="B185" s="826" t="s">
        <v>2483</v>
      </c>
      <c r="C185" s="1496" t="s">
        <v>2484</v>
      </c>
      <c r="D185" s="826" t="s">
        <v>2485</v>
      </c>
      <c r="E185" s="1349"/>
      <c r="F185" s="1465">
        <v>300.0</v>
      </c>
      <c r="G185" s="653">
        <v>369.0</v>
      </c>
      <c r="H185" s="653">
        <v>369.0</v>
      </c>
      <c r="I185" s="1424">
        <v>48.48</v>
      </c>
      <c r="J185" s="972">
        <f t="shared" ref="J185:J188" si="79">I185/H185</f>
        <v>0.1313821138</v>
      </c>
      <c r="K185" s="647">
        <f t="shared" ref="K185:K188" si="80">O185-I185</f>
        <v>290.52</v>
      </c>
      <c r="L185" s="787">
        <f t="shared" ref="L185:L188" si="81">O185/I185-1</f>
        <v>5.992574257</v>
      </c>
      <c r="M185" s="661"/>
      <c r="N185" s="655"/>
      <c r="O185" s="656">
        <v>339.0</v>
      </c>
      <c r="P185" s="1419"/>
      <c r="Q185" s="564"/>
      <c r="R185" s="564"/>
      <c r="S185" s="564"/>
      <c r="T185" s="564"/>
      <c r="U185" s="564"/>
      <c r="V185" s="564"/>
      <c r="W185" s="564"/>
      <c r="X185" s="564"/>
      <c r="Y185" s="564"/>
      <c r="Z185" s="564"/>
      <c r="AA185" s="564"/>
      <c r="AB185" s="564"/>
      <c r="AC185" s="564"/>
    </row>
    <row r="186" ht="14.25" customHeight="1" outlineLevel="1">
      <c r="A186" s="633"/>
      <c r="B186" s="1341" t="s">
        <v>1042</v>
      </c>
      <c r="C186" s="1349" t="s">
        <v>2486</v>
      </c>
      <c r="D186" s="1349" t="s">
        <v>1043</v>
      </c>
      <c r="E186" s="1349"/>
      <c r="F186" s="1465">
        <v>300.0</v>
      </c>
      <c r="G186" s="653">
        <v>369.0</v>
      </c>
      <c r="H186" s="653">
        <v>369.0</v>
      </c>
      <c r="I186" s="1424">
        <v>54.31</v>
      </c>
      <c r="J186" s="972">
        <f t="shared" si="79"/>
        <v>0.1471815718</v>
      </c>
      <c r="K186" s="647">
        <f t="shared" si="80"/>
        <v>284.69</v>
      </c>
      <c r="L186" s="787">
        <f t="shared" si="81"/>
        <v>5.241944393</v>
      </c>
      <c r="M186" s="661"/>
      <c r="N186" s="655" t="s">
        <v>313</v>
      </c>
      <c r="O186" s="656">
        <v>339.0</v>
      </c>
      <c r="P186" s="1419"/>
      <c r="Q186" s="564"/>
      <c r="R186" s="564"/>
      <c r="S186" s="564"/>
      <c r="T186" s="564"/>
      <c r="U186" s="564"/>
      <c r="V186" s="564"/>
      <c r="W186" s="564"/>
      <c r="X186" s="564"/>
      <c r="Y186" s="564"/>
      <c r="Z186" s="564"/>
      <c r="AA186" s="564"/>
      <c r="AB186" s="564"/>
      <c r="AC186" s="564"/>
    </row>
    <row r="187" ht="14.25" customHeight="1" outlineLevel="1">
      <c r="A187" s="633"/>
      <c r="B187" s="1341" t="s">
        <v>1044</v>
      </c>
      <c r="C187" s="1349" t="s">
        <v>2338</v>
      </c>
      <c r="D187" s="1349" t="s">
        <v>1045</v>
      </c>
      <c r="E187" s="1349"/>
      <c r="F187" s="1467">
        <v>300.0</v>
      </c>
      <c r="G187" s="653">
        <v>369.0</v>
      </c>
      <c r="H187" s="653">
        <v>369.0</v>
      </c>
      <c r="I187" s="684">
        <v>56.07</v>
      </c>
      <c r="J187" s="972">
        <f t="shared" si="79"/>
        <v>0.1519512195</v>
      </c>
      <c r="K187" s="785">
        <f t="shared" si="80"/>
        <v>282.93</v>
      </c>
      <c r="L187" s="532">
        <f t="shared" si="81"/>
        <v>5.046013911</v>
      </c>
      <c r="M187" s="661"/>
      <c r="N187" s="655" t="s">
        <v>313</v>
      </c>
      <c r="O187" s="656">
        <v>339.0</v>
      </c>
      <c r="P187" s="1419"/>
      <c r="Q187" s="564"/>
      <c r="R187" s="564"/>
      <c r="S187" s="564"/>
      <c r="T187" s="564"/>
      <c r="U187" s="564"/>
      <c r="V187" s="564"/>
      <c r="W187" s="564"/>
      <c r="X187" s="564"/>
      <c r="Y187" s="564"/>
      <c r="Z187" s="564"/>
      <c r="AA187" s="564"/>
      <c r="AB187" s="564"/>
      <c r="AC187" s="564"/>
    </row>
    <row r="188" ht="14.25" customHeight="1" outlineLevel="1">
      <c r="A188" s="633"/>
      <c r="B188" s="1341" t="s">
        <v>2339</v>
      </c>
      <c r="C188" s="1341" t="s">
        <v>2340</v>
      </c>
      <c r="D188" s="1341" t="s">
        <v>2341</v>
      </c>
      <c r="E188" s="1341"/>
      <c r="F188" s="1430">
        <v>100.0</v>
      </c>
      <c r="G188" s="653">
        <v>369.0</v>
      </c>
      <c r="H188" s="653">
        <v>369.0</v>
      </c>
      <c r="I188" s="684">
        <v>78.31</v>
      </c>
      <c r="J188" s="972">
        <f t="shared" si="79"/>
        <v>0.2122222222</v>
      </c>
      <c r="K188" s="785">
        <f t="shared" si="80"/>
        <v>260.69</v>
      </c>
      <c r="L188" s="532">
        <f t="shared" si="81"/>
        <v>3.328949049</v>
      </c>
      <c r="M188" s="661"/>
      <c r="N188" s="655" t="s">
        <v>313</v>
      </c>
      <c r="O188" s="656">
        <v>339.0</v>
      </c>
      <c r="P188" s="1419"/>
      <c r="Q188" s="564"/>
      <c r="R188" s="564"/>
      <c r="S188" s="564"/>
      <c r="T188" s="564"/>
      <c r="U188" s="564"/>
      <c r="V188" s="564"/>
      <c r="W188" s="564"/>
      <c r="X188" s="564"/>
      <c r="Y188" s="564"/>
      <c r="Z188" s="564"/>
      <c r="AA188" s="564"/>
      <c r="AB188" s="564"/>
      <c r="AC188" s="564"/>
    </row>
    <row r="189" ht="14.25" customHeight="1">
      <c r="A189" s="1365"/>
      <c r="B189" s="560" t="s">
        <v>2342</v>
      </c>
      <c r="C189" s="670"/>
      <c r="D189" s="670"/>
      <c r="E189" s="670"/>
      <c r="F189" s="641"/>
      <c r="G189" s="658"/>
      <c r="H189" s="658"/>
      <c r="I189" s="1418"/>
      <c r="J189" s="536">
        <f>AVERAGE(J190:J195)</f>
        <v>0.1505360134</v>
      </c>
      <c r="K189" s="643"/>
      <c r="L189" s="536"/>
      <c r="M189" s="645"/>
      <c r="N189" s="670"/>
      <c r="O189" s="701"/>
      <c r="P189" s="1419"/>
      <c r="Q189" s="564"/>
      <c r="R189" s="564"/>
      <c r="S189" s="564"/>
      <c r="T189" s="564"/>
      <c r="U189" s="564"/>
      <c r="V189" s="564"/>
      <c r="W189" s="564"/>
      <c r="X189" s="564"/>
      <c r="Y189" s="564"/>
      <c r="Z189" s="564"/>
      <c r="AA189" s="564"/>
      <c r="AB189" s="564"/>
      <c r="AC189" s="564"/>
    </row>
    <row r="190" ht="14.25" customHeight="1" outlineLevel="1">
      <c r="A190" s="1420"/>
      <c r="B190" s="1341" t="s">
        <v>2098</v>
      </c>
      <c r="C190" s="1341"/>
      <c r="D190" s="1341"/>
      <c r="E190" s="1341"/>
      <c r="F190" s="1430">
        <v>50.0</v>
      </c>
      <c r="G190" s="653">
        <v>199.0</v>
      </c>
      <c r="H190" s="653">
        <v>199.0</v>
      </c>
      <c r="I190" s="684">
        <v>24.04</v>
      </c>
      <c r="J190" s="1497">
        <f t="shared" ref="J190:J197" si="82">I190/H190</f>
        <v>0.1208040201</v>
      </c>
      <c r="K190" s="531">
        <f t="shared" ref="K190:K197" si="83">O190-I190</f>
        <v>164.96</v>
      </c>
      <c r="L190" s="532">
        <f t="shared" ref="L190:L197" si="84">O190/I190-1</f>
        <v>6.861896839</v>
      </c>
      <c r="M190" s="654"/>
      <c r="N190" s="655" t="s">
        <v>313</v>
      </c>
      <c r="O190" s="656">
        <v>189.0</v>
      </c>
      <c r="P190" s="1419"/>
      <c r="Q190" s="564"/>
      <c r="R190" s="564"/>
      <c r="S190" s="564"/>
      <c r="T190" s="564"/>
      <c r="U190" s="564"/>
      <c r="V190" s="564"/>
      <c r="W190" s="564"/>
      <c r="X190" s="564"/>
      <c r="Y190" s="564"/>
      <c r="Z190" s="564"/>
      <c r="AA190" s="564"/>
      <c r="AB190" s="564"/>
      <c r="AC190" s="564"/>
    </row>
    <row r="191" ht="14.25" customHeight="1" outlineLevel="1">
      <c r="A191" s="1420"/>
      <c r="B191" s="1341" t="s">
        <v>836</v>
      </c>
      <c r="C191" s="1341"/>
      <c r="D191" s="1341"/>
      <c r="E191" s="1341"/>
      <c r="F191" s="1430">
        <v>50.0</v>
      </c>
      <c r="G191" s="653">
        <v>199.0</v>
      </c>
      <c r="H191" s="653">
        <v>199.0</v>
      </c>
      <c r="I191" s="684">
        <v>28.39</v>
      </c>
      <c r="J191" s="1497">
        <f t="shared" si="82"/>
        <v>0.1426633166</v>
      </c>
      <c r="K191" s="531">
        <f t="shared" si="83"/>
        <v>160.61</v>
      </c>
      <c r="L191" s="532">
        <f t="shared" si="84"/>
        <v>5.657273688</v>
      </c>
      <c r="M191" s="654"/>
      <c r="N191" s="710" t="s">
        <v>313</v>
      </c>
      <c r="O191" s="656">
        <v>189.0</v>
      </c>
      <c r="P191" s="1419"/>
      <c r="Q191" s="621"/>
      <c r="R191" s="621"/>
      <c r="S191" s="621"/>
      <c r="T191" s="621"/>
      <c r="U191" s="621"/>
      <c r="V191" s="621"/>
      <c r="W191" s="621"/>
      <c r="X191" s="621"/>
      <c r="Y191" s="621"/>
      <c r="Z191" s="621"/>
      <c r="AA191" s="621"/>
      <c r="AB191" s="621"/>
      <c r="AC191" s="621"/>
    </row>
    <row r="192" ht="14.25" customHeight="1" outlineLevel="1">
      <c r="A192" s="1420"/>
      <c r="B192" s="1341" t="s">
        <v>841</v>
      </c>
      <c r="C192" s="1341"/>
      <c r="D192" s="1341"/>
      <c r="E192" s="1341"/>
      <c r="F192" s="1430">
        <v>50.0</v>
      </c>
      <c r="G192" s="653">
        <v>199.0</v>
      </c>
      <c r="H192" s="653">
        <v>199.0</v>
      </c>
      <c r="I192" s="684">
        <v>27.19</v>
      </c>
      <c r="J192" s="1497">
        <f t="shared" si="82"/>
        <v>0.1366331658</v>
      </c>
      <c r="K192" s="531">
        <f t="shared" si="83"/>
        <v>161.81</v>
      </c>
      <c r="L192" s="532">
        <f t="shared" si="84"/>
        <v>5.951084958</v>
      </c>
      <c r="M192" s="654"/>
      <c r="N192" s="655" t="s">
        <v>313</v>
      </c>
      <c r="O192" s="656">
        <v>189.0</v>
      </c>
      <c r="P192" s="1419"/>
      <c r="Q192" s="621"/>
      <c r="R192" s="621"/>
      <c r="S192" s="621"/>
      <c r="T192" s="621"/>
      <c r="U192" s="621"/>
      <c r="V192" s="621"/>
      <c r="W192" s="621"/>
      <c r="X192" s="621"/>
      <c r="Y192" s="621"/>
      <c r="Z192" s="621"/>
      <c r="AA192" s="621"/>
      <c r="AB192" s="621"/>
      <c r="AC192" s="621"/>
    </row>
    <row r="193" ht="14.25" customHeight="1" outlineLevel="1">
      <c r="A193" s="1420"/>
      <c r="B193" s="826" t="s">
        <v>838</v>
      </c>
      <c r="C193" s="1341"/>
      <c r="D193" s="1341"/>
      <c r="E193" s="1341"/>
      <c r="F193" s="1430">
        <v>50.0</v>
      </c>
      <c r="G193" s="653">
        <v>199.0</v>
      </c>
      <c r="H193" s="653">
        <v>199.0</v>
      </c>
      <c r="I193" s="684">
        <v>34.55</v>
      </c>
      <c r="J193" s="1497">
        <f t="shared" si="82"/>
        <v>0.1736180905</v>
      </c>
      <c r="K193" s="531">
        <f t="shared" si="83"/>
        <v>154.45</v>
      </c>
      <c r="L193" s="532">
        <f t="shared" si="84"/>
        <v>4.470332851</v>
      </c>
      <c r="M193" s="654"/>
      <c r="N193" s="655" t="s">
        <v>313</v>
      </c>
      <c r="O193" s="656">
        <v>189.0</v>
      </c>
      <c r="P193" s="1419"/>
      <c r="Q193" s="621"/>
      <c r="R193" s="621"/>
      <c r="S193" s="621"/>
      <c r="T193" s="621"/>
      <c r="U193" s="621"/>
      <c r="V193" s="621"/>
      <c r="W193" s="621"/>
      <c r="X193" s="621"/>
      <c r="Y193" s="621"/>
      <c r="Z193" s="621"/>
      <c r="AA193" s="621"/>
      <c r="AB193" s="621"/>
      <c r="AC193" s="621"/>
    </row>
    <row r="194" ht="14.25" customHeight="1" outlineLevel="1">
      <c r="A194" s="1420"/>
      <c r="B194" s="1341" t="s">
        <v>2099</v>
      </c>
      <c r="C194" s="1341"/>
      <c r="D194" s="1341"/>
      <c r="E194" s="1341"/>
      <c r="F194" s="1430">
        <v>50.0</v>
      </c>
      <c r="G194" s="653">
        <v>199.0</v>
      </c>
      <c r="H194" s="653">
        <v>199.0</v>
      </c>
      <c r="I194" s="684">
        <v>31.8</v>
      </c>
      <c r="J194" s="1497">
        <f t="shared" si="82"/>
        <v>0.159798995</v>
      </c>
      <c r="K194" s="531">
        <f t="shared" si="83"/>
        <v>157.2</v>
      </c>
      <c r="L194" s="532">
        <f t="shared" si="84"/>
        <v>4.943396226</v>
      </c>
      <c r="M194" s="654"/>
      <c r="N194" s="655" t="s">
        <v>313</v>
      </c>
      <c r="O194" s="656">
        <v>189.0</v>
      </c>
      <c r="P194" s="621"/>
      <c r="Q194" s="621"/>
      <c r="R194" s="621"/>
      <c r="S194" s="621"/>
      <c r="T194" s="621"/>
      <c r="U194" s="621"/>
      <c r="V194" s="621"/>
      <c r="W194" s="621"/>
      <c r="X194" s="621"/>
      <c r="Y194" s="621"/>
      <c r="Z194" s="621"/>
      <c r="AA194" s="621"/>
      <c r="AB194" s="621"/>
      <c r="AC194" s="621"/>
    </row>
    <row r="195" ht="14.25" customHeight="1" outlineLevel="1">
      <c r="A195" s="1420"/>
      <c r="B195" s="1385" t="s">
        <v>839</v>
      </c>
      <c r="C195" s="1349"/>
      <c r="D195" s="1341"/>
      <c r="E195" s="1341"/>
      <c r="F195" s="1430">
        <v>50.0</v>
      </c>
      <c r="G195" s="653">
        <v>199.0</v>
      </c>
      <c r="H195" s="653">
        <v>199.0</v>
      </c>
      <c r="I195" s="684">
        <v>33.77</v>
      </c>
      <c r="J195" s="1497">
        <f t="shared" si="82"/>
        <v>0.1696984925</v>
      </c>
      <c r="K195" s="531">
        <f t="shared" si="83"/>
        <v>155.23</v>
      </c>
      <c r="L195" s="532">
        <f t="shared" si="84"/>
        <v>4.596683447</v>
      </c>
      <c r="M195" s="654"/>
      <c r="N195" s="655" t="s">
        <v>313</v>
      </c>
      <c r="O195" s="656">
        <v>189.0</v>
      </c>
      <c r="P195" s="1419"/>
      <c r="Q195" s="621"/>
      <c r="R195" s="621"/>
      <c r="S195" s="621"/>
      <c r="T195" s="621"/>
      <c r="U195" s="621"/>
      <c r="V195" s="621"/>
      <c r="W195" s="621"/>
      <c r="X195" s="621"/>
      <c r="Y195" s="621"/>
      <c r="Z195" s="621"/>
      <c r="AA195" s="621"/>
      <c r="AB195" s="621"/>
      <c r="AC195" s="621"/>
    </row>
    <row r="196" ht="14.25" customHeight="1" outlineLevel="1">
      <c r="A196" s="633"/>
      <c r="B196" s="1385" t="s">
        <v>2343</v>
      </c>
      <c r="C196" s="1349"/>
      <c r="D196" s="1341"/>
      <c r="E196" s="1341"/>
      <c r="F196" s="1430">
        <v>50.0</v>
      </c>
      <c r="G196" s="653">
        <v>199.0</v>
      </c>
      <c r="H196" s="653">
        <v>199.0</v>
      </c>
      <c r="I196" s="684">
        <v>29.46</v>
      </c>
      <c r="J196" s="1497">
        <f t="shared" si="82"/>
        <v>0.148040201</v>
      </c>
      <c r="K196" s="531">
        <f t="shared" si="83"/>
        <v>159.54</v>
      </c>
      <c r="L196" s="532">
        <f t="shared" si="84"/>
        <v>5.415478615</v>
      </c>
      <c r="M196" s="654"/>
      <c r="N196" s="655" t="s">
        <v>313</v>
      </c>
      <c r="O196" s="656">
        <v>189.0</v>
      </c>
      <c r="P196" s="1419"/>
      <c r="Q196" s="621"/>
      <c r="R196" s="621"/>
      <c r="S196" s="621"/>
      <c r="T196" s="621"/>
      <c r="U196" s="621"/>
      <c r="V196" s="621"/>
      <c r="W196" s="621"/>
      <c r="X196" s="621"/>
      <c r="Y196" s="621"/>
      <c r="Z196" s="621"/>
      <c r="AA196" s="621"/>
      <c r="AB196" s="621"/>
      <c r="AC196" s="621"/>
    </row>
    <row r="197" ht="14.25" customHeight="1" outlineLevel="1">
      <c r="A197" s="633"/>
      <c r="B197" s="826" t="s">
        <v>2487</v>
      </c>
      <c r="C197" s="1341"/>
      <c r="D197" s="1341"/>
      <c r="E197" s="1341"/>
      <c r="F197" s="1465">
        <v>350.0</v>
      </c>
      <c r="G197" s="665">
        <v>1299.0</v>
      </c>
      <c r="H197" s="665">
        <v>1299.0</v>
      </c>
      <c r="I197" s="1424">
        <v>214.98</v>
      </c>
      <c r="J197" s="1497">
        <f t="shared" si="82"/>
        <v>0.1654965358</v>
      </c>
      <c r="K197" s="1426">
        <f t="shared" si="83"/>
        <v>1084.02</v>
      </c>
      <c r="L197" s="787">
        <f t="shared" si="84"/>
        <v>5.042422551</v>
      </c>
      <c r="M197" s="661"/>
      <c r="N197" s="655" t="s">
        <v>313</v>
      </c>
      <c r="O197" s="672">
        <v>1299.0</v>
      </c>
      <c r="P197" s="1419"/>
      <c r="Q197" s="621"/>
      <c r="R197" s="621"/>
      <c r="S197" s="621"/>
      <c r="T197" s="621"/>
      <c r="U197" s="621"/>
      <c r="V197" s="621"/>
      <c r="W197" s="621"/>
      <c r="X197" s="621"/>
      <c r="Y197" s="621"/>
      <c r="Z197" s="621"/>
      <c r="AA197" s="621"/>
      <c r="AB197" s="621"/>
      <c r="AC197" s="621"/>
    </row>
    <row r="198" ht="14.25" customHeight="1">
      <c r="A198" s="1365"/>
      <c r="B198" s="560" t="s">
        <v>2488</v>
      </c>
      <c r="C198" s="670"/>
      <c r="D198" s="670"/>
      <c r="E198" s="670"/>
      <c r="F198" s="641"/>
      <c r="G198" s="658"/>
      <c r="H198" s="658"/>
      <c r="I198" s="1418"/>
      <c r="J198" s="536">
        <f>AVERAGE(J199:J203)</f>
        <v>0.2089929004</v>
      </c>
      <c r="K198" s="643"/>
      <c r="L198" s="536"/>
      <c r="M198" s="645"/>
      <c r="N198" s="720"/>
      <c r="O198" s="701"/>
      <c r="P198" s="1419"/>
      <c r="Q198" s="621"/>
      <c r="R198" s="621"/>
      <c r="S198" s="621"/>
      <c r="T198" s="621"/>
      <c r="U198" s="621"/>
      <c r="V198" s="621"/>
      <c r="W198" s="621"/>
      <c r="X198" s="621"/>
      <c r="Y198" s="621"/>
      <c r="Z198" s="621"/>
      <c r="AA198" s="621"/>
      <c r="AB198" s="621"/>
      <c r="AC198" s="621"/>
    </row>
    <row r="199" ht="14.25" customHeight="1" outlineLevel="1">
      <c r="A199" s="633"/>
      <c r="B199" s="1341" t="s">
        <v>2489</v>
      </c>
      <c r="C199" s="1421"/>
      <c r="D199" s="1421"/>
      <c r="E199" s="1421"/>
      <c r="F199" s="1445">
        <v>50.0</v>
      </c>
      <c r="G199" s="653">
        <v>209.0</v>
      </c>
      <c r="H199" s="653">
        <v>209.0</v>
      </c>
      <c r="I199" s="1423">
        <v>38.17</v>
      </c>
      <c r="J199" s="1498">
        <f t="shared" ref="J199:J200" si="85">I199/H199</f>
        <v>0.1826315789</v>
      </c>
      <c r="K199" s="531">
        <f t="shared" ref="K199:K200" si="86">O199-I199</f>
        <v>160.83</v>
      </c>
      <c r="L199" s="532">
        <f t="shared" ref="L199:L200" si="87">O199/I199-1</f>
        <v>4.21351847</v>
      </c>
      <c r="M199" s="654"/>
      <c r="N199" s="655" t="s">
        <v>313</v>
      </c>
      <c r="O199" s="656">
        <v>199.0</v>
      </c>
      <c r="P199" s="1419"/>
      <c r="Q199" s="621"/>
      <c r="R199" s="621"/>
      <c r="S199" s="621"/>
      <c r="T199" s="621"/>
      <c r="U199" s="621"/>
      <c r="V199" s="621"/>
      <c r="W199" s="621"/>
      <c r="X199" s="621"/>
      <c r="Y199" s="621"/>
      <c r="Z199" s="621"/>
      <c r="AA199" s="621"/>
      <c r="AB199" s="621"/>
      <c r="AC199" s="621"/>
    </row>
    <row r="200" ht="14.25" customHeight="1" outlineLevel="1">
      <c r="A200" s="1420"/>
      <c r="B200" s="1421" t="s">
        <v>2099</v>
      </c>
      <c r="C200" s="1421"/>
      <c r="D200" s="1421"/>
      <c r="E200" s="1421"/>
      <c r="F200" s="1445">
        <v>50.0</v>
      </c>
      <c r="G200" s="653">
        <v>209.0</v>
      </c>
      <c r="H200" s="653">
        <v>209.0</v>
      </c>
      <c r="I200" s="1423">
        <v>41.74</v>
      </c>
      <c r="J200" s="1498">
        <f t="shared" si="85"/>
        <v>0.1997129187</v>
      </c>
      <c r="K200" s="531">
        <f t="shared" si="86"/>
        <v>157.26</v>
      </c>
      <c r="L200" s="532">
        <f t="shared" si="87"/>
        <v>3.767609008</v>
      </c>
      <c r="M200" s="654"/>
      <c r="N200" s="655" t="s">
        <v>313</v>
      </c>
      <c r="O200" s="656">
        <v>199.0</v>
      </c>
      <c r="P200" s="1419"/>
      <c r="Q200" s="621"/>
      <c r="R200" s="621"/>
      <c r="S200" s="621"/>
      <c r="T200" s="621"/>
      <c r="U200" s="621"/>
      <c r="V200" s="621"/>
      <c r="W200" s="621"/>
      <c r="X200" s="621"/>
      <c r="Y200" s="621"/>
      <c r="Z200" s="621"/>
      <c r="AA200" s="621"/>
      <c r="AB200" s="621"/>
      <c r="AC200" s="621"/>
    </row>
    <row r="201" ht="14.25" customHeight="1">
      <c r="A201" s="1365"/>
      <c r="B201" s="560" t="s">
        <v>2490</v>
      </c>
      <c r="C201" s="670" t="s">
        <v>2491</v>
      </c>
      <c r="D201" s="670"/>
      <c r="E201" s="670"/>
      <c r="F201" s="641"/>
      <c r="G201" s="658"/>
      <c r="H201" s="658"/>
      <c r="I201" s="1418"/>
      <c r="J201" s="536">
        <f>AVERAGE(J202:J215)</f>
        <v>0.2422506115</v>
      </c>
      <c r="K201" s="701"/>
      <c r="L201" s="536"/>
      <c r="M201" s="645"/>
      <c r="N201" s="670"/>
      <c r="O201" s="701"/>
      <c r="P201" s="1419"/>
      <c r="Q201" s="621"/>
      <c r="R201" s="621"/>
      <c r="S201" s="621"/>
      <c r="T201" s="621"/>
      <c r="U201" s="621"/>
      <c r="V201" s="621"/>
      <c r="W201" s="621"/>
      <c r="X201" s="621"/>
      <c r="Y201" s="621"/>
      <c r="Z201" s="621"/>
      <c r="AA201" s="621"/>
      <c r="AB201" s="621"/>
      <c r="AC201" s="621"/>
    </row>
    <row r="202" ht="14.25" customHeight="1" outlineLevel="1">
      <c r="A202" s="633"/>
      <c r="B202" s="1341" t="s">
        <v>990</v>
      </c>
      <c r="C202" s="1341" t="s">
        <v>2492</v>
      </c>
      <c r="D202" s="1341" t="s">
        <v>991</v>
      </c>
      <c r="E202" s="1341"/>
      <c r="F202" s="1430">
        <v>60.0</v>
      </c>
      <c r="G202" s="665">
        <v>379.0</v>
      </c>
      <c r="H202" s="665">
        <v>379.0</v>
      </c>
      <c r="I202" s="684">
        <v>72.01</v>
      </c>
      <c r="J202" s="1499">
        <f t="shared" ref="J202:J203" si="88">I202/H202</f>
        <v>0.19</v>
      </c>
      <c r="K202" s="785">
        <f t="shared" ref="K202:K203" si="89">O202-I202</f>
        <v>306.99</v>
      </c>
      <c r="L202" s="532">
        <f t="shared" ref="L202:L203" si="90">O202/I202-1</f>
        <v>4.263157895</v>
      </c>
      <c r="M202" s="654"/>
      <c r="N202" s="655" t="s">
        <v>313</v>
      </c>
      <c r="O202" s="672">
        <v>379.0</v>
      </c>
      <c r="P202" s="1419"/>
      <c r="Q202" s="564"/>
      <c r="R202" s="564"/>
      <c r="S202" s="564"/>
      <c r="T202" s="564"/>
      <c r="U202" s="564"/>
      <c r="V202" s="564"/>
      <c r="W202" s="564"/>
      <c r="X202" s="564"/>
      <c r="Y202" s="564"/>
      <c r="Z202" s="564"/>
      <c r="AA202" s="564"/>
      <c r="AB202" s="564"/>
      <c r="AC202" s="564"/>
    </row>
    <row r="203" ht="14.25" customHeight="1" outlineLevel="1">
      <c r="A203" s="633"/>
      <c r="B203" s="826" t="s">
        <v>992</v>
      </c>
      <c r="C203" s="826" t="s">
        <v>2493</v>
      </c>
      <c r="D203" s="826" t="s">
        <v>993</v>
      </c>
      <c r="E203" s="1341"/>
      <c r="F203" s="1467">
        <v>60.0</v>
      </c>
      <c r="G203" s="665">
        <v>379.0</v>
      </c>
      <c r="H203" s="665">
        <v>379.0</v>
      </c>
      <c r="I203" s="684">
        <v>87.31</v>
      </c>
      <c r="J203" s="1499">
        <f t="shared" si="88"/>
        <v>0.2303693931</v>
      </c>
      <c r="K203" s="785">
        <f t="shared" si="89"/>
        <v>291.69</v>
      </c>
      <c r="L203" s="532">
        <f t="shared" si="90"/>
        <v>3.340854427</v>
      </c>
      <c r="M203" s="654"/>
      <c r="N203" s="655"/>
      <c r="O203" s="672">
        <v>379.0</v>
      </c>
      <c r="P203" s="1419"/>
      <c r="Q203" s="564"/>
      <c r="R203" s="564"/>
      <c r="S203" s="564"/>
      <c r="T203" s="564"/>
      <c r="U203" s="564"/>
      <c r="V203" s="564"/>
      <c r="W203" s="564"/>
      <c r="X203" s="564"/>
      <c r="Y203" s="564"/>
      <c r="Z203" s="564"/>
      <c r="AA203" s="564"/>
      <c r="AB203" s="564"/>
      <c r="AC203" s="564"/>
    </row>
    <row r="204" ht="14.25" customHeight="1">
      <c r="A204" s="1365"/>
      <c r="B204" s="560" t="s">
        <v>2494</v>
      </c>
      <c r="C204" s="670"/>
      <c r="D204" s="670"/>
      <c r="E204" s="670"/>
      <c r="F204" s="641"/>
      <c r="G204" s="658"/>
      <c r="H204" s="658"/>
      <c r="I204" s="1418"/>
      <c r="J204" s="536">
        <f>AVERAGE(J205:J206)</f>
        <v>0.3242123544</v>
      </c>
      <c r="K204" s="701"/>
      <c r="L204" s="536"/>
      <c r="M204" s="645"/>
      <c r="N204" s="670"/>
      <c r="O204" s="701"/>
      <c r="P204" s="1419"/>
      <c r="Q204" s="564"/>
      <c r="R204" s="564"/>
      <c r="S204" s="564"/>
      <c r="T204" s="564"/>
      <c r="U204" s="564"/>
      <c r="V204" s="564"/>
      <c r="W204" s="564"/>
      <c r="X204" s="564"/>
      <c r="Y204" s="564"/>
      <c r="Z204" s="564"/>
      <c r="AA204" s="564"/>
      <c r="AB204" s="564"/>
      <c r="AC204" s="564"/>
    </row>
    <row r="205" ht="14.25" customHeight="1" outlineLevel="1">
      <c r="A205" s="633"/>
      <c r="B205" s="1341" t="s">
        <v>2495</v>
      </c>
      <c r="C205" s="826" t="s">
        <v>2496</v>
      </c>
      <c r="D205" s="826" t="s">
        <v>2497</v>
      </c>
      <c r="E205" s="1341"/>
      <c r="F205" s="1413">
        <v>2000.0</v>
      </c>
      <c r="G205" s="665">
        <v>2799.0</v>
      </c>
      <c r="H205" s="665">
        <v>2799.0</v>
      </c>
      <c r="I205" s="1424">
        <v>905.37</v>
      </c>
      <c r="J205" s="542">
        <f t="shared" ref="J205:J206" si="91">I205/H205</f>
        <v>0.3234619507</v>
      </c>
      <c r="K205" s="647">
        <f t="shared" ref="K205:K206" si="92">O205-I205</f>
        <v>1793.63</v>
      </c>
      <c r="L205" s="787">
        <f t="shared" ref="L205:L206" si="93">O205/I205-1</f>
        <v>1.981101649</v>
      </c>
      <c r="M205" s="661"/>
      <c r="N205" s="542" t="s">
        <v>313</v>
      </c>
      <c r="O205" s="672">
        <v>2699.0</v>
      </c>
      <c r="P205" s="613"/>
      <c r="Q205" s="1459"/>
      <c r="R205" s="1459"/>
      <c r="S205" s="1459"/>
      <c r="T205" s="1459"/>
      <c r="U205" s="1459"/>
      <c r="V205" s="1459"/>
      <c r="W205" s="1459"/>
      <c r="X205" s="1459"/>
      <c r="Y205" s="1459"/>
      <c r="Z205" s="1459"/>
      <c r="AA205" s="1459"/>
      <c r="AB205" s="1459"/>
      <c r="AC205" s="1459"/>
    </row>
    <row r="206" ht="14.25" customHeight="1" outlineLevel="1">
      <c r="A206" s="633"/>
      <c r="B206" s="826" t="s">
        <v>2498</v>
      </c>
      <c r="C206" s="826" t="s">
        <v>2499</v>
      </c>
      <c r="D206" s="826" t="s">
        <v>2500</v>
      </c>
      <c r="E206" s="1341"/>
      <c r="F206" s="1413">
        <v>2000.0</v>
      </c>
      <c r="G206" s="665">
        <v>4699.0</v>
      </c>
      <c r="H206" s="665">
        <v>4699.0</v>
      </c>
      <c r="I206" s="1424">
        <v>1527.0</v>
      </c>
      <c r="J206" s="542">
        <f t="shared" si="91"/>
        <v>0.324962758</v>
      </c>
      <c r="K206" s="647">
        <f t="shared" si="92"/>
        <v>3072</v>
      </c>
      <c r="L206" s="787">
        <f t="shared" si="93"/>
        <v>2.011787819</v>
      </c>
      <c r="M206" s="661"/>
      <c r="N206" s="655" t="s">
        <v>313</v>
      </c>
      <c r="O206" s="672">
        <v>4599.0</v>
      </c>
      <c r="P206" s="621"/>
      <c r="Q206" s="621"/>
      <c r="R206" s="621"/>
      <c r="S206" s="621"/>
      <c r="T206" s="621"/>
      <c r="U206" s="621"/>
      <c r="V206" s="621"/>
      <c r="W206" s="621"/>
      <c r="X206" s="621"/>
      <c r="Y206" s="621"/>
      <c r="Z206" s="621"/>
      <c r="AA206" s="621"/>
      <c r="AB206" s="621"/>
      <c r="AC206" s="621"/>
    </row>
    <row r="207" ht="14.25" customHeight="1">
      <c r="A207" s="1365"/>
      <c r="B207" s="560" t="s">
        <v>2501</v>
      </c>
      <c r="C207" s="675"/>
      <c r="D207" s="670"/>
      <c r="E207" s="670"/>
      <c r="F207" s="641"/>
      <c r="G207" s="658"/>
      <c r="H207" s="658"/>
      <c r="I207" s="1418"/>
      <c r="J207" s="536">
        <f>AVERAGE(J208:J209)</f>
        <v>0.2449384083</v>
      </c>
      <c r="K207" s="701"/>
      <c r="L207" s="536"/>
      <c r="M207" s="645"/>
      <c r="N207" s="670"/>
      <c r="O207" s="701"/>
      <c r="P207" s="1419"/>
      <c r="Q207" s="621"/>
      <c r="R207" s="621"/>
      <c r="S207" s="621"/>
      <c r="T207" s="621"/>
      <c r="U207" s="621"/>
      <c r="V207" s="621"/>
      <c r="W207" s="621"/>
      <c r="X207" s="621"/>
      <c r="Y207" s="621"/>
      <c r="Z207" s="621"/>
      <c r="AA207" s="621"/>
      <c r="AB207" s="621"/>
      <c r="AC207" s="621"/>
    </row>
    <row r="208" ht="14.25" customHeight="1" outlineLevel="1">
      <c r="A208" s="633"/>
      <c r="B208" s="1341" t="s">
        <v>2502</v>
      </c>
      <c r="C208" s="1341" t="s">
        <v>2503</v>
      </c>
      <c r="D208" s="1341" t="s">
        <v>2504</v>
      </c>
      <c r="E208" s="1341"/>
      <c r="F208" s="1413">
        <v>300.0</v>
      </c>
      <c r="G208" s="665">
        <v>429.0</v>
      </c>
      <c r="H208" s="665">
        <v>429.0</v>
      </c>
      <c r="I208" s="1424">
        <v>107.67</v>
      </c>
      <c r="J208" s="1037">
        <f t="shared" ref="J208:J212" si="94">I208/H208</f>
        <v>0.250979021</v>
      </c>
      <c r="K208" s="647">
        <f t="shared" ref="K208:K212" si="95">O208-I208</f>
        <v>291.33</v>
      </c>
      <c r="L208" s="787">
        <f t="shared" ref="L208:L212" si="96">O208/I208-1</f>
        <v>2.705767623</v>
      </c>
      <c r="M208" s="661"/>
      <c r="N208" s="655" t="s">
        <v>313</v>
      </c>
      <c r="O208" s="647">
        <v>399.0</v>
      </c>
      <c r="P208" s="1419"/>
      <c r="Q208" s="621"/>
      <c r="R208" s="621"/>
      <c r="S208" s="621"/>
      <c r="T208" s="621"/>
      <c r="U208" s="621"/>
      <c r="V208" s="621"/>
      <c r="W208" s="621"/>
      <c r="X208" s="621"/>
      <c r="Y208" s="621"/>
      <c r="Z208" s="621"/>
      <c r="AA208" s="621"/>
      <c r="AB208" s="621"/>
      <c r="AC208" s="621"/>
    </row>
    <row r="209" ht="14.25" customHeight="1" outlineLevel="1">
      <c r="A209" s="633"/>
      <c r="B209" s="826" t="s">
        <v>2505</v>
      </c>
      <c r="C209" s="1341" t="s">
        <v>2506</v>
      </c>
      <c r="D209" s="1341" t="s">
        <v>2507</v>
      </c>
      <c r="E209" s="1341"/>
      <c r="F209" s="1413">
        <v>300.0</v>
      </c>
      <c r="G209" s="658">
        <v>499.0</v>
      </c>
      <c r="H209" s="658">
        <v>499.0</v>
      </c>
      <c r="I209" s="1424">
        <v>119.21</v>
      </c>
      <c r="J209" s="1037">
        <f t="shared" si="94"/>
        <v>0.2388977956</v>
      </c>
      <c r="K209" s="647">
        <f t="shared" si="95"/>
        <v>379.79</v>
      </c>
      <c r="L209" s="787">
        <f t="shared" si="96"/>
        <v>3.185890445</v>
      </c>
      <c r="M209" s="661"/>
      <c r="N209" s="655" t="s">
        <v>313</v>
      </c>
      <c r="O209" s="647">
        <v>499.0</v>
      </c>
      <c r="P209" s="1419"/>
      <c r="Q209" s="621"/>
      <c r="R209" s="621"/>
      <c r="S209" s="621"/>
      <c r="T209" s="621"/>
      <c r="U209" s="621"/>
      <c r="V209" s="621"/>
      <c r="W209" s="621"/>
      <c r="X209" s="621"/>
      <c r="Y209" s="621"/>
      <c r="Z209" s="621"/>
      <c r="AA209" s="621"/>
      <c r="AB209" s="621"/>
      <c r="AC209" s="621"/>
    </row>
    <row r="210" ht="14.25" customHeight="1" outlineLevel="1">
      <c r="A210" s="633"/>
      <c r="B210" s="1341" t="s">
        <v>2508</v>
      </c>
      <c r="C210" s="1341" t="s">
        <v>2509</v>
      </c>
      <c r="D210" s="1341" t="s">
        <v>2510</v>
      </c>
      <c r="E210" s="1341"/>
      <c r="F210" s="1413">
        <v>300.0</v>
      </c>
      <c r="G210" s="665">
        <v>549.0</v>
      </c>
      <c r="H210" s="665">
        <v>549.0</v>
      </c>
      <c r="I210" s="1424">
        <v>143.7</v>
      </c>
      <c r="J210" s="1037">
        <f t="shared" si="94"/>
        <v>0.2617486339</v>
      </c>
      <c r="K210" s="647">
        <f t="shared" si="95"/>
        <v>355.3</v>
      </c>
      <c r="L210" s="787">
        <f t="shared" si="96"/>
        <v>2.472512178</v>
      </c>
      <c r="M210" s="661"/>
      <c r="N210" s="655" t="s">
        <v>313</v>
      </c>
      <c r="O210" s="647">
        <v>499.0</v>
      </c>
      <c r="P210" s="1419"/>
      <c r="Q210" s="621"/>
      <c r="R210" s="621"/>
      <c r="S210" s="621"/>
      <c r="T210" s="621"/>
      <c r="U210" s="621"/>
      <c r="V210" s="621"/>
      <c r="W210" s="621"/>
      <c r="X210" s="621"/>
      <c r="Y210" s="621"/>
      <c r="Z210" s="621"/>
      <c r="AA210" s="621"/>
      <c r="AB210" s="621"/>
      <c r="AC210" s="621"/>
    </row>
    <row r="211" ht="14.25" customHeight="1" outlineLevel="1">
      <c r="A211" s="633"/>
      <c r="B211" s="1341" t="s">
        <v>2511</v>
      </c>
      <c r="C211" s="826" t="s">
        <v>2512</v>
      </c>
      <c r="D211" s="1341" t="s">
        <v>2513</v>
      </c>
      <c r="E211" s="1341"/>
      <c r="F211" s="1413">
        <v>300.0</v>
      </c>
      <c r="G211" s="658">
        <v>549.0</v>
      </c>
      <c r="H211" s="658">
        <v>549.0</v>
      </c>
      <c r="I211" s="1414">
        <v>146.45</v>
      </c>
      <c r="J211" s="1037">
        <f t="shared" si="94"/>
        <v>0.2667577413</v>
      </c>
      <c r="K211" s="647">
        <f t="shared" si="95"/>
        <v>402.55</v>
      </c>
      <c r="L211" s="787">
        <f t="shared" si="96"/>
        <v>2.7487197</v>
      </c>
      <c r="M211" s="661"/>
      <c r="N211" s="655" t="s">
        <v>313</v>
      </c>
      <c r="O211" s="647">
        <v>549.0</v>
      </c>
      <c r="P211" s="1419"/>
      <c r="Q211" s="621"/>
      <c r="R211" s="621"/>
      <c r="S211" s="621"/>
      <c r="T211" s="621"/>
      <c r="U211" s="621"/>
      <c r="V211" s="621"/>
      <c r="W211" s="621"/>
      <c r="X211" s="621"/>
      <c r="Y211" s="621"/>
      <c r="Z211" s="621"/>
      <c r="AA211" s="621"/>
      <c r="AB211" s="621"/>
      <c r="AC211" s="621"/>
    </row>
    <row r="212" ht="14.25" customHeight="1" outlineLevel="1">
      <c r="A212" s="633"/>
      <c r="B212" s="826" t="s">
        <v>2514</v>
      </c>
      <c r="C212" s="826" t="s">
        <v>2515</v>
      </c>
      <c r="D212" s="1341" t="s">
        <v>2516</v>
      </c>
      <c r="E212" s="826" t="s">
        <v>2517</v>
      </c>
      <c r="F212" s="1413">
        <v>300.0</v>
      </c>
      <c r="G212" s="658">
        <v>549.0</v>
      </c>
      <c r="H212" s="658">
        <v>549.0</v>
      </c>
      <c r="I212" s="1414">
        <v>134.33</v>
      </c>
      <c r="J212" s="1037">
        <f t="shared" si="94"/>
        <v>0.2446812386</v>
      </c>
      <c r="K212" s="647">
        <f t="shared" si="95"/>
        <v>414.67</v>
      </c>
      <c r="L212" s="787">
        <f t="shared" si="96"/>
        <v>3.086950048</v>
      </c>
      <c r="M212" s="661"/>
      <c r="N212" s="655" t="s">
        <v>313</v>
      </c>
      <c r="O212" s="647">
        <v>549.0</v>
      </c>
      <c r="P212" s="621"/>
      <c r="Q212" s="621"/>
      <c r="R212" s="621"/>
      <c r="S212" s="621"/>
      <c r="T212" s="621"/>
      <c r="U212" s="621"/>
      <c r="V212" s="621"/>
      <c r="W212" s="621"/>
      <c r="X212" s="621"/>
      <c r="Y212" s="621"/>
      <c r="Z212" s="621"/>
      <c r="AA212" s="621"/>
      <c r="AB212" s="621"/>
      <c r="AC212" s="621"/>
    </row>
    <row r="213" ht="14.25" customHeight="1">
      <c r="A213" s="1365"/>
      <c r="B213" s="560" t="s">
        <v>2518</v>
      </c>
      <c r="C213" s="675" t="s">
        <v>2519</v>
      </c>
      <c r="D213" s="670"/>
      <c r="E213" s="670"/>
      <c r="F213" s="641"/>
      <c r="G213" s="658"/>
      <c r="H213" s="658"/>
      <c r="I213" s="1418"/>
      <c r="J213" s="536">
        <f>AVERAGE(J214:J217)</f>
        <v>0.1559762978</v>
      </c>
      <c r="K213" s="701"/>
      <c r="L213" s="536"/>
      <c r="M213" s="645"/>
      <c r="N213" s="536"/>
      <c r="O213" s="701"/>
      <c r="P213" s="1419"/>
      <c r="Q213" s="621"/>
      <c r="R213" s="621"/>
      <c r="S213" s="621"/>
      <c r="T213" s="621"/>
      <c r="U213" s="621"/>
      <c r="V213" s="621"/>
      <c r="W213" s="621"/>
      <c r="X213" s="621"/>
      <c r="Y213" s="621"/>
      <c r="Z213" s="621"/>
      <c r="AA213" s="621"/>
      <c r="AB213" s="621"/>
      <c r="AC213" s="621"/>
    </row>
    <row r="214" ht="14.25" customHeight="1" outlineLevel="1">
      <c r="A214" s="633"/>
      <c r="B214" s="1341" t="s">
        <v>2520</v>
      </c>
      <c r="C214" s="826" t="s">
        <v>2521</v>
      </c>
      <c r="D214" s="826" t="s">
        <v>2522</v>
      </c>
      <c r="E214" s="1341"/>
      <c r="F214" s="1413">
        <v>300.0</v>
      </c>
      <c r="G214" s="665">
        <v>849.0</v>
      </c>
      <c r="H214" s="665">
        <v>849.0</v>
      </c>
      <c r="I214" s="1424">
        <v>172.73</v>
      </c>
      <c r="J214" s="1032">
        <f t="shared" ref="J214:J219" si="97">I214/H214</f>
        <v>0.203451119</v>
      </c>
      <c r="K214" s="647">
        <f t="shared" ref="K214:K219" si="98">O214-I214</f>
        <v>626.27</v>
      </c>
      <c r="L214" s="787">
        <f t="shared" ref="L214:L219" si="99">O214/I214-1</f>
        <v>3.625716436</v>
      </c>
      <c r="M214" s="661"/>
      <c r="N214" s="655" t="s">
        <v>313</v>
      </c>
      <c r="O214" s="672">
        <v>799.0</v>
      </c>
      <c r="P214" s="1419"/>
      <c r="Q214" s="621"/>
      <c r="R214" s="621"/>
      <c r="S214" s="621"/>
      <c r="T214" s="621"/>
      <c r="U214" s="621"/>
      <c r="V214" s="621"/>
      <c r="W214" s="621"/>
      <c r="X214" s="621"/>
      <c r="Y214" s="621"/>
      <c r="Z214" s="621"/>
      <c r="AA214" s="621"/>
      <c r="AB214" s="621"/>
      <c r="AC214" s="621"/>
    </row>
    <row r="215" ht="14.25" customHeight="1" outlineLevel="1">
      <c r="A215" s="633"/>
      <c r="B215" s="1341" t="s">
        <v>1047</v>
      </c>
      <c r="C215" s="826" t="s">
        <v>2523</v>
      </c>
      <c r="D215" s="826" t="s">
        <v>1048</v>
      </c>
      <c r="E215" s="1341"/>
      <c r="F215" s="1413">
        <v>300.0</v>
      </c>
      <c r="G215" s="665">
        <v>849.0</v>
      </c>
      <c r="H215" s="665">
        <v>849.0</v>
      </c>
      <c r="I215" s="1424">
        <v>111.28</v>
      </c>
      <c r="J215" s="1032">
        <f t="shared" si="97"/>
        <v>0.1310718492</v>
      </c>
      <c r="K215" s="647">
        <f t="shared" si="98"/>
        <v>687.72</v>
      </c>
      <c r="L215" s="787">
        <f t="shared" si="99"/>
        <v>6.180086269</v>
      </c>
      <c r="M215" s="661"/>
      <c r="N215" s="655" t="s">
        <v>313</v>
      </c>
      <c r="O215" s="672">
        <v>799.0</v>
      </c>
      <c r="P215" s="1419"/>
      <c r="Q215" s="621"/>
      <c r="R215" s="621"/>
      <c r="S215" s="621"/>
      <c r="T215" s="621"/>
      <c r="U215" s="621"/>
      <c r="V215" s="621"/>
      <c r="W215" s="621"/>
      <c r="X215" s="621"/>
      <c r="Y215" s="621"/>
      <c r="Z215" s="621"/>
      <c r="AA215" s="621"/>
      <c r="AB215" s="621"/>
      <c r="AC215" s="621"/>
    </row>
    <row r="216" ht="14.25" customHeight="1" outlineLevel="1">
      <c r="A216" s="633"/>
      <c r="B216" s="1341" t="s">
        <v>1049</v>
      </c>
      <c r="C216" s="826" t="s">
        <v>2524</v>
      </c>
      <c r="D216" s="826" t="s">
        <v>1050</v>
      </c>
      <c r="E216" s="1341"/>
      <c r="F216" s="1413">
        <v>300.0</v>
      </c>
      <c r="G216" s="665">
        <v>799.0</v>
      </c>
      <c r="H216" s="665">
        <v>799.0</v>
      </c>
      <c r="I216" s="1424">
        <v>85.14</v>
      </c>
      <c r="J216" s="1032">
        <f t="shared" si="97"/>
        <v>0.1065581977</v>
      </c>
      <c r="K216" s="647">
        <f t="shared" si="98"/>
        <v>713.86</v>
      </c>
      <c r="L216" s="787">
        <f t="shared" si="99"/>
        <v>8.384543105</v>
      </c>
      <c r="M216" s="661"/>
      <c r="N216" s="655" t="s">
        <v>313</v>
      </c>
      <c r="O216" s="672">
        <v>799.0</v>
      </c>
      <c r="P216" s="1419"/>
      <c r="Q216" s="621"/>
      <c r="R216" s="621"/>
      <c r="S216" s="621"/>
      <c r="T216" s="621"/>
      <c r="U216" s="621"/>
      <c r="V216" s="621"/>
      <c r="W216" s="621"/>
      <c r="X216" s="621"/>
      <c r="Y216" s="621"/>
      <c r="Z216" s="621"/>
      <c r="AA216" s="621"/>
      <c r="AB216" s="621"/>
      <c r="AC216" s="621"/>
    </row>
    <row r="217" ht="14.25" customHeight="1" outlineLevel="1">
      <c r="A217" s="633"/>
      <c r="B217" s="826" t="s">
        <v>2525</v>
      </c>
      <c r="C217" s="826" t="s">
        <v>2526</v>
      </c>
      <c r="D217" s="826" t="s">
        <v>2527</v>
      </c>
      <c r="E217" s="1341"/>
      <c r="F217" s="1465">
        <v>300.0</v>
      </c>
      <c r="G217" s="665">
        <v>949.0</v>
      </c>
      <c r="H217" s="665">
        <v>949.0</v>
      </c>
      <c r="I217" s="1424">
        <v>173.5</v>
      </c>
      <c r="J217" s="1032">
        <f t="shared" si="97"/>
        <v>0.1828240253</v>
      </c>
      <c r="K217" s="647">
        <f t="shared" si="98"/>
        <v>725.5</v>
      </c>
      <c r="L217" s="787">
        <f t="shared" si="99"/>
        <v>4.181556196</v>
      </c>
      <c r="M217" s="661"/>
      <c r="N217" s="655"/>
      <c r="O217" s="672">
        <v>899.0</v>
      </c>
      <c r="P217" s="1419"/>
      <c r="Q217" s="621"/>
      <c r="R217" s="621"/>
      <c r="S217" s="621"/>
      <c r="T217" s="621"/>
      <c r="U217" s="621"/>
      <c r="V217" s="621"/>
      <c r="W217" s="621"/>
      <c r="X217" s="621"/>
      <c r="Y217" s="621"/>
      <c r="Z217" s="621"/>
      <c r="AA217" s="621"/>
      <c r="AB217" s="621"/>
      <c r="AC217" s="621"/>
    </row>
    <row r="218" ht="14.25" customHeight="1" outlineLevel="1">
      <c r="A218" s="633"/>
      <c r="B218" s="826" t="s">
        <v>1005</v>
      </c>
      <c r="C218" s="826" t="s">
        <v>2528</v>
      </c>
      <c r="D218" s="826"/>
      <c r="E218" s="1341"/>
      <c r="F218" s="1465">
        <v>2500.0</v>
      </c>
      <c r="G218" s="665">
        <v>2999.0</v>
      </c>
      <c r="H218" s="665">
        <v>2999.0</v>
      </c>
      <c r="I218" s="1424">
        <v>409.33</v>
      </c>
      <c r="J218" s="1032">
        <f t="shared" si="97"/>
        <v>0.1364888296</v>
      </c>
      <c r="K218" s="647">
        <f t="shared" si="98"/>
        <v>-409.33</v>
      </c>
      <c r="L218" s="787">
        <f t="shared" si="99"/>
        <v>-1</v>
      </c>
      <c r="M218" s="661"/>
      <c r="N218" s="655"/>
      <c r="O218" s="1391"/>
      <c r="P218" s="1419"/>
      <c r="Q218" s="621"/>
      <c r="R218" s="621"/>
      <c r="S218" s="621"/>
      <c r="T218" s="621"/>
      <c r="U218" s="621"/>
      <c r="V218" s="621"/>
      <c r="W218" s="621"/>
      <c r="X218" s="621"/>
      <c r="Y218" s="621"/>
      <c r="Z218" s="621"/>
      <c r="AA218" s="621"/>
      <c r="AB218" s="621"/>
      <c r="AC218" s="621"/>
    </row>
    <row r="219" ht="14.25" customHeight="1" outlineLevel="1">
      <c r="A219" s="633"/>
      <c r="B219" s="826" t="s">
        <v>2529</v>
      </c>
      <c r="C219" s="826" t="s">
        <v>2530</v>
      </c>
      <c r="D219" s="826"/>
      <c r="E219" s="1341"/>
      <c r="F219" s="1465">
        <v>900.0</v>
      </c>
      <c r="G219" s="665">
        <v>1299.0</v>
      </c>
      <c r="H219" s="665">
        <v>1299.0</v>
      </c>
      <c r="I219" s="1424">
        <v>254.08</v>
      </c>
      <c r="J219" s="1032">
        <f t="shared" si="97"/>
        <v>0.1955966128</v>
      </c>
      <c r="K219" s="647">
        <f t="shared" si="98"/>
        <v>-254.08</v>
      </c>
      <c r="L219" s="787">
        <f t="shared" si="99"/>
        <v>-1</v>
      </c>
      <c r="M219" s="661"/>
      <c r="N219" s="655"/>
      <c r="O219" s="1391"/>
      <c r="P219" s="1419"/>
      <c r="Q219" s="621"/>
      <c r="R219" s="621"/>
      <c r="S219" s="621"/>
      <c r="T219" s="621"/>
      <c r="U219" s="621"/>
      <c r="V219" s="621"/>
      <c r="W219" s="621"/>
      <c r="X219" s="621"/>
      <c r="Y219" s="621"/>
      <c r="Z219" s="621"/>
      <c r="AA219" s="621"/>
      <c r="AB219" s="621"/>
      <c r="AC219" s="621"/>
    </row>
    <row r="220" ht="18.75" customHeight="1">
      <c r="A220" s="1365"/>
      <c r="B220" s="1386" t="s">
        <v>1559</v>
      </c>
      <c r="C220" s="670" t="s">
        <v>2102</v>
      </c>
      <c r="D220" s="670"/>
      <c r="E220" s="670"/>
      <c r="F220" s="641"/>
      <c r="G220" s="658"/>
      <c r="H220" s="658"/>
      <c r="I220" s="1418"/>
      <c r="J220" s="536">
        <f>AVERAGE(J221:J226)</f>
        <v>0.1811155659</v>
      </c>
      <c r="K220" s="643"/>
      <c r="L220" s="536"/>
      <c r="M220" s="645"/>
      <c r="N220" s="536"/>
      <c r="O220" s="701"/>
      <c r="P220" s="1419"/>
      <c r="Q220" s="621"/>
      <c r="R220" s="621"/>
      <c r="S220" s="621"/>
      <c r="T220" s="621"/>
      <c r="U220" s="621"/>
      <c r="V220" s="621"/>
      <c r="W220" s="621"/>
      <c r="X220" s="621"/>
      <c r="Y220" s="621"/>
      <c r="Z220" s="621"/>
      <c r="AA220" s="621"/>
      <c r="AB220" s="621"/>
      <c r="AC220" s="621"/>
    </row>
    <row r="221" ht="14.25" customHeight="1" outlineLevel="1">
      <c r="A221" s="633"/>
      <c r="B221" s="826" t="s">
        <v>1560</v>
      </c>
      <c r="C221" s="1341"/>
      <c r="D221" s="1341"/>
      <c r="E221" s="1341"/>
      <c r="F221" s="1430">
        <v>50.0</v>
      </c>
      <c r="G221" s="653">
        <v>189.0</v>
      </c>
      <c r="H221" s="653">
        <v>189.0</v>
      </c>
      <c r="I221" s="684">
        <v>33.82</v>
      </c>
      <c r="J221" s="542">
        <f t="shared" ref="J221:J226" si="100">I221/H221</f>
        <v>0.1789417989</v>
      </c>
      <c r="K221" s="541">
        <f t="shared" ref="K221:K226" si="101">O221-I221</f>
        <v>135.18</v>
      </c>
      <c r="L221" s="542">
        <f t="shared" ref="L221:L226" si="102">O221/I221-1</f>
        <v>3.99704317</v>
      </c>
      <c r="M221" s="661"/>
      <c r="N221" s="633" t="s">
        <v>313</v>
      </c>
      <c r="O221" s="656">
        <v>169.0</v>
      </c>
      <c r="P221" s="1500"/>
      <c r="Q221" s="1387"/>
      <c r="R221" s="1387"/>
      <c r="S221" s="1387"/>
      <c r="T221" s="1387"/>
      <c r="U221" s="1387"/>
      <c r="V221" s="1387"/>
      <c r="W221" s="1387"/>
      <c r="X221" s="1387"/>
      <c r="Y221" s="1387"/>
      <c r="Z221" s="1387"/>
      <c r="AA221" s="1387"/>
      <c r="AB221" s="1387"/>
      <c r="AC221" s="1387"/>
    </row>
    <row r="222" ht="14.25" customHeight="1" outlineLevel="1">
      <c r="A222" s="633"/>
      <c r="B222" s="1385" t="s">
        <v>2103</v>
      </c>
      <c r="C222" s="1341"/>
      <c r="D222" s="1341"/>
      <c r="E222" s="1341"/>
      <c r="F222" s="1430">
        <v>50.0</v>
      </c>
      <c r="G222" s="653">
        <v>279.0</v>
      </c>
      <c r="H222" s="653">
        <v>279.0</v>
      </c>
      <c r="I222" s="684">
        <v>43.47</v>
      </c>
      <c r="J222" s="542">
        <f t="shared" si="100"/>
        <v>0.1558064516</v>
      </c>
      <c r="K222" s="541">
        <f t="shared" si="101"/>
        <v>205.53</v>
      </c>
      <c r="L222" s="542">
        <f t="shared" si="102"/>
        <v>4.728088337</v>
      </c>
      <c r="M222" s="661"/>
      <c r="N222" s="633" t="s">
        <v>313</v>
      </c>
      <c r="O222" s="656">
        <v>249.0</v>
      </c>
      <c r="P222" s="613"/>
      <c r="Q222" s="1459"/>
      <c r="R222" s="1459"/>
      <c r="S222" s="1459"/>
      <c r="T222" s="1459"/>
      <c r="U222" s="1459"/>
      <c r="V222" s="1459"/>
      <c r="W222" s="1459"/>
      <c r="X222" s="1459"/>
      <c r="Y222" s="1459"/>
      <c r="Z222" s="1459"/>
      <c r="AA222" s="1459"/>
      <c r="AB222" s="1459"/>
      <c r="AC222" s="1459"/>
    </row>
    <row r="223" ht="14.25" customHeight="1" outlineLevel="1">
      <c r="A223" s="633"/>
      <c r="B223" s="1385" t="s">
        <v>2104</v>
      </c>
      <c r="C223" s="1341"/>
      <c r="D223" s="1341"/>
      <c r="E223" s="1341"/>
      <c r="F223" s="1430">
        <v>50.0</v>
      </c>
      <c r="G223" s="653">
        <v>259.0</v>
      </c>
      <c r="H223" s="653">
        <v>259.0</v>
      </c>
      <c r="I223" s="684">
        <v>45.8</v>
      </c>
      <c r="J223" s="542">
        <f t="shared" si="100"/>
        <v>0.1768339768</v>
      </c>
      <c r="K223" s="647">
        <f t="shared" si="101"/>
        <v>193.2</v>
      </c>
      <c r="L223" s="542">
        <f t="shared" si="102"/>
        <v>4.218340611</v>
      </c>
      <c r="M223" s="661"/>
      <c r="N223" s="633" t="s">
        <v>313</v>
      </c>
      <c r="O223" s="656">
        <v>239.0</v>
      </c>
      <c r="P223" s="602"/>
      <c r="Q223" s="602"/>
      <c r="R223" s="602"/>
      <c r="S223" s="602"/>
      <c r="T223" s="602"/>
      <c r="U223" s="602"/>
      <c r="V223" s="602"/>
      <c r="W223" s="602"/>
      <c r="X223" s="602"/>
      <c r="Y223" s="602"/>
      <c r="Z223" s="602"/>
      <c r="AA223" s="602"/>
      <c r="AB223" s="602"/>
      <c r="AC223" s="602"/>
    </row>
    <row r="224" ht="14.25" customHeight="1" outlineLevel="1">
      <c r="A224" s="633"/>
      <c r="B224" s="1341" t="s">
        <v>2531</v>
      </c>
      <c r="C224" s="1341"/>
      <c r="D224" s="1341"/>
      <c r="E224" s="1341"/>
      <c r="F224" s="1430">
        <v>50.0</v>
      </c>
      <c r="G224" s="653">
        <v>379.0</v>
      </c>
      <c r="H224" s="653">
        <v>379.0</v>
      </c>
      <c r="I224" s="684">
        <v>92.15</v>
      </c>
      <c r="J224" s="542">
        <f t="shared" si="100"/>
        <v>0.2431398417</v>
      </c>
      <c r="K224" s="541">
        <f t="shared" si="101"/>
        <v>256.85</v>
      </c>
      <c r="L224" s="542">
        <f t="shared" si="102"/>
        <v>2.78730331</v>
      </c>
      <c r="M224" s="661"/>
      <c r="N224" s="633" t="s">
        <v>313</v>
      </c>
      <c r="O224" s="656">
        <v>349.0</v>
      </c>
      <c r="P224" s="1390"/>
      <c r="Q224" s="1390"/>
      <c r="R224" s="1390"/>
      <c r="S224" s="1390"/>
      <c r="T224" s="1390"/>
      <c r="U224" s="1390"/>
      <c r="V224" s="1390"/>
      <c r="W224" s="1390"/>
      <c r="X224" s="1390"/>
      <c r="Y224" s="1390"/>
      <c r="Z224" s="1390"/>
      <c r="AA224" s="1390"/>
      <c r="AB224" s="1390"/>
      <c r="AC224" s="1390"/>
    </row>
    <row r="225" ht="14.25" customHeight="1" outlineLevel="1">
      <c r="A225" s="633"/>
      <c r="B225" s="1501" t="s">
        <v>2105</v>
      </c>
      <c r="C225" s="1341"/>
      <c r="D225" s="1341"/>
      <c r="E225" s="1341"/>
      <c r="F225" s="1430">
        <v>50.0</v>
      </c>
      <c r="G225" s="653">
        <v>279.0</v>
      </c>
      <c r="H225" s="653">
        <v>279.0</v>
      </c>
      <c r="I225" s="684">
        <v>46.31</v>
      </c>
      <c r="J225" s="542">
        <f t="shared" si="100"/>
        <v>0.1659856631</v>
      </c>
      <c r="K225" s="647">
        <f t="shared" si="101"/>
        <v>-46.31</v>
      </c>
      <c r="L225" s="542">
        <f t="shared" si="102"/>
        <v>-1</v>
      </c>
      <c r="M225" s="661"/>
      <c r="N225" s="633"/>
      <c r="O225" s="1393"/>
      <c r="P225" s="602"/>
      <c r="Q225" s="602"/>
      <c r="R225" s="602"/>
      <c r="S225" s="602"/>
      <c r="T225" s="602"/>
      <c r="U225" s="602"/>
      <c r="V225" s="602"/>
      <c r="W225" s="602"/>
      <c r="X225" s="602"/>
      <c r="Y225" s="602"/>
      <c r="Z225" s="602"/>
      <c r="AA225" s="602"/>
      <c r="AB225" s="602"/>
      <c r="AC225" s="602"/>
    </row>
    <row r="226" ht="14.25" customHeight="1" outlineLevel="1">
      <c r="A226" s="633"/>
      <c r="B226" s="1501" t="s">
        <v>2106</v>
      </c>
      <c r="C226" s="1341"/>
      <c r="D226" s="1341"/>
      <c r="E226" s="1341"/>
      <c r="F226" s="1430">
        <v>50.0</v>
      </c>
      <c r="G226" s="653">
        <v>279.0</v>
      </c>
      <c r="H226" s="653">
        <v>279.0</v>
      </c>
      <c r="I226" s="684">
        <v>46.31</v>
      </c>
      <c r="J226" s="542">
        <f t="shared" si="100"/>
        <v>0.1659856631</v>
      </c>
      <c r="K226" s="647">
        <f t="shared" si="101"/>
        <v>-46.31</v>
      </c>
      <c r="L226" s="542">
        <f t="shared" si="102"/>
        <v>-1</v>
      </c>
      <c r="M226" s="661"/>
      <c r="N226" s="633"/>
      <c r="O226" s="1393"/>
      <c r="P226" s="602"/>
      <c r="Q226" s="602"/>
      <c r="R226" s="602"/>
      <c r="S226" s="602"/>
      <c r="T226" s="602"/>
      <c r="U226" s="602"/>
      <c r="V226" s="602"/>
      <c r="W226" s="602"/>
      <c r="X226" s="602"/>
      <c r="Y226" s="602"/>
      <c r="Z226" s="602"/>
      <c r="AA226" s="602"/>
      <c r="AB226" s="602"/>
      <c r="AC226" s="602"/>
    </row>
    <row r="227" ht="14.25" customHeight="1">
      <c r="A227" s="1365"/>
      <c r="B227" s="1388" t="s">
        <v>2107</v>
      </c>
      <c r="C227" s="670"/>
      <c r="D227" s="670"/>
      <c r="E227" s="670"/>
      <c r="F227" s="641"/>
      <c r="G227" s="658"/>
      <c r="H227" s="658"/>
      <c r="I227" s="1418"/>
      <c r="J227" s="536">
        <f>AVERAGE(J228)</f>
        <v>0.2968781302</v>
      </c>
      <c r="K227" s="643"/>
      <c r="L227" s="536"/>
      <c r="M227" s="645"/>
      <c r="N227" s="536"/>
      <c r="O227" s="701"/>
      <c r="P227" s="1419"/>
      <c r="Q227" s="621"/>
      <c r="R227" s="621"/>
      <c r="S227" s="621"/>
      <c r="T227" s="621"/>
      <c r="U227" s="621"/>
      <c r="V227" s="621"/>
      <c r="W227" s="621"/>
      <c r="X227" s="621"/>
      <c r="Y227" s="621"/>
      <c r="Z227" s="621"/>
      <c r="AA227" s="621"/>
      <c r="AB227" s="621"/>
      <c r="AC227" s="621"/>
    </row>
    <row r="228" ht="14.25" customHeight="1" outlineLevel="1">
      <c r="A228" s="633"/>
      <c r="B228" s="1389" t="s">
        <v>1249</v>
      </c>
      <c r="C228" s="1341"/>
      <c r="D228" s="1341"/>
      <c r="E228" s="1341"/>
      <c r="F228" s="1430">
        <v>50.0</v>
      </c>
      <c r="G228" s="653">
        <v>599.0</v>
      </c>
      <c r="H228" s="653">
        <v>599.0</v>
      </c>
      <c r="I228" s="684">
        <v>177.83</v>
      </c>
      <c r="J228" s="542">
        <f>I228/H228</f>
        <v>0.2968781302</v>
      </c>
      <c r="K228" s="541">
        <f>O228-I228</f>
        <v>401.17</v>
      </c>
      <c r="L228" s="542">
        <f>O228/I228-1</f>
        <v>2.255918574</v>
      </c>
      <c r="M228" s="661"/>
      <c r="N228" s="633" t="s">
        <v>313</v>
      </c>
      <c r="O228" s="656">
        <v>579.0</v>
      </c>
      <c r="P228" s="1500"/>
      <c r="Q228" s="1390"/>
      <c r="R228" s="1390"/>
      <c r="S228" s="1390"/>
      <c r="T228" s="1390"/>
      <c r="U228" s="1390"/>
      <c r="V228" s="1390"/>
      <c r="W228" s="1390"/>
      <c r="X228" s="1390"/>
      <c r="Y228" s="1390"/>
      <c r="Z228" s="1390"/>
      <c r="AA228" s="1390"/>
      <c r="AB228" s="1390"/>
      <c r="AC228" s="1390"/>
    </row>
    <row r="229" ht="14.25" customHeight="1">
      <c r="A229" s="1365"/>
      <c r="B229" s="560" t="s">
        <v>2108</v>
      </c>
      <c r="C229" s="675" t="s">
        <v>2109</v>
      </c>
      <c r="D229" s="675"/>
      <c r="E229" s="675"/>
      <c r="F229" s="641"/>
      <c r="G229" s="658"/>
      <c r="H229" s="658"/>
      <c r="I229" s="1418"/>
      <c r="J229" s="536">
        <f>AVERAGE(J230:J237)</f>
        <v>0.2486135057</v>
      </c>
      <c r="K229" s="643"/>
      <c r="L229" s="536"/>
      <c r="M229" s="645"/>
      <c r="N229" s="670"/>
      <c r="O229" s="701"/>
      <c r="P229" s="1419"/>
      <c r="Q229" s="564"/>
      <c r="R229" s="564"/>
      <c r="S229" s="564"/>
      <c r="T229" s="564"/>
      <c r="U229" s="564"/>
      <c r="V229" s="564"/>
      <c r="W229" s="564"/>
      <c r="X229" s="564"/>
      <c r="Y229" s="564"/>
      <c r="Z229" s="564"/>
      <c r="AA229" s="564"/>
      <c r="AB229" s="564"/>
      <c r="AC229" s="564"/>
    </row>
    <row r="230" ht="14.25" customHeight="1" outlineLevel="1">
      <c r="A230" s="633"/>
      <c r="B230" s="826" t="s">
        <v>2110</v>
      </c>
      <c r="C230" s="1341"/>
      <c r="D230" s="1341"/>
      <c r="E230" s="1341"/>
      <c r="F230" s="1465">
        <v>50.0</v>
      </c>
      <c r="G230" s="665">
        <v>759.0</v>
      </c>
      <c r="H230" s="665">
        <v>759.0</v>
      </c>
      <c r="I230" s="1424">
        <v>182.85</v>
      </c>
      <c r="J230" s="1494">
        <f t="shared" ref="J230:J231" si="103">I230/H230</f>
        <v>0.2409090909</v>
      </c>
      <c r="K230" s="541">
        <f t="shared" ref="K230:K231" si="104">O230-I230</f>
        <v>-182.85</v>
      </c>
      <c r="L230" s="542">
        <f t="shared" ref="L230:L231" si="105">O230/I230-1</f>
        <v>-1</v>
      </c>
      <c r="M230" s="661"/>
      <c r="N230" s="655"/>
      <c r="O230" s="1391"/>
      <c r="P230" s="1419"/>
      <c r="Q230" s="564"/>
      <c r="R230" s="564"/>
      <c r="S230" s="564"/>
      <c r="T230" s="564"/>
      <c r="U230" s="564"/>
      <c r="V230" s="564"/>
      <c r="W230" s="564"/>
      <c r="X230" s="564"/>
      <c r="Y230" s="564"/>
      <c r="Z230" s="564"/>
      <c r="AA230" s="564"/>
      <c r="AB230" s="564"/>
      <c r="AC230" s="564"/>
    </row>
    <row r="231" ht="14.25" customHeight="1" outlineLevel="1">
      <c r="A231" s="633"/>
      <c r="B231" s="1341" t="s">
        <v>853</v>
      </c>
      <c r="C231" s="1341"/>
      <c r="D231" s="1341"/>
      <c r="E231" s="1341"/>
      <c r="F231" s="1413">
        <v>50.0</v>
      </c>
      <c r="G231" s="665">
        <v>759.0</v>
      </c>
      <c r="H231" s="665">
        <v>759.0</v>
      </c>
      <c r="I231" s="1424">
        <v>196.46</v>
      </c>
      <c r="J231" s="1494">
        <f t="shared" si="103"/>
        <v>0.2588405797</v>
      </c>
      <c r="K231" s="1426">
        <f t="shared" si="104"/>
        <v>342.54</v>
      </c>
      <c r="L231" s="787">
        <f t="shared" si="105"/>
        <v>1.74356103</v>
      </c>
      <c r="M231" s="661"/>
      <c r="N231" s="655" t="s">
        <v>313</v>
      </c>
      <c r="O231" s="672">
        <v>539.0</v>
      </c>
      <c r="P231" s="1419"/>
      <c r="Q231" s="564"/>
      <c r="R231" s="564"/>
      <c r="S231" s="564"/>
      <c r="T231" s="564"/>
      <c r="U231" s="564"/>
      <c r="V231" s="564"/>
      <c r="W231" s="564"/>
      <c r="X231" s="564"/>
      <c r="Y231" s="564"/>
      <c r="Z231" s="564"/>
      <c r="AA231" s="564"/>
      <c r="AB231" s="564"/>
      <c r="AC231" s="564"/>
    </row>
    <row r="232" ht="14.25" customHeight="1">
      <c r="A232" s="1365"/>
      <c r="B232" s="560" t="s">
        <v>2111</v>
      </c>
      <c r="C232" s="670" t="s">
        <v>2112</v>
      </c>
      <c r="D232" s="670"/>
      <c r="E232" s="670"/>
      <c r="F232" s="641"/>
      <c r="G232" s="658"/>
      <c r="H232" s="658"/>
      <c r="I232" s="1418"/>
      <c r="J232" s="536">
        <f>AVERAGE(J233:J237)</f>
        <v>0.2481930625</v>
      </c>
      <c r="K232" s="643"/>
      <c r="L232" s="536"/>
      <c r="M232" s="645"/>
      <c r="N232" s="670"/>
      <c r="O232" s="701"/>
      <c r="P232" s="1419"/>
      <c r="Q232" s="564"/>
      <c r="R232" s="564"/>
      <c r="S232" s="564"/>
      <c r="T232" s="564"/>
      <c r="U232" s="564"/>
      <c r="V232" s="564"/>
      <c r="W232" s="564"/>
      <c r="X232" s="564"/>
      <c r="Y232" s="564"/>
      <c r="Z232" s="564"/>
      <c r="AA232" s="564"/>
      <c r="AB232" s="564"/>
      <c r="AC232" s="564"/>
    </row>
    <row r="233" ht="14.25" customHeight="1" outlineLevel="1">
      <c r="A233" s="633"/>
      <c r="B233" s="1341" t="s">
        <v>857</v>
      </c>
      <c r="C233" s="1341"/>
      <c r="D233" s="1341"/>
      <c r="E233" s="1341"/>
      <c r="F233" s="1430">
        <v>50.0</v>
      </c>
      <c r="G233" s="653">
        <v>379.0</v>
      </c>
      <c r="H233" s="653">
        <v>379.0</v>
      </c>
      <c r="I233" s="684">
        <v>81.07</v>
      </c>
      <c r="J233" s="542">
        <f t="shared" ref="J233:J237" si="106">I233/H233</f>
        <v>0.2139050132</v>
      </c>
      <c r="K233" s="541">
        <f t="shared" ref="K233:K237" si="107">O233-I233</f>
        <v>257.93</v>
      </c>
      <c r="L233" s="542">
        <f t="shared" ref="L233:L237" si="108">O233/I233-1</f>
        <v>3.181571481</v>
      </c>
      <c r="M233" s="661"/>
      <c r="N233" s="633" t="s">
        <v>313</v>
      </c>
      <c r="O233" s="656">
        <v>339.0</v>
      </c>
      <c r="P233" s="613"/>
      <c r="Q233" s="602"/>
      <c r="R233" s="602"/>
      <c r="S233" s="602"/>
      <c r="T233" s="602"/>
      <c r="U233" s="602"/>
      <c r="V233" s="602"/>
      <c r="W233" s="602"/>
      <c r="X233" s="602"/>
      <c r="Y233" s="602"/>
      <c r="Z233" s="602"/>
      <c r="AA233" s="602"/>
      <c r="AB233" s="602"/>
      <c r="AC233" s="602"/>
    </row>
    <row r="234" ht="14.25" customHeight="1" outlineLevel="1">
      <c r="A234" s="633"/>
      <c r="B234" s="1341" t="s">
        <v>858</v>
      </c>
      <c r="C234" s="1341"/>
      <c r="D234" s="1341"/>
      <c r="E234" s="1341"/>
      <c r="F234" s="1430">
        <v>50.0</v>
      </c>
      <c r="G234" s="653">
        <v>479.0</v>
      </c>
      <c r="H234" s="653">
        <v>479.0</v>
      </c>
      <c r="I234" s="684">
        <v>122.02</v>
      </c>
      <c r="J234" s="542">
        <f t="shared" si="106"/>
        <v>0.2547390397</v>
      </c>
      <c r="K234" s="541">
        <f t="shared" si="107"/>
        <v>316.98</v>
      </c>
      <c r="L234" s="542">
        <f t="shared" si="108"/>
        <v>2.597770857</v>
      </c>
      <c r="M234" s="661"/>
      <c r="N234" s="633" t="s">
        <v>313</v>
      </c>
      <c r="O234" s="656">
        <v>439.0</v>
      </c>
      <c r="P234" s="613"/>
      <c r="Q234" s="602"/>
      <c r="R234" s="602"/>
      <c r="S234" s="602"/>
      <c r="T234" s="602"/>
      <c r="U234" s="602"/>
      <c r="V234" s="602"/>
      <c r="W234" s="602"/>
      <c r="X234" s="602"/>
      <c r="Y234" s="602"/>
      <c r="Z234" s="602"/>
      <c r="AA234" s="602"/>
      <c r="AB234" s="602"/>
      <c r="AC234" s="602"/>
    </row>
    <row r="235" ht="14.25" customHeight="1" outlineLevel="1">
      <c r="A235" s="633"/>
      <c r="B235" s="1341" t="s">
        <v>859</v>
      </c>
      <c r="C235" s="1349"/>
      <c r="D235" s="1349"/>
      <c r="E235" s="1349"/>
      <c r="F235" s="1430">
        <v>50.0</v>
      </c>
      <c r="G235" s="653">
        <v>579.0</v>
      </c>
      <c r="H235" s="653">
        <v>579.0</v>
      </c>
      <c r="I235" s="684">
        <v>140.55</v>
      </c>
      <c r="J235" s="542">
        <f t="shared" si="106"/>
        <v>0.242746114</v>
      </c>
      <c r="K235" s="541">
        <f t="shared" si="107"/>
        <v>308.45</v>
      </c>
      <c r="L235" s="542">
        <f t="shared" si="108"/>
        <v>2.194592672</v>
      </c>
      <c r="M235" s="661"/>
      <c r="N235" s="542" t="s">
        <v>313</v>
      </c>
      <c r="O235" s="656">
        <v>449.0</v>
      </c>
      <c r="P235" s="613"/>
      <c r="Q235" s="602"/>
      <c r="R235" s="602"/>
      <c r="S235" s="602"/>
      <c r="T235" s="602"/>
      <c r="U235" s="602"/>
      <c r="V235" s="602"/>
      <c r="W235" s="602"/>
      <c r="X235" s="602"/>
      <c r="Y235" s="602"/>
      <c r="Z235" s="602"/>
      <c r="AA235" s="602"/>
      <c r="AB235" s="602"/>
      <c r="AC235" s="602"/>
    </row>
    <row r="236" ht="14.25" customHeight="1" outlineLevel="1">
      <c r="A236" s="633"/>
      <c r="B236" s="826" t="s">
        <v>2532</v>
      </c>
      <c r="C236" s="1349"/>
      <c r="D236" s="1349"/>
      <c r="E236" s="1349"/>
      <c r="F236" s="1467">
        <v>50.0</v>
      </c>
      <c r="G236" s="653">
        <v>899.0</v>
      </c>
      <c r="H236" s="653">
        <v>899.0</v>
      </c>
      <c r="I236" s="684">
        <v>192.84</v>
      </c>
      <c r="J236" s="542">
        <f t="shared" si="106"/>
        <v>0.2145050056</v>
      </c>
      <c r="K236" s="541">
        <f t="shared" si="107"/>
        <v>606.16</v>
      </c>
      <c r="L236" s="542">
        <f t="shared" si="108"/>
        <v>3.143331259</v>
      </c>
      <c r="M236" s="661"/>
      <c r="N236" s="542" t="s">
        <v>313</v>
      </c>
      <c r="O236" s="656">
        <v>799.0</v>
      </c>
      <c r="P236" s="613"/>
      <c r="Q236" s="602"/>
      <c r="R236" s="602"/>
      <c r="S236" s="602"/>
      <c r="T236" s="602"/>
      <c r="U236" s="602"/>
      <c r="V236" s="602"/>
      <c r="W236" s="602"/>
      <c r="X236" s="602"/>
      <c r="Y236" s="602"/>
      <c r="Z236" s="602"/>
      <c r="AA236" s="602"/>
      <c r="AB236" s="602"/>
      <c r="AC236" s="602"/>
    </row>
    <row r="237" ht="14.25" customHeight="1" outlineLevel="1">
      <c r="A237" s="1420"/>
      <c r="B237" s="1341" t="s">
        <v>860</v>
      </c>
      <c r="C237" s="1349"/>
      <c r="D237" s="1349"/>
      <c r="E237" s="1349"/>
      <c r="F237" s="1430">
        <v>50.0</v>
      </c>
      <c r="G237" s="665">
        <v>499.0</v>
      </c>
      <c r="H237" s="665">
        <v>499.0</v>
      </c>
      <c r="I237" s="684">
        <v>157.22</v>
      </c>
      <c r="J237" s="542">
        <f t="shared" si="106"/>
        <v>0.3150701403</v>
      </c>
      <c r="K237" s="531">
        <f t="shared" si="107"/>
        <v>281.78</v>
      </c>
      <c r="L237" s="532">
        <f t="shared" si="108"/>
        <v>1.792265615</v>
      </c>
      <c r="M237" s="654"/>
      <c r="N237" s="710" t="s">
        <v>313</v>
      </c>
      <c r="O237" s="672">
        <v>439.0</v>
      </c>
      <c r="P237" s="1419"/>
      <c r="Q237" s="564"/>
      <c r="R237" s="564"/>
      <c r="S237" s="564"/>
      <c r="T237" s="564"/>
      <c r="U237" s="564"/>
      <c r="V237" s="564"/>
      <c r="W237" s="564"/>
      <c r="X237" s="564"/>
      <c r="Y237" s="564"/>
      <c r="Z237" s="564"/>
      <c r="AA237" s="564"/>
      <c r="AB237" s="564"/>
      <c r="AC237" s="564"/>
    </row>
    <row r="238" ht="14.25" customHeight="1">
      <c r="A238" s="1365"/>
      <c r="B238" s="560" t="s">
        <v>2113</v>
      </c>
      <c r="C238" s="675" t="s">
        <v>2114</v>
      </c>
      <c r="D238" s="675"/>
      <c r="E238" s="675"/>
      <c r="F238" s="641"/>
      <c r="G238" s="658"/>
      <c r="H238" s="658"/>
      <c r="I238" s="1418"/>
      <c r="J238" s="536" t="str">
        <f>AVERAGE(#REF!)</f>
        <v>#REF!</v>
      </c>
      <c r="K238" s="643"/>
      <c r="L238" s="536"/>
      <c r="M238" s="645"/>
      <c r="N238" s="536"/>
      <c r="O238" s="701"/>
      <c r="P238" s="1419"/>
      <c r="Q238" s="564"/>
      <c r="R238" s="564"/>
      <c r="S238" s="564"/>
      <c r="T238" s="564"/>
      <c r="U238" s="564"/>
      <c r="V238" s="564"/>
      <c r="W238" s="564"/>
      <c r="X238" s="564"/>
      <c r="Y238" s="564"/>
      <c r="Z238" s="564"/>
      <c r="AA238" s="564"/>
      <c r="AB238" s="564"/>
      <c r="AC238" s="564"/>
    </row>
    <row r="239" ht="14.25" customHeight="1" outlineLevel="1">
      <c r="A239" s="633"/>
      <c r="B239" s="826" t="s">
        <v>2115</v>
      </c>
      <c r="C239" s="1349"/>
      <c r="D239" s="1349"/>
      <c r="E239" s="1349"/>
      <c r="F239" s="1465">
        <v>50.0</v>
      </c>
      <c r="G239" s="665">
        <v>1299.0</v>
      </c>
      <c r="H239" s="665">
        <v>1299.0</v>
      </c>
      <c r="I239" s="1424">
        <v>301.85</v>
      </c>
      <c r="J239" s="1466">
        <f t="shared" ref="J239:J240" si="109">I239/H239</f>
        <v>0.2323710547</v>
      </c>
      <c r="K239" s="1426">
        <f t="shared" ref="K239:K240" si="110">O239-I239</f>
        <v>-301.85</v>
      </c>
      <c r="L239" s="787">
        <f t="shared" ref="L239:L240" si="111">O239/I239-1</f>
        <v>-1</v>
      </c>
      <c r="M239" s="661"/>
      <c r="N239" s="710"/>
      <c r="O239" s="1391"/>
      <c r="P239" s="1419"/>
      <c r="Q239" s="564"/>
      <c r="R239" s="564"/>
      <c r="S239" s="564"/>
      <c r="T239" s="564"/>
      <c r="U239" s="564"/>
      <c r="V239" s="564"/>
      <c r="W239" s="564"/>
      <c r="X239" s="564"/>
      <c r="Y239" s="564"/>
      <c r="Z239" s="564"/>
      <c r="AA239" s="564"/>
      <c r="AB239" s="564"/>
      <c r="AC239" s="564"/>
    </row>
    <row r="240" ht="14.25" customHeight="1" outlineLevel="1">
      <c r="A240" s="633"/>
      <c r="B240" s="826" t="s">
        <v>2116</v>
      </c>
      <c r="C240" s="1349"/>
      <c r="D240" s="1349"/>
      <c r="E240" s="1349"/>
      <c r="F240" s="1465">
        <v>50.0</v>
      </c>
      <c r="G240" s="665">
        <v>999.0</v>
      </c>
      <c r="H240" s="665">
        <v>999.0</v>
      </c>
      <c r="I240" s="1424">
        <v>187.71</v>
      </c>
      <c r="J240" s="1466">
        <f t="shared" si="109"/>
        <v>0.1878978979</v>
      </c>
      <c r="K240" s="1426">
        <f t="shared" si="110"/>
        <v>-187.71</v>
      </c>
      <c r="L240" s="787">
        <f t="shared" si="111"/>
        <v>-1</v>
      </c>
      <c r="M240" s="661"/>
      <c r="N240" s="710"/>
      <c r="O240" s="1391"/>
      <c r="P240" s="1419"/>
      <c r="Q240" s="564"/>
      <c r="R240" s="564"/>
      <c r="S240" s="564"/>
      <c r="T240" s="564"/>
      <c r="U240" s="564"/>
      <c r="V240" s="564"/>
      <c r="W240" s="564"/>
      <c r="X240" s="564"/>
      <c r="Y240" s="564"/>
      <c r="Z240" s="564"/>
      <c r="AA240" s="564"/>
      <c r="AB240" s="564"/>
      <c r="AC240" s="564"/>
    </row>
    <row r="241" ht="14.25" customHeight="1">
      <c r="A241" s="1365"/>
      <c r="B241" s="1392" t="s">
        <v>2344</v>
      </c>
      <c r="C241" s="675" t="s">
        <v>2345</v>
      </c>
      <c r="D241" s="675"/>
      <c r="E241" s="675"/>
      <c r="F241" s="641"/>
      <c r="G241" s="658"/>
      <c r="H241" s="658"/>
      <c r="I241" s="1418"/>
      <c r="J241" s="1466"/>
      <c r="K241" s="701"/>
      <c r="L241" s="536"/>
      <c r="M241" s="645"/>
      <c r="N241" s="753"/>
      <c r="O241" s="701"/>
      <c r="P241" s="613"/>
      <c r="Q241" s="602"/>
      <c r="R241" s="602"/>
      <c r="S241" s="602"/>
      <c r="T241" s="602"/>
      <c r="U241" s="602"/>
      <c r="V241" s="602"/>
      <c r="W241" s="602"/>
      <c r="X241" s="602"/>
      <c r="Y241" s="602"/>
      <c r="Z241" s="602"/>
      <c r="AA241" s="602"/>
      <c r="AB241" s="602"/>
      <c r="AC241" s="602"/>
    </row>
    <row r="242" ht="14.25" customHeight="1" outlineLevel="1">
      <c r="A242" s="633"/>
      <c r="B242" s="1341" t="s">
        <v>868</v>
      </c>
      <c r="C242" s="1349"/>
      <c r="D242" s="1349"/>
      <c r="E242" s="1349"/>
      <c r="F242" s="1430">
        <v>50.0</v>
      </c>
      <c r="G242" s="653">
        <v>849.0</v>
      </c>
      <c r="H242" s="653">
        <v>849.0</v>
      </c>
      <c r="I242" s="684">
        <v>206.89</v>
      </c>
      <c r="J242" s="542">
        <f t="shared" ref="J242:J243" si="112">I242/H242</f>
        <v>0.2436866902</v>
      </c>
      <c r="K242" s="541">
        <f t="shared" ref="K242:K243" si="113">O242-I242</f>
        <v>492.11</v>
      </c>
      <c r="L242" s="542">
        <f t="shared" ref="L242:L243" si="114">O242/I242-1</f>
        <v>2.378606989</v>
      </c>
      <c r="M242" s="661"/>
      <c r="N242" s="542" t="s">
        <v>313</v>
      </c>
      <c r="O242" s="656">
        <v>699.0</v>
      </c>
      <c r="P242" s="613"/>
      <c r="Q242" s="602"/>
      <c r="R242" s="602"/>
      <c r="S242" s="602"/>
      <c r="T242" s="602"/>
      <c r="U242" s="602"/>
      <c r="V242" s="602"/>
      <c r="W242" s="602"/>
      <c r="X242" s="602"/>
      <c r="Y242" s="602"/>
      <c r="Z242" s="602"/>
      <c r="AA242" s="602"/>
      <c r="AB242" s="602"/>
      <c r="AC242" s="602"/>
    </row>
    <row r="243" ht="14.25" customHeight="1" outlineLevel="1">
      <c r="A243" s="633"/>
      <c r="B243" s="1341" t="s">
        <v>869</v>
      </c>
      <c r="C243" s="1349"/>
      <c r="D243" s="1349"/>
      <c r="E243" s="1349"/>
      <c r="F243" s="1430">
        <v>50.0</v>
      </c>
      <c r="G243" s="653">
        <v>949.0</v>
      </c>
      <c r="H243" s="653">
        <v>949.0</v>
      </c>
      <c r="I243" s="684">
        <v>242.55</v>
      </c>
      <c r="J243" s="542">
        <f t="shared" si="112"/>
        <v>0.2555848261</v>
      </c>
      <c r="K243" s="541">
        <f t="shared" si="113"/>
        <v>556.45</v>
      </c>
      <c r="L243" s="542">
        <f t="shared" si="114"/>
        <v>2.294166151</v>
      </c>
      <c r="M243" s="661"/>
      <c r="N243" s="542" t="s">
        <v>313</v>
      </c>
      <c r="O243" s="656">
        <v>799.0</v>
      </c>
      <c r="P243" s="613"/>
      <c r="Q243" s="602"/>
      <c r="R243" s="602"/>
      <c r="S243" s="602"/>
      <c r="T243" s="602"/>
      <c r="U243" s="602"/>
      <c r="V243" s="602"/>
      <c r="W243" s="602"/>
      <c r="X243" s="602"/>
      <c r="Y243" s="602"/>
      <c r="Z243" s="602"/>
      <c r="AA243" s="602"/>
      <c r="AB243" s="602"/>
      <c r="AC243" s="602"/>
    </row>
    <row r="244" ht="14.25" customHeight="1">
      <c r="A244" s="1365"/>
      <c r="B244" s="1392" t="s">
        <v>2117</v>
      </c>
      <c r="C244" s="675" t="s">
        <v>2118</v>
      </c>
      <c r="D244" s="675"/>
      <c r="E244" s="675"/>
      <c r="F244" s="641"/>
      <c r="G244" s="658"/>
      <c r="H244" s="658"/>
      <c r="I244" s="1418"/>
      <c r="J244" s="536">
        <f>AVERAGE(J245:J250)</f>
        <v>0.2293887531</v>
      </c>
      <c r="K244" s="643"/>
      <c r="L244" s="536"/>
      <c r="M244" s="645"/>
      <c r="N244" s="720"/>
      <c r="O244" s="701"/>
      <c r="P244" s="1419"/>
      <c r="Q244" s="564"/>
      <c r="R244" s="564"/>
      <c r="S244" s="564"/>
      <c r="T244" s="564"/>
      <c r="U244" s="564"/>
      <c r="V244" s="564"/>
      <c r="W244" s="564"/>
      <c r="X244" s="564"/>
      <c r="Y244" s="564"/>
      <c r="Z244" s="564"/>
      <c r="AA244" s="564"/>
      <c r="AB244" s="564"/>
      <c r="AC244" s="564"/>
    </row>
    <row r="245" ht="14.25" customHeight="1" outlineLevel="1">
      <c r="A245" s="633"/>
      <c r="B245" s="1341" t="s">
        <v>2119</v>
      </c>
      <c r="C245" s="1349"/>
      <c r="D245" s="1349"/>
      <c r="E245" s="1349"/>
      <c r="F245" s="1430">
        <v>50.0</v>
      </c>
      <c r="G245" s="653">
        <v>399.0</v>
      </c>
      <c r="H245" s="653">
        <v>399.0</v>
      </c>
      <c r="I245" s="684">
        <v>84.36</v>
      </c>
      <c r="J245" s="542">
        <f t="shared" ref="J245:J246" si="115">I245/H245</f>
        <v>0.2114285714</v>
      </c>
      <c r="K245" s="647">
        <f t="shared" ref="K245:K246" si="116">O245-I245</f>
        <v>294.64</v>
      </c>
      <c r="L245" s="542">
        <f t="shared" ref="L245:L246" si="117">O245/I245-1</f>
        <v>3.492650545</v>
      </c>
      <c r="M245" s="661"/>
      <c r="N245" s="542" t="s">
        <v>313</v>
      </c>
      <c r="O245" s="656">
        <v>379.0</v>
      </c>
      <c r="P245" s="613"/>
      <c r="Q245" s="602"/>
      <c r="R245" s="602"/>
      <c r="S245" s="602"/>
      <c r="T245" s="602"/>
      <c r="U245" s="602"/>
      <c r="V245" s="602"/>
      <c r="W245" s="602"/>
      <c r="X245" s="602"/>
      <c r="Y245" s="602"/>
      <c r="Z245" s="602"/>
      <c r="AA245" s="602"/>
      <c r="AB245" s="602"/>
      <c r="AC245" s="602"/>
    </row>
    <row r="246" ht="14.25" customHeight="1" outlineLevel="1">
      <c r="A246" s="633"/>
      <c r="B246" s="1341" t="s">
        <v>2120</v>
      </c>
      <c r="C246" s="1349"/>
      <c r="D246" s="1349"/>
      <c r="E246" s="1349"/>
      <c r="F246" s="1430">
        <v>50.0</v>
      </c>
      <c r="G246" s="653">
        <v>449.0</v>
      </c>
      <c r="H246" s="653">
        <v>449.0</v>
      </c>
      <c r="I246" s="684">
        <v>106.62</v>
      </c>
      <c r="J246" s="542">
        <f t="shared" si="115"/>
        <v>0.2374610245</v>
      </c>
      <c r="K246" s="647">
        <f t="shared" si="116"/>
        <v>292.38</v>
      </c>
      <c r="L246" s="542">
        <f t="shared" si="117"/>
        <v>2.74226224</v>
      </c>
      <c r="M246" s="661"/>
      <c r="N246" s="542" t="s">
        <v>313</v>
      </c>
      <c r="O246" s="656">
        <v>399.0</v>
      </c>
      <c r="P246" s="613"/>
      <c r="Q246" s="602"/>
      <c r="R246" s="602"/>
      <c r="S246" s="602"/>
      <c r="T246" s="602"/>
      <c r="U246" s="602"/>
      <c r="V246" s="602"/>
      <c r="W246" s="602"/>
      <c r="X246" s="602"/>
      <c r="Y246" s="602"/>
      <c r="Z246" s="602"/>
      <c r="AA246" s="602"/>
      <c r="AB246" s="602"/>
      <c r="AC246" s="602"/>
    </row>
    <row r="247" ht="14.25" customHeight="1">
      <c r="A247" s="1365"/>
      <c r="B247" s="560" t="s">
        <v>2533</v>
      </c>
      <c r="C247" s="675" t="s">
        <v>2534</v>
      </c>
      <c r="D247" s="675"/>
      <c r="E247" s="675"/>
      <c r="F247" s="641"/>
      <c r="G247" s="658"/>
      <c r="H247" s="658"/>
      <c r="I247" s="1418"/>
      <c r="J247" s="536">
        <f>AVERAGE(J249:J250)</f>
        <v>0.2497260274</v>
      </c>
      <c r="K247" s="643"/>
      <c r="L247" s="536"/>
      <c r="M247" s="645"/>
      <c r="N247" s="720"/>
      <c r="O247" s="701"/>
      <c r="P247" s="1419"/>
      <c r="Q247" s="564"/>
      <c r="R247" s="564"/>
      <c r="S247" s="564"/>
      <c r="T247" s="564"/>
      <c r="U247" s="564"/>
      <c r="V247" s="564"/>
      <c r="W247" s="564"/>
      <c r="X247" s="564"/>
      <c r="Y247" s="564"/>
      <c r="Z247" s="564"/>
      <c r="AA247" s="564"/>
      <c r="AB247" s="564"/>
      <c r="AC247" s="564"/>
    </row>
    <row r="248" ht="14.25" customHeight="1" outlineLevel="1">
      <c r="A248" s="633"/>
      <c r="B248" s="1341" t="s">
        <v>1017</v>
      </c>
      <c r="C248" s="1349"/>
      <c r="D248" s="1349"/>
      <c r="E248" s="1349"/>
      <c r="F248" s="1430">
        <v>50.0</v>
      </c>
      <c r="G248" s="653">
        <v>219.0</v>
      </c>
      <c r="H248" s="653">
        <v>219.0</v>
      </c>
      <c r="I248" s="684">
        <v>39.04</v>
      </c>
      <c r="J248" s="542">
        <f t="shared" ref="J248:J250" si="118">I248/H248</f>
        <v>0.1782648402</v>
      </c>
      <c r="K248" s="1426">
        <f t="shared" ref="K248:K250" si="119">O248-I248</f>
        <v>159.96</v>
      </c>
      <c r="L248" s="787">
        <f t="shared" ref="L248:L250" si="120">O248/I248-1</f>
        <v>4.097336066</v>
      </c>
      <c r="M248" s="661"/>
      <c r="N248" s="542" t="s">
        <v>313</v>
      </c>
      <c r="O248" s="708">
        <v>199.0</v>
      </c>
      <c r="P248" s="1500"/>
      <c r="Q248" s="1387"/>
      <c r="R248" s="1387"/>
      <c r="S248" s="1387"/>
      <c r="T248" s="1387"/>
      <c r="U248" s="1387"/>
      <c r="V248" s="1387"/>
      <c r="W248" s="1387"/>
      <c r="X248" s="1387"/>
      <c r="Y248" s="1387"/>
      <c r="Z248" s="1387"/>
      <c r="AA248" s="1387"/>
      <c r="AB248" s="1387"/>
      <c r="AC248" s="1387"/>
    </row>
    <row r="249" ht="14.25" customHeight="1" outlineLevel="1">
      <c r="A249" s="633"/>
      <c r="B249" s="1341" t="s">
        <v>1018</v>
      </c>
      <c r="C249" s="1349"/>
      <c r="D249" s="1349"/>
      <c r="E249" s="1349"/>
      <c r="F249" s="1430">
        <v>50.0</v>
      </c>
      <c r="G249" s="653">
        <v>219.0</v>
      </c>
      <c r="H249" s="653">
        <v>219.0</v>
      </c>
      <c r="I249" s="684">
        <v>54.69</v>
      </c>
      <c r="J249" s="542">
        <f t="shared" si="118"/>
        <v>0.2497260274</v>
      </c>
      <c r="K249" s="1426">
        <f t="shared" si="119"/>
        <v>144.31</v>
      </c>
      <c r="L249" s="787">
        <f t="shared" si="120"/>
        <v>2.638690803</v>
      </c>
      <c r="M249" s="661"/>
      <c r="N249" s="542" t="s">
        <v>313</v>
      </c>
      <c r="O249" s="708">
        <v>199.0</v>
      </c>
      <c r="P249" s="1500"/>
      <c r="Q249" s="1387"/>
      <c r="R249" s="1387"/>
      <c r="S249" s="1387"/>
      <c r="T249" s="1387"/>
      <c r="U249" s="1387"/>
      <c r="V249" s="1387"/>
      <c r="W249" s="1387"/>
      <c r="X249" s="1387"/>
      <c r="Y249" s="1387"/>
      <c r="Z249" s="1387"/>
      <c r="AA249" s="1387"/>
      <c r="AB249" s="1387"/>
      <c r="AC249" s="1387"/>
    </row>
    <row r="250" ht="14.25" customHeight="1" outlineLevel="1">
      <c r="A250" s="633"/>
      <c r="B250" s="1341" t="s">
        <v>1019</v>
      </c>
      <c r="C250" s="1349"/>
      <c r="D250" s="1349"/>
      <c r="E250" s="1349"/>
      <c r="F250" s="1430">
        <v>50.0</v>
      </c>
      <c r="G250" s="653">
        <v>219.0</v>
      </c>
      <c r="H250" s="653">
        <v>219.0</v>
      </c>
      <c r="I250" s="684">
        <v>54.69</v>
      </c>
      <c r="J250" s="542">
        <f t="shared" si="118"/>
        <v>0.2497260274</v>
      </c>
      <c r="K250" s="1426">
        <f t="shared" si="119"/>
        <v>144.31</v>
      </c>
      <c r="L250" s="787">
        <f t="shared" si="120"/>
        <v>2.638690803</v>
      </c>
      <c r="M250" s="661"/>
      <c r="N250" s="542" t="s">
        <v>313</v>
      </c>
      <c r="O250" s="708">
        <v>199.0</v>
      </c>
      <c r="P250" s="1500"/>
      <c r="Q250" s="1387"/>
      <c r="R250" s="1387"/>
      <c r="S250" s="1387"/>
      <c r="T250" s="1387"/>
      <c r="U250" s="1387"/>
      <c r="V250" s="1387"/>
      <c r="W250" s="1387"/>
      <c r="X250" s="1387"/>
      <c r="Y250" s="1387"/>
      <c r="Z250" s="1387"/>
      <c r="AA250" s="1387"/>
      <c r="AB250" s="1387"/>
      <c r="AC250" s="1387"/>
    </row>
    <row r="251" ht="14.25" customHeight="1">
      <c r="A251" s="1365"/>
      <c r="B251" s="560" t="s">
        <v>2121</v>
      </c>
      <c r="C251" s="675"/>
      <c r="D251" s="675"/>
      <c r="E251" s="675"/>
      <c r="F251" s="641"/>
      <c r="G251" s="658"/>
      <c r="H251" s="658"/>
      <c r="I251" s="1418"/>
      <c r="J251" s="536">
        <f>AVERAGE(J252:J254)</f>
        <v>0.2147678506</v>
      </c>
      <c r="K251" s="643"/>
      <c r="L251" s="536"/>
      <c r="M251" s="645"/>
      <c r="N251" s="720"/>
      <c r="O251" s="701"/>
      <c r="P251" s="1419"/>
      <c r="Q251" s="564"/>
      <c r="R251" s="564"/>
      <c r="S251" s="564"/>
      <c r="T251" s="564"/>
      <c r="U251" s="564"/>
      <c r="V251" s="564"/>
      <c r="W251" s="564"/>
      <c r="X251" s="564"/>
      <c r="Y251" s="564"/>
      <c r="Z251" s="564"/>
      <c r="AA251" s="564"/>
      <c r="AB251" s="564"/>
      <c r="AC251" s="564"/>
    </row>
    <row r="252" ht="14.25" customHeight="1" outlineLevel="1">
      <c r="A252" s="633"/>
      <c r="B252" s="1341" t="s">
        <v>877</v>
      </c>
      <c r="C252" s="1349"/>
      <c r="D252" s="1349"/>
      <c r="E252" s="1349"/>
      <c r="F252" s="1430">
        <v>50.0</v>
      </c>
      <c r="G252" s="653">
        <v>459.0</v>
      </c>
      <c r="H252" s="653">
        <v>459.0</v>
      </c>
      <c r="I252" s="684">
        <v>113.19</v>
      </c>
      <c r="J252" s="542">
        <f t="shared" ref="J252:J254" si="121">I252/H252</f>
        <v>0.2466013072</v>
      </c>
      <c r="K252" s="541">
        <f t="shared" ref="K252:K254" si="122">O252-I252</f>
        <v>265.81</v>
      </c>
      <c r="L252" s="542">
        <f t="shared" ref="L252:L254" si="123">O252/I252-1</f>
        <v>2.348352328</v>
      </c>
      <c r="M252" s="661"/>
      <c r="N252" s="542" t="s">
        <v>313</v>
      </c>
      <c r="O252" s="656">
        <v>379.0</v>
      </c>
      <c r="P252" s="613"/>
      <c r="Q252" s="602"/>
      <c r="R252" s="602"/>
      <c r="S252" s="602"/>
      <c r="T252" s="602"/>
      <c r="U252" s="602"/>
      <c r="V252" s="602"/>
      <c r="W252" s="602"/>
      <c r="X252" s="602"/>
      <c r="Y252" s="602"/>
      <c r="Z252" s="602"/>
      <c r="AA252" s="602"/>
      <c r="AB252" s="602"/>
      <c r="AC252" s="602"/>
    </row>
    <row r="253" ht="14.25" customHeight="1" outlineLevel="1">
      <c r="A253" s="633"/>
      <c r="B253" s="826" t="s">
        <v>2122</v>
      </c>
      <c r="C253" s="1349"/>
      <c r="D253" s="1349"/>
      <c r="E253" s="1349"/>
      <c r="F253" s="1467">
        <v>50.0</v>
      </c>
      <c r="G253" s="653">
        <v>459.0</v>
      </c>
      <c r="H253" s="653">
        <v>459.0</v>
      </c>
      <c r="I253" s="684">
        <v>92.0</v>
      </c>
      <c r="J253" s="542">
        <f t="shared" si="121"/>
        <v>0.2004357298</v>
      </c>
      <c r="K253" s="541">
        <f t="shared" si="122"/>
        <v>287</v>
      </c>
      <c r="L253" s="542">
        <f t="shared" si="123"/>
        <v>3.119565217</v>
      </c>
      <c r="M253" s="661"/>
      <c r="N253" s="542"/>
      <c r="O253" s="1393">
        <v>379.0</v>
      </c>
      <c r="P253" s="613"/>
      <c r="Q253" s="602"/>
      <c r="R253" s="602"/>
      <c r="S253" s="602"/>
      <c r="T253" s="602"/>
      <c r="U253" s="602"/>
      <c r="V253" s="602"/>
      <c r="W253" s="602"/>
      <c r="X253" s="602"/>
      <c r="Y253" s="602"/>
      <c r="Z253" s="602"/>
      <c r="AA253" s="602"/>
      <c r="AB253" s="602"/>
      <c r="AC253" s="602"/>
    </row>
    <row r="254" ht="14.25" customHeight="1" outlineLevel="1">
      <c r="A254" s="633"/>
      <c r="B254" s="1341" t="s">
        <v>878</v>
      </c>
      <c r="C254" s="1349"/>
      <c r="D254" s="1349"/>
      <c r="E254" s="1349"/>
      <c r="F254" s="1430">
        <v>50.0</v>
      </c>
      <c r="G254" s="653">
        <v>439.0</v>
      </c>
      <c r="H254" s="653">
        <v>439.0</v>
      </c>
      <c r="I254" s="684">
        <v>86.6</v>
      </c>
      <c r="J254" s="542">
        <f t="shared" si="121"/>
        <v>0.1972665148</v>
      </c>
      <c r="K254" s="541">
        <f t="shared" si="122"/>
        <v>282.4</v>
      </c>
      <c r="L254" s="542">
        <f t="shared" si="123"/>
        <v>3.260969977</v>
      </c>
      <c r="M254" s="661"/>
      <c r="N254" s="542" t="s">
        <v>313</v>
      </c>
      <c r="O254" s="656">
        <v>369.0</v>
      </c>
      <c r="P254" s="613"/>
      <c r="Q254" s="602"/>
      <c r="R254" s="602"/>
      <c r="S254" s="602"/>
      <c r="T254" s="602"/>
      <c r="U254" s="602"/>
      <c r="V254" s="602"/>
      <c r="W254" s="602"/>
      <c r="X254" s="602"/>
      <c r="Y254" s="602"/>
      <c r="Z254" s="602"/>
      <c r="AA254" s="602"/>
      <c r="AB254" s="602"/>
      <c r="AC254" s="602"/>
    </row>
    <row r="255" ht="14.25" customHeight="1">
      <c r="A255" s="1365"/>
      <c r="B255" s="1392" t="s">
        <v>2535</v>
      </c>
      <c r="C255" s="675" t="s">
        <v>2536</v>
      </c>
      <c r="D255" s="675"/>
      <c r="E255" s="675"/>
      <c r="F255" s="641"/>
      <c r="G255" s="658"/>
      <c r="H255" s="658"/>
      <c r="I255" s="1418"/>
      <c r="J255" s="536"/>
      <c r="K255" s="701"/>
      <c r="L255" s="536"/>
      <c r="M255" s="645"/>
      <c r="N255" s="720"/>
      <c r="O255" s="701"/>
      <c r="P255" s="1419"/>
      <c r="Q255" s="564"/>
      <c r="R255" s="564"/>
      <c r="S255" s="564"/>
      <c r="T255" s="564"/>
      <c r="U255" s="564"/>
      <c r="V255" s="564"/>
      <c r="W255" s="564"/>
      <c r="X255" s="564"/>
      <c r="Y255" s="564"/>
      <c r="Z255" s="564"/>
      <c r="AA255" s="564"/>
      <c r="AB255" s="564"/>
      <c r="AC255" s="564"/>
    </row>
    <row r="256" ht="14.25" customHeight="1" outlineLevel="1">
      <c r="A256" s="633"/>
      <c r="B256" s="1341" t="s">
        <v>2537</v>
      </c>
      <c r="C256" s="1349"/>
      <c r="D256" s="1349"/>
      <c r="E256" s="1349"/>
      <c r="F256" s="1430">
        <v>50.0</v>
      </c>
      <c r="G256" s="653">
        <v>599.0</v>
      </c>
      <c r="H256" s="653">
        <v>599.0</v>
      </c>
      <c r="I256" s="1433">
        <v>167.85</v>
      </c>
      <c r="J256" s="542">
        <f t="shared" ref="J256:J257" si="124">I256/H256</f>
        <v>0.2802170284</v>
      </c>
      <c r="K256" s="541">
        <f t="shared" ref="K256:K257" si="125">O256-I256</f>
        <v>381.15</v>
      </c>
      <c r="L256" s="542">
        <f t="shared" ref="L256:L257" si="126">O256/I256-1</f>
        <v>2.27077748</v>
      </c>
      <c r="M256" s="661"/>
      <c r="N256" s="542" t="s">
        <v>313</v>
      </c>
      <c r="O256" s="656">
        <v>549.0</v>
      </c>
      <c r="P256" s="613"/>
      <c r="Q256" s="602"/>
      <c r="R256" s="602"/>
      <c r="S256" s="602"/>
      <c r="T256" s="602"/>
      <c r="U256" s="602"/>
      <c r="V256" s="602"/>
      <c r="W256" s="602"/>
      <c r="X256" s="602"/>
      <c r="Y256" s="602"/>
      <c r="Z256" s="602"/>
      <c r="AA256" s="602"/>
      <c r="AB256" s="602"/>
      <c r="AC256" s="602"/>
    </row>
    <row r="257" ht="14.25" customHeight="1" outlineLevel="1">
      <c r="A257" s="633"/>
      <c r="B257" s="826" t="s">
        <v>2538</v>
      </c>
      <c r="C257" s="1349"/>
      <c r="D257" s="1349"/>
      <c r="E257" s="1349"/>
      <c r="F257" s="1467">
        <v>50.0</v>
      </c>
      <c r="G257" s="653">
        <v>369.0</v>
      </c>
      <c r="H257" s="653">
        <v>369.0</v>
      </c>
      <c r="I257" s="684">
        <v>52.0</v>
      </c>
      <c r="J257" s="542">
        <f t="shared" si="124"/>
        <v>0.1409214092</v>
      </c>
      <c r="K257" s="541">
        <f t="shared" si="125"/>
        <v>-52</v>
      </c>
      <c r="L257" s="542">
        <f t="shared" si="126"/>
        <v>-1</v>
      </c>
      <c r="M257" s="661"/>
      <c r="N257" s="542"/>
      <c r="O257" s="1393"/>
      <c r="P257" s="613"/>
      <c r="Q257" s="602"/>
      <c r="R257" s="602"/>
      <c r="S257" s="602"/>
      <c r="T257" s="602"/>
      <c r="U257" s="602"/>
      <c r="V257" s="602"/>
      <c r="W257" s="602"/>
      <c r="X257" s="602"/>
      <c r="Y257" s="602"/>
      <c r="Z257" s="602"/>
      <c r="AA257" s="602"/>
      <c r="AB257" s="602"/>
      <c r="AC257" s="602"/>
    </row>
    <row r="258" ht="14.25" customHeight="1">
      <c r="A258" s="1365"/>
      <c r="B258" s="560" t="s">
        <v>2123</v>
      </c>
      <c r="C258" s="1394" t="s">
        <v>2124</v>
      </c>
      <c r="D258" s="675"/>
      <c r="E258" s="675"/>
      <c r="F258" s="641"/>
      <c r="G258" s="658"/>
      <c r="H258" s="658"/>
      <c r="I258" s="1418"/>
      <c r="J258" s="536"/>
      <c r="K258" s="643"/>
      <c r="L258" s="536"/>
      <c r="M258" s="645"/>
      <c r="N258" s="720"/>
      <c r="O258" s="701"/>
      <c r="P258" s="1419"/>
      <c r="Q258" s="564"/>
      <c r="R258" s="564"/>
      <c r="S258" s="564"/>
      <c r="T258" s="564"/>
      <c r="U258" s="564"/>
      <c r="V258" s="564"/>
      <c r="W258" s="564"/>
      <c r="X258" s="564"/>
      <c r="Y258" s="564"/>
      <c r="Z258" s="564"/>
      <c r="AA258" s="564"/>
      <c r="AB258" s="564"/>
      <c r="AC258" s="564"/>
    </row>
    <row r="259" ht="14.25" customHeight="1" outlineLevel="1">
      <c r="A259" s="633"/>
      <c r="B259" s="826" t="s">
        <v>2125</v>
      </c>
      <c r="C259" s="1349"/>
      <c r="D259" s="826" t="s">
        <v>889</v>
      </c>
      <c r="E259" s="1349"/>
      <c r="F259" s="1465">
        <v>50.0</v>
      </c>
      <c r="G259" s="665">
        <v>569.0</v>
      </c>
      <c r="H259" s="665">
        <v>569.0</v>
      </c>
      <c r="I259" s="1424">
        <v>128.02</v>
      </c>
      <c r="J259" s="1480">
        <f t="shared" ref="J259:J260" si="127">I259/H259</f>
        <v>0.2249912127</v>
      </c>
      <c r="K259" s="1426">
        <f t="shared" ref="K259:K260" si="128">O259-I259</f>
        <v>440.98</v>
      </c>
      <c r="L259" s="787">
        <f t="shared" ref="L259:L260" si="129">O259/I259-1</f>
        <v>3.444618028</v>
      </c>
      <c r="M259" s="661"/>
      <c r="N259" s="710"/>
      <c r="O259" s="1391">
        <v>569.0</v>
      </c>
      <c r="P259" s="1419"/>
      <c r="Q259" s="564"/>
      <c r="R259" s="564"/>
      <c r="S259" s="564"/>
      <c r="T259" s="564"/>
      <c r="U259" s="564"/>
      <c r="V259" s="564"/>
      <c r="W259" s="564"/>
      <c r="X259" s="564"/>
      <c r="Y259" s="564"/>
      <c r="Z259" s="564"/>
      <c r="AA259" s="564"/>
      <c r="AB259" s="564"/>
      <c r="AC259" s="564"/>
    </row>
    <row r="260" ht="14.25" customHeight="1" outlineLevel="1">
      <c r="A260" s="633"/>
      <c r="B260" s="1468" t="s">
        <v>886</v>
      </c>
      <c r="C260" s="1349"/>
      <c r="D260" s="826"/>
      <c r="E260" s="1349"/>
      <c r="F260" s="1465">
        <v>50.0</v>
      </c>
      <c r="G260" s="665">
        <v>599.0</v>
      </c>
      <c r="H260" s="665">
        <v>599.0</v>
      </c>
      <c r="I260" s="1424">
        <v>132.92</v>
      </c>
      <c r="J260" s="1480">
        <f t="shared" si="127"/>
        <v>0.221903172</v>
      </c>
      <c r="K260" s="1426">
        <f t="shared" si="128"/>
        <v>466.08</v>
      </c>
      <c r="L260" s="787">
        <f t="shared" si="129"/>
        <v>3.506470057</v>
      </c>
      <c r="M260" s="661"/>
      <c r="N260" s="710"/>
      <c r="O260" s="1391">
        <v>599.0</v>
      </c>
      <c r="P260" s="1419"/>
      <c r="Q260" s="564"/>
      <c r="R260" s="564"/>
      <c r="S260" s="564"/>
      <c r="T260" s="564"/>
      <c r="U260" s="564"/>
      <c r="V260" s="564"/>
      <c r="W260" s="564"/>
      <c r="X260" s="564"/>
      <c r="Y260" s="564"/>
      <c r="Z260" s="564"/>
      <c r="AA260" s="564"/>
      <c r="AB260" s="564"/>
      <c r="AC260" s="564"/>
    </row>
    <row r="261" ht="14.25" customHeight="1">
      <c r="A261" s="1365"/>
      <c r="B261" s="560" t="s">
        <v>2539</v>
      </c>
      <c r="C261" s="675" t="s">
        <v>2540</v>
      </c>
      <c r="D261" s="675"/>
      <c r="E261" s="675"/>
      <c r="F261" s="641"/>
      <c r="G261" s="658"/>
      <c r="H261" s="658"/>
      <c r="I261" s="1418"/>
      <c r="J261" s="536">
        <f>AVERAGE(J262:J264)</f>
        <v>0.181508391</v>
      </c>
      <c r="K261" s="643"/>
      <c r="L261" s="536"/>
      <c r="M261" s="645"/>
      <c r="N261" s="720"/>
      <c r="O261" s="701"/>
      <c r="P261" s="1419"/>
      <c r="Q261" s="564"/>
      <c r="R261" s="564"/>
      <c r="S261" s="564"/>
      <c r="T261" s="564"/>
      <c r="U261" s="564"/>
      <c r="V261" s="564"/>
      <c r="W261" s="564"/>
      <c r="X261" s="564"/>
      <c r="Y261" s="564"/>
      <c r="Z261" s="564"/>
      <c r="AA261" s="564"/>
      <c r="AB261" s="564"/>
      <c r="AC261" s="564"/>
    </row>
    <row r="262" ht="14.25" customHeight="1" outlineLevel="1">
      <c r="A262" s="633"/>
      <c r="B262" s="1389" t="s">
        <v>891</v>
      </c>
      <c r="C262" s="1349"/>
      <c r="D262" s="89"/>
      <c r="E262" s="89"/>
      <c r="F262" s="1430">
        <v>50.0</v>
      </c>
      <c r="G262" s="653">
        <v>579.0</v>
      </c>
      <c r="H262" s="653">
        <v>579.0</v>
      </c>
      <c r="I262" s="684">
        <v>111.89</v>
      </c>
      <c r="J262" s="542">
        <f t="shared" ref="J262:J266" si="130">I262/H262</f>
        <v>0.1932469775</v>
      </c>
      <c r="K262" s="541">
        <f t="shared" ref="K262:K266" si="131">O262-I262</f>
        <v>447.11</v>
      </c>
      <c r="L262" s="542">
        <f t="shared" ref="L262:L266" si="132">O262/I262-1</f>
        <v>3.995978193</v>
      </c>
      <c r="M262" s="661"/>
      <c r="N262" s="542" t="s">
        <v>313</v>
      </c>
      <c r="O262" s="708">
        <v>559.0</v>
      </c>
      <c r="P262" s="613"/>
      <c r="Q262" s="602"/>
      <c r="R262" s="602"/>
      <c r="S262" s="602"/>
      <c r="T262" s="602"/>
      <c r="U262" s="602"/>
      <c r="V262" s="602"/>
      <c r="W262" s="602"/>
      <c r="X262" s="602"/>
      <c r="Y262" s="602"/>
      <c r="Z262" s="602"/>
      <c r="AA262" s="602"/>
      <c r="AB262" s="602"/>
      <c r="AC262" s="602"/>
    </row>
    <row r="263" ht="14.25" customHeight="1" outlineLevel="1">
      <c r="A263" s="633"/>
      <c r="B263" s="1389" t="s">
        <v>1020</v>
      </c>
      <c r="C263" s="1349"/>
      <c r="D263" s="1349"/>
      <c r="E263" s="1349"/>
      <c r="F263" s="1430">
        <v>50.0</v>
      </c>
      <c r="G263" s="665">
        <v>399.0</v>
      </c>
      <c r="H263" s="665">
        <v>399.0</v>
      </c>
      <c r="I263" s="684">
        <v>40.94</v>
      </c>
      <c r="J263" s="542">
        <f t="shared" si="130"/>
        <v>0.1026065163</v>
      </c>
      <c r="K263" s="541">
        <f t="shared" si="131"/>
        <v>348.06</v>
      </c>
      <c r="L263" s="542">
        <f t="shared" si="132"/>
        <v>8.501709819</v>
      </c>
      <c r="M263" s="661"/>
      <c r="N263" s="542" t="s">
        <v>313</v>
      </c>
      <c r="O263" s="672">
        <v>389.0</v>
      </c>
      <c r="P263" s="613"/>
      <c r="Q263" s="602"/>
      <c r="R263" s="602"/>
      <c r="S263" s="602"/>
      <c r="T263" s="602"/>
      <c r="U263" s="602"/>
      <c r="V263" s="602"/>
      <c r="W263" s="602"/>
      <c r="X263" s="602"/>
      <c r="Y263" s="602"/>
      <c r="Z263" s="602"/>
      <c r="AA263" s="602"/>
      <c r="AB263" s="602"/>
      <c r="AC263" s="602"/>
    </row>
    <row r="264" ht="14.25" customHeight="1" outlineLevel="1">
      <c r="A264" s="633"/>
      <c r="B264" s="1389" t="s">
        <v>1021</v>
      </c>
      <c r="C264" s="1349"/>
      <c r="D264" s="1349"/>
      <c r="E264" s="1349"/>
      <c r="F264" s="1430">
        <v>50.0</v>
      </c>
      <c r="G264" s="665">
        <v>399.0</v>
      </c>
      <c r="H264" s="665">
        <v>399.0</v>
      </c>
      <c r="I264" s="684">
        <v>99.22</v>
      </c>
      <c r="J264" s="542">
        <f t="shared" si="130"/>
        <v>0.2486716792</v>
      </c>
      <c r="K264" s="541">
        <f t="shared" si="131"/>
        <v>289.78</v>
      </c>
      <c r="L264" s="542">
        <f t="shared" si="132"/>
        <v>2.920580528</v>
      </c>
      <c r="M264" s="661"/>
      <c r="N264" s="542" t="s">
        <v>313</v>
      </c>
      <c r="O264" s="672">
        <v>389.0</v>
      </c>
      <c r="P264" s="613"/>
      <c r="Q264" s="602"/>
      <c r="R264" s="602"/>
      <c r="S264" s="602"/>
      <c r="T264" s="602"/>
      <c r="U264" s="602"/>
      <c r="V264" s="602"/>
      <c r="W264" s="602"/>
      <c r="X264" s="602"/>
      <c r="Y264" s="602"/>
      <c r="Z264" s="602"/>
      <c r="AA264" s="602"/>
      <c r="AB264" s="602"/>
      <c r="AC264" s="602"/>
    </row>
    <row r="265" ht="14.25" customHeight="1" outlineLevel="1">
      <c r="A265" s="633"/>
      <c r="B265" s="1385" t="s">
        <v>2541</v>
      </c>
      <c r="C265" s="1349"/>
      <c r="D265" s="1349"/>
      <c r="E265" s="1349"/>
      <c r="F265" s="1413">
        <v>50.0</v>
      </c>
      <c r="G265" s="665">
        <v>399.0</v>
      </c>
      <c r="H265" s="665">
        <v>399.0</v>
      </c>
      <c r="I265" s="1424">
        <v>127.5</v>
      </c>
      <c r="J265" s="542">
        <f t="shared" si="130"/>
        <v>0.3195488722</v>
      </c>
      <c r="K265" s="647">
        <f t="shared" si="131"/>
        <v>241.5</v>
      </c>
      <c r="L265" s="787">
        <f t="shared" si="132"/>
        <v>1.894117647</v>
      </c>
      <c r="M265" s="661"/>
      <c r="N265" s="710" t="s">
        <v>313</v>
      </c>
      <c r="O265" s="672">
        <v>369.0</v>
      </c>
      <c r="P265" s="1419"/>
      <c r="Q265" s="564"/>
      <c r="R265" s="564"/>
      <c r="S265" s="564"/>
      <c r="T265" s="564"/>
      <c r="U265" s="564"/>
      <c r="V265" s="564"/>
      <c r="W265" s="564"/>
      <c r="X265" s="564"/>
      <c r="Y265" s="564"/>
      <c r="Z265" s="564"/>
      <c r="AA265" s="564"/>
      <c r="AB265" s="564"/>
      <c r="AC265" s="564"/>
    </row>
    <row r="266" ht="14.25" customHeight="1" outlineLevel="1">
      <c r="A266" s="633"/>
      <c r="B266" s="1385" t="s">
        <v>2542</v>
      </c>
      <c r="C266" s="1349"/>
      <c r="D266" s="1349"/>
      <c r="E266" s="1349"/>
      <c r="F266" s="1413">
        <v>50.0</v>
      </c>
      <c r="G266" s="665">
        <v>399.0</v>
      </c>
      <c r="H266" s="665">
        <v>399.0</v>
      </c>
      <c r="I266" s="1424">
        <v>103.01</v>
      </c>
      <c r="J266" s="542">
        <f t="shared" si="130"/>
        <v>0.2581704261</v>
      </c>
      <c r="K266" s="1426">
        <f t="shared" si="131"/>
        <v>265.99</v>
      </c>
      <c r="L266" s="787">
        <f t="shared" si="132"/>
        <v>2.582176488</v>
      </c>
      <c r="M266" s="661"/>
      <c r="N266" s="710" t="s">
        <v>313</v>
      </c>
      <c r="O266" s="672">
        <v>369.0</v>
      </c>
      <c r="P266" s="1419"/>
      <c r="Q266" s="564"/>
      <c r="R266" s="564"/>
      <c r="S266" s="564"/>
      <c r="T266" s="564"/>
      <c r="U266" s="564"/>
      <c r="V266" s="564"/>
      <c r="W266" s="564"/>
      <c r="X266" s="564"/>
      <c r="Y266" s="564"/>
      <c r="Z266" s="564"/>
      <c r="AA266" s="564"/>
      <c r="AB266" s="564"/>
      <c r="AC266" s="564"/>
    </row>
    <row r="267" ht="15.75" customHeight="1">
      <c r="A267" s="1469"/>
      <c r="B267" s="1392"/>
      <c r="C267" s="675"/>
      <c r="D267" s="797"/>
      <c r="E267" s="675"/>
      <c r="F267" s="641"/>
      <c r="G267" s="1502"/>
      <c r="H267" s="1502"/>
      <c r="I267" s="1418"/>
      <c r="J267" s="536"/>
      <c r="K267" s="537"/>
      <c r="L267" s="536"/>
      <c r="M267" s="661"/>
      <c r="N267" s="542"/>
      <c r="O267" s="701"/>
      <c r="P267" s="1297"/>
      <c r="Q267" s="1297"/>
      <c r="R267" s="1297"/>
      <c r="S267" s="1297"/>
      <c r="T267" s="1297"/>
      <c r="U267" s="1297"/>
      <c r="V267" s="1297"/>
      <c r="W267" s="1297"/>
      <c r="X267" s="1297"/>
      <c r="Y267" s="1297"/>
      <c r="Z267" s="1297"/>
      <c r="AA267" s="1297"/>
      <c r="AB267" s="1297"/>
      <c r="AC267" s="1297"/>
    </row>
    <row r="268" ht="15.75" customHeight="1">
      <c r="A268" s="1365"/>
      <c r="B268" s="1392" t="s">
        <v>2543</v>
      </c>
      <c r="C268" s="1503" t="s">
        <v>2544</v>
      </c>
      <c r="D268" s="1503" t="s">
        <v>2545</v>
      </c>
      <c r="E268" s="675"/>
      <c r="F268" s="641"/>
      <c r="G268" s="1502"/>
      <c r="H268" s="1502"/>
      <c r="I268" s="1504"/>
      <c r="J268" s="536"/>
      <c r="K268" s="541"/>
      <c r="L268" s="542"/>
      <c r="M268" s="1505"/>
      <c r="N268" s="813"/>
      <c r="O268" s="844"/>
      <c r="P268" s="1297"/>
      <c r="Q268" s="1297"/>
      <c r="R268" s="1297"/>
      <c r="S268" s="1297"/>
      <c r="T268" s="1297"/>
      <c r="U268" s="1297"/>
      <c r="V268" s="1297"/>
      <c r="W268" s="1297"/>
      <c r="X268" s="1297"/>
      <c r="Y268" s="1297"/>
      <c r="Z268" s="1297"/>
      <c r="AA268" s="1297"/>
      <c r="AB268" s="1297"/>
      <c r="AC268" s="1297"/>
    </row>
    <row r="269" ht="15.75" customHeight="1">
      <c r="A269" s="633"/>
      <c r="B269" s="560" t="s">
        <v>845</v>
      </c>
      <c r="C269" s="1487"/>
      <c r="D269" s="1487"/>
      <c r="E269" s="675"/>
      <c r="F269" s="1506"/>
      <c r="G269" s="1507"/>
      <c r="H269" s="1507"/>
      <c r="I269" s="1504"/>
      <c r="J269" s="536"/>
      <c r="K269" s="541"/>
      <c r="L269" s="542"/>
      <c r="M269" s="713"/>
      <c r="N269" s="710" t="s">
        <v>313</v>
      </c>
      <c r="O269" s="844"/>
      <c r="P269" s="1297"/>
      <c r="Q269" s="1297"/>
      <c r="R269" s="1297"/>
      <c r="S269" s="1297"/>
      <c r="T269" s="1297"/>
      <c r="U269" s="1297"/>
      <c r="V269" s="1297"/>
      <c r="W269" s="1297"/>
      <c r="X269" s="1297"/>
      <c r="Y269" s="1297"/>
      <c r="Z269" s="1297"/>
      <c r="AA269" s="1297"/>
      <c r="AB269" s="1297"/>
      <c r="AC269" s="1297"/>
    </row>
    <row r="270" ht="15.75" customHeight="1">
      <c r="A270" s="991"/>
      <c r="B270" s="1508" t="s">
        <v>2546</v>
      </c>
      <c r="C270" s="1509" t="s">
        <v>697</v>
      </c>
      <c r="D270" s="550">
        <v>1183.0</v>
      </c>
      <c r="E270" s="991"/>
      <c r="F270" s="1430">
        <v>50.0</v>
      </c>
      <c r="G270" s="1510">
        <v>549.0</v>
      </c>
      <c r="H270" s="1510">
        <v>549.0</v>
      </c>
      <c r="I270" s="684">
        <v>118.3</v>
      </c>
      <c r="J270" s="542">
        <f t="shared" ref="J270:J271" si="133">I270/O270</f>
        <v>0.2154826958</v>
      </c>
      <c r="K270" s="541">
        <f t="shared" ref="K270:K271" si="134">O270-I270</f>
        <v>430.7</v>
      </c>
      <c r="L270" s="542">
        <f t="shared" ref="L270:L271" si="135">O270/I270-1</f>
        <v>3.640743872</v>
      </c>
      <c r="M270" s="713"/>
      <c r="N270" s="710" t="s">
        <v>313</v>
      </c>
      <c r="O270" s="672">
        <v>549.0</v>
      </c>
      <c r="P270" s="1297"/>
      <c r="Q270" s="1297"/>
      <c r="R270" s="1297"/>
      <c r="S270" s="1297"/>
      <c r="T270" s="1297"/>
      <c r="U270" s="1297"/>
      <c r="V270" s="1297"/>
      <c r="W270" s="1297"/>
      <c r="X270" s="1297"/>
      <c r="Y270" s="1297"/>
      <c r="Z270" s="1297"/>
      <c r="AA270" s="1297"/>
      <c r="AB270" s="1297"/>
      <c r="AC270" s="1297"/>
    </row>
    <row r="271" ht="15.75" customHeight="1">
      <c r="A271" s="991"/>
      <c r="B271" s="1508" t="s">
        <v>2547</v>
      </c>
      <c r="C271" s="1509" t="s">
        <v>697</v>
      </c>
      <c r="D271" s="550">
        <v>1632.0</v>
      </c>
      <c r="E271" s="991"/>
      <c r="F271" s="1430">
        <v>50.0</v>
      </c>
      <c r="G271" s="1510">
        <v>799.0</v>
      </c>
      <c r="H271" s="1510">
        <v>799.0</v>
      </c>
      <c r="I271" s="684">
        <v>163.2</v>
      </c>
      <c r="J271" s="542">
        <f t="shared" si="133"/>
        <v>0.2042553191</v>
      </c>
      <c r="K271" s="541">
        <f t="shared" si="134"/>
        <v>635.8</v>
      </c>
      <c r="L271" s="542">
        <f t="shared" si="135"/>
        <v>3.895833333</v>
      </c>
      <c r="M271" s="713"/>
      <c r="N271" s="710" t="s">
        <v>313</v>
      </c>
      <c r="O271" s="672">
        <v>799.0</v>
      </c>
      <c r="P271" s="1297"/>
      <c r="Q271" s="1297"/>
      <c r="R271" s="1297"/>
      <c r="S271" s="1297"/>
      <c r="T271" s="1297"/>
      <c r="U271" s="1297"/>
      <c r="V271" s="1297"/>
      <c r="W271" s="1297"/>
      <c r="X271" s="1297"/>
      <c r="Y271" s="1297"/>
      <c r="Z271" s="1297"/>
      <c r="AA271" s="1297"/>
      <c r="AB271" s="1297"/>
      <c r="AC271" s="1297"/>
    </row>
    <row r="272" ht="15.75" customHeight="1">
      <c r="A272" s="991"/>
      <c r="B272" s="1511" t="s">
        <v>2548</v>
      </c>
      <c r="C272" s="1512"/>
      <c r="D272" s="1513"/>
      <c r="E272" s="1512"/>
      <c r="F272" s="1506"/>
      <c r="G272" s="1510"/>
      <c r="H272" s="1510"/>
      <c r="I272" s="1504"/>
      <c r="J272" s="536"/>
      <c r="K272" s="541"/>
      <c r="L272" s="542"/>
      <c r="M272" s="713"/>
      <c r="N272" s="710" t="s">
        <v>313</v>
      </c>
      <c r="O272" s="844"/>
      <c r="P272" s="1297"/>
      <c r="Q272" s="1297"/>
      <c r="R272" s="1297"/>
      <c r="S272" s="1297"/>
      <c r="T272" s="1297"/>
      <c r="U272" s="1297"/>
      <c r="V272" s="1297"/>
      <c r="W272" s="1297"/>
      <c r="X272" s="1297"/>
      <c r="Y272" s="1297"/>
      <c r="Z272" s="1297"/>
      <c r="AA272" s="1297"/>
      <c r="AB272" s="1297"/>
      <c r="AC272" s="1297"/>
    </row>
    <row r="273" ht="15.75" customHeight="1">
      <c r="A273" s="991"/>
      <c r="B273" s="1514"/>
      <c r="C273" s="1515"/>
      <c r="D273" s="766"/>
      <c r="E273" s="1515"/>
      <c r="F273" s="1430"/>
      <c r="G273" s="1507"/>
      <c r="H273" s="1507"/>
      <c r="I273" s="684"/>
      <c r="J273" s="542"/>
      <c r="K273" s="541"/>
      <c r="L273" s="542"/>
      <c r="M273" s="713"/>
      <c r="N273" s="710"/>
      <c r="O273" s="672"/>
      <c r="P273" s="1297"/>
      <c r="Q273" s="1297"/>
      <c r="R273" s="1297"/>
      <c r="S273" s="1297"/>
      <c r="T273" s="1297"/>
      <c r="U273" s="1297"/>
      <c r="V273" s="1297"/>
      <c r="W273" s="1297"/>
      <c r="X273" s="1297"/>
      <c r="Y273" s="1297"/>
      <c r="Z273" s="1297"/>
      <c r="AA273" s="1297"/>
      <c r="AB273" s="1297"/>
      <c r="AC273" s="1297"/>
    </row>
    <row r="274" ht="15.75" customHeight="1">
      <c r="A274" s="991"/>
      <c r="B274" s="1514"/>
      <c r="C274" s="1515"/>
      <c r="D274" s="766"/>
      <c r="E274" s="1515"/>
      <c r="F274" s="1430"/>
      <c r="G274" s="1507"/>
      <c r="H274" s="1507"/>
      <c r="I274" s="684"/>
      <c r="J274" s="542"/>
      <c r="K274" s="541"/>
      <c r="L274" s="542"/>
      <c r="M274" s="713"/>
      <c r="N274" s="710"/>
      <c r="O274" s="672"/>
      <c r="P274" s="1297"/>
      <c r="Q274" s="1297"/>
      <c r="R274" s="1297"/>
      <c r="S274" s="1297"/>
      <c r="T274" s="1297"/>
      <c r="U274" s="1297"/>
      <c r="V274" s="1297"/>
      <c r="W274" s="1297"/>
      <c r="X274" s="1297"/>
      <c r="Y274" s="1297"/>
      <c r="Z274" s="1297"/>
      <c r="AA274" s="1297"/>
      <c r="AB274" s="1297"/>
      <c r="AC274" s="1297"/>
    </row>
    <row r="275" ht="15.75" customHeight="1">
      <c r="A275" s="991"/>
      <c r="B275" s="1511" t="s">
        <v>2549</v>
      </c>
      <c r="C275" s="1512"/>
      <c r="D275" s="1513"/>
      <c r="E275" s="1512"/>
      <c r="F275" s="1506"/>
      <c r="G275" s="1507"/>
      <c r="H275" s="1507"/>
      <c r="I275" s="1504"/>
      <c r="J275" s="536"/>
      <c r="K275" s="541"/>
      <c r="L275" s="542"/>
      <c r="M275" s="713"/>
      <c r="N275" s="710"/>
      <c r="O275" s="844"/>
      <c r="P275" s="1297"/>
      <c r="Q275" s="1297"/>
      <c r="R275" s="1297"/>
      <c r="S275" s="1297"/>
      <c r="T275" s="1297"/>
      <c r="U275" s="1297"/>
      <c r="V275" s="1297"/>
      <c r="W275" s="1297"/>
      <c r="X275" s="1297"/>
      <c r="Y275" s="1297"/>
      <c r="Z275" s="1297"/>
      <c r="AA275" s="1297"/>
      <c r="AB275" s="1297"/>
      <c r="AC275" s="1297"/>
    </row>
    <row r="276" ht="15.75" customHeight="1">
      <c r="A276" s="991"/>
      <c r="B276" s="1508" t="s">
        <v>2550</v>
      </c>
      <c r="C276" s="1509" t="s">
        <v>701</v>
      </c>
      <c r="D276" s="550">
        <v>5488.0</v>
      </c>
      <c r="E276" s="991"/>
      <c r="F276" s="1430">
        <v>50.0</v>
      </c>
      <c r="G276" s="1510">
        <v>1199.0</v>
      </c>
      <c r="H276" s="1510">
        <v>1199.0</v>
      </c>
      <c r="I276" s="684">
        <v>274.4</v>
      </c>
      <c r="J276" s="542">
        <f t="shared" ref="J276:J277" si="136">I276/O276</f>
        <v>0.2288573812</v>
      </c>
      <c r="K276" s="541">
        <f t="shared" ref="K276:K277" si="137">O276-I276</f>
        <v>924.6</v>
      </c>
      <c r="L276" s="542">
        <f t="shared" ref="L276:L277" si="138">O276/I276-1</f>
        <v>3.369533528</v>
      </c>
      <c r="M276" s="713"/>
      <c r="N276" s="710" t="s">
        <v>313</v>
      </c>
      <c r="O276" s="672">
        <v>1199.0</v>
      </c>
      <c r="P276" s="1297"/>
      <c r="Q276" s="1297"/>
      <c r="R276" s="1297"/>
      <c r="S276" s="1297"/>
      <c r="T276" s="1297"/>
      <c r="U276" s="1297"/>
      <c r="V276" s="1297"/>
      <c r="W276" s="1297"/>
      <c r="X276" s="1297"/>
      <c r="Y276" s="1297"/>
      <c r="Z276" s="1297"/>
      <c r="AA276" s="1297"/>
      <c r="AB276" s="1297"/>
      <c r="AC276" s="1297"/>
    </row>
    <row r="277" ht="15.75" customHeight="1">
      <c r="A277" s="991"/>
      <c r="B277" s="1516" t="s">
        <v>2551</v>
      </c>
      <c r="C277" s="1509" t="s">
        <v>701</v>
      </c>
      <c r="D277" s="550">
        <v>5574.0</v>
      </c>
      <c r="E277" s="991"/>
      <c r="F277" s="1430">
        <v>50.0</v>
      </c>
      <c r="G277" s="1510">
        <v>1199.0</v>
      </c>
      <c r="H277" s="1510">
        <v>1199.0</v>
      </c>
      <c r="I277" s="684">
        <v>278.7</v>
      </c>
      <c r="J277" s="542">
        <f t="shared" si="136"/>
        <v>0.2324437031</v>
      </c>
      <c r="K277" s="541">
        <f t="shared" si="137"/>
        <v>920.3</v>
      </c>
      <c r="L277" s="542">
        <f t="shared" si="138"/>
        <v>3.302116972</v>
      </c>
      <c r="M277" s="713"/>
      <c r="N277" s="710" t="s">
        <v>313</v>
      </c>
      <c r="O277" s="672">
        <v>1199.0</v>
      </c>
      <c r="P277" s="1297"/>
      <c r="Q277" s="1297"/>
      <c r="R277" s="1297"/>
      <c r="S277" s="1297"/>
      <c r="T277" s="1297"/>
      <c r="U277" s="1297"/>
      <c r="V277" s="1297"/>
      <c r="W277" s="1297"/>
      <c r="X277" s="1297"/>
      <c r="Y277" s="1297"/>
      <c r="Z277" s="1297"/>
      <c r="AA277" s="1297"/>
      <c r="AB277" s="1297"/>
      <c r="AC277" s="1297"/>
    </row>
    <row r="278" ht="15.75" customHeight="1">
      <c r="A278" s="991"/>
      <c r="B278" s="1511" t="s">
        <v>2552</v>
      </c>
      <c r="C278" s="1512"/>
      <c r="D278" s="1513"/>
      <c r="E278" s="1512"/>
      <c r="F278" s="1506"/>
      <c r="G278" s="1510"/>
      <c r="H278" s="1510"/>
      <c r="I278" s="1504"/>
      <c r="J278" s="536"/>
      <c r="K278" s="541"/>
      <c r="L278" s="542"/>
      <c r="M278" s="713"/>
      <c r="N278" s="710"/>
      <c r="O278" s="844"/>
      <c r="P278" s="1297"/>
      <c r="Q278" s="1297"/>
      <c r="R278" s="1297"/>
      <c r="S278" s="1297"/>
      <c r="T278" s="1297"/>
      <c r="U278" s="1297"/>
      <c r="V278" s="1297"/>
      <c r="W278" s="1297"/>
      <c r="X278" s="1297"/>
      <c r="Y278" s="1297"/>
      <c r="Z278" s="1297"/>
      <c r="AA278" s="1297"/>
      <c r="AB278" s="1297"/>
      <c r="AC278" s="1297"/>
    </row>
    <row r="279" ht="15.75" customHeight="1">
      <c r="A279" s="991"/>
      <c r="B279" s="1516" t="s">
        <v>2553</v>
      </c>
      <c r="C279" s="1509" t="s">
        <v>2554</v>
      </c>
      <c r="D279" s="550">
        <v>5711.0</v>
      </c>
      <c r="E279" s="991"/>
      <c r="F279" s="1430">
        <v>50.0</v>
      </c>
      <c r="G279" s="1510">
        <v>1799.0</v>
      </c>
      <c r="H279" s="1510">
        <v>1799.0</v>
      </c>
      <c r="I279" s="684">
        <v>407.92</v>
      </c>
      <c r="J279" s="542">
        <f t="shared" ref="J279:J280" si="139">I279/O279</f>
        <v>0.2267481934</v>
      </c>
      <c r="K279" s="541">
        <f t="shared" ref="K279:K280" si="140">O279-I279</f>
        <v>1391.08</v>
      </c>
      <c r="L279" s="542">
        <f t="shared" ref="L279:L280" si="141">O279/I279-1</f>
        <v>3.410178466</v>
      </c>
      <c r="M279" s="713"/>
      <c r="N279" s="710" t="s">
        <v>313</v>
      </c>
      <c r="O279" s="672">
        <v>1799.0</v>
      </c>
      <c r="P279" s="1297"/>
      <c r="Q279" s="1297"/>
      <c r="R279" s="1297"/>
      <c r="S279" s="1297"/>
      <c r="T279" s="1297"/>
      <c r="U279" s="1297"/>
      <c r="V279" s="1297"/>
      <c r="W279" s="1297"/>
      <c r="X279" s="1297"/>
      <c r="Y279" s="1297"/>
      <c r="Z279" s="1297"/>
      <c r="AA279" s="1297"/>
      <c r="AB279" s="1297"/>
      <c r="AC279" s="1297"/>
    </row>
    <row r="280" ht="15.75" customHeight="1">
      <c r="A280" s="991"/>
      <c r="B280" s="1516" t="s">
        <v>2555</v>
      </c>
      <c r="C280" s="1517" t="s">
        <v>2554</v>
      </c>
      <c r="D280" s="550">
        <v>4055.0</v>
      </c>
      <c r="E280" s="991"/>
      <c r="F280" s="1430">
        <v>50.0</v>
      </c>
      <c r="G280" s="1510">
        <v>1299.0</v>
      </c>
      <c r="H280" s="1510">
        <v>1299.0</v>
      </c>
      <c r="I280" s="684">
        <v>289.64</v>
      </c>
      <c r="J280" s="542">
        <f t="shared" si="139"/>
        <v>0.2229715166</v>
      </c>
      <c r="K280" s="541">
        <f t="shared" si="140"/>
        <v>1009.36</v>
      </c>
      <c r="L280" s="542">
        <f t="shared" si="141"/>
        <v>3.484877779</v>
      </c>
      <c r="M280" s="713"/>
      <c r="N280" s="710" t="s">
        <v>313</v>
      </c>
      <c r="O280" s="672">
        <v>1299.0</v>
      </c>
      <c r="P280" s="1297"/>
      <c r="Q280" s="1297"/>
      <c r="R280" s="1297"/>
      <c r="S280" s="1297"/>
      <c r="T280" s="1297"/>
      <c r="U280" s="1297"/>
      <c r="V280" s="1297"/>
      <c r="W280" s="1297"/>
      <c r="X280" s="1297"/>
      <c r="Y280" s="1297"/>
      <c r="Z280" s="1297"/>
      <c r="AA280" s="1297"/>
      <c r="AB280" s="1297"/>
      <c r="AC280" s="1297"/>
    </row>
    <row r="281" ht="15.75" customHeight="1">
      <c r="A281" s="991"/>
      <c r="B281" s="1511" t="s">
        <v>866</v>
      </c>
      <c r="C281" s="1512"/>
      <c r="D281" s="1513"/>
      <c r="E281" s="1512"/>
      <c r="F281" s="1506"/>
      <c r="G281" s="1510"/>
      <c r="H281" s="1510"/>
      <c r="I281" s="1504"/>
      <c r="J281" s="536"/>
      <c r="K281" s="541"/>
      <c r="L281" s="542"/>
      <c r="M281" s="713"/>
      <c r="N281" s="710" t="s">
        <v>313</v>
      </c>
      <c r="O281" s="844"/>
      <c r="P281" s="1297"/>
      <c r="Q281" s="1297"/>
      <c r="R281" s="1297"/>
      <c r="S281" s="1297"/>
      <c r="T281" s="1297"/>
      <c r="U281" s="1297"/>
      <c r="V281" s="1297"/>
      <c r="W281" s="1297"/>
      <c r="X281" s="1297"/>
      <c r="Y281" s="1297"/>
      <c r="Z281" s="1297"/>
      <c r="AA281" s="1297"/>
      <c r="AB281" s="1297"/>
      <c r="AC281" s="1297"/>
    </row>
    <row r="282" ht="15.75" customHeight="1">
      <c r="A282" s="1296"/>
      <c r="B282" s="1516" t="s">
        <v>2556</v>
      </c>
      <c r="C282" s="1509" t="s">
        <v>697</v>
      </c>
      <c r="D282" s="550">
        <v>5698.0</v>
      </c>
      <c r="E282" s="991"/>
      <c r="F282" s="1430">
        <v>50.0</v>
      </c>
      <c r="G282" s="1510">
        <v>2499.0</v>
      </c>
      <c r="H282" s="1510">
        <v>2499.0</v>
      </c>
      <c r="I282" s="684">
        <v>569.8</v>
      </c>
      <c r="J282" s="542">
        <f>I282/O282</f>
        <v>0.2280112045</v>
      </c>
      <c r="K282" s="541">
        <f>O282-I282</f>
        <v>1929.2</v>
      </c>
      <c r="L282" s="542">
        <f>O282/I282-1</f>
        <v>3.385749386</v>
      </c>
      <c r="M282" s="713"/>
      <c r="N282" s="710" t="s">
        <v>313</v>
      </c>
      <c r="O282" s="672">
        <v>2499.0</v>
      </c>
      <c r="P282" s="1297"/>
      <c r="Q282" s="1297"/>
      <c r="R282" s="1297"/>
      <c r="S282" s="1297"/>
      <c r="T282" s="1297"/>
      <c r="U282" s="1297"/>
      <c r="V282" s="1297"/>
      <c r="W282" s="1297"/>
      <c r="X282" s="1297"/>
      <c r="Y282" s="1297"/>
      <c r="Z282" s="1297"/>
      <c r="AA282" s="1297"/>
      <c r="AB282" s="1297"/>
      <c r="AC282" s="1297"/>
    </row>
    <row r="283" ht="18.0" customHeight="1">
      <c r="A283" s="1365"/>
      <c r="B283" s="1392" t="s">
        <v>1022</v>
      </c>
      <c r="C283" s="675"/>
      <c r="D283" s="675"/>
      <c r="E283" s="675"/>
      <c r="F283" s="641"/>
      <c r="G283" s="534" t="s">
        <v>1023</v>
      </c>
      <c r="H283" s="534" t="s">
        <v>1023</v>
      </c>
      <c r="I283" s="534"/>
      <c r="J283" s="1418"/>
      <c r="K283" s="644"/>
      <c r="L283" s="701"/>
      <c r="M283" s="644"/>
      <c r="N283" s="645"/>
      <c r="O283" s="720"/>
      <c r="P283" s="701"/>
      <c r="Q283" s="564"/>
      <c r="R283" s="564"/>
      <c r="S283" s="564"/>
      <c r="T283" s="564"/>
      <c r="U283" s="564"/>
      <c r="V283" s="564"/>
      <c r="W283" s="564"/>
      <c r="X283" s="564"/>
      <c r="Y283" s="564"/>
      <c r="Z283" s="564"/>
      <c r="AA283" s="564"/>
      <c r="AB283" s="564"/>
      <c r="AC283" s="564"/>
    </row>
    <row r="284" ht="15.75" customHeight="1">
      <c r="A284" s="1518"/>
      <c r="B284" s="762" t="s">
        <v>1025</v>
      </c>
      <c r="C284" s="762" t="s">
        <v>2393</v>
      </c>
      <c r="D284" s="1519"/>
      <c r="E284" s="1520"/>
      <c r="F284" s="1521">
        <v>400.0</v>
      </c>
      <c r="G284" s="665">
        <v>189.0</v>
      </c>
      <c r="H284" s="665">
        <v>189.0</v>
      </c>
      <c r="I284" s="1414">
        <v>29.91</v>
      </c>
      <c r="J284" s="1522">
        <f t="shared" ref="J284:J289" si="142">I284/H284</f>
        <v>0.1582539683</v>
      </c>
      <c r="K284" s="531">
        <f t="shared" ref="K284:K288" si="143">O284-I284</f>
        <v>199.09</v>
      </c>
      <c r="L284" s="532">
        <f t="shared" ref="L284:L288" si="144">O284/I284-1</f>
        <v>6.65630224</v>
      </c>
      <c r="M284" s="661"/>
      <c r="N284" s="1374" t="s">
        <v>313</v>
      </c>
      <c r="O284" s="647">
        <v>229.0</v>
      </c>
      <c r="P284" s="1523"/>
      <c r="Q284" s="1357"/>
      <c r="R284" s="1357"/>
      <c r="S284" s="1357"/>
      <c r="T284" s="1357"/>
      <c r="U284" s="1357"/>
      <c r="V284" s="1357"/>
      <c r="W284" s="1357"/>
      <c r="X284" s="1357"/>
      <c r="Y284" s="1357"/>
      <c r="Z284" s="1357"/>
      <c r="AA284" s="1357"/>
      <c r="AB284" s="1357"/>
      <c r="AC284" s="1357"/>
    </row>
    <row r="285" ht="15.75" customHeight="1">
      <c r="A285" s="1518"/>
      <c r="B285" s="762" t="s">
        <v>1026</v>
      </c>
      <c r="C285" s="755" t="s">
        <v>2021</v>
      </c>
      <c r="D285" s="1520"/>
      <c r="E285" s="1520"/>
      <c r="F285" s="1521">
        <v>1000.0</v>
      </c>
      <c r="G285" s="665">
        <v>299.0</v>
      </c>
      <c r="H285" s="665">
        <v>299.0</v>
      </c>
      <c r="I285" s="1414">
        <v>59.83</v>
      </c>
      <c r="J285" s="1524">
        <f t="shared" si="142"/>
        <v>0.2001003344</v>
      </c>
      <c r="K285" s="531">
        <f t="shared" si="143"/>
        <v>339.17</v>
      </c>
      <c r="L285" s="532">
        <f t="shared" si="144"/>
        <v>5.668895203</v>
      </c>
      <c r="M285" s="963"/>
      <c r="N285" s="1374" t="s">
        <v>313</v>
      </c>
      <c r="O285" s="647">
        <v>399.0</v>
      </c>
      <c r="P285" s="1523"/>
      <c r="Q285" s="1357"/>
      <c r="R285" s="1357"/>
      <c r="S285" s="1357"/>
      <c r="T285" s="1357"/>
      <c r="U285" s="1357"/>
      <c r="V285" s="1357"/>
      <c r="W285" s="1357"/>
      <c r="X285" s="1357"/>
      <c r="Y285" s="1357"/>
      <c r="Z285" s="1357"/>
      <c r="AA285" s="1357"/>
      <c r="AB285" s="1357"/>
      <c r="AC285" s="1357"/>
    </row>
    <row r="286" ht="15.75" customHeight="1">
      <c r="A286" s="1525"/>
      <c r="B286" s="762" t="s">
        <v>1027</v>
      </c>
      <c r="C286" s="762" t="s">
        <v>2023</v>
      </c>
      <c r="D286" s="1526"/>
      <c r="E286" s="1520"/>
      <c r="F286" s="1527">
        <v>300.0</v>
      </c>
      <c r="G286" s="665">
        <v>239.0</v>
      </c>
      <c r="H286" s="665">
        <v>239.0</v>
      </c>
      <c r="I286" s="1433">
        <v>20.58</v>
      </c>
      <c r="J286" s="1528">
        <f t="shared" si="142"/>
        <v>0.08610878661</v>
      </c>
      <c r="K286" s="531">
        <f t="shared" si="143"/>
        <v>258.42</v>
      </c>
      <c r="L286" s="532">
        <f t="shared" si="144"/>
        <v>12.55685131</v>
      </c>
      <c r="M286" s="654"/>
      <c r="N286" s="1374" t="s">
        <v>313</v>
      </c>
      <c r="O286" s="647">
        <v>279.0</v>
      </c>
      <c r="P286" s="1523"/>
      <c r="Q286" s="1357"/>
      <c r="R286" s="1357"/>
      <c r="S286" s="1357"/>
      <c r="T286" s="1357"/>
      <c r="U286" s="1357"/>
      <c r="V286" s="1357"/>
      <c r="W286" s="1357"/>
      <c r="X286" s="1357"/>
      <c r="Y286" s="1357"/>
      <c r="Z286" s="1357"/>
      <c r="AA286" s="1357"/>
      <c r="AB286" s="1357"/>
      <c r="AC286" s="1357"/>
    </row>
    <row r="287" ht="15.75" customHeight="1">
      <c r="A287" s="1525"/>
      <c r="B287" s="762" t="s">
        <v>1028</v>
      </c>
      <c r="C287" s="762" t="s">
        <v>2397</v>
      </c>
      <c r="D287" s="1529" t="s">
        <v>1029</v>
      </c>
      <c r="E287" s="1520"/>
      <c r="F287" s="1527">
        <v>350.0</v>
      </c>
      <c r="G287" s="665">
        <v>239.0</v>
      </c>
      <c r="H287" s="665">
        <v>239.0</v>
      </c>
      <c r="I287" s="1433">
        <v>17.56</v>
      </c>
      <c r="J287" s="769">
        <f t="shared" si="142"/>
        <v>0.07347280335</v>
      </c>
      <c r="K287" s="541">
        <f t="shared" si="143"/>
        <v>261.44</v>
      </c>
      <c r="L287" s="542">
        <f t="shared" si="144"/>
        <v>14.88838269</v>
      </c>
      <c r="M287" s="963"/>
      <c r="N287" s="1376"/>
      <c r="O287" s="647">
        <v>279.0</v>
      </c>
      <c r="P287" s="963"/>
      <c r="Q287" s="978"/>
      <c r="R287" s="978"/>
      <c r="S287" s="978"/>
      <c r="T287" s="978"/>
      <c r="U287" s="978"/>
      <c r="V287" s="978"/>
      <c r="W287" s="978"/>
      <c r="X287" s="978"/>
      <c r="Y287" s="978"/>
      <c r="Z287" s="978"/>
      <c r="AA287" s="978"/>
      <c r="AB287" s="978"/>
      <c r="AC287" s="978"/>
    </row>
    <row r="288" ht="15.75" customHeight="1">
      <c r="A288" s="1525"/>
      <c r="B288" s="762" t="s">
        <v>1030</v>
      </c>
      <c r="C288" s="762" t="s">
        <v>2401</v>
      </c>
      <c r="D288" s="1526"/>
      <c r="E288" s="1520"/>
      <c r="F288" s="1527">
        <v>350.0</v>
      </c>
      <c r="G288" s="665">
        <v>239.0</v>
      </c>
      <c r="H288" s="665">
        <v>239.0</v>
      </c>
      <c r="I288" s="1433">
        <v>38.21</v>
      </c>
      <c r="J288" s="1530">
        <f t="shared" si="142"/>
        <v>0.159874477</v>
      </c>
      <c r="K288" s="541">
        <f t="shared" si="143"/>
        <v>-38.21</v>
      </c>
      <c r="L288" s="542">
        <f t="shared" si="144"/>
        <v>-1</v>
      </c>
      <c r="M288" s="963"/>
      <c r="N288" s="1376"/>
      <c r="O288" s="1354"/>
      <c r="P288" s="963"/>
      <c r="Q288" s="978"/>
      <c r="R288" s="978"/>
      <c r="S288" s="978"/>
      <c r="T288" s="978"/>
      <c r="U288" s="978"/>
      <c r="V288" s="978"/>
      <c r="W288" s="978"/>
      <c r="X288" s="978"/>
      <c r="Y288" s="978"/>
      <c r="Z288" s="978"/>
      <c r="AA288" s="978"/>
      <c r="AB288" s="978"/>
      <c r="AC288" s="978"/>
    </row>
    <row r="289" ht="15.75" customHeight="1">
      <c r="A289" s="1525"/>
      <c r="B289" s="762" t="s">
        <v>1031</v>
      </c>
      <c r="C289" s="755" t="s">
        <v>2402</v>
      </c>
      <c r="D289" s="1526"/>
      <c r="E289" s="1520"/>
      <c r="F289" s="1527">
        <v>350.0</v>
      </c>
      <c r="G289" s="665">
        <v>239.0</v>
      </c>
      <c r="H289" s="665">
        <v>239.0</v>
      </c>
      <c r="I289" s="1433">
        <v>27.19</v>
      </c>
      <c r="J289" s="1531">
        <f t="shared" si="142"/>
        <v>0.1137656904</v>
      </c>
      <c r="K289" s="541" t="str">
        <f>O289-#REF!</f>
        <v>#REF!</v>
      </c>
      <c r="L289" s="542" t="str">
        <f>O289/#REF!-1</f>
        <v>#REF!</v>
      </c>
      <c r="M289" s="963"/>
      <c r="N289" s="1376"/>
      <c r="O289" s="1354"/>
      <c r="P289" s="963"/>
      <c r="Q289" s="978"/>
      <c r="R289" s="978"/>
      <c r="S289" s="978"/>
      <c r="T289" s="978"/>
      <c r="U289" s="978"/>
      <c r="V289" s="978"/>
      <c r="W289" s="978"/>
      <c r="X289" s="978"/>
      <c r="Y289" s="978"/>
      <c r="Z289" s="978"/>
      <c r="AA289" s="978"/>
      <c r="AB289" s="978"/>
      <c r="AC289" s="978"/>
    </row>
    <row r="290" ht="15.75" customHeight="1">
      <c r="A290" s="1512"/>
      <c r="B290" s="1511" t="s">
        <v>1032</v>
      </c>
      <c r="C290" s="777"/>
      <c r="D290" s="535"/>
      <c r="E290" s="1512"/>
      <c r="F290" s="1506"/>
      <c r="G290" s="744"/>
      <c r="H290" s="744"/>
      <c r="I290" s="744"/>
      <c r="J290" s="1504"/>
      <c r="K290" s="536"/>
      <c r="L290" s="537"/>
      <c r="M290" s="536"/>
      <c r="N290" s="780"/>
      <c r="O290" s="536"/>
      <c r="P290" s="844"/>
      <c r="Q290" s="1297"/>
      <c r="R290" s="1297"/>
      <c r="S290" s="1297"/>
      <c r="T290" s="1297"/>
      <c r="U290" s="1297"/>
      <c r="V290" s="1297"/>
      <c r="W290" s="1297"/>
      <c r="X290" s="1297"/>
      <c r="Y290" s="1297"/>
      <c r="Z290" s="1297"/>
      <c r="AA290" s="1297"/>
      <c r="AB290" s="1297"/>
      <c r="AC290" s="1297"/>
    </row>
    <row r="291" ht="15.75" customHeight="1">
      <c r="A291" s="1525"/>
      <c r="B291" s="762" t="s">
        <v>1033</v>
      </c>
      <c r="C291" s="762" t="s">
        <v>2454</v>
      </c>
      <c r="D291" s="1529" t="s">
        <v>1034</v>
      </c>
      <c r="E291" s="1520"/>
      <c r="F291" s="1527">
        <v>250.0</v>
      </c>
      <c r="G291" s="665">
        <v>329.0</v>
      </c>
      <c r="H291" s="665">
        <v>329.0</v>
      </c>
      <c r="I291" s="1433">
        <v>51.34</v>
      </c>
      <c r="J291" s="1348">
        <f t="shared" ref="J291:J300" si="145">I291/H291</f>
        <v>0.1560486322</v>
      </c>
      <c r="K291" s="531">
        <f t="shared" ref="K291:K300" si="146">O291-I291</f>
        <v>307.66</v>
      </c>
      <c r="L291" s="532">
        <f t="shared" ref="L291:L300" si="147">O291/I291-1</f>
        <v>5.992598364</v>
      </c>
      <c r="M291" s="982"/>
      <c r="N291" s="1374" t="s">
        <v>313</v>
      </c>
      <c r="O291" s="647">
        <v>359.0</v>
      </c>
      <c r="P291" s="1523"/>
      <c r="Q291" s="1357"/>
      <c r="R291" s="1357"/>
      <c r="S291" s="1357"/>
      <c r="T291" s="1357"/>
      <c r="U291" s="1357"/>
      <c r="V291" s="1357"/>
      <c r="W291" s="1357"/>
      <c r="X291" s="1357"/>
      <c r="Y291" s="1357"/>
      <c r="Z291" s="1357"/>
      <c r="AA291" s="1357"/>
      <c r="AB291" s="1357"/>
      <c r="AC291" s="1357"/>
    </row>
    <row r="292" ht="15.75" customHeight="1">
      <c r="A292" s="1525"/>
      <c r="B292" s="762" t="s">
        <v>1035</v>
      </c>
      <c r="C292" s="755" t="s">
        <v>2333</v>
      </c>
      <c r="D292" s="1529" t="s">
        <v>1036</v>
      </c>
      <c r="E292" s="1520"/>
      <c r="F292" s="1527">
        <v>250.0</v>
      </c>
      <c r="G292" s="665">
        <v>329.0</v>
      </c>
      <c r="H292" s="665">
        <v>329.0</v>
      </c>
      <c r="I292" s="1433">
        <v>64.01</v>
      </c>
      <c r="J292" s="1348">
        <f t="shared" si="145"/>
        <v>0.1945592705</v>
      </c>
      <c r="K292" s="531">
        <f t="shared" si="146"/>
        <v>294.99</v>
      </c>
      <c r="L292" s="532">
        <f t="shared" si="147"/>
        <v>4.608498672</v>
      </c>
      <c r="M292" s="982"/>
      <c r="N292" s="1374" t="s">
        <v>313</v>
      </c>
      <c r="O292" s="647">
        <v>359.0</v>
      </c>
      <c r="P292" s="1523"/>
      <c r="Q292" s="1357"/>
      <c r="R292" s="1357"/>
      <c r="S292" s="1357"/>
      <c r="T292" s="1357"/>
      <c r="U292" s="1357"/>
      <c r="V292" s="1357"/>
      <c r="W292" s="1357"/>
      <c r="X292" s="1357"/>
      <c r="Y292" s="1357"/>
      <c r="Z292" s="1357"/>
      <c r="AA292" s="1357"/>
      <c r="AB292" s="1357"/>
      <c r="AC292" s="1357"/>
    </row>
    <row r="293" ht="15.75" customHeight="1">
      <c r="A293" s="1525"/>
      <c r="B293" s="762" t="s">
        <v>1037</v>
      </c>
      <c r="C293" s="762" t="s">
        <v>2097</v>
      </c>
      <c r="D293" s="1529" t="s">
        <v>1038</v>
      </c>
      <c r="E293" s="1520"/>
      <c r="F293" s="1527">
        <v>250.0</v>
      </c>
      <c r="G293" s="665">
        <v>329.0</v>
      </c>
      <c r="H293" s="665">
        <v>329.0</v>
      </c>
      <c r="I293" s="1433">
        <v>64.01</v>
      </c>
      <c r="J293" s="1348">
        <f t="shared" si="145"/>
        <v>0.1945592705</v>
      </c>
      <c r="K293" s="531">
        <f t="shared" si="146"/>
        <v>294.99</v>
      </c>
      <c r="L293" s="532">
        <f t="shared" si="147"/>
        <v>4.608498672</v>
      </c>
      <c r="M293" s="982"/>
      <c r="N293" s="1374" t="s">
        <v>313</v>
      </c>
      <c r="O293" s="647">
        <v>359.0</v>
      </c>
      <c r="P293" s="1523"/>
      <c r="Q293" s="1357"/>
      <c r="R293" s="1357"/>
      <c r="S293" s="1357"/>
      <c r="T293" s="1357"/>
      <c r="U293" s="1357"/>
      <c r="V293" s="1357"/>
      <c r="W293" s="1357"/>
      <c r="X293" s="1357"/>
      <c r="Y293" s="1357"/>
      <c r="Z293" s="1357"/>
      <c r="AA293" s="1357"/>
      <c r="AB293" s="1357"/>
      <c r="AC293" s="1357"/>
    </row>
    <row r="294" ht="15.75" customHeight="1">
      <c r="A294" s="1525"/>
      <c r="B294" s="762" t="s">
        <v>1039</v>
      </c>
      <c r="C294" s="762" t="s">
        <v>2334</v>
      </c>
      <c r="D294" s="1529" t="s">
        <v>1040</v>
      </c>
      <c r="E294" s="1520"/>
      <c r="F294" s="1527">
        <v>300.0</v>
      </c>
      <c r="G294" s="665">
        <v>329.0</v>
      </c>
      <c r="H294" s="665">
        <v>329.0</v>
      </c>
      <c r="I294" s="1453">
        <v>67.84</v>
      </c>
      <c r="J294" s="1348">
        <f t="shared" si="145"/>
        <v>0.2062006079</v>
      </c>
      <c r="K294" s="785">
        <f t="shared" si="146"/>
        <v>291.16</v>
      </c>
      <c r="L294" s="532">
        <f t="shared" si="147"/>
        <v>4.291863208</v>
      </c>
      <c r="M294" s="982"/>
      <c r="N294" s="1374" t="s">
        <v>313</v>
      </c>
      <c r="O294" s="647">
        <v>359.0</v>
      </c>
      <c r="P294" s="1523"/>
      <c r="Q294" s="1357"/>
      <c r="R294" s="1357"/>
      <c r="S294" s="1357"/>
      <c r="T294" s="1357"/>
      <c r="U294" s="1357"/>
      <c r="V294" s="1357"/>
      <c r="W294" s="1357"/>
      <c r="X294" s="1357"/>
      <c r="Y294" s="1357"/>
      <c r="Z294" s="1357"/>
      <c r="AA294" s="1357"/>
      <c r="AB294" s="1357"/>
      <c r="AC294" s="1357"/>
    </row>
    <row r="295" ht="15.75" customHeight="1">
      <c r="A295" s="1525"/>
      <c r="B295" s="762" t="s">
        <v>826</v>
      </c>
      <c r="C295" s="762" t="s">
        <v>1041</v>
      </c>
      <c r="D295" s="1529" t="s">
        <v>1041</v>
      </c>
      <c r="E295" s="1520"/>
      <c r="F295" s="1527">
        <v>300.0</v>
      </c>
      <c r="G295" s="665">
        <v>329.0</v>
      </c>
      <c r="H295" s="665">
        <v>329.0</v>
      </c>
      <c r="I295" s="1433">
        <v>83.63</v>
      </c>
      <c r="J295" s="542">
        <f t="shared" si="145"/>
        <v>0.2541945289</v>
      </c>
      <c r="K295" s="785">
        <f t="shared" si="146"/>
        <v>265.37</v>
      </c>
      <c r="L295" s="532">
        <f t="shared" si="147"/>
        <v>3.173143609</v>
      </c>
      <c r="M295" s="982"/>
      <c r="N295" s="1374" t="s">
        <v>313</v>
      </c>
      <c r="O295" s="647">
        <v>349.0</v>
      </c>
      <c r="P295" s="1523"/>
      <c r="Q295" s="1357"/>
      <c r="R295" s="1357"/>
      <c r="S295" s="1357"/>
      <c r="T295" s="1357"/>
      <c r="U295" s="1357"/>
      <c r="V295" s="1357"/>
      <c r="W295" s="1357"/>
      <c r="X295" s="1357"/>
      <c r="Y295" s="1357"/>
      <c r="Z295" s="1357"/>
      <c r="AA295" s="1357"/>
      <c r="AB295" s="1357"/>
      <c r="AC295" s="1357"/>
    </row>
    <row r="296" ht="14.25" customHeight="1" outlineLevel="1">
      <c r="A296" s="1518"/>
      <c r="B296" s="762" t="s">
        <v>578</v>
      </c>
      <c r="C296" s="762" t="s">
        <v>2089</v>
      </c>
      <c r="D296" s="771" t="s">
        <v>1046</v>
      </c>
      <c r="E296" s="762"/>
      <c r="F296" s="1527">
        <v>300.0</v>
      </c>
      <c r="G296" s="665">
        <v>329.0</v>
      </c>
      <c r="H296" s="665">
        <v>329.0</v>
      </c>
      <c r="I296" s="684">
        <v>66.3</v>
      </c>
      <c r="J296" s="542">
        <f t="shared" si="145"/>
        <v>0.2015197568</v>
      </c>
      <c r="K296" s="785">
        <f t="shared" si="146"/>
        <v>282.7</v>
      </c>
      <c r="L296" s="532">
        <f t="shared" si="147"/>
        <v>4.263951735</v>
      </c>
      <c r="M296" s="654"/>
      <c r="N296" s="655" t="s">
        <v>313</v>
      </c>
      <c r="O296" s="672">
        <v>349.0</v>
      </c>
      <c r="P296" s="1419"/>
      <c r="Q296" s="564"/>
      <c r="R296" s="564"/>
      <c r="S296" s="564"/>
      <c r="T296" s="564"/>
      <c r="U296" s="564"/>
      <c r="V296" s="564"/>
      <c r="W296" s="564"/>
      <c r="X296" s="564"/>
      <c r="Y296" s="564"/>
      <c r="Z296" s="564"/>
      <c r="AA296" s="564"/>
      <c r="AB296" s="564"/>
      <c r="AC296" s="564"/>
    </row>
    <row r="297" ht="15.75" customHeight="1">
      <c r="A297" s="1525"/>
      <c r="B297" s="762" t="s">
        <v>1042</v>
      </c>
      <c r="C297" s="755" t="s">
        <v>2486</v>
      </c>
      <c r="D297" s="1529" t="s">
        <v>1043</v>
      </c>
      <c r="E297" s="1520"/>
      <c r="F297" s="1521">
        <v>300.0</v>
      </c>
      <c r="G297" s="653">
        <v>329.0</v>
      </c>
      <c r="H297" s="653">
        <v>329.0</v>
      </c>
      <c r="I297" s="1414">
        <v>56.43</v>
      </c>
      <c r="J297" s="1348">
        <f t="shared" si="145"/>
        <v>0.1715197568</v>
      </c>
      <c r="K297" s="647">
        <f t="shared" si="146"/>
        <v>282.57</v>
      </c>
      <c r="L297" s="787">
        <f t="shared" si="147"/>
        <v>5.00744285</v>
      </c>
      <c r="M297" s="963"/>
      <c r="N297" s="1374" t="s">
        <v>313</v>
      </c>
      <c r="O297" s="708">
        <v>339.0</v>
      </c>
      <c r="P297" s="1523"/>
      <c r="Q297" s="1357"/>
      <c r="R297" s="1357"/>
      <c r="S297" s="1357"/>
      <c r="T297" s="1357"/>
      <c r="U297" s="1357"/>
      <c r="V297" s="1357"/>
      <c r="W297" s="1357"/>
      <c r="X297" s="1357"/>
      <c r="Y297" s="1357"/>
      <c r="Z297" s="1357"/>
      <c r="AA297" s="1357"/>
      <c r="AB297" s="1357"/>
      <c r="AC297" s="1357"/>
    </row>
    <row r="298" ht="15.75" customHeight="1">
      <c r="A298" s="1525"/>
      <c r="B298" s="762" t="s">
        <v>1044</v>
      </c>
      <c r="C298" s="762" t="s">
        <v>2338</v>
      </c>
      <c r="D298" s="1529" t="s">
        <v>1045</v>
      </c>
      <c r="E298" s="1520"/>
      <c r="F298" s="1527">
        <v>300.0</v>
      </c>
      <c r="G298" s="653">
        <v>329.0</v>
      </c>
      <c r="H298" s="653">
        <v>329.0</v>
      </c>
      <c r="I298" s="1433">
        <v>54.36</v>
      </c>
      <c r="J298" s="1348">
        <f t="shared" si="145"/>
        <v>0.1652279635</v>
      </c>
      <c r="K298" s="785">
        <f t="shared" si="146"/>
        <v>284.64</v>
      </c>
      <c r="L298" s="532">
        <f t="shared" si="147"/>
        <v>5.236203091</v>
      </c>
      <c r="M298" s="963"/>
      <c r="N298" s="1374" t="s">
        <v>313</v>
      </c>
      <c r="O298" s="708">
        <v>339.0</v>
      </c>
      <c r="P298" s="1523"/>
      <c r="Q298" s="1357"/>
      <c r="R298" s="1357"/>
      <c r="S298" s="1357"/>
      <c r="T298" s="1357"/>
      <c r="U298" s="1357"/>
      <c r="V298" s="1357"/>
      <c r="W298" s="1357"/>
      <c r="X298" s="1357"/>
      <c r="Y298" s="1357"/>
      <c r="Z298" s="1357"/>
      <c r="AA298" s="1357"/>
      <c r="AB298" s="1357"/>
      <c r="AC298" s="1357"/>
    </row>
    <row r="299" ht="15.75" customHeight="1">
      <c r="A299" s="1525"/>
      <c r="B299" s="762" t="s">
        <v>1047</v>
      </c>
      <c r="C299" s="762" t="s">
        <v>2523</v>
      </c>
      <c r="D299" s="1529" t="s">
        <v>1048</v>
      </c>
      <c r="E299" s="1520"/>
      <c r="F299" s="1521">
        <v>300.0</v>
      </c>
      <c r="G299" s="665">
        <v>699.0</v>
      </c>
      <c r="H299" s="665">
        <v>699.0</v>
      </c>
      <c r="I299" s="1414">
        <v>122.41</v>
      </c>
      <c r="J299" s="1348">
        <f t="shared" si="145"/>
        <v>0.1751216023</v>
      </c>
      <c r="K299" s="647">
        <f t="shared" si="146"/>
        <v>676.59</v>
      </c>
      <c r="L299" s="787">
        <f t="shared" si="147"/>
        <v>5.527244506</v>
      </c>
      <c r="M299" s="963"/>
      <c r="N299" s="1374" t="s">
        <v>313</v>
      </c>
      <c r="O299" s="647">
        <v>799.0</v>
      </c>
      <c r="P299" s="1523"/>
      <c r="Q299" s="1357"/>
      <c r="R299" s="1357"/>
      <c r="S299" s="1357"/>
      <c r="T299" s="1357"/>
      <c r="U299" s="1357"/>
      <c r="V299" s="1357"/>
      <c r="W299" s="1357"/>
      <c r="X299" s="1357"/>
      <c r="Y299" s="1357"/>
      <c r="Z299" s="1357"/>
      <c r="AA299" s="1357"/>
      <c r="AB299" s="1357"/>
      <c r="AC299" s="1357"/>
    </row>
    <row r="300" ht="15.75" customHeight="1">
      <c r="A300" s="1525"/>
      <c r="B300" s="762" t="s">
        <v>1049</v>
      </c>
      <c r="C300" s="762" t="s">
        <v>2524</v>
      </c>
      <c r="D300" s="1529" t="s">
        <v>1050</v>
      </c>
      <c r="E300" s="1520"/>
      <c r="F300" s="1521">
        <v>300.0</v>
      </c>
      <c r="G300" s="665">
        <v>699.0</v>
      </c>
      <c r="H300" s="665">
        <v>699.0</v>
      </c>
      <c r="I300" s="1414">
        <v>90.76</v>
      </c>
      <c r="J300" s="1348">
        <f t="shared" si="145"/>
        <v>0.1298426323</v>
      </c>
      <c r="K300" s="647">
        <f t="shared" si="146"/>
        <v>708.24</v>
      </c>
      <c r="L300" s="787">
        <f t="shared" si="147"/>
        <v>7.803437638</v>
      </c>
      <c r="M300" s="963"/>
      <c r="N300" s="1374" t="s">
        <v>313</v>
      </c>
      <c r="O300" s="647">
        <v>799.0</v>
      </c>
      <c r="P300" s="1523"/>
      <c r="Q300" s="1357"/>
      <c r="R300" s="1357"/>
      <c r="S300" s="1357"/>
      <c r="T300" s="1357"/>
      <c r="U300" s="1357"/>
      <c r="V300" s="1357"/>
      <c r="W300" s="1357"/>
      <c r="X300" s="1357"/>
      <c r="Y300" s="1357"/>
      <c r="Z300" s="1357"/>
      <c r="AA300" s="1357"/>
      <c r="AB300" s="1357"/>
      <c r="AC300" s="1357"/>
    </row>
    <row r="301" ht="15.75" customHeight="1">
      <c r="A301" s="1296"/>
      <c r="B301" s="1532"/>
      <c r="C301" s="1297"/>
      <c r="D301" s="1533"/>
      <c r="E301" s="1296"/>
      <c r="F301" s="1296"/>
      <c r="G301" s="1534"/>
      <c r="H301" s="1534"/>
      <c r="I301" s="1535"/>
      <c r="J301" s="1296"/>
      <c r="K301" s="1296"/>
      <c r="L301" s="1297"/>
      <c r="M301" s="1297"/>
      <c r="N301" s="1297"/>
      <c r="O301" s="1296"/>
      <c r="P301" s="1297"/>
      <c r="Q301" s="1297"/>
      <c r="R301" s="1297"/>
      <c r="S301" s="1297"/>
      <c r="T301" s="1297"/>
      <c r="U301" s="1297"/>
      <c r="V301" s="1297"/>
      <c r="W301" s="1297"/>
      <c r="X301" s="1297"/>
      <c r="Y301" s="1297"/>
      <c r="Z301" s="1297"/>
      <c r="AA301" s="1297"/>
      <c r="AB301" s="1297"/>
      <c r="AC301" s="1297"/>
    </row>
    <row r="302" ht="15.75" customHeight="1">
      <c r="A302" s="562">
        <v>291.0</v>
      </c>
      <c r="B302" s="1392" t="s">
        <v>1051</v>
      </c>
      <c r="C302" s="794"/>
      <c r="D302" s="794"/>
      <c r="E302" s="794"/>
      <c r="F302" s="641"/>
      <c r="G302" s="744"/>
      <c r="H302" s="744"/>
      <c r="I302" s="539"/>
      <c r="J302" s="1418"/>
      <c r="K302" s="536"/>
      <c r="L302" s="701"/>
      <c r="M302" s="644"/>
      <c r="N302" s="958"/>
      <c r="O302" s="536"/>
      <c r="P302" s="536"/>
      <c r="Q302" s="701"/>
      <c r="R302" s="564"/>
      <c r="S302" s="564"/>
      <c r="T302" s="564"/>
      <c r="U302" s="564"/>
      <c r="V302" s="564"/>
      <c r="W302" s="564"/>
      <c r="X302" s="564"/>
      <c r="Y302" s="564"/>
      <c r="Z302" s="564"/>
      <c r="AA302" s="564"/>
      <c r="AB302" s="564"/>
      <c r="AC302" s="564"/>
    </row>
    <row r="303" ht="15.75" customHeight="1">
      <c r="A303" s="1536">
        <v>292.0</v>
      </c>
      <c r="B303" s="1392" t="s">
        <v>1052</v>
      </c>
      <c r="C303" s="89"/>
      <c r="D303" s="89"/>
      <c r="E303" s="89"/>
      <c r="F303" s="1413"/>
      <c r="G303" s="665"/>
      <c r="H303" s="665"/>
      <c r="I303" s="658"/>
      <c r="J303" s="1414"/>
      <c r="K303" s="536">
        <f>AVERAGE(K304:K306)</f>
        <v>0.09652509653</v>
      </c>
      <c r="L303" s="647">
        <f t="shared" ref="L303:L316" si="148">Q303-J303</f>
        <v>699</v>
      </c>
      <c r="M303" s="787" t="str">
        <f t="shared" ref="M303:M316" si="149">Q303/J303-1</f>
        <v>#DIV/0!</v>
      </c>
      <c r="N303" s="963"/>
      <c r="O303" s="710" t="s">
        <v>313</v>
      </c>
      <c r="P303" s="710" t="s">
        <v>313</v>
      </c>
      <c r="Q303" s="647">
        <v>699.0</v>
      </c>
      <c r="R303" s="564"/>
      <c r="S303" s="564"/>
      <c r="T303" s="564"/>
      <c r="U303" s="564"/>
      <c r="V303" s="564"/>
      <c r="W303" s="564"/>
      <c r="X303" s="564"/>
      <c r="Y303" s="564"/>
      <c r="Z303" s="564"/>
      <c r="AA303" s="564"/>
      <c r="AB303" s="564"/>
      <c r="AC303" s="564"/>
    </row>
    <row r="304" ht="15.75" customHeight="1">
      <c r="A304" s="1536">
        <v>293.0</v>
      </c>
      <c r="B304" s="86" t="s">
        <v>2557</v>
      </c>
      <c r="C304" s="826" t="s">
        <v>2558</v>
      </c>
      <c r="D304" s="89"/>
      <c r="E304" s="89"/>
      <c r="F304" s="1465">
        <v>350.0</v>
      </c>
      <c r="G304" s="665">
        <v>259.0</v>
      </c>
      <c r="H304" s="665">
        <v>259.0</v>
      </c>
      <c r="I304" s="658"/>
      <c r="J304" s="1424">
        <v>32.0</v>
      </c>
      <c r="K304" s="790">
        <f t="shared" ref="K304:K306" si="150">J304/H304</f>
        <v>0.1235521236</v>
      </c>
      <c r="L304" s="647">
        <f t="shared" si="148"/>
        <v>667</v>
      </c>
      <c r="M304" s="787">
        <f t="shared" si="149"/>
        <v>20.84375</v>
      </c>
      <c r="N304" s="963"/>
      <c r="O304" s="710" t="s">
        <v>313</v>
      </c>
      <c r="P304" s="710" t="s">
        <v>313</v>
      </c>
      <c r="Q304" s="647">
        <v>699.0</v>
      </c>
      <c r="R304" s="564"/>
      <c r="S304" s="564"/>
      <c r="T304" s="564"/>
      <c r="U304" s="564"/>
      <c r="V304" s="564"/>
      <c r="W304" s="564"/>
      <c r="X304" s="564"/>
      <c r="Y304" s="564"/>
      <c r="Z304" s="564"/>
      <c r="AA304" s="564"/>
      <c r="AB304" s="564"/>
      <c r="AC304" s="564"/>
    </row>
    <row r="305" ht="15.75" customHeight="1">
      <c r="A305" s="1536">
        <v>294.0</v>
      </c>
      <c r="B305" s="86" t="s">
        <v>2559</v>
      </c>
      <c r="C305" s="826" t="s">
        <v>2560</v>
      </c>
      <c r="D305" s="89"/>
      <c r="E305" s="89"/>
      <c r="F305" s="1465">
        <v>300.0</v>
      </c>
      <c r="G305" s="665">
        <v>259.0</v>
      </c>
      <c r="H305" s="665">
        <v>259.0</v>
      </c>
      <c r="I305" s="658"/>
      <c r="J305" s="1424">
        <v>25.0</v>
      </c>
      <c r="K305" s="790">
        <f t="shared" si="150"/>
        <v>0.09652509653</v>
      </c>
      <c r="L305" s="647">
        <f t="shared" si="148"/>
        <v>674</v>
      </c>
      <c r="M305" s="787">
        <f t="shared" si="149"/>
        <v>26.96</v>
      </c>
      <c r="N305" s="963"/>
      <c r="O305" s="710" t="s">
        <v>313</v>
      </c>
      <c r="P305" s="710" t="s">
        <v>313</v>
      </c>
      <c r="Q305" s="647">
        <v>699.0</v>
      </c>
      <c r="R305" s="564"/>
      <c r="S305" s="564"/>
      <c r="T305" s="564"/>
      <c r="U305" s="564"/>
      <c r="V305" s="564"/>
      <c r="W305" s="564"/>
      <c r="X305" s="564"/>
      <c r="Y305" s="564"/>
      <c r="Z305" s="564"/>
      <c r="AA305" s="564"/>
      <c r="AB305" s="564"/>
      <c r="AC305" s="564"/>
    </row>
    <row r="306" ht="15.75" customHeight="1">
      <c r="A306" s="1536">
        <v>295.0</v>
      </c>
      <c r="B306" s="86" t="s">
        <v>2561</v>
      </c>
      <c r="C306" s="826" t="s">
        <v>2562</v>
      </c>
      <c r="D306" s="89"/>
      <c r="E306" s="89"/>
      <c r="F306" s="1465">
        <v>250.0</v>
      </c>
      <c r="G306" s="665">
        <v>259.0</v>
      </c>
      <c r="H306" s="665">
        <v>259.0</v>
      </c>
      <c r="I306" s="658"/>
      <c r="J306" s="1424">
        <v>18.0</v>
      </c>
      <c r="K306" s="790">
        <f t="shared" si="150"/>
        <v>0.0694980695</v>
      </c>
      <c r="L306" s="647">
        <f t="shared" si="148"/>
        <v>681</v>
      </c>
      <c r="M306" s="787">
        <f t="shared" si="149"/>
        <v>37.83333333</v>
      </c>
      <c r="N306" s="963"/>
      <c r="O306" s="710" t="s">
        <v>313</v>
      </c>
      <c r="P306" s="710" t="s">
        <v>313</v>
      </c>
      <c r="Q306" s="647">
        <v>699.0</v>
      </c>
      <c r="R306" s="564"/>
      <c r="S306" s="564"/>
      <c r="T306" s="564"/>
      <c r="U306" s="564"/>
      <c r="V306" s="564"/>
      <c r="W306" s="564"/>
      <c r="X306" s="564"/>
      <c r="Y306" s="564"/>
      <c r="Z306" s="564"/>
      <c r="AA306" s="564"/>
      <c r="AB306" s="564"/>
      <c r="AC306" s="564"/>
    </row>
    <row r="307" ht="15.75" customHeight="1">
      <c r="A307" s="1536">
        <v>296.0</v>
      </c>
      <c r="B307" s="1392" t="s">
        <v>1032</v>
      </c>
      <c r="C307" s="797"/>
      <c r="D307" s="675"/>
      <c r="E307" s="675"/>
      <c r="F307" s="641"/>
      <c r="G307" s="744"/>
      <c r="H307" s="744"/>
      <c r="I307" s="539"/>
      <c r="J307" s="1418"/>
      <c r="K307" s="536">
        <f>AVERAGE(K308:K312)</f>
        <v>0.1912312519</v>
      </c>
      <c r="L307" s="701">
        <f t="shared" si="148"/>
        <v>699</v>
      </c>
      <c r="M307" s="644" t="str">
        <f t="shared" si="149"/>
        <v>#DIV/0!</v>
      </c>
      <c r="N307" s="958"/>
      <c r="O307" s="536" t="s">
        <v>313</v>
      </c>
      <c r="P307" s="536" t="s">
        <v>313</v>
      </c>
      <c r="Q307" s="701">
        <v>699.0</v>
      </c>
      <c r="R307" s="564"/>
      <c r="S307" s="564"/>
      <c r="T307" s="564"/>
      <c r="U307" s="564"/>
      <c r="V307" s="564"/>
      <c r="W307" s="564"/>
      <c r="X307" s="564"/>
      <c r="Y307" s="564"/>
      <c r="Z307" s="564"/>
      <c r="AA307" s="564"/>
      <c r="AB307" s="564"/>
      <c r="AC307" s="564"/>
    </row>
    <row r="308" ht="15.75" customHeight="1">
      <c r="A308" s="1536">
        <v>297.0</v>
      </c>
      <c r="B308" s="86" t="s">
        <v>980</v>
      </c>
      <c r="C308" s="826" t="s">
        <v>2563</v>
      </c>
      <c r="D308" s="89"/>
      <c r="E308" s="89"/>
      <c r="F308" s="1465">
        <v>300.0</v>
      </c>
      <c r="G308" s="665">
        <v>399.0</v>
      </c>
      <c r="H308" s="665">
        <v>399.0</v>
      </c>
      <c r="I308" s="658"/>
      <c r="J308" s="1424">
        <v>78.0</v>
      </c>
      <c r="K308" s="790">
        <f t="shared" ref="K308:K312" si="151">J308/H308</f>
        <v>0.1954887218</v>
      </c>
      <c r="L308" s="647">
        <f t="shared" si="148"/>
        <v>621</v>
      </c>
      <c r="M308" s="787">
        <f t="shared" si="149"/>
        <v>7.961538462</v>
      </c>
      <c r="N308" s="963"/>
      <c r="O308" s="710" t="s">
        <v>313</v>
      </c>
      <c r="P308" s="710" t="s">
        <v>313</v>
      </c>
      <c r="Q308" s="647">
        <v>699.0</v>
      </c>
      <c r="R308" s="564"/>
      <c r="S308" s="564"/>
      <c r="T308" s="564"/>
      <c r="U308" s="564"/>
      <c r="V308" s="564"/>
      <c r="W308" s="564"/>
      <c r="X308" s="564"/>
      <c r="Y308" s="564"/>
      <c r="Z308" s="564"/>
      <c r="AA308" s="564"/>
      <c r="AB308" s="564"/>
      <c r="AC308" s="564"/>
    </row>
    <row r="309" ht="15.75" customHeight="1">
      <c r="A309" s="1536">
        <v>298.0</v>
      </c>
      <c r="B309" s="816" t="s">
        <v>2564</v>
      </c>
      <c r="C309" s="848" t="s">
        <v>2565</v>
      </c>
      <c r="D309" s="805"/>
      <c r="E309" s="805"/>
      <c r="F309" s="1465">
        <v>250.0</v>
      </c>
      <c r="G309" s="665">
        <v>339.0</v>
      </c>
      <c r="H309" s="665">
        <v>339.0</v>
      </c>
      <c r="I309" s="658"/>
      <c r="J309" s="1424">
        <v>60.0</v>
      </c>
      <c r="K309" s="790">
        <f t="shared" si="151"/>
        <v>0.1769911504</v>
      </c>
      <c r="L309" s="647">
        <f t="shared" si="148"/>
        <v>639</v>
      </c>
      <c r="M309" s="787">
        <f t="shared" si="149"/>
        <v>10.65</v>
      </c>
      <c r="N309" s="963"/>
      <c r="O309" s="710" t="s">
        <v>313</v>
      </c>
      <c r="P309" s="710" t="s">
        <v>313</v>
      </c>
      <c r="Q309" s="647">
        <v>699.0</v>
      </c>
      <c r="R309" s="564"/>
      <c r="S309" s="564"/>
      <c r="T309" s="564"/>
      <c r="U309" s="564"/>
      <c r="V309" s="564"/>
      <c r="W309" s="564"/>
      <c r="X309" s="564"/>
      <c r="Y309" s="564"/>
      <c r="Z309" s="564"/>
      <c r="AA309" s="564"/>
      <c r="AB309" s="564"/>
      <c r="AC309" s="564"/>
    </row>
    <row r="310" ht="15.75" customHeight="1">
      <c r="A310" s="1536">
        <v>299.0</v>
      </c>
      <c r="B310" s="816" t="s">
        <v>2566</v>
      </c>
      <c r="C310" s="848" t="s">
        <v>2567</v>
      </c>
      <c r="D310" s="805"/>
      <c r="E310" s="805"/>
      <c r="F310" s="1465">
        <v>250.0</v>
      </c>
      <c r="G310" s="665">
        <v>359.0</v>
      </c>
      <c r="H310" s="665">
        <v>359.0</v>
      </c>
      <c r="I310" s="658"/>
      <c r="J310" s="1424">
        <v>75.0</v>
      </c>
      <c r="K310" s="790">
        <f t="shared" si="151"/>
        <v>0.208913649</v>
      </c>
      <c r="L310" s="647">
        <f t="shared" si="148"/>
        <v>624</v>
      </c>
      <c r="M310" s="787">
        <f t="shared" si="149"/>
        <v>8.32</v>
      </c>
      <c r="N310" s="963"/>
      <c r="O310" s="710" t="s">
        <v>313</v>
      </c>
      <c r="P310" s="710" t="s">
        <v>313</v>
      </c>
      <c r="Q310" s="647">
        <v>699.0</v>
      </c>
      <c r="R310" s="564"/>
      <c r="S310" s="564"/>
      <c r="T310" s="564"/>
      <c r="U310" s="564"/>
      <c r="V310" s="564"/>
      <c r="W310" s="564"/>
      <c r="X310" s="564"/>
      <c r="Y310" s="564"/>
      <c r="Z310" s="564"/>
      <c r="AA310" s="564"/>
      <c r="AB310" s="564"/>
      <c r="AC310" s="564"/>
    </row>
    <row r="311" ht="15.75" customHeight="1">
      <c r="A311" s="1536">
        <v>300.0</v>
      </c>
      <c r="B311" s="816" t="s">
        <v>2568</v>
      </c>
      <c r="C311" s="848" t="s">
        <v>2569</v>
      </c>
      <c r="D311" s="805"/>
      <c r="E311" s="805"/>
      <c r="F311" s="1465">
        <v>100.0</v>
      </c>
      <c r="G311" s="665">
        <v>359.0</v>
      </c>
      <c r="H311" s="665">
        <v>359.0</v>
      </c>
      <c r="I311" s="658"/>
      <c r="J311" s="1424">
        <v>71.0</v>
      </c>
      <c r="K311" s="790">
        <f t="shared" si="151"/>
        <v>0.1977715877</v>
      </c>
      <c r="L311" s="647">
        <f t="shared" si="148"/>
        <v>628</v>
      </c>
      <c r="M311" s="787">
        <f t="shared" si="149"/>
        <v>8.845070423</v>
      </c>
      <c r="N311" s="963"/>
      <c r="O311" s="710" t="s">
        <v>313</v>
      </c>
      <c r="P311" s="710" t="s">
        <v>313</v>
      </c>
      <c r="Q311" s="647">
        <v>699.0</v>
      </c>
      <c r="R311" s="564"/>
      <c r="S311" s="564"/>
      <c r="T311" s="564"/>
      <c r="U311" s="564"/>
      <c r="V311" s="564"/>
      <c r="W311" s="564"/>
      <c r="X311" s="564"/>
      <c r="Y311" s="564"/>
      <c r="Z311" s="564"/>
      <c r="AA311" s="564"/>
      <c r="AB311" s="564"/>
      <c r="AC311" s="564"/>
    </row>
    <row r="312" ht="15.75" customHeight="1">
      <c r="A312" s="1536">
        <v>301.0</v>
      </c>
      <c r="B312" s="816" t="s">
        <v>1217</v>
      </c>
      <c r="C312" s="800"/>
      <c r="D312" s="805"/>
      <c r="E312" s="805"/>
      <c r="F312" s="1465">
        <v>200.0</v>
      </c>
      <c r="G312" s="665">
        <v>339.0</v>
      </c>
      <c r="H312" s="665">
        <v>339.0</v>
      </c>
      <c r="I312" s="658"/>
      <c r="J312" s="1424">
        <v>60.0</v>
      </c>
      <c r="K312" s="790">
        <f t="shared" si="151"/>
        <v>0.1769911504</v>
      </c>
      <c r="L312" s="647">
        <f t="shared" si="148"/>
        <v>639</v>
      </c>
      <c r="M312" s="787">
        <f t="shared" si="149"/>
        <v>10.65</v>
      </c>
      <c r="N312" s="963"/>
      <c r="O312" s="710" t="s">
        <v>313</v>
      </c>
      <c r="P312" s="710" t="s">
        <v>313</v>
      </c>
      <c r="Q312" s="647">
        <v>699.0</v>
      </c>
      <c r="R312" s="564"/>
      <c r="S312" s="564"/>
      <c r="T312" s="564"/>
      <c r="U312" s="564"/>
      <c r="V312" s="564"/>
      <c r="W312" s="564"/>
      <c r="X312" s="564"/>
      <c r="Y312" s="564"/>
      <c r="Z312" s="564"/>
      <c r="AA312" s="564"/>
      <c r="AB312" s="564"/>
      <c r="AC312" s="564"/>
    </row>
    <row r="313" ht="15.75" customHeight="1">
      <c r="A313" s="1536">
        <v>302.0</v>
      </c>
      <c r="B313" s="1392" t="s">
        <v>1053</v>
      </c>
      <c r="C313" s="797"/>
      <c r="D313" s="675"/>
      <c r="E313" s="675"/>
      <c r="F313" s="641"/>
      <c r="G313" s="744"/>
      <c r="H313" s="744"/>
      <c r="I313" s="539"/>
      <c r="J313" s="1418"/>
      <c r="K313" s="536">
        <f>AVERAGE(K314:K317)</f>
        <v>0.1675977654</v>
      </c>
      <c r="L313" s="701">
        <f t="shared" si="148"/>
        <v>699</v>
      </c>
      <c r="M313" s="644" t="str">
        <f t="shared" si="149"/>
        <v>#DIV/0!</v>
      </c>
      <c r="N313" s="958"/>
      <c r="O313" s="536" t="s">
        <v>313</v>
      </c>
      <c r="P313" s="536" t="s">
        <v>313</v>
      </c>
      <c r="Q313" s="701">
        <v>699.0</v>
      </c>
      <c r="R313" s="564"/>
      <c r="S313" s="564"/>
      <c r="T313" s="564"/>
      <c r="U313" s="564"/>
      <c r="V313" s="564"/>
      <c r="W313" s="564"/>
      <c r="X313" s="564"/>
      <c r="Y313" s="564"/>
      <c r="Z313" s="564"/>
      <c r="AA313" s="564"/>
      <c r="AB313" s="564"/>
      <c r="AC313" s="564"/>
    </row>
    <row r="314" ht="15.75" customHeight="1">
      <c r="A314" s="1536">
        <v>303.0</v>
      </c>
      <c r="B314" s="816" t="s">
        <v>1054</v>
      </c>
      <c r="C314" s="800"/>
      <c r="D314" s="805"/>
      <c r="E314" s="805"/>
      <c r="F314" s="1465">
        <v>50.0</v>
      </c>
      <c r="G314" s="665">
        <v>179.0</v>
      </c>
      <c r="H314" s="665">
        <v>179.0</v>
      </c>
      <c r="I314" s="658"/>
      <c r="J314" s="1424">
        <v>25.0</v>
      </c>
      <c r="K314" s="790">
        <f t="shared" ref="K314:K316" si="152">J314/H314</f>
        <v>0.1396648045</v>
      </c>
      <c r="L314" s="647">
        <f t="shared" si="148"/>
        <v>674</v>
      </c>
      <c r="M314" s="787">
        <f t="shared" si="149"/>
        <v>26.96</v>
      </c>
      <c r="N314" s="963"/>
      <c r="O314" s="710" t="s">
        <v>313</v>
      </c>
      <c r="P314" s="710" t="s">
        <v>313</v>
      </c>
      <c r="Q314" s="647">
        <v>699.0</v>
      </c>
      <c r="R314" s="564"/>
      <c r="S314" s="564"/>
      <c r="T314" s="564"/>
      <c r="U314" s="564"/>
      <c r="V314" s="564"/>
      <c r="W314" s="564"/>
      <c r="X314" s="564"/>
      <c r="Y314" s="564"/>
      <c r="Z314" s="564"/>
      <c r="AA314" s="564"/>
      <c r="AB314" s="564"/>
      <c r="AC314" s="564"/>
    </row>
    <row r="315" ht="15.75" customHeight="1">
      <c r="A315" s="1536">
        <v>304.0</v>
      </c>
      <c r="B315" s="816" t="s">
        <v>2100</v>
      </c>
      <c r="C315" s="800"/>
      <c r="D315" s="805"/>
      <c r="E315" s="805"/>
      <c r="F315" s="1465">
        <v>50.0</v>
      </c>
      <c r="G315" s="665">
        <v>179.0</v>
      </c>
      <c r="H315" s="665">
        <v>179.0</v>
      </c>
      <c r="I315" s="658"/>
      <c r="J315" s="1424">
        <v>33.0</v>
      </c>
      <c r="K315" s="790">
        <f t="shared" si="152"/>
        <v>0.1843575419</v>
      </c>
      <c r="L315" s="647">
        <f t="shared" si="148"/>
        <v>666</v>
      </c>
      <c r="M315" s="787">
        <f t="shared" si="149"/>
        <v>20.18181818</v>
      </c>
      <c r="N315" s="963"/>
      <c r="O315" s="710" t="s">
        <v>313</v>
      </c>
      <c r="P315" s="710" t="s">
        <v>313</v>
      </c>
      <c r="Q315" s="647">
        <v>699.0</v>
      </c>
      <c r="R315" s="564"/>
      <c r="S315" s="564"/>
      <c r="T315" s="564"/>
      <c r="U315" s="564"/>
      <c r="V315" s="564"/>
      <c r="W315" s="564"/>
      <c r="X315" s="564"/>
      <c r="Y315" s="564"/>
      <c r="Z315" s="564"/>
      <c r="AA315" s="564"/>
      <c r="AB315" s="564"/>
      <c r="AC315" s="564"/>
    </row>
    <row r="316" ht="15.75" customHeight="1">
      <c r="A316" s="1536">
        <v>305.0</v>
      </c>
      <c r="B316" s="816" t="s">
        <v>843</v>
      </c>
      <c r="C316" s="800"/>
      <c r="D316" s="805"/>
      <c r="E316" s="805"/>
      <c r="F316" s="1465">
        <v>50.0</v>
      </c>
      <c r="G316" s="665">
        <v>179.0</v>
      </c>
      <c r="H316" s="665">
        <v>179.0</v>
      </c>
      <c r="I316" s="658"/>
      <c r="J316" s="1424">
        <v>32.0</v>
      </c>
      <c r="K316" s="790">
        <f t="shared" si="152"/>
        <v>0.1787709497</v>
      </c>
      <c r="L316" s="647">
        <f t="shared" si="148"/>
        <v>667</v>
      </c>
      <c r="M316" s="787">
        <f t="shared" si="149"/>
        <v>20.84375</v>
      </c>
      <c r="N316" s="963"/>
      <c r="O316" s="710" t="s">
        <v>313</v>
      </c>
      <c r="P316" s="710" t="s">
        <v>313</v>
      </c>
      <c r="Q316" s="647">
        <v>699.0</v>
      </c>
      <c r="R316" s="564"/>
      <c r="S316" s="564"/>
      <c r="T316" s="564"/>
      <c r="U316" s="564"/>
      <c r="V316" s="564"/>
      <c r="W316" s="564"/>
      <c r="X316" s="564"/>
      <c r="Y316" s="564"/>
      <c r="Z316" s="564"/>
      <c r="AA316" s="564"/>
      <c r="AB316" s="564"/>
      <c r="AC316" s="564"/>
    </row>
    <row r="317" ht="15.75" customHeight="1">
      <c r="A317" s="1296"/>
      <c r="B317" s="1532"/>
      <c r="C317" s="1297"/>
      <c r="D317" s="1533"/>
      <c r="E317" s="1296"/>
      <c r="F317" s="1296"/>
      <c r="G317" s="1534"/>
      <c r="H317" s="1534"/>
      <c r="I317" s="1535"/>
      <c r="J317" s="1296"/>
      <c r="K317" s="1296"/>
      <c r="L317" s="1297"/>
      <c r="M317" s="1297"/>
      <c r="N317" s="1297"/>
      <c r="O317" s="1296"/>
      <c r="P317" s="1297"/>
      <c r="Q317" s="1297"/>
      <c r="R317" s="1297"/>
      <c r="S317" s="1297"/>
      <c r="T317" s="1297"/>
      <c r="U317" s="1297"/>
      <c r="V317" s="1297"/>
      <c r="W317" s="1297"/>
      <c r="X317" s="1297"/>
      <c r="Y317" s="1297"/>
      <c r="Z317" s="1297"/>
      <c r="AA317" s="1297"/>
      <c r="AB317" s="1297"/>
      <c r="AC317" s="1297"/>
    </row>
    <row r="318" ht="15.75" customHeight="1">
      <c r="A318" s="1296"/>
      <c r="B318" s="1532"/>
      <c r="C318" s="1297"/>
      <c r="D318" s="1533"/>
      <c r="E318" s="1296"/>
      <c r="F318" s="1296"/>
      <c r="G318" s="1534"/>
      <c r="H318" s="1534"/>
      <c r="I318" s="1535"/>
      <c r="J318" s="1296"/>
      <c r="K318" s="1296"/>
      <c r="L318" s="1297"/>
      <c r="M318" s="1297"/>
      <c r="N318" s="1297"/>
      <c r="O318" s="1296"/>
      <c r="P318" s="1297"/>
      <c r="Q318" s="1297"/>
      <c r="R318" s="1297"/>
      <c r="S318" s="1297"/>
      <c r="T318" s="1297"/>
      <c r="U318" s="1297"/>
      <c r="V318" s="1297"/>
      <c r="W318" s="1297"/>
      <c r="X318" s="1297"/>
      <c r="Y318" s="1297"/>
      <c r="Z318" s="1297"/>
      <c r="AA318" s="1297"/>
      <c r="AB318" s="1297"/>
      <c r="AC318" s="1297"/>
    </row>
    <row r="319" ht="15.75" customHeight="1">
      <c r="A319" s="1296"/>
      <c r="B319" s="1532"/>
      <c r="C319" s="1297"/>
      <c r="D319" s="1533"/>
      <c r="E319" s="1296"/>
      <c r="F319" s="1296"/>
      <c r="G319" s="1534"/>
      <c r="H319" s="1534"/>
      <c r="I319" s="1535"/>
      <c r="J319" s="1296"/>
      <c r="K319" s="1296"/>
      <c r="L319" s="1297"/>
      <c r="M319" s="1297"/>
      <c r="N319" s="1297"/>
      <c r="O319" s="1296"/>
      <c r="P319" s="1297"/>
      <c r="Q319" s="1297"/>
      <c r="R319" s="1297"/>
      <c r="S319" s="1297"/>
      <c r="T319" s="1297"/>
      <c r="U319" s="1297"/>
      <c r="V319" s="1297"/>
      <c r="W319" s="1297"/>
      <c r="X319" s="1297"/>
      <c r="Y319" s="1297"/>
      <c r="Z319" s="1297"/>
      <c r="AA319" s="1297"/>
      <c r="AB319" s="1297"/>
      <c r="AC319" s="1297"/>
    </row>
    <row r="320" ht="15.75" customHeight="1">
      <c r="A320" s="1296"/>
      <c r="B320" s="1532"/>
      <c r="C320" s="1297"/>
      <c r="D320" s="1533"/>
      <c r="E320" s="1296"/>
      <c r="F320" s="1296"/>
      <c r="G320" s="1534"/>
      <c r="H320" s="1534"/>
      <c r="I320" s="1535"/>
      <c r="J320" s="1296"/>
      <c r="K320" s="1296"/>
      <c r="L320" s="1297"/>
      <c r="M320" s="1297"/>
      <c r="N320" s="1297"/>
      <c r="O320" s="1296"/>
      <c r="P320" s="1297"/>
      <c r="Q320" s="1297"/>
      <c r="R320" s="1297"/>
      <c r="S320" s="1297"/>
      <c r="T320" s="1297"/>
      <c r="U320" s="1297"/>
      <c r="V320" s="1297"/>
      <c r="W320" s="1297"/>
      <c r="X320" s="1297"/>
      <c r="Y320" s="1297"/>
      <c r="Z320" s="1297"/>
      <c r="AA320" s="1297"/>
      <c r="AB320" s="1297"/>
      <c r="AC320" s="1297"/>
    </row>
    <row r="321" ht="15.75" customHeight="1">
      <c r="A321" s="1296"/>
      <c r="B321" s="1532"/>
      <c r="C321" s="1297"/>
      <c r="D321" s="1533"/>
      <c r="E321" s="1296"/>
      <c r="F321" s="1296"/>
      <c r="G321" s="1534"/>
      <c r="H321" s="1534"/>
      <c r="I321" s="1535"/>
      <c r="J321" s="1296"/>
      <c r="K321" s="1296"/>
      <c r="L321" s="1297"/>
      <c r="M321" s="1297"/>
      <c r="N321" s="1297"/>
      <c r="O321" s="1296"/>
      <c r="P321" s="1297"/>
      <c r="Q321" s="1297"/>
      <c r="R321" s="1297"/>
      <c r="S321" s="1297"/>
      <c r="T321" s="1297"/>
      <c r="U321" s="1297"/>
      <c r="V321" s="1297"/>
      <c r="W321" s="1297"/>
      <c r="X321" s="1297"/>
      <c r="Y321" s="1297"/>
      <c r="Z321" s="1297"/>
      <c r="AA321" s="1297"/>
      <c r="AB321" s="1297"/>
      <c r="AC321" s="1297"/>
    </row>
    <row r="322" ht="15.75" customHeight="1">
      <c r="A322" s="1296"/>
      <c r="B322" s="1532"/>
      <c r="C322" s="1297"/>
      <c r="D322" s="1533"/>
      <c r="E322" s="1296"/>
      <c r="F322" s="1296"/>
      <c r="G322" s="1534"/>
      <c r="H322" s="1534"/>
      <c r="I322" s="1535"/>
      <c r="J322" s="1296"/>
      <c r="K322" s="1296"/>
      <c r="L322" s="1297"/>
      <c r="M322" s="1297"/>
      <c r="N322" s="1297"/>
      <c r="O322" s="1296"/>
      <c r="P322" s="1297"/>
      <c r="Q322" s="1297"/>
      <c r="R322" s="1297"/>
      <c r="S322" s="1297"/>
      <c r="T322" s="1297"/>
      <c r="U322" s="1297"/>
      <c r="V322" s="1297"/>
      <c r="W322" s="1297"/>
      <c r="X322" s="1297"/>
      <c r="Y322" s="1297"/>
      <c r="Z322" s="1297"/>
      <c r="AA322" s="1297"/>
      <c r="AB322" s="1297"/>
      <c r="AC322" s="1297"/>
    </row>
    <row r="323" ht="15.75" customHeight="1">
      <c r="A323" s="1296"/>
      <c r="B323" s="1532"/>
      <c r="C323" s="1297"/>
      <c r="D323" s="1533"/>
      <c r="E323" s="1296"/>
      <c r="F323" s="1296"/>
      <c r="G323" s="1534"/>
      <c r="H323" s="1534"/>
      <c r="I323" s="1535"/>
      <c r="J323" s="1296"/>
      <c r="K323" s="1296"/>
      <c r="L323" s="1297"/>
      <c r="M323" s="1297"/>
      <c r="N323" s="1297"/>
      <c r="O323" s="1296"/>
      <c r="P323" s="1297"/>
      <c r="Q323" s="1297"/>
      <c r="R323" s="1297"/>
      <c r="S323" s="1297"/>
      <c r="T323" s="1297"/>
      <c r="U323" s="1297"/>
      <c r="V323" s="1297"/>
      <c r="W323" s="1297"/>
      <c r="X323" s="1297"/>
      <c r="Y323" s="1297"/>
      <c r="Z323" s="1297"/>
      <c r="AA323" s="1297"/>
      <c r="AB323" s="1297"/>
      <c r="AC323" s="1297"/>
    </row>
    <row r="324" ht="15.75" customHeight="1">
      <c r="A324" s="1296"/>
      <c r="B324" s="1532"/>
      <c r="C324" s="1297"/>
      <c r="D324" s="1533"/>
      <c r="E324" s="1296"/>
      <c r="F324" s="1296"/>
      <c r="G324" s="1534"/>
      <c r="H324" s="1534"/>
      <c r="I324" s="1535"/>
      <c r="J324" s="1296"/>
      <c r="K324" s="1296"/>
      <c r="L324" s="1297"/>
      <c r="M324" s="1297"/>
      <c r="N324" s="1297"/>
      <c r="O324" s="1296"/>
      <c r="P324" s="1297"/>
      <c r="Q324" s="1297"/>
      <c r="R324" s="1297"/>
      <c r="S324" s="1297"/>
      <c r="T324" s="1297"/>
      <c r="U324" s="1297"/>
      <c r="V324" s="1297"/>
      <c r="W324" s="1297"/>
      <c r="X324" s="1297"/>
      <c r="Y324" s="1297"/>
      <c r="Z324" s="1297"/>
      <c r="AA324" s="1297"/>
      <c r="AB324" s="1297"/>
      <c r="AC324" s="1297"/>
    </row>
    <row r="325" ht="15.75" customHeight="1">
      <c r="A325" s="1296"/>
      <c r="B325" s="1532"/>
      <c r="C325" s="1297"/>
      <c r="D325" s="1533"/>
      <c r="E325" s="1296"/>
      <c r="F325" s="1296"/>
      <c r="G325" s="1534"/>
      <c r="H325" s="1534"/>
      <c r="I325" s="1535"/>
      <c r="J325" s="1296"/>
      <c r="K325" s="1296"/>
      <c r="L325" s="1297"/>
      <c r="M325" s="1297"/>
      <c r="N325" s="1297"/>
      <c r="O325" s="1296"/>
      <c r="P325" s="1297"/>
      <c r="Q325" s="1297"/>
      <c r="R325" s="1297"/>
      <c r="S325" s="1297"/>
      <c r="T325" s="1297"/>
      <c r="U325" s="1297"/>
      <c r="V325" s="1297"/>
      <c r="W325" s="1297"/>
      <c r="X325" s="1297"/>
      <c r="Y325" s="1297"/>
      <c r="Z325" s="1297"/>
      <c r="AA325" s="1297"/>
      <c r="AB325" s="1297"/>
      <c r="AC325" s="1297"/>
    </row>
    <row r="326" ht="15.75" customHeight="1">
      <c r="A326" s="1296"/>
      <c r="B326" s="1532"/>
      <c r="C326" s="1297"/>
      <c r="D326" s="1533"/>
      <c r="E326" s="1296"/>
      <c r="F326" s="1296"/>
      <c r="G326" s="1534"/>
      <c r="H326" s="1534"/>
      <c r="I326" s="1535"/>
      <c r="J326" s="1296"/>
      <c r="K326" s="1296"/>
      <c r="L326" s="1297"/>
      <c r="M326" s="1297"/>
      <c r="N326" s="1297"/>
      <c r="O326" s="1296"/>
      <c r="P326" s="1297"/>
      <c r="Q326" s="1297"/>
      <c r="R326" s="1297"/>
      <c r="S326" s="1297"/>
      <c r="T326" s="1297"/>
      <c r="U326" s="1297"/>
      <c r="V326" s="1297"/>
      <c r="W326" s="1297"/>
      <c r="X326" s="1297"/>
      <c r="Y326" s="1297"/>
      <c r="Z326" s="1297"/>
      <c r="AA326" s="1297"/>
      <c r="AB326" s="1297"/>
      <c r="AC326" s="1297"/>
    </row>
    <row r="327" ht="15.75" customHeight="1">
      <c r="A327" s="1296"/>
      <c r="B327" s="1532"/>
      <c r="C327" s="1297"/>
      <c r="D327" s="1533"/>
      <c r="E327" s="1296"/>
      <c r="F327" s="1296"/>
      <c r="G327" s="1534"/>
      <c r="H327" s="1534"/>
      <c r="I327" s="1535"/>
      <c r="J327" s="1296"/>
      <c r="K327" s="1296"/>
      <c r="L327" s="1297"/>
      <c r="M327" s="1297"/>
      <c r="N327" s="1297"/>
      <c r="O327" s="1296"/>
      <c r="P327" s="1297"/>
      <c r="Q327" s="1297"/>
      <c r="R327" s="1297"/>
      <c r="S327" s="1297"/>
      <c r="T327" s="1297"/>
      <c r="U327" s="1297"/>
      <c r="V327" s="1297"/>
      <c r="W327" s="1297"/>
      <c r="X327" s="1297"/>
      <c r="Y327" s="1297"/>
      <c r="Z327" s="1297"/>
      <c r="AA327" s="1297"/>
      <c r="AB327" s="1297"/>
      <c r="AC327" s="1297"/>
    </row>
    <row r="328" ht="15.75" customHeight="1">
      <c r="A328" s="1296"/>
      <c r="B328" s="1532"/>
      <c r="C328" s="1297"/>
      <c r="D328" s="1533"/>
      <c r="E328" s="1296"/>
      <c r="F328" s="1296"/>
      <c r="G328" s="1534"/>
      <c r="H328" s="1534"/>
      <c r="I328" s="1535"/>
      <c r="J328" s="1296"/>
      <c r="K328" s="1296"/>
      <c r="L328" s="1297"/>
      <c r="M328" s="1297"/>
      <c r="N328" s="1297"/>
      <c r="O328" s="1296"/>
      <c r="P328" s="1297"/>
      <c r="Q328" s="1297"/>
      <c r="R328" s="1297"/>
      <c r="S328" s="1297"/>
      <c r="T328" s="1297"/>
      <c r="U328" s="1297"/>
      <c r="V328" s="1297"/>
      <c r="W328" s="1297"/>
      <c r="X328" s="1297"/>
      <c r="Y328" s="1297"/>
      <c r="Z328" s="1297"/>
      <c r="AA328" s="1297"/>
      <c r="AB328" s="1297"/>
      <c r="AC328" s="1297"/>
    </row>
    <row r="329" ht="15.75" customHeight="1">
      <c r="A329" s="1296"/>
      <c r="B329" s="1532"/>
      <c r="C329" s="1297"/>
      <c r="D329" s="1533"/>
      <c r="E329" s="1296"/>
      <c r="F329" s="1296"/>
      <c r="G329" s="1534"/>
      <c r="H329" s="1534"/>
      <c r="I329" s="1535"/>
      <c r="J329" s="1296"/>
      <c r="K329" s="1296"/>
      <c r="L329" s="1297"/>
      <c r="M329" s="1297"/>
      <c r="N329" s="1297"/>
      <c r="O329" s="1296"/>
      <c r="P329" s="1297"/>
      <c r="Q329" s="1297"/>
      <c r="R329" s="1297"/>
      <c r="S329" s="1297"/>
      <c r="T329" s="1297"/>
      <c r="U329" s="1297"/>
      <c r="V329" s="1297"/>
      <c r="W329" s="1297"/>
      <c r="X329" s="1297"/>
      <c r="Y329" s="1297"/>
      <c r="Z329" s="1297"/>
      <c r="AA329" s="1297"/>
      <c r="AB329" s="1297"/>
      <c r="AC329" s="1297"/>
    </row>
    <row r="330" ht="15.75" customHeight="1">
      <c r="A330" s="1296"/>
      <c r="B330" s="1532"/>
      <c r="C330" s="1297"/>
      <c r="D330" s="1533"/>
      <c r="E330" s="1296"/>
      <c r="F330" s="1296"/>
      <c r="G330" s="1534"/>
      <c r="H330" s="1534"/>
      <c r="I330" s="1535"/>
      <c r="J330" s="1296"/>
      <c r="K330" s="1296"/>
      <c r="L330" s="1297"/>
      <c r="M330" s="1297"/>
      <c r="N330" s="1297"/>
      <c r="O330" s="1296"/>
      <c r="P330" s="1297"/>
      <c r="Q330" s="1297"/>
      <c r="R330" s="1297"/>
      <c r="S330" s="1297"/>
      <c r="T330" s="1297"/>
      <c r="U330" s="1297"/>
      <c r="V330" s="1297"/>
      <c r="W330" s="1297"/>
      <c r="X330" s="1297"/>
      <c r="Y330" s="1297"/>
      <c r="Z330" s="1297"/>
      <c r="AA330" s="1297"/>
      <c r="AB330" s="1297"/>
      <c r="AC330" s="1297"/>
    </row>
    <row r="331" ht="15.75" customHeight="1">
      <c r="A331" s="1296"/>
      <c r="B331" s="1532"/>
      <c r="C331" s="1297"/>
      <c r="D331" s="1533"/>
      <c r="E331" s="1296"/>
      <c r="F331" s="1296"/>
      <c r="G331" s="1534"/>
      <c r="H331" s="1534"/>
      <c r="I331" s="1535"/>
      <c r="J331" s="1296"/>
      <c r="K331" s="1296"/>
      <c r="L331" s="1297"/>
      <c r="M331" s="1297"/>
      <c r="N331" s="1297"/>
      <c r="O331" s="1296"/>
      <c r="P331" s="1297"/>
      <c r="Q331" s="1297"/>
      <c r="R331" s="1297"/>
      <c r="S331" s="1297"/>
      <c r="T331" s="1297"/>
      <c r="U331" s="1297"/>
      <c r="V331" s="1297"/>
      <c r="W331" s="1297"/>
      <c r="X331" s="1297"/>
      <c r="Y331" s="1297"/>
      <c r="Z331" s="1297"/>
      <c r="AA331" s="1297"/>
      <c r="AB331" s="1297"/>
      <c r="AC331" s="1297"/>
    </row>
    <row r="332" ht="15.75" customHeight="1">
      <c r="A332" s="1296"/>
      <c r="B332" s="1532"/>
      <c r="C332" s="1297"/>
      <c r="D332" s="1533"/>
      <c r="E332" s="1296"/>
      <c r="F332" s="1296"/>
      <c r="G332" s="1534"/>
      <c r="H332" s="1534"/>
      <c r="I332" s="1535"/>
      <c r="J332" s="1296"/>
      <c r="K332" s="1296"/>
      <c r="L332" s="1297"/>
      <c r="M332" s="1297"/>
      <c r="N332" s="1297"/>
      <c r="O332" s="1296"/>
      <c r="P332" s="1297"/>
      <c r="Q332" s="1297"/>
      <c r="R332" s="1297"/>
      <c r="S332" s="1297"/>
      <c r="T332" s="1297"/>
      <c r="U332" s="1297"/>
      <c r="V332" s="1297"/>
      <c r="W332" s="1297"/>
      <c r="X332" s="1297"/>
      <c r="Y332" s="1297"/>
      <c r="Z332" s="1297"/>
      <c r="AA332" s="1297"/>
      <c r="AB332" s="1297"/>
      <c r="AC332" s="1297"/>
    </row>
    <row r="333" ht="15.75" customHeight="1">
      <c r="A333" s="1296"/>
      <c r="B333" s="1532"/>
      <c r="C333" s="1297"/>
      <c r="D333" s="1533"/>
      <c r="E333" s="1296"/>
      <c r="F333" s="1296"/>
      <c r="G333" s="1534"/>
      <c r="H333" s="1534"/>
      <c r="I333" s="1535"/>
      <c r="J333" s="1296"/>
      <c r="K333" s="1296"/>
      <c r="L333" s="1297"/>
      <c r="M333" s="1297"/>
      <c r="N333" s="1297"/>
      <c r="O333" s="1296"/>
      <c r="P333" s="1297"/>
      <c r="Q333" s="1297"/>
      <c r="R333" s="1297"/>
      <c r="S333" s="1297"/>
      <c r="T333" s="1297"/>
      <c r="U333" s="1297"/>
      <c r="V333" s="1297"/>
      <c r="W333" s="1297"/>
      <c r="X333" s="1297"/>
      <c r="Y333" s="1297"/>
      <c r="Z333" s="1297"/>
      <c r="AA333" s="1297"/>
      <c r="AB333" s="1297"/>
      <c r="AC333" s="1297"/>
    </row>
    <row r="334" ht="15.75" customHeight="1">
      <c r="A334" s="1296"/>
      <c r="B334" s="1532"/>
      <c r="C334" s="1297"/>
      <c r="D334" s="1533"/>
      <c r="E334" s="1296"/>
      <c r="F334" s="1296"/>
      <c r="G334" s="1534"/>
      <c r="H334" s="1534"/>
      <c r="I334" s="1535"/>
      <c r="J334" s="1296"/>
      <c r="K334" s="1296"/>
      <c r="L334" s="1297"/>
      <c r="M334" s="1297"/>
      <c r="N334" s="1297"/>
      <c r="O334" s="1296"/>
      <c r="P334" s="1297"/>
      <c r="Q334" s="1297"/>
      <c r="R334" s="1297"/>
      <c r="S334" s="1297"/>
      <c r="T334" s="1297"/>
      <c r="U334" s="1297"/>
      <c r="V334" s="1297"/>
      <c r="W334" s="1297"/>
      <c r="X334" s="1297"/>
      <c r="Y334" s="1297"/>
      <c r="Z334" s="1297"/>
      <c r="AA334" s="1297"/>
      <c r="AB334" s="1297"/>
      <c r="AC334" s="1297"/>
    </row>
    <row r="335" ht="15.75" customHeight="1">
      <c r="A335" s="1296"/>
      <c r="B335" s="1532"/>
      <c r="C335" s="1297"/>
      <c r="D335" s="1533"/>
      <c r="E335" s="1296"/>
      <c r="F335" s="1296"/>
      <c r="G335" s="1534"/>
      <c r="H335" s="1534"/>
      <c r="I335" s="1535"/>
      <c r="J335" s="1296"/>
      <c r="K335" s="1296"/>
      <c r="L335" s="1297"/>
      <c r="M335" s="1297"/>
      <c r="N335" s="1297"/>
      <c r="O335" s="1296"/>
      <c r="P335" s="1297"/>
      <c r="Q335" s="1297"/>
      <c r="R335" s="1297"/>
      <c r="S335" s="1297"/>
      <c r="T335" s="1297"/>
      <c r="U335" s="1297"/>
      <c r="V335" s="1297"/>
      <c r="W335" s="1297"/>
      <c r="X335" s="1297"/>
      <c r="Y335" s="1297"/>
      <c r="Z335" s="1297"/>
      <c r="AA335" s="1297"/>
      <c r="AB335" s="1297"/>
      <c r="AC335" s="1297"/>
    </row>
    <row r="336" ht="15.75" customHeight="1">
      <c r="A336" s="1296"/>
      <c r="B336" s="1532"/>
      <c r="C336" s="1297"/>
      <c r="D336" s="1533"/>
      <c r="E336" s="1296"/>
      <c r="F336" s="1296"/>
      <c r="G336" s="1534"/>
      <c r="H336" s="1534"/>
      <c r="I336" s="1535"/>
      <c r="J336" s="1296"/>
      <c r="K336" s="1296"/>
      <c r="L336" s="1297"/>
      <c r="M336" s="1297"/>
      <c r="N336" s="1297"/>
      <c r="O336" s="1296"/>
      <c r="P336" s="1297"/>
      <c r="Q336" s="1297"/>
      <c r="R336" s="1297"/>
      <c r="S336" s="1297"/>
      <c r="T336" s="1297"/>
      <c r="U336" s="1297"/>
      <c r="V336" s="1297"/>
      <c r="W336" s="1297"/>
      <c r="X336" s="1297"/>
      <c r="Y336" s="1297"/>
      <c r="Z336" s="1297"/>
      <c r="AA336" s="1297"/>
      <c r="AB336" s="1297"/>
      <c r="AC336" s="1297"/>
    </row>
    <row r="337" ht="15.75" customHeight="1">
      <c r="A337" s="1296"/>
      <c r="B337" s="1532"/>
      <c r="C337" s="1297"/>
      <c r="D337" s="1533"/>
      <c r="E337" s="1296"/>
      <c r="F337" s="1296"/>
      <c r="G337" s="1534"/>
      <c r="H337" s="1534"/>
      <c r="I337" s="1535"/>
      <c r="J337" s="1296"/>
      <c r="K337" s="1296"/>
      <c r="L337" s="1297"/>
      <c r="M337" s="1297"/>
      <c r="N337" s="1297"/>
      <c r="O337" s="1296"/>
      <c r="P337" s="1297"/>
      <c r="Q337" s="1297"/>
      <c r="R337" s="1297"/>
      <c r="S337" s="1297"/>
      <c r="T337" s="1297"/>
      <c r="U337" s="1297"/>
      <c r="V337" s="1297"/>
      <c r="W337" s="1297"/>
      <c r="X337" s="1297"/>
      <c r="Y337" s="1297"/>
      <c r="Z337" s="1297"/>
      <c r="AA337" s="1297"/>
      <c r="AB337" s="1297"/>
      <c r="AC337" s="1297"/>
    </row>
    <row r="338" ht="15.75" customHeight="1">
      <c r="A338" s="1296"/>
      <c r="B338" s="1532"/>
      <c r="C338" s="1297"/>
      <c r="D338" s="1533"/>
      <c r="E338" s="1296"/>
      <c r="F338" s="1296"/>
      <c r="G338" s="1534"/>
      <c r="H338" s="1534"/>
      <c r="I338" s="1535"/>
      <c r="J338" s="1296"/>
      <c r="K338" s="1296"/>
      <c r="L338" s="1297"/>
      <c r="M338" s="1297"/>
      <c r="N338" s="1297"/>
      <c r="O338" s="1296"/>
      <c r="P338" s="1297"/>
      <c r="Q338" s="1297"/>
      <c r="R338" s="1297"/>
      <c r="S338" s="1297"/>
      <c r="T338" s="1297"/>
      <c r="U338" s="1297"/>
      <c r="V338" s="1297"/>
      <c r="W338" s="1297"/>
      <c r="X338" s="1297"/>
      <c r="Y338" s="1297"/>
      <c r="Z338" s="1297"/>
      <c r="AA338" s="1297"/>
      <c r="AB338" s="1297"/>
      <c r="AC338" s="1297"/>
    </row>
    <row r="339" ht="15.75" customHeight="1">
      <c r="A339" s="1296"/>
      <c r="B339" s="1532"/>
      <c r="C339" s="1297"/>
      <c r="D339" s="1533"/>
      <c r="E339" s="1296"/>
      <c r="F339" s="1296"/>
      <c r="G339" s="1534"/>
      <c r="H339" s="1534"/>
      <c r="I339" s="1535"/>
      <c r="J339" s="1296"/>
      <c r="K339" s="1296"/>
      <c r="L339" s="1297"/>
      <c r="M339" s="1297"/>
      <c r="N339" s="1297"/>
      <c r="O339" s="1296"/>
      <c r="P339" s="1297"/>
      <c r="Q339" s="1297"/>
      <c r="R339" s="1297"/>
      <c r="S339" s="1297"/>
      <c r="T339" s="1297"/>
      <c r="U339" s="1297"/>
      <c r="V339" s="1297"/>
      <c r="W339" s="1297"/>
      <c r="X339" s="1297"/>
      <c r="Y339" s="1297"/>
      <c r="Z339" s="1297"/>
      <c r="AA339" s="1297"/>
      <c r="AB339" s="1297"/>
      <c r="AC339" s="1297"/>
    </row>
    <row r="340" ht="15.75" customHeight="1">
      <c r="A340" s="1296"/>
      <c r="B340" s="1532"/>
      <c r="C340" s="1297"/>
      <c r="D340" s="1533"/>
      <c r="E340" s="1296"/>
      <c r="F340" s="1296"/>
      <c r="G340" s="1534"/>
      <c r="H340" s="1534"/>
      <c r="I340" s="1535"/>
      <c r="J340" s="1296"/>
      <c r="K340" s="1296"/>
      <c r="L340" s="1297"/>
      <c r="M340" s="1297"/>
      <c r="N340" s="1297"/>
      <c r="O340" s="1296"/>
      <c r="P340" s="1297"/>
      <c r="Q340" s="1297"/>
      <c r="R340" s="1297"/>
      <c r="S340" s="1297"/>
      <c r="T340" s="1297"/>
      <c r="U340" s="1297"/>
      <c r="V340" s="1297"/>
      <c r="W340" s="1297"/>
      <c r="X340" s="1297"/>
      <c r="Y340" s="1297"/>
      <c r="Z340" s="1297"/>
      <c r="AA340" s="1297"/>
      <c r="AB340" s="1297"/>
      <c r="AC340" s="1297"/>
    </row>
    <row r="341" ht="15.75" customHeight="1">
      <c r="A341" s="1296"/>
      <c r="B341" s="1532"/>
      <c r="C341" s="1297"/>
      <c r="D341" s="1533"/>
      <c r="E341" s="1296"/>
      <c r="F341" s="1296"/>
      <c r="G341" s="1534"/>
      <c r="H341" s="1534"/>
      <c r="I341" s="1535"/>
      <c r="J341" s="1296"/>
      <c r="K341" s="1296"/>
      <c r="L341" s="1297"/>
      <c r="M341" s="1297"/>
      <c r="N341" s="1297"/>
      <c r="O341" s="1296"/>
      <c r="P341" s="1297"/>
      <c r="Q341" s="1297"/>
      <c r="R341" s="1297"/>
      <c r="S341" s="1297"/>
      <c r="T341" s="1297"/>
      <c r="U341" s="1297"/>
      <c r="V341" s="1297"/>
      <c r="W341" s="1297"/>
      <c r="X341" s="1297"/>
      <c r="Y341" s="1297"/>
      <c r="Z341" s="1297"/>
      <c r="AA341" s="1297"/>
      <c r="AB341" s="1297"/>
      <c r="AC341" s="1297"/>
    </row>
    <row r="342" ht="15.75" customHeight="1">
      <c r="A342" s="1296"/>
      <c r="B342" s="1532"/>
      <c r="C342" s="1297"/>
      <c r="D342" s="1533"/>
      <c r="E342" s="1296"/>
      <c r="F342" s="1296"/>
      <c r="G342" s="1534"/>
      <c r="H342" s="1534"/>
      <c r="I342" s="1535"/>
      <c r="J342" s="1296"/>
      <c r="K342" s="1296"/>
      <c r="L342" s="1297"/>
      <c r="M342" s="1297"/>
      <c r="N342" s="1297"/>
      <c r="O342" s="1296"/>
      <c r="P342" s="1297"/>
      <c r="Q342" s="1297"/>
      <c r="R342" s="1297"/>
      <c r="S342" s="1297"/>
      <c r="T342" s="1297"/>
      <c r="U342" s="1297"/>
      <c r="V342" s="1297"/>
      <c r="W342" s="1297"/>
      <c r="X342" s="1297"/>
      <c r="Y342" s="1297"/>
      <c r="Z342" s="1297"/>
      <c r="AA342" s="1297"/>
      <c r="AB342" s="1297"/>
      <c r="AC342" s="1297"/>
    </row>
    <row r="343" ht="15.75" customHeight="1">
      <c r="A343" s="1296"/>
      <c r="B343" s="1532"/>
      <c r="C343" s="1297"/>
      <c r="D343" s="1533"/>
      <c r="E343" s="1296"/>
      <c r="F343" s="1296"/>
      <c r="G343" s="1534"/>
      <c r="H343" s="1534"/>
      <c r="I343" s="1535"/>
      <c r="J343" s="1296"/>
      <c r="K343" s="1296"/>
      <c r="L343" s="1297"/>
      <c r="M343" s="1297"/>
      <c r="N343" s="1297"/>
      <c r="O343" s="1296"/>
      <c r="P343" s="1297"/>
      <c r="Q343" s="1297"/>
      <c r="R343" s="1297"/>
      <c r="S343" s="1297"/>
      <c r="T343" s="1297"/>
      <c r="U343" s="1297"/>
      <c r="V343" s="1297"/>
      <c r="W343" s="1297"/>
      <c r="X343" s="1297"/>
      <c r="Y343" s="1297"/>
      <c r="Z343" s="1297"/>
      <c r="AA343" s="1297"/>
      <c r="AB343" s="1297"/>
      <c r="AC343" s="1297"/>
    </row>
    <row r="344" ht="15.75" customHeight="1">
      <c r="A344" s="1296"/>
      <c r="B344" s="1532"/>
      <c r="C344" s="1297"/>
      <c r="D344" s="1533"/>
      <c r="E344" s="1296"/>
      <c r="F344" s="1296"/>
      <c r="G344" s="1534"/>
      <c r="H344" s="1534"/>
      <c r="I344" s="1535"/>
      <c r="J344" s="1296"/>
      <c r="K344" s="1296"/>
      <c r="L344" s="1297"/>
      <c r="M344" s="1297"/>
      <c r="N344" s="1297"/>
      <c r="O344" s="1296"/>
      <c r="P344" s="1297"/>
      <c r="Q344" s="1297"/>
      <c r="R344" s="1297"/>
      <c r="S344" s="1297"/>
      <c r="T344" s="1297"/>
      <c r="U344" s="1297"/>
      <c r="V344" s="1297"/>
      <c r="W344" s="1297"/>
      <c r="X344" s="1297"/>
      <c r="Y344" s="1297"/>
      <c r="Z344" s="1297"/>
      <c r="AA344" s="1297"/>
      <c r="AB344" s="1297"/>
      <c r="AC344" s="1297"/>
    </row>
    <row r="345" ht="15.75" customHeight="1">
      <c r="A345" s="1296"/>
      <c r="B345" s="1532"/>
      <c r="C345" s="1297"/>
      <c r="D345" s="1533"/>
      <c r="E345" s="1296"/>
      <c r="F345" s="1296"/>
      <c r="G345" s="1534"/>
      <c r="H345" s="1534"/>
      <c r="I345" s="1535"/>
      <c r="J345" s="1296"/>
      <c r="K345" s="1296"/>
      <c r="L345" s="1297"/>
      <c r="M345" s="1297"/>
      <c r="N345" s="1297"/>
      <c r="O345" s="1296"/>
      <c r="P345" s="1297"/>
      <c r="Q345" s="1297"/>
      <c r="R345" s="1297"/>
      <c r="S345" s="1297"/>
      <c r="T345" s="1297"/>
      <c r="U345" s="1297"/>
      <c r="V345" s="1297"/>
      <c r="W345" s="1297"/>
      <c r="X345" s="1297"/>
      <c r="Y345" s="1297"/>
      <c r="Z345" s="1297"/>
      <c r="AA345" s="1297"/>
      <c r="AB345" s="1297"/>
      <c r="AC345" s="1297"/>
    </row>
    <row r="346" ht="15.75" customHeight="1">
      <c r="A346" s="1296"/>
      <c r="B346" s="1532"/>
      <c r="C346" s="1297"/>
      <c r="D346" s="1533"/>
      <c r="E346" s="1296"/>
      <c r="F346" s="1296"/>
      <c r="G346" s="1534"/>
      <c r="H346" s="1534"/>
      <c r="I346" s="1535"/>
      <c r="J346" s="1296"/>
      <c r="K346" s="1296"/>
      <c r="L346" s="1297"/>
      <c r="M346" s="1297"/>
      <c r="N346" s="1297"/>
      <c r="O346" s="1296"/>
      <c r="P346" s="1297"/>
      <c r="Q346" s="1297"/>
      <c r="R346" s="1297"/>
      <c r="S346" s="1297"/>
      <c r="T346" s="1297"/>
      <c r="U346" s="1297"/>
      <c r="V346" s="1297"/>
      <c r="W346" s="1297"/>
      <c r="X346" s="1297"/>
      <c r="Y346" s="1297"/>
      <c r="Z346" s="1297"/>
      <c r="AA346" s="1297"/>
      <c r="AB346" s="1297"/>
      <c r="AC346" s="1297"/>
    </row>
    <row r="347" ht="15.75" customHeight="1">
      <c r="A347" s="1296"/>
      <c r="B347" s="1532"/>
      <c r="C347" s="1297"/>
      <c r="D347" s="1533"/>
      <c r="E347" s="1296"/>
      <c r="F347" s="1296"/>
      <c r="G347" s="1534"/>
      <c r="H347" s="1534"/>
      <c r="I347" s="1535"/>
      <c r="J347" s="1296"/>
      <c r="K347" s="1296"/>
      <c r="L347" s="1297"/>
      <c r="M347" s="1297"/>
      <c r="N347" s="1297"/>
      <c r="O347" s="1296"/>
      <c r="P347" s="1297"/>
      <c r="Q347" s="1297"/>
      <c r="R347" s="1297"/>
      <c r="S347" s="1297"/>
      <c r="T347" s="1297"/>
      <c r="U347" s="1297"/>
      <c r="V347" s="1297"/>
      <c r="W347" s="1297"/>
      <c r="X347" s="1297"/>
      <c r="Y347" s="1297"/>
      <c r="Z347" s="1297"/>
      <c r="AA347" s="1297"/>
      <c r="AB347" s="1297"/>
      <c r="AC347" s="1297"/>
    </row>
    <row r="348" ht="15.75" customHeight="1">
      <c r="A348" s="1296"/>
      <c r="B348" s="1532"/>
      <c r="C348" s="1297"/>
      <c r="D348" s="1533"/>
      <c r="E348" s="1296"/>
      <c r="F348" s="1296"/>
      <c r="G348" s="1534"/>
      <c r="H348" s="1534"/>
      <c r="I348" s="1535"/>
      <c r="J348" s="1296"/>
      <c r="K348" s="1296"/>
      <c r="L348" s="1297"/>
      <c r="M348" s="1297"/>
      <c r="N348" s="1297"/>
      <c r="O348" s="1296"/>
      <c r="P348" s="1297"/>
      <c r="Q348" s="1297"/>
      <c r="R348" s="1297"/>
      <c r="S348" s="1297"/>
      <c r="T348" s="1297"/>
      <c r="U348" s="1297"/>
      <c r="V348" s="1297"/>
      <c r="W348" s="1297"/>
      <c r="X348" s="1297"/>
      <c r="Y348" s="1297"/>
      <c r="Z348" s="1297"/>
      <c r="AA348" s="1297"/>
      <c r="AB348" s="1297"/>
      <c r="AC348" s="1297"/>
    </row>
    <row r="349" ht="15.75" customHeight="1">
      <c r="A349" s="1296"/>
      <c r="B349" s="1532"/>
      <c r="C349" s="1297"/>
      <c r="D349" s="1533"/>
      <c r="E349" s="1296"/>
      <c r="F349" s="1296"/>
      <c r="G349" s="1534"/>
      <c r="H349" s="1534"/>
      <c r="I349" s="1535"/>
      <c r="J349" s="1296"/>
      <c r="K349" s="1296"/>
      <c r="L349" s="1297"/>
      <c r="M349" s="1297"/>
      <c r="N349" s="1297"/>
      <c r="O349" s="1296"/>
      <c r="P349" s="1297"/>
      <c r="Q349" s="1297"/>
      <c r="R349" s="1297"/>
      <c r="S349" s="1297"/>
      <c r="T349" s="1297"/>
      <c r="U349" s="1297"/>
      <c r="V349" s="1297"/>
      <c r="W349" s="1297"/>
      <c r="X349" s="1297"/>
      <c r="Y349" s="1297"/>
      <c r="Z349" s="1297"/>
      <c r="AA349" s="1297"/>
      <c r="AB349" s="1297"/>
      <c r="AC349" s="1297"/>
    </row>
    <row r="350" ht="15.75" customHeight="1">
      <c r="A350" s="1296"/>
      <c r="B350" s="1532"/>
      <c r="C350" s="1297"/>
      <c r="D350" s="1533"/>
      <c r="E350" s="1296"/>
      <c r="F350" s="1296"/>
      <c r="G350" s="1534"/>
      <c r="H350" s="1534"/>
      <c r="I350" s="1535"/>
      <c r="J350" s="1296"/>
      <c r="K350" s="1296"/>
      <c r="L350" s="1297"/>
      <c r="M350" s="1297"/>
      <c r="N350" s="1297"/>
      <c r="O350" s="1296"/>
      <c r="P350" s="1297"/>
      <c r="Q350" s="1297"/>
      <c r="R350" s="1297"/>
      <c r="S350" s="1297"/>
      <c r="T350" s="1297"/>
      <c r="U350" s="1297"/>
      <c r="V350" s="1297"/>
      <c r="W350" s="1297"/>
      <c r="X350" s="1297"/>
      <c r="Y350" s="1297"/>
      <c r="Z350" s="1297"/>
      <c r="AA350" s="1297"/>
      <c r="AB350" s="1297"/>
      <c r="AC350" s="1297"/>
    </row>
    <row r="351" ht="15.75" customHeight="1">
      <c r="A351" s="1296"/>
      <c r="B351" s="1532"/>
      <c r="C351" s="1297"/>
      <c r="D351" s="1533"/>
      <c r="E351" s="1296"/>
      <c r="F351" s="1296"/>
      <c r="G351" s="1534"/>
      <c r="H351" s="1534"/>
      <c r="I351" s="1535"/>
      <c r="J351" s="1296"/>
      <c r="K351" s="1296"/>
      <c r="L351" s="1297"/>
      <c r="M351" s="1297"/>
      <c r="N351" s="1297"/>
      <c r="O351" s="1296"/>
      <c r="P351" s="1297"/>
      <c r="Q351" s="1297"/>
      <c r="R351" s="1297"/>
      <c r="S351" s="1297"/>
      <c r="T351" s="1297"/>
      <c r="U351" s="1297"/>
      <c r="V351" s="1297"/>
      <c r="W351" s="1297"/>
      <c r="X351" s="1297"/>
      <c r="Y351" s="1297"/>
      <c r="Z351" s="1297"/>
      <c r="AA351" s="1297"/>
      <c r="AB351" s="1297"/>
      <c r="AC351" s="1297"/>
    </row>
    <row r="352" ht="15.75" customHeight="1">
      <c r="A352" s="1296"/>
      <c r="B352" s="1532"/>
      <c r="C352" s="1297"/>
      <c r="D352" s="1533"/>
      <c r="E352" s="1296"/>
      <c r="F352" s="1296"/>
      <c r="G352" s="1534"/>
      <c r="H352" s="1534"/>
      <c r="I352" s="1535"/>
      <c r="J352" s="1296"/>
      <c r="K352" s="1296"/>
      <c r="L352" s="1297"/>
      <c r="M352" s="1297"/>
      <c r="N352" s="1297"/>
      <c r="O352" s="1296"/>
      <c r="P352" s="1297"/>
      <c r="Q352" s="1297"/>
      <c r="R352" s="1297"/>
      <c r="S352" s="1297"/>
      <c r="T352" s="1297"/>
      <c r="U352" s="1297"/>
      <c r="V352" s="1297"/>
      <c r="W352" s="1297"/>
      <c r="X352" s="1297"/>
      <c r="Y352" s="1297"/>
      <c r="Z352" s="1297"/>
      <c r="AA352" s="1297"/>
      <c r="AB352" s="1297"/>
      <c r="AC352" s="1297"/>
    </row>
    <row r="353" ht="15.75" customHeight="1">
      <c r="A353" s="1296"/>
      <c r="B353" s="1532"/>
      <c r="C353" s="1297"/>
      <c r="D353" s="1533"/>
      <c r="E353" s="1296"/>
      <c r="F353" s="1296"/>
      <c r="G353" s="1534"/>
      <c r="H353" s="1534"/>
      <c r="I353" s="1535"/>
      <c r="J353" s="1296"/>
      <c r="K353" s="1296"/>
      <c r="L353" s="1297"/>
      <c r="M353" s="1297"/>
      <c r="N353" s="1297"/>
      <c r="O353" s="1296"/>
      <c r="P353" s="1297"/>
      <c r="Q353" s="1297"/>
      <c r="R353" s="1297"/>
      <c r="S353" s="1297"/>
      <c r="T353" s="1297"/>
      <c r="U353" s="1297"/>
      <c r="V353" s="1297"/>
      <c r="W353" s="1297"/>
      <c r="X353" s="1297"/>
      <c r="Y353" s="1297"/>
      <c r="Z353" s="1297"/>
      <c r="AA353" s="1297"/>
      <c r="AB353" s="1297"/>
      <c r="AC353" s="1297"/>
    </row>
    <row r="354" ht="15.75" customHeight="1">
      <c r="A354" s="1296"/>
      <c r="B354" s="1532"/>
      <c r="C354" s="1297"/>
      <c r="D354" s="1533"/>
      <c r="E354" s="1296"/>
      <c r="F354" s="1296"/>
      <c r="G354" s="1534"/>
      <c r="H354" s="1534"/>
      <c r="I354" s="1535"/>
      <c r="J354" s="1296"/>
      <c r="K354" s="1296"/>
      <c r="L354" s="1297"/>
      <c r="M354" s="1297"/>
      <c r="N354" s="1297"/>
      <c r="O354" s="1296"/>
      <c r="P354" s="1297"/>
      <c r="Q354" s="1297"/>
      <c r="R354" s="1297"/>
      <c r="S354" s="1297"/>
      <c r="T354" s="1297"/>
      <c r="U354" s="1297"/>
      <c r="V354" s="1297"/>
      <c r="W354" s="1297"/>
      <c r="X354" s="1297"/>
      <c r="Y354" s="1297"/>
      <c r="Z354" s="1297"/>
      <c r="AA354" s="1297"/>
      <c r="AB354" s="1297"/>
      <c r="AC354" s="1297"/>
    </row>
    <row r="355" ht="15.75" customHeight="1">
      <c r="A355" s="1296"/>
      <c r="B355" s="1532"/>
      <c r="C355" s="1297"/>
      <c r="D355" s="1533"/>
      <c r="E355" s="1296"/>
      <c r="F355" s="1296"/>
      <c r="G355" s="1534"/>
      <c r="H355" s="1534"/>
      <c r="I355" s="1535"/>
      <c r="J355" s="1296"/>
      <c r="K355" s="1296"/>
      <c r="L355" s="1297"/>
      <c r="M355" s="1297"/>
      <c r="N355" s="1297"/>
      <c r="O355" s="1296"/>
      <c r="P355" s="1297"/>
      <c r="Q355" s="1297"/>
      <c r="R355" s="1297"/>
      <c r="S355" s="1297"/>
      <c r="T355" s="1297"/>
      <c r="U355" s="1297"/>
      <c r="V355" s="1297"/>
      <c r="W355" s="1297"/>
      <c r="X355" s="1297"/>
      <c r="Y355" s="1297"/>
      <c r="Z355" s="1297"/>
      <c r="AA355" s="1297"/>
      <c r="AB355" s="1297"/>
      <c r="AC355" s="1297"/>
    </row>
    <row r="356" ht="15.75" customHeight="1">
      <c r="A356" s="1296"/>
      <c r="B356" s="1532"/>
      <c r="C356" s="1297"/>
      <c r="D356" s="1533"/>
      <c r="E356" s="1296"/>
      <c r="F356" s="1296"/>
      <c r="G356" s="1534"/>
      <c r="H356" s="1534"/>
      <c r="I356" s="1535"/>
      <c r="J356" s="1296"/>
      <c r="K356" s="1296"/>
      <c r="L356" s="1297"/>
      <c r="M356" s="1297"/>
      <c r="N356" s="1297"/>
      <c r="O356" s="1296"/>
      <c r="P356" s="1297"/>
      <c r="Q356" s="1297"/>
      <c r="R356" s="1297"/>
      <c r="S356" s="1297"/>
      <c r="T356" s="1297"/>
      <c r="U356" s="1297"/>
      <c r="V356" s="1297"/>
      <c r="W356" s="1297"/>
      <c r="X356" s="1297"/>
      <c r="Y356" s="1297"/>
      <c r="Z356" s="1297"/>
      <c r="AA356" s="1297"/>
      <c r="AB356" s="1297"/>
      <c r="AC356" s="1297"/>
    </row>
    <row r="357" ht="15.75" customHeight="1">
      <c r="A357" s="1296"/>
      <c r="B357" s="1532"/>
      <c r="C357" s="1297"/>
      <c r="D357" s="1533"/>
      <c r="E357" s="1296"/>
      <c r="F357" s="1296"/>
      <c r="G357" s="1534"/>
      <c r="H357" s="1534"/>
      <c r="I357" s="1535"/>
      <c r="J357" s="1296"/>
      <c r="K357" s="1296"/>
      <c r="L357" s="1297"/>
      <c r="M357" s="1297"/>
      <c r="N357" s="1297"/>
      <c r="O357" s="1296"/>
      <c r="P357" s="1297"/>
      <c r="Q357" s="1297"/>
      <c r="R357" s="1297"/>
      <c r="S357" s="1297"/>
      <c r="T357" s="1297"/>
      <c r="U357" s="1297"/>
      <c r="V357" s="1297"/>
      <c r="W357" s="1297"/>
      <c r="X357" s="1297"/>
      <c r="Y357" s="1297"/>
      <c r="Z357" s="1297"/>
      <c r="AA357" s="1297"/>
      <c r="AB357" s="1297"/>
      <c r="AC357" s="1297"/>
    </row>
    <row r="358" ht="15.75" customHeight="1">
      <c r="A358" s="1296"/>
      <c r="B358" s="1532"/>
      <c r="C358" s="1297"/>
      <c r="D358" s="1533"/>
      <c r="E358" s="1296"/>
      <c r="F358" s="1296"/>
      <c r="G358" s="1534"/>
      <c r="H358" s="1534"/>
      <c r="I358" s="1535"/>
      <c r="J358" s="1296"/>
      <c r="K358" s="1296"/>
      <c r="L358" s="1297"/>
      <c r="M358" s="1297"/>
      <c r="N358" s="1297"/>
      <c r="O358" s="1296"/>
      <c r="P358" s="1297"/>
      <c r="Q358" s="1297"/>
      <c r="R358" s="1297"/>
      <c r="S358" s="1297"/>
      <c r="T358" s="1297"/>
      <c r="U358" s="1297"/>
      <c r="V358" s="1297"/>
      <c r="W358" s="1297"/>
      <c r="X358" s="1297"/>
      <c r="Y358" s="1297"/>
      <c r="Z358" s="1297"/>
      <c r="AA358" s="1297"/>
      <c r="AB358" s="1297"/>
      <c r="AC358" s="1297"/>
    </row>
    <row r="359" ht="15.75" customHeight="1">
      <c r="A359" s="1296"/>
      <c r="B359" s="1532"/>
      <c r="C359" s="1297"/>
      <c r="D359" s="1533"/>
      <c r="E359" s="1296"/>
      <c r="F359" s="1296"/>
      <c r="G359" s="1534"/>
      <c r="H359" s="1534"/>
      <c r="I359" s="1535"/>
      <c r="J359" s="1296"/>
      <c r="K359" s="1296"/>
      <c r="L359" s="1297"/>
      <c r="M359" s="1297"/>
      <c r="N359" s="1297"/>
      <c r="O359" s="1296"/>
      <c r="P359" s="1297"/>
      <c r="Q359" s="1297"/>
      <c r="R359" s="1297"/>
      <c r="S359" s="1297"/>
      <c r="T359" s="1297"/>
      <c r="U359" s="1297"/>
      <c r="V359" s="1297"/>
      <c r="W359" s="1297"/>
      <c r="X359" s="1297"/>
      <c r="Y359" s="1297"/>
      <c r="Z359" s="1297"/>
      <c r="AA359" s="1297"/>
      <c r="AB359" s="1297"/>
      <c r="AC359" s="1297"/>
    </row>
    <row r="360" ht="15.75" customHeight="1">
      <c r="A360" s="1296"/>
      <c r="B360" s="1532"/>
      <c r="C360" s="1297"/>
      <c r="D360" s="1533"/>
      <c r="E360" s="1296"/>
      <c r="F360" s="1296"/>
      <c r="G360" s="1534"/>
      <c r="H360" s="1534"/>
      <c r="I360" s="1535"/>
      <c r="J360" s="1296"/>
      <c r="K360" s="1296"/>
      <c r="L360" s="1297"/>
      <c r="M360" s="1297"/>
      <c r="N360" s="1297"/>
      <c r="O360" s="1296"/>
      <c r="P360" s="1297"/>
      <c r="Q360" s="1297"/>
      <c r="R360" s="1297"/>
      <c r="S360" s="1297"/>
      <c r="T360" s="1297"/>
      <c r="U360" s="1297"/>
      <c r="V360" s="1297"/>
      <c r="W360" s="1297"/>
      <c r="X360" s="1297"/>
      <c r="Y360" s="1297"/>
      <c r="Z360" s="1297"/>
      <c r="AA360" s="1297"/>
      <c r="AB360" s="1297"/>
      <c r="AC360" s="1297"/>
    </row>
    <row r="361" ht="15.75" customHeight="1">
      <c r="A361" s="1296"/>
      <c r="B361" s="1532"/>
      <c r="C361" s="1297"/>
      <c r="D361" s="1533"/>
      <c r="E361" s="1296"/>
      <c r="F361" s="1296"/>
      <c r="G361" s="1534"/>
      <c r="H361" s="1534"/>
      <c r="I361" s="1535"/>
      <c r="J361" s="1296"/>
      <c r="K361" s="1296"/>
      <c r="L361" s="1297"/>
      <c r="M361" s="1297"/>
      <c r="N361" s="1297"/>
      <c r="O361" s="1296"/>
      <c r="P361" s="1297"/>
      <c r="Q361" s="1297"/>
      <c r="R361" s="1297"/>
      <c r="S361" s="1297"/>
      <c r="T361" s="1297"/>
      <c r="U361" s="1297"/>
      <c r="V361" s="1297"/>
      <c r="W361" s="1297"/>
      <c r="X361" s="1297"/>
      <c r="Y361" s="1297"/>
      <c r="Z361" s="1297"/>
      <c r="AA361" s="1297"/>
      <c r="AB361" s="1297"/>
      <c r="AC361" s="1297"/>
    </row>
    <row r="362" ht="15.75" customHeight="1">
      <c r="A362" s="1296"/>
      <c r="B362" s="1532"/>
      <c r="C362" s="1297"/>
      <c r="D362" s="1533"/>
      <c r="E362" s="1296"/>
      <c r="F362" s="1296"/>
      <c r="G362" s="1534"/>
      <c r="H362" s="1534"/>
      <c r="I362" s="1535"/>
      <c r="J362" s="1296"/>
      <c r="K362" s="1296"/>
      <c r="L362" s="1297"/>
      <c r="M362" s="1297"/>
      <c r="N362" s="1297"/>
      <c r="O362" s="1296"/>
      <c r="P362" s="1297"/>
      <c r="Q362" s="1297"/>
      <c r="R362" s="1297"/>
      <c r="S362" s="1297"/>
      <c r="T362" s="1297"/>
      <c r="U362" s="1297"/>
      <c r="V362" s="1297"/>
      <c r="W362" s="1297"/>
      <c r="X362" s="1297"/>
      <c r="Y362" s="1297"/>
      <c r="Z362" s="1297"/>
      <c r="AA362" s="1297"/>
      <c r="AB362" s="1297"/>
      <c r="AC362" s="1297"/>
    </row>
    <row r="363" ht="15.75" customHeight="1">
      <c r="A363" s="1296"/>
      <c r="B363" s="1532"/>
      <c r="C363" s="1297"/>
      <c r="D363" s="1533"/>
      <c r="E363" s="1296"/>
      <c r="F363" s="1296"/>
      <c r="G363" s="1534"/>
      <c r="H363" s="1534"/>
      <c r="I363" s="1535"/>
      <c r="J363" s="1296"/>
      <c r="K363" s="1296"/>
      <c r="L363" s="1297"/>
      <c r="M363" s="1297"/>
      <c r="N363" s="1297"/>
      <c r="O363" s="1296"/>
      <c r="P363" s="1297"/>
      <c r="Q363" s="1297"/>
      <c r="R363" s="1297"/>
      <c r="S363" s="1297"/>
      <c r="T363" s="1297"/>
      <c r="U363" s="1297"/>
      <c r="V363" s="1297"/>
      <c r="W363" s="1297"/>
      <c r="X363" s="1297"/>
      <c r="Y363" s="1297"/>
      <c r="Z363" s="1297"/>
      <c r="AA363" s="1297"/>
      <c r="AB363" s="1297"/>
      <c r="AC363" s="1297"/>
    </row>
    <row r="364" ht="15.75" customHeight="1">
      <c r="A364" s="1296"/>
      <c r="B364" s="1532"/>
      <c r="C364" s="1297"/>
      <c r="D364" s="1533"/>
      <c r="E364" s="1296"/>
      <c r="F364" s="1296"/>
      <c r="G364" s="1534"/>
      <c r="H364" s="1534"/>
      <c r="I364" s="1535"/>
      <c r="J364" s="1296"/>
      <c r="K364" s="1296"/>
      <c r="L364" s="1297"/>
      <c r="M364" s="1297"/>
      <c r="N364" s="1297"/>
      <c r="O364" s="1296"/>
      <c r="P364" s="1297"/>
      <c r="Q364" s="1297"/>
      <c r="R364" s="1297"/>
      <c r="S364" s="1297"/>
      <c r="T364" s="1297"/>
      <c r="U364" s="1297"/>
      <c r="V364" s="1297"/>
      <c r="W364" s="1297"/>
      <c r="X364" s="1297"/>
      <c r="Y364" s="1297"/>
      <c r="Z364" s="1297"/>
      <c r="AA364" s="1297"/>
      <c r="AB364" s="1297"/>
      <c r="AC364" s="1297"/>
    </row>
    <row r="365" ht="15.75" customHeight="1">
      <c r="A365" s="1296"/>
      <c r="B365" s="1532"/>
      <c r="C365" s="1297"/>
      <c r="D365" s="1533"/>
      <c r="E365" s="1296"/>
      <c r="F365" s="1296"/>
      <c r="G365" s="1534"/>
      <c r="H365" s="1534"/>
      <c r="I365" s="1535"/>
      <c r="J365" s="1296"/>
      <c r="K365" s="1296"/>
      <c r="L365" s="1297"/>
      <c r="M365" s="1297"/>
      <c r="N365" s="1297"/>
      <c r="O365" s="1296"/>
      <c r="P365" s="1297"/>
      <c r="Q365" s="1297"/>
      <c r="R365" s="1297"/>
      <c r="S365" s="1297"/>
      <c r="T365" s="1297"/>
      <c r="U365" s="1297"/>
      <c r="V365" s="1297"/>
      <c r="W365" s="1297"/>
      <c r="X365" s="1297"/>
      <c r="Y365" s="1297"/>
      <c r="Z365" s="1297"/>
      <c r="AA365" s="1297"/>
      <c r="AB365" s="1297"/>
      <c r="AC365" s="1297"/>
    </row>
    <row r="366" ht="15.75" customHeight="1">
      <c r="A366" s="1296"/>
      <c r="B366" s="1532"/>
      <c r="C366" s="1297"/>
      <c r="D366" s="1533"/>
      <c r="E366" s="1296"/>
      <c r="F366" s="1296"/>
      <c r="G366" s="1534"/>
      <c r="H366" s="1534"/>
      <c r="I366" s="1535"/>
      <c r="J366" s="1296"/>
      <c r="K366" s="1296"/>
      <c r="L366" s="1297"/>
      <c r="M366" s="1297"/>
      <c r="N366" s="1297"/>
      <c r="O366" s="1296"/>
      <c r="P366" s="1297"/>
      <c r="Q366" s="1297"/>
      <c r="R366" s="1297"/>
      <c r="S366" s="1297"/>
      <c r="T366" s="1297"/>
      <c r="U366" s="1297"/>
      <c r="V366" s="1297"/>
      <c r="W366" s="1297"/>
      <c r="X366" s="1297"/>
      <c r="Y366" s="1297"/>
      <c r="Z366" s="1297"/>
      <c r="AA366" s="1297"/>
      <c r="AB366" s="1297"/>
      <c r="AC366" s="1297"/>
    </row>
    <row r="367" ht="15.75" customHeight="1">
      <c r="A367" s="1296"/>
      <c r="B367" s="1532"/>
      <c r="C367" s="1297"/>
      <c r="D367" s="1533"/>
      <c r="E367" s="1296"/>
      <c r="F367" s="1296"/>
      <c r="G367" s="1534"/>
      <c r="H367" s="1534"/>
      <c r="I367" s="1535"/>
      <c r="J367" s="1296"/>
      <c r="K367" s="1296"/>
      <c r="L367" s="1297"/>
      <c r="M367" s="1297"/>
      <c r="N367" s="1297"/>
      <c r="O367" s="1296"/>
      <c r="P367" s="1297"/>
      <c r="Q367" s="1297"/>
      <c r="R367" s="1297"/>
      <c r="S367" s="1297"/>
      <c r="T367" s="1297"/>
      <c r="U367" s="1297"/>
      <c r="V367" s="1297"/>
      <c r="W367" s="1297"/>
      <c r="X367" s="1297"/>
      <c r="Y367" s="1297"/>
      <c r="Z367" s="1297"/>
      <c r="AA367" s="1297"/>
      <c r="AB367" s="1297"/>
      <c r="AC367" s="1297"/>
    </row>
    <row r="368" ht="15.75" customHeight="1">
      <c r="A368" s="1296"/>
      <c r="B368" s="1532"/>
      <c r="C368" s="1297"/>
      <c r="D368" s="1533"/>
      <c r="E368" s="1296"/>
      <c r="F368" s="1296"/>
      <c r="G368" s="1534"/>
      <c r="H368" s="1534"/>
      <c r="I368" s="1535"/>
      <c r="J368" s="1296"/>
      <c r="K368" s="1296"/>
      <c r="L368" s="1297"/>
      <c r="M368" s="1297"/>
      <c r="N368" s="1297"/>
      <c r="O368" s="1296"/>
      <c r="P368" s="1297"/>
      <c r="Q368" s="1297"/>
      <c r="R368" s="1297"/>
      <c r="S368" s="1297"/>
      <c r="T368" s="1297"/>
      <c r="U368" s="1297"/>
      <c r="V368" s="1297"/>
      <c r="W368" s="1297"/>
      <c r="X368" s="1297"/>
      <c r="Y368" s="1297"/>
      <c r="Z368" s="1297"/>
      <c r="AA368" s="1297"/>
      <c r="AB368" s="1297"/>
      <c r="AC368" s="1297"/>
    </row>
    <row r="369" ht="15.75" customHeight="1">
      <c r="A369" s="1296"/>
      <c r="B369" s="1532"/>
      <c r="C369" s="1297"/>
      <c r="D369" s="1533"/>
      <c r="E369" s="1296"/>
      <c r="F369" s="1296"/>
      <c r="G369" s="1534"/>
      <c r="H369" s="1534"/>
      <c r="I369" s="1535"/>
      <c r="J369" s="1296"/>
      <c r="K369" s="1296"/>
      <c r="L369" s="1297"/>
      <c r="M369" s="1297"/>
      <c r="N369" s="1297"/>
      <c r="O369" s="1296"/>
      <c r="P369" s="1297"/>
      <c r="Q369" s="1297"/>
      <c r="R369" s="1297"/>
      <c r="S369" s="1297"/>
      <c r="T369" s="1297"/>
      <c r="U369" s="1297"/>
      <c r="V369" s="1297"/>
      <c r="W369" s="1297"/>
      <c r="X369" s="1297"/>
      <c r="Y369" s="1297"/>
      <c r="Z369" s="1297"/>
      <c r="AA369" s="1297"/>
      <c r="AB369" s="1297"/>
      <c r="AC369" s="1297"/>
    </row>
    <row r="370" ht="15.75" customHeight="1">
      <c r="A370" s="1296"/>
      <c r="B370" s="1532"/>
      <c r="C370" s="1297"/>
      <c r="D370" s="1533"/>
      <c r="E370" s="1296"/>
      <c r="F370" s="1296"/>
      <c r="G370" s="1534"/>
      <c r="H370" s="1534"/>
      <c r="I370" s="1535"/>
      <c r="J370" s="1296"/>
      <c r="K370" s="1296"/>
      <c r="L370" s="1297"/>
      <c r="M370" s="1297"/>
      <c r="N370" s="1297"/>
      <c r="O370" s="1296"/>
      <c r="P370" s="1297"/>
      <c r="Q370" s="1297"/>
      <c r="R370" s="1297"/>
      <c r="S370" s="1297"/>
      <c r="T370" s="1297"/>
      <c r="U370" s="1297"/>
      <c r="V370" s="1297"/>
      <c r="W370" s="1297"/>
      <c r="X370" s="1297"/>
      <c r="Y370" s="1297"/>
      <c r="Z370" s="1297"/>
      <c r="AA370" s="1297"/>
      <c r="AB370" s="1297"/>
      <c r="AC370" s="1297"/>
    </row>
    <row r="371" ht="15.75" customHeight="1">
      <c r="A371" s="1296"/>
      <c r="B371" s="1532"/>
      <c r="C371" s="1297"/>
      <c r="D371" s="1533"/>
      <c r="E371" s="1296"/>
      <c r="F371" s="1296"/>
      <c r="G371" s="1534"/>
      <c r="H371" s="1534"/>
      <c r="I371" s="1535"/>
      <c r="J371" s="1296"/>
      <c r="K371" s="1296"/>
      <c r="L371" s="1297"/>
      <c r="M371" s="1297"/>
      <c r="N371" s="1297"/>
      <c r="O371" s="1296"/>
      <c r="P371" s="1297"/>
      <c r="Q371" s="1297"/>
      <c r="R371" s="1297"/>
      <c r="S371" s="1297"/>
      <c r="T371" s="1297"/>
      <c r="U371" s="1297"/>
      <c r="V371" s="1297"/>
      <c r="W371" s="1297"/>
      <c r="X371" s="1297"/>
      <c r="Y371" s="1297"/>
      <c r="Z371" s="1297"/>
      <c r="AA371" s="1297"/>
      <c r="AB371" s="1297"/>
      <c r="AC371" s="1297"/>
    </row>
    <row r="372" ht="15.75" customHeight="1">
      <c r="A372" s="1296"/>
      <c r="B372" s="1532"/>
      <c r="C372" s="1297"/>
      <c r="D372" s="1533"/>
      <c r="E372" s="1296"/>
      <c r="F372" s="1296"/>
      <c r="G372" s="1534"/>
      <c r="H372" s="1534"/>
      <c r="I372" s="1535"/>
      <c r="J372" s="1296"/>
      <c r="K372" s="1296"/>
      <c r="L372" s="1297"/>
      <c r="M372" s="1297"/>
      <c r="N372" s="1297"/>
      <c r="O372" s="1296"/>
      <c r="P372" s="1297"/>
      <c r="Q372" s="1297"/>
      <c r="R372" s="1297"/>
      <c r="S372" s="1297"/>
      <c r="T372" s="1297"/>
      <c r="U372" s="1297"/>
      <c r="V372" s="1297"/>
      <c r="W372" s="1297"/>
      <c r="X372" s="1297"/>
      <c r="Y372" s="1297"/>
      <c r="Z372" s="1297"/>
      <c r="AA372" s="1297"/>
      <c r="AB372" s="1297"/>
      <c r="AC372" s="1297"/>
    </row>
    <row r="373" ht="15.75" customHeight="1">
      <c r="A373" s="1296"/>
      <c r="B373" s="1532"/>
      <c r="C373" s="1297"/>
      <c r="D373" s="1533"/>
      <c r="E373" s="1296"/>
      <c r="F373" s="1296"/>
      <c r="G373" s="1534"/>
      <c r="H373" s="1534"/>
      <c r="I373" s="1535"/>
      <c r="J373" s="1296"/>
      <c r="K373" s="1296"/>
      <c r="L373" s="1297"/>
      <c r="M373" s="1297"/>
      <c r="N373" s="1297"/>
      <c r="O373" s="1296"/>
      <c r="P373" s="1297"/>
      <c r="Q373" s="1297"/>
      <c r="R373" s="1297"/>
      <c r="S373" s="1297"/>
      <c r="T373" s="1297"/>
      <c r="U373" s="1297"/>
      <c r="V373" s="1297"/>
      <c r="W373" s="1297"/>
      <c r="X373" s="1297"/>
      <c r="Y373" s="1297"/>
      <c r="Z373" s="1297"/>
      <c r="AA373" s="1297"/>
      <c r="AB373" s="1297"/>
      <c r="AC373" s="1297"/>
    </row>
    <row r="374" ht="15.75" customHeight="1">
      <c r="A374" s="1296"/>
      <c r="B374" s="1532"/>
      <c r="C374" s="1297"/>
      <c r="D374" s="1533"/>
      <c r="E374" s="1296"/>
      <c r="F374" s="1296"/>
      <c r="G374" s="1534"/>
      <c r="H374" s="1534"/>
      <c r="I374" s="1535"/>
      <c r="J374" s="1296"/>
      <c r="K374" s="1296"/>
      <c r="L374" s="1297"/>
      <c r="M374" s="1297"/>
      <c r="N374" s="1297"/>
      <c r="O374" s="1296"/>
      <c r="P374" s="1297"/>
      <c r="Q374" s="1297"/>
      <c r="R374" s="1297"/>
      <c r="S374" s="1297"/>
      <c r="T374" s="1297"/>
      <c r="U374" s="1297"/>
      <c r="V374" s="1297"/>
      <c r="W374" s="1297"/>
      <c r="X374" s="1297"/>
      <c r="Y374" s="1297"/>
      <c r="Z374" s="1297"/>
      <c r="AA374" s="1297"/>
      <c r="AB374" s="1297"/>
      <c r="AC374" s="1297"/>
    </row>
    <row r="375" ht="15.75" customHeight="1">
      <c r="A375" s="1296"/>
      <c r="B375" s="1532"/>
      <c r="C375" s="1297"/>
      <c r="D375" s="1533"/>
      <c r="E375" s="1296"/>
      <c r="F375" s="1296"/>
      <c r="G375" s="1534"/>
      <c r="H375" s="1534"/>
      <c r="I375" s="1535"/>
      <c r="J375" s="1296"/>
      <c r="K375" s="1296"/>
      <c r="L375" s="1297"/>
      <c r="M375" s="1297"/>
      <c r="N375" s="1297"/>
      <c r="O375" s="1296"/>
      <c r="P375" s="1297"/>
      <c r="Q375" s="1297"/>
      <c r="R375" s="1297"/>
      <c r="S375" s="1297"/>
      <c r="T375" s="1297"/>
      <c r="U375" s="1297"/>
      <c r="V375" s="1297"/>
      <c r="W375" s="1297"/>
      <c r="X375" s="1297"/>
      <c r="Y375" s="1297"/>
      <c r="Z375" s="1297"/>
      <c r="AA375" s="1297"/>
      <c r="AB375" s="1297"/>
      <c r="AC375" s="1297"/>
    </row>
    <row r="376" ht="15.75" customHeight="1">
      <c r="A376" s="1296"/>
      <c r="B376" s="1532"/>
      <c r="C376" s="1297"/>
      <c r="D376" s="1533"/>
      <c r="E376" s="1296"/>
      <c r="F376" s="1296"/>
      <c r="G376" s="1534"/>
      <c r="H376" s="1534"/>
      <c r="I376" s="1535"/>
      <c r="J376" s="1296"/>
      <c r="K376" s="1296"/>
      <c r="L376" s="1297"/>
      <c r="M376" s="1297"/>
      <c r="N376" s="1297"/>
      <c r="O376" s="1296"/>
      <c r="P376" s="1297"/>
      <c r="Q376" s="1297"/>
      <c r="R376" s="1297"/>
      <c r="S376" s="1297"/>
      <c r="T376" s="1297"/>
      <c r="U376" s="1297"/>
      <c r="V376" s="1297"/>
      <c r="W376" s="1297"/>
      <c r="X376" s="1297"/>
      <c r="Y376" s="1297"/>
      <c r="Z376" s="1297"/>
      <c r="AA376" s="1297"/>
      <c r="AB376" s="1297"/>
      <c r="AC376" s="1297"/>
    </row>
    <row r="377" ht="15.75" customHeight="1">
      <c r="A377" s="1296"/>
      <c r="B377" s="1532"/>
      <c r="C377" s="1297"/>
      <c r="D377" s="1533"/>
      <c r="E377" s="1296"/>
      <c r="F377" s="1296"/>
      <c r="G377" s="1534"/>
      <c r="H377" s="1534"/>
      <c r="I377" s="1535"/>
      <c r="J377" s="1296"/>
      <c r="K377" s="1296"/>
      <c r="L377" s="1297"/>
      <c r="M377" s="1297"/>
      <c r="N377" s="1297"/>
      <c r="O377" s="1296"/>
      <c r="P377" s="1297"/>
      <c r="Q377" s="1297"/>
      <c r="R377" s="1297"/>
      <c r="S377" s="1297"/>
      <c r="T377" s="1297"/>
      <c r="U377" s="1297"/>
      <c r="V377" s="1297"/>
      <c r="W377" s="1297"/>
      <c r="X377" s="1297"/>
      <c r="Y377" s="1297"/>
      <c r="Z377" s="1297"/>
      <c r="AA377" s="1297"/>
      <c r="AB377" s="1297"/>
      <c r="AC377" s="1297"/>
    </row>
    <row r="378" ht="15.75" customHeight="1">
      <c r="A378" s="1296"/>
      <c r="B378" s="1532"/>
      <c r="C378" s="1297"/>
      <c r="D378" s="1533"/>
      <c r="E378" s="1296"/>
      <c r="F378" s="1296"/>
      <c r="G378" s="1534"/>
      <c r="H378" s="1534"/>
      <c r="I378" s="1535"/>
      <c r="J378" s="1296"/>
      <c r="K378" s="1296"/>
      <c r="L378" s="1297"/>
      <c r="M378" s="1297"/>
      <c r="N378" s="1297"/>
      <c r="O378" s="1296"/>
      <c r="P378" s="1297"/>
      <c r="Q378" s="1297"/>
      <c r="R378" s="1297"/>
      <c r="S378" s="1297"/>
      <c r="T378" s="1297"/>
      <c r="U378" s="1297"/>
      <c r="V378" s="1297"/>
      <c r="W378" s="1297"/>
      <c r="X378" s="1297"/>
      <c r="Y378" s="1297"/>
      <c r="Z378" s="1297"/>
      <c r="AA378" s="1297"/>
      <c r="AB378" s="1297"/>
      <c r="AC378" s="1297"/>
    </row>
    <row r="379" ht="15.75" customHeight="1">
      <c r="A379" s="1296"/>
      <c r="B379" s="1532"/>
      <c r="C379" s="1297"/>
      <c r="D379" s="1533"/>
      <c r="E379" s="1296"/>
      <c r="F379" s="1296"/>
      <c r="G379" s="1534"/>
      <c r="H379" s="1534"/>
      <c r="I379" s="1535"/>
      <c r="J379" s="1296"/>
      <c r="K379" s="1296"/>
      <c r="L379" s="1297"/>
      <c r="M379" s="1297"/>
      <c r="N379" s="1297"/>
      <c r="O379" s="1296"/>
      <c r="P379" s="1297"/>
      <c r="Q379" s="1297"/>
      <c r="R379" s="1297"/>
      <c r="S379" s="1297"/>
      <c r="T379" s="1297"/>
      <c r="U379" s="1297"/>
      <c r="V379" s="1297"/>
      <c r="W379" s="1297"/>
      <c r="X379" s="1297"/>
      <c r="Y379" s="1297"/>
      <c r="Z379" s="1297"/>
      <c r="AA379" s="1297"/>
      <c r="AB379" s="1297"/>
      <c r="AC379" s="1297"/>
    </row>
    <row r="380" ht="15.75" customHeight="1">
      <c r="A380" s="1296"/>
      <c r="B380" s="1532"/>
      <c r="C380" s="1297"/>
      <c r="D380" s="1533"/>
      <c r="E380" s="1296"/>
      <c r="F380" s="1296"/>
      <c r="G380" s="1534"/>
      <c r="H380" s="1534"/>
      <c r="I380" s="1535"/>
      <c r="J380" s="1296"/>
      <c r="K380" s="1296"/>
      <c r="L380" s="1297"/>
      <c r="M380" s="1297"/>
      <c r="N380" s="1297"/>
      <c r="O380" s="1296"/>
      <c r="P380" s="1297"/>
      <c r="Q380" s="1297"/>
      <c r="R380" s="1297"/>
      <c r="S380" s="1297"/>
      <c r="T380" s="1297"/>
      <c r="U380" s="1297"/>
      <c r="V380" s="1297"/>
      <c r="W380" s="1297"/>
      <c r="X380" s="1297"/>
      <c r="Y380" s="1297"/>
      <c r="Z380" s="1297"/>
      <c r="AA380" s="1297"/>
      <c r="AB380" s="1297"/>
      <c r="AC380" s="1297"/>
    </row>
    <row r="381" ht="15.75" customHeight="1">
      <c r="A381" s="1296"/>
      <c r="B381" s="1532"/>
      <c r="C381" s="1297"/>
      <c r="D381" s="1533"/>
      <c r="E381" s="1296"/>
      <c r="F381" s="1296"/>
      <c r="G381" s="1534"/>
      <c r="H381" s="1534"/>
      <c r="I381" s="1535"/>
      <c r="J381" s="1296"/>
      <c r="K381" s="1296"/>
      <c r="L381" s="1297"/>
      <c r="M381" s="1297"/>
      <c r="N381" s="1297"/>
      <c r="O381" s="1296"/>
      <c r="P381" s="1297"/>
      <c r="Q381" s="1297"/>
      <c r="R381" s="1297"/>
      <c r="S381" s="1297"/>
      <c r="T381" s="1297"/>
      <c r="U381" s="1297"/>
      <c r="V381" s="1297"/>
      <c r="W381" s="1297"/>
      <c r="X381" s="1297"/>
      <c r="Y381" s="1297"/>
      <c r="Z381" s="1297"/>
      <c r="AA381" s="1297"/>
      <c r="AB381" s="1297"/>
      <c r="AC381" s="1297"/>
    </row>
    <row r="382" ht="15.75" customHeight="1">
      <c r="A382" s="1296"/>
      <c r="B382" s="1532"/>
      <c r="C382" s="1297"/>
      <c r="D382" s="1533"/>
      <c r="E382" s="1296"/>
      <c r="F382" s="1296"/>
      <c r="G382" s="1534"/>
      <c r="H382" s="1534"/>
      <c r="I382" s="1535"/>
      <c r="J382" s="1296"/>
      <c r="K382" s="1296"/>
      <c r="L382" s="1297"/>
      <c r="M382" s="1297"/>
      <c r="N382" s="1297"/>
      <c r="O382" s="1296"/>
      <c r="P382" s="1297"/>
      <c r="Q382" s="1297"/>
      <c r="R382" s="1297"/>
      <c r="S382" s="1297"/>
      <c r="T382" s="1297"/>
      <c r="U382" s="1297"/>
      <c r="V382" s="1297"/>
      <c r="W382" s="1297"/>
      <c r="X382" s="1297"/>
      <c r="Y382" s="1297"/>
      <c r="Z382" s="1297"/>
      <c r="AA382" s="1297"/>
      <c r="AB382" s="1297"/>
      <c r="AC382" s="1297"/>
    </row>
    <row r="383" ht="15.75" customHeight="1">
      <c r="A383" s="1296"/>
      <c r="B383" s="1532"/>
      <c r="C383" s="1297"/>
      <c r="D383" s="1533"/>
      <c r="E383" s="1296"/>
      <c r="F383" s="1296"/>
      <c r="G383" s="1534"/>
      <c r="H383" s="1534"/>
      <c r="I383" s="1535"/>
      <c r="J383" s="1296"/>
      <c r="K383" s="1296"/>
      <c r="L383" s="1297"/>
      <c r="M383" s="1297"/>
      <c r="N383" s="1297"/>
      <c r="O383" s="1296"/>
      <c r="P383" s="1297"/>
      <c r="Q383" s="1297"/>
      <c r="R383" s="1297"/>
      <c r="S383" s="1297"/>
      <c r="T383" s="1297"/>
      <c r="U383" s="1297"/>
      <c r="V383" s="1297"/>
      <c r="W383" s="1297"/>
      <c r="X383" s="1297"/>
      <c r="Y383" s="1297"/>
      <c r="Z383" s="1297"/>
      <c r="AA383" s="1297"/>
      <c r="AB383" s="1297"/>
      <c r="AC383" s="1297"/>
    </row>
    <row r="384" ht="15.75" customHeight="1">
      <c r="A384" s="1296"/>
      <c r="B384" s="1532"/>
      <c r="C384" s="1297"/>
      <c r="D384" s="1533"/>
      <c r="E384" s="1296"/>
      <c r="F384" s="1296"/>
      <c r="G384" s="1534"/>
      <c r="H384" s="1534"/>
      <c r="I384" s="1535"/>
      <c r="J384" s="1296"/>
      <c r="K384" s="1296"/>
      <c r="L384" s="1297"/>
      <c r="M384" s="1297"/>
      <c r="N384" s="1297"/>
      <c r="O384" s="1296"/>
      <c r="P384" s="1297"/>
      <c r="Q384" s="1297"/>
      <c r="R384" s="1297"/>
      <c r="S384" s="1297"/>
      <c r="T384" s="1297"/>
      <c r="U384" s="1297"/>
      <c r="V384" s="1297"/>
      <c r="W384" s="1297"/>
      <c r="X384" s="1297"/>
      <c r="Y384" s="1297"/>
      <c r="Z384" s="1297"/>
      <c r="AA384" s="1297"/>
      <c r="AB384" s="1297"/>
      <c r="AC384" s="1297"/>
    </row>
    <row r="385" ht="15.75" customHeight="1">
      <c r="A385" s="1296"/>
      <c r="B385" s="1532"/>
      <c r="C385" s="1297"/>
      <c r="D385" s="1533"/>
      <c r="E385" s="1296"/>
      <c r="F385" s="1296"/>
      <c r="G385" s="1534"/>
      <c r="H385" s="1534"/>
      <c r="I385" s="1535"/>
      <c r="J385" s="1296"/>
      <c r="K385" s="1296"/>
      <c r="L385" s="1297"/>
      <c r="M385" s="1297"/>
      <c r="N385" s="1297"/>
      <c r="O385" s="1296"/>
      <c r="P385" s="1297"/>
      <c r="Q385" s="1297"/>
      <c r="R385" s="1297"/>
      <c r="S385" s="1297"/>
      <c r="T385" s="1297"/>
      <c r="U385" s="1297"/>
      <c r="V385" s="1297"/>
      <c r="W385" s="1297"/>
      <c r="X385" s="1297"/>
      <c r="Y385" s="1297"/>
      <c r="Z385" s="1297"/>
      <c r="AA385" s="1297"/>
      <c r="AB385" s="1297"/>
      <c r="AC385" s="1297"/>
    </row>
    <row r="386" ht="15.75" customHeight="1">
      <c r="A386" s="1296"/>
      <c r="B386" s="1532"/>
      <c r="C386" s="1297"/>
      <c r="D386" s="1533"/>
      <c r="E386" s="1296"/>
      <c r="F386" s="1296"/>
      <c r="G386" s="1534"/>
      <c r="H386" s="1534"/>
      <c r="I386" s="1535"/>
      <c r="J386" s="1296"/>
      <c r="K386" s="1296"/>
      <c r="L386" s="1297"/>
      <c r="M386" s="1297"/>
      <c r="N386" s="1297"/>
      <c r="O386" s="1296"/>
      <c r="P386" s="1297"/>
      <c r="Q386" s="1297"/>
      <c r="R386" s="1297"/>
      <c r="S386" s="1297"/>
      <c r="T386" s="1297"/>
      <c r="U386" s="1297"/>
      <c r="V386" s="1297"/>
      <c r="W386" s="1297"/>
      <c r="X386" s="1297"/>
      <c r="Y386" s="1297"/>
      <c r="Z386" s="1297"/>
      <c r="AA386" s="1297"/>
      <c r="AB386" s="1297"/>
      <c r="AC386" s="1297"/>
    </row>
    <row r="387" ht="15.75" customHeight="1">
      <c r="A387" s="1296"/>
      <c r="B387" s="1532"/>
      <c r="C387" s="1297"/>
      <c r="D387" s="1533"/>
      <c r="E387" s="1296"/>
      <c r="F387" s="1296"/>
      <c r="G387" s="1534"/>
      <c r="H387" s="1534"/>
      <c r="I387" s="1535"/>
      <c r="J387" s="1296"/>
      <c r="K387" s="1296"/>
      <c r="L387" s="1297"/>
      <c r="M387" s="1297"/>
      <c r="N387" s="1297"/>
      <c r="O387" s="1296"/>
      <c r="P387" s="1297"/>
      <c r="Q387" s="1297"/>
      <c r="R387" s="1297"/>
      <c r="S387" s="1297"/>
      <c r="T387" s="1297"/>
      <c r="U387" s="1297"/>
      <c r="V387" s="1297"/>
      <c r="W387" s="1297"/>
      <c r="X387" s="1297"/>
      <c r="Y387" s="1297"/>
      <c r="Z387" s="1297"/>
      <c r="AA387" s="1297"/>
      <c r="AB387" s="1297"/>
      <c r="AC387" s="1297"/>
    </row>
    <row r="388" ht="15.75" customHeight="1">
      <c r="A388" s="1296"/>
      <c r="B388" s="1532"/>
      <c r="C388" s="1297"/>
      <c r="D388" s="1533"/>
      <c r="E388" s="1296"/>
      <c r="F388" s="1296"/>
      <c r="G388" s="1534"/>
      <c r="H388" s="1534"/>
      <c r="I388" s="1535"/>
      <c r="J388" s="1296"/>
      <c r="K388" s="1296"/>
      <c r="L388" s="1297"/>
      <c r="M388" s="1297"/>
      <c r="N388" s="1297"/>
      <c r="O388" s="1296"/>
      <c r="P388" s="1297"/>
      <c r="Q388" s="1297"/>
      <c r="R388" s="1297"/>
      <c r="S388" s="1297"/>
      <c r="T388" s="1297"/>
      <c r="U388" s="1297"/>
      <c r="V388" s="1297"/>
      <c r="W388" s="1297"/>
      <c r="X388" s="1297"/>
      <c r="Y388" s="1297"/>
      <c r="Z388" s="1297"/>
      <c r="AA388" s="1297"/>
      <c r="AB388" s="1297"/>
      <c r="AC388" s="1297"/>
    </row>
    <row r="389" ht="15.75" customHeight="1">
      <c r="A389" s="1296"/>
      <c r="B389" s="1532"/>
      <c r="C389" s="1297"/>
      <c r="D389" s="1533"/>
      <c r="E389" s="1296"/>
      <c r="F389" s="1296"/>
      <c r="G389" s="1534"/>
      <c r="H389" s="1534"/>
      <c r="I389" s="1535"/>
      <c r="J389" s="1296"/>
      <c r="K389" s="1296"/>
      <c r="L389" s="1297"/>
      <c r="M389" s="1297"/>
      <c r="N389" s="1297"/>
      <c r="O389" s="1296"/>
      <c r="P389" s="1297"/>
      <c r="Q389" s="1297"/>
      <c r="R389" s="1297"/>
      <c r="S389" s="1297"/>
      <c r="T389" s="1297"/>
      <c r="U389" s="1297"/>
      <c r="V389" s="1297"/>
      <c r="W389" s="1297"/>
      <c r="X389" s="1297"/>
      <c r="Y389" s="1297"/>
      <c r="Z389" s="1297"/>
      <c r="AA389" s="1297"/>
      <c r="AB389" s="1297"/>
      <c r="AC389" s="1297"/>
    </row>
    <row r="390" ht="15.75" customHeight="1">
      <c r="A390" s="1296"/>
      <c r="B390" s="1532"/>
      <c r="C390" s="1297"/>
      <c r="D390" s="1533"/>
      <c r="E390" s="1296"/>
      <c r="F390" s="1296"/>
      <c r="G390" s="1534"/>
      <c r="H390" s="1534"/>
      <c r="I390" s="1535"/>
      <c r="J390" s="1296"/>
      <c r="K390" s="1296"/>
      <c r="L390" s="1297"/>
      <c r="M390" s="1297"/>
      <c r="N390" s="1297"/>
      <c r="O390" s="1296"/>
      <c r="P390" s="1297"/>
      <c r="Q390" s="1297"/>
      <c r="R390" s="1297"/>
      <c r="S390" s="1297"/>
      <c r="T390" s="1297"/>
      <c r="U390" s="1297"/>
      <c r="V390" s="1297"/>
      <c r="W390" s="1297"/>
      <c r="X390" s="1297"/>
      <c r="Y390" s="1297"/>
      <c r="Z390" s="1297"/>
      <c r="AA390" s="1297"/>
      <c r="AB390" s="1297"/>
      <c r="AC390" s="1297"/>
    </row>
    <row r="391" ht="15.75" customHeight="1">
      <c r="A391" s="1296"/>
      <c r="B391" s="1532"/>
      <c r="C391" s="1297"/>
      <c r="D391" s="1533"/>
      <c r="E391" s="1296"/>
      <c r="F391" s="1296"/>
      <c r="G391" s="1534"/>
      <c r="H391" s="1534"/>
      <c r="I391" s="1535"/>
      <c r="J391" s="1296"/>
      <c r="K391" s="1296"/>
      <c r="L391" s="1297"/>
      <c r="M391" s="1297"/>
      <c r="N391" s="1297"/>
      <c r="O391" s="1296"/>
      <c r="P391" s="1297"/>
      <c r="Q391" s="1297"/>
      <c r="R391" s="1297"/>
      <c r="S391" s="1297"/>
      <c r="T391" s="1297"/>
      <c r="U391" s="1297"/>
      <c r="V391" s="1297"/>
      <c r="W391" s="1297"/>
      <c r="X391" s="1297"/>
      <c r="Y391" s="1297"/>
      <c r="Z391" s="1297"/>
      <c r="AA391" s="1297"/>
      <c r="AB391" s="1297"/>
      <c r="AC391" s="1297"/>
    </row>
    <row r="392" ht="15.75" customHeight="1">
      <c r="A392" s="1296"/>
      <c r="B392" s="1532"/>
      <c r="C392" s="1297"/>
      <c r="D392" s="1533"/>
      <c r="E392" s="1296"/>
      <c r="F392" s="1296"/>
      <c r="G392" s="1534"/>
      <c r="H392" s="1534"/>
      <c r="I392" s="1535"/>
      <c r="J392" s="1296"/>
      <c r="K392" s="1296"/>
      <c r="L392" s="1297"/>
      <c r="M392" s="1297"/>
      <c r="N392" s="1297"/>
      <c r="O392" s="1296"/>
      <c r="P392" s="1297"/>
      <c r="Q392" s="1297"/>
      <c r="R392" s="1297"/>
      <c r="S392" s="1297"/>
      <c r="T392" s="1297"/>
      <c r="U392" s="1297"/>
      <c r="V392" s="1297"/>
      <c r="W392" s="1297"/>
      <c r="X392" s="1297"/>
      <c r="Y392" s="1297"/>
      <c r="Z392" s="1297"/>
      <c r="AA392" s="1297"/>
      <c r="AB392" s="1297"/>
      <c r="AC392" s="1297"/>
    </row>
    <row r="393" ht="15.75" customHeight="1">
      <c r="A393" s="1296"/>
      <c r="B393" s="1532"/>
      <c r="C393" s="1297"/>
      <c r="D393" s="1533"/>
      <c r="E393" s="1296"/>
      <c r="F393" s="1296"/>
      <c r="G393" s="1534"/>
      <c r="H393" s="1534"/>
      <c r="I393" s="1535"/>
      <c r="J393" s="1296"/>
      <c r="K393" s="1296"/>
      <c r="L393" s="1297"/>
      <c r="M393" s="1297"/>
      <c r="N393" s="1297"/>
      <c r="O393" s="1296"/>
      <c r="P393" s="1297"/>
      <c r="Q393" s="1297"/>
      <c r="R393" s="1297"/>
      <c r="S393" s="1297"/>
      <c r="T393" s="1297"/>
      <c r="U393" s="1297"/>
      <c r="V393" s="1297"/>
      <c r="W393" s="1297"/>
      <c r="X393" s="1297"/>
      <c r="Y393" s="1297"/>
      <c r="Z393" s="1297"/>
      <c r="AA393" s="1297"/>
      <c r="AB393" s="1297"/>
      <c r="AC393" s="1297"/>
    </row>
    <row r="394" ht="15.75" customHeight="1">
      <c r="A394" s="1296"/>
      <c r="B394" s="1532"/>
      <c r="C394" s="1297"/>
      <c r="D394" s="1533"/>
      <c r="E394" s="1296"/>
      <c r="F394" s="1296"/>
      <c r="G394" s="1534"/>
      <c r="H394" s="1534"/>
      <c r="I394" s="1535"/>
      <c r="J394" s="1296"/>
      <c r="K394" s="1296"/>
      <c r="L394" s="1297"/>
      <c r="M394" s="1297"/>
      <c r="N394" s="1297"/>
      <c r="O394" s="1296"/>
      <c r="P394" s="1297"/>
      <c r="Q394" s="1297"/>
      <c r="R394" s="1297"/>
      <c r="S394" s="1297"/>
      <c r="T394" s="1297"/>
      <c r="U394" s="1297"/>
      <c r="V394" s="1297"/>
      <c r="W394" s="1297"/>
      <c r="X394" s="1297"/>
      <c r="Y394" s="1297"/>
      <c r="Z394" s="1297"/>
      <c r="AA394" s="1297"/>
      <c r="AB394" s="1297"/>
      <c r="AC394" s="1297"/>
    </row>
    <row r="395" ht="15.75" customHeight="1">
      <c r="A395" s="1296"/>
      <c r="B395" s="1532"/>
      <c r="C395" s="1297"/>
      <c r="D395" s="1533"/>
      <c r="E395" s="1296"/>
      <c r="F395" s="1296"/>
      <c r="G395" s="1534"/>
      <c r="H395" s="1534"/>
      <c r="I395" s="1535"/>
      <c r="J395" s="1296"/>
      <c r="K395" s="1296"/>
      <c r="L395" s="1297"/>
      <c r="M395" s="1297"/>
      <c r="N395" s="1297"/>
      <c r="O395" s="1296"/>
      <c r="P395" s="1297"/>
      <c r="Q395" s="1297"/>
      <c r="R395" s="1297"/>
      <c r="S395" s="1297"/>
      <c r="T395" s="1297"/>
      <c r="U395" s="1297"/>
      <c r="V395" s="1297"/>
      <c r="W395" s="1297"/>
      <c r="X395" s="1297"/>
      <c r="Y395" s="1297"/>
      <c r="Z395" s="1297"/>
      <c r="AA395" s="1297"/>
      <c r="AB395" s="1297"/>
      <c r="AC395" s="1297"/>
    </row>
    <row r="396" ht="15.75" customHeight="1">
      <c r="A396" s="1296"/>
      <c r="B396" s="1532"/>
      <c r="C396" s="1297"/>
      <c r="D396" s="1533"/>
      <c r="E396" s="1296"/>
      <c r="F396" s="1296"/>
      <c r="G396" s="1534"/>
      <c r="H396" s="1534"/>
      <c r="I396" s="1535"/>
      <c r="J396" s="1296"/>
      <c r="K396" s="1296"/>
      <c r="L396" s="1297"/>
      <c r="M396" s="1297"/>
      <c r="N396" s="1297"/>
      <c r="O396" s="1296"/>
      <c r="P396" s="1297"/>
      <c r="Q396" s="1297"/>
      <c r="R396" s="1297"/>
      <c r="S396" s="1297"/>
      <c r="T396" s="1297"/>
      <c r="U396" s="1297"/>
      <c r="V396" s="1297"/>
      <c r="W396" s="1297"/>
      <c r="X396" s="1297"/>
      <c r="Y396" s="1297"/>
      <c r="Z396" s="1297"/>
      <c r="AA396" s="1297"/>
      <c r="AB396" s="1297"/>
      <c r="AC396" s="1297"/>
    </row>
    <row r="397" ht="15.75" customHeight="1">
      <c r="A397" s="1296"/>
      <c r="B397" s="1532"/>
      <c r="C397" s="1297"/>
      <c r="D397" s="1533"/>
      <c r="E397" s="1296"/>
      <c r="F397" s="1296"/>
      <c r="G397" s="1534"/>
      <c r="H397" s="1534"/>
      <c r="I397" s="1535"/>
      <c r="J397" s="1296"/>
      <c r="K397" s="1296"/>
      <c r="L397" s="1297"/>
      <c r="M397" s="1297"/>
      <c r="N397" s="1297"/>
      <c r="O397" s="1296"/>
      <c r="P397" s="1297"/>
      <c r="Q397" s="1297"/>
      <c r="R397" s="1297"/>
      <c r="S397" s="1297"/>
      <c r="T397" s="1297"/>
      <c r="U397" s="1297"/>
      <c r="V397" s="1297"/>
      <c r="W397" s="1297"/>
      <c r="X397" s="1297"/>
      <c r="Y397" s="1297"/>
      <c r="Z397" s="1297"/>
      <c r="AA397" s="1297"/>
      <c r="AB397" s="1297"/>
      <c r="AC397" s="1297"/>
    </row>
    <row r="398" ht="15.75" customHeight="1">
      <c r="A398" s="1296"/>
      <c r="B398" s="1532"/>
      <c r="C398" s="1297"/>
      <c r="D398" s="1533"/>
      <c r="E398" s="1296"/>
      <c r="F398" s="1296"/>
      <c r="G398" s="1534"/>
      <c r="H398" s="1534"/>
      <c r="I398" s="1535"/>
      <c r="J398" s="1296"/>
      <c r="K398" s="1296"/>
      <c r="L398" s="1297"/>
      <c r="M398" s="1297"/>
      <c r="N398" s="1297"/>
      <c r="O398" s="1296"/>
      <c r="P398" s="1297"/>
      <c r="Q398" s="1297"/>
      <c r="R398" s="1297"/>
      <c r="S398" s="1297"/>
      <c r="T398" s="1297"/>
      <c r="U398" s="1297"/>
      <c r="V398" s="1297"/>
      <c r="W398" s="1297"/>
      <c r="X398" s="1297"/>
      <c r="Y398" s="1297"/>
      <c r="Z398" s="1297"/>
      <c r="AA398" s="1297"/>
      <c r="AB398" s="1297"/>
      <c r="AC398" s="1297"/>
    </row>
    <row r="399" ht="15.75" customHeight="1">
      <c r="A399" s="1296"/>
      <c r="B399" s="1532"/>
      <c r="C399" s="1297"/>
      <c r="D399" s="1533"/>
      <c r="E399" s="1296"/>
      <c r="F399" s="1296"/>
      <c r="G399" s="1534"/>
      <c r="H399" s="1534"/>
      <c r="I399" s="1535"/>
      <c r="J399" s="1296"/>
      <c r="K399" s="1296"/>
      <c r="L399" s="1297"/>
      <c r="M399" s="1297"/>
      <c r="N399" s="1297"/>
      <c r="O399" s="1296"/>
      <c r="P399" s="1297"/>
      <c r="Q399" s="1297"/>
      <c r="R399" s="1297"/>
      <c r="S399" s="1297"/>
      <c r="T399" s="1297"/>
      <c r="U399" s="1297"/>
      <c r="V399" s="1297"/>
      <c r="W399" s="1297"/>
      <c r="X399" s="1297"/>
      <c r="Y399" s="1297"/>
      <c r="Z399" s="1297"/>
      <c r="AA399" s="1297"/>
      <c r="AB399" s="1297"/>
      <c r="AC399" s="1297"/>
    </row>
    <row r="400" ht="15.75" customHeight="1">
      <c r="A400" s="1296"/>
      <c r="B400" s="1532"/>
      <c r="C400" s="1297"/>
      <c r="D400" s="1533"/>
      <c r="E400" s="1296"/>
      <c r="F400" s="1296"/>
      <c r="G400" s="1534"/>
      <c r="H400" s="1534"/>
      <c r="I400" s="1535"/>
      <c r="J400" s="1296"/>
      <c r="K400" s="1296"/>
      <c r="L400" s="1297"/>
      <c r="M400" s="1297"/>
      <c r="N400" s="1297"/>
      <c r="O400" s="1296"/>
      <c r="P400" s="1297"/>
      <c r="Q400" s="1297"/>
      <c r="R400" s="1297"/>
      <c r="S400" s="1297"/>
      <c r="T400" s="1297"/>
      <c r="U400" s="1297"/>
      <c r="V400" s="1297"/>
      <c r="W400" s="1297"/>
      <c r="X400" s="1297"/>
      <c r="Y400" s="1297"/>
      <c r="Z400" s="1297"/>
      <c r="AA400" s="1297"/>
      <c r="AB400" s="1297"/>
      <c r="AC400" s="1297"/>
    </row>
    <row r="401" ht="15.75" customHeight="1">
      <c r="A401" s="1296"/>
      <c r="B401" s="1532"/>
      <c r="C401" s="1297"/>
      <c r="D401" s="1533"/>
      <c r="E401" s="1296"/>
      <c r="F401" s="1296"/>
      <c r="G401" s="1534"/>
      <c r="H401" s="1534"/>
      <c r="I401" s="1535"/>
      <c r="J401" s="1296"/>
      <c r="K401" s="1296"/>
      <c r="L401" s="1297"/>
      <c r="M401" s="1297"/>
      <c r="N401" s="1297"/>
      <c r="O401" s="1296"/>
      <c r="P401" s="1297"/>
      <c r="Q401" s="1297"/>
      <c r="R401" s="1297"/>
      <c r="S401" s="1297"/>
      <c r="T401" s="1297"/>
      <c r="U401" s="1297"/>
      <c r="V401" s="1297"/>
      <c r="W401" s="1297"/>
      <c r="X401" s="1297"/>
      <c r="Y401" s="1297"/>
      <c r="Z401" s="1297"/>
      <c r="AA401" s="1297"/>
      <c r="AB401" s="1297"/>
      <c r="AC401" s="1297"/>
    </row>
    <row r="402" ht="15.75" customHeight="1">
      <c r="A402" s="1296"/>
      <c r="B402" s="1532"/>
      <c r="C402" s="1297"/>
      <c r="D402" s="1533"/>
      <c r="E402" s="1296"/>
      <c r="F402" s="1296"/>
      <c r="G402" s="1534"/>
      <c r="H402" s="1534"/>
      <c r="I402" s="1535"/>
      <c r="J402" s="1296"/>
      <c r="K402" s="1296"/>
      <c r="L402" s="1297"/>
      <c r="M402" s="1297"/>
      <c r="N402" s="1297"/>
      <c r="O402" s="1296"/>
      <c r="P402" s="1297"/>
      <c r="Q402" s="1297"/>
      <c r="R402" s="1297"/>
      <c r="S402" s="1297"/>
      <c r="T402" s="1297"/>
      <c r="U402" s="1297"/>
      <c r="V402" s="1297"/>
      <c r="W402" s="1297"/>
      <c r="X402" s="1297"/>
      <c r="Y402" s="1297"/>
      <c r="Z402" s="1297"/>
      <c r="AA402" s="1297"/>
      <c r="AB402" s="1297"/>
      <c r="AC402" s="1297"/>
    </row>
    <row r="403" ht="15.75" customHeight="1">
      <c r="A403" s="1296"/>
      <c r="B403" s="1532"/>
      <c r="C403" s="1297"/>
      <c r="D403" s="1533"/>
      <c r="E403" s="1296"/>
      <c r="F403" s="1296"/>
      <c r="G403" s="1534"/>
      <c r="H403" s="1534"/>
      <c r="I403" s="1535"/>
      <c r="J403" s="1296"/>
      <c r="K403" s="1296"/>
      <c r="L403" s="1297"/>
      <c r="M403" s="1297"/>
      <c r="N403" s="1297"/>
      <c r="O403" s="1296"/>
      <c r="P403" s="1297"/>
      <c r="Q403" s="1297"/>
      <c r="R403" s="1297"/>
      <c r="S403" s="1297"/>
      <c r="T403" s="1297"/>
      <c r="U403" s="1297"/>
      <c r="V403" s="1297"/>
      <c r="W403" s="1297"/>
      <c r="X403" s="1297"/>
      <c r="Y403" s="1297"/>
      <c r="Z403" s="1297"/>
      <c r="AA403" s="1297"/>
      <c r="AB403" s="1297"/>
      <c r="AC403" s="1297"/>
    </row>
    <row r="404" ht="15.75" customHeight="1">
      <c r="A404" s="1296"/>
      <c r="B404" s="1532"/>
      <c r="C404" s="1297"/>
      <c r="D404" s="1533"/>
      <c r="E404" s="1296"/>
      <c r="F404" s="1296"/>
      <c r="G404" s="1534"/>
      <c r="H404" s="1534"/>
      <c r="I404" s="1535"/>
      <c r="J404" s="1296"/>
      <c r="K404" s="1296"/>
      <c r="L404" s="1297"/>
      <c r="M404" s="1297"/>
      <c r="N404" s="1297"/>
      <c r="O404" s="1296"/>
      <c r="P404" s="1297"/>
      <c r="Q404" s="1297"/>
      <c r="R404" s="1297"/>
      <c r="S404" s="1297"/>
      <c r="T404" s="1297"/>
      <c r="U404" s="1297"/>
      <c r="V404" s="1297"/>
      <c r="W404" s="1297"/>
      <c r="X404" s="1297"/>
      <c r="Y404" s="1297"/>
      <c r="Z404" s="1297"/>
      <c r="AA404" s="1297"/>
      <c r="AB404" s="1297"/>
      <c r="AC404" s="1297"/>
    </row>
    <row r="405" ht="15.75" customHeight="1">
      <c r="A405" s="1296"/>
      <c r="B405" s="1532"/>
      <c r="C405" s="1297"/>
      <c r="D405" s="1533"/>
      <c r="E405" s="1296"/>
      <c r="F405" s="1296"/>
      <c r="G405" s="1534"/>
      <c r="H405" s="1534"/>
      <c r="I405" s="1535"/>
      <c r="J405" s="1296"/>
      <c r="K405" s="1296"/>
      <c r="L405" s="1297"/>
      <c r="M405" s="1297"/>
      <c r="N405" s="1297"/>
      <c r="O405" s="1296"/>
      <c r="P405" s="1297"/>
      <c r="Q405" s="1297"/>
      <c r="R405" s="1297"/>
      <c r="S405" s="1297"/>
      <c r="T405" s="1297"/>
      <c r="U405" s="1297"/>
      <c r="V405" s="1297"/>
      <c r="W405" s="1297"/>
      <c r="X405" s="1297"/>
      <c r="Y405" s="1297"/>
      <c r="Z405" s="1297"/>
      <c r="AA405" s="1297"/>
      <c r="AB405" s="1297"/>
      <c r="AC405" s="1297"/>
    </row>
    <row r="406" ht="15.75" customHeight="1">
      <c r="A406" s="1296"/>
      <c r="B406" s="1532"/>
      <c r="C406" s="1297"/>
      <c r="D406" s="1533"/>
      <c r="E406" s="1296"/>
      <c r="F406" s="1296"/>
      <c r="G406" s="1534"/>
      <c r="H406" s="1534"/>
      <c r="I406" s="1535"/>
      <c r="J406" s="1296"/>
      <c r="K406" s="1296"/>
      <c r="L406" s="1297"/>
      <c r="M406" s="1297"/>
      <c r="N406" s="1297"/>
      <c r="O406" s="1296"/>
      <c r="P406" s="1297"/>
      <c r="Q406" s="1297"/>
      <c r="R406" s="1297"/>
      <c r="S406" s="1297"/>
      <c r="T406" s="1297"/>
      <c r="U406" s="1297"/>
      <c r="V406" s="1297"/>
      <c r="W406" s="1297"/>
      <c r="X406" s="1297"/>
      <c r="Y406" s="1297"/>
      <c r="Z406" s="1297"/>
      <c r="AA406" s="1297"/>
      <c r="AB406" s="1297"/>
      <c r="AC406" s="1297"/>
    </row>
    <row r="407" ht="15.75" customHeight="1">
      <c r="A407" s="1296"/>
      <c r="B407" s="1532"/>
      <c r="C407" s="1297"/>
      <c r="D407" s="1533"/>
      <c r="E407" s="1296"/>
      <c r="F407" s="1296"/>
      <c r="G407" s="1534"/>
      <c r="H407" s="1534"/>
      <c r="I407" s="1535"/>
      <c r="J407" s="1296"/>
      <c r="K407" s="1296"/>
      <c r="L407" s="1297"/>
      <c r="M407" s="1297"/>
      <c r="N407" s="1297"/>
      <c r="O407" s="1296"/>
      <c r="P407" s="1297"/>
      <c r="Q407" s="1297"/>
      <c r="R407" s="1297"/>
      <c r="S407" s="1297"/>
      <c r="T407" s="1297"/>
      <c r="U407" s="1297"/>
      <c r="V407" s="1297"/>
      <c r="W407" s="1297"/>
      <c r="X407" s="1297"/>
      <c r="Y407" s="1297"/>
      <c r="Z407" s="1297"/>
      <c r="AA407" s="1297"/>
      <c r="AB407" s="1297"/>
      <c r="AC407" s="1297"/>
    </row>
    <row r="408" ht="15.75" customHeight="1">
      <c r="A408" s="1296"/>
      <c r="B408" s="1532"/>
      <c r="C408" s="1297"/>
      <c r="D408" s="1533"/>
      <c r="E408" s="1296"/>
      <c r="F408" s="1296"/>
      <c r="G408" s="1534"/>
      <c r="H408" s="1534"/>
      <c r="I408" s="1535"/>
      <c r="J408" s="1296"/>
      <c r="K408" s="1296"/>
      <c r="L408" s="1297"/>
      <c r="M408" s="1297"/>
      <c r="N408" s="1297"/>
      <c r="O408" s="1296"/>
      <c r="P408" s="1297"/>
      <c r="Q408" s="1297"/>
      <c r="R408" s="1297"/>
      <c r="S408" s="1297"/>
      <c r="T408" s="1297"/>
      <c r="U408" s="1297"/>
      <c r="V408" s="1297"/>
      <c r="W408" s="1297"/>
      <c r="X408" s="1297"/>
      <c r="Y408" s="1297"/>
      <c r="Z408" s="1297"/>
      <c r="AA408" s="1297"/>
      <c r="AB408" s="1297"/>
      <c r="AC408" s="1297"/>
    </row>
    <row r="409" ht="15.75" customHeight="1">
      <c r="A409" s="1296"/>
      <c r="B409" s="1532"/>
      <c r="C409" s="1297"/>
      <c r="D409" s="1533"/>
      <c r="E409" s="1296"/>
      <c r="F409" s="1296"/>
      <c r="G409" s="1534"/>
      <c r="H409" s="1534"/>
      <c r="I409" s="1535"/>
      <c r="J409" s="1296"/>
      <c r="K409" s="1296"/>
      <c r="L409" s="1297"/>
      <c r="M409" s="1297"/>
      <c r="N409" s="1297"/>
      <c r="O409" s="1296"/>
      <c r="P409" s="1297"/>
      <c r="Q409" s="1297"/>
      <c r="R409" s="1297"/>
      <c r="S409" s="1297"/>
      <c r="T409" s="1297"/>
      <c r="U409" s="1297"/>
      <c r="V409" s="1297"/>
      <c r="W409" s="1297"/>
      <c r="X409" s="1297"/>
      <c r="Y409" s="1297"/>
      <c r="Z409" s="1297"/>
      <c r="AA409" s="1297"/>
      <c r="AB409" s="1297"/>
      <c r="AC409" s="1297"/>
    </row>
    <row r="410" ht="15.75" customHeight="1">
      <c r="A410" s="1296"/>
      <c r="B410" s="1532"/>
      <c r="C410" s="1297"/>
      <c r="D410" s="1533"/>
      <c r="E410" s="1296"/>
      <c r="F410" s="1296"/>
      <c r="G410" s="1534"/>
      <c r="H410" s="1534"/>
      <c r="I410" s="1535"/>
      <c r="J410" s="1296"/>
      <c r="K410" s="1296"/>
      <c r="L410" s="1297"/>
      <c r="M410" s="1297"/>
      <c r="N410" s="1297"/>
      <c r="O410" s="1296"/>
      <c r="P410" s="1297"/>
      <c r="Q410" s="1297"/>
      <c r="R410" s="1297"/>
      <c r="S410" s="1297"/>
      <c r="T410" s="1297"/>
      <c r="U410" s="1297"/>
      <c r="V410" s="1297"/>
      <c r="W410" s="1297"/>
      <c r="X410" s="1297"/>
      <c r="Y410" s="1297"/>
      <c r="Z410" s="1297"/>
      <c r="AA410" s="1297"/>
      <c r="AB410" s="1297"/>
      <c r="AC410" s="1297"/>
    </row>
    <row r="411" ht="15.75" customHeight="1">
      <c r="A411" s="1296"/>
      <c r="B411" s="1532"/>
      <c r="C411" s="1297"/>
      <c r="D411" s="1533"/>
      <c r="E411" s="1296"/>
      <c r="F411" s="1296"/>
      <c r="G411" s="1534"/>
      <c r="H411" s="1534"/>
      <c r="I411" s="1535"/>
      <c r="J411" s="1296"/>
      <c r="K411" s="1296"/>
      <c r="L411" s="1297"/>
      <c r="M411" s="1297"/>
      <c r="N411" s="1297"/>
      <c r="O411" s="1296"/>
      <c r="P411" s="1297"/>
      <c r="Q411" s="1297"/>
      <c r="R411" s="1297"/>
      <c r="S411" s="1297"/>
      <c r="T411" s="1297"/>
      <c r="U411" s="1297"/>
      <c r="V411" s="1297"/>
      <c r="W411" s="1297"/>
      <c r="X411" s="1297"/>
      <c r="Y411" s="1297"/>
      <c r="Z411" s="1297"/>
      <c r="AA411" s="1297"/>
      <c r="AB411" s="1297"/>
      <c r="AC411" s="1297"/>
    </row>
    <row r="412" ht="15.75" customHeight="1">
      <c r="A412" s="1296"/>
      <c r="B412" s="1532"/>
      <c r="C412" s="1297"/>
      <c r="D412" s="1533"/>
      <c r="E412" s="1296"/>
      <c r="F412" s="1296"/>
      <c r="G412" s="1534"/>
      <c r="H412" s="1534"/>
      <c r="I412" s="1535"/>
      <c r="J412" s="1296"/>
      <c r="K412" s="1296"/>
      <c r="L412" s="1297"/>
      <c r="M412" s="1297"/>
      <c r="N412" s="1297"/>
      <c r="O412" s="1296"/>
      <c r="P412" s="1297"/>
      <c r="Q412" s="1297"/>
      <c r="R412" s="1297"/>
      <c r="S412" s="1297"/>
      <c r="T412" s="1297"/>
      <c r="U412" s="1297"/>
      <c r="V412" s="1297"/>
      <c r="W412" s="1297"/>
      <c r="X412" s="1297"/>
      <c r="Y412" s="1297"/>
      <c r="Z412" s="1297"/>
      <c r="AA412" s="1297"/>
      <c r="AB412" s="1297"/>
      <c r="AC412" s="1297"/>
    </row>
    <row r="413" ht="15.75" customHeight="1">
      <c r="A413" s="1296"/>
      <c r="B413" s="1532"/>
      <c r="C413" s="1297"/>
      <c r="D413" s="1533"/>
      <c r="E413" s="1296"/>
      <c r="F413" s="1296"/>
      <c r="G413" s="1534"/>
      <c r="H413" s="1534"/>
      <c r="I413" s="1535"/>
      <c r="J413" s="1296"/>
      <c r="K413" s="1296"/>
      <c r="L413" s="1297"/>
      <c r="M413" s="1297"/>
      <c r="N413" s="1297"/>
      <c r="O413" s="1296"/>
      <c r="P413" s="1297"/>
      <c r="Q413" s="1297"/>
      <c r="R413" s="1297"/>
      <c r="S413" s="1297"/>
      <c r="T413" s="1297"/>
      <c r="U413" s="1297"/>
      <c r="V413" s="1297"/>
      <c r="W413" s="1297"/>
      <c r="X413" s="1297"/>
      <c r="Y413" s="1297"/>
      <c r="Z413" s="1297"/>
      <c r="AA413" s="1297"/>
      <c r="AB413" s="1297"/>
      <c r="AC413" s="1297"/>
    </row>
    <row r="414" ht="15.75" customHeight="1">
      <c r="A414" s="1296"/>
      <c r="B414" s="1532"/>
      <c r="C414" s="1297"/>
      <c r="D414" s="1533"/>
      <c r="E414" s="1296"/>
      <c r="F414" s="1296"/>
      <c r="G414" s="1534"/>
      <c r="H414" s="1534"/>
      <c r="I414" s="1535"/>
      <c r="J414" s="1296"/>
      <c r="K414" s="1296"/>
      <c r="L414" s="1297"/>
      <c r="M414" s="1297"/>
      <c r="N414" s="1297"/>
      <c r="O414" s="1296"/>
      <c r="P414" s="1297"/>
      <c r="Q414" s="1297"/>
      <c r="R414" s="1297"/>
      <c r="S414" s="1297"/>
      <c r="T414" s="1297"/>
      <c r="U414" s="1297"/>
      <c r="V414" s="1297"/>
      <c r="W414" s="1297"/>
      <c r="X414" s="1297"/>
      <c r="Y414" s="1297"/>
      <c r="Z414" s="1297"/>
      <c r="AA414" s="1297"/>
      <c r="AB414" s="1297"/>
      <c r="AC414" s="1297"/>
    </row>
    <row r="415" ht="15.75" customHeight="1">
      <c r="A415" s="1296"/>
      <c r="B415" s="1532"/>
      <c r="C415" s="1297"/>
      <c r="D415" s="1533"/>
      <c r="E415" s="1296"/>
      <c r="F415" s="1296"/>
      <c r="G415" s="1534"/>
      <c r="H415" s="1534"/>
      <c r="I415" s="1535"/>
      <c r="J415" s="1296"/>
      <c r="K415" s="1296"/>
      <c r="L415" s="1297"/>
      <c r="M415" s="1297"/>
      <c r="N415" s="1297"/>
      <c r="O415" s="1296"/>
      <c r="P415" s="1297"/>
      <c r="Q415" s="1297"/>
      <c r="R415" s="1297"/>
      <c r="S415" s="1297"/>
      <c r="T415" s="1297"/>
      <c r="U415" s="1297"/>
      <c r="V415" s="1297"/>
      <c r="W415" s="1297"/>
      <c r="X415" s="1297"/>
      <c r="Y415" s="1297"/>
      <c r="Z415" s="1297"/>
      <c r="AA415" s="1297"/>
      <c r="AB415" s="1297"/>
      <c r="AC415" s="1297"/>
    </row>
    <row r="416" ht="15.75" customHeight="1">
      <c r="A416" s="1296"/>
      <c r="B416" s="1532"/>
      <c r="C416" s="1297"/>
      <c r="D416" s="1533"/>
      <c r="E416" s="1296"/>
      <c r="F416" s="1296"/>
      <c r="G416" s="1534"/>
      <c r="H416" s="1534"/>
      <c r="I416" s="1535"/>
      <c r="J416" s="1296"/>
      <c r="K416" s="1296"/>
      <c r="L416" s="1297"/>
      <c r="M416" s="1297"/>
      <c r="N416" s="1297"/>
      <c r="O416" s="1296"/>
      <c r="P416" s="1297"/>
      <c r="Q416" s="1297"/>
      <c r="R416" s="1297"/>
      <c r="S416" s="1297"/>
      <c r="T416" s="1297"/>
      <c r="U416" s="1297"/>
      <c r="V416" s="1297"/>
      <c r="W416" s="1297"/>
      <c r="X416" s="1297"/>
      <c r="Y416" s="1297"/>
      <c r="Z416" s="1297"/>
      <c r="AA416" s="1297"/>
      <c r="AB416" s="1297"/>
      <c r="AC416" s="1297"/>
    </row>
    <row r="417" ht="15.75" customHeight="1">
      <c r="A417" s="1296"/>
      <c r="B417" s="1532"/>
      <c r="C417" s="1297"/>
      <c r="D417" s="1533"/>
      <c r="E417" s="1296"/>
      <c r="F417" s="1296"/>
      <c r="G417" s="1534"/>
      <c r="H417" s="1534"/>
      <c r="I417" s="1535"/>
      <c r="J417" s="1296"/>
      <c r="K417" s="1296"/>
      <c r="L417" s="1297"/>
      <c r="M417" s="1297"/>
      <c r="N417" s="1297"/>
      <c r="O417" s="1296"/>
      <c r="P417" s="1297"/>
      <c r="Q417" s="1297"/>
      <c r="R417" s="1297"/>
      <c r="S417" s="1297"/>
      <c r="T417" s="1297"/>
      <c r="U417" s="1297"/>
      <c r="V417" s="1297"/>
      <c r="W417" s="1297"/>
      <c r="X417" s="1297"/>
      <c r="Y417" s="1297"/>
      <c r="Z417" s="1297"/>
      <c r="AA417" s="1297"/>
      <c r="AB417" s="1297"/>
      <c r="AC417" s="1297"/>
    </row>
    <row r="418" ht="15.75" customHeight="1">
      <c r="A418" s="1296"/>
      <c r="B418" s="1532"/>
      <c r="C418" s="1297"/>
      <c r="D418" s="1533"/>
      <c r="E418" s="1296"/>
      <c r="F418" s="1296"/>
      <c r="G418" s="1534"/>
      <c r="H418" s="1534"/>
      <c r="I418" s="1535"/>
      <c r="J418" s="1296"/>
      <c r="K418" s="1296"/>
      <c r="L418" s="1297"/>
      <c r="M418" s="1297"/>
      <c r="N418" s="1297"/>
      <c r="O418" s="1296"/>
      <c r="P418" s="1297"/>
      <c r="Q418" s="1297"/>
      <c r="R418" s="1297"/>
      <c r="S418" s="1297"/>
      <c r="T418" s="1297"/>
      <c r="U418" s="1297"/>
      <c r="V418" s="1297"/>
      <c r="W418" s="1297"/>
      <c r="X418" s="1297"/>
      <c r="Y418" s="1297"/>
      <c r="Z418" s="1297"/>
      <c r="AA418" s="1297"/>
      <c r="AB418" s="1297"/>
      <c r="AC418" s="1297"/>
    </row>
    <row r="419" ht="15.75" customHeight="1">
      <c r="A419" s="1296"/>
      <c r="B419" s="1532"/>
      <c r="C419" s="1297"/>
      <c r="D419" s="1533"/>
      <c r="E419" s="1296"/>
      <c r="F419" s="1296"/>
      <c r="G419" s="1534"/>
      <c r="H419" s="1534"/>
      <c r="I419" s="1535"/>
      <c r="J419" s="1296"/>
      <c r="K419" s="1296"/>
      <c r="L419" s="1297"/>
      <c r="M419" s="1297"/>
      <c r="N419" s="1297"/>
      <c r="O419" s="1296"/>
      <c r="P419" s="1297"/>
      <c r="Q419" s="1297"/>
      <c r="R419" s="1297"/>
      <c r="S419" s="1297"/>
      <c r="T419" s="1297"/>
      <c r="U419" s="1297"/>
      <c r="V419" s="1297"/>
      <c r="W419" s="1297"/>
      <c r="X419" s="1297"/>
      <c r="Y419" s="1297"/>
      <c r="Z419" s="1297"/>
      <c r="AA419" s="1297"/>
      <c r="AB419" s="1297"/>
      <c r="AC419" s="1297"/>
    </row>
    <row r="420" ht="15.75" customHeight="1">
      <c r="A420" s="1296"/>
      <c r="B420" s="1532"/>
      <c r="C420" s="1297"/>
      <c r="D420" s="1533"/>
      <c r="E420" s="1296"/>
      <c r="F420" s="1296"/>
      <c r="G420" s="1534"/>
      <c r="H420" s="1534"/>
      <c r="I420" s="1535"/>
      <c r="J420" s="1296"/>
      <c r="K420" s="1296"/>
      <c r="L420" s="1297"/>
      <c r="M420" s="1297"/>
      <c r="N420" s="1297"/>
      <c r="O420" s="1296"/>
      <c r="P420" s="1297"/>
      <c r="Q420" s="1297"/>
      <c r="R420" s="1297"/>
      <c r="S420" s="1297"/>
      <c r="T420" s="1297"/>
      <c r="U420" s="1297"/>
      <c r="V420" s="1297"/>
      <c r="W420" s="1297"/>
      <c r="X420" s="1297"/>
      <c r="Y420" s="1297"/>
      <c r="Z420" s="1297"/>
      <c r="AA420" s="1297"/>
      <c r="AB420" s="1297"/>
      <c r="AC420" s="1297"/>
    </row>
    <row r="421" ht="15.75" customHeight="1">
      <c r="A421" s="1296"/>
      <c r="B421" s="1532"/>
      <c r="C421" s="1297"/>
      <c r="D421" s="1533"/>
      <c r="E421" s="1296"/>
      <c r="F421" s="1296"/>
      <c r="G421" s="1534"/>
      <c r="H421" s="1534"/>
      <c r="I421" s="1535"/>
      <c r="J421" s="1296"/>
      <c r="K421" s="1296"/>
      <c r="L421" s="1297"/>
      <c r="M421" s="1297"/>
      <c r="N421" s="1297"/>
      <c r="O421" s="1296"/>
      <c r="P421" s="1297"/>
      <c r="Q421" s="1297"/>
      <c r="R421" s="1297"/>
      <c r="S421" s="1297"/>
      <c r="T421" s="1297"/>
      <c r="U421" s="1297"/>
      <c r="V421" s="1297"/>
      <c r="W421" s="1297"/>
      <c r="X421" s="1297"/>
      <c r="Y421" s="1297"/>
      <c r="Z421" s="1297"/>
      <c r="AA421" s="1297"/>
      <c r="AB421" s="1297"/>
      <c r="AC421" s="1297"/>
    </row>
    <row r="422" ht="15.75" customHeight="1">
      <c r="A422" s="1296"/>
      <c r="B422" s="1532"/>
      <c r="C422" s="1297"/>
      <c r="D422" s="1533"/>
      <c r="E422" s="1296"/>
      <c r="F422" s="1296"/>
      <c r="G422" s="1534"/>
      <c r="H422" s="1534"/>
      <c r="I422" s="1535"/>
      <c r="J422" s="1296"/>
      <c r="K422" s="1296"/>
      <c r="L422" s="1297"/>
      <c r="M422" s="1297"/>
      <c r="N422" s="1297"/>
      <c r="O422" s="1296"/>
      <c r="P422" s="1297"/>
      <c r="Q422" s="1297"/>
      <c r="R422" s="1297"/>
      <c r="S422" s="1297"/>
      <c r="T422" s="1297"/>
      <c r="U422" s="1297"/>
      <c r="V422" s="1297"/>
      <c r="W422" s="1297"/>
      <c r="X422" s="1297"/>
      <c r="Y422" s="1297"/>
      <c r="Z422" s="1297"/>
      <c r="AA422" s="1297"/>
      <c r="AB422" s="1297"/>
      <c r="AC422" s="1297"/>
    </row>
    <row r="423" ht="15.75" customHeight="1">
      <c r="A423" s="1296"/>
      <c r="B423" s="1532"/>
      <c r="C423" s="1297"/>
      <c r="D423" s="1533"/>
      <c r="E423" s="1296"/>
      <c r="F423" s="1296"/>
      <c r="G423" s="1534"/>
      <c r="H423" s="1534"/>
      <c r="I423" s="1535"/>
      <c r="J423" s="1296"/>
      <c r="K423" s="1296"/>
      <c r="L423" s="1297"/>
      <c r="M423" s="1297"/>
      <c r="N423" s="1297"/>
      <c r="O423" s="1296"/>
      <c r="P423" s="1297"/>
      <c r="Q423" s="1297"/>
      <c r="R423" s="1297"/>
      <c r="S423" s="1297"/>
      <c r="T423" s="1297"/>
      <c r="U423" s="1297"/>
      <c r="V423" s="1297"/>
      <c r="W423" s="1297"/>
      <c r="X423" s="1297"/>
      <c r="Y423" s="1297"/>
      <c r="Z423" s="1297"/>
      <c r="AA423" s="1297"/>
      <c r="AB423" s="1297"/>
      <c r="AC423" s="1297"/>
    </row>
    <row r="424" ht="15.75" customHeight="1">
      <c r="A424" s="1296"/>
      <c r="B424" s="1532"/>
      <c r="C424" s="1297"/>
      <c r="D424" s="1533"/>
      <c r="E424" s="1296"/>
      <c r="F424" s="1296"/>
      <c r="G424" s="1534"/>
      <c r="H424" s="1534"/>
      <c r="I424" s="1535"/>
      <c r="J424" s="1296"/>
      <c r="K424" s="1296"/>
      <c r="L424" s="1297"/>
      <c r="M424" s="1297"/>
      <c r="N424" s="1297"/>
      <c r="O424" s="1296"/>
      <c r="P424" s="1297"/>
      <c r="Q424" s="1297"/>
      <c r="R424" s="1297"/>
      <c r="S424" s="1297"/>
      <c r="T424" s="1297"/>
      <c r="U424" s="1297"/>
      <c r="V424" s="1297"/>
      <c r="W424" s="1297"/>
      <c r="X424" s="1297"/>
      <c r="Y424" s="1297"/>
      <c r="Z424" s="1297"/>
      <c r="AA424" s="1297"/>
      <c r="AB424" s="1297"/>
      <c r="AC424" s="1297"/>
    </row>
    <row r="425" ht="15.75" customHeight="1">
      <c r="A425" s="1296"/>
      <c r="B425" s="1532"/>
      <c r="C425" s="1297"/>
      <c r="D425" s="1533"/>
      <c r="E425" s="1296"/>
      <c r="F425" s="1296"/>
      <c r="G425" s="1534"/>
      <c r="H425" s="1534"/>
      <c r="I425" s="1535"/>
      <c r="J425" s="1296"/>
      <c r="K425" s="1296"/>
      <c r="L425" s="1297"/>
      <c r="M425" s="1297"/>
      <c r="N425" s="1297"/>
      <c r="O425" s="1296"/>
      <c r="P425" s="1297"/>
      <c r="Q425" s="1297"/>
      <c r="R425" s="1297"/>
      <c r="S425" s="1297"/>
      <c r="T425" s="1297"/>
      <c r="U425" s="1297"/>
      <c r="V425" s="1297"/>
      <c r="W425" s="1297"/>
      <c r="X425" s="1297"/>
      <c r="Y425" s="1297"/>
      <c r="Z425" s="1297"/>
      <c r="AA425" s="1297"/>
      <c r="AB425" s="1297"/>
      <c r="AC425" s="1297"/>
    </row>
    <row r="426" ht="15.75" customHeight="1">
      <c r="A426" s="1296"/>
      <c r="B426" s="1532"/>
      <c r="C426" s="1297"/>
      <c r="D426" s="1533"/>
      <c r="E426" s="1296"/>
      <c r="F426" s="1296"/>
      <c r="G426" s="1534"/>
      <c r="H426" s="1534"/>
      <c r="I426" s="1535"/>
      <c r="J426" s="1296"/>
      <c r="K426" s="1296"/>
      <c r="L426" s="1297"/>
      <c r="M426" s="1297"/>
      <c r="N426" s="1297"/>
      <c r="O426" s="1296"/>
      <c r="P426" s="1297"/>
      <c r="Q426" s="1297"/>
      <c r="R426" s="1297"/>
      <c r="S426" s="1297"/>
      <c r="T426" s="1297"/>
      <c r="U426" s="1297"/>
      <c r="V426" s="1297"/>
      <c r="W426" s="1297"/>
      <c r="X426" s="1297"/>
      <c r="Y426" s="1297"/>
      <c r="Z426" s="1297"/>
      <c r="AA426" s="1297"/>
      <c r="AB426" s="1297"/>
      <c r="AC426" s="1297"/>
    </row>
    <row r="427" ht="15.75" customHeight="1">
      <c r="A427" s="1296"/>
      <c r="B427" s="1532"/>
      <c r="C427" s="1297"/>
      <c r="D427" s="1533"/>
      <c r="E427" s="1296"/>
      <c r="F427" s="1296"/>
      <c r="G427" s="1534"/>
      <c r="H427" s="1534"/>
      <c r="I427" s="1535"/>
      <c r="J427" s="1296"/>
      <c r="K427" s="1296"/>
      <c r="L427" s="1297"/>
      <c r="M427" s="1297"/>
      <c r="N427" s="1297"/>
      <c r="O427" s="1296"/>
      <c r="P427" s="1297"/>
      <c r="Q427" s="1297"/>
      <c r="R427" s="1297"/>
      <c r="S427" s="1297"/>
      <c r="T427" s="1297"/>
      <c r="U427" s="1297"/>
      <c r="V427" s="1297"/>
      <c r="W427" s="1297"/>
      <c r="X427" s="1297"/>
      <c r="Y427" s="1297"/>
      <c r="Z427" s="1297"/>
      <c r="AA427" s="1297"/>
      <c r="AB427" s="1297"/>
      <c r="AC427" s="1297"/>
    </row>
    <row r="428" ht="15.75" customHeight="1">
      <c r="A428" s="1296"/>
      <c r="B428" s="1532"/>
      <c r="C428" s="1297"/>
      <c r="D428" s="1533"/>
      <c r="E428" s="1296"/>
      <c r="F428" s="1296"/>
      <c r="G428" s="1534"/>
      <c r="H428" s="1534"/>
      <c r="I428" s="1535"/>
      <c r="J428" s="1296"/>
      <c r="K428" s="1296"/>
      <c r="L428" s="1297"/>
      <c r="M428" s="1297"/>
      <c r="N428" s="1297"/>
      <c r="O428" s="1296"/>
      <c r="P428" s="1297"/>
      <c r="Q428" s="1297"/>
      <c r="R428" s="1297"/>
      <c r="S428" s="1297"/>
      <c r="T428" s="1297"/>
      <c r="U428" s="1297"/>
      <c r="V428" s="1297"/>
      <c r="W428" s="1297"/>
      <c r="X428" s="1297"/>
      <c r="Y428" s="1297"/>
      <c r="Z428" s="1297"/>
      <c r="AA428" s="1297"/>
      <c r="AB428" s="1297"/>
      <c r="AC428" s="1297"/>
    </row>
    <row r="429" ht="15.75" customHeight="1">
      <c r="A429" s="1296"/>
      <c r="B429" s="1532"/>
      <c r="C429" s="1297"/>
      <c r="D429" s="1533"/>
      <c r="E429" s="1296"/>
      <c r="F429" s="1296"/>
      <c r="G429" s="1534"/>
      <c r="H429" s="1534"/>
      <c r="I429" s="1535"/>
      <c r="J429" s="1296"/>
      <c r="K429" s="1296"/>
      <c r="L429" s="1297"/>
      <c r="M429" s="1297"/>
      <c r="N429" s="1297"/>
      <c r="O429" s="1296"/>
      <c r="P429" s="1297"/>
      <c r="Q429" s="1297"/>
      <c r="R429" s="1297"/>
      <c r="S429" s="1297"/>
      <c r="T429" s="1297"/>
      <c r="U429" s="1297"/>
      <c r="V429" s="1297"/>
      <c r="W429" s="1297"/>
      <c r="X429" s="1297"/>
      <c r="Y429" s="1297"/>
      <c r="Z429" s="1297"/>
      <c r="AA429" s="1297"/>
      <c r="AB429" s="1297"/>
      <c r="AC429" s="1297"/>
    </row>
    <row r="430" ht="15.75" customHeight="1">
      <c r="A430" s="1296"/>
      <c r="B430" s="1532"/>
      <c r="C430" s="1297"/>
      <c r="D430" s="1533"/>
      <c r="E430" s="1296"/>
      <c r="F430" s="1296"/>
      <c r="G430" s="1534"/>
      <c r="H430" s="1534"/>
      <c r="I430" s="1535"/>
      <c r="J430" s="1296"/>
      <c r="K430" s="1296"/>
      <c r="L430" s="1297"/>
      <c r="M430" s="1297"/>
      <c r="N430" s="1297"/>
      <c r="O430" s="1296"/>
      <c r="P430" s="1297"/>
      <c r="Q430" s="1297"/>
      <c r="R430" s="1297"/>
      <c r="S430" s="1297"/>
      <c r="T430" s="1297"/>
      <c r="U430" s="1297"/>
      <c r="V430" s="1297"/>
      <c r="W430" s="1297"/>
      <c r="X430" s="1297"/>
      <c r="Y430" s="1297"/>
      <c r="Z430" s="1297"/>
      <c r="AA430" s="1297"/>
      <c r="AB430" s="1297"/>
      <c r="AC430" s="1297"/>
    </row>
    <row r="431" ht="15.75" customHeight="1">
      <c r="A431" s="1296"/>
      <c r="B431" s="1532"/>
      <c r="C431" s="1297"/>
      <c r="D431" s="1533"/>
      <c r="E431" s="1296"/>
      <c r="F431" s="1296"/>
      <c r="G431" s="1534"/>
      <c r="H431" s="1534"/>
      <c r="I431" s="1535"/>
      <c r="J431" s="1296"/>
      <c r="K431" s="1296"/>
      <c r="L431" s="1297"/>
      <c r="M431" s="1297"/>
      <c r="N431" s="1297"/>
      <c r="O431" s="1296"/>
      <c r="P431" s="1297"/>
      <c r="Q431" s="1297"/>
      <c r="R431" s="1297"/>
      <c r="S431" s="1297"/>
      <c r="T431" s="1297"/>
      <c r="U431" s="1297"/>
      <c r="V431" s="1297"/>
      <c r="W431" s="1297"/>
      <c r="X431" s="1297"/>
      <c r="Y431" s="1297"/>
      <c r="Z431" s="1297"/>
      <c r="AA431" s="1297"/>
      <c r="AB431" s="1297"/>
      <c r="AC431" s="1297"/>
    </row>
    <row r="432" ht="15.75" customHeight="1">
      <c r="A432" s="1296"/>
      <c r="B432" s="1532"/>
      <c r="C432" s="1297"/>
      <c r="D432" s="1533"/>
      <c r="E432" s="1296"/>
      <c r="F432" s="1296"/>
      <c r="G432" s="1534"/>
      <c r="H432" s="1534"/>
      <c r="I432" s="1535"/>
      <c r="J432" s="1296"/>
      <c r="K432" s="1296"/>
      <c r="L432" s="1297"/>
      <c r="M432" s="1297"/>
      <c r="N432" s="1297"/>
      <c r="O432" s="1296"/>
      <c r="P432" s="1297"/>
      <c r="Q432" s="1297"/>
      <c r="R432" s="1297"/>
      <c r="S432" s="1297"/>
      <c r="T432" s="1297"/>
      <c r="U432" s="1297"/>
      <c r="V432" s="1297"/>
      <c r="W432" s="1297"/>
      <c r="X432" s="1297"/>
      <c r="Y432" s="1297"/>
      <c r="Z432" s="1297"/>
      <c r="AA432" s="1297"/>
      <c r="AB432" s="1297"/>
      <c r="AC432" s="1297"/>
    </row>
    <row r="433" ht="15.75" customHeight="1">
      <c r="A433" s="1296"/>
      <c r="B433" s="1532"/>
      <c r="C433" s="1297"/>
      <c r="D433" s="1533"/>
      <c r="E433" s="1296"/>
      <c r="F433" s="1296"/>
      <c r="G433" s="1534"/>
      <c r="H433" s="1534"/>
      <c r="I433" s="1535"/>
      <c r="J433" s="1296"/>
      <c r="K433" s="1296"/>
      <c r="L433" s="1297"/>
      <c r="M433" s="1297"/>
      <c r="N433" s="1297"/>
      <c r="O433" s="1296"/>
      <c r="P433" s="1297"/>
      <c r="Q433" s="1297"/>
      <c r="R433" s="1297"/>
      <c r="S433" s="1297"/>
      <c r="T433" s="1297"/>
      <c r="U433" s="1297"/>
      <c r="V433" s="1297"/>
      <c r="W433" s="1297"/>
      <c r="X433" s="1297"/>
      <c r="Y433" s="1297"/>
      <c r="Z433" s="1297"/>
      <c r="AA433" s="1297"/>
      <c r="AB433" s="1297"/>
      <c r="AC433" s="1297"/>
    </row>
    <row r="434" ht="15.75" customHeight="1">
      <c r="A434" s="1296"/>
      <c r="B434" s="1532"/>
      <c r="C434" s="1297"/>
      <c r="D434" s="1533"/>
      <c r="E434" s="1296"/>
      <c r="F434" s="1296"/>
      <c r="G434" s="1534"/>
      <c r="H434" s="1534"/>
      <c r="I434" s="1535"/>
      <c r="J434" s="1296"/>
      <c r="K434" s="1296"/>
      <c r="L434" s="1297"/>
      <c r="M434" s="1297"/>
      <c r="N434" s="1297"/>
      <c r="O434" s="1296"/>
      <c r="P434" s="1297"/>
      <c r="Q434" s="1297"/>
      <c r="R434" s="1297"/>
      <c r="S434" s="1297"/>
      <c r="T434" s="1297"/>
      <c r="U434" s="1297"/>
      <c r="V434" s="1297"/>
      <c r="W434" s="1297"/>
      <c r="X434" s="1297"/>
      <c r="Y434" s="1297"/>
      <c r="Z434" s="1297"/>
      <c r="AA434" s="1297"/>
      <c r="AB434" s="1297"/>
      <c r="AC434" s="1297"/>
    </row>
    <row r="435" ht="15.75" customHeight="1">
      <c r="A435" s="1296"/>
      <c r="B435" s="1532"/>
      <c r="C435" s="1297"/>
      <c r="D435" s="1533"/>
      <c r="E435" s="1296"/>
      <c r="F435" s="1296"/>
      <c r="G435" s="1534"/>
      <c r="H435" s="1534"/>
      <c r="I435" s="1535"/>
      <c r="J435" s="1296"/>
      <c r="K435" s="1296"/>
      <c r="L435" s="1297"/>
      <c r="M435" s="1297"/>
      <c r="N435" s="1297"/>
      <c r="O435" s="1296"/>
      <c r="P435" s="1297"/>
      <c r="Q435" s="1297"/>
      <c r="R435" s="1297"/>
      <c r="S435" s="1297"/>
      <c r="T435" s="1297"/>
      <c r="U435" s="1297"/>
      <c r="V435" s="1297"/>
      <c r="W435" s="1297"/>
      <c r="X435" s="1297"/>
      <c r="Y435" s="1297"/>
      <c r="Z435" s="1297"/>
      <c r="AA435" s="1297"/>
      <c r="AB435" s="1297"/>
      <c r="AC435" s="1297"/>
    </row>
    <row r="436" ht="15.75" customHeight="1">
      <c r="A436" s="1296"/>
      <c r="B436" s="1532"/>
      <c r="C436" s="1297"/>
      <c r="D436" s="1533"/>
      <c r="E436" s="1296"/>
      <c r="F436" s="1296"/>
      <c r="G436" s="1534"/>
      <c r="H436" s="1534"/>
      <c r="I436" s="1535"/>
      <c r="J436" s="1296"/>
      <c r="K436" s="1296"/>
      <c r="L436" s="1297"/>
      <c r="M436" s="1297"/>
      <c r="N436" s="1297"/>
      <c r="O436" s="1296"/>
      <c r="P436" s="1297"/>
      <c r="Q436" s="1297"/>
      <c r="R436" s="1297"/>
      <c r="S436" s="1297"/>
      <c r="T436" s="1297"/>
      <c r="U436" s="1297"/>
      <c r="V436" s="1297"/>
      <c r="W436" s="1297"/>
      <c r="X436" s="1297"/>
      <c r="Y436" s="1297"/>
      <c r="Z436" s="1297"/>
      <c r="AA436" s="1297"/>
      <c r="AB436" s="1297"/>
      <c r="AC436" s="1297"/>
    </row>
    <row r="437" ht="15.75" customHeight="1">
      <c r="A437" s="1296"/>
      <c r="B437" s="1532"/>
      <c r="C437" s="1297"/>
      <c r="D437" s="1533"/>
      <c r="E437" s="1296"/>
      <c r="F437" s="1296"/>
      <c r="G437" s="1534"/>
      <c r="H437" s="1534"/>
      <c r="I437" s="1535"/>
      <c r="J437" s="1296"/>
      <c r="K437" s="1296"/>
      <c r="L437" s="1297"/>
      <c r="M437" s="1297"/>
      <c r="N437" s="1297"/>
      <c r="O437" s="1296"/>
      <c r="P437" s="1297"/>
      <c r="Q437" s="1297"/>
      <c r="R437" s="1297"/>
      <c r="S437" s="1297"/>
      <c r="T437" s="1297"/>
      <c r="U437" s="1297"/>
      <c r="V437" s="1297"/>
      <c r="W437" s="1297"/>
      <c r="X437" s="1297"/>
      <c r="Y437" s="1297"/>
      <c r="Z437" s="1297"/>
      <c r="AA437" s="1297"/>
      <c r="AB437" s="1297"/>
      <c r="AC437" s="1297"/>
    </row>
    <row r="438" ht="15.75" customHeight="1">
      <c r="A438" s="1296"/>
      <c r="B438" s="1532"/>
      <c r="C438" s="1297"/>
      <c r="D438" s="1533"/>
      <c r="E438" s="1296"/>
      <c r="F438" s="1296"/>
      <c r="G438" s="1534"/>
      <c r="H438" s="1534"/>
      <c r="I438" s="1535"/>
      <c r="J438" s="1296"/>
      <c r="K438" s="1296"/>
      <c r="L438" s="1297"/>
      <c r="M438" s="1297"/>
      <c r="N438" s="1297"/>
      <c r="O438" s="1296"/>
      <c r="P438" s="1297"/>
      <c r="Q438" s="1297"/>
      <c r="R438" s="1297"/>
      <c r="S438" s="1297"/>
      <c r="T438" s="1297"/>
      <c r="U438" s="1297"/>
      <c r="V438" s="1297"/>
      <c r="W438" s="1297"/>
      <c r="X438" s="1297"/>
      <c r="Y438" s="1297"/>
      <c r="Z438" s="1297"/>
      <c r="AA438" s="1297"/>
      <c r="AB438" s="1297"/>
      <c r="AC438" s="1297"/>
    </row>
    <row r="439" ht="15.75" customHeight="1">
      <c r="A439" s="1296"/>
      <c r="B439" s="1532"/>
      <c r="C439" s="1297"/>
      <c r="D439" s="1533"/>
      <c r="E439" s="1296"/>
      <c r="F439" s="1296"/>
      <c r="G439" s="1534"/>
      <c r="H439" s="1534"/>
      <c r="I439" s="1535"/>
      <c r="J439" s="1296"/>
      <c r="K439" s="1296"/>
      <c r="L439" s="1297"/>
      <c r="M439" s="1297"/>
      <c r="N439" s="1297"/>
      <c r="O439" s="1296"/>
      <c r="P439" s="1297"/>
      <c r="Q439" s="1297"/>
      <c r="R439" s="1297"/>
      <c r="S439" s="1297"/>
      <c r="T439" s="1297"/>
      <c r="U439" s="1297"/>
      <c r="V439" s="1297"/>
      <c r="W439" s="1297"/>
      <c r="X439" s="1297"/>
      <c r="Y439" s="1297"/>
      <c r="Z439" s="1297"/>
      <c r="AA439" s="1297"/>
      <c r="AB439" s="1297"/>
      <c r="AC439" s="1297"/>
    </row>
    <row r="440" ht="15.75" customHeight="1">
      <c r="A440" s="1296"/>
      <c r="B440" s="1532"/>
      <c r="C440" s="1297"/>
      <c r="D440" s="1533"/>
      <c r="E440" s="1296"/>
      <c r="F440" s="1296"/>
      <c r="G440" s="1534"/>
      <c r="H440" s="1534"/>
      <c r="I440" s="1535"/>
      <c r="J440" s="1296"/>
      <c r="K440" s="1296"/>
      <c r="L440" s="1297"/>
      <c r="M440" s="1297"/>
      <c r="N440" s="1297"/>
      <c r="O440" s="1296"/>
      <c r="P440" s="1297"/>
      <c r="Q440" s="1297"/>
      <c r="R440" s="1297"/>
      <c r="S440" s="1297"/>
      <c r="T440" s="1297"/>
      <c r="U440" s="1297"/>
      <c r="V440" s="1297"/>
      <c r="W440" s="1297"/>
      <c r="X440" s="1297"/>
      <c r="Y440" s="1297"/>
      <c r="Z440" s="1297"/>
      <c r="AA440" s="1297"/>
      <c r="AB440" s="1297"/>
      <c r="AC440" s="1297"/>
    </row>
    <row r="441" ht="15.75" customHeight="1">
      <c r="A441" s="1296"/>
      <c r="B441" s="1532"/>
      <c r="C441" s="1297"/>
      <c r="D441" s="1533"/>
      <c r="E441" s="1296"/>
      <c r="F441" s="1296"/>
      <c r="G441" s="1534"/>
      <c r="H441" s="1534"/>
      <c r="I441" s="1535"/>
      <c r="J441" s="1296"/>
      <c r="K441" s="1296"/>
      <c r="L441" s="1297"/>
      <c r="M441" s="1297"/>
      <c r="N441" s="1297"/>
      <c r="O441" s="1296"/>
      <c r="P441" s="1297"/>
      <c r="Q441" s="1297"/>
      <c r="R441" s="1297"/>
      <c r="S441" s="1297"/>
      <c r="T441" s="1297"/>
      <c r="U441" s="1297"/>
      <c r="V441" s="1297"/>
      <c r="W441" s="1297"/>
      <c r="X441" s="1297"/>
      <c r="Y441" s="1297"/>
      <c r="Z441" s="1297"/>
      <c r="AA441" s="1297"/>
      <c r="AB441" s="1297"/>
      <c r="AC441" s="1297"/>
    </row>
    <row r="442" ht="15.75" customHeight="1">
      <c r="A442" s="1296"/>
      <c r="B442" s="1532"/>
      <c r="C442" s="1297"/>
      <c r="D442" s="1533"/>
      <c r="E442" s="1296"/>
      <c r="F442" s="1296"/>
      <c r="G442" s="1534"/>
      <c r="H442" s="1534"/>
      <c r="I442" s="1535"/>
      <c r="J442" s="1296"/>
      <c r="K442" s="1296"/>
      <c r="L442" s="1297"/>
      <c r="M442" s="1297"/>
      <c r="N442" s="1297"/>
      <c r="O442" s="1296"/>
      <c r="P442" s="1297"/>
      <c r="Q442" s="1297"/>
      <c r="R442" s="1297"/>
      <c r="S442" s="1297"/>
      <c r="T442" s="1297"/>
      <c r="U442" s="1297"/>
      <c r="V442" s="1297"/>
      <c r="W442" s="1297"/>
      <c r="X442" s="1297"/>
      <c r="Y442" s="1297"/>
      <c r="Z442" s="1297"/>
      <c r="AA442" s="1297"/>
      <c r="AB442" s="1297"/>
      <c r="AC442" s="1297"/>
    </row>
    <row r="443" ht="15.75" customHeight="1">
      <c r="A443" s="1296"/>
      <c r="B443" s="1532"/>
      <c r="C443" s="1297"/>
      <c r="D443" s="1533"/>
      <c r="E443" s="1296"/>
      <c r="F443" s="1296"/>
      <c r="G443" s="1534"/>
      <c r="H443" s="1534"/>
      <c r="I443" s="1535"/>
      <c r="J443" s="1296"/>
      <c r="K443" s="1296"/>
      <c r="L443" s="1297"/>
      <c r="M443" s="1297"/>
      <c r="N443" s="1297"/>
      <c r="O443" s="1296"/>
      <c r="P443" s="1297"/>
      <c r="Q443" s="1297"/>
      <c r="R443" s="1297"/>
      <c r="S443" s="1297"/>
      <c r="T443" s="1297"/>
      <c r="U443" s="1297"/>
      <c r="V443" s="1297"/>
      <c r="W443" s="1297"/>
      <c r="X443" s="1297"/>
      <c r="Y443" s="1297"/>
      <c r="Z443" s="1297"/>
      <c r="AA443" s="1297"/>
      <c r="AB443" s="1297"/>
      <c r="AC443" s="1297"/>
    </row>
    <row r="444" ht="15.75" customHeight="1">
      <c r="A444" s="1296"/>
      <c r="B444" s="1532"/>
      <c r="C444" s="1297"/>
      <c r="D444" s="1533"/>
      <c r="E444" s="1296"/>
      <c r="F444" s="1296"/>
      <c r="G444" s="1534"/>
      <c r="H444" s="1534"/>
      <c r="I444" s="1535"/>
      <c r="J444" s="1296"/>
      <c r="K444" s="1296"/>
      <c r="L444" s="1297"/>
      <c r="M444" s="1297"/>
      <c r="N444" s="1297"/>
      <c r="O444" s="1296"/>
      <c r="P444" s="1297"/>
      <c r="Q444" s="1297"/>
      <c r="R444" s="1297"/>
      <c r="S444" s="1297"/>
      <c r="T444" s="1297"/>
      <c r="U444" s="1297"/>
      <c r="V444" s="1297"/>
      <c r="W444" s="1297"/>
      <c r="X444" s="1297"/>
      <c r="Y444" s="1297"/>
      <c r="Z444" s="1297"/>
      <c r="AA444" s="1297"/>
      <c r="AB444" s="1297"/>
      <c r="AC444" s="1297"/>
    </row>
    <row r="445" ht="15.75" customHeight="1">
      <c r="A445" s="1296"/>
      <c r="B445" s="1532"/>
      <c r="C445" s="1297"/>
      <c r="D445" s="1533"/>
      <c r="E445" s="1296"/>
      <c r="F445" s="1296"/>
      <c r="G445" s="1534"/>
      <c r="H445" s="1534"/>
      <c r="I445" s="1535"/>
      <c r="J445" s="1296"/>
      <c r="K445" s="1296"/>
      <c r="L445" s="1297"/>
      <c r="M445" s="1297"/>
      <c r="N445" s="1297"/>
      <c r="O445" s="1296"/>
      <c r="P445" s="1297"/>
      <c r="Q445" s="1297"/>
      <c r="R445" s="1297"/>
      <c r="S445" s="1297"/>
      <c r="T445" s="1297"/>
      <c r="U445" s="1297"/>
      <c r="V445" s="1297"/>
      <c r="W445" s="1297"/>
      <c r="X445" s="1297"/>
      <c r="Y445" s="1297"/>
      <c r="Z445" s="1297"/>
      <c r="AA445" s="1297"/>
      <c r="AB445" s="1297"/>
      <c r="AC445" s="1297"/>
    </row>
    <row r="446" ht="15.75" customHeight="1">
      <c r="A446" s="1296"/>
      <c r="B446" s="1532"/>
      <c r="C446" s="1297"/>
      <c r="D446" s="1533"/>
      <c r="E446" s="1296"/>
      <c r="F446" s="1296"/>
      <c r="G446" s="1534"/>
      <c r="H446" s="1534"/>
      <c r="I446" s="1535"/>
      <c r="J446" s="1296"/>
      <c r="K446" s="1296"/>
      <c r="L446" s="1297"/>
      <c r="M446" s="1297"/>
      <c r="N446" s="1297"/>
      <c r="O446" s="1296"/>
      <c r="P446" s="1297"/>
      <c r="Q446" s="1297"/>
      <c r="R446" s="1297"/>
      <c r="S446" s="1297"/>
      <c r="T446" s="1297"/>
      <c r="U446" s="1297"/>
      <c r="V446" s="1297"/>
      <c r="W446" s="1297"/>
      <c r="X446" s="1297"/>
      <c r="Y446" s="1297"/>
      <c r="Z446" s="1297"/>
      <c r="AA446" s="1297"/>
      <c r="AB446" s="1297"/>
      <c r="AC446" s="1297"/>
    </row>
    <row r="447" ht="15.75" customHeight="1">
      <c r="A447" s="1296"/>
      <c r="B447" s="1532"/>
      <c r="C447" s="1297"/>
      <c r="D447" s="1533"/>
      <c r="E447" s="1296"/>
      <c r="F447" s="1296"/>
      <c r="G447" s="1534"/>
      <c r="H447" s="1534"/>
      <c r="I447" s="1535"/>
      <c r="J447" s="1296"/>
      <c r="K447" s="1296"/>
      <c r="L447" s="1297"/>
      <c r="M447" s="1297"/>
      <c r="N447" s="1297"/>
      <c r="O447" s="1296"/>
      <c r="P447" s="1297"/>
      <c r="Q447" s="1297"/>
      <c r="R447" s="1297"/>
      <c r="S447" s="1297"/>
      <c r="T447" s="1297"/>
      <c r="U447" s="1297"/>
      <c r="V447" s="1297"/>
      <c r="W447" s="1297"/>
      <c r="X447" s="1297"/>
      <c r="Y447" s="1297"/>
      <c r="Z447" s="1297"/>
      <c r="AA447" s="1297"/>
      <c r="AB447" s="1297"/>
      <c r="AC447" s="1297"/>
    </row>
    <row r="448" ht="15.75" customHeight="1">
      <c r="A448" s="1296"/>
      <c r="B448" s="1532"/>
      <c r="C448" s="1297"/>
      <c r="D448" s="1533"/>
      <c r="E448" s="1296"/>
      <c r="F448" s="1296"/>
      <c r="G448" s="1534"/>
      <c r="H448" s="1534"/>
      <c r="I448" s="1535"/>
      <c r="J448" s="1296"/>
      <c r="K448" s="1296"/>
      <c r="L448" s="1297"/>
      <c r="M448" s="1297"/>
      <c r="N448" s="1297"/>
      <c r="O448" s="1296"/>
      <c r="P448" s="1297"/>
      <c r="Q448" s="1297"/>
      <c r="R448" s="1297"/>
      <c r="S448" s="1297"/>
      <c r="T448" s="1297"/>
      <c r="U448" s="1297"/>
      <c r="V448" s="1297"/>
      <c r="W448" s="1297"/>
      <c r="X448" s="1297"/>
      <c r="Y448" s="1297"/>
      <c r="Z448" s="1297"/>
      <c r="AA448" s="1297"/>
      <c r="AB448" s="1297"/>
      <c r="AC448" s="1297"/>
    </row>
    <row r="449" ht="15.75" customHeight="1">
      <c r="A449" s="1296"/>
      <c r="B449" s="1532"/>
      <c r="C449" s="1297"/>
      <c r="D449" s="1533"/>
      <c r="E449" s="1296"/>
      <c r="F449" s="1296"/>
      <c r="G449" s="1534"/>
      <c r="H449" s="1534"/>
      <c r="I449" s="1535"/>
      <c r="J449" s="1296"/>
      <c r="K449" s="1296"/>
      <c r="L449" s="1297"/>
      <c r="M449" s="1297"/>
      <c r="N449" s="1297"/>
      <c r="O449" s="1296"/>
      <c r="P449" s="1297"/>
      <c r="Q449" s="1297"/>
      <c r="R449" s="1297"/>
      <c r="S449" s="1297"/>
      <c r="T449" s="1297"/>
      <c r="U449" s="1297"/>
      <c r="V449" s="1297"/>
      <c r="W449" s="1297"/>
      <c r="X449" s="1297"/>
      <c r="Y449" s="1297"/>
      <c r="Z449" s="1297"/>
      <c r="AA449" s="1297"/>
      <c r="AB449" s="1297"/>
      <c r="AC449" s="1297"/>
    </row>
    <row r="450" ht="15.75" customHeight="1">
      <c r="A450" s="1296"/>
      <c r="B450" s="1532"/>
      <c r="C450" s="1297"/>
      <c r="D450" s="1533"/>
      <c r="E450" s="1296"/>
      <c r="F450" s="1296"/>
      <c r="G450" s="1534"/>
      <c r="H450" s="1534"/>
      <c r="I450" s="1535"/>
      <c r="J450" s="1296"/>
      <c r="K450" s="1296"/>
      <c r="L450" s="1297"/>
      <c r="M450" s="1297"/>
      <c r="N450" s="1297"/>
      <c r="O450" s="1296"/>
      <c r="P450" s="1297"/>
      <c r="Q450" s="1297"/>
      <c r="R450" s="1297"/>
      <c r="S450" s="1297"/>
      <c r="T450" s="1297"/>
      <c r="U450" s="1297"/>
      <c r="V450" s="1297"/>
      <c r="W450" s="1297"/>
      <c r="X450" s="1297"/>
      <c r="Y450" s="1297"/>
      <c r="Z450" s="1297"/>
      <c r="AA450" s="1297"/>
      <c r="AB450" s="1297"/>
      <c r="AC450" s="1297"/>
    </row>
    <row r="451" ht="15.75" customHeight="1">
      <c r="A451" s="1296"/>
      <c r="B451" s="1532"/>
      <c r="C451" s="1297"/>
      <c r="D451" s="1533"/>
      <c r="E451" s="1296"/>
      <c r="F451" s="1296"/>
      <c r="G451" s="1534"/>
      <c r="H451" s="1534"/>
      <c r="I451" s="1535"/>
      <c r="J451" s="1296"/>
      <c r="K451" s="1296"/>
      <c r="L451" s="1297"/>
      <c r="M451" s="1297"/>
      <c r="N451" s="1297"/>
      <c r="O451" s="1296"/>
      <c r="P451" s="1297"/>
      <c r="Q451" s="1297"/>
      <c r="R451" s="1297"/>
      <c r="S451" s="1297"/>
      <c r="T451" s="1297"/>
      <c r="U451" s="1297"/>
      <c r="V451" s="1297"/>
      <c r="W451" s="1297"/>
      <c r="X451" s="1297"/>
      <c r="Y451" s="1297"/>
      <c r="Z451" s="1297"/>
      <c r="AA451" s="1297"/>
      <c r="AB451" s="1297"/>
      <c r="AC451" s="1297"/>
    </row>
    <row r="452" ht="15.75" customHeight="1">
      <c r="A452" s="1296"/>
      <c r="B452" s="1532"/>
      <c r="C452" s="1297"/>
      <c r="D452" s="1533"/>
      <c r="E452" s="1296"/>
      <c r="F452" s="1296"/>
      <c r="G452" s="1534"/>
      <c r="H452" s="1534"/>
      <c r="I452" s="1535"/>
      <c r="J452" s="1296"/>
      <c r="K452" s="1296"/>
      <c r="L452" s="1297"/>
      <c r="M452" s="1297"/>
      <c r="N452" s="1297"/>
      <c r="O452" s="1296"/>
      <c r="P452" s="1297"/>
      <c r="Q452" s="1297"/>
      <c r="R452" s="1297"/>
      <c r="S452" s="1297"/>
      <c r="T452" s="1297"/>
      <c r="U452" s="1297"/>
      <c r="V452" s="1297"/>
      <c r="W452" s="1297"/>
      <c r="X452" s="1297"/>
      <c r="Y452" s="1297"/>
      <c r="Z452" s="1297"/>
      <c r="AA452" s="1297"/>
      <c r="AB452" s="1297"/>
      <c r="AC452" s="1297"/>
    </row>
    <row r="453" ht="15.75" customHeight="1">
      <c r="A453" s="1296"/>
      <c r="B453" s="1532"/>
      <c r="C453" s="1297"/>
      <c r="D453" s="1533"/>
      <c r="E453" s="1296"/>
      <c r="F453" s="1296"/>
      <c r="G453" s="1534"/>
      <c r="H453" s="1534"/>
      <c r="I453" s="1535"/>
      <c r="J453" s="1296"/>
      <c r="K453" s="1296"/>
      <c r="L453" s="1297"/>
      <c r="M453" s="1297"/>
      <c r="N453" s="1297"/>
      <c r="O453" s="1296"/>
      <c r="P453" s="1297"/>
      <c r="Q453" s="1297"/>
      <c r="R453" s="1297"/>
      <c r="S453" s="1297"/>
      <c r="T453" s="1297"/>
      <c r="U453" s="1297"/>
      <c r="V453" s="1297"/>
      <c r="W453" s="1297"/>
      <c r="X453" s="1297"/>
      <c r="Y453" s="1297"/>
      <c r="Z453" s="1297"/>
      <c r="AA453" s="1297"/>
      <c r="AB453" s="1297"/>
      <c r="AC453" s="1297"/>
    </row>
    <row r="454" ht="15.75" customHeight="1">
      <c r="A454" s="1296"/>
      <c r="B454" s="1532"/>
      <c r="C454" s="1297"/>
      <c r="D454" s="1533"/>
      <c r="E454" s="1296"/>
      <c r="F454" s="1296"/>
      <c r="G454" s="1534"/>
      <c r="H454" s="1534"/>
      <c r="I454" s="1535"/>
      <c r="J454" s="1296"/>
      <c r="K454" s="1296"/>
      <c r="L454" s="1297"/>
      <c r="M454" s="1297"/>
      <c r="N454" s="1297"/>
      <c r="O454" s="1296"/>
      <c r="P454" s="1297"/>
      <c r="Q454" s="1297"/>
      <c r="R454" s="1297"/>
      <c r="S454" s="1297"/>
      <c r="T454" s="1297"/>
      <c r="U454" s="1297"/>
      <c r="V454" s="1297"/>
      <c r="W454" s="1297"/>
      <c r="X454" s="1297"/>
      <c r="Y454" s="1297"/>
      <c r="Z454" s="1297"/>
      <c r="AA454" s="1297"/>
      <c r="AB454" s="1297"/>
      <c r="AC454" s="1297"/>
    </row>
    <row r="455" ht="15.75" customHeight="1">
      <c r="A455" s="1296"/>
      <c r="B455" s="1532"/>
      <c r="C455" s="1297"/>
      <c r="D455" s="1533"/>
      <c r="E455" s="1296"/>
      <c r="F455" s="1296"/>
      <c r="G455" s="1534"/>
      <c r="H455" s="1534"/>
      <c r="I455" s="1535"/>
      <c r="J455" s="1296"/>
      <c r="K455" s="1296"/>
      <c r="L455" s="1297"/>
      <c r="M455" s="1297"/>
      <c r="N455" s="1297"/>
      <c r="O455" s="1296"/>
      <c r="P455" s="1297"/>
      <c r="Q455" s="1297"/>
      <c r="R455" s="1297"/>
      <c r="S455" s="1297"/>
      <c r="T455" s="1297"/>
      <c r="U455" s="1297"/>
      <c r="V455" s="1297"/>
      <c r="W455" s="1297"/>
      <c r="X455" s="1297"/>
      <c r="Y455" s="1297"/>
      <c r="Z455" s="1297"/>
      <c r="AA455" s="1297"/>
      <c r="AB455" s="1297"/>
      <c r="AC455" s="1297"/>
    </row>
    <row r="456" ht="15.75" customHeight="1">
      <c r="A456" s="1296"/>
      <c r="B456" s="1532"/>
      <c r="C456" s="1297"/>
      <c r="D456" s="1533"/>
      <c r="E456" s="1296"/>
      <c r="F456" s="1296"/>
      <c r="G456" s="1534"/>
      <c r="H456" s="1534"/>
      <c r="I456" s="1535"/>
      <c r="J456" s="1296"/>
      <c r="K456" s="1296"/>
      <c r="L456" s="1297"/>
      <c r="M456" s="1297"/>
      <c r="N456" s="1297"/>
      <c r="O456" s="1296"/>
      <c r="P456" s="1297"/>
      <c r="Q456" s="1297"/>
      <c r="R456" s="1297"/>
      <c r="S456" s="1297"/>
      <c r="T456" s="1297"/>
      <c r="U456" s="1297"/>
      <c r="V456" s="1297"/>
      <c r="W456" s="1297"/>
      <c r="X456" s="1297"/>
      <c r="Y456" s="1297"/>
      <c r="Z456" s="1297"/>
      <c r="AA456" s="1297"/>
      <c r="AB456" s="1297"/>
      <c r="AC456" s="1297"/>
    </row>
    <row r="457" ht="15.75" customHeight="1">
      <c r="A457" s="1296"/>
      <c r="B457" s="1532"/>
      <c r="C457" s="1297"/>
      <c r="D457" s="1533"/>
      <c r="E457" s="1296"/>
      <c r="F457" s="1296"/>
      <c r="G457" s="1534"/>
      <c r="H457" s="1534"/>
      <c r="I457" s="1535"/>
      <c r="J457" s="1296"/>
      <c r="K457" s="1296"/>
      <c r="L457" s="1297"/>
      <c r="M457" s="1297"/>
      <c r="N457" s="1297"/>
      <c r="O457" s="1296"/>
      <c r="P457" s="1297"/>
      <c r="Q457" s="1297"/>
      <c r="R457" s="1297"/>
      <c r="S457" s="1297"/>
      <c r="T457" s="1297"/>
      <c r="U457" s="1297"/>
      <c r="V457" s="1297"/>
      <c r="W457" s="1297"/>
      <c r="X457" s="1297"/>
      <c r="Y457" s="1297"/>
      <c r="Z457" s="1297"/>
      <c r="AA457" s="1297"/>
      <c r="AB457" s="1297"/>
      <c r="AC457" s="1297"/>
    </row>
    <row r="458" ht="15.75" customHeight="1">
      <c r="A458" s="1296"/>
      <c r="B458" s="1532"/>
      <c r="C458" s="1297"/>
      <c r="D458" s="1533"/>
      <c r="E458" s="1296"/>
      <c r="F458" s="1296"/>
      <c r="G458" s="1534"/>
      <c r="H458" s="1534"/>
      <c r="I458" s="1535"/>
      <c r="J458" s="1296"/>
      <c r="K458" s="1296"/>
      <c r="L458" s="1297"/>
      <c r="M458" s="1297"/>
      <c r="N458" s="1297"/>
      <c r="O458" s="1296"/>
      <c r="P458" s="1297"/>
      <c r="Q458" s="1297"/>
      <c r="R458" s="1297"/>
      <c r="S458" s="1297"/>
      <c r="T458" s="1297"/>
      <c r="U458" s="1297"/>
      <c r="V458" s="1297"/>
      <c r="W458" s="1297"/>
      <c r="X458" s="1297"/>
      <c r="Y458" s="1297"/>
      <c r="Z458" s="1297"/>
      <c r="AA458" s="1297"/>
      <c r="AB458" s="1297"/>
      <c r="AC458" s="1297"/>
    </row>
    <row r="459" ht="15.75" customHeight="1">
      <c r="A459" s="1296"/>
      <c r="B459" s="1532"/>
      <c r="C459" s="1297"/>
      <c r="D459" s="1533"/>
      <c r="E459" s="1296"/>
      <c r="F459" s="1296"/>
      <c r="G459" s="1534"/>
      <c r="H459" s="1534"/>
      <c r="I459" s="1535"/>
      <c r="J459" s="1296"/>
      <c r="K459" s="1296"/>
      <c r="L459" s="1297"/>
      <c r="M459" s="1297"/>
      <c r="N459" s="1297"/>
      <c r="O459" s="1296"/>
      <c r="P459" s="1297"/>
      <c r="Q459" s="1297"/>
      <c r="R459" s="1297"/>
      <c r="S459" s="1297"/>
      <c r="T459" s="1297"/>
      <c r="U459" s="1297"/>
      <c r="V459" s="1297"/>
      <c r="W459" s="1297"/>
      <c r="X459" s="1297"/>
      <c r="Y459" s="1297"/>
      <c r="Z459" s="1297"/>
      <c r="AA459" s="1297"/>
      <c r="AB459" s="1297"/>
      <c r="AC459" s="1297"/>
    </row>
    <row r="460" ht="15.75" customHeight="1">
      <c r="A460" s="1296"/>
      <c r="B460" s="1532"/>
      <c r="C460" s="1297"/>
      <c r="D460" s="1533"/>
      <c r="E460" s="1296"/>
      <c r="F460" s="1296"/>
      <c r="G460" s="1534"/>
      <c r="H460" s="1534"/>
      <c r="I460" s="1535"/>
      <c r="J460" s="1296"/>
      <c r="K460" s="1296"/>
      <c r="L460" s="1297"/>
      <c r="M460" s="1297"/>
      <c r="N460" s="1297"/>
      <c r="O460" s="1296"/>
      <c r="P460" s="1297"/>
      <c r="Q460" s="1297"/>
      <c r="R460" s="1297"/>
      <c r="S460" s="1297"/>
      <c r="T460" s="1297"/>
      <c r="U460" s="1297"/>
      <c r="V460" s="1297"/>
      <c r="W460" s="1297"/>
      <c r="X460" s="1297"/>
      <c r="Y460" s="1297"/>
      <c r="Z460" s="1297"/>
      <c r="AA460" s="1297"/>
      <c r="AB460" s="1297"/>
      <c r="AC460" s="1297"/>
    </row>
    <row r="461" ht="15.75" customHeight="1">
      <c r="A461" s="1296"/>
      <c r="B461" s="1532"/>
      <c r="C461" s="1297"/>
      <c r="D461" s="1533"/>
      <c r="E461" s="1296"/>
      <c r="F461" s="1296"/>
      <c r="G461" s="1534"/>
      <c r="H461" s="1534"/>
      <c r="I461" s="1535"/>
      <c r="J461" s="1296"/>
      <c r="K461" s="1296"/>
      <c r="L461" s="1297"/>
      <c r="M461" s="1297"/>
      <c r="N461" s="1297"/>
      <c r="O461" s="1296"/>
      <c r="P461" s="1297"/>
      <c r="Q461" s="1297"/>
      <c r="R461" s="1297"/>
      <c r="S461" s="1297"/>
      <c r="T461" s="1297"/>
      <c r="U461" s="1297"/>
      <c r="V461" s="1297"/>
      <c r="W461" s="1297"/>
      <c r="X461" s="1297"/>
      <c r="Y461" s="1297"/>
      <c r="Z461" s="1297"/>
      <c r="AA461" s="1297"/>
      <c r="AB461" s="1297"/>
      <c r="AC461" s="1297"/>
    </row>
    <row r="462" ht="15.75" customHeight="1">
      <c r="A462" s="1296"/>
      <c r="B462" s="1532"/>
      <c r="C462" s="1297"/>
      <c r="D462" s="1533"/>
      <c r="E462" s="1296"/>
      <c r="F462" s="1296"/>
      <c r="G462" s="1534"/>
      <c r="H462" s="1534"/>
      <c r="I462" s="1535"/>
      <c r="J462" s="1296"/>
      <c r="K462" s="1296"/>
      <c r="L462" s="1297"/>
      <c r="M462" s="1297"/>
      <c r="N462" s="1297"/>
      <c r="O462" s="1296"/>
      <c r="P462" s="1297"/>
      <c r="Q462" s="1297"/>
      <c r="R462" s="1297"/>
      <c r="S462" s="1297"/>
      <c r="T462" s="1297"/>
      <c r="U462" s="1297"/>
      <c r="V462" s="1297"/>
      <c r="W462" s="1297"/>
      <c r="X462" s="1297"/>
      <c r="Y462" s="1297"/>
      <c r="Z462" s="1297"/>
      <c r="AA462" s="1297"/>
      <c r="AB462" s="1297"/>
      <c r="AC462" s="1297"/>
    </row>
    <row r="463" ht="15.75" customHeight="1">
      <c r="A463" s="1296"/>
      <c r="B463" s="1532"/>
      <c r="C463" s="1297"/>
      <c r="D463" s="1533"/>
      <c r="E463" s="1296"/>
      <c r="F463" s="1296"/>
      <c r="G463" s="1534"/>
      <c r="H463" s="1534"/>
      <c r="I463" s="1535"/>
      <c r="J463" s="1296"/>
      <c r="K463" s="1296"/>
      <c r="L463" s="1297"/>
      <c r="M463" s="1297"/>
      <c r="N463" s="1297"/>
      <c r="O463" s="1296"/>
      <c r="P463" s="1297"/>
      <c r="Q463" s="1297"/>
      <c r="R463" s="1297"/>
      <c r="S463" s="1297"/>
      <c r="T463" s="1297"/>
      <c r="U463" s="1297"/>
      <c r="V463" s="1297"/>
      <c r="W463" s="1297"/>
      <c r="X463" s="1297"/>
      <c r="Y463" s="1297"/>
      <c r="Z463" s="1297"/>
      <c r="AA463" s="1297"/>
      <c r="AB463" s="1297"/>
      <c r="AC463" s="1297"/>
    </row>
    <row r="464" ht="15.75" customHeight="1">
      <c r="A464" s="1296"/>
      <c r="B464" s="1532"/>
      <c r="C464" s="1297"/>
      <c r="D464" s="1533"/>
      <c r="E464" s="1296"/>
      <c r="F464" s="1296"/>
      <c r="G464" s="1534"/>
      <c r="H464" s="1534"/>
      <c r="I464" s="1535"/>
      <c r="J464" s="1296"/>
      <c r="K464" s="1296"/>
      <c r="L464" s="1297"/>
      <c r="M464" s="1297"/>
      <c r="N464" s="1297"/>
      <c r="O464" s="1296"/>
      <c r="P464" s="1297"/>
      <c r="Q464" s="1297"/>
      <c r="R464" s="1297"/>
      <c r="S464" s="1297"/>
      <c r="T464" s="1297"/>
      <c r="U464" s="1297"/>
      <c r="V464" s="1297"/>
      <c r="W464" s="1297"/>
      <c r="X464" s="1297"/>
      <c r="Y464" s="1297"/>
      <c r="Z464" s="1297"/>
      <c r="AA464" s="1297"/>
      <c r="AB464" s="1297"/>
      <c r="AC464" s="1297"/>
    </row>
    <row r="465" ht="15.75" customHeight="1">
      <c r="A465" s="1296"/>
      <c r="B465" s="1532"/>
      <c r="C465" s="1297"/>
      <c r="D465" s="1533"/>
      <c r="E465" s="1296"/>
      <c r="F465" s="1296"/>
      <c r="G465" s="1534"/>
      <c r="H465" s="1534"/>
      <c r="I465" s="1535"/>
      <c r="J465" s="1296"/>
      <c r="K465" s="1296"/>
      <c r="L465" s="1297"/>
      <c r="M465" s="1297"/>
      <c r="N465" s="1297"/>
      <c r="O465" s="1296"/>
      <c r="P465" s="1297"/>
      <c r="Q465" s="1297"/>
      <c r="R465" s="1297"/>
      <c r="S465" s="1297"/>
      <c r="T465" s="1297"/>
      <c r="U465" s="1297"/>
      <c r="V465" s="1297"/>
      <c r="W465" s="1297"/>
      <c r="X465" s="1297"/>
      <c r="Y465" s="1297"/>
      <c r="Z465" s="1297"/>
      <c r="AA465" s="1297"/>
      <c r="AB465" s="1297"/>
      <c r="AC465" s="1297"/>
    </row>
    <row r="466" ht="15.75" customHeight="1">
      <c r="A466" s="1296"/>
      <c r="B466" s="1532"/>
      <c r="C466" s="1297"/>
      <c r="D466" s="1533"/>
      <c r="E466" s="1296"/>
      <c r="F466" s="1296"/>
      <c r="G466" s="1534"/>
      <c r="H466" s="1534"/>
      <c r="I466" s="1535"/>
      <c r="J466" s="1296"/>
      <c r="K466" s="1296"/>
      <c r="L466" s="1297"/>
      <c r="M466" s="1297"/>
      <c r="N466" s="1297"/>
      <c r="O466" s="1296"/>
      <c r="P466" s="1297"/>
      <c r="Q466" s="1297"/>
      <c r="R466" s="1297"/>
      <c r="S466" s="1297"/>
      <c r="T466" s="1297"/>
      <c r="U466" s="1297"/>
      <c r="V466" s="1297"/>
      <c r="W466" s="1297"/>
      <c r="X466" s="1297"/>
      <c r="Y466" s="1297"/>
      <c r="Z466" s="1297"/>
      <c r="AA466" s="1297"/>
      <c r="AB466" s="1297"/>
      <c r="AC466" s="1297"/>
    </row>
    <row r="467" ht="15.75" customHeight="1">
      <c r="A467" s="1296"/>
      <c r="B467" s="1532"/>
      <c r="C467" s="1297"/>
      <c r="D467" s="1533"/>
      <c r="E467" s="1296"/>
      <c r="F467" s="1296"/>
      <c r="G467" s="1534"/>
      <c r="H467" s="1534"/>
      <c r="I467" s="1535"/>
      <c r="J467" s="1296"/>
      <c r="K467" s="1296"/>
      <c r="L467" s="1297"/>
      <c r="M467" s="1297"/>
      <c r="N467" s="1297"/>
      <c r="O467" s="1296"/>
      <c r="P467" s="1297"/>
      <c r="Q467" s="1297"/>
      <c r="R467" s="1297"/>
      <c r="S467" s="1297"/>
      <c r="T467" s="1297"/>
      <c r="U467" s="1297"/>
      <c r="V467" s="1297"/>
      <c r="W467" s="1297"/>
      <c r="X467" s="1297"/>
      <c r="Y467" s="1297"/>
      <c r="Z467" s="1297"/>
      <c r="AA467" s="1297"/>
      <c r="AB467" s="1297"/>
      <c r="AC467" s="1297"/>
    </row>
    <row r="468" ht="15.75" customHeight="1">
      <c r="A468" s="1296"/>
      <c r="B468" s="1532"/>
      <c r="C468" s="1297"/>
      <c r="D468" s="1533"/>
      <c r="E468" s="1296"/>
      <c r="F468" s="1296"/>
      <c r="G468" s="1534"/>
      <c r="H468" s="1534"/>
      <c r="I468" s="1535"/>
      <c r="J468" s="1296"/>
      <c r="K468" s="1296"/>
      <c r="L468" s="1297"/>
      <c r="M468" s="1297"/>
      <c r="N468" s="1297"/>
      <c r="O468" s="1296"/>
      <c r="P468" s="1297"/>
      <c r="Q468" s="1297"/>
      <c r="R468" s="1297"/>
      <c r="S468" s="1297"/>
      <c r="T468" s="1297"/>
      <c r="U468" s="1297"/>
      <c r="V468" s="1297"/>
      <c r="W468" s="1297"/>
      <c r="X468" s="1297"/>
      <c r="Y468" s="1297"/>
      <c r="Z468" s="1297"/>
      <c r="AA468" s="1297"/>
      <c r="AB468" s="1297"/>
      <c r="AC468" s="1297"/>
    </row>
    <row r="469" ht="15.75" customHeight="1">
      <c r="A469" s="1296"/>
      <c r="B469" s="1532"/>
      <c r="C469" s="1297"/>
      <c r="D469" s="1533"/>
      <c r="E469" s="1296"/>
      <c r="F469" s="1296"/>
      <c r="G469" s="1534"/>
      <c r="H469" s="1534"/>
      <c r="I469" s="1535"/>
      <c r="J469" s="1296"/>
      <c r="K469" s="1296"/>
      <c r="L469" s="1297"/>
      <c r="M469" s="1297"/>
      <c r="N469" s="1297"/>
      <c r="O469" s="1296"/>
      <c r="P469" s="1297"/>
      <c r="Q469" s="1297"/>
      <c r="R469" s="1297"/>
      <c r="S469" s="1297"/>
      <c r="T469" s="1297"/>
      <c r="U469" s="1297"/>
      <c r="V469" s="1297"/>
      <c r="W469" s="1297"/>
      <c r="X469" s="1297"/>
      <c r="Y469" s="1297"/>
      <c r="Z469" s="1297"/>
      <c r="AA469" s="1297"/>
      <c r="AB469" s="1297"/>
      <c r="AC469" s="1297"/>
    </row>
    <row r="470" ht="15.75" customHeight="1">
      <c r="A470" s="1296"/>
      <c r="B470" s="1532"/>
      <c r="C470" s="1297"/>
      <c r="D470" s="1533"/>
      <c r="E470" s="1296"/>
      <c r="F470" s="1296"/>
      <c r="G470" s="1534"/>
      <c r="H470" s="1534"/>
      <c r="I470" s="1535"/>
      <c r="J470" s="1296"/>
      <c r="K470" s="1296"/>
      <c r="L470" s="1297"/>
      <c r="M470" s="1297"/>
      <c r="N470" s="1297"/>
      <c r="O470" s="1296"/>
      <c r="P470" s="1297"/>
      <c r="Q470" s="1297"/>
      <c r="R470" s="1297"/>
      <c r="S470" s="1297"/>
      <c r="T470" s="1297"/>
      <c r="U470" s="1297"/>
      <c r="V470" s="1297"/>
      <c r="W470" s="1297"/>
      <c r="X470" s="1297"/>
      <c r="Y470" s="1297"/>
      <c r="Z470" s="1297"/>
      <c r="AA470" s="1297"/>
      <c r="AB470" s="1297"/>
      <c r="AC470" s="1297"/>
    </row>
    <row r="471" ht="15.75" customHeight="1">
      <c r="A471" s="1296"/>
      <c r="B471" s="1532"/>
      <c r="C471" s="1297"/>
      <c r="D471" s="1533"/>
      <c r="E471" s="1296"/>
      <c r="F471" s="1296"/>
      <c r="G471" s="1534"/>
      <c r="H471" s="1534"/>
      <c r="I471" s="1535"/>
      <c r="J471" s="1296"/>
      <c r="K471" s="1296"/>
      <c r="L471" s="1297"/>
      <c r="M471" s="1297"/>
      <c r="N471" s="1297"/>
      <c r="O471" s="1296"/>
      <c r="P471" s="1297"/>
      <c r="Q471" s="1297"/>
      <c r="R471" s="1297"/>
      <c r="S471" s="1297"/>
      <c r="T471" s="1297"/>
      <c r="U471" s="1297"/>
      <c r="V471" s="1297"/>
      <c r="W471" s="1297"/>
      <c r="X471" s="1297"/>
      <c r="Y471" s="1297"/>
      <c r="Z471" s="1297"/>
      <c r="AA471" s="1297"/>
      <c r="AB471" s="1297"/>
      <c r="AC471" s="1297"/>
    </row>
    <row r="472" ht="15.75" customHeight="1">
      <c r="A472" s="1296"/>
      <c r="B472" s="1532"/>
      <c r="C472" s="1297"/>
      <c r="D472" s="1533"/>
      <c r="E472" s="1296"/>
      <c r="F472" s="1296"/>
      <c r="G472" s="1534"/>
      <c r="H472" s="1534"/>
      <c r="I472" s="1535"/>
      <c r="J472" s="1296"/>
      <c r="K472" s="1296"/>
      <c r="L472" s="1297"/>
      <c r="M472" s="1297"/>
      <c r="N472" s="1297"/>
      <c r="O472" s="1296"/>
      <c r="P472" s="1297"/>
      <c r="Q472" s="1297"/>
      <c r="R472" s="1297"/>
      <c r="S472" s="1297"/>
      <c r="T472" s="1297"/>
      <c r="U472" s="1297"/>
      <c r="V472" s="1297"/>
      <c r="W472" s="1297"/>
      <c r="X472" s="1297"/>
      <c r="Y472" s="1297"/>
      <c r="Z472" s="1297"/>
      <c r="AA472" s="1297"/>
      <c r="AB472" s="1297"/>
      <c r="AC472" s="1297"/>
    </row>
    <row r="473" ht="15.75" customHeight="1">
      <c r="A473" s="1296"/>
      <c r="B473" s="1532"/>
      <c r="C473" s="1297"/>
      <c r="D473" s="1533"/>
      <c r="E473" s="1296"/>
      <c r="F473" s="1296"/>
      <c r="G473" s="1534"/>
      <c r="H473" s="1534"/>
      <c r="I473" s="1535"/>
      <c r="J473" s="1296"/>
      <c r="K473" s="1296"/>
      <c r="L473" s="1297"/>
      <c r="M473" s="1297"/>
      <c r="N473" s="1297"/>
      <c r="O473" s="1296"/>
      <c r="P473" s="1297"/>
      <c r="Q473" s="1297"/>
      <c r="R473" s="1297"/>
      <c r="S473" s="1297"/>
      <c r="T473" s="1297"/>
      <c r="U473" s="1297"/>
      <c r="V473" s="1297"/>
      <c r="W473" s="1297"/>
      <c r="X473" s="1297"/>
      <c r="Y473" s="1297"/>
      <c r="Z473" s="1297"/>
      <c r="AA473" s="1297"/>
      <c r="AB473" s="1297"/>
      <c r="AC473" s="1297"/>
    </row>
    <row r="474" ht="15.75" customHeight="1">
      <c r="A474" s="1296"/>
      <c r="B474" s="1532"/>
      <c r="C474" s="1297"/>
      <c r="D474" s="1533"/>
      <c r="E474" s="1296"/>
      <c r="F474" s="1296"/>
      <c r="G474" s="1534"/>
      <c r="H474" s="1534"/>
      <c r="I474" s="1535"/>
      <c r="J474" s="1296"/>
      <c r="K474" s="1296"/>
      <c r="L474" s="1297"/>
      <c r="M474" s="1297"/>
      <c r="N474" s="1297"/>
      <c r="O474" s="1296"/>
      <c r="P474" s="1297"/>
      <c r="Q474" s="1297"/>
      <c r="R474" s="1297"/>
      <c r="S474" s="1297"/>
      <c r="T474" s="1297"/>
      <c r="U474" s="1297"/>
      <c r="V474" s="1297"/>
      <c r="W474" s="1297"/>
      <c r="X474" s="1297"/>
      <c r="Y474" s="1297"/>
      <c r="Z474" s="1297"/>
      <c r="AA474" s="1297"/>
      <c r="AB474" s="1297"/>
      <c r="AC474" s="1297"/>
    </row>
    <row r="475" ht="15.75" customHeight="1">
      <c r="A475" s="1296"/>
      <c r="B475" s="1532"/>
      <c r="C475" s="1297"/>
      <c r="D475" s="1533"/>
      <c r="E475" s="1296"/>
      <c r="F475" s="1296"/>
      <c r="G475" s="1534"/>
      <c r="H475" s="1534"/>
      <c r="I475" s="1535"/>
      <c r="J475" s="1296"/>
      <c r="K475" s="1296"/>
      <c r="L475" s="1297"/>
      <c r="M475" s="1297"/>
      <c r="N475" s="1297"/>
      <c r="O475" s="1296"/>
      <c r="P475" s="1297"/>
      <c r="Q475" s="1297"/>
      <c r="R475" s="1297"/>
      <c r="S475" s="1297"/>
      <c r="T475" s="1297"/>
      <c r="U475" s="1297"/>
      <c r="V475" s="1297"/>
      <c r="W475" s="1297"/>
      <c r="X475" s="1297"/>
      <c r="Y475" s="1297"/>
      <c r="Z475" s="1297"/>
      <c r="AA475" s="1297"/>
      <c r="AB475" s="1297"/>
      <c r="AC475" s="1297"/>
    </row>
    <row r="476" ht="15.75" customHeight="1">
      <c r="A476" s="1296"/>
      <c r="B476" s="1532"/>
      <c r="C476" s="1297"/>
      <c r="D476" s="1533"/>
      <c r="E476" s="1296"/>
      <c r="F476" s="1296"/>
      <c r="G476" s="1534"/>
      <c r="H476" s="1534"/>
      <c r="I476" s="1535"/>
      <c r="J476" s="1296"/>
      <c r="K476" s="1296"/>
      <c r="L476" s="1297"/>
      <c r="M476" s="1297"/>
      <c r="N476" s="1297"/>
      <c r="O476" s="1296"/>
      <c r="P476" s="1297"/>
      <c r="Q476" s="1297"/>
      <c r="R476" s="1297"/>
      <c r="S476" s="1297"/>
      <c r="T476" s="1297"/>
      <c r="U476" s="1297"/>
      <c r="V476" s="1297"/>
      <c r="W476" s="1297"/>
      <c r="X476" s="1297"/>
      <c r="Y476" s="1297"/>
      <c r="Z476" s="1297"/>
      <c r="AA476" s="1297"/>
      <c r="AB476" s="1297"/>
      <c r="AC476" s="1297"/>
    </row>
    <row r="477" ht="15.75" customHeight="1">
      <c r="A477" s="1296"/>
      <c r="B477" s="1532"/>
      <c r="C477" s="1297"/>
      <c r="D477" s="1533"/>
      <c r="E477" s="1296"/>
      <c r="F477" s="1296"/>
      <c r="G477" s="1534"/>
      <c r="H477" s="1534"/>
      <c r="I477" s="1535"/>
      <c r="J477" s="1296"/>
      <c r="K477" s="1296"/>
      <c r="L477" s="1297"/>
      <c r="M477" s="1297"/>
      <c r="N477" s="1297"/>
      <c r="O477" s="1296"/>
      <c r="P477" s="1297"/>
      <c r="Q477" s="1297"/>
      <c r="R477" s="1297"/>
      <c r="S477" s="1297"/>
      <c r="T477" s="1297"/>
      <c r="U477" s="1297"/>
      <c r="V477" s="1297"/>
      <c r="W477" s="1297"/>
      <c r="X477" s="1297"/>
      <c r="Y477" s="1297"/>
      <c r="Z477" s="1297"/>
      <c r="AA477" s="1297"/>
      <c r="AB477" s="1297"/>
      <c r="AC477" s="1297"/>
    </row>
    <row r="478" ht="15.75" customHeight="1">
      <c r="A478" s="1296"/>
      <c r="B478" s="1532"/>
      <c r="C478" s="1297"/>
      <c r="D478" s="1533"/>
      <c r="E478" s="1296"/>
      <c r="F478" s="1296"/>
      <c r="G478" s="1534"/>
      <c r="H478" s="1534"/>
      <c r="I478" s="1535"/>
      <c r="J478" s="1296"/>
      <c r="K478" s="1296"/>
      <c r="L478" s="1297"/>
      <c r="M478" s="1297"/>
      <c r="N478" s="1297"/>
      <c r="O478" s="1296"/>
      <c r="P478" s="1297"/>
      <c r="Q478" s="1297"/>
      <c r="R478" s="1297"/>
      <c r="S478" s="1297"/>
      <c r="T478" s="1297"/>
      <c r="U478" s="1297"/>
      <c r="V478" s="1297"/>
      <c r="W478" s="1297"/>
      <c r="X478" s="1297"/>
      <c r="Y478" s="1297"/>
      <c r="Z478" s="1297"/>
      <c r="AA478" s="1297"/>
      <c r="AB478" s="1297"/>
      <c r="AC478" s="1297"/>
    </row>
    <row r="479" ht="15.75" customHeight="1">
      <c r="A479" s="1296"/>
      <c r="B479" s="1532"/>
      <c r="C479" s="1297"/>
      <c r="D479" s="1533"/>
      <c r="E479" s="1296"/>
      <c r="F479" s="1296"/>
      <c r="G479" s="1534"/>
      <c r="H479" s="1534"/>
      <c r="I479" s="1535"/>
      <c r="J479" s="1296"/>
      <c r="K479" s="1296"/>
      <c r="L479" s="1297"/>
      <c r="M479" s="1297"/>
      <c r="N479" s="1297"/>
      <c r="O479" s="1296"/>
      <c r="P479" s="1297"/>
      <c r="Q479" s="1297"/>
      <c r="R479" s="1297"/>
      <c r="S479" s="1297"/>
      <c r="T479" s="1297"/>
      <c r="U479" s="1297"/>
      <c r="V479" s="1297"/>
      <c r="W479" s="1297"/>
      <c r="X479" s="1297"/>
      <c r="Y479" s="1297"/>
      <c r="Z479" s="1297"/>
      <c r="AA479" s="1297"/>
      <c r="AB479" s="1297"/>
      <c r="AC479" s="1297"/>
    </row>
    <row r="480" ht="15.75" customHeight="1">
      <c r="A480" s="1296"/>
      <c r="B480" s="1532"/>
      <c r="C480" s="1297"/>
      <c r="D480" s="1533"/>
      <c r="E480" s="1296"/>
      <c r="F480" s="1296"/>
      <c r="G480" s="1534"/>
      <c r="H480" s="1534"/>
      <c r="I480" s="1535"/>
      <c r="J480" s="1296"/>
      <c r="K480" s="1296"/>
      <c r="L480" s="1297"/>
      <c r="M480" s="1297"/>
      <c r="N480" s="1297"/>
      <c r="O480" s="1296"/>
      <c r="P480" s="1297"/>
      <c r="Q480" s="1297"/>
      <c r="R480" s="1297"/>
      <c r="S480" s="1297"/>
      <c r="T480" s="1297"/>
      <c r="U480" s="1297"/>
      <c r="V480" s="1297"/>
      <c r="W480" s="1297"/>
      <c r="X480" s="1297"/>
      <c r="Y480" s="1297"/>
      <c r="Z480" s="1297"/>
      <c r="AA480" s="1297"/>
      <c r="AB480" s="1297"/>
      <c r="AC480" s="1297"/>
    </row>
    <row r="481" ht="15.75" customHeight="1">
      <c r="A481" s="1296"/>
      <c r="B481" s="1532"/>
      <c r="C481" s="1297"/>
      <c r="D481" s="1533"/>
      <c r="E481" s="1296"/>
      <c r="F481" s="1296"/>
      <c r="G481" s="1534"/>
      <c r="H481" s="1534"/>
      <c r="I481" s="1535"/>
      <c r="J481" s="1296"/>
      <c r="K481" s="1296"/>
      <c r="L481" s="1297"/>
      <c r="M481" s="1297"/>
      <c r="N481" s="1297"/>
      <c r="O481" s="1296"/>
      <c r="P481" s="1297"/>
      <c r="Q481" s="1297"/>
      <c r="R481" s="1297"/>
      <c r="S481" s="1297"/>
      <c r="T481" s="1297"/>
      <c r="U481" s="1297"/>
      <c r="V481" s="1297"/>
      <c r="W481" s="1297"/>
      <c r="X481" s="1297"/>
      <c r="Y481" s="1297"/>
      <c r="Z481" s="1297"/>
      <c r="AA481" s="1297"/>
      <c r="AB481" s="1297"/>
      <c r="AC481" s="1297"/>
    </row>
    <row r="482" ht="15.75" customHeight="1">
      <c r="A482" s="1296"/>
      <c r="B482" s="1532"/>
      <c r="C482" s="1297"/>
      <c r="D482" s="1533"/>
      <c r="E482" s="1296"/>
      <c r="F482" s="1296"/>
      <c r="G482" s="1534"/>
      <c r="H482" s="1534"/>
      <c r="I482" s="1535"/>
      <c r="J482" s="1296"/>
      <c r="K482" s="1296"/>
      <c r="L482" s="1297"/>
      <c r="M482" s="1297"/>
      <c r="N482" s="1297"/>
      <c r="O482" s="1296"/>
      <c r="P482" s="1297"/>
      <c r="Q482" s="1297"/>
      <c r="R482" s="1297"/>
      <c r="S482" s="1297"/>
      <c r="T482" s="1297"/>
      <c r="U482" s="1297"/>
      <c r="V482" s="1297"/>
      <c r="W482" s="1297"/>
      <c r="X482" s="1297"/>
      <c r="Y482" s="1297"/>
      <c r="Z482" s="1297"/>
      <c r="AA482" s="1297"/>
      <c r="AB482" s="1297"/>
      <c r="AC482" s="1297"/>
    </row>
    <row r="483" ht="15.75" customHeight="1">
      <c r="A483" s="1296"/>
      <c r="B483" s="1532"/>
      <c r="C483" s="1297"/>
      <c r="D483" s="1533"/>
      <c r="E483" s="1296"/>
      <c r="F483" s="1296"/>
      <c r="G483" s="1534"/>
      <c r="H483" s="1534"/>
      <c r="I483" s="1535"/>
      <c r="J483" s="1296"/>
      <c r="K483" s="1296"/>
      <c r="L483" s="1297"/>
      <c r="M483" s="1297"/>
      <c r="N483" s="1297"/>
      <c r="O483" s="1296"/>
      <c r="P483" s="1297"/>
      <c r="Q483" s="1297"/>
      <c r="R483" s="1297"/>
      <c r="S483" s="1297"/>
      <c r="T483" s="1297"/>
      <c r="U483" s="1297"/>
      <c r="V483" s="1297"/>
      <c r="W483" s="1297"/>
      <c r="X483" s="1297"/>
      <c r="Y483" s="1297"/>
      <c r="Z483" s="1297"/>
      <c r="AA483" s="1297"/>
      <c r="AB483" s="1297"/>
      <c r="AC483" s="1297"/>
    </row>
    <row r="484" ht="15.75" customHeight="1">
      <c r="A484" s="1296"/>
      <c r="B484" s="1532"/>
      <c r="C484" s="1297"/>
      <c r="D484" s="1533"/>
      <c r="E484" s="1296"/>
      <c r="F484" s="1296"/>
      <c r="G484" s="1534"/>
      <c r="H484" s="1534"/>
      <c r="I484" s="1535"/>
      <c r="J484" s="1296"/>
      <c r="K484" s="1296"/>
      <c r="L484" s="1297"/>
      <c r="M484" s="1297"/>
      <c r="N484" s="1297"/>
      <c r="O484" s="1296"/>
      <c r="P484" s="1297"/>
      <c r="Q484" s="1297"/>
      <c r="R484" s="1297"/>
      <c r="S484" s="1297"/>
      <c r="T484" s="1297"/>
      <c r="U484" s="1297"/>
      <c r="V484" s="1297"/>
      <c r="W484" s="1297"/>
      <c r="X484" s="1297"/>
      <c r="Y484" s="1297"/>
      <c r="Z484" s="1297"/>
      <c r="AA484" s="1297"/>
      <c r="AB484" s="1297"/>
      <c r="AC484" s="1297"/>
    </row>
    <row r="485" ht="15.75" customHeight="1">
      <c r="A485" s="1296"/>
      <c r="B485" s="1532"/>
      <c r="C485" s="1297"/>
      <c r="D485" s="1533"/>
      <c r="E485" s="1296"/>
      <c r="F485" s="1296"/>
      <c r="G485" s="1534"/>
      <c r="H485" s="1534"/>
      <c r="I485" s="1535"/>
      <c r="J485" s="1296"/>
      <c r="K485" s="1296"/>
      <c r="L485" s="1297"/>
      <c r="M485" s="1297"/>
      <c r="N485" s="1297"/>
      <c r="O485" s="1296"/>
      <c r="P485" s="1297"/>
      <c r="Q485" s="1297"/>
      <c r="R485" s="1297"/>
      <c r="S485" s="1297"/>
      <c r="T485" s="1297"/>
      <c r="U485" s="1297"/>
      <c r="V485" s="1297"/>
      <c r="W485" s="1297"/>
      <c r="X485" s="1297"/>
      <c r="Y485" s="1297"/>
      <c r="Z485" s="1297"/>
      <c r="AA485" s="1297"/>
      <c r="AB485" s="1297"/>
      <c r="AC485" s="1297"/>
    </row>
    <row r="486" ht="15.75" customHeight="1">
      <c r="A486" s="1296"/>
      <c r="B486" s="1532"/>
      <c r="C486" s="1297"/>
      <c r="D486" s="1533"/>
      <c r="E486" s="1296"/>
      <c r="F486" s="1296"/>
      <c r="G486" s="1534"/>
      <c r="H486" s="1534"/>
      <c r="I486" s="1535"/>
      <c r="J486" s="1296"/>
      <c r="K486" s="1296"/>
      <c r="L486" s="1297"/>
      <c r="M486" s="1297"/>
      <c r="N486" s="1297"/>
      <c r="O486" s="1296"/>
      <c r="P486" s="1297"/>
      <c r="Q486" s="1297"/>
      <c r="R486" s="1297"/>
      <c r="S486" s="1297"/>
      <c r="T486" s="1297"/>
      <c r="U486" s="1297"/>
      <c r="V486" s="1297"/>
      <c r="W486" s="1297"/>
      <c r="X486" s="1297"/>
      <c r="Y486" s="1297"/>
      <c r="Z486" s="1297"/>
      <c r="AA486" s="1297"/>
      <c r="AB486" s="1297"/>
      <c r="AC486" s="1297"/>
    </row>
    <row r="487" ht="15.75" customHeight="1">
      <c r="A487" s="1296"/>
      <c r="B487" s="1532"/>
      <c r="C487" s="1297"/>
      <c r="D487" s="1533"/>
      <c r="E487" s="1296"/>
      <c r="F487" s="1296"/>
      <c r="G487" s="1534"/>
      <c r="H487" s="1534"/>
      <c r="I487" s="1535"/>
      <c r="J487" s="1296"/>
      <c r="K487" s="1296"/>
      <c r="L487" s="1297"/>
      <c r="M487" s="1297"/>
      <c r="N487" s="1297"/>
      <c r="O487" s="1296"/>
      <c r="P487" s="1297"/>
      <c r="Q487" s="1297"/>
      <c r="R487" s="1297"/>
      <c r="S487" s="1297"/>
      <c r="T487" s="1297"/>
      <c r="U487" s="1297"/>
      <c r="V487" s="1297"/>
      <c r="W487" s="1297"/>
      <c r="X487" s="1297"/>
      <c r="Y487" s="1297"/>
      <c r="Z487" s="1297"/>
      <c r="AA487" s="1297"/>
      <c r="AB487" s="1297"/>
      <c r="AC487" s="1297"/>
    </row>
    <row r="488" ht="15.75" customHeight="1">
      <c r="A488" s="1296"/>
      <c r="B488" s="1532"/>
      <c r="C488" s="1297"/>
      <c r="D488" s="1533"/>
      <c r="E488" s="1296"/>
      <c r="F488" s="1296"/>
      <c r="G488" s="1534"/>
      <c r="H488" s="1534"/>
      <c r="I488" s="1535"/>
      <c r="J488" s="1296"/>
      <c r="K488" s="1296"/>
      <c r="L488" s="1297"/>
      <c r="M488" s="1297"/>
      <c r="N488" s="1297"/>
      <c r="O488" s="1296"/>
      <c r="P488" s="1297"/>
      <c r="Q488" s="1297"/>
      <c r="R488" s="1297"/>
      <c r="S488" s="1297"/>
      <c r="T488" s="1297"/>
      <c r="U488" s="1297"/>
      <c r="V488" s="1297"/>
      <c r="W488" s="1297"/>
      <c r="X488" s="1297"/>
      <c r="Y488" s="1297"/>
      <c r="Z488" s="1297"/>
      <c r="AA488" s="1297"/>
      <c r="AB488" s="1297"/>
      <c r="AC488" s="1297"/>
    </row>
    <row r="489" ht="15.75" customHeight="1">
      <c r="A489" s="1296"/>
      <c r="B489" s="1532"/>
      <c r="C489" s="1297"/>
      <c r="D489" s="1533"/>
      <c r="E489" s="1296"/>
      <c r="F489" s="1296"/>
      <c r="G489" s="1534"/>
      <c r="H489" s="1534"/>
      <c r="I489" s="1535"/>
      <c r="J489" s="1296"/>
      <c r="K489" s="1296"/>
      <c r="L489" s="1297"/>
      <c r="M489" s="1297"/>
      <c r="N489" s="1297"/>
      <c r="O489" s="1296"/>
      <c r="P489" s="1297"/>
      <c r="Q489" s="1297"/>
      <c r="R489" s="1297"/>
      <c r="S489" s="1297"/>
      <c r="T489" s="1297"/>
      <c r="U489" s="1297"/>
      <c r="V489" s="1297"/>
      <c r="W489" s="1297"/>
      <c r="X489" s="1297"/>
      <c r="Y489" s="1297"/>
      <c r="Z489" s="1297"/>
      <c r="AA489" s="1297"/>
      <c r="AB489" s="1297"/>
      <c r="AC489" s="1297"/>
    </row>
    <row r="490" ht="15.75" customHeight="1">
      <c r="A490" s="1296"/>
      <c r="B490" s="1532"/>
      <c r="C490" s="1297"/>
      <c r="D490" s="1533"/>
      <c r="E490" s="1296"/>
      <c r="F490" s="1296"/>
      <c r="G490" s="1534"/>
      <c r="H490" s="1534"/>
      <c r="I490" s="1535"/>
      <c r="J490" s="1296"/>
      <c r="K490" s="1296"/>
      <c r="L490" s="1297"/>
      <c r="M490" s="1297"/>
      <c r="N490" s="1297"/>
      <c r="O490" s="1296"/>
      <c r="P490" s="1297"/>
      <c r="Q490" s="1297"/>
      <c r="R490" s="1297"/>
      <c r="S490" s="1297"/>
      <c r="T490" s="1297"/>
      <c r="U490" s="1297"/>
      <c r="V490" s="1297"/>
      <c r="W490" s="1297"/>
      <c r="X490" s="1297"/>
      <c r="Y490" s="1297"/>
      <c r="Z490" s="1297"/>
      <c r="AA490" s="1297"/>
      <c r="AB490" s="1297"/>
      <c r="AC490" s="1297"/>
    </row>
    <row r="491" ht="15.75" customHeight="1">
      <c r="A491" s="1296"/>
      <c r="B491" s="1532"/>
      <c r="C491" s="1297"/>
      <c r="D491" s="1533"/>
      <c r="E491" s="1296"/>
      <c r="F491" s="1296"/>
      <c r="G491" s="1534"/>
      <c r="H491" s="1534"/>
      <c r="I491" s="1535"/>
      <c r="J491" s="1296"/>
      <c r="K491" s="1296"/>
      <c r="L491" s="1297"/>
      <c r="M491" s="1297"/>
      <c r="N491" s="1297"/>
      <c r="O491" s="1296"/>
      <c r="P491" s="1297"/>
      <c r="Q491" s="1297"/>
      <c r="R491" s="1297"/>
      <c r="S491" s="1297"/>
      <c r="T491" s="1297"/>
      <c r="U491" s="1297"/>
      <c r="V491" s="1297"/>
      <c r="W491" s="1297"/>
      <c r="X491" s="1297"/>
      <c r="Y491" s="1297"/>
      <c r="Z491" s="1297"/>
      <c r="AA491" s="1297"/>
      <c r="AB491" s="1297"/>
      <c r="AC491" s="1297"/>
    </row>
    <row r="492" ht="15.75" customHeight="1">
      <c r="A492" s="1296"/>
      <c r="B492" s="1532"/>
      <c r="C492" s="1297"/>
      <c r="D492" s="1533"/>
      <c r="E492" s="1296"/>
      <c r="F492" s="1296"/>
      <c r="G492" s="1534"/>
      <c r="H492" s="1534"/>
      <c r="I492" s="1535"/>
      <c r="J492" s="1296"/>
      <c r="K492" s="1296"/>
      <c r="L492" s="1297"/>
      <c r="M492" s="1297"/>
      <c r="N492" s="1297"/>
      <c r="O492" s="1296"/>
      <c r="P492" s="1297"/>
      <c r="Q492" s="1297"/>
      <c r="R492" s="1297"/>
      <c r="S492" s="1297"/>
      <c r="T492" s="1297"/>
      <c r="U492" s="1297"/>
      <c r="V492" s="1297"/>
      <c r="W492" s="1297"/>
      <c r="X492" s="1297"/>
      <c r="Y492" s="1297"/>
      <c r="Z492" s="1297"/>
      <c r="AA492" s="1297"/>
      <c r="AB492" s="1297"/>
      <c r="AC492" s="1297"/>
    </row>
    <row r="493" ht="15.75" customHeight="1">
      <c r="A493" s="1296"/>
      <c r="B493" s="1532"/>
      <c r="C493" s="1297"/>
      <c r="D493" s="1533"/>
      <c r="E493" s="1296"/>
      <c r="F493" s="1296"/>
      <c r="G493" s="1534"/>
      <c r="H493" s="1534"/>
      <c r="I493" s="1535"/>
      <c r="J493" s="1296"/>
      <c r="K493" s="1296"/>
      <c r="L493" s="1297"/>
      <c r="M493" s="1297"/>
      <c r="N493" s="1297"/>
      <c r="O493" s="1296"/>
      <c r="P493" s="1297"/>
      <c r="Q493" s="1297"/>
      <c r="R493" s="1297"/>
      <c r="S493" s="1297"/>
      <c r="T493" s="1297"/>
      <c r="U493" s="1297"/>
      <c r="V493" s="1297"/>
      <c r="W493" s="1297"/>
      <c r="X493" s="1297"/>
      <c r="Y493" s="1297"/>
      <c r="Z493" s="1297"/>
      <c r="AA493" s="1297"/>
      <c r="AB493" s="1297"/>
      <c r="AC493" s="1297"/>
    </row>
    <row r="494" ht="15.75" customHeight="1">
      <c r="A494" s="1296"/>
      <c r="B494" s="1532"/>
      <c r="C494" s="1297"/>
      <c r="D494" s="1533"/>
      <c r="E494" s="1296"/>
      <c r="F494" s="1296"/>
      <c r="G494" s="1534"/>
      <c r="H494" s="1534"/>
      <c r="I494" s="1535"/>
      <c r="J494" s="1296"/>
      <c r="K494" s="1296"/>
      <c r="L494" s="1297"/>
      <c r="M494" s="1297"/>
      <c r="N494" s="1297"/>
      <c r="O494" s="1296"/>
      <c r="P494" s="1297"/>
      <c r="Q494" s="1297"/>
      <c r="R494" s="1297"/>
      <c r="S494" s="1297"/>
      <c r="T494" s="1297"/>
      <c r="U494" s="1297"/>
      <c r="V494" s="1297"/>
      <c r="W494" s="1297"/>
      <c r="X494" s="1297"/>
      <c r="Y494" s="1297"/>
      <c r="Z494" s="1297"/>
      <c r="AA494" s="1297"/>
      <c r="AB494" s="1297"/>
      <c r="AC494" s="1297"/>
    </row>
    <row r="495" ht="15.75" customHeight="1">
      <c r="A495" s="1296"/>
      <c r="B495" s="1532"/>
      <c r="C495" s="1297"/>
      <c r="D495" s="1533"/>
      <c r="E495" s="1296"/>
      <c r="F495" s="1296"/>
      <c r="G495" s="1534"/>
      <c r="H495" s="1534"/>
      <c r="I495" s="1535"/>
      <c r="J495" s="1296"/>
      <c r="K495" s="1296"/>
      <c r="L495" s="1297"/>
      <c r="M495" s="1297"/>
      <c r="N495" s="1297"/>
      <c r="O495" s="1296"/>
      <c r="P495" s="1297"/>
      <c r="Q495" s="1297"/>
      <c r="R495" s="1297"/>
      <c r="S495" s="1297"/>
      <c r="T495" s="1297"/>
      <c r="U495" s="1297"/>
      <c r="V495" s="1297"/>
      <c r="W495" s="1297"/>
      <c r="X495" s="1297"/>
      <c r="Y495" s="1297"/>
      <c r="Z495" s="1297"/>
      <c r="AA495" s="1297"/>
      <c r="AB495" s="1297"/>
      <c r="AC495" s="1297"/>
    </row>
    <row r="496" ht="15.75" customHeight="1">
      <c r="A496" s="1296"/>
      <c r="B496" s="1532"/>
      <c r="C496" s="1297"/>
      <c r="D496" s="1533"/>
      <c r="E496" s="1296"/>
      <c r="F496" s="1296"/>
      <c r="G496" s="1534"/>
      <c r="H496" s="1534"/>
      <c r="I496" s="1535"/>
      <c r="J496" s="1296"/>
      <c r="K496" s="1296"/>
      <c r="L496" s="1297"/>
      <c r="M496" s="1297"/>
      <c r="N496" s="1297"/>
      <c r="O496" s="1296"/>
      <c r="P496" s="1297"/>
      <c r="Q496" s="1297"/>
      <c r="R496" s="1297"/>
      <c r="S496" s="1297"/>
      <c r="T496" s="1297"/>
      <c r="U496" s="1297"/>
      <c r="V496" s="1297"/>
      <c r="W496" s="1297"/>
      <c r="X496" s="1297"/>
      <c r="Y496" s="1297"/>
      <c r="Z496" s="1297"/>
      <c r="AA496" s="1297"/>
      <c r="AB496" s="1297"/>
      <c r="AC496" s="1297"/>
    </row>
    <row r="497" ht="15.75" customHeight="1">
      <c r="A497" s="1296"/>
      <c r="B497" s="1532"/>
      <c r="C497" s="1297"/>
      <c r="D497" s="1533"/>
      <c r="E497" s="1296"/>
      <c r="F497" s="1296"/>
      <c r="G497" s="1534"/>
      <c r="H497" s="1534"/>
      <c r="I497" s="1535"/>
      <c r="J497" s="1296"/>
      <c r="K497" s="1296"/>
      <c r="L497" s="1297"/>
      <c r="M497" s="1297"/>
      <c r="N497" s="1297"/>
      <c r="O497" s="1296"/>
      <c r="P497" s="1297"/>
      <c r="Q497" s="1297"/>
      <c r="R497" s="1297"/>
      <c r="S497" s="1297"/>
      <c r="T497" s="1297"/>
      <c r="U497" s="1297"/>
      <c r="V497" s="1297"/>
      <c r="W497" s="1297"/>
      <c r="X497" s="1297"/>
      <c r="Y497" s="1297"/>
      <c r="Z497" s="1297"/>
      <c r="AA497" s="1297"/>
      <c r="AB497" s="1297"/>
      <c r="AC497" s="1297"/>
    </row>
    <row r="498" ht="15.75" customHeight="1">
      <c r="A498" s="1296"/>
      <c r="B498" s="1532"/>
      <c r="C498" s="1297"/>
      <c r="D498" s="1533"/>
      <c r="E498" s="1296"/>
      <c r="F498" s="1296"/>
      <c r="G498" s="1534"/>
      <c r="H498" s="1534"/>
      <c r="I498" s="1535"/>
      <c r="J498" s="1296"/>
      <c r="K498" s="1296"/>
      <c r="L498" s="1297"/>
      <c r="M498" s="1297"/>
      <c r="N498" s="1297"/>
      <c r="O498" s="1296"/>
      <c r="P498" s="1297"/>
      <c r="Q498" s="1297"/>
      <c r="R498" s="1297"/>
      <c r="S498" s="1297"/>
      <c r="T498" s="1297"/>
      <c r="U498" s="1297"/>
      <c r="V498" s="1297"/>
      <c r="W498" s="1297"/>
      <c r="X498" s="1297"/>
      <c r="Y498" s="1297"/>
      <c r="Z498" s="1297"/>
      <c r="AA498" s="1297"/>
      <c r="AB498" s="1297"/>
      <c r="AC498" s="1297"/>
    </row>
    <row r="499" ht="15.75" customHeight="1">
      <c r="A499" s="1296"/>
      <c r="B499" s="1532"/>
      <c r="C499" s="1297"/>
      <c r="D499" s="1533"/>
      <c r="E499" s="1296"/>
      <c r="F499" s="1296"/>
      <c r="G499" s="1534"/>
      <c r="H499" s="1534"/>
      <c r="I499" s="1535"/>
      <c r="J499" s="1296"/>
      <c r="K499" s="1296"/>
      <c r="L499" s="1297"/>
      <c r="M499" s="1297"/>
      <c r="N499" s="1297"/>
      <c r="O499" s="1296"/>
      <c r="P499" s="1297"/>
      <c r="Q499" s="1297"/>
      <c r="R499" s="1297"/>
      <c r="S499" s="1297"/>
      <c r="T499" s="1297"/>
      <c r="U499" s="1297"/>
      <c r="V499" s="1297"/>
      <c r="W499" s="1297"/>
      <c r="X499" s="1297"/>
      <c r="Y499" s="1297"/>
      <c r="Z499" s="1297"/>
      <c r="AA499" s="1297"/>
      <c r="AB499" s="1297"/>
      <c r="AC499" s="1297"/>
    </row>
    <row r="500" ht="15.75" customHeight="1">
      <c r="A500" s="1296"/>
      <c r="B500" s="1532"/>
      <c r="C500" s="1297"/>
      <c r="D500" s="1533"/>
      <c r="E500" s="1296"/>
      <c r="F500" s="1296"/>
      <c r="G500" s="1534"/>
      <c r="H500" s="1534"/>
      <c r="I500" s="1535"/>
      <c r="J500" s="1296"/>
      <c r="K500" s="1296"/>
      <c r="L500" s="1297"/>
      <c r="M500" s="1297"/>
      <c r="N500" s="1297"/>
      <c r="O500" s="1296"/>
      <c r="P500" s="1297"/>
      <c r="Q500" s="1297"/>
      <c r="R500" s="1297"/>
      <c r="S500" s="1297"/>
      <c r="T500" s="1297"/>
      <c r="U500" s="1297"/>
      <c r="V500" s="1297"/>
      <c r="W500" s="1297"/>
      <c r="X500" s="1297"/>
      <c r="Y500" s="1297"/>
      <c r="Z500" s="1297"/>
      <c r="AA500" s="1297"/>
      <c r="AB500" s="1297"/>
      <c r="AC500" s="1297"/>
    </row>
    <row r="501" ht="15.75" customHeight="1">
      <c r="A501" s="1296"/>
      <c r="B501" s="1532"/>
      <c r="C501" s="1297"/>
      <c r="D501" s="1533"/>
      <c r="E501" s="1296"/>
      <c r="F501" s="1296"/>
      <c r="G501" s="1534"/>
      <c r="H501" s="1534"/>
      <c r="I501" s="1535"/>
      <c r="J501" s="1296"/>
      <c r="K501" s="1296"/>
      <c r="L501" s="1297"/>
      <c r="M501" s="1297"/>
      <c r="N501" s="1297"/>
      <c r="O501" s="1296"/>
      <c r="P501" s="1297"/>
      <c r="Q501" s="1297"/>
      <c r="R501" s="1297"/>
      <c r="S501" s="1297"/>
      <c r="T501" s="1297"/>
      <c r="U501" s="1297"/>
      <c r="V501" s="1297"/>
      <c r="W501" s="1297"/>
      <c r="X501" s="1297"/>
      <c r="Y501" s="1297"/>
      <c r="Z501" s="1297"/>
      <c r="AA501" s="1297"/>
      <c r="AB501" s="1297"/>
      <c r="AC501" s="1297"/>
    </row>
    <row r="502" ht="15.75" customHeight="1">
      <c r="A502" s="1296"/>
      <c r="B502" s="1532"/>
      <c r="C502" s="1297"/>
      <c r="D502" s="1533"/>
      <c r="E502" s="1296"/>
      <c r="F502" s="1296"/>
      <c r="G502" s="1534"/>
      <c r="H502" s="1534"/>
      <c r="I502" s="1535"/>
      <c r="J502" s="1296"/>
      <c r="K502" s="1296"/>
      <c r="L502" s="1297"/>
      <c r="M502" s="1297"/>
      <c r="N502" s="1297"/>
      <c r="O502" s="1296"/>
      <c r="P502" s="1297"/>
      <c r="Q502" s="1297"/>
      <c r="R502" s="1297"/>
      <c r="S502" s="1297"/>
      <c r="T502" s="1297"/>
      <c r="U502" s="1297"/>
      <c r="V502" s="1297"/>
      <c r="W502" s="1297"/>
      <c r="X502" s="1297"/>
      <c r="Y502" s="1297"/>
      <c r="Z502" s="1297"/>
      <c r="AA502" s="1297"/>
      <c r="AB502" s="1297"/>
      <c r="AC502" s="1297"/>
    </row>
    <row r="503" ht="15.75" customHeight="1">
      <c r="A503" s="1296"/>
      <c r="B503" s="1532"/>
      <c r="C503" s="1297"/>
      <c r="D503" s="1533"/>
      <c r="E503" s="1296"/>
      <c r="F503" s="1296"/>
      <c r="G503" s="1534"/>
      <c r="H503" s="1534"/>
      <c r="I503" s="1535"/>
      <c r="J503" s="1296"/>
      <c r="K503" s="1296"/>
      <c r="L503" s="1297"/>
      <c r="M503" s="1297"/>
      <c r="N503" s="1297"/>
      <c r="O503" s="1296"/>
      <c r="P503" s="1297"/>
      <c r="Q503" s="1297"/>
      <c r="R503" s="1297"/>
      <c r="S503" s="1297"/>
      <c r="T503" s="1297"/>
      <c r="U503" s="1297"/>
      <c r="V503" s="1297"/>
      <c r="W503" s="1297"/>
      <c r="X503" s="1297"/>
      <c r="Y503" s="1297"/>
      <c r="Z503" s="1297"/>
      <c r="AA503" s="1297"/>
      <c r="AB503" s="1297"/>
      <c r="AC503" s="1297"/>
    </row>
    <row r="504" ht="15.75" customHeight="1">
      <c r="A504" s="1296"/>
      <c r="B504" s="1532"/>
      <c r="C504" s="1297"/>
      <c r="D504" s="1533"/>
      <c r="E504" s="1296"/>
      <c r="F504" s="1296"/>
      <c r="G504" s="1534"/>
      <c r="H504" s="1534"/>
      <c r="I504" s="1535"/>
      <c r="J504" s="1296"/>
      <c r="K504" s="1296"/>
      <c r="L504" s="1297"/>
      <c r="M504" s="1297"/>
      <c r="N504" s="1297"/>
      <c r="O504" s="1296"/>
      <c r="P504" s="1297"/>
      <c r="Q504" s="1297"/>
      <c r="R504" s="1297"/>
      <c r="S504" s="1297"/>
      <c r="T504" s="1297"/>
      <c r="U504" s="1297"/>
      <c r="V504" s="1297"/>
      <c r="W504" s="1297"/>
      <c r="X504" s="1297"/>
      <c r="Y504" s="1297"/>
      <c r="Z504" s="1297"/>
      <c r="AA504" s="1297"/>
      <c r="AB504" s="1297"/>
      <c r="AC504" s="1297"/>
    </row>
    <row r="505" ht="15.75" customHeight="1">
      <c r="A505" s="1296"/>
      <c r="B505" s="1532"/>
      <c r="C505" s="1297"/>
      <c r="D505" s="1533"/>
      <c r="E505" s="1296"/>
      <c r="F505" s="1296"/>
      <c r="G505" s="1534"/>
      <c r="H505" s="1534"/>
      <c r="I505" s="1535"/>
      <c r="J505" s="1296"/>
      <c r="K505" s="1296"/>
      <c r="L505" s="1297"/>
      <c r="M505" s="1297"/>
      <c r="N505" s="1297"/>
      <c r="O505" s="1296"/>
      <c r="P505" s="1297"/>
      <c r="Q505" s="1297"/>
      <c r="R505" s="1297"/>
      <c r="S505" s="1297"/>
      <c r="T505" s="1297"/>
      <c r="U505" s="1297"/>
      <c r="V505" s="1297"/>
      <c r="W505" s="1297"/>
      <c r="X505" s="1297"/>
      <c r="Y505" s="1297"/>
      <c r="Z505" s="1297"/>
      <c r="AA505" s="1297"/>
      <c r="AB505" s="1297"/>
      <c r="AC505" s="1297"/>
    </row>
    <row r="506" ht="15.75" customHeight="1">
      <c r="A506" s="1296"/>
      <c r="B506" s="1532"/>
      <c r="C506" s="1297"/>
      <c r="D506" s="1533"/>
      <c r="E506" s="1296"/>
      <c r="F506" s="1296"/>
      <c r="G506" s="1534"/>
      <c r="H506" s="1534"/>
      <c r="I506" s="1535"/>
      <c r="J506" s="1296"/>
      <c r="K506" s="1296"/>
      <c r="L506" s="1297"/>
      <c r="M506" s="1297"/>
      <c r="N506" s="1297"/>
      <c r="O506" s="1296"/>
      <c r="P506" s="1297"/>
      <c r="Q506" s="1297"/>
      <c r="R506" s="1297"/>
      <c r="S506" s="1297"/>
      <c r="T506" s="1297"/>
      <c r="U506" s="1297"/>
      <c r="V506" s="1297"/>
      <c r="W506" s="1297"/>
      <c r="X506" s="1297"/>
      <c r="Y506" s="1297"/>
      <c r="Z506" s="1297"/>
      <c r="AA506" s="1297"/>
      <c r="AB506" s="1297"/>
      <c r="AC506" s="1297"/>
    </row>
    <row r="507" ht="15.75" customHeight="1">
      <c r="A507" s="1296"/>
      <c r="B507" s="1532"/>
      <c r="C507" s="1297"/>
      <c r="D507" s="1533"/>
      <c r="E507" s="1296"/>
      <c r="F507" s="1296"/>
      <c r="G507" s="1534"/>
      <c r="H507" s="1534"/>
      <c r="I507" s="1535"/>
      <c r="J507" s="1296"/>
      <c r="K507" s="1296"/>
      <c r="L507" s="1297"/>
      <c r="M507" s="1297"/>
      <c r="N507" s="1297"/>
      <c r="O507" s="1296"/>
      <c r="P507" s="1297"/>
      <c r="Q507" s="1297"/>
      <c r="R507" s="1297"/>
      <c r="S507" s="1297"/>
      <c r="T507" s="1297"/>
      <c r="U507" s="1297"/>
      <c r="V507" s="1297"/>
      <c r="W507" s="1297"/>
      <c r="X507" s="1297"/>
      <c r="Y507" s="1297"/>
      <c r="Z507" s="1297"/>
      <c r="AA507" s="1297"/>
      <c r="AB507" s="1297"/>
      <c r="AC507" s="1297"/>
    </row>
    <row r="508" ht="15.75" customHeight="1">
      <c r="A508" s="1296"/>
      <c r="B508" s="1532"/>
      <c r="C508" s="1297"/>
      <c r="D508" s="1533"/>
      <c r="E508" s="1296"/>
      <c r="F508" s="1296"/>
      <c r="G508" s="1534"/>
      <c r="H508" s="1534"/>
      <c r="I508" s="1535"/>
      <c r="J508" s="1296"/>
      <c r="K508" s="1296"/>
      <c r="L508" s="1297"/>
      <c r="M508" s="1297"/>
      <c r="N508" s="1297"/>
      <c r="O508" s="1296"/>
      <c r="P508" s="1297"/>
      <c r="Q508" s="1297"/>
      <c r="R508" s="1297"/>
      <c r="S508" s="1297"/>
      <c r="T508" s="1297"/>
      <c r="U508" s="1297"/>
      <c r="V508" s="1297"/>
      <c r="W508" s="1297"/>
      <c r="X508" s="1297"/>
      <c r="Y508" s="1297"/>
      <c r="Z508" s="1297"/>
      <c r="AA508" s="1297"/>
      <c r="AB508" s="1297"/>
      <c r="AC508" s="1297"/>
    </row>
    <row r="509" ht="15.75" customHeight="1">
      <c r="A509" s="1296"/>
      <c r="B509" s="1532"/>
      <c r="C509" s="1297"/>
      <c r="D509" s="1533"/>
      <c r="E509" s="1296"/>
      <c r="F509" s="1296"/>
      <c r="G509" s="1534"/>
      <c r="H509" s="1534"/>
      <c r="I509" s="1535"/>
      <c r="J509" s="1296"/>
      <c r="K509" s="1296"/>
      <c r="L509" s="1297"/>
      <c r="M509" s="1297"/>
      <c r="N509" s="1297"/>
      <c r="O509" s="1296"/>
      <c r="P509" s="1297"/>
      <c r="Q509" s="1297"/>
      <c r="R509" s="1297"/>
      <c r="S509" s="1297"/>
      <c r="T509" s="1297"/>
      <c r="U509" s="1297"/>
      <c r="V509" s="1297"/>
      <c r="W509" s="1297"/>
      <c r="X509" s="1297"/>
      <c r="Y509" s="1297"/>
      <c r="Z509" s="1297"/>
      <c r="AA509" s="1297"/>
      <c r="AB509" s="1297"/>
      <c r="AC509" s="1297"/>
    </row>
    <row r="510" ht="15.75" customHeight="1">
      <c r="A510" s="1296"/>
      <c r="B510" s="1532"/>
      <c r="C510" s="1297"/>
      <c r="D510" s="1533"/>
      <c r="E510" s="1296"/>
      <c r="F510" s="1296"/>
      <c r="G510" s="1534"/>
      <c r="H510" s="1534"/>
      <c r="I510" s="1535"/>
      <c r="J510" s="1296"/>
      <c r="K510" s="1296"/>
      <c r="L510" s="1297"/>
      <c r="M510" s="1297"/>
      <c r="N510" s="1297"/>
      <c r="O510" s="1296"/>
      <c r="P510" s="1297"/>
      <c r="Q510" s="1297"/>
      <c r="R510" s="1297"/>
      <c r="S510" s="1297"/>
      <c r="T510" s="1297"/>
      <c r="U510" s="1297"/>
      <c r="V510" s="1297"/>
      <c r="W510" s="1297"/>
      <c r="X510" s="1297"/>
      <c r="Y510" s="1297"/>
      <c r="Z510" s="1297"/>
      <c r="AA510" s="1297"/>
      <c r="AB510" s="1297"/>
      <c r="AC510" s="1297"/>
    </row>
    <row r="511" ht="15.75" customHeight="1">
      <c r="A511" s="1296"/>
      <c r="B511" s="1532"/>
      <c r="C511" s="1297"/>
      <c r="D511" s="1533"/>
      <c r="E511" s="1296"/>
      <c r="F511" s="1296"/>
      <c r="G511" s="1534"/>
      <c r="H511" s="1534"/>
      <c r="I511" s="1535"/>
      <c r="J511" s="1296"/>
      <c r="K511" s="1296"/>
      <c r="L511" s="1297"/>
      <c r="M511" s="1297"/>
      <c r="N511" s="1297"/>
      <c r="O511" s="1296"/>
      <c r="P511" s="1297"/>
      <c r="Q511" s="1297"/>
      <c r="R511" s="1297"/>
      <c r="S511" s="1297"/>
      <c r="T511" s="1297"/>
      <c r="U511" s="1297"/>
      <c r="V511" s="1297"/>
      <c r="W511" s="1297"/>
      <c r="X511" s="1297"/>
      <c r="Y511" s="1297"/>
      <c r="Z511" s="1297"/>
      <c r="AA511" s="1297"/>
      <c r="AB511" s="1297"/>
      <c r="AC511" s="1297"/>
    </row>
    <row r="512" ht="15.75" customHeight="1">
      <c r="A512" s="1296"/>
      <c r="B512" s="1532"/>
      <c r="C512" s="1297"/>
      <c r="D512" s="1533"/>
      <c r="E512" s="1296"/>
      <c r="F512" s="1296"/>
      <c r="G512" s="1534"/>
      <c r="H512" s="1534"/>
      <c r="I512" s="1535"/>
      <c r="J512" s="1296"/>
      <c r="K512" s="1296"/>
      <c r="L512" s="1297"/>
      <c r="M512" s="1297"/>
      <c r="N512" s="1297"/>
      <c r="O512" s="1296"/>
      <c r="P512" s="1297"/>
      <c r="Q512" s="1297"/>
      <c r="R512" s="1297"/>
      <c r="S512" s="1297"/>
      <c r="T512" s="1297"/>
      <c r="U512" s="1297"/>
      <c r="V512" s="1297"/>
      <c r="W512" s="1297"/>
      <c r="X512" s="1297"/>
      <c r="Y512" s="1297"/>
      <c r="Z512" s="1297"/>
      <c r="AA512" s="1297"/>
      <c r="AB512" s="1297"/>
      <c r="AC512" s="1297"/>
    </row>
    <row r="513" ht="15.75" customHeight="1">
      <c r="A513" s="1296"/>
      <c r="B513" s="1532"/>
      <c r="C513" s="1297"/>
      <c r="D513" s="1533"/>
      <c r="E513" s="1296"/>
      <c r="F513" s="1296"/>
      <c r="G513" s="1534"/>
      <c r="H513" s="1534"/>
      <c r="I513" s="1535"/>
      <c r="J513" s="1296"/>
      <c r="K513" s="1296"/>
      <c r="L513" s="1297"/>
      <c r="M513" s="1297"/>
      <c r="N513" s="1297"/>
      <c r="O513" s="1296"/>
      <c r="P513" s="1297"/>
      <c r="Q513" s="1297"/>
      <c r="R513" s="1297"/>
      <c r="S513" s="1297"/>
      <c r="T513" s="1297"/>
      <c r="U513" s="1297"/>
      <c r="V513" s="1297"/>
      <c r="W513" s="1297"/>
      <c r="X513" s="1297"/>
      <c r="Y513" s="1297"/>
      <c r="Z513" s="1297"/>
      <c r="AA513" s="1297"/>
      <c r="AB513" s="1297"/>
      <c r="AC513" s="1297"/>
    </row>
    <row r="514" ht="15.75" customHeight="1">
      <c r="A514" s="1296"/>
      <c r="B514" s="1532"/>
      <c r="C514" s="1297"/>
      <c r="D514" s="1533"/>
      <c r="E514" s="1296"/>
      <c r="F514" s="1296"/>
      <c r="G514" s="1534"/>
      <c r="H514" s="1534"/>
      <c r="I514" s="1535"/>
      <c r="J514" s="1296"/>
      <c r="K514" s="1296"/>
      <c r="L514" s="1297"/>
      <c r="M514" s="1297"/>
      <c r="N514" s="1297"/>
      <c r="O514" s="1296"/>
      <c r="P514" s="1297"/>
      <c r="Q514" s="1297"/>
      <c r="R514" s="1297"/>
      <c r="S514" s="1297"/>
      <c r="T514" s="1297"/>
      <c r="U514" s="1297"/>
      <c r="V514" s="1297"/>
      <c r="W514" s="1297"/>
      <c r="X514" s="1297"/>
      <c r="Y514" s="1297"/>
      <c r="Z514" s="1297"/>
      <c r="AA514" s="1297"/>
      <c r="AB514" s="1297"/>
      <c r="AC514" s="1297"/>
    </row>
    <row r="515" ht="15.75" customHeight="1">
      <c r="A515" s="1296"/>
      <c r="B515" s="1532"/>
      <c r="C515" s="1297"/>
      <c r="D515" s="1533"/>
      <c r="E515" s="1296"/>
      <c r="F515" s="1296"/>
      <c r="G515" s="1534"/>
      <c r="H515" s="1534"/>
      <c r="I515" s="1535"/>
      <c r="J515" s="1296"/>
      <c r="K515" s="1296"/>
      <c r="L515" s="1297"/>
      <c r="M515" s="1297"/>
      <c r="N515" s="1297"/>
      <c r="O515" s="1296"/>
      <c r="P515" s="1297"/>
      <c r="Q515" s="1297"/>
      <c r="R515" s="1297"/>
      <c r="S515" s="1297"/>
      <c r="T515" s="1297"/>
      <c r="U515" s="1297"/>
      <c r="V515" s="1297"/>
      <c r="W515" s="1297"/>
      <c r="X515" s="1297"/>
      <c r="Y515" s="1297"/>
      <c r="Z515" s="1297"/>
      <c r="AA515" s="1297"/>
      <c r="AB515" s="1297"/>
      <c r="AC515" s="1297"/>
    </row>
    <row r="516" ht="15.75" customHeight="1">
      <c r="A516" s="1296"/>
      <c r="B516" s="1532"/>
      <c r="C516" s="1297"/>
      <c r="D516" s="1533"/>
      <c r="E516" s="1296"/>
      <c r="F516" s="1296"/>
      <c r="G516" s="1534"/>
      <c r="H516" s="1534"/>
      <c r="I516" s="1535"/>
      <c r="J516" s="1296"/>
      <c r="K516" s="1296"/>
      <c r="L516" s="1297"/>
      <c r="M516" s="1297"/>
      <c r="N516" s="1297"/>
      <c r="O516" s="1296"/>
      <c r="P516" s="1297"/>
      <c r="Q516" s="1297"/>
      <c r="R516" s="1297"/>
      <c r="S516" s="1297"/>
      <c r="T516" s="1297"/>
      <c r="U516" s="1297"/>
      <c r="V516" s="1297"/>
      <c r="W516" s="1297"/>
      <c r="X516" s="1297"/>
      <c r="Y516" s="1297"/>
      <c r="Z516" s="1297"/>
      <c r="AA516" s="1297"/>
      <c r="AB516" s="1297"/>
      <c r="AC516" s="1297"/>
    </row>
    <row r="517" ht="15.75" customHeight="1">
      <c r="A517" s="1296"/>
      <c r="B517" s="1532"/>
      <c r="C517" s="1297"/>
      <c r="D517" s="1533"/>
      <c r="E517" s="1296"/>
      <c r="F517" s="1296"/>
      <c r="G517" s="1534"/>
      <c r="H517" s="1534"/>
      <c r="I517" s="1535"/>
      <c r="J517" s="1296"/>
      <c r="K517" s="1296"/>
      <c r="L517" s="1297"/>
      <c r="M517" s="1297"/>
      <c r="N517" s="1297"/>
      <c r="O517" s="1296"/>
      <c r="P517" s="1297"/>
      <c r="Q517" s="1297"/>
      <c r="R517" s="1297"/>
      <c r="S517" s="1297"/>
      <c r="T517" s="1297"/>
      <c r="U517" s="1297"/>
      <c r="V517" s="1297"/>
      <c r="W517" s="1297"/>
      <c r="X517" s="1297"/>
      <c r="Y517" s="1297"/>
      <c r="Z517" s="1297"/>
      <c r="AA517" s="1297"/>
      <c r="AB517" s="1297"/>
      <c r="AC517" s="1297"/>
    </row>
    <row r="518" ht="15.75" customHeight="1">
      <c r="A518" s="1296"/>
      <c r="B518" s="1532"/>
      <c r="C518" s="1297"/>
      <c r="D518" s="1533"/>
      <c r="E518" s="1296"/>
      <c r="F518" s="1296"/>
      <c r="G518" s="1534"/>
      <c r="H518" s="1534"/>
      <c r="I518" s="1535"/>
      <c r="J518" s="1296"/>
      <c r="K518" s="1296"/>
      <c r="L518" s="1297"/>
      <c r="M518" s="1297"/>
      <c r="N518" s="1297"/>
      <c r="O518" s="1296"/>
      <c r="P518" s="1297"/>
      <c r="Q518" s="1297"/>
      <c r="R518" s="1297"/>
      <c r="S518" s="1297"/>
      <c r="T518" s="1297"/>
      <c r="U518" s="1297"/>
      <c r="V518" s="1297"/>
      <c r="W518" s="1297"/>
      <c r="X518" s="1297"/>
      <c r="Y518" s="1297"/>
      <c r="Z518" s="1297"/>
      <c r="AA518" s="1297"/>
      <c r="AB518" s="1297"/>
      <c r="AC518" s="1297"/>
    </row>
    <row r="519" ht="15.75" customHeight="1">
      <c r="A519" s="1296"/>
      <c r="B519" s="1532"/>
      <c r="C519" s="1297"/>
      <c r="D519" s="1533"/>
      <c r="E519" s="1296"/>
      <c r="F519" s="1296"/>
      <c r="G519" s="1534"/>
      <c r="H519" s="1534"/>
      <c r="I519" s="1535"/>
      <c r="J519" s="1296"/>
      <c r="K519" s="1296"/>
      <c r="L519" s="1297"/>
      <c r="M519" s="1297"/>
      <c r="N519" s="1297"/>
      <c r="O519" s="1296"/>
      <c r="P519" s="1297"/>
      <c r="Q519" s="1297"/>
      <c r="R519" s="1297"/>
      <c r="S519" s="1297"/>
      <c r="T519" s="1297"/>
      <c r="U519" s="1297"/>
      <c r="V519" s="1297"/>
      <c r="W519" s="1297"/>
      <c r="X519" s="1297"/>
      <c r="Y519" s="1297"/>
      <c r="Z519" s="1297"/>
      <c r="AA519" s="1297"/>
      <c r="AB519" s="1297"/>
      <c r="AC519" s="1297"/>
    </row>
    <row r="520" ht="15.75" customHeight="1">
      <c r="A520" s="1296"/>
      <c r="B520" s="1532"/>
      <c r="C520" s="1297"/>
      <c r="D520" s="1533"/>
      <c r="E520" s="1296"/>
      <c r="F520" s="1296"/>
      <c r="G520" s="1534"/>
      <c r="H520" s="1534"/>
      <c r="I520" s="1535"/>
      <c r="J520" s="1296"/>
      <c r="K520" s="1296"/>
      <c r="L520" s="1297"/>
      <c r="M520" s="1297"/>
      <c r="N520" s="1297"/>
      <c r="O520" s="1296"/>
      <c r="P520" s="1297"/>
      <c r="Q520" s="1297"/>
      <c r="R520" s="1297"/>
      <c r="S520" s="1297"/>
      <c r="T520" s="1297"/>
      <c r="U520" s="1297"/>
      <c r="V520" s="1297"/>
      <c r="W520" s="1297"/>
      <c r="X520" s="1297"/>
      <c r="Y520" s="1297"/>
      <c r="Z520" s="1297"/>
      <c r="AA520" s="1297"/>
      <c r="AB520" s="1297"/>
      <c r="AC520" s="1297"/>
    </row>
    <row r="521" ht="15.75" customHeight="1">
      <c r="A521" s="1296"/>
      <c r="B521" s="1532"/>
      <c r="C521" s="1297"/>
      <c r="D521" s="1533"/>
      <c r="E521" s="1296"/>
      <c r="F521" s="1296"/>
      <c r="G521" s="1534"/>
      <c r="H521" s="1534"/>
      <c r="I521" s="1535"/>
      <c r="J521" s="1296"/>
      <c r="K521" s="1296"/>
      <c r="L521" s="1297"/>
      <c r="M521" s="1297"/>
      <c r="N521" s="1297"/>
      <c r="O521" s="1296"/>
      <c r="P521" s="1297"/>
      <c r="Q521" s="1297"/>
      <c r="R521" s="1297"/>
      <c r="S521" s="1297"/>
      <c r="T521" s="1297"/>
      <c r="U521" s="1297"/>
      <c r="V521" s="1297"/>
      <c r="W521" s="1297"/>
      <c r="X521" s="1297"/>
      <c r="Y521" s="1297"/>
      <c r="Z521" s="1297"/>
      <c r="AA521" s="1297"/>
      <c r="AB521" s="1297"/>
      <c r="AC521" s="1297"/>
    </row>
    <row r="522" ht="15.75" customHeight="1">
      <c r="A522" s="1296"/>
      <c r="B522" s="1532"/>
      <c r="C522" s="1297"/>
      <c r="D522" s="1533"/>
      <c r="E522" s="1296"/>
      <c r="F522" s="1296"/>
      <c r="G522" s="1534"/>
      <c r="H522" s="1534"/>
      <c r="I522" s="1535"/>
      <c r="J522" s="1296"/>
      <c r="K522" s="1296"/>
      <c r="L522" s="1297"/>
      <c r="M522" s="1297"/>
      <c r="N522" s="1297"/>
      <c r="O522" s="1296"/>
      <c r="P522" s="1297"/>
      <c r="Q522" s="1297"/>
      <c r="R522" s="1297"/>
      <c r="S522" s="1297"/>
      <c r="T522" s="1297"/>
      <c r="U522" s="1297"/>
      <c r="V522" s="1297"/>
      <c r="W522" s="1297"/>
      <c r="X522" s="1297"/>
      <c r="Y522" s="1297"/>
      <c r="Z522" s="1297"/>
      <c r="AA522" s="1297"/>
      <c r="AB522" s="1297"/>
      <c r="AC522" s="1297"/>
    </row>
    <row r="523" ht="15.75" customHeight="1">
      <c r="A523" s="1296"/>
      <c r="B523" s="1532"/>
      <c r="C523" s="1297"/>
      <c r="D523" s="1533"/>
      <c r="E523" s="1296"/>
      <c r="F523" s="1296"/>
      <c r="G523" s="1534"/>
      <c r="H523" s="1534"/>
      <c r="I523" s="1535"/>
      <c r="J523" s="1296"/>
      <c r="K523" s="1296"/>
      <c r="L523" s="1297"/>
      <c r="M523" s="1297"/>
      <c r="N523" s="1297"/>
      <c r="O523" s="1296"/>
      <c r="P523" s="1297"/>
      <c r="Q523" s="1297"/>
      <c r="R523" s="1297"/>
      <c r="S523" s="1297"/>
      <c r="T523" s="1297"/>
      <c r="U523" s="1297"/>
      <c r="V523" s="1297"/>
      <c r="W523" s="1297"/>
      <c r="X523" s="1297"/>
      <c r="Y523" s="1297"/>
      <c r="Z523" s="1297"/>
      <c r="AA523" s="1297"/>
      <c r="AB523" s="1297"/>
      <c r="AC523" s="1297"/>
    </row>
    <row r="524" ht="15.75" customHeight="1">
      <c r="A524" s="1296"/>
      <c r="B524" s="1532"/>
      <c r="C524" s="1297"/>
      <c r="D524" s="1533"/>
      <c r="E524" s="1296"/>
      <c r="F524" s="1296"/>
      <c r="G524" s="1534"/>
      <c r="H524" s="1534"/>
      <c r="I524" s="1535"/>
      <c r="J524" s="1296"/>
      <c r="K524" s="1296"/>
      <c r="L524" s="1297"/>
      <c r="M524" s="1297"/>
      <c r="N524" s="1297"/>
      <c r="O524" s="1296"/>
      <c r="P524" s="1297"/>
      <c r="Q524" s="1297"/>
      <c r="R524" s="1297"/>
      <c r="S524" s="1297"/>
      <c r="T524" s="1297"/>
      <c r="U524" s="1297"/>
      <c r="V524" s="1297"/>
      <c r="W524" s="1297"/>
      <c r="X524" s="1297"/>
      <c r="Y524" s="1297"/>
      <c r="Z524" s="1297"/>
      <c r="AA524" s="1297"/>
      <c r="AB524" s="1297"/>
      <c r="AC524" s="1297"/>
    </row>
    <row r="525" ht="15.75" customHeight="1">
      <c r="A525" s="1296"/>
      <c r="B525" s="1532"/>
      <c r="C525" s="1297"/>
      <c r="D525" s="1533"/>
      <c r="E525" s="1296"/>
      <c r="F525" s="1296"/>
      <c r="G525" s="1534"/>
      <c r="H525" s="1534"/>
      <c r="I525" s="1535"/>
      <c r="J525" s="1296"/>
      <c r="K525" s="1296"/>
      <c r="L525" s="1297"/>
      <c r="M525" s="1297"/>
      <c r="N525" s="1297"/>
      <c r="O525" s="1296"/>
      <c r="P525" s="1297"/>
      <c r="Q525" s="1297"/>
      <c r="R525" s="1297"/>
      <c r="S525" s="1297"/>
      <c r="T525" s="1297"/>
      <c r="U525" s="1297"/>
      <c r="V525" s="1297"/>
      <c r="W525" s="1297"/>
      <c r="X525" s="1297"/>
      <c r="Y525" s="1297"/>
      <c r="Z525" s="1297"/>
      <c r="AA525" s="1297"/>
      <c r="AB525" s="1297"/>
      <c r="AC525" s="1297"/>
    </row>
    <row r="526" ht="15.75" customHeight="1">
      <c r="A526" s="1296"/>
      <c r="B526" s="1532"/>
      <c r="C526" s="1297"/>
      <c r="D526" s="1533"/>
      <c r="E526" s="1296"/>
      <c r="F526" s="1296"/>
      <c r="G526" s="1534"/>
      <c r="H526" s="1534"/>
      <c r="I526" s="1535"/>
      <c r="J526" s="1296"/>
      <c r="K526" s="1296"/>
      <c r="L526" s="1297"/>
      <c r="M526" s="1297"/>
      <c r="N526" s="1297"/>
      <c r="O526" s="1296"/>
      <c r="P526" s="1297"/>
      <c r="Q526" s="1297"/>
      <c r="R526" s="1297"/>
      <c r="S526" s="1297"/>
      <c r="T526" s="1297"/>
      <c r="U526" s="1297"/>
      <c r="V526" s="1297"/>
      <c r="W526" s="1297"/>
      <c r="X526" s="1297"/>
      <c r="Y526" s="1297"/>
      <c r="Z526" s="1297"/>
      <c r="AA526" s="1297"/>
      <c r="AB526" s="1297"/>
      <c r="AC526" s="1297"/>
    </row>
    <row r="527" ht="15.75" customHeight="1">
      <c r="A527" s="1296"/>
      <c r="B527" s="1532"/>
      <c r="C527" s="1297"/>
      <c r="D527" s="1533"/>
      <c r="E527" s="1296"/>
      <c r="F527" s="1296"/>
      <c r="G527" s="1534"/>
      <c r="H527" s="1534"/>
      <c r="I527" s="1535"/>
      <c r="J527" s="1296"/>
      <c r="K527" s="1296"/>
      <c r="L527" s="1297"/>
      <c r="M527" s="1297"/>
      <c r="N527" s="1297"/>
      <c r="O527" s="1296"/>
      <c r="P527" s="1297"/>
      <c r="Q527" s="1297"/>
      <c r="R527" s="1297"/>
      <c r="S527" s="1297"/>
      <c r="T527" s="1297"/>
      <c r="U527" s="1297"/>
      <c r="V527" s="1297"/>
      <c r="W527" s="1297"/>
      <c r="X527" s="1297"/>
      <c r="Y527" s="1297"/>
      <c r="Z527" s="1297"/>
      <c r="AA527" s="1297"/>
      <c r="AB527" s="1297"/>
      <c r="AC527" s="1297"/>
    </row>
    <row r="528" ht="15.75" customHeight="1">
      <c r="A528" s="1296"/>
      <c r="B528" s="1532"/>
      <c r="C528" s="1297"/>
      <c r="D528" s="1533"/>
      <c r="E528" s="1296"/>
      <c r="F528" s="1296"/>
      <c r="G528" s="1534"/>
      <c r="H528" s="1534"/>
      <c r="I528" s="1535"/>
      <c r="J528" s="1296"/>
      <c r="K528" s="1296"/>
      <c r="L528" s="1297"/>
      <c r="M528" s="1297"/>
      <c r="N528" s="1297"/>
      <c r="O528" s="1296"/>
      <c r="P528" s="1297"/>
      <c r="Q528" s="1297"/>
      <c r="R528" s="1297"/>
      <c r="S528" s="1297"/>
      <c r="T528" s="1297"/>
      <c r="U528" s="1297"/>
      <c r="V528" s="1297"/>
      <c r="W528" s="1297"/>
      <c r="X528" s="1297"/>
      <c r="Y528" s="1297"/>
      <c r="Z528" s="1297"/>
      <c r="AA528" s="1297"/>
      <c r="AB528" s="1297"/>
      <c r="AC528" s="1297"/>
    </row>
    <row r="529" ht="15.75" customHeight="1">
      <c r="A529" s="1296"/>
      <c r="B529" s="1532"/>
      <c r="C529" s="1297"/>
      <c r="D529" s="1533"/>
      <c r="E529" s="1296"/>
      <c r="F529" s="1296"/>
      <c r="G529" s="1534"/>
      <c r="H529" s="1534"/>
      <c r="I529" s="1535"/>
      <c r="J529" s="1296"/>
      <c r="K529" s="1296"/>
      <c r="L529" s="1297"/>
      <c r="M529" s="1297"/>
      <c r="N529" s="1297"/>
      <c r="O529" s="1296"/>
      <c r="P529" s="1297"/>
      <c r="Q529" s="1297"/>
      <c r="R529" s="1297"/>
      <c r="S529" s="1297"/>
      <c r="T529" s="1297"/>
      <c r="U529" s="1297"/>
      <c r="V529" s="1297"/>
      <c r="W529" s="1297"/>
      <c r="X529" s="1297"/>
      <c r="Y529" s="1297"/>
      <c r="Z529" s="1297"/>
      <c r="AA529" s="1297"/>
      <c r="AB529" s="1297"/>
      <c r="AC529" s="1297"/>
    </row>
    <row r="530" ht="15.75" customHeight="1">
      <c r="A530" s="1296"/>
      <c r="B530" s="1532"/>
      <c r="C530" s="1297"/>
      <c r="D530" s="1533"/>
      <c r="E530" s="1296"/>
      <c r="F530" s="1296"/>
      <c r="G530" s="1534"/>
      <c r="H530" s="1534"/>
      <c r="I530" s="1535"/>
      <c r="J530" s="1296"/>
      <c r="K530" s="1296"/>
      <c r="L530" s="1297"/>
      <c r="M530" s="1297"/>
      <c r="N530" s="1297"/>
      <c r="O530" s="1296"/>
      <c r="P530" s="1297"/>
      <c r="Q530" s="1297"/>
      <c r="R530" s="1297"/>
      <c r="S530" s="1297"/>
      <c r="T530" s="1297"/>
      <c r="U530" s="1297"/>
      <c r="V530" s="1297"/>
      <c r="W530" s="1297"/>
      <c r="X530" s="1297"/>
      <c r="Y530" s="1297"/>
      <c r="Z530" s="1297"/>
      <c r="AA530" s="1297"/>
      <c r="AB530" s="1297"/>
      <c r="AC530" s="1297"/>
    </row>
    <row r="531" ht="15.75" customHeight="1">
      <c r="A531" s="1296"/>
      <c r="B531" s="1532"/>
      <c r="C531" s="1297"/>
      <c r="D531" s="1533"/>
      <c r="E531" s="1296"/>
      <c r="F531" s="1296"/>
      <c r="G531" s="1534"/>
      <c r="H531" s="1534"/>
      <c r="I531" s="1535"/>
      <c r="J531" s="1296"/>
      <c r="K531" s="1296"/>
      <c r="L531" s="1297"/>
      <c r="M531" s="1297"/>
      <c r="N531" s="1297"/>
      <c r="O531" s="1296"/>
      <c r="P531" s="1297"/>
      <c r="Q531" s="1297"/>
      <c r="R531" s="1297"/>
      <c r="S531" s="1297"/>
      <c r="T531" s="1297"/>
      <c r="U531" s="1297"/>
      <c r="V531" s="1297"/>
      <c r="W531" s="1297"/>
      <c r="X531" s="1297"/>
      <c r="Y531" s="1297"/>
      <c r="Z531" s="1297"/>
      <c r="AA531" s="1297"/>
      <c r="AB531" s="1297"/>
      <c r="AC531" s="1297"/>
    </row>
    <row r="532" ht="15.75" customHeight="1">
      <c r="A532" s="1296"/>
      <c r="B532" s="1532"/>
      <c r="C532" s="1297"/>
      <c r="D532" s="1533"/>
      <c r="E532" s="1296"/>
      <c r="F532" s="1296"/>
      <c r="G532" s="1534"/>
      <c r="H532" s="1534"/>
      <c r="I532" s="1535"/>
      <c r="J532" s="1296"/>
      <c r="K532" s="1296"/>
      <c r="L532" s="1297"/>
      <c r="M532" s="1297"/>
      <c r="N532" s="1297"/>
      <c r="O532" s="1296"/>
      <c r="P532" s="1297"/>
      <c r="Q532" s="1297"/>
      <c r="R532" s="1297"/>
      <c r="S532" s="1297"/>
      <c r="T532" s="1297"/>
      <c r="U532" s="1297"/>
      <c r="V532" s="1297"/>
      <c r="W532" s="1297"/>
      <c r="X532" s="1297"/>
      <c r="Y532" s="1297"/>
      <c r="Z532" s="1297"/>
      <c r="AA532" s="1297"/>
      <c r="AB532" s="1297"/>
      <c r="AC532" s="1297"/>
    </row>
    <row r="533" ht="15.75" customHeight="1">
      <c r="A533" s="1296"/>
      <c r="B533" s="1532"/>
      <c r="C533" s="1297"/>
      <c r="D533" s="1533"/>
      <c r="E533" s="1296"/>
      <c r="F533" s="1296"/>
      <c r="G533" s="1534"/>
      <c r="H533" s="1534"/>
      <c r="I533" s="1535"/>
      <c r="J533" s="1296"/>
      <c r="K533" s="1296"/>
      <c r="L533" s="1297"/>
      <c r="M533" s="1297"/>
      <c r="N533" s="1297"/>
      <c r="O533" s="1296"/>
      <c r="P533" s="1297"/>
      <c r="Q533" s="1297"/>
      <c r="R533" s="1297"/>
      <c r="S533" s="1297"/>
      <c r="T533" s="1297"/>
      <c r="U533" s="1297"/>
      <c r="V533" s="1297"/>
      <c r="W533" s="1297"/>
      <c r="X533" s="1297"/>
      <c r="Y533" s="1297"/>
      <c r="Z533" s="1297"/>
      <c r="AA533" s="1297"/>
      <c r="AB533" s="1297"/>
      <c r="AC533" s="1297"/>
    </row>
    <row r="534" ht="15.75" customHeight="1">
      <c r="A534" s="1296"/>
      <c r="B534" s="1532"/>
      <c r="C534" s="1297"/>
      <c r="D534" s="1533"/>
      <c r="E534" s="1296"/>
      <c r="F534" s="1296"/>
      <c r="G534" s="1534"/>
      <c r="H534" s="1534"/>
      <c r="I534" s="1535"/>
      <c r="J534" s="1296"/>
      <c r="K534" s="1296"/>
      <c r="L534" s="1297"/>
      <c r="M534" s="1297"/>
      <c r="N534" s="1297"/>
      <c r="O534" s="1296"/>
      <c r="P534" s="1297"/>
      <c r="Q534" s="1297"/>
      <c r="R534" s="1297"/>
      <c r="S534" s="1297"/>
      <c r="T534" s="1297"/>
      <c r="U534" s="1297"/>
      <c r="V534" s="1297"/>
      <c r="W534" s="1297"/>
      <c r="X534" s="1297"/>
      <c r="Y534" s="1297"/>
      <c r="Z534" s="1297"/>
      <c r="AA534" s="1297"/>
      <c r="AB534" s="1297"/>
      <c r="AC534" s="1297"/>
    </row>
    <row r="535" ht="15.75" customHeight="1">
      <c r="A535" s="1296"/>
      <c r="B535" s="1532"/>
      <c r="C535" s="1297"/>
      <c r="D535" s="1533"/>
      <c r="E535" s="1296"/>
      <c r="F535" s="1296"/>
      <c r="G535" s="1534"/>
      <c r="H535" s="1534"/>
      <c r="I535" s="1535"/>
      <c r="J535" s="1296"/>
      <c r="K535" s="1296"/>
      <c r="L535" s="1297"/>
      <c r="M535" s="1297"/>
      <c r="N535" s="1297"/>
      <c r="O535" s="1296"/>
      <c r="P535" s="1297"/>
      <c r="Q535" s="1297"/>
      <c r="R535" s="1297"/>
      <c r="S535" s="1297"/>
      <c r="T535" s="1297"/>
      <c r="U535" s="1297"/>
      <c r="V535" s="1297"/>
      <c r="W535" s="1297"/>
      <c r="X535" s="1297"/>
      <c r="Y535" s="1297"/>
      <c r="Z535" s="1297"/>
      <c r="AA535" s="1297"/>
      <c r="AB535" s="1297"/>
      <c r="AC535" s="1297"/>
    </row>
    <row r="536" ht="15.75" customHeight="1">
      <c r="A536" s="1296"/>
      <c r="B536" s="1532"/>
      <c r="C536" s="1297"/>
      <c r="D536" s="1533"/>
      <c r="E536" s="1296"/>
      <c r="F536" s="1296"/>
      <c r="G536" s="1534"/>
      <c r="H536" s="1534"/>
      <c r="I536" s="1535"/>
      <c r="J536" s="1296"/>
      <c r="K536" s="1296"/>
      <c r="L536" s="1297"/>
      <c r="M536" s="1297"/>
      <c r="N536" s="1297"/>
      <c r="O536" s="1296"/>
      <c r="P536" s="1297"/>
      <c r="Q536" s="1297"/>
      <c r="R536" s="1297"/>
      <c r="S536" s="1297"/>
      <c r="T536" s="1297"/>
      <c r="U536" s="1297"/>
      <c r="V536" s="1297"/>
      <c r="W536" s="1297"/>
      <c r="X536" s="1297"/>
      <c r="Y536" s="1297"/>
      <c r="Z536" s="1297"/>
      <c r="AA536" s="1297"/>
      <c r="AB536" s="1297"/>
      <c r="AC536" s="1297"/>
    </row>
    <row r="537" ht="15.75" customHeight="1">
      <c r="A537" s="1296"/>
      <c r="B537" s="1532"/>
      <c r="C537" s="1297"/>
      <c r="D537" s="1533"/>
      <c r="E537" s="1296"/>
      <c r="F537" s="1296"/>
      <c r="G537" s="1534"/>
      <c r="H537" s="1534"/>
      <c r="I537" s="1535"/>
      <c r="J537" s="1296"/>
      <c r="K537" s="1296"/>
      <c r="L537" s="1297"/>
      <c r="M537" s="1297"/>
      <c r="N537" s="1297"/>
      <c r="O537" s="1296"/>
      <c r="P537" s="1297"/>
      <c r="Q537" s="1297"/>
      <c r="R537" s="1297"/>
      <c r="S537" s="1297"/>
      <c r="T537" s="1297"/>
      <c r="U537" s="1297"/>
      <c r="V537" s="1297"/>
      <c r="W537" s="1297"/>
      <c r="X537" s="1297"/>
      <c r="Y537" s="1297"/>
      <c r="Z537" s="1297"/>
      <c r="AA537" s="1297"/>
      <c r="AB537" s="1297"/>
      <c r="AC537" s="1297"/>
    </row>
    <row r="538" ht="15.75" customHeight="1">
      <c r="A538" s="1296"/>
      <c r="B538" s="1532"/>
      <c r="C538" s="1297"/>
      <c r="D538" s="1533"/>
      <c r="E538" s="1296"/>
      <c r="F538" s="1296"/>
      <c r="G538" s="1534"/>
      <c r="H538" s="1534"/>
      <c r="I538" s="1535"/>
      <c r="J538" s="1296"/>
      <c r="K538" s="1296"/>
      <c r="L538" s="1297"/>
      <c r="M538" s="1297"/>
      <c r="N538" s="1297"/>
      <c r="O538" s="1296"/>
      <c r="P538" s="1297"/>
      <c r="Q538" s="1297"/>
      <c r="R538" s="1297"/>
      <c r="S538" s="1297"/>
      <c r="T538" s="1297"/>
      <c r="U538" s="1297"/>
      <c r="V538" s="1297"/>
      <c r="W538" s="1297"/>
      <c r="X538" s="1297"/>
      <c r="Y538" s="1297"/>
      <c r="Z538" s="1297"/>
      <c r="AA538" s="1297"/>
      <c r="AB538" s="1297"/>
      <c r="AC538" s="1297"/>
    </row>
    <row r="539" ht="15.75" customHeight="1">
      <c r="A539" s="1296"/>
      <c r="B539" s="1532"/>
      <c r="C539" s="1297"/>
      <c r="D539" s="1533"/>
      <c r="E539" s="1296"/>
      <c r="F539" s="1296"/>
      <c r="G539" s="1534"/>
      <c r="H539" s="1534"/>
      <c r="I539" s="1535"/>
      <c r="J539" s="1296"/>
      <c r="K539" s="1296"/>
      <c r="L539" s="1297"/>
      <c r="M539" s="1297"/>
      <c r="N539" s="1297"/>
      <c r="O539" s="1296"/>
      <c r="P539" s="1297"/>
      <c r="Q539" s="1297"/>
      <c r="R539" s="1297"/>
      <c r="S539" s="1297"/>
      <c r="T539" s="1297"/>
      <c r="U539" s="1297"/>
      <c r="V539" s="1297"/>
      <c r="W539" s="1297"/>
      <c r="X539" s="1297"/>
      <c r="Y539" s="1297"/>
      <c r="Z539" s="1297"/>
      <c r="AA539" s="1297"/>
      <c r="AB539" s="1297"/>
      <c r="AC539" s="1297"/>
    </row>
    <row r="540" ht="15.75" customHeight="1">
      <c r="A540" s="1296"/>
      <c r="B540" s="1532"/>
      <c r="C540" s="1297"/>
      <c r="D540" s="1533"/>
      <c r="E540" s="1296"/>
      <c r="F540" s="1296"/>
      <c r="G540" s="1534"/>
      <c r="H540" s="1534"/>
      <c r="I540" s="1535"/>
      <c r="J540" s="1296"/>
      <c r="K540" s="1296"/>
      <c r="L540" s="1297"/>
      <c r="M540" s="1297"/>
      <c r="N540" s="1297"/>
      <c r="O540" s="1296"/>
      <c r="P540" s="1297"/>
      <c r="Q540" s="1297"/>
      <c r="R540" s="1297"/>
      <c r="S540" s="1297"/>
      <c r="T540" s="1297"/>
      <c r="U540" s="1297"/>
      <c r="V540" s="1297"/>
      <c r="W540" s="1297"/>
      <c r="X540" s="1297"/>
      <c r="Y540" s="1297"/>
      <c r="Z540" s="1297"/>
      <c r="AA540" s="1297"/>
      <c r="AB540" s="1297"/>
      <c r="AC540" s="1297"/>
    </row>
    <row r="541" ht="15.75" customHeight="1">
      <c r="A541" s="1296"/>
      <c r="B541" s="1532"/>
      <c r="C541" s="1297"/>
      <c r="D541" s="1533"/>
      <c r="E541" s="1296"/>
      <c r="F541" s="1296"/>
      <c r="G541" s="1534"/>
      <c r="H541" s="1534"/>
      <c r="I541" s="1535"/>
      <c r="J541" s="1296"/>
      <c r="K541" s="1296"/>
      <c r="L541" s="1297"/>
      <c r="M541" s="1297"/>
      <c r="N541" s="1297"/>
      <c r="O541" s="1296"/>
      <c r="P541" s="1297"/>
      <c r="Q541" s="1297"/>
      <c r="R541" s="1297"/>
      <c r="S541" s="1297"/>
      <c r="T541" s="1297"/>
      <c r="U541" s="1297"/>
      <c r="V541" s="1297"/>
      <c r="W541" s="1297"/>
      <c r="X541" s="1297"/>
      <c r="Y541" s="1297"/>
      <c r="Z541" s="1297"/>
      <c r="AA541" s="1297"/>
      <c r="AB541" s="1297"/>
      <c r="AC541" s="1297"/>
    </row>
    <row r="542" ht="15.75" customHeight="1">
      <c r="A542" s="1296"/>
      <c r="B542" s="1532"/>
      <c r="C542" s="1297"/>
      <c r="D542" s="1533"/>
      <c r="E542" s="1296"/>
      <c r="F542" s="1296"/>
      <c r="G542" s="1534"/>
      <c r="H542" s="1534"/>
      <c r="I542" s="1535"/>
      <c r="J542" s="1296"/>
      <c r="K542" s="1296"/>
      <c r="L542" s="1297"/>
      <c r="M542" s="1297"/>
      <c r="N542" s="1297"/>
      <c r="O542" s="1296"/>
      <c r="P542" s="1297"/>
      <c r="Q542" s="1297"/>
      <c r="R542" s="1297"/>
      <c r="S542" s="1297"/>
      <c r="T542" s="1297"/>
      <c r="U542" s="1297"/>
      <c r="V542" s="1297"/>
      <c r="W542" s="1297"/>
      <c r="X542" s="1297"/>
      <c r="Y542" s="1297"/>
      <c r="Z542" s="1297"/>
      <c r="AA542" s="1297"/>
      <c r="AB542" s="1297"/>
      <c r="AC542" s="1297"/>
    </row>
    <row r="543" ht="15.75" customHeight="1">
      <c r="A543" s="1296"/>
      <c r="B543" s="1532"/>
      <c r="C543" s="1297"/>
      <c r="D543" s="1533"/>
      <c r="E543" s="1296"/>
      <c r="F543" s="1296"/>
      <c r="G543" s="1534"/>
      <c r="H543" s="1534"/>
      <c r="I543" s="1535"/>
      <c r="J543" s="1296"/>
      <c r="K543" s="1296"/>
      <c r="L543" s="1297"/>
      <c r="M543" s="1297"/>
      <c r="N543" s="1297"/>
      <c r="O543" s="1296"/>
      <c r="P543" s="1297"/>
      <c r="Q543" s="1297"/>
      <c r="R543" s="1297"/>
      <c r="S543" s="1297"/>
      <c r="T543" s="1297"/>
      <c r="U543" s="1297"/>
      <c r="V543" s="1297"/>
      <c r="W543" s="1297"/>
      <c r="X543" s="1297"/>
      <c r="Y543" s="1297"/>
      <c r="Z543" s="1297"/>
      <c r="AA543" s="1297"/>
      <c r="AB543" s="1297"/>
      <c r="AC543" s="1297"/>
    </row>
    <row r="544" ht="15.75" customHeight="1">
      <c r="A544" s="1296"/>
      <c r="B544" s="1532"/>
      <c r="C544" s="1297"/>
      <c r="D544" s="1533"/>
      <c r="E544" s="1296"/>
      <c r="F544" s="1296"/>
      <c r="G544" s="1534"/>
      <c r="H544" s="1534"/>
      <c r="I544" s="1535"/>
      <c r="J544" s="1296"/>
      <c r="K544" s="1296"/>
      <c r="L544" s="1297"/>
      <c r="M544" s="1297"/>
      <c r="N544" s="1297"/>
      <c r="O544" s="1296"/>
      <c r="P544" s="1297"/>
      <c r="Q544" s="1297"/>
      <c r="R544" s="1297"/>
      <c r="S544" s="1297"/>
      <c r="T544" s="1297"/>
      <c r="U544" s="1297"/>
      <c r="V544" s="1297"/>
      <c r="W544" s="1297"/>
      <c r="X544" s="1297"/>
      <c r="Y544" s="1297"/>
      <c r="Z544" s="1297"/>
      <c r="AA544" s="1297"/>
      <c r="AB544" s="1297"/>
      <c r="AC544" s="1297"/>
    </row>
    <row r="545" ht="15.75" customHeight="1">
      <c r="A545" s="1296"/>
      <c r="B545" s="1532"/>
      <c r="C545" s="1297"/>
      <c r="D545" s="1533"/>
      <c r="E545" s="1296"/>
      <c r="F545" s="1296"/>
      <c r="G545" s="1534"/>
      <c r="H545" s="1534"/>
      <c r="I545" s="1535"/>
      <c r="J545" s="1296"/>
      <c r="K545" s="1296"/>
      <c r="L545" s="1297"/>
      <c r="M545" s="1297"/>
      <c r="N545" s="1297"/>
      <c r="O545" s="1296"/>
      <c r="P545" s="1297"/>
      <c r="Q545" s="1297"/>
      <c r="R545" s="1297"/>
      <c r="S545" s="1297"/>
      <c r="T545" s="1297"/>
      <c r="U545" s="1297"/>
      <c r="V545" s="1297"/>
      <c r="W545" s="1297"/>
      <c r="X545" s="1297"/>
      <c r="Y545" s="1297"/>
      <c r="Z545" s="1297"/>
      <c r="AA545" s="1297"/>
      <c r="AB545" s="1297"/>
      <c r="AC545" s="1297"/>
    </row>
    <row r="546" ht="15.75" customHeight="1">
      <c r="A546" s="1296"/>
      <c r="B546" s="1532"/>
      <c r="C546" s="1297"/>
      <c r="D546" s="1533"/>
      <c r="E546" s="1296"/>
      <c r="F546" s="1296"/>
      <c r="G546" s="1534"/>
      <c r="H546" s="1534"/>
      <c r="I546" s="1535"/>
      <c r="J546" s="1296"/>
      <c r="K546" s="1296"/>
      <c r="L546" s="1297"/>
      <c r="M546" s="1297"/>
      <c r="N546" s="1297"/>
      <c r="O546" s="1296"/>
      <c r="P546" s="1297"/>
      <c r="Q546" s="1297"/>
      <c r="R546" s="1297"/>
      <c r="S546" s="1297"/>
      <c r="T546" s="1297"/>
      <c r="U546" s="1297"/>
      <c r="V546" s="1297"/>
      <c r="W546" s="1297"/>
      <c r="X546" s="1297"/>
      <c r="Y546" s="1297"/>
      <c r="Z546" s="1297"/>
      <c r="AA546" s="1297"/>
      <c r="AB546" s="1297"/>
      <c r="AC546" s="1297"/>
    </row>
    <row r="547" ht="15.75" customHeight="1">
      <c r="A547" s="1296"/>
      <c r="B547" s="1532"/>
      <c r="C547" s="1297"/>
      <c r="D547" s="1533"/>
      <c r="E547" s="1296"/>
      <c r="F547" s="1296"/>
      <c r="G547" s="1534"/>
      <c r="H547" s="1534"/>
      <c r="I547" s="1535"/>
      <c r="J547" s="1296"/>
      <c r="K547" s="1296"/>
      <c r="L547" s="1297"/>
      <c r="M547" s="1297"/>
      <c r="N547" s="1297"/>
      <c r="O547" s="1296"/>
      <c r="P547" s="1297"/>
      <c r="Q547" s="1297"/>
      <c r="R547" s="1297"/>
      <c r="S547" s="1297"/>
      <c r="T547" s="1297"/>
      <c r="U547" s="1297"/>
      <c r="V547" s="1297"/>
      <c r="W547" s="1297"/>
      <c r="X547" s="1297"/>
      <c r="Y547" s="1297"/>
      <c r="Z547" s="1297"/>
      <c r="AA547" s="1297"/>
      <c r="AB547" s="1297"/>
      <c r="AC547" s="1297"/>
    </row>
    <row r="548" ht="15.75" customHeight="1">
      <c r="A548" s="1296"/>
      <c r="B548" s="1532"/>
      <c r="C548" s="1297"/>
      <c r="D548" s="1533"/>
      <c r="E548" s="1296"/>
      <c r="F548" s="1296"/>
      <c r="G548" s="1534"/>
      <c r="H548" s="1534"/>
      <c r="I548" s="1535"/>
      <c r="J548" s="1296"/>
      <c r="K548" s="1296"/>
      <c r="L548" s="1297"/>
      <c r="M548" s="1297"/>
      <c r="N548" s="1297"/>
      <c r="O548" s="1296"/>
      <c r="P548" s="1297"/>
      <c r="Q548" s="1297"/>
      <c r="R548" s="1297"/>
      <c r="S548" s="1297"/>
      <c r="T548" s="1297"/>
      <c r="U548" s="1297"/>
      <c r="V548" s="1297"/>
      <c r="W548" s="1297"/>
      <c r="X548" s="1297"/>
      <c r="Y548" s="1297"/>
      <c r="Z548" s="1297"/>
      <c r="AA548" s="1297"/>
      <c r="AB548" s="1297"/>
      <c r="AC548" s="1297"/>
    </row>
    <row r="549" ht="15.75" customHeight="1">
      <c r="A549" s="1296"/>
      <c r="B549" s="1532"/>
      <c r="C549" s="1297"/>
      <c r="D549" s="1533"/>
      <c r="E549" s="1296"/>
      <c r="F549" s="1296"/>
      <c r="G549" s="1534"/>
      <c r="H549" s="1534"/>
      <c r="I549" s="1535"/>
      <c r="J549" s="1296"/>
      <c r="K549" s="1296"/>
      <c r="L549" s="1297"/>
      <c r="M549" s="1297"/>
      <c r="N549" s="1297"/>
      <c r="O549" s="1296"/>
      <c r="P549" s="1297"/>
      <c r="Q549" s="1297"/>
      <c r="R549" s="1297"/>
      <c r="S549" s="1297"/>
      <c r="T549" s="1297"/>
      <c r="U549" s="1297"/>
      <c r="V549" s="1297"/>
      <c r="W549" s="1297"/>
      <c r="X549" s="1297"/>
      <c r="Y549" s="1297"/>
      <c r="Z549" s="1297"/>
      <c r="AA549" s="1297"/>
      <c r="AB549" s="1297"/>
      <c r="AC549" s="1297"/>
    </row>
    <row r="550" ht="15.75" customHeight="1">
      <c r="A550" s="1296"/>
      <c r="B550" s="1532"/>
      <c r="C550" s="1297"/>
      <c r="D550" s="1533"/>
      <c r="E550" s="1296"/>
      <c r="F550" s="1296"/>
      <c r="G550" s="1534"/>
      <c r="H550" s="1534"/>
      <c r="I550" s="1535"/>
      <c r="J550" s="1296"/>
      <c r="K550" s="1296"/>
      <c r="L550" s="1297"/>
      <c r="M550" s="1297"/>
      <c r="N550" s="1297"/>
      <c r="O550" s="1296"/>
      <c r="P550" s="1297"/>
      <c r="Q550" s="1297"/>
      <c r="R550" s="1297"/>
      <c r="S550" s="1297"/>
      <c r="T550" s="1297"/>
      <c r="U550" s="1297"/>
      <c r="V550" s="1297"/>
      <c r="W550" s="1297"/>
      <c r="X550" s="1297"/>
      <c r="Y550" s="1297"/>
      <c r="Z550" s="1297"/>
      <c r="AA550" s="1297"/>
      <c r="AB550" s="1297"/>
      <c r="AC550" s="1297"/>
    </row>
    <row r="551" ht="15.75" customHeight="1">
      <c r="A551" s="1296"/>
      <c r="B551" s="1532"/>
      <c r="C551" s="1297"/>
      <c r="D551" s="1533"/>
      <c r="E551" s="1296"/>
      <c r="F551" s="1296"/>
      <c r="G551" s="1534"/>
      <c r="H551" s="1534"/>
      <c r="I551" s="1535"/>
      <c r="J551" s="1296"/>
      <c r="K551" s="1296"/>
      <c r="L551" s="1297"/>
      <c r="M551" s="1297"/>
      <c r="N551" s="1297"/>
      <c r="O551" s="1296"/>
      <c r="P551" s="1297"/>
      <c r="Q551" s="1297"/>
      <c r="R551" s="1297"/>
      <c r="S551" s="1297"/>
      <c r="T551" s="1297"/>
      <c r="U551" s="1297"/>
      <c r="V551" s="1297"/>
      <c r="W551" s="1297"/>
      <c r="X551" s="1297"/>
      <c r="Y551" s="1297"/>
      <c r="Z551" s="1297"/>
      <c r="AA551" s="1297"/>
      <c r="AB551" s="1297"/>
      <c r="AC551" s="1297"/>
    </row>
    <row r="552" ht="15.75" customHeight="1">
      <c r="A552" s="1296"/>
      <c r="B552" s="1532"/>
      <c r="C552" s="1297"/>
      <c r="D552" s="1533"/>
      <c r="E552" s="1296"/>
      <c r="F552" s="1296"/>
      <c r="G552" s="1534"/>
      <c r="H552" s="1534"/>
      <c r="I552" s="1535"/>
      <c r="J552" s="1296"/>
      <c r="K552" s="1296"/>
      <c r="L552" s="1297"/>
      <c r="M552" s="1297"/>
      <c r="N552" s="1297"/>
      <c r="O552" s="1296"/>
      <c r="P552" s="1297"/>
      <c r="Q552" s="1297"/>
      <c r="R552" s="1297"/>
      <c r="S552" s="1297"/>
      <c r="T552" s="1297"/>
      <c r="U552" s="1297"/>
      <c r="V552" s="1297"/>
      <c r="W552" s="1297"/>
      <c r="X552" s="1297"/>
      <c r="Y552" s="1297"/>
      <c r="Z552" s="1297"/>
      <c r="AA552" s="1297"/>
      <c r="AB552" s="1297"/>
      <c r="AC552" s="1297"/>
    </row>
    <row r="553" ht="15.75" customHeight="1">
      <c r="A553" s="1296"/>
      <c r="B553" s="1532"/>
      <c r="C553" s="1297"/>
      <c r="D553" s="1533"/>
      <c r="E553" s="1296"/>
      <c r="F553" s="1296"/>
      <c r="G553" s="1534"/>
      <c r="H553" s="1534"/>
      <c r="I553" s="1535"/>
      <c r="J553" s="1296"/>
      <c r="K553" s="1296"/>
      <c r="L553" s="1297"/>
      <c r="M553" s="1297"/>
      <c r="N553" s="1297"/>
      <c r="O553" s="1296"/>
      <c r="P553" s="1297"/>
      <c r="Q553" s="1297"/>
      <c r="R553" s="1297"/>
      <c r="S553" s="1297"/>
      <c r="T553" s="1297"/>
      <c r="U553" s="1297"/>
      <c r="V553" s="1297"/>
      <c r="W553" s="1297"/>
      <c r="X553" s="1297"/>
      <c r="Y553" s="1297"/>
      <c r="Z553" s="1297"/>
      <c r="AA553" s="1297"/>
      <c r="AB553" s="1297"/>
      <c r="AC553" s="1297"/>
    </row>
    <row r="554" ht="15.75" customHeight="1">
      <c r="A554" s="1296"/>
      <c r="B554" s="1532"/>
      <c r="C554" s="1297"/>
      <c r="D554" s="1533"/>
      <c r="E554" s="1296"/>
      <c r="F554" s="1296"/>
      <c r="G554" s="1534"/>
      <c r="H554" s="1534"/>
      <c r="I554" s="1535"/>
      <c r="J554" s="1296"/>
      <c r="K554" s="1296"/>
      <c r="L554" s="1297"/>
      <c r="M554" s="1297"/>
      <c r="N554" s="1297"/>
      <c r="O554" s="1296"/>
      <c r="P554" s="1297"/>
      <c r="Q554" s="1297"/>
      <c r="R554" s="1297"/>
      <c r="S554" s="1297"/>
      <c r="T554" s="1297"/>
      <c r="U554" s="1297"/>
      <c r="V554" s="1297"/>
      <c r="W554" s="1297"/>
      <c r="X554" s="1297"/>
      <c r="Y554" s="1297"/>
      <c r="Z554" s="1297"/>
      <c r="AA554" s="1297"/>
      <c r="AB554" s="1297"/>
      <c r="AC554" s="1297"/>
    </row>
    <row r="555" ht="15.75" customHeight="1">
      <c r="A555" s="1296"/>
      <c r="B555" s="1532"/>
      <c r="C555" s="1297"/>
      <c r="D555" s="1533"/>
      <c r="E555" s="1296"/>
      <c r="F555" s="1296"/>
      <c r="G555" s="1534"/>
      <c r="H555" s="1534"/>
      <c r="I555" s="1535"/>
      <c r="J555" s="1296"/>
      <c r="K555" s="1296"/>
      <c r="L555" s="1297"/>
      <c r="M555" s="1297"/>
      <c r="N555" s="1297"/>
      <c r="O555" s="1296"/>
      <c r="P555" s="1297"/>
      <c r="Q555" s="1297"/>
      <c r="R555" s="1297"/>
      <c r="S555" s="1297"/>
      <c r="T555" s="1297"/>
      <c r="U555" s="1297"/>
      <c r="V555" s="1297"/>
      <c r="W555" s="1297"/>
      <c r="X555" s="1297"/>
      <c r="Y555" s="1297"/>
      <c r="Z555" s="1297"/>
      <c r="AA555" s="1297"/>
      <c r="AB555" s="1297"/>
      <c r="AC555" s="1297"/>
    </row>
    <row r="556" ht="15.75" customHeight="1">
      <c r="A556" s="1296"/>
      <c r="B556" s="1532"/>
      <c r="C556" s="1297"/>
      <c r="D556" s="1533"/>
      <c r="E556" s="1296"/>
      <c r="F556" s="1296"/>
      <c r="G556" s="1534"/>
      <c r="H556" s="1534"/>
      <c r="I556" s="1535"/>
      <c r="J556" s="1296"/>
      <c r="K556" s="1296"/>
      <c r="L556" s="1297"/>
      <c r="M556" s="1297"/>
      <c r="N556" s="1297"/>
      <c r="O556" s="1296"/>
      <c r="P556" s="1297"/>
      <c r="Q556" s="1297"/>
      <c r="R556" s="1297"/>
      <c r="S556" s="1297"/>
      <c r="T556" s="1297"/>
      <c r="U556" s="1297"/>
      <c r="V556" s="1297"/>
      <c r="W556" s="1297"/>
      <c r="X556" s="1297"/>
      <c r="Y556" s="1297"/>
      <c r="Z556" s="1297"/>
      <c r="AA556" s="1297"/>
      <c r="AB556" s="1297"/>
      <c r="AC556" s="1297"/>
    </row>
    <row r="557" ht="15.75" customHeight="1">
      <c r="A557" s="1296"/>
      <c r="B557" s="1532"/>
      <c r="C557" s="1297"/>
      <c r="D557" s="1533"/>
      <c r="E557" s="1296"/>
      <c r="F557" s="1296"/>
      <c r="G557" s="1534"/>
      <c r="H557" s="1534"/>
      <c r="I557" s="1535"/>
      <c r="J557" s="1296"/>
      <c r="K557" s="1296"/>
      <c r="L557" s="1297"/>
      <c r="M557" s="1297"/>
      <c r="N557" s="1297"/>
      <c r="O557" s="1296"/>
      <c r="P557" s="1297"/>
      <c r="Q557" s="1297"/>
      <c r="R557" s="1297"/>
      <c r="S557" s="1297"/>
      <c r="T557" s="1297"/>
      <c r="U557" s="1297"/>
      <c r="V557" s="1297"/>
      <c r="W557" s="1297"/>
      <c r="X557" s="1297"/>
      <c r="Y557" s="1297"/>
      <c r="Z557" s="1297"/>
      <c r="AA557" s="1297"/>
      <c r="AB557" s="1297"/>
      <c r="AC557" s="1297"/>
    </row>
    <row r="558" ht="15.75" customHeight="1">
      <c r="A558" s="1296"/>
      <c r="B558" s="1532"/>
      <c r="C558" s="1297"/>
      <c r="D558" s="1533"/>
      <c r="E558" s="1296"/>
      <c r="F558" s="1296"/>
      <c r="G558" s="1534"/>
      <c r="H558" s="1534"/>
      <c r="I558" s="1535"/>
      <c r="J558" s="1296"/>
      <c r="K558" s="1296"/>
      <c r="L558" s="1297"/>
      <c r="M558" s="1297"/>
      <c r="N558" s="1297"/>
      <c r="O558" s="1296"/>
      <c r="P558" s="1297"/>
      <c r="Q558" s="1297"/>
      <c r="R558" s="1297"/>
      <c r="S558" s="1297"/>
      <c r="T558" s="1297"/>
      <c r="U558" s="1297"/>
      <c r="V558" s="1297"/>
      <c r="W558" s="1297"/>
      <c r="X558" s="1297"/>
      <c r="Y558" s="1297"/>
      <c r="Z558" s="1297"/>
      <c r="AA558" s="1297"/>
      <c r="AB558" s="1297"/>
      <c r="AC558" s="1297"/>
    </row>
    <row r="559" ht="15.75" customHeight="1">
      <c r="A559" s="1296"/>
      <c r="B559" s="1532"/>
      <c r="C559" s="1297"/>
      <c r="D559" s="1533"/>
      <c r="E559" s="1296"/>
      <c r="F559" s="1296"/>
      <c r="G559" s="1534"/>
      <c r="H559" s="1534"/>
      <c r="I559" s="1535"/>
      <c r="J559" s="1296"/>
      <c r="K559" s="1296"/>
      <c r="L559" s="1297"/>
      <c r="M559" s="1297"/>
      <c r="N559" s="1297"/>
      <c r="O559" s="1296"/>
      <c r="P559" s="1297"/>
      <c r="Q559" s="1297"/>
      <c r="R559" s="1297"/>
      <c r="S559" s="1297"/>
      <c r="T559" s="1297"/>
      <c r="U559" s="1297"/>
      <c r="V559" s="1297"/>
      <c r="W559" s="1297"/>
      <c r="X559" s="1297"/>
      <c r="Y559" s="1297"/>
      <c r="Z559" s="1297"/>
      <c r="AA559" s="1297"/>
      <c r="AB559" s="1297"/>
      <c r="AC559" s="1297"/>
    </row>
    <row r="560" ht="15.75" customHeight="1">
      <c r="A560" s="1296"/>
      <c r="B560" s="1532"/>
      <c r="C560" s="1297"/>
      <c r="D560" s="1533"/>
      <c r="E560" s="1296"/>
      <c r="F560" s="1296"/>
      <c r="G560" s="1534"/>
      <c r="H560" s="1534"/>
      <c r="I560" s="1535"/>
      <c r="J560" s="1296"/>
      <c r="K560" s="1296"/>
      <c r="L560" s="1297"/>
      <c r="M560" s="1297"/>
      <c r="N560" s="1297"/>
      <c r="O560" s="1296"/>
      <c r="P560" s="1297"/>
      <c r="Q560" s="1297"/>
      <c r="R560" s="1297"/>
      <c r="S560" s="1297"/>
      <c r="T560" s="1297"/>
      <c r="U560" s="1297"/>
      <c r="V560" s="1297"/>
      <c r="W560" s="1297"/>
      <c r="X560" s="1297"/>
      <c r="Y560" s="1297"/>
      <c r="Z560" s="1297"/>
      <c r="AA560" s="1297"/>
      <c r="AB560" s="1297"/>
      <c r="AC560" s="1297"/>
    </row>
    <row r="561" ht="15.75" customHeight="1">
      <c r="A561" s="1296"/>
      <c r="B561" s="1532"/>
      <c r="C561" s="1297"/>
      <c r="D561" s="1533"/>
      <c r="E561" s="1296"/>
      <c r="F561" s="1296"/>
      <c r="G561" s="1534"/>
      <c r="H561" s="1534"/>
      <c r="I561" s="1535"/>
      <c r="J561" s="1296"/>
      <c r="K561" s="1296"/>
      <c r="L561" s="1297"/>
      <c r="M561" s="1297"/>
      <c r="N561" s="1297"/>
      <c r="O561" s="1296"/>
      <c r="P561" s="1297"/>
      <c r="Q561" s="1297"/>
      <c r="R561" s="1297"/>
      <c r="S561" s="1297"/>
      <c r="T561" s="1297"/>
      <c r="U561" s="1297"/>
      <c r="V561" s="1297"/>
      <c r="W561" s="1297"/>
      <c r="X561" s="1297"/>
      <c r="Y561" s="1297"/>
      <c r="Z561" s="1297"/>
      <c r="AA561" s="1297"/>
      <c r="AB561" s="1297"/>
      <c r="AC561" s="1297"/>
    </row>
    <row r="562" ht="15.75" customHeight="1">
      <c r="A562" s="1296"/>
      <c r="B562" s="1532"/>
      <c r="C562" s="1297"/>
      <c r="D562" s="1533"/>
      <c r="E562" s="1296"/>
      <c r="F562" s="1296"/>
      <c r="G562" s="1534"/>
      <c r="H562" s="1534"/>
      <c r="I562" s="1535"/>
      <c r="J562" s="1296"/>
      <c r="K562" s="1296"/>
      <c r="L562" s="1297"/>
      <c r="M562" s="1297"/>
      <c r="N562" s="1297"/>
      <c r="O562" s="1296"/>
      <c r="P562" s="1297"/>
      <c r="Q562" s="1297"/>
      <c r="R562" s="1297"/>
      <c r="S562" s="1297"/>
      <c r="T562" s="1297"/>
      <c r="U562" s="1297"/>
      <c r="V562" s="1297"/>
      <c r="W562" s="1297"/>
      <c r="X562" s="1297"/>
      <c r="Y562" s="1297"/>
      <c r="Z562" s="1297"/>
      <c r="AA562" s="1297"/>
      <c r="AB562" s="1297"/>
      <c r="AC562" s="1297"/>
    </row>
    <row r="563" ht="15.75" customHeight="1">
      <c r="A563" s="1296"/>
      <c r="B563" s="1532"/>
      <c r="C563" s="1297"/>
      <c r="D563" s="1533"/>
      <c r="E563" s="1296"/>
      <c r="F563" s="1296"/>
      <c r="G563" s="1534"/>
      <c r="H563" s="1534"/>
      <c r="I563" s="1535"/>
      <c r="J563" s="1296"/>
      <c r="K563" s="1296"/>
      <c r="L563" s="1297"/>
      <c r="M563" s="1297"/>
      <c r="N563" s="1297"/>
      <c r="O563" s="1296"/>
      <c r="P563" s="1297"/>
      <c r="Q563" s="1297"/>
      <c r="R563" s="1297"/>
      <c r="S563" s="1297"/>
      <c r="T563" s="1297"/>
      <c r="U563" s="1297"/>
      <c r="V563" s="1297"/>
      <c r="W563" s="1297"/>
      <c r="X563" s="1297"/>
      <c r="Y563" s="1297"/>
      <c r="Z563" s="1297"/>
      <c r="AA563" s="1297"/>
      <c r="AB563" s="1297"/>
      <c r="AC563" s="1297"/>
    </row>
    <row r="564" ht="15.75" customHeight="1">
      <c r="A564" s="1296"/>
      <c r="B564" s="1532"/>
      <c r="C564" s="1297"/>
      <c r="D564" s="1533"/>
      <c r="E564" s="1296"/>
      <c r="F564" s="1296"/>
      <c r="G564" s="1534"/>
      <c r="H564" s="1534"/>
      <c r="I564" s="1535"/>
      <c r="J564" s="1296"/>
      <c r="K564" s="1296"/>
      <c r="L564" s="1297"/>
      <c r="M564" s="1297"/>
      <c r="N564" s="1297"/>
      <c r="O564" s="1296"/>
      <c r="P564" s="1297"/>
      <c r="Q564" s="1297"/>
      <c r="R564" s="1297"/>
      <c r="S564" s="1297"/>
      <c r="T564" s="1297"/>
      <c r="U564" s="1297"/>
      <c r="V564" s="1297"/>
      <c r="W564" s="1297"/>
      <c r="X564" s="1297"/>
      <c r="Y564" s="1297"/>
      <c r="Z564" s="1297"/>
      <c r="AA564" s="1297"/>
      <c r="AB564" s="1297"/>
      <c r="AC564" s="1297"/>
    </row>
    <row r="565" ht="15.75" customHeight="1">
      <c r="A565" s="1296"/>
      <c r="B565" s="1532"/>
      <c r="C565" s="1297"/>
      <c r="D565" s="1533"/>
      <c r="E565" s="1296"/>
      <c r="F565" s="1296"/>
      <c r="G565" s="1534"/>
      <c r="H565" s="1534"/>
      <c r="I565" s="1535"/>
      <c r="J565" s="1296"/>
      <c r="K565" s="1296"/>
      <c r="L565" s="1297"/>
      <c r="M565" s="1297"/>
      <c r="N565" s="1297"/>
      <c r="O565" s="1296"/>
      <c r="P565" s="1297"/>
      <c r="Q565" s="1297"/>
      <c r="R565" s="1297"/>
      <c r="S565" s="1297"/>
      <c r="T565" s="1297"/>
      <c r="U565" s="1297"/>
      <c r="V565" s="1297"/>
      <c r="W565" s="1297"/>
      <c r="X565" s="1297"/>
      <c r="Y565" s="1297"/>
      <c r="Z565" s="1297"/>
      <c r="AA565" s="1297"/>
      <c r="AB565" s="1297"/>
      <c r="AC565" s="1297"/>
    </row>
    <row r="566" ht="15.75" customHeight="1">
      <c r="A566" s="1296"/>
      <c r="B566" s="1532"/>
      <c r="C566" s="1297"/>
      <c r="D566" s="1533"/>
      <c r="E566" s="1296"/>
      <c r="F566" s="1296"/>
      <c r="G566" s="1534"/>
      <c r="H566" s="1534"/>
      <c r="I566" s="1535"/>
      <c r="J566" s="1296"/>
      <c r="K566" s="1296"/>
      <c r="L566" s="1297"/>
      <c r="M566" s="1297"/>
      <c r="N566" s="1297"/>
      <c r="O566" s="1296"/>
      <c r="P566" s="1297"/>
      <c r="Q566" s="1297"/>
      <c r="R566" s="1297"/>
      <c r="S566" s="1297"/>
      <c r="T566" s="1297"/>
      <c r="U566" s="1297"/>
      <c r="V566" s="1297"/>
      <c r="W566" s="1297"/>
      <c r="X566" s="1297"/>
      <c r="Y566" s="1297"/>
      <c r="Z566" s="1297"/>
      <c r="AA566" s="1297"/>
      <c r="AB566" s="1297"/>
      <c r="AC566" s="1297"/>
    </row>
    <row r="567" ht="15.75" customHeight="1">
      <c r="A567" s="1296"/>
      <c r="B567" s="1532"/>
      <c r="C567" s="1297"/>
      <c r="D567" s="1533"/>
      <c r="E567" s="1296"/>
      <c r="F567" s="1296"/>
      <c r="G567" s="1534"/>
      <c r="H567" s="1534"/>
      <c r="I567" s="1535"/>
      <c r="J567" s="1296"/>
      <c r="K567" s="1296"/>
      <c r="L567" s="1297"/>
      <c r="M567" s="1297"/>
      <c r="N567" s="1297"/>
      <c r="O567" s="1296"/>
      <c r="P567" s="1297"/>
      <c r="Q567" s="1297"/>
      <c r="R567" s="1297"/>
      <c r="S567" s="1297"/>
      <c r="T567" s="1297"/>
      <c r="U567" s="1297"/>
      <c r="V567" s="1297"/>
      <c r="W567" s="1297"/>
      <c r="X567" s="1297"/>
      <c r="Y567" s="1297"/>
      <c r="Z567" s="1297"/>
      <c r="AA567" s="1297"/>
      <c r="AB567" s="1297"/>
      <c r="AC567" s="1297"/>
    </row>
    <row r="568" ht="15.75" customHeight="1">
      <c r="A568" s="1296"/>
      <c r="B568" s="1532"/>
      <c r="C568" s="1297"/>
      <c r="D568" s="1533"/>
      <c r="E568" s="1296"/>
      <c r="F568" s="1296"/>
      <c r="G568" s="1534"/>
      <c r="H568" s="1534"/>
      <c r="I568" s="1535"/>
      <c r="J568" s="1296"/>
      <c r="K568" s="1296"/>
      <c r="L568" s="1297"/>
      <c r="M568" s="1297"/>
      <c r="N568" s="1297"/>
      <c r="O568" s="1296"/>
      <c r="P568" s="1297"/>
      <c r="Q568" s="1297"/>
      <c r="R568" s="1297"/>
      <c r="S568" s="1297"/>
      <c r="T568" s="1297"/>
      <c r="U568" s="1297"/>
      <c r="V568" s="1297"/>
      <c r="W568" s="1297"/>
      <c r="X568" s="1297"/>
      <c r="Y568" s="1297"/>
      <c r="Z568" s="1297"/>
      <c r="AA568" s="1297"/>
      <c r="AB568" s="1297"/>
      <c r="AC568" s="1297"/>
    </row>
    <row r="569" ht="15.75" customHeight="1">
      <c r="A569" s="1296"/>
      <c r="B569" s="1532"/>
      <c r="C569" s="1297"/>
      <c r="D569" s="1533"/>
      <c r="E569" s="1296"/>
      <c r="F569" s="1296"/>
      <c r="G569" s="1534"/>
      <c r="H569" s="1534"/>
      <c r="I569" s="1535"/>
      <c r="J569" s="1296"/>
      <c r="K569" s="1296"/>
      <c r="L569" s="1297"/>
      <c r="M569" s="1297"/>
      <c r="N569" s="1297"/>
      <c r="O569" s="1296"/>
      <c r="P569" s="1297"/>
      <c r="Q569" s="1297"/>
      <c r="R569" s="1297"/>
      <c r="S569" s="1297"/>
      <c r="T569" s="1297"/>
      <c r="U569" s="1297"/>
      <c r="V569" s="1297"/>
      <c r="W569" s="1297"/>
      <c r="X569" s="1297"/>
      <c r="Y569" s="1297"/>
      <c r="Z569" s="1297"/>
      <c r="AA569" s="1297"/>
      <c r="AB569" s="1297"/>
      <c r="AC569" s="1297"/>
    </row>
    <row r="570" ht="15.75" customHeight="1">
      <c r="A570" s="1296"/>
      <c r="B570" s="1532"/>
      <c r="C570" s="1297"/>
      <c r="D570" s="1533"/>
      <c r="E570" s="1296"/>
      <c r="F570" s="1296"/>
      <c r="G570" s="1534"/>
      <c r="H570" s="1534"/>
      <c r="I570" s="1535"/>
      <c r="J570" s="1296"/>
      <c r="K570" s="1296"/>
      <c r="L570" s="1297"/>
      <c r="M570" s="1297"/>
      <c r="N570" s="1297"/>
      <c r="O570" s="1296"/>
      <c r="P570" s="1297"/>
      <c r="Q570" s="1297"/>
      <c r="R570" s="1297"/>
      <c r="S570" s="1297"/>
      <c r="T570" s="1297"/>
      <c r="U570" s="1297"/>
      <c r="V570" s="1297"/>
      <c r="W570" s="1297"/>
      <c r="X570" s="1297"/>
      <c r="Y570" s="1297"/>
      <c r="Z570" s="1297"/>
      <c r="AA570" s="1297"/>
      <c r="AB570" s="1297"/>
      <c r="AC570" s="1297"/>
    </row>
    <row r="571" ht="15.75" customHeight="1">
      <c r="A571" s="1296"/>
      <c r="B571" s="1532"/>
      <c r="C571" s="1297"/>
      <c r="D571" s="1533"/>
      <c r="E571" s="1296"/>
      <c r="F571" s="1296"/>
      <c r="G571" s="1534"/>
      <c r="H571" s="1534"/>
      <c r="I571" s="1535"/>
      <c r="J571" s="1296"/>
      <c r="K571" s="1296"/>
      <c r="L571" s="1297"/>
      <c r="M571" s="1297"/>
      <c r="N571" s="1297"/>
      <c r="O571" s="1296"/>
      <c r="P571" s="1297"/>
      <c r="Q571" s="1297"/>
      <c r="R571" s="1297"/>
      <c r="S571" s="1297"/>
      <c r="T571" s="1297"/>
      <c r="U571" s="1297"/>
      <c r="V571" s="1297"/>
      <c r="W571" s="1297"/>
      <c r="X571" s="1297"/>
      <c r="Y571" s="1297"/>
      <c r="Z571" s="1297"/>
      <c r="AA571" s="1297"/>
      <c r="AB571" s="1297"/>
      <c r="AC571" s="1297"/>
    </row>
    <row r="572" ht="15.75" customHeight="1">
      <c r="A572" s="1296"/>
      <c r="B572" s="1532"/>
      <c r="C572" s="1297"/>
      <c r="D572" s="1533"/>
      <c r="E572" s="1296"/>
      <c r="F572" s="1296"/>
      <c r="G572" s="1534"/>
      <c r="H572" s="1534"/>
      <c r="I572" s="1535"/>
      <c r="J572" s="1296"/>
      <c r="K572" s="1296"/>
      <c r="L572" s="1297"/>
      <c r="M572" s="1297"/>
      <c r="N572" s="1297"/>
      <c r="O572" s="1296"/>
      <c r="P572" s="1297"/>
      <c r="Q572" s="1297"/>
      <c r="R572" s="1297"/>
      <c r="S572" s="1297"/>
      <c r="T572" s="1297"/>
      <c r="U572" s="1297"/>
      <c r="V572" s="1297"/>
      <c r="W572" s="1297"/>
      <c r="X572" s="1297"/>
      <c r="Y572" s="1297"/>
      <c r="Z572" s="1297"/>
      <c r="AA572" s="1297"/>
      <c r="AB572" s="1297"/>
      <c r="AC572" s="1297"/>
    </row>
    <row r="573" ht="15.75" customHeight="1">
      <c r="A573" s="1296"/>
      <c r="B573" s="1532"/>
      <c r="C573" s="1297"/>
      <c r="D573" s="1533"/>
      <c r="E573" s="1296"/>
      <c r="F573" s="1296"/>
      <c r="G573" s="1534"/>
      <c r="H573" s="1534"/>
      <c r="I573" s="1535"/>
      <c r="J573" s="1296"/>
      <c r="K573" s="1296"/>
      <c r="L573" s="1297"/>
      <c r="M573" s="1297"/>
      <c r="N573" s="1297"/>
      <c r="O573" s="1296"/>
      <c r="P573" s="1297"/>
      <c r="Q573" s="1297"/>
      <c r="R573" s="1297"/>
      <c r="S573" s="1297"/>
      <c r="T573" s="1297"/>
      <c r="U573" s="1297"/>
      <c r="V573" s="1297"/>
      <c r="W573" s="1297"/>
      <c r="X573" s="1297"/>
      <c r="Y573" s="1297"/>
      <c r="Z573" s="1297"/>
      <c r="AA573" s="1297"/>
      <c r="AB573" s="1297"/>
      <c r="AC573" s="1297"/>
    </row>
    <row r="574" ht="15.75" customHeight="1">
      <c r="A574" s="1296"/>
      <c r="B574" s="1532"/>
      <c r="C574" s="1297"/>
      <c r="D574" s="1533"/>
      <c r="E574" s="1296"/>
      <c r="F574" s="1296"/>
      <c r="G574" s="1534"/>
      <c r="H574" s="1534"/>
      <c r="I574" s="1535"/>
      <c r="J574" s="1296"/>
      <c r="K574" s="1296"/>
      <c r="L574" s="1297"/>
      <c r="M574" s="1297"/>
      <c r="N574" s="1297"/>
      <c r="O574" s="1296"/>
      <c r="P574" s="1297"/>
      <c r="Q574" s="1297"/>
      <c r="R574" s="1297"/>
      <c r="S574" s="1297"/>
      <c r="T574" s="1297"/>
      <c r="U574" s="1297"/>
      <c r="V574" s="1297"/>
      <c r="W574" s="1297"/>
      <c r="X574" s="1297"/>
      <c r="Y574" s="1297"/>
      <c r="Z574" s="1297"/>
      <c r="AA574" s="1297"/>
      <c r="AB574" s="1297"/>
      <c r="AC574" s="1297"/>
    </row>
    <row r="575" ht="15.75" customHeight="1">
      <c r="A575" s="1296"/>
      <c r="B575" s="1532"/>
      <c r="C575" s="1297"/>
      <c r="D575" s="1533"/>
      <c r="E575" s="1296"/>
      <c r="F575" s="1296"/>
      <c r="G575" s="1534"/>
      <c r="H575" s="1534"/>
      <c r="I575" s="1535"/>
      <c r="J575" s="1296"/>
      <c r="K575" s="1296"/>
      <c r="L575" s="1297"/>
      <c r="M575" s="1297"/>
      <c r="N575" s="1297"/>
      <c r="O575" s="1296"/>
      <c r="P575" s="1297"/>
      <c r="Q575" s="1297"/>
      <c r="R575" s="1297"/>
      <c r="S575" s="1297"/>
      <c r="T575" s="1297"/>
      <c r="U575" s="1297"/>
      <c r="V575" s="1297"/>
      <c r="W575" s="1297"/>
      <c r="X575" s="1297"/>
      <c r="Y575" s="1297"/>
      <c r="Z575" s="1297"/>
      <c r="AA575" s="1297"/>
      <c r="AB575" s="1297"/>
      <c r="AC575" s="1297"/>
    </row>
    <row r="576" ht="15.75" customHeight="1">
      <c r="A576" s="1296"/>
      <c r="B576" s="1532"/>
      <c r="C576" s="1297"/>
      <c r="D576" s="1533"/>
      <c r="E576" s="1296"/>
      <c r="F576" s="1296"/>
      <c r="G576" s="1534"/>
      <c r="H576" s="1534"/>
      <c r="I576" s="1535"/>
      <c r="J576" s="1296"/>
      <c r="K576" s="1296"/>
      <c r="L576" s="1297"/>
      <c r="M576" s="1297"/>
      <c r="N576" s="1297"/>
      <c r="O576" s="1296"/>
      <c r="P576" s="1297"/>
      <c r="Q576" s="1297"/>
      <c r="R576" s="1297"/>
      <c r="S576" s="1297"/>
      <c r="T576" s="1297"/>
      <c r="U576" s="1297"/>
      <c r="V576" s="1297"/>
      <c r="W576" s="1297"/>
      <c r="X576" s="1297"/>
      <c r="Y576" s="1297"/>
      <c r="Z576" s="1297"/>
      <c r="AA576" s="1297"/>
      <c r="AB576" s="1297"/>
      <c r="AC576" s="1297"/>
    </row>
    <row r="577" ht="15.75" customHeight="1">
      <c r="A577" s="1296"/>
      <c r="B577" s="1532"/>
      <c r="C577" s="1297"/>
      <c r="D577" s="1533"/>
      <c r="E577" s="1296"/>
      <c r="F577" s="1296"/>
      <c r="G577" s="1534"/>
      <c r="H577" s="1534"/>
      <c r="I577" s="1535"/>
      <c r="J577" s="1296"/>
      <c r="K577" s="1296"/>
      <c r="L577" s="1297"/>
      <c r="M577" s="1297"/>
      <c r="N577" s="1297"/>
      <c r="O577" s="1296"/>
      <c r="P577" s="1297"/>
      <c r="Q577" s="1297"/>
      <c r="R577" s="1297"/>
      <c r="S577" s="1297"/>
      <c r="T577" s="1297"/>
      <c r="U577" s="1297"/>
      <c r="V577" s="1297"/>
      <c r="W577" s="1297"/>
      <c r="X577" s="1297"/>
      <c r="Y577" s="1297"/>
      <c r="Z577" s="1297"/>
      <c r="AA577" s="1297"/>
      <c r="AB577" s="1297"/>
      <c r="AC577" s="1297"/>
    </row>
    <row r="578" ht="15.75" customHeight="1">
      <c r="A578" s="1296"/>
      <c r="B578" s="1532"/>
      <c r="C578" s="1297"/>
      <c r="D578" s="1533"/>
      <c r="E578" s="1296"/>
      <c r="F578" s="1296"/>
      <c r="G578" s="1534"/>
      <c r="H578" s="1534"/>
      <c r="I578" s="1535"/>
      <c r="J578" s="1296"/>
      <c r="K578" s="1296"/>
      <c r="L578" s="1297"/>
      <c r="M578" s="1297"/>
      <c r="N578" s="1297"/>
      <c r="O578" s="1296"/>
      <c r="P578" s="1297"/>
      <c r="Q578" s="1297"/>
      <c r="R578" s="1297"/>
      <c r="S578" s="1297"/>
      <c r="T578" s="1297"/>
      <c r="U578" s="1297"/>
      <c r="V578" s="1297"/>
      <c r="W578" s="1297"/>
      <c r="X578" s="1297"/>
      <c r="Y578" s="1297"/>
      <c r="Z578" s="1297"/>
      <c r="AA578" s="1297"/>
      <c r="AB578" s="1297"/>
      <c r="AC578" s="1297"/>
    </row>
    <row r="579" ht="15.75" customHeight="1">
      <c r="A579" s="1296"/>
      <c r="B579" s="1532"/>
      <c r="C579" s="1297"/>
      <c r="D579" s="1533"/>
      <c r="E579" s="1296"/>
      <c r="F579" s="1296"/>
      <c r="G579" s="1534"/>
      <c r="H579" s="1534"/>
      <c r="I579" s="1535"/>
      <c r="J579" s="1296"/>
      <c r="K579" s="1296"/>
      <c r="L579" s="1297"/>
      <c r="M579" s="1297"/>
      <c r="N579" s="1297"/>
      <c r="O579" s="1296"/>
      <c r="P579" s="1297"/>
      <c r="Q579" s="1297"/>
      <c r="R579" s="1297"/>
      <c r="S579" s="1297"/>
      <c r="T579" s="1297"/>
      <c r="U579" s="1297"/>
      <c r="V579" s="1297"/>
      <c r="W579" s="1297"/>
      <c r="X579" s="1297"/>
      <c r="Y579" s="1297"/>
      <c r="Z579" s="1297"/>
      <c r="AA579" s="1297"/>
      <c r="AB579" s="1297"/>
      <c r="AC579" s="1297"/>
    </row>
    <row r="580" ht="15.75" customHeight="1">
      <c r="A580" s="1296"/>
      <c r="B580" s="1532"/>
      <c r="C580" s="1297"/>
      <c r="D580" s="1533"/>
      <c r="E580" s="1296"/>
      <c r="F580" s="1296"/>
      <c r="G580" s="1534"/>
      <c r="H580" s="1534"/>
      <c r="I580" s="1535"/>
      <c r="J580" s="1296"/>
      <c r="K580" s="1296"/>
      <c r="L580" s="1297"/>
      <c r="M580" s="1297"/>
      <c r="N580" s="1297"/>
      <c r="O580" s="1296"/>
      <c r="P580" s="1297"/>
      <c r="Q580" s="1297"/>
      <c r="R580" s="1297"/>
      <c r="S580" s="1297"/>
      <c r="T580" s="1297"/>
      <c r="U580" s="1297"/>
      <c r="V580" s="1297"/>
      <c r="W580" s="1297"/>
      <c r="X580" s="1297"/>
      <c r="Y580" s="1297"/>
      <c r="Z580" s="1297"/>
      <c r="AA580" s="1297"/>
      <c r="AB580" s="1297"/>
      <c r="AC580" s="1297"/>
    </row>
    <row r="581" ht="15.75" customHeight="1">
      <c r="A581" s="1296"/>
      <c r="B581" s="1532"/>
      <c r="C581" s="1297"/>
      <c r="D581" s="1533"/>
      <c r="E581" s="1296"/>
      <c r="F581" s="1296"/>
      <c r="G581" s="1534"/>
      <c r="H581" s="1534"/>
      <c r="I581" s="1535"/>
      <c r="J581" s="1296"/>
      <c r="K581" s="1296"/>
      <c r="L581" s="1297"/>
      <c r="M581" s="1297"/>
      <c r="N581" s="1297"/>
      <c r="O581" s="1296"/>
      <c r="P581" s="1297"/>
      <c r="Q581" s="1297"/>
      <c r="R581" s="1297"/>
      <c r="S581" s="1297"/>
      <c r="T581" s="1297"/>
      <c r="U581" s="1297"/>
      <c r="V581" s="1297"/>
      <c r="W581" s="1297"/>
      <c r="X581" s="1297"/>
      <c r="Y581" s="1297"/>
      <c r="Z581" s="1297"/>
      <c r="AA581" s="1297"/>
      <c r="AB581" s="1297"/>
      <c r="AC581" s="1297"/>
    </row>
    <row r="582" ht="15.75" customHeight="1">
      <c r="A582" s="1296"/>
      <c r="B582" s="1532"/>
      <c r="C582" s="1297"/>
      <c r="D582" s="1533"/>
      <c r="E582" s="1296"/>
      <c r="F582" s="1296"/>
      <c r="G582" s="1534"/>
      <c r="H582" s="1534"/>
      <c r="I582" s="1535"/>
      <c r="J582" s="1296"/>
      <c r="K582" s="1296"/>
      <c r="L582" s="1297"/>
      <c r="M582" s="1297"/>
      <c r="N582" s="1297"/>
      <c r="O582" s="1296"/>
      <c r="P582" s="1297"/>
      <c r="Q582" s="1297"/>
      <c r="R582" s="1297"/>
      <c r="S582" s="1297"/>
      <c r="T582" s="1297"/>
      <c r="U582" s="1297"/>
      <c r="V582" s="1297"/>
      <c r="W582" s="1297"/>
      <c r="X582" s="1297"/>
      <c r="Y582" s="1297"/>
      <c r="Z582" s="1297"/>
      <c r="AA582" s="1297"/>
      <c r="AB582" s="1297"/>
      <c r="AC582" s="1297"/>
    </row>
    <row r="583" ht="15.75" customHeight="1">
      <c r="A583" s="1296"/>
      <c r="B583" s="1532"/>
      <c r="C583" s="1297"/>
      <c r="D583" s="1533"/>
      <c r="E583" s="1296"/>
      <c r="F583" s="1296"/>
      <c r="G583" s="1534"/>
      <c r="H583" s="1534"/>
      <c r="I583" s="1535"/>
      <c r="J583" s="1296"/>
      <c r="K583" s="1296"/>
      <c r="L583" s="1297"/>
      <c r="M583" s="1297"/>
      <c r="N583" s="1297"/>
      <c r="O583" s="1296"/>
      <c r="P583" s="1297"/>
      <c r="Q583" s="1297"/>
      <c r="R583" s="1297"/>
      <c r="S583" s="1297"/>
      <c r="T583" s="1297"/>
      <c r="U583" s="1297"/>
      <c r="V583" s="1297"/>
      <c r="W583" s="1297"/>
      <c r="X583" s="1297"/>
      <c r="Y583" s="1297"/>
      <c r="Z583" s="1297"/>
      <c r="AA583" s="1297"/>
      <c r="AB583" s="1297"/>
      <c r="AC583" s="1297"/>
    </row>
    <row r="584" ht="15.75" customHeight="1">
      <c r="A584" s="1296"/>
      <c r="B584" s="1532"/>
      <c r="C584" s="1297"/>
      <c r="D584" s="1533"/>
      <c r="E584" s="1296"/>
      <c r="F584" s="1296"/>
      <c r="G584" s="1534"/>
      <c r="H584" s="1534"/>
      <c r="I584" s="1535"/>
      <c r="J584" s="1296"/>
      <c r="K584" s="1296"/>
      <c r="L584" s="1297"/>
      <c r="M584" s="1297"/>
      <c r="N584" s="1297"/>
      <c r="O584" s="1296"/>
      <c r="P584" s="1297"/>
      <c r="Q584" s="1297"/>
      <c r="R584" s="1297"/>
      <c r="S584" s="1297"/>
      <c r="T584" s="1297"/>
      <c r="U584" s="1297"/>
      <c r="V584" s="1297"/>
      <c r="W584" s="1297"/>
      <c r="X584" s="1297"/>
      <c r="Y584" s="1297"/>
      <c r="Z584" s="1297"/>
      <c r="AA584" s="1297"/>
      <c r="AB584" s="1297"/>
      <c r="AC584" s="1297"/>
    </row>
    <row r="585" ht="15.75" customHeight="1">
      <c r="A585" s="1296"/>
      <c r="B585" s="1532"/>
      <c r="C585" s="1297"/>
      <c r="D585" s="1533"/>
      <c r="E585" s="1296"/>
      <c r="F585" s="1296"/>
      <c r="G585" s="1534"/>
      <c r="H585" s="1534"/>
      <c r="I585" s="1535"/>
      <c r="J585" s="1296"/>
      <c r="K585" s="1296"/>
      <c r="L585" s="1297"/>
      <c r="M585" s="1297"/>
      <c r="N585" s="1297"/>
      <c r="O585" s="1296"/>
      <c r="P585" s="1297"/>
      <c r="Q585" s="1297"/>
      <c r="R585" s="1297"/>
      <c r="S585" s="1297"/>
      <c r="T585" s="1297"/>
      <c r="U585" s="1297"/>
      <c r="V585" s="1297"/>
      <c r="W585" s="1297"/>
      <c r="X585" s="1297"/>
      <c r="Y585" s="1297"/>
      <c r="Z585" s="1297"/>
      <c r="AA585" s="1297"/>
      <c r="AB585" s="1297"/>
      <c r="AC585" s="1297"/>
    </row>
    <row r="586" ht="15.75" customHeight="1">
      <c r="A586" s="1296"/>
      <c r="B586" s="1532"/>
      <c r="C586" s="1297"/>
      <c r="D586" s="1533"/>
      <c r="E586" s="1296"/>
      <c r="F586" s="1296"/>
      <c r="G586" s="1534"/>
      <c r="H586" s="1534"/>
      <c r="I586" s="1535"/>
      <c r="J586" s="1296"/>
      <c r="K586" s="1296"/>
      <c r="L586" s="1297"/>
      <c r="M586" s="1297"/>
      <c r="N586" s="1297"/>
      <c r="O586" s="1296"/>
      <c r="P586" s="1297"/>
      <c r="Q586" s="1297"/>
      <c r="R586" s="1297"/>
      <c r="S586" s="1297"/>
      <c r="T586" s="1297"/>
      <c r="U586" s="1297"/>
      <c r="V586" s="1297"/>
      <c r="W586" s="1297"/>
      <c r="X586" s="1297"/>
      <c r="Y586" s="1297"/>
      <c r="Z586" s="1297"/>
      <c r="AA586" s="1297"/>
      <c r="AB586" s="1297"/>
      <c r="AC586" s="1297"/>
    </row>
    <row r="587" ht="15.75" customHeight="1">
      <c r="A587" s="1296"/>
      <c r="B587" s="1532"/>
      <c r="C587" s="1297"/>
      <c r="D587" s="1533"/>
      <c r="E587" s="1296"/>
      <c r="F587" s="1296"/>
      <c r="G587" s="1534"/>
      <c r="H587" s="1534"/>
      <c r="I587" s="1535"/>
      <c r="J587" s="1296"/>
      <c r="K587" s="1296"/>
      <c r="L587" s="1297"/>
      <c r="M587" s="1297"/>
      <c r="N587" s="1297"/>
      <c r="O587" s="1296"/>
      <c r="P587" s="1297"/>
      <c r="Q587" s="1297"/>
      <c r="R587" s="1297"/>
      <c r="S587" s="1297"/>
      <c r="T587" s="1297"/>
      <c r="U587" s="1297"/>
      <c r="V587" s="1297"/>
      <c r="W587" s="1297"/>
      <c r="X587" s="1297"/>
      <c r="Y587" s="1297"/>
      <c r="Z587" s="1297"/>
      <c r="AA587" s="1297"/>
      <c r="AB587" s="1297"/>
      <c r="AC587" s="1297"/>
    </row>
    <row r="588" ht="15.75" customHeight="1">
      <c r="A588" s="1296"/>
      <c r="B588" s="1532"/>
      <c r="C588" s="1297"/>
      <c r="D588" s="1533"/>
      <c r="E588" s="1296"/>
      <c r="F588" s="1296"/>
      <c r="G588" s="1534"/>
      <c r="H588" s="1534"/>
      <c r="I588" s="1535"/>
      <c r="J588" s="1296"/>
      <c r="K588" s="1296"/>
      <c r="L588" s="1297"/>
      <c r="M588" s="1297"/>
      <c r="N588" s="1297"/>
      <c r="O588" s="1296"/>
      <c r="P588" s="1297"/>
      <c r="Q588" s="1297"/>
      <c r="R588" s="1297"/>
      <c r="S588" s="1297"/>
      <c r="T588" s="1297"/>
      <c r="U588" s="1297"/>
      <c r="V588" s="1297"/>
      <c r="W588" s="1297"/>
      <c r="X588" s="1297"/>
      <c r="Y588" s="1297"/>
      <c r="Z588" s="1297"/>
      <c r="AA588" s="1297"/>
      <c r="AB588" s="1297"/>
      <c r="AC588" s="1297"/>
    </row>
    <row r="589" ht="15.75" customHeight="1">
      <c r="A589" s="1296"/>
      <c r="B589" s="1532"/>
      <c r="C589" s="1297"/>
      <c r="D589" s="1533"/>
      <c r="E589" s="1296"/>
      <c r="F589" s="1296"/>
      <c r="G589" s="1534"/>
      <c r="H589" s="1534"/>
      <c r="I589" s="1535"/>
      <c r="J589" s="1296"/>
      <c r="K589" s="1296"/>
      <c r="L589" s="1297"/>
      <c r="M589" s="1297"/>
      <c r="N589" s="1297"/>
      <c r="O589" s="1296"/>
      <c r="P589" s="1297"/>
      <c r="Q589" s="1297"/>
      <c r="R589" s="1297"/>
      <c r="S589" s="1297"/>
      <c r="T589" s="1297"/>
      <c r="U589" s="1297"/>
      <c r="V589" s="1297"/>
      <c r="W589" s="1297"/>
      <c r="X589" s="1297"/>
      <c r="Y589" s="1297"/>
      <c r="Z589" s="1297"/>
      <c r="AA589" s="1297"/>
      <c r="AB589" s="1297"/>
      <c r="AC589" s="1297"/>
    </row>
    <row r="590" ht="15.75" customHeight="1">
      <c r="A590" s="1296"/>
      <c r="B590" s="1532"/>
      <c r="C590" s="1297"/>
      <c r="D590" s="1533"/>
      <c r="E590" s="1296"/>
      <c r="F590" s="1296"/>
      <c r="G590" s="1534"/>
      <c r="H590" s="1534"/>
      <c r="I590" s="1535"/>
      <c r="J590" s="1296"/>
      <c r="K590" s="1296"/>
      <c r="L590" s="1297"/>
      <c r="M590" s="1297"/>
      <c r="N590" s="1297"/>
      <c r="O590" s="1296"/>
      <c r="P590" s="1297"/>
      <c r="Q590" s="1297"/>
      <c r="R590" s="1297"/>
      <c r="S590" s="1297"/>
      <c r="T590" s="1297"/>
      <c r="U590" s="1297"/>
      <c r="V590" s="1297"/>
      <c r="W590" s="1297"/>
      <c r="X590" s="1297"/>
      <c r="Y590" s="1297"/>
      <c r="Z590" s="1297"/>
      <c r="AA590" s="1297"/>
      <c r="AB590" s="1297"/>
      <c r="AC590" s="1297"/>
    </row>
    <row r="591" ht="15.75" customHeight="1">
      <c r="A591" s="1296"/>
      <c r="B591" s="1532"/>
      <c r="C591" s="1297"/>
      <c r="D591" s="1533"/>
      <c r="E591" s="1296"/>
      <c r="F591" s="1296"/>
      <c r="G591" s="1534"/>
      <c r="H591" s="1534"/>
      <c r="I591" s="1535"/>
      <c r="J591" s="1296"/>
      <c r="K591" s="1296"/>
      <c r="L591" s="1297"/>
      <c r="M591" s="1297"/>
      <c r="N591" s="1297"/>
      <c r="O591" s="1296"/>
      <c r="P591" s="1297"/>
      <c r="Q591" s="1297"/>
      <c r="R591" s="1297"/>
      <c r="S591" s="1297"/>
      <c r="T591" s="1297"/>
      <c r="U591" s="1297"/>
      <c r="V591" s="1297"/>
      <c r="W591" s="1297"/>
      <c r="X591" s="1297"/>
      <c r="Y591" s="1297"/>
      <c r="Z591" s="1297"/>
      <c r="AA591" s="1297"/>
      <c r="AB591" s="1297"/>
      <c r="AC591" s="1297"/>
    </row>
    <row r="592" ht="15.75" customHeight="1">
      <c r="A592" s="1296"/>
      <c r="B592" s="1532"/>
      <c r="C592" s="1297"/>
      <c r="D592" s="1533"/>
      <c r="E592" s="1296"/>
      <c r="F592" s="1296"/>
      <c r="G592" s="1534"/>
      <c r="H592" s="1534"/>
      <c r="I592" s="1535"/>
      <c r="J592" s="1296"/>
      <c r="K592" s="1296"/>
      <c r="L592" s="1297"/>
      <c r="M592" s="1297"/>
      <c r="N592" s="1297"/>
      <c r="O592" s="1296"/>
      <c r="P592" s="1297"/>
      <c r="Q592" s="1297"/>
      <c r="R592" s="1297"/>
      <c r="S592" s="1297"/>
      <c r="T592" s="1297"/>
      <c r="U592" s="1297"/>
      <c r="V592" s="1297"/>
      <c r="W592" s="1297"/>
      <c r="X592" s="1297"/>
      <c r="Y592" s="1297"/>
      <c r="Z592" s="1297"/>
      <c r="AA592" s="1297"/>
      <c r="AB592" s="1297"/>
      <c r="AC592" s="1297"/>
    </row>
    <row r="593" ht="15.75" customHeight="1">
      <c r="A593" s="1296"/>
      <c r="B593" s="1532"/>
      <c r="C593" s="1297"/>
      <c r="D593" s="1533"/>
      <c r="E593" s="1296"/>
      <c r="F593" s="1296"/>
      <c r="G593" s="1534"/>
      <c r="H593" s="1534"/>
      <c r="I593" s="1535"/>
      <c r="J593" s="1296"/>
      <c r="K593" s="1296"/>
      <c r="L593" s="1297"/>
      <c r="M593" s="1297"/>
      <c r="N593" s="1297"/>
      <c r="O593" s="1296"/>
      <c r="P593" s="1297"/>
      <c r="Q593" s="1297"/>
      <c r="R593" s="1297"/>
      <c r="S593" s="1297"/>
      <c r="T593" s="1297"/>
      <c r="U593" s="1297"/>
      <c r="V593" s="1297"/>
      <c r="W593" s="1297"/>
      <c r="X593" s="1297"/>
      <c r="Y593" s="1297"/>
      <c r="Z593" s="1297"/>
      <c r="AA593" s="1297"/>
      <c r="AB593" s="1297"/>
      <c r="AC593" s="1297"/>
    </row>
    <row r="594" ht="15.75" customHeight="1">
      <c r="A594" s="1296"/>
      <c r="B594" s="1532"/>
      <c r="C594" s="1297"/>
      <c r="D594" s="1533"/>
      <c r="E594" s="1296"/>
      <c r="F594" s="1296"/>
      <c r="G594" s="1534"/>
      <c r="H594" s="1534"/>
      <c r="I594" s="1535"/>
      <c r="J594" s="1296"/>
      <c r="K594" s="1296"/>
      <c r="L594" s="1297"/>
      <c r="M594" s="1297"/>
      <c r="N594" s="1297"/>
      <c r="O594" s="1296"/>
      <c r="P594" s="1297"/>
      <c r="Q594" s="1297"/>
      <c r="R594" s="1297"/>
      <c r="S594" s="1297"/>
      <c r="T594" s="1297"/>
      <c r="U594" s="1297"/>
      <c r="V594" s="1297"/>
      <c r="W594" s="1297"/>
      <c r="X594" s="1297"/>
      <c r="Y594" s="1297"/>
      <c r="Z594" s="1297"/>
      <c r="AA594" s="1297"/>
      <c r="AB594" s="1297"/>
      <c r="AC594" s="1297"/>
    </row>
    <row r="595" ht="15.75" customHeight="1">
      <c r="A595" s="1296"/>
      <c r="B595" s="1532"/>
      <c r="C595" s="1297"/>
      <c r="D595" s="1533"/>
      <c r="E595" s="1296"/>
      <c r="F595" s="1296"/>
      <c r="G595" s="1534"/>
      <c r="H595" s="1534"/>
      <c r="I595" s="1535"/>
      <c r="J595" s="1296"/>
      <c r="K595" s="1296"/>
      <c r="L595" s="1297"/>
      <c r="M595" s="1297"/>
      <c r="N595" s="1297"/>
      <c r="O595" s="1296"/>
      <c r="P595" s="1297"/>
      <c r="Q595" s="1297"/>
      <c r="R595" s="1297"/>
      <c r="S595" s="1297"/>
      <c r="T595" s="1297"/>
      <c r="U595" s="1297"/>
      <c r="V595" s="1297"/>
      <c r="W595" s="1297"/>
      <c r="X595" s="1297"/>
      <c r="Y595" s="1297"/>
      <c r="Z595" s="1297"/>
      <c r="AA595" s="1297"/>
      <c r="AB595" s="1297"/>
      <c r="AC595" s="1297"/>
    </row>
    <row r="596" ht="15.75" customHeight="1">
      <c r="A596" s="1296"/>
      <c r="B596" s="1532"/>
      <c r="C596" s="1297"/>
      <c r="D596" s="1533"/>
      <c r="E596" s="1296"/>
      <c r="F596" s="1296"/>
      <c r="G596" s="1534"/>
      <c r="H596" s="1534"/>
      <c r="I596" s="1535"/>
      <c r="J596" s="1296"/>
      <c r="K596" s="1296"/>
      <c r="L596" s="1297"/>
      <c r="M596" s="1297"/>
      <c r="N596" s="1297"/>
      <c r="O596" s="1296"/>
      <c r="P596" s="1297"/>
      <c r="Q596" s="1297"/>
      <c r="R596" s="1297"/>
      <c r="S596" s="1297"/>
      <c r="T596" s="1297"/>
      <c r="U596" s="1297"/>
      <c r="V596" s="1297"/>
      <c r="W596" s="1297"/>
      <c r="X596" s="1297"/>
      <c r="Y596" s="1297"/>
      <c r="Z596" s="1297"/>
      <c r="AA596" s="1297"/>
      <c r="AB596" s="1297"/>
      <c r="AC596" s="1297"/>
    </row>
    <row r="597" ht="15.75" customHeight="1">
      <c r="A597" s="1296"/>
      <c r="B597" s="1532"/>
      <c r="C597" s="1297"/>
      <c r="D597" s="1533"/>
      <c r="E597" s="1296"/>
      <c r="F597" s="1296"/>
      <c r="G597" s="1534"/>
      <c r="H597" s="1534"/>
      <c r="I597" s="1535"/>
      <c r="J597" s="1296"/>
      <c r="K597" s="1296"/>
      <c r="L597" s="1297"/>
      <c r="M597" s="1297"/>
      <c r="N597" s="1297"/>
      <c r="O597" s="1296"/>
      <c r="P597" s="1297"/>
      <c r="Q597" s="1297"/>
      <c r="R597" s="1297"/>
      <c r="S597" s="1297"/>
      <c r="T597" s="1297"/>
      <c r="U597" s="1297"/>
      <c r="V597" s="1297"/>
      <c r="W597" s="1297"/>
      <c r="X597" s="1297"/>
      <c r="Y597" s="1297"/>
      <c r="Z597" s="1297"/>
      <c r="AA597" s="1297"/>
      <c r="AB597" s="1297"/>
      <c r="AC597" s="1297"/>
    </row>
    <row r="598" ht="15.75" customHeight="1">
      <c r="A598" s="1296"/>
      <c r="B598" s="1532"/>
      <c r="C598" s="1297"/>
      <c r="D598" s="1533"/>
      <c r="E598" s="1296"/>
      <c r="F598" s="1296"/>
      <c r="G598" s="1534"/>
      <c r="H598" s="1534"/>
      <c r="I598" s="1535"/>
      <c r="J598" s="1296"/>
      <c r="K598" s="1296"/>
      <c r="L598" s="1297"/>
      <c r="M598" s="1297"/>
      <c r="N598" s="1297"/>
      <c r="O598" s="1296"/>
      <c r="P598" s="1297"/>
      <c r="Q598" s="1297"/>
      <c r="R598" s="1297"/>
      <c r="S598" s="1297"/>
      <c r="T598" s="1297"/>
      <c r="U598" s="1297"/>
      <c r="V598" s="1297"/>
      <c r="W598" s="1297"/>
      <c r="X598" s="1297"/>
      <c r="Y598" s="1297"/>
      <c r="Z598" s="1297"/>
      <c r="AA598" s="1297"/>
      <c r="AB598" s="1297"/>
      <c r="AC598" s="1297"/>
    </row>
    <row r="599" ht="15.75" customHeight="1">
      <c r="A599" s="1296"/>
      <c r="B599" s="1532"/>
      <c r="C599" s="1297"/>
      <c r="D599" s="1533"/>
      <c r="E599" s="1296"/>
      <c r="F599" s="1296"/>
      <c r="G599" s="1534"/>
      <c r="H599" s="1534"/>
      <c r="I599" s="1535"/>
      <c r="J599" s="1296"/>
      <c r="K599" s="1296"/>
      <c r="L599" s="1297"/>
      <c r="M599" s="1297"/>
      <c r="N599" s="1297"/>
      <c r="O599" s="1296"/>
      <c r="P599" s="1297"/>
      <c r="Q599" s="1297"/>
      <c r="R599" s="1297"/>
      <c r="S599" s="1297"/>
      <c r="T599" s="1297"/>
      <c r="U599" s="1297"/>
      <c r="V599" s="1297"/>
      <c r="W599" s="1297"/>
      <c r="X599" s="1297"/>
      <c r="Y599" s="1297"/>
      <c r="Z599" s="1297"/>
      <c r="AA599" s="1297"/>
      <c r="AB599" s="1297"/>
      <c r="AC599" s="1297"/>
    </row>
    <row r="600" ht="15.75" customHeight="1">
      <c r="A600" s="1296"/>
      <c r="B600" s="1532"/>
      <c r="C600" s="1297"/>
      <c r="D600" s="1533"/>
      <c r="E600" s="1296"/>
      <c r="F600" s="1296"/>
      <c r="G600" s="1534"/>
      <c r="H600" s="1534"/>
      <c r="I600" s="1535"/>
      <c r="J600" s="1296"/>
      <c r="K600" s="1296"/>
      <c r="L600" s="1297"/>
      <c r="M600" s="1297"/>
      <c r="N600" s="1297"/>
      <c r="O600" s="1296"/>
      <c r="P600" s="1297"/>
      <c r="Q600" s="1297"/>
      <c r="R600" s="1297"/>
      <c r="S600" s="1297"/>
      <c r="T600" s="1297"/>
      <c r="U600" s="1297"/>
      <c r="V600" s="1297"/>
      <c r="W600" s="1297"/>
      <c r="X600" s="1297"/>
      <c r="Y600" s="1297"/>
      <c r="Z600" s="1297"/>
      <c r="AA600" s="1297"/>
      <c r="AB600" s="1297"/>
      <c r="AC600" s="1297"/>
    </row>
    <row r="601" ht="15.75" customHeight="1">
      <c r="A601" s="1296"/>
      <c r="B601" s="1532"/>
      <c r="C601" s="1297"/>
      <c r="D601" s="1533"/>
      <c r="E601" s="1296"/>
      <c r="F601" s="1296"/>
      <c r="G601" s="1534"/>
      <c r="H601" s="1534"/>
      <c r="I601" s="1535"/>
      <c r="J601" s="1296"/>
      <c r="K601" s="1296"/>
      <c r="L601" s="1297"/>
      <c r="M601" s="1297"/>
      <c r="N601" s="1297"/>
      <c r="O601" s="1296"/>
      <c r="P601" s="1297"/>
      <c r="Q601" s="1297"/>
      <c r="R601" s="1297"/>
      <c r="S601" s="1297"/>
      <c r="T601" s="1297"/>
      <c r="U601" s="1297"/>
      <c r="V601" s="1297"/>
      <c r="W601" s="1297"/>
      <c r="X601" s="1297"/>
      <c r="Y601" s="1297"/>
      <c r="Z601" s="1297"/>
      <c r="AA601" s="1297"/>
      <c r="AB601" s="1297"/>
      <c r="AC601" s="1297"/>
    </row>
    <row r="602" ht="15.75" customHeight="1">
      <c r="A602" s="1296"/>
      <c r="B602" s="1532"/>
      <c r="C602" s="1297"/>
      <c r="D602" s="1533"/>
      <c r="E602" s="1296"/>
      <c r="F602" s="1296"/>
      <c r="G602" s="1534"/>
      <c r="H602" s="1534"/>
      <c r="I602" s="1535"/>
      <c r="J602" s="1296"/>
      <c r="K602" s="1296"/>
      <c r="L602" s="1297"/>
      <c r="M602" s="1297"/>
      <c r="N602" s="1297"/>
      <c r="O602" s="1296"/>
      <c r="P602" s="1297"/>
      <c r="Q602" s="1297"/>
      <c r="R602" s="1297"/>
      <c r="S602" s="1297"/>
      <c r="T602" s="1297"/>
      <c r="U602" s="1297"/>
      <c r="V602" s="1297"/>
      <c r="W602" s="1297"/>
      <c r="X602" s="1297"/>
      <c r="Y602" s="1297"/>
      <c r="Z602" s="1297"/>
      <c r="AA602" s="1297"/>
      <c r="AB602" s="1297"/>
      <c r="AC602" s="1297"/>
    </row>
    <row r="603" ht="15.75" customHeight="1">
      <c r="A603" s="1296"/>
      <c r="B603" s="1532"/>
      <c r="C603" s="1297"/>
      <c r="D603" s="1533"/>
      <c r="E603" s="1296"/>
      <c r="F603" s="1296"/>
      <c r="G603" s="1534"/>
      <c r="H603" s="1534"/>
      <c r="I603" s="1535"/>
      <c r="J603" s="1296"/>
      <c r="K603" s="1296"/>
      <c r="L603" s="1297"/>
      <c r="M603" s="1297"/>
      <c r="N603" s="1297"/>
      <c r="O603" s="1296"/>
      <c r="P603" s="1297"/>
      <c r="Q603" s="1297"/>
      <c r="R603" s="1297"/>
      <c r="S603" s="1297"/>
      <c r="T603" s="1297"/>
      <c r="U603" s="1297"/>
      <c r="V603" s="1297"/>
      <c r="W603" s="1297"/>
      <c r="X603" s="1297"/>
      <c r="Y603" s="1297"/>
      <c r="Z603" s="1297"/>
      <c r="AA603" s="1297"/>
      <c r="AB603" s="1297"/>
      <c r="AC603" s="1297"/>
    </row>
    <row r="604" ht="15.75" customHeight="1">
      <c r="A604" s="1296"/>
      <c r="B604" s="1532"/>
      <c r="C604" s="1297"/>
      <c r="D604" s="1533"/>
      <c r="E604" s="1296"/>
      <c r="F604" s="1296"/>
      <c r="G604" s="1534"/>
      <c r="H604" s="1534"/>
      <c r="I604" s="1535"/>
      <c r="J604" s="1296"/>
      <c r="K604" s="1296"/>
      <c r="L604" s="1297"/>
      <c r="M604" s="1297"/>
      <c r="N604" s="1297"/>
      <c r="O604" s="1296"/>
      <c r="P604" s="1297"/>
      <c r="Q604" s="1297"/>
      <c r="R604" s="1297"/>
      <c r="S604" s="1297"/>
      <c r="T604" s="1297"/>
      <c r="U604" s="1297"/>
      <c r="V604" s="1297"/>
      <c r="W604" s="1297"/>
      <c r="X604" s="1297"/>
      <c r="Y604" s="1297"/>
      <c r="Z604" s="1297"/>
      <c r="AA604" s="1297"/>
      <c r="AB604" s="1297"/>
      <c r="AC604" s="1297"/>
    </row>
    <row r="605" ht="15.75" customHeight="1">
      <c r="A605" s="1296"/>
      <c r="B605" s="1532"/>
      <c r="C605" s="1297"/>
      <c r="D605" s="1533"/>
      <c r="E605" s="1296"/>
      <c r="F605" s="1296"/>
      <c r="G605" s="1534"/>
      <c r="H605" s="1534"/>
      <c r="I605" s="1535"/>
      <c r="J605" s="1296"/>
      <c r="K605" s="1296"/>
      <c r="L605" s="1297"/>
      <c r="M605" s="1297"/>
      <c r="N605" s="1297"/>
      <c r="O605" s="1296"/>
      <c r="P605" s="1297"/>
      <c r="Q605" s="1297"/>
      <c r="R605" s="1297"/>
      <c r="S605" s="1297"/>
      <c r="T605" s="1297"/>
      <c r="U605" s="1297"/>
      <c r="V605" s="1297"/>
      <c r="W605" s="1297"/>
      <c r="X605" s="1297"/>
      <c r="Y605" s="1297"/>
      <c r="Z605" s="1297"/>
      <c r="AA605" s="1297"/>
      <c r="AB605" s="1297"/>
      <c r="AC605" s="1297"/>
    </row>
    <row r="606" ht="15.75" customHeight="1">
      <c r="A606" s="1296"/>
      <c r="B606" s="1532"/>
      <c r="C606" s="1297"/>
      <c r="D606" s="1533"/>
      <c r="E606" s="1296"/>
      <c r="F606" s="1296"/>
      <c r="G606" s="1534"/>
      <c r="H606" s="1534"/>
      <c r="I606" s="1535"/>
      <c r="J606" s="1296"/>
      <c r="K606" s="1296"/>
      <c r="L606" s="1297"/>
      <c r="M606" s="1297"/>
      <c r="N606" s="1297"/>
      <c r="O606" s="1296"/>
      <c r="P606" s="1297"/>
      <c r="Q606" s="1297"/>
      <c r="R606" s="1297"/>
      <c r="S606" s="1297"/>
      <c r="T606" s="1297"/>
      <c r="U606" s="1297"/>
      <c r="V606" s="1297"/>
      <c r="W606" s="1297"/>
      <c r="X606" s="1297"/>
      <c r="Y606" s="1297"/>
      <c r="Z606" s="1297"/>
      <c r="AA606" s="1297"/>
      <c r="AB606" s="1297"/>
      <c r="AC606" s="1297"/>
    </row>
    <row r="607" ht="15.75" customHeight="1">
      <c r="A607" s="1296"/>
      <c r="B607" s="1532"/>
      <c r="C607" s="1297"/>
      <c r="D607" s="1533"/>
      <c r="E607" s="1296"/>
      <c r="F607" s="1296"/>
      <c r="G607" s="1534"/>
      <c r="H607" s="1534"/>
      <c r="I607" s="1535"/>
      <c r="J607" s="1296"/>
      <c r="K607" s="1296"/>
      <c r="L607" s="1297"/>
      <c r="M607" s="1297"/>
      <c r="N607" s="1297"/>
      <c r="O607" s="1296"/>
      <c r="P607" s="1297"/>
      <c r="Q607" s="1297"/>
      <c r="R607" s="1297"/>
      <c r="S607" s="1297"/>
      <c r="T607" s="1297"/>
      <c r="U607" s="1297"/>
      <c r="V607" s="1297"/>
      <c r="W607" s="1297"/>
      <c r="X607" s="1297"/>
      <c r="Y607" s="1297"/>
      <c r="Z607" s="1297"/>
      <c r="AA607" s="1297"/>
      <c r="AB607" s="1297"/>
      <c r="AC607" s="1297"/>
    </row>
    <row r="608" ht="15.75" customHeight="1">
      <c r="A608" s="1296"/>
      <c r="B608" s="1532"/>
      <c r="C608" s="1297"/>
      <c r="D608" s="1533"/>
      <c r="E608" s="1296"/>
      <c r="F608" s="1296"/>
      <c r="G608" s="1534"/>
      <c r="H608" s="1534"/>
      <c r="I608" s="1535"/>
      <c r="J608" s="1296"/>
      <c r="K608" s="1296"/>
      <c r="L608" s="1297"/>
      <c r="M608" s="1297"/>
      <c r="N608" s="1297"/>
      <c r="O608" s="1296"/>
      <c r="P608" s="1297"/>
      <c r="Q608" s="1297"/>
      <c r="R608" s="1297"/>
      <c r="S608" s="1297"/>
      <c r="T608" s="1297"/>
      <c r="U608" s="1297"/>
      <c r="V608" s="1297"/>
      <c r="W608" s="1297"/>
      <c r="X608" s="1297"/>
      <c r="Y608" s="1297"/>
      <c r="Z608" s="1297"/>
      <c r="AA608" s="1297"/>
      <c r="AB608" s="1297"/>
      <c r="AC608" s="1297"/>
    </row>
    <row r="609" ht="15.75" customHeight="1">
      <c r="A609" s="1296"/>
      <c r="B609" s="1532"/>
      <c r="C609" s="1297"/>
      <c r="D609" s="1533"/>
      <c r="E609" s="1296"/>
      <c r="F609" s="1296"/>
      <c r="G609" s="1534"/>
      <c r="H609" s="1534"/>
      <c r="I609" s="1535"/>
      <c r="J609" s="1296"/>
      <c r="K609" s="1296"/>
      <c r="L609" s="1297"/>
      <c r="M609" s="1297"/>
      <c r="N609" s="1297"/>
      <c r="O609" s="1296"/>
      <c r="P609" s="1297"/>
      <c r="Q609" s="1297"/>
      <c r="R609" s="1297"/>
      <c r="S609" s="1297"/>
      <c r="T609" s="1297"/>
      <c r="U609" s="1297"/>
      <c r="V609" s="1297"/>
      <c r="W609" s="1297"/>
      <c r="X609" s="1297"/>
      <c r="Y609" s="1297"/>
      <c r="Z609" s="1297"/>
      <c r="AA609" s="1297"/>
      <c r="AB609" s="1297"/>
      <c r="AC609" s="1297"/>
    </row>
    <row r="610" ht="15.75" customHeight="1">
      <c r="A610" s="1296"/>
      <c r="B610" s="1532"/>
      <c r="C610" s="1297"/>
      <c r="D610" s="1533"/>
      <c r="E610" s="1296"/>
      <c r="F610" s="1296"/>
      <c r="G610" s="1534"/>
      <c r="H610" s="1534"/>
      <c r="I610" s="1535"/>
      <c r="J610" s="1296"/>
      <c r="K610" s="1296"/>
      <c r="L610" s="1297"/>
      <c r="M610" s="1297"/>
      <c r="N610" s="1297"/>
      <c r="O610" s="1296"/>
      <c r="P610" s="1297"/>
      <c r="Q610" s="1297"/>
      <c r="R610" s="1297"/>
      <c r="S610" s="1297"/>
      <c r="T610" s="1297"/>
      <c r="U610" s="1297"/>
      <c r="V610" s="1297"/>
      <c r="W610" s="1297"/>
      <c r="X610" s="1297"/>
      <c r="Y610" s="1297"/>
      <c r="Z610" s="1297"/>
      <c r="AA610" s="1297"/>
      <c r="AB610" s="1297"/>
      <c r="AC610" s="1297"/>
    </row>
    <row r="611" ht="15.75" customHeight="1">
      <c r="A611" s="1296"/>
      <c r="B611" s="1532"/>
      <c r="C611" s="1297"/>
      <c r="D611" s="1533"/>
      <c r="E611" s="1296"/>
      <c r="F611" s="1296"/>
      <c r="G611" s="1534"/>
      <c r="H611" s="1534"/>
      <c r="I611" s="1535"/>
      <c r="J611" s="1296"/>
      <c r="K611" s="1296"/>
      <c r="L611" s="1297"/>
      <c r="M611" s="1297"/>
      <c r="N611" s="1297"/>
      <c r="O611" s="1296"/>
      <c r="P611" s="1297"/>
      <c r="Q611" s="1297"/>
      <c r="R611" s="1297"/>
      <c r="S611" s="1297"/>
      <c r="T611" s="1297"/>
      <c r="U611" s="1297"/>
      <c r="V611" s="1297"/>
      <c r="W611" s="1297"/>
      <c r="X611" s="1297"/>
      <c r="Y611" s="1297"/>
      <c r="Z611" s="1297"/>
      <c r="AA611" s="1297"/>
      <c r="AB611" s="1297"/>
      <c r="AC611" s="1297"/>
    </row>
    <row r="612" ht="15.75" customHeight="1">
      <c r="A612" s="1296"/>
      <c r="B612" s="1532"/>
      <c r="C612" s="1297"/>
      <c r="D612" s="1533"/>
      <c r="E612" s="1296"/>
      <c r="F612" s="1296"/>
      <c r="G612" s="1534"/>
      <c r="H612" s="1534"/>
      <c r="I612" s="1535"/>
      <c r="J612" s="1296"/>
      <c r="K612" s="1296"/>
      <c r="L612" s="1297"/>
      <c r="M612" s="1297"/>
      <c r="N612" s="1297"/>
      <c r="O612" s="1296"/>
      <c r="P612" s="1297"/>
      <c r="Q612" s="1297"/>
      <c r="R612" s="1297"/>
      <c r="S612" s="1297"/>
      <c r="T612" s="1297"/>
      <c r="U612" s="1297"/>
      <c r="V612" s="1297"/>
      <c r="W612" s="1297"/>
      <c r="X612" s="1297"/>
      <c r="Y612" s="1297"/>
      <c r="Z612" s="1297"/>
      <c r="AA612" s="1297"/>
      <c r="AB612" s="1297"/>
      <c r="AC612" s="1297"/>
    </row>
    <row r="613" ht="15.75" customHeight="1">
      <c r="A613" s="1296"/>
      <c r="B613" s="1532"/>
      <c r="C613" s="1297"/>
      <c r="D613" s="1533"/>
      <c r="E613" s="1296"/>
      <c r="F613" s="1296"/>
      <c r="G613" s="1534"/>
      <c r="H613" s="1534"/>
      <c r="I613" s="1535"/>
      <c r="J613" s="1296"/>
      <c r="K613" s="1296"/>
      <c r="L613" s="1297"/>
      <c r="M613" s="1297"/>
      <c r="N613" s="1297"/>
      <c r="O613" s="1296"/>
      <c r="P613" s="1297"/>
      <c r="Q613" s="1297"/>
      <c r="R613" s="1297"/>
      <c r="S613" s="1297"/>
      <c r="T613" s="1297"/>
      <c r="U613" s="1297"/>
      <c r="V613" s="1297"/>
      <c r="W613" s="1297"/>
      <c r="X613" s="1297"/>
      <c r="Y613" s="1297"/>
      <c r="Z613" s="1297"/>
      <c r="AA613" s="1297"/>
      <c r="AB613" s="1297"/>
      <c r="AC613" s="1297"/>
    </row>
    <row r="614" ht="15.75" customHeight="1">
      <c r="A614" s="1296"/>
      <c r="B614" s="1532"/>
      <c r="C614" s="1297"/>
      <c r="D614" s="1533"/>
      <c r="E614" s="1296"/>
      <c r="F614" s="1296"/>
      <c r="G614" s="1534"/>
      <c r="H614" s="1534"/>
      <c r="I614" s="1535"/>
      <c r="J614" s="1296"/>
      <c r="K614" s="1296"/>
      <c r="L614" s="1297"/>
      <c r="M614" s="1297"/>
      <c r="N614" s="1297"/>
      <c r="O614" s="1296"/>
      <c r="P614" s="1297"/>
      <c r="Q614" s="1297"/>
      <c r="R614" s="1297"/>
      <c r="S614" s="1297"/>
      <c r="T614" s="1297"/>
      <c r="U614" s="1297"/>
      <c r="V614" s="1297"/>
      <c r="W614" s="1297"/>
      <c r="X614" s="1297"/>
      <c r="Y614" s="1297"/>
      <c r="Z614" s="1297"/>
      <c r="AA614" s="1297"/>
      <c r="AB614" s="1297"/>
      <c r="AC614" s="1297"/>
    </row>
    <row r="615" ht="15.75" customHeight="1">
      <c r="A615" s="1296"/>
      <c r="B615" s="1532"/>
      <c r="C615" s="1297"/>
      <c r="D615" s="1533"/>
      <c r="E615" s="1296"/>
      <c r="F615" s="1296"/>
      <c r="G615" s="1534"/>
      <c r="H615" s="1534"/>
      <c r="I615" s="1535"/>
      <c r="J615" s="1296"/>
      <c r="K615" s="1296"/>
      <c r="L615" s="1297"/>
      <c r="M615" s="1297"/>
      <c r="N615" s="1297"/>
      <c r="O615" s="1296"/>
      <c r="P615" s="1297"/>
      <c r="Q615" s="1297"/>
      <c r="R615" s="1297"/>
      <c r="S615" s="1297"/>
      <c r="T615" s="1297"/>
      <c r="U615" s="1297"/>
      <c r="V615" s="1297"/>
      <c r="W615" s="1297"/>
      <c r="X615" s="1297"/>
      <c r="Y615" s="1297"/>
      <c r="Z615" s="1297"/>
      <c r="AA615" s="1297"/>
      <c r="AB615" s="1297"/>
      <c r="AC615" s="1297"/>
    </row>
    <row r="616" ht="15.75" customHeight="1">
      <c r="A616" s="1296"/>
      <c r="B616" s="1532"/>
      <c r="C616" s="1297"/>
      <c r="D616" s="1533"/>
      <c r="E616" s="1296"/>
      <c r="F616" s="1296"/>
      <c r="G616" s="1534"/>
      <c r="H616" s="1534"/>
      <c r="I616" s="1535"/>
      <c r="J616" s="1296"/>
      <c r="K616" s="1296"/>
      <c r="L616" s="1297"/>
      <c r="M616" s="1297"/>
      <c r="N616" s="1297"/>
      <c r="O616" s="1296"/>
      <c r="P616" s="1297"/>
      <c r="Q616" s="1297"/>
      <c r="R616" s="1297"/>
      <c r="S616" s="1297"/>
      <c r="T616" s="1297"/>
      <c r="U616" s="1297"/>
      <c r="V616" s="1297"/>
      <c r="W616" s="1297"/>
      <c r="X616" s="1297"/>
      <c r="Y616" s="1297"/>
      <c r="Z616" s="1297"/>
      <c r="AA616" s="1297"/>
      <c r="AB616" s="1297"/>
      <c r="AC616" s="1297"/>
    </row>
    <row r="617" ht="15.75" customHeight="1">
      <c r="A617" s="1296"/>
      <c r="B617" s="1532"/>
      <c r="C617" s="1297"/>
      <c r="D617" s="1533"/>
      <c r="E617" s="1296"/>
      <c r="F617" s="1296"/>
      <c r="G617" s="1534"/>
      <c r="H617" s="1534"/>
      <c r="I617" s="1535"/>
      <c r="J617" s="1296"/>
      <c r="K617" s="1296"/>
      <c r="L617" s="1297"/>
      <c r="M617" s="1297"/>
      <c r="N617" s="1297"/>
      <c r="O617" s="1296"/>
      <c r="P617" s="1297"/>
      <c r="Q617" s="1297"/>
      <c r="R617" s="1297"/>
      <c r="S617" s="1297"/>
      <c r="T617" s="1297"/>
      <c r="U617" s="1297"/>
      <c r="V617" s="1297"/>
      <c r="W617" s="1297"/>
      <c r="X617" s="1297"/>
      <c r="Y617" s="1297"/>
      <c r="Z617" s="1297"/>
      <c r="AA617" s="1297"/>
      <c r="AB617" s="1297"/>
      <c r="AC617" s="1297"/>
    </row>
    <row r="618" ht="15.75" customHeight="1">
      <c r="A618" s="1296"/>
      <c r="B618" s="1532"/>
      <c r="C618" s="1297"/>
      <c r="D618" s="1533"/>
      <c r="E618" s="1296"/>
      <c r="F618" s="1296"/>
      <c r="G618" s="1534"/>
      <c r="H618" s="1534"/>
      <c r="I618" s="1535"/>
      <c r="J618" s="1296"/>
      <c r="K618" s="1296"/>
      <c r="L618" s="1297"/>
      <c r="M618" s="1297"/>
      <c r="N618" s="1297"/>
      <c r="O618" s="1296"/>
      <c r="P618" s="1297"/>
      <c r="Q618" s="1297"/>
      <c r="R618" s="1297"/>
      <c r="S618" s="1297"/>
      <c r="T618" s="1297"/>
      <c r="U618" s="1297"/>
      <c r="V618" s="1297"/>
      <c r="W618" s="1297"/>
      <c r="X618" s="1297"/>
      <c r="Y618" s="1297"/>
      <c r="Z618" s="1297"/>
      <c r="AA618" s="1297"/>
      <c r="AB618" s="1297"/>
      <c r="AC618" s="1297"/>
    </row>
    <row r="619" ht="15.75" customHeight="1">
      <c r="A619" s="1296"/>
      <c r="B619" s="1532"/>
      <c r="C619" s="1297"/>
      <c r="D619" s="1533"/>
      <c r="E619" s="1296"/>
      <c r="F619" s="1296"/>
      <c r="G619" s="1534"/>
      <c r="H619" s="1534"/>
      <c r="I619" s="1535"/>
      <c r="J619" s="1296"/>
      <c r="K619" s="1296"/>
      <c r="L619" s="1297"/>
      <c r="M619" s="1297"/>
      <c r="N619" s="1297"/>
      <c r="O619" s="1296"/>
      <c r="P619" s="1297"/>
      <c r="Q619" s="1297"/>
      <c r="R619" s="1297"/>
      <c r="S619" s="1297"/>
      <c r="T619" s="1297"/>
      <c r="U619" s="1297"/>
      <c r="V619" s="1297"/>
      <c r="W619" s="1297"/>
      <c r="X619" s="1297"/>
      <c r="Y619" s="1297"/>
      <c r="Z619" s="1297"/>
      <c r="AA619" s="1297"/>
      <c r="AB619" s="1297"/>
      <c r="AC619" s="1297"/>
    </row>
    <row r="620" ht="15.75" customHeight="1">
      <c r="A620" s="1296"/>
      <c r="B620" s="1532"/>
      <c r="C620" s="1297"/>
      <c r="D620" s="1533"/>
      <c r="E620" s="1296"/>
      <c r="F620" s="1296"/>
      <c r="G620" s="1534"/>
      <c r="H620" s="1534"/>
      <c r="I620" s="1535"/>
      <c r="J620" s="1296"/>
      <c r="K620" s="1296"/>
      <c r="L620" s="1297"/>
      <c r="M620" s="1297"/>
      <c r="N620" s="1297"/>
      <c r="O620" s="1296"/>
      <c r="P620" s="1297"/>
      <c r="Q620" s="1297"/>
      <c r="R620" s="1297"/>
      <c r="S620" s="1297"/>
      <c r="T620" s="1297"/>
      <c r="U620" s="1297"/>
      <c r="V620" s="1297"/>
      <c r="W620" s="1297"/>
      <c r="X620" s="1297"/>
      <c r="Y620" s="1297"/>
      <c r="Z620" s="1297"/>
      <c r="AA620" s="1297"/>
      <c r="AB620" s="1297"/>
      <c r="AC620" s="1297"/>
    </row>
    <row r="621" ht="15.75" customHeight="1">
      <c r="A621" s="1296"/>
      <c r="B621" s="1532"/>
      <c r="C621" s="1297"/>
      <c r="D621" s="1533"/>
      <c r="E621" s="1296"/>
      <c r="F621" s="1296"/>
      <c r="G621" s="1534"/>
      <c r="H621" s="1534"/>
      <c r="I621" s="1535"/>
      <c r="J621" s="1296"/>
      <c r="K621" s="1296"/>
      <c r="L621" s="1297"/>
      <c r="M621" s="1297"/>
      <c r="N621" s="1297"/>
      <c r="O621" s="1296"/>
      <c r="P621" s="1297"/>
      <c r="Q621" s="1297"/>
      <c r="R621" s="1297"/>
      <c r="S621" s="1297"/>
      <c r="T621" s="1297"/>
      <c r="U621" s="1297"/>
      <c r="V621" s="1297"/>
      <c r="W621" s="1297"/>
      <c r="X621" s="1297"/>
      <c r="Y621" s="1297"/>
      <c r="Z621" s="1297"/>
      <c r="AA621" s="1297"/>
      <c r="AB621" s="1297"/>
      <c r="AC621" s="1297"/>
    </row>
    <row r="622" ht="15.75" customHeight="1">
      <c r="A622" s="1296"/>
      <c r="B622" s="1532"/>
      <c r="C622" s="1297"/>
      <c r="D622" s="1533"/>
      <c r="E622" s="1296"/>
      <c r="F622" s="1296"/>
      <c r="G622" s="1534"/>
      <c r="H622" s="1534"/>
      <c r="I622" s="1535"/>
      <c r="J622" s="1296"/>
      <c r="K622" s="1296"/>
      <c r="L622" s="1297"/>
      <c r="M622" s="1297"/>
      <c r="N622" s="1297"/>
      <c r="O622" s="1296"/>
      <c r="P622" s="1297"/>
      <c r="Q622" s="1297"/>
      <c r="R622" s="1297"/>
      <c r="S622" s="1297"/>
      <c r="T622" s="1297"/>
      <c r="U622" s="1297"/>
      <c r="V622" s="1297"/>
      <c r="W622" s="1297"/>
      <c r="X622" s="1297"/>
      <c r="Y622" s="1297"/>
      <c r="Z622" s="1297"/>
      <c r="AA622" s="1297"/>
      <c r="AB622" s="1297"/>
      <c r="AC622" s="1297"/>
    </row>
    <row r="623" ht="15.75" customHeight="1">
      <c r="A623" s="1296"/>
      <c r="B623" s="1532"/>
      <c r="C623" s="1297"/>
      <c r="D623" s="1533"/>
      <c r="E623" s="1296"/>
      <c r="F623" s="1296"/>
      <c r="G623" s="1534"/>
      <c r="H623" s="1534"/>
      <c r="I623" s="1535"/>
      <c r="J623" s="1296"/>
      <c r="K623" s="1296"/>
      <c r="L623" s="1297"/>
      <c r="M623" s="1297"/>
      <c r="N623" s="1297"/>
      <c r="O623" s="1296"/>
      <c r="P623" s="1297"/>
      <c r="Q623" s="1297"/>
      <c r="R623" s="1297"/>
      <c r="S623" s="1297"/>
      <c r="T623" s="1297"/>
      <c r="U623" s="1297"/>
      <c r="V623" s="1297"/>
      <c r="W623" s="1297"/>
      <c r="X623" s="1297"/>
      <c r="Y623" s="1297"/>
      <c r="Z623" s="1297"/>
      <c r="AA623" s="1297"/>
      <c r="AB623" s="1297"/>
      <c r="AC623" s="1297"/>
    </row>
    <row r="624" ht="15.75" customHeight="1">
      <c r="A624" s="1296"/>
      <c r="B624" s="1532"/>
      <c r="C624" s="1297"/>
      <c r="D624" s="1533"/>
      <c r="E624" s="1296"/>
      <c r="F624" s="1296"/>
      <c r="G624" s="1534"/>
      <c r="H624" s="1534"/>
      <c r="I624" s="1535"/>
      <c r="J624" s="1296"/>
      <c r="K624" s="1296"/>
      <c r="L624" s="1297"/>
      <c r="M624" s="1297"/>
      <c r="N624" s="1297"/>
      <c r="O624" s="1296"/>
      <c r="P624" s="1297"/>
      <c r="Q624" s="1297"/>
      <c r="R624" s="1297"/>
      <c r="S624" s="1297"/>
      <c r="T624" s="1297"/>
      <c r="U624" s="1297"/>
      <c r="V624" s="1297"/>
      <c r="W624" s="1297"/>
      <c r="X624" s="1297"/>
      <c r="Y624" s="1297"/>
      <c r="Z624" s="1297"/>
      <c r="AA624" s="1297"/>
      <c r="AB624" s="1297"/>
      <c r="AC624" s="1297"/>
    </row>
    <row r="625" ht="15.75" customHeight="1">
      <c r="A625" s="1296"/>
      <c r="B625" s="1532"/>
      <c r="C625" s="1297"/>
      <c r="D625" s="1533"/>
      <c r="E625" s="1296"/>
      <c r="F625" s="1296"/>
      <c r="G625" s="1534"/>
      <c r="H625" s="1534"/>
      <c r="I625" s="1535"/>
      <c r="J625" s="1296"/>
      <c r="K625" s="1296"/>
      <c r="L625" s="1297"/>
      <c r="M625" s="1297"/>
      <c r="N625" s="1297"/>
      <c r="O625" s="1296"/>
      <c r="P625" s="1297"/>
      <c r="Q625" s="1297"/>
      <c r="R625" s="1297"/>
      <c r="S625" s="1297"/>
      <c r="T625" s="1297"/>
      <c r="U625" s="1297"/>
      <c r="V625" s="1297"/>
      <c r="W625" s="1297"/>
      <c r="X625" s="1297"/>
      <c r="Y625" s="1297"/>
      <c r="Z625" s="1297"/>
      <c r="AA625" s="1297"/>
      <c r="AB625" s="1297"/>
      <c r="AC625" s="1297"/>
    </row>
    <row r="626" ht="15.75" customHeight="1">
      <c r="A626" s="1296"/>
      <c r="B626" s="1532"/>
      <c r="C626" s="1297"/>
      <c r="D626" s="1533"/>
      <c r="E626" s="1296"/>
      <c r="F626" s="1296"/>
      <c r="G626" s="1534"/>
      <c r="H626" s="1534"/>
      <c r="I626" s="1535"/>
      <c r="J626" s="1296"/>
      <c r="K626" s="1296"/>
      <c r="L626" s="1297"/>
      <c r="M626" s="1297"/>
      <c r="N626" s="1297"/>
      <c r="O626" s="1296"/>
      <c r="P626" s="1297"/>
      <c r="Q626" s="1297"/>
      <c r="R626" s="1297"/>
      <c r="S626" s="1297"/>
      <c r="T626" s="1297"/>
      <c r="U626" s="1297"/>
      <c r="V626" s="1297"/>
      <c r="W626" s="1297"/>
      <c r="X626" s="1297"/>
      <c r="Y626" s="1297"/>
      <c r="Z626" s="1297"/>
      <c r="AA626" s="1297"/>
      <c r="AB626" s="1297"/>
      <c r="AC626" s="1297"/>
    </row>
    <row r="627" ht="15.75" customHeight="1">
      <c r="A627" s="1296"/>
      <c r="B627" s="1532"/>
      <c r="C627" s="1297"/>
      <c r="D627" s="1533"/>
      <c r="E627" s="1296"/>
      <c r="F627" s="1296"/>
      <c r="G627" s="1534"/>
      <c r="H627" s="1534"/>
      <c r="I627" s="1535"/>
      <c r="J627" s="1296"/>
      <c r="K627" s="1296"/>
      <c r="L627" s="1297"/>
      <c r="M627" s="1297"/>
      <c r="N627" s="1297"/>
      <c r="O627" s="1296"/>
      <c r="P627" s="1297"/>
      <c r="Q627" s="1297"/>
      <c r="R627" s="1297"/>
      <c r="S627" s="1297"/>
      <c r="T627" s="1297"/>
      <c r="U627" s="1297"/>
      <c r="V627" s="1297"/>
      <c r="W627" s="1297"/>
      <c r="X627" s="1297"/>
      <c r="Y627" s="1297"/>
      <c r="Z627" s="1297"/>
      <c r="AA627" s="1297"/>
      <c r="AB627" s="1297"/>
      <c r="AC627" s="1297"/>
    </row>
    <row r="628" ht="15.75" customHeight="1">
      <c r="A628" s="1296"/>
      <c r="B628" s="1532"/>
      <c r="C628" s="1297"/>
      <c r="D628" s="1533"/>
      <c r="E628" s="1296"/>
      <c r="F628" s="1296"/>
      <c r="G628" s="1534"/>
      <c r="H628" s="1534"/>
      <c r="I628" s="1535"/>
      <c r="J628" s="1296"/>
      <c r="K628" s="1296"/>
      <c r="L628" s="1297"/>
      <c r="M628" s="1297"/>
      <c r="N628" s="1297"/>
      <c r="O628" s="1296"/>
      <c r="P628" s="1297"/>
      <c r="Q628" s="1297"/>
      <c r="R628" s="1297"/>
      <c r="S628" s="1297"/>
      <c r="T628" s="1297"/>
      <c r="U628" s="1297"/>
      <c r="V628" s="1297"/>
      <c r="W628" s="1297"/>
      <c r="X628" s="1297"/>
      <c r="Y628" s="1297"/>
      <c r="Z628" s="1297"/>
      <c r="AA628" s="1297"/>
      <c r="AB628" s="1297"/>
      <c r="AC628" s="1297"/>
    </row>
    <row r="629" ht="15.75" customHeight="1">
      <c r="A629" s="1296"/>
      <c r="B629" s="1532"/>
      <c r="C629" s="1297"/>
      <c r="D629" s="1533"/>
      <c r="E629" s="1296"/>
      <c r="F629" s="1296"/>
      <c r="G629" s="1534"/>
      <c r="H629" s="1534"/>
      <c r="I629" s="1535"/>
      <c r="J629" s="1296"/>
      <c r="K629" s="1296"/>
      <c r="L629" s="1297"/>
      <c r="M629" s="1297"/>
      <c r="N629" s="1297"/>
      <c r="O629" s="1296"/>
      <c r="P629" s="1297"/>
      <c r="Q629" s="1297"/>
      <c r="R629" s="1297"/>
      <c r="S629" s="1297"/>
      <c r="T629" s="1297"/>
      <c r="U629" s="1297"/>
      <c r="V629" s="1297"/>
      <c r="W629" s="1297"/>
      <c r="X629" s="1297"/>
      <c r="Y629" s="1297"/>
      <c r="Z629" s="1297"/>
      <c r="AA629" s="1297"/>
      <c r="AB629" s="1297"/>
      <c r="AC629" s="1297"/>
    </row>
    <row r="630" ht="15.75" customHeight="1">
      <c r="A630" s="1296"/>
      <c r="B630" s="1532"/>
      <c r="C630" s="1297"/>
      <c r="D630" s="1533"/>
      <c r="E630" s="1296"/>
      <c r="F630" s="1296"/>
      <c r="G630" s="1534"/>
      <c r="H630" s="1534"/>
      <c r="I630" s="1535"/>
      <c r="J630" s="1296"/>
      <c r="K630" s="1296"/>
      <c r="L630" s="1297"/>
      <c r="M630" s="1297"/>
      <c r="N630" s="1297"/>
      <c r="O630" s="1296"/>
      <c r="P630" s="1297"/>
      <c r="Q630" s="1297"/>
      <c r="R630" s="1297"/>
      <c r="S630" s="1297"/>
      <c r="T630" s="1297"/>
      <c r="U630" s="1297"/>
      <c r="V630" s="1297"/>
      <c r="W630" s="1297"/>
      <c r="X630" s="1297"/>
      <c r="Y630" s="1297"/>
      <c r="Z630" s="1297"/>
      <c r="AA630" s="1297"/>
      <c r="AB630" s="1297"/>
      <c r="AC630" s="1297"/>
    </row>
    <row r="631" ht="15.75" customHeight="1">
      <c r="A631" s="1296"/>
      <c r="B631" s="1532"/>
      <c r="C631" s="1297"/>
      <c r="D631" s="1533"/>
      <c r="E631" s="1296"/>
      <c r="F631" s="1296"/>
      <c r="G631" s="1534"/>
      <c r="H631" s="1534"/>
      <c r="I631" s="1535"/>
      <c r="J631" s="1296"/>
      <c r="K631" s="1296"/>
      <c r="L631" s="1297"/>
      <c r="M631" s="1297"/>
      <c r="N631" s="1297"/>
      <c r="O631" s="1296"/>
      <c r="P631" s="1297"/>
      <c r="Q631" s="1297"/>
      <c r="R631" s="1297"/>
      <c r="S631" s="1297"/>
      <c r="T631" s="1297"/>
      <c r="U631" s="1297"/>
      <c r="V631" s="1297"/>
      <c r="W631" s="1297"/>
      <c r="X631" s="1297"/>
      <c r="Y631" s="1297"/>
      <c r="Z631" s="1297"/>
      <c r="AA631" s="1297"/>
      <c r="AB631" s="1297"/>
      <c r="AC631" s="1297"/>
    </row>
    <row r="632" ht="15.75" customHeight="1">
      <c r="A632" s="1296"/>
      <c r="B632" s="1532"/>
      <c r="C632" s="1297"/>
      <c r="D632" s="1533"/>
      <c r="E632" s="1296"/>
      <c r="F632" s="1296"/>
      <c r="G632" s="1534"/>
      <c r="H632" s="1534"/>
      <c r="I632" s="1535"/>
      <c r="J632" s="1296"/>
      <c r="K632" s="1296"/>
      <c r="L632" s="1297"/>
      <c r="M632" s="1297"/>
      <c r="N632" s="1297"/>
      <c r="O632" s="1296"/>
      <c r="P632" s="1297"/>
      <c r="Q632" s="1297"/>
      <c r="R632" s="1297"/>
      <c r="S632" s="1297"/>
      <c r="T632" s="1297"/>
      <c r="U632" s="1297"/>
      <c r="V632" s="1297"/>
      <c r="W632" s="1297"/>
      <c r="X632" s="1297"/>
      <c r="Y632" s="1297"/>
      <c r="Z632" s="1297"/>
      <c r="AA632" s="1297"/>
      <c r="AB632" s="1297"/>
      <c r="AC632" s="1297"/>
    </row>
    <row r="633" ht="15.75" customHeight="1">
      <c r="A633" s="1296"/>
      <c r="B633" s="1532"/>
      <c r="C633" s="1297"/>
      <c r="D633" s="1533"/>
      <c r="E633" s="1296"/>
      <c r="F633" s="1296"/>
      <c r="G633" s="1534"/>
      <c r="H633" s="1534"/>
      <c r="I633" s="1535"/>
      <c r="J633" s="1296"/>
      <c r="K633" s="1296"/>
      <c r="L633" s="1297"/>
      <c r="M633" s="1297"/>
      <c r="N633" s="1297"/>
      <c r="O633" s="1296"/>
      <c r="P633" s="1297"/>
      <c r="Q633" s="1297"/>
      <c r="R633" s="1297"/>
      <c r="S633" s="1297"/>
      <c r="T633" s="1297"/>
      <c r="U633" s="1297"/>
      <c r="V633" s="1297"/>
      <c r="W633" s="1297"/>
      <c r="X633" s="1297"/>
      <c r="Y633" s="1297"/>
      <c r="Z633" s="1297"/>
      <c r="AA633" s="1297"/>
      <c r="AB633" s="1297"/>
      <c r="AC633" s="1297"/>
    </row>
    <row r="634" ht="15.75" customHeight="1">
      <c r="A634" s="1296"/>
      <c r="B634" s="1532"/>
      <c r="C634" s="1297"/>
      <c r="D634" s="1533"/>
      <c r="E634" s="1296"/>
      <c r="F634" s="1296"/>
      <c r="G634" s="1534"/>
      <c r="H634" s="1534"/>
      <c r="I634" s="1535"/>
      <c r="J634" s="1296"/>
      <c r="K634" s="1296"/>
      <c r="L634" s="1297"/>
      <c r="M634" s="1297"/>
      <c r="N634" s="1297"/>
      <c r="O634" s="1296"/>
      <c r="P634" s="1297"/>
      <c r="Q634" s="1297"/>
      <c r="R634" s="1297"/>
      <c r="S634" s="1297"/>
      <c r="T634" s="1297"/>
      <c r="U634" s="1297"/>
      <c r="V634" s="1297"/>
      <c r="W634" s="1297"/>
      <c r="X634" s="1297"/>
      <c r="Y634" s="1297"/>
      <c r="Z634" s="1297"/>
      <c r="AA634" s="1297"/>
      <c r="AB634" s="1297"/>
      <c r="AC634" s="1297"/>
    </row>
    <row r="635" ht="15.75" customHeight="1">
      <c r="A635" s="1296"/>
      <c r="B635" s="1532"/>
      <c r="C635" s="1297"/>
      <c r="D635" s="1533"/>
      <c r="E635" s="1296"/>
      <c r="F635" s="1296"/>
      <c r="G635" s="1534"/>
      <c r="H635" s="1534"/>
      <c r="I635" s="1535"/>
      <c r="J635" s="1296"/>
      <c r="K635" s="1296"/>
      <c r="L635" s="1297"/>
      <c r="M635" s="1297"/>
      <c r="N635" s="1297"/>
      <c r="O635" s="1296"/>
      <c r="P635" s="1297"/>
      <c r="Q635" s="1297"/>
      <c r="R635" s="1297"/>
      <c r="S635" s="1297"/>
      <c r="T635" s="1297"/>
      <c r="U635" s="1297"/>
      <c r="V635" s="1297"/>
      <c r="W635" s="1297"/>
      <c r="X635" s="1297"/>
      <c r="Y635" s="1297"/>
      <c r="Z635" s="1297"/>
      <c r="AA635" s="1297"/>
      <c r="AB635" s="1297"/>
      <c r="AC635" s="1297"/>
    </row>
    <row r="636" ht="15.75" customHeight="1">
      <c r="A636" s="1296"/>
      <c r="B636" s="1532"/>
      <c r="C636" s="1297"/>
      <c r="D636" s="1533"/>
      <c r="E636" s="1296"/>
      <c r="F636" s="1296"/>
      <c r="G636" s="1534"/>
      <c r="H636" s="1534"/>
      <c r="I636" s="1535"/>
      <c r="J636" s="1296"/>
      <c r="K636" s="1296"/>
      <c r="L636" s="1297"/>
      <c r="M636" s="1297"/>
      <c r="N636" s="1297"/>
      <c r="O636" s="1296"/>
      <c r="P636" s="1297"/>
      <c r="Q636" s="1297"/>
      <c r="R636" s="1297"/>
      <c r="S636" s="1297"/>
      <c r="T636" s="1297"/>
      <c r="U636" s="1297"/>
      <c r="V636" s="1297"/>
      <c r="W636" s="1297"/>
      <c r="X636" s="1297"/>
      <c r="Y636" s="1297"/>
      <c r="Z636" s="1297"/>
      <c r="AA636" s="1297"/>
      <c r="AB636" s="1297"/>
      <c r="AC636" s="1297"/>
    </row>
    <row r="637" ht="15.75" customHeight="1">
      <c r="A637" s="1296"/>
      <c r="B637" s="1532"/>
      <c r="C637" s="1297"/>
      <c r="D637" s="1533"/>
      <c r="E637" s="1296"/>
      <c r="F637" s="1296"/>
      <c r="G637" s="1534"/>
      <c r="H637" s="1534"/>
      <c r="I637" s="1535"/>
      <c r="J637" s="1296"/>
      <c r="K637" s="1296"/>
      <c r="L637" s="1297"/>
      <c r="M637" s="1297"/>
      <c r="N637" s="1297"/>
      <c r="O637" s="1296"/>
      <c r="P637" s="1297"/>
      <c r="Q637" s="1297"/>
      <c r="R637" s="1297"/>
      <c r="S637" s="1297"/>
      <c r="T637" s="1297"/>
      <c r="U637" s="1297"/>
      <c r="V637" s="1297"/>
      <c r="W637" s="1297"/>
      <c r="X637" s="1297"/>
      <c r="Y637" s="1297"/>
      <c r="Z637" s="1297"/>
      <c r="AA637" s="1297"/>
      <c r="AB637" s="1297"/>
      <c r="AC637" s="1297"/>
    </row>
    <row r="638" ht="15.75" customHeight="1">
      <c r="A638" s="1296"/>
      <c r="B638" s="1532"/>
      <c r="C638" s="1297"/>
      <c r="D638" s="1533"/>
      <c r="E638" s="1296"/>
      <c r="F638" s="1296"/>
      <c r="G638" s="1534"/>
      <c r="H638" s="1534"/>
      <c r="I638" s="1535"/>
      <c r="J638" s="1296"/>
      <c r="K638" s="1296"/>
      <c r="L638" s="1297"/>
      <c r="M638" s="1297"/>
      <c r="N638" s="1297"/>
      <c r="O638" s="1296"/>
      <c r="P638" s="1297"/>
      <c r="Q638" s="1297"/>
      <c r="R638" s="1297"/>
      <c r="S638" s="1297"/>
      <c r="T638" s="1297"/>
      <c r="U638" s="1297"/>
      <c r="V638" s="1297"/>
      <c r="W638" s="1297"/>
      <c r="X638" s="1297"/>
      <c r="Y638" s="1297"/>
      <c r="Z638" s="1297"/>
      <c r="AA638" s="1297"/>
      <c r="AB638" s="1297"/>
      <c r="AC638" s="1297"/>
    </row>
    <row r="639" ht="15.75" customHeight="1">
      <c r="A639" s="1296"/>
      <c r="B639" s="1532"/>
      <c r="C639" s="1297"/>
      <c r="D639" s="1533"/>
      <c r="E639" s="1296"/>
      <c r="F639" s="1296"/>
      <c r="G639" s="1534"/>
      <c r="H639" s="1534"/>
      <c r="I639" s="1535"/>
      <c r="J639" s="1296"/>
      <c r="K639" s="1296"/>
      <c r="L639" s="1297"/>
      <c r="M639" s="1297"/>
      <c r="N639" s="1297"/>
      <c r="O639" s="1296"/>
      <c r="P639" s="1297"/>
      <c r="Q639" s="1297"/>
      <c r="R639" s="1297"/>
      <c r="S639" s="1297"/>
      <c r="T639" s="1297"/>
      <c r="U639" s="1297"/>
      <c r="V639" s="1297"/>
      <c r="W639" s="1297"/>
      <c r="X639" s="1297"/>
      <c r="Y639" s="1297"/>
      <c r="Z639" s="1297"/>
      <c r="AA639" s="1297"/>
      <c r="AB639" s="1297"/>
      <c r="AC639" s="1297"/>
    </row>
    <row r="640" ht="15.75" customHeight="1">
      <c r="A640" s="1296"/>
      <c r="B640" s="1532"/>
      <c r="C640" s="1297"/>
      <c r="D640" s="1533"/>
      <c r="E640" s="1296"/>
      <c r="F640" s="1296"/>
      <c r="G640" s="1534"/>
      <c r="H640" s="1534"/>
      <c r="I640" s="1535"/>
      <c r="J640" s="1296"/>
      <c r="K640" s="1296"/>
      <c r="L640" s="1297"/>
      <c r="M640" s="1297"/>
      <c r="N640" s="1297"/>
      <c r="O640" s="1296"/>
      <c r="P640" s="1297"/>
      <c r="Q640" s="1297"/>
      <c r="R640" s="1297"/>
      <c r="S640" s="1297"/>
      <c r="T640" s="1297"/>
      <c r="U640" s="1297"/>
      <c r="V640" s="1297"/>
      <c r="W640" s="1297"/>
      <c r="X640" s="1297"/>
      <c r="Y640" s="1297"/>
      <c r="Z640" s="1297"/>
      <c r="AA640" s="1297"/>
      <c r="AB640" s="1297"/>
      <c r="AC640" s="1297"/>
    </row>
    <row r="641" ht="15.75" customHeight="1">
      <c r="A641" s="1296"/>
      <c r="B641" s="1532"/>
      <c r="C641" s="1297"/>
      <c r="D641" s="1533"/>
      <c r="E641" s="1296"/>
      <c r="F641" s="1296"/>
      <c r="G641" s="1534"/>
      <c r="H641" s="1534"/>
      <c r="I641" s="1535"/>
      <c r="J641" s="1296"/>
      <c r="K641" s="1296"/>
      <c r="L641" s="1297"/>
      <c r="M641" s="1297"/>
      <c r="N641" s="1297"/>
      <c r="O641" s="1296"/>
      <c r="P641" s="1297"/>
      <c r="Q641" s="1297"/>
      <c r="R641" s="1297"/>
      <c r="S641" s="1297"/>
      <c r="T641" s="1297"/>
      <c r="U641" s="1297"/>
      <c r="V641" s="1297"/>
      <c r="W641" s="1297"/>
      <c r="X641" s="1297"/>
      <c r="Y641" s="1297"/>
      <c r="Z641" s="1297"/>
      <c r="AA641" s="1297"/>
      <c r="AB641" s="1297"/>
      <c r="AC641" s="1297"/>
    </row>
    <row r="642" ht="15.75" customHeight="1">
      <c r="A642" s="1296"/>
      <c r="B642" s="1532"/>
      <c r="C642" s="1297"/>
      <c r="D642" s="1533"/>
      <c r="E642" s="1296"/>
      <c r="F642" s="1296"/>
      <c r="G642" s="1534"/>
      <c r="H642" s="1534"/>
      <c r="I642" s="1535"/>
      <c r="J642" s="1296"/>
      <c r="K642" s="1296"/>
      <c r="L642" s="1297"/>
      <c r="M642" s="1297"/>
      <c r="N642" s="1297"/>
      <c r="O642" s="1296"/>
      <c r="P642" s="1297"/>
      <c r="Q642" s="1297"/>
      <c r="R642" s="1297"/>
      <c r="S642" s="1297"/>
      <c r="T642" s="1297"/>
      <c r="U642" s="1297"/>
      <c r="V642" s="1297"/>
      <c r="W642" s="1297"/>
      <c r="X642" s="1297"/>
      <c r="Y642" s="1297"/>
      <c r="Z642" s="1297"/>
      <c r="AA642" s="1297"/>
      <c r="AB642" s="1297"/>
      <c r="AC642" s="1297"/>
    </row>
    <row r="643" ht="15.75" customHeight="1">
      <c r="A643" s="1296"/>
      <c r="B643" s="1532"/>
      <c r="C643" s="1297"/>
      <c r="D643" s="1533"/>
      <c r="E643" s="1296"/>
      <c r="F643" s="1296"/>
      <c r="G643" s="1534"/>
      <c r="H643" s="1534"/>
      <c r="I643" s="1535"/>
      <c r="J643" s="1296"/>
      <c r="K643" s="1296"/>
      <c r="L643" s="1297"/>
      <c r="M643" s="1297"/>
      <c r="N643" s="1297"/>
      <c r="O643" s="1296"/>
      <c r="P643" s="1297"/>
      <c r="Q643" s="1297"/>
      <c r="R643" s="1297"/>
      <c r="S643" s="1297"/>
      <c r="T643" s="1297"/>
      <c r="U643" s="1297"/>
      <c r="V643" s="1297"/>
      <c r="W643" s="1297"/>
      <c r="X643" s="1297"/>
      <c r="Y643" s="1297"/>
      <c r="Z643" s="1297"/>
      <c r="AA643" s="1297"/>
      <c r="AB643" s="1297"/>
      <c r="AC643" s="1297"/>
    </row>
    <row r="644" ht="15.75" customHeight="1">
      <c r="A644" s="1296"/>
      <c r="B644" s="1532"/>
      <c r="C644" s="1297"/>
      <c r="D644" s="1533"/>
      <c r="E644" s="1296"/>
      <c r="F644" s="1296"/>
      <c r="G644" s="1534"/>
      <c r="H644" s="1534"/>
      <c r="I644" s="1535"/>
      <c r="J644" s="1296"/>
      <c r="K644" s="1296"/>
      <c r="L644" s="1297"/>
      <c r="M644" s="1297"/>
      <c r="N644" s="1297"/>
      <c r="O644" s="1296"/>
      <c r="P644" s="1297"/>
      <c r="Q644" s="1297"/>
      <c r="R644" s="1297"/>
      <c r="S644" s="1297"/>
      <c r="T644" s="1297"/>
      <c r="U644" s="1297"/>
      <c r="V644" s="1297"/>
      <c r="W644" s="1297"/>
      <c r="X644" s="1297"/>
      <c r="Y644" s="1297"/>
      <c r="Z644" s="1297"/>
      <c r="AA644" s="1297"/>
      <c r="AB644" s="1297"/>
      <c r="AC644" s="1297"/>
    </row>
    <row r="645" ht="15.75" customHeight="1">
      <c r="A645" s="1296"/>
      <c r="B645" s="1532"/>
      <c r="C645" s="1297"/>
      <c r="D645" s="1533"/>
      <c r="E645" s="1296"/>
      <c r="F645" s="1296"/>
      <c r="G645" s="1534"/>
      <c r="H645" s="1534"/>
      <c r="I645" s="1535"/>
      <c r="J645" s="1296"/>
      <c r="K645" s="1296"/>
      <c r="L645" s="1297"/>
      <c r="M645" s="1297"/>
      <c r="N645" s="1297"/>
      <c r="O645" s="1296"/>
      <c r="P645" s="1297"/>
      <c r="Q645" s="1297"/>
      <c r="R645" s="1297"/>
      <c r="S645" s="1297"/>
      <c r="T645" s="1297"/>
      <c r="U645" s="1297"/>
      <c r="V645" s="1297"/>
      <c r="W645" s="1297"/>
      <c r="X645" s="1297"/>
      <c r="Y645" s="1297"/>
      <c r="Z645" s="1297"/>
      <c r="AA645" s="1297"/>
      <c r="AB645" s="1297"/>
      <c r="AC645" s="1297"/>
    </row>
    <row r="646" ht="15.75" customHeight="1">
      <c r="A646" s="1296"/>
      <c r="B646" s="1532"/>
      <c r="C646" s="1297"/>
      <c r="D646" s="1533"/>
      <c r="E646" s="1296"/>
      <c r="F646" s="1296"/>
      <c r="G646" s="1534"/>
      <c r="H646" s="1534"/>
      <c r="I646" s="1535"/>
      <c r="J646" s="1296"/>
      <c r="K646" s="1296"/>
      <c r="L646" s="1297"/>
      <c r="M646" s="1297"/>
      <c r="N646" s="1297"/>
      <c r="O646" s="1296"/>
      <c r="P646" s="1297"/>
      <c r="Q646" s="1297"/>
      <c r="R646" s="1297"/>
      <c r="S646" s="1297"/>
      <c r="T646" s="1297"/>
      <c r="U646" s="1297"/>
      <c r="V646" s="1297"/>
      <c r="W646" s="1297"/>
      <c r="X646" s="1297"/>
      <c r="Y646" s="1297"/>
      <c r="Z646" s="1297"/>
      <c r="AA646" s="1297"/>
      <c r="AB646" s="1297"/>
      <c r="AC646" s="1297"/>
    </row>
    <row r="647" ht="15.75" customHeight="1">
      <c r="A647" s="1296"/>
      <c r="B647" s="1532"/>
      <c r="C647" s="1297"/>
      <c r="D647" s="1533"/>
      <c r="E647" s="1296"/>
      <c r="F647" s="1296"/>
      <c r="G647" s="1534"/>
      <c r="H647" s="1534"/>
      <c r="I647" s="1535"/>
      <c r="J647" s="1296"/>
      <c r="K647" s="1296"/>
      <c r="L647" s="1297"/>
      <c r="M647" s="1297"/>
      <c r="N647" s="1297"/>
      <c r="O647" s="1296"/>
      <c r="P647" s="1297"/>
      <c r="Q647" s="1297"/>
      <c r="R647" s="1297"/>
      <c r="S647" s="1297"/>
      <c r="T647" s="1297"/>
      <c r="U647" s="1297"/>
      <c r="V647" s="1297"/>
      <c r="W647" s="1297"/>
      <c r="X647" s="1297"/>
      <c r="Y647" s="1297"/>
      <c r="Z647" s="1297"/>
      <c r="AA647" s="1297"/>
      <c r="AB647" s="1297"/>
      <c r="AC647" s="1297"/>
    </row>
    <row r="648" ht="15.75" customHeight="1">
      <c r="A648" s="1296"/>
      <c r="B648" s="1532"/>
      <c r="C648" s="1297"/>
      <c r="D648" s="1533"/>
      <c r="E648" s="1296"/>
      <c r="F648" s="1296"/>
      <c r="G648" s="1534"/>
      <c r="H648" s="1534"/>
      <c r="I648" s="1535"/>
      <c r="J648" s="1296"/>
      <c r="K648" s="1296"/>
      <c r="L648" s="1297"/>
      <c r="M648" s="1297"/>
      <c r="N648" s="1297"/>
      <c r="O648" s="1296"/>
      <c r="P648" s="1297"/>
      <c r="Q648" s="1297"/>
      <c r="R648" s="1297"/>
      <c r="S648" s="1297"/>
      <c r="T648" s="1297"/>
      <c r="U648" s="1297"/>
      <c r="V648" s="1297"/>
      <c r="W648" s="1297"/>
      <c r="X648" s="1297"/>
      <c r="Y648" s="1297"/>
      <c r="Z648" s="1297"/>
      <c r="AA648" s="1297"/>
      <c r="AB648" s="1297"/>
      <c r="AC648" s="1297"/>
    </row>
    <row r="649" ht="15.75" customHeight="1">
      <c r="A649" s="1296"/>
      <c r="B649" s="1532"/>
      <c r="C649" s="1297"/>
      <c r="D649" s="1533"/>
      <c r="E649" s="1296"/>
      <c r="F649" s="1296"/>
      <c r="G649" s="1534"/>
      <c r="H649" s="1534"/>
      <c r="I649" s="1535"/>
      <c r="J649" s="1296"/>
      <c r="K649" s="1296"/>
      <c r="L649" s="1297"/>
      <c r="M649" s="1297"/>
      <c r="N649" s="1297"/>
      <c r="O649" s="1296"/>
      <c r="P649" s="1297"/>
      <c r="Q649" s="1297"/>
      <c r="R649" s="1297"/>
      <c r="S649" s="1297"/>
      <c r="T649" s="1297"/>
      <c r="U649" s="1297"/>
      <c r="V649" s="1297"/>
      <c r="W649" s="1297"/>
      <c r="X649" s="1297"/>
      <c r="Y649" s="1297"/>
      <c r="Z649" s="1297"/>
      <c r="AA649" s="1297"/>
      <c r="AB649" s="1297"/>
      <c r="AC649" s="1297"/>
    </row>
    <row r="650" ht="15.75" customHeight="1">
      <c r="A650" s="1296"/>
      <c r="B650" s="1532"/>
      <c r="C650" s="1297"/>
      <c r="D650" s="1533"/>
      <c r="E650" s="1296"/>
      <c r="F650" s="1296"/>
      <c r="G650" s="1534"/>
      <c r="H650" s="1534"/>
      <c r="I650" s="1535"/>
      <c r="J650" s="1296"/>
      <c r="K650" s="1296"/>
      <c r="L650" s="1297"/>
      <c r="M650" s="1297"/>
      <c r="N650" s="1297"/>
      <c r="O650" s="1296"/>
      <c r="P650" s="1297"/>
      <c r="Q650" s="1297"/>
      <c r="R650" s="1297"/>
      <c r="S650" s="1297"/>
      <c r="T650" s="1297"/>
      <c r="U650" s="1297"/>
      <c r="V650" s="1297"/>
      <c r="W650" s="1297"/>
      <c r="X650" s="1297"/>
      <c r="Y650" s="1297"/>
      <c r="Z650" s="1297"/>
      <c r="AA650" s="1297"/>
      <c r="AB650" s="1297"/>
      <c r="AC650" s="1297"/>
    </row>
    <row r="651" ht="15.75" customHeight="1">
      <c r="A651" s="1296"/>
      <c r="B651" s="1532"/>
      <c r="C651" s="1297"/>
      <c r="D651" s="1533"/>
      <c r="E651" s="1296"/>
      <c r="F651" s="1296"/>
      <c r="G651" s="1534"/>
      <c r="H651" s="1534"/>
      <c r="I651" s="1535"/>
      <c r="J651" s="1296"/>
      <c r="K651" s="1296"/>
      <c r="L651" s="1297"/>
      <c r="M651" s="1297"/>
      <c r="N651" s="1297"/>
      <c r="O651" s="1296"/>
      <c r="P651" s="1297"/>
      <c r="Q651" s="1297"/>
      <c r="R651" s="1297"/>
      <c r="S651" s="1297"/>
      <c r="T651" s="1297"/>
      <c r="U651" s="1297"/>
      <c r="V651" s="1297"/>
      <c r="W651" s="1297"/>
      <c r="X651" s="1297"/>
      <c r="Y651" s="1297"/>
      <c r="Z651" s="1297"/>
      <c r="AA651" s="1297"/>
      <c r="AB651" s="1297"/>
      <c r="AC651" s="1297"/>
    </row>
    <row r="652" ht="15.75" customHeight="1">
      <c r="A652" s="1296"/>
      <c r="B652" s="1532"/>
      <c r="C652" s="1297"/>
      <c r="D652" s="1533"/>
      <c r="E652" s="1296"/>
      <c r="F652" s="1296"/>
      <c r="G652" s="1534"/>
      <c r="H652" s="1534"/>
      <c r="I652" s="1535"/>
      <c r="J652" s="1296"/>
      <c r="K652" s="1296"/>
      <c r="L652" s="1297"/>
      <c r="M652" s="1297"/>
      <c r="N652" s="1297"/>
      <c r="O652" s="1296"/>
      <c r="P652" s="1297"/>
      <c r="Q652" s="1297"/>
      <c r="R652" s="1297"/>
      <c r="S652" s="1297"/>
      <c r="T652" s="1297"/>
      <c r="U652" s="1297"/>
      <c r="V652" s="1297"/>
      <c r="W652" s="1297"/>
      <c r="X652" s="1297"/>
      <c r="Y652" s="1297"/>
      <c r="Z652" s="1297"/>
      <c r="AA652" s="1297"/>
      <c r="AB652" s="1297"/>
      <c r="AC652" s="1297"/>
    </row>
    <row r="653" ht="15.75" customHeight="1">
      <c r="A653" s="1296"/>
      <c r="B653" s="1532"/>
      <c r="C653" s="1297"/>
      <c r="D653" s="1533"/>
      <c r="E653" s="1296"/>
      <c r="F653" s="1296"/>
      <c r="G653" s="1534"/>
      <c r="H653" s="1534"/>
      <c r="I653" s="1535"/>
      <c r="J653" s="1296"/>
      <c r="K653" s="1296"/>
      <c r="L653" s="1297"/>
      <c r="M653" s="1297"/>
      <c r="N653" s="1297"/>
      <c r="O653" s="1296"/>
      <c r="P653" s="1297"/>
      <c r="Q653" s="1297"/>
      <c r="R653" s="1297"/>
      <c r="S653" s="1297"/>
      <c r="T653" s="1297"/>
      <c r="U653" s="1297"/>
      <c r="V653" s="1297"/>
      <c r="W653" s="1297"/>
      <c r="X653" s="1297"/>
      <c r="Y653" s="1297"/>
      <c r="Z653" s="1297"/>
      <c r="AA653" s="1297"/>
      <c r="AB653" s="1297"/>
      <c r="AC653" s="1297"/>
    </row>
    <row r="654" ht="15.75" customHeight="1">
      <c r="A654" s="1296"/>
      <c r="B654" s="1532"/>
      <c r="C654" s="1297"/>
      <c r="D654" s="1533"/>
      <c r="E654" s="1296"/>
      <c r="F654" s="1296"/>
      <c r="G654" s="1534"/>
      <c r="H654" s="1534"/>
      <c r="I654" s="1535"/>
      <c r="J654" s="1296"/>
      <c r="K654" s="1296"/>
      <c r="L654" s="1297"/>
      <c r="M654" s="1297"/>
      <c r="N654" s="1297"/>
      <c r="O654" s="1296"/>
      <c r="P654" s="1297"/>
      <c r="Q654" s="1297"/>
      <c r="R654" s="1297"/>
      <c r="S654" s="1297"/>
      <c r="T654" s="1297"/>
      <c r="U654" s="1297"/>
      <c r="V654" s="1297"/>
      <c r="W654" s="1297"/>
      <c r="X654" s="1297"/>
      <c r="Y654" s="1297"/>
      <c r="Z654" s="1297"/>
      <c r="AA654" s="1297"/>
      <c r="AB654" s="1297"/>
      <c r="AC654" s="1297"/>
    </row>
    <row r="655" ht="15.75" customHeight="1">
      <c r="A655" s="1296"/>
      <c r="B655" s="1532"/>
      <c r="C655" s="1297"/>
      <c r="D655" s="1533"/>
      <c r="E655" s="1296"/>
      <c r="F655" s="1296"/>
      <c r="G655" s="1534"/>
      <c r="H655" s="1534"/>
      <c r="I655" s="1535"/>
      <c r="J655" s="1296"/>
      <c r="K655" s="1296"/>
      <c r="L655" s="1297"/>
      <c r="M655" s="1297"/>
      <c r="N655" s="1297"/>
      <c r="O655" s="1296"/>
      <c r="P655" s="1297"/>
      <c r="Q655" s="1297"/>
      <c r="R655" s="1297"/>
      <c r="S655" s="1297"/>
      <c r="T655" s="1297"/>
      <c r="U655" s="1297"/>
      <c r="V655" s="1297"/>
      <c r="W655" s="1297"/>
      <c r="X655" s="1297"/>
      <c r="Y655" s="1297"/>
      <c r="Z655" s="1297"/>
      <c r="AA655" s="1297"/>
      <c r="AB655" s="1297"/>
      <c r="AC655" s="1297"/>
    </row>
    <row r="656" ht="15.75" customHeight="1">
      <c r="A656" s="1296"/>
      <c r="B656" s="1532"/>
      <c r="C656" s="1297"/>
      <c r="D656" s="1533"/>
      <c r="E656" s="1296"/>
      <c r="F656" s="1296"/>
      <c r="G656" s="1534"/>
      <c r="H656" s="1534"/>
      <c r="I656" s="1535"/>
      <c r="J656" s="1296"/>
      <c r="K656" s="1296"/>
      <c r="L656" s="1297"/>
      <c r="M656" s="1297"/>
      <c r="N656" s="1297"/>
      <c r="O656" s="1296"/>
      <c r="P656" s="1297"/>
      <c r="Q656" s="1297"/>
      <c r="R656" s="1297"/>
      <c r="S656" s="1297"/>
      <c r="T656" s="1297"/>
      <c r="U656" s="1297"/>
      <c r="V656" s="1297"/>
      <c r="W656" s="1297"/>
      <c r="X656" s="1297"/>
      <c r="Y656" s="1297"/>
      <c r="Z656" s="1297"/>
      <c r="AA656" s="1297"/>
      <c r="AB656" s="1297"/>
      <c r="AC656" s="1297"/>
    </row>
    <row r="657" ht="15.75" customHeight="1">
      <c r="A657" s="1296"/>
      <c r="B657" s="1532"/>
      <c r="C657" s="1297"/>
      <c r="D657" s="1533"/>
      <c r="E657" s="1296"/>
      <c r="F657" s="1296"/>
      <c r="G657" s="1534"/>
      <c r="H657" s="1534"/>
      <c r="I657" s="1535"/>
      <c r="J657" s="1296"/>
      <c r="K657" s="1296"/>
      <c r="L657" s="1297"/>
      <c r="M657" s="1297"/>
      <c r="N657" s="1297"/>
      <c r="O657" s="1296"/>
      <c r="P657" s="1297"/>
      <c r="Q657" s="1297"/>
      <c r="R657" s="1297"/>
      <c r="S657" s="1297"/>
      <c r="T657" s="1297"/>
      <c r="U657" s="1297"/>
      <c r="V657" s="1297"/>
      <c r="W657" s="1297"/>
      <c r="X657" s="1297"/>
      <c r="Y657" s="1297"/>
      <c r="Z657" s="1297"/>
      <c r="AA657" s="1297"/>
      <c r="AB657" s="1297"/>
      <c r="AC657" s="1297"/>
    </row>
    <row r="658" ht="15.75" customHeight="1">
      <c r="A658" s="1296"/>
      <c r="B658" s="1532"/>
      <c r="C658" s="1297"/>
      <c r="D658" s="1533"/>
      <c r="E658" s="1296"/>
      <c r="F658" s="1296"/>
      <c r="G658" s="1534"/>
      <c r="H658" s="1534"/>
      <c r="I658" s="1535"/>
      <c r="J658" s="1296"/>
      <c r="K658" s="1296"/>
      <c r="L658" s="1297"/>
      <c r="M658" s="1297"/>
      <c r="N658" s="1297"/>
      <c r="O658" s="1296"/>
      <c r="P658" s="1297"/>
      <c r="Q658" s="1297"/>
      <c r="R658" s="1297"/>
      <c r="S658" s="1297"/>
      <c r="T658" s="1297"/>
      <c r="U658" s="1297"/>
      <c r="V658" s="1297"/>
      <c r="W658" s="1297"/>
      <c r="X658" s="1297"/>
      <c r="Y658" s="1297"/>
      <c r="Z658" s="1297"/>
      <c r="AA658" s="1297"/>
      <c r="AB658" s="1297"/>
      <c r="AC658" s="1297"/>
    </row>
    <row r="659" ht="15.75" customHeight="1">
      <c r="A659" s="1296"/>
      <c r="B659" s="1532"/>
      <c r="C659" s="1297"/>
      <c r="D659" s="1533"/>
      <c r="E659" s="1296"/>
      <c r="F659" s="1296"/>
      <c r="G659" s="1534"/>
      <c r="H659" s="1534"/>
      <c r="I659" s="1535"/>
      <c r="J659" s="1296"/>
      <c r="K659" s="1296"/>
      <c r="L659" s="1297"/>
      <c r="M659" s="1297"/>
      <c r="N659" s="1297"/>
      <c r="O659" s="1296"/>
      <c r="P659" s="1297"/>
      <c r="Q659" s="1297"/>
      <c r="R659" s="1297"/>
      <c r="S659" s="1297"/>
      <c r="T659" s="1297"/>
      <c r="U659" s="1297"/>
      <c r="V659" s="1297"/>
      <c r="W659" s="1297"/>
      <c r="X659" s="1297"/>
      <c r="Y659" s="1297"/>
      <c r="Z659" s="1297"/>
      <c r="AA659" s="1297"/>
      <c r="AB659" s="1297"/>
      <c r="AC659" s="1297"/>
    </row>
    <row r="660" ht="15.75" customHeight="1">
      <c r="A660" s="1296"/>
      <c r="B660" s="1532"/>
      <c r="C660" s="1297"/>
      <c r="D660" s="1533"/>
      <c r="E660" s="1296"/>
      <c r="F660" s="1296"/>
      <c r="G660" s="1534"/>
      <c r="H660" s="1534"/>
      <c r="I660" s="1535"/>
      <c r="J660" s="1296"/>
      <c r="K660" s="1296"/>
      <c r="L660" s="1297"/>
      <c r="M660" s="1297"/>
      <c r="N660" s="1297"/>
      <c r="O660" s="1296"/>
      <c r="P660" s="1297"/>
      <c r="Q660" s="1297"/>
      <c r="R660" s="1297"/>
      <c r="S660" s="1297"/>
      <c r="T660" s="1297"/>
      <c r="U660" s="1297"/>
      <c r="V660" s="1297"/>
      <c r="W660" s="1297"/>
      <c r="X660" s="1297"/>
      <c r="Y660" s="1297"/>
      <c r="Z660" s="1297"/>
      <c r="AA660" s="1297"/>
      <c r="AB660" s="1297"/>
      <c r="AC660" s="1297"/>
    </row>
    <row r="661" ht="15.75" customHeight="1">
      <c r="A661" s="1296"/>
      <c r="B661" s="1532"/>
      <c r="C661" s="1297"/>
      <c r="D661" s="1533"/>
      <c r="E661" s="1296"/>
      <c r="F661" s="1296"/>
      <c r="G661" s="1534"/>
      <c r="H661" s="1534"/>
      <c r="I661" s="1535"/>
      <c r="J661" s="1296"/>
      <c r="K661" s="1296"/>
      <c r="L661" s="1297"/>
      <c r="M661" s="1297"/>
      <c r="N661" s="1297"/>
      <c r="O661" s="1296"/>
      <c r="P661" s="1297"/>
      <c r="Q661" s="1297"/>
      <c r="R661" s="1297"/>
      <c r="S661" s="1297"/>
      <c r="T661" s="1297"/>
      <c r="U661" s="1297"/>
      <c r="V661" s="1297"/>
      <c r="W661" s="1297"/>
      <c r="X661" s="1297"/>
      <c r="Y661" s="1297"/>
      <c r="Z661" s="1297"/>
      <c r="AA661" s="1297"/>
      <c r="AB661" s="1297"/>
      <c r="AC661" s="1297"/>
    </row>
    <row r="662" ht="15.75" customHeight="1">
      <c r="A662" s="1296"/>
      <c r="B662" s="1532"/>
      <c r="C662" s="1297"/>
      <c r="D662" s="1533"/>
      <c r="E662" s="1296"/>
      <c r="F662" s="1296"/>
      <c r="G662" s="1534"/>
      <c r="H662" s="1534"/>
      <c r="I662" s="1535"/>
      <c r="J662" s="1296"/>
      <c r="K662" s="1296"/>
      <c r="L662" s="1297"/>
      <c r="M662" s="1297"/>
      <c r="N662" s="1297"/>
      <c r="O662" s="1296"/>
      <c r="P662" s="1297"/>
      <c r="Q662" s="1297"/>
      <c r="R662" s="1297"/>
      <c r="S662" s="1297"/>
      <c r="T662" s="1297"/>
      <c r="U662" s="1297"/>
      <c r="V662" s="1297"/>
      <c r="W662" s="1297"/>
      <c r="X662" s="1297"/>
      <c r="Y662" s="1297"/>
      <c r="Z662" s="1297"/>
      <c r="AA662" s="1297"/>
      <c r="AB662" s="1297"/>
      <c r="AC662" s="1297"/>
    </row>
    <row r="663" ht="15.75" customHeight="1">
      <c r="A663" s="1296"/>
      <c r="B663" s="1532"/>
      <c r="C663" s="1297"/>
      <c r="D663" s="1533"/>
      <c r="E663" s="1296"/>
      <c r="F663" s="1296"/>
      <c r="G663" s="1534"/>
      <c r="H663" s="1534"/>
      <c r="I663" s="1535"/>
      <c r="J663" s="1296"/>
      <c r="K663" s="1296"/>
      <c r="L663" s="1297"/>
      <c r="M663" s="1297"/>
      <c r="N663" s="1297"/>
      <c r="O663" s="1296"/>
      <c r="P663" s="1297"/>
      <c r="Q663" s="1297"/>
      <c r="R663" s="1297"/>
      <c r="S663" s="1297"/>
      <c r="T663" s="1297"/>
      <c r="U663" s="1297"/>
      <c r="V663" s="1297"/>
      <c r="W663" s="1297"/>
      <c r="X663" s="1297"/>
      <c r="Y663" s="1297"/>
      <c r="Z663" s="1297"/>
      <c r="AA663" s="1297"/>
      <c r="AB663" s="1297"/>
      <c r="AC663" s="1297"/>
    </row>
    <row r="664" ht="15.75" customHeight="1">
      <c r="A664" s="1296"/>
      <c r="B664" s="1532"/>
      <c r="C664" s="1297"/>
      <c r="D664" s="1533"/>
      <c r="E664" s="1296"/>
      <c r="F664" s="1296"/>
      <c r="G664" s="1534"/>
      <c r="H664" s="1534"/>
      <c r="I664" s="1535"/>
      <c r="J664" s="1296"/>
      <c r="K664" s="1296"/>
      <c r="L664" s="1297"/>
      <c r="M664" s="1297"/>
      <c r="N664" s="1297"/>
      <c r="O664" s="1296"/>
      <c r="P664" s="1297"/>
      <c r="Q664" s="1297"/>
      <c r="R664" s="1297"/>
      <c r="S664" s="1297"/>
      <c r="T664" s="1297"/>
      <c r="U664" s="1297"/>
      <c r="V664" s="1297"/>
      <c r="W664" s="1297"/>
      <c r="X664" s="1297"/>
      <c r="Y664" s="1297"/>
      <c r="Z664" s="1297"/>
      <c r="AA664" s="1297"/>
      <c r="AB664" s="1297"/>
      <c r="AC664" s="1297"/>
    </row>
    <row r="665" ht="15.75" customHeight="1">
      <c r="A665" s="1296"/>
      <c r="B665" s="1532"/>
      <c r="C665" s="1297"/>
      <c r="D665" s="1533"/>
      <c r="E665" s="1296"/>
      <c r="F665" s="1296"/>
      <c r="G665" s="1534"/>
      <c r="H665" s="1534"/>
      <c r="I665" s="1535"/>
      <c r="J665" s="1296"/>
      <c r="K665" s="1296"/>
      <c r="L665" s="1297"/>
      <c r="M665" s="1297"/>
      <c r="N665" s="1297"/>
      <c r="O665" s="1296"/>
      <c r="P665" s="1297"/>
      <c r="Q665" s="1297"/>
      <c r="R665" s="1297"/>
      <c r="S665" s="1297"/>
      <c r="T665" s="1297"/>
      <c r="U665" s="1297"/>
      <c r="V665" s="1297"/>
      <c r="W665" s="1297"/>
      <c r="X665" s="1297"/>
      <c r="Y665" s="1297"/>
      <c r="Z665" s="1297"/>
      <c r="AA665" s="1297"/>
      <c r="AB665" s="1297"/>
      <c r="AC665" s="1297"/>
    </row>
    <row r="666" ht="15.75" customHeight="1">
      <c r="A666" s="1296"/>
      <c r="B666" s="1532"/>
      <c r="C666" s="1297"/>
      <c r="D666" s="1533"/>
      <c r="E666" s="1296"/>
      <c r="F666" s="1296"/>
      <c r="G666" s="1534"/>
      <c r="H666" s="1534"/>
      <c r="I666" s="1535"/>
      <c r="J666" s="1296"/>
      <c r="K666" s="1296"/>
      <c r="L666" s="1297"/>
      <c r="M666" s="1297"/>
      <c r="N666" s="1297"/>
      <c r="O666" s="1296"/>
      <c r="P666" s="1297"/>
      <c r="Q666" s="1297"/>
      <c r="R666" s="1297"/>
      <c r="S666" s="1297"/>
      <c r="T666" s="1297"/>
      <c r="U666" s="1297"/>
      <c r="V666" s="1297"/>
      <c r="W666" s="1297"/>
      <c r="X666" s="1297"/>
      <c r="Y666" s="1297"/>
      <c r="Z666" s="1297"/>
      <c r="AA666" s="1297"/>
      <c r="AB666" s="1297"/>
      <c r="AC666" s="1297"/>
    </row>
    <row r="667" ht="15.75" customHeight="1">
      <c r="A667" s="1296"/>
      <c r="B667" s="1532"/>
      <c r="C667" s="1297"/>
      <c r="D667" s="1533"/>
      <c r="E667" s="1296"/>
      <c r="F667" s="1296"/>
      <c r="G667" s="1534"/>
      <c r="H667" s="1534"/>
      <c r="I667" s="1535"/>
      <c r="J667" s="1296"/>
      <c r="K667" s="1296"/>
      <c r="L667" s="1297"/>
      <c r="M667" s="1297"/>
      <c r="N667" s="1297"/>
      <c r="O667" s="1296"/>
      <c r="P667" s="1297"/>
      <c r="Q667" s="1297"/>
      <c r="R667" s="1297"/>
      <c r="S667" s="1297"/>
      <c r="T667" s="1297"/>
      <c r="U667" s="1297"/>
      <c r="V667" s="1297"/>
      <c r="W667" s="1297"/>
      <c r="X667" s="1297"/>
      <c r="Y667" s="1297"/>
      <c r="Z667" s="1297"/>
      <c r="AA667" s="1297"/>
      <c r="AB667" s="1297"/>
      <c r="AC667" s="1297"/>
    </row>
    <row r="668" ht="15.75" customHeight="1">
      <c r="A668" s="1296"/>
      <c r="B668" s="1532"/>
      <c r="C668" s="1297"/>
      <c r="D668" s="1533"/>
      <c r="E668" s="1296"/>
      <c r="F668" s="1296"/>
      <c r="G668" s="1534"/>
      <c r="H668" s="1534"/>
      <c r="I668" s="1535"/>
      <c r="J668" s="1296"/>
      <c r="K668" s="1296"/>
      <c r="L668" s="1297"/>
      <c r="M668" s="1297"/>
      <c r="N668" s="1297"/>
      <c r="O668" s="1296"/>
      <c r="P668" s="1297"/>
      <c r="Q668" s="1297"/>
      <c r="R668" s="1297"/>
      <c r="S668" s="1297"/>
      <c r="T668" s="1297"/>
      <c r="U668" s="1297"/>
      <c r="V668" s="1297"/>
      <c r="W668" s="1297"/>
      <c r="X668" s="1297"/>
      <c r="Y668" s="1297"/>
      <c r="Z668" s="1297"/>
      <c r="AA668" s="1297"/>
      <c r="AB668" s="1297"/>
      <c r="AC668" s="1297"/>
    </row>
    <row r="669" ht="15.75" customHeight="1">
      <c r="A669" s="1296"/>
      <c r="B669" s="1532"/>
      <c r="C669" s="1297"/>
      <c r="D669" s="1533"/>
      <c r="E669" s="1296"/>
      <c r="F669" s="1296"/>
      <c r="G669" s="1534"/>
      <c r="H669" s="1534"/>
      <c r="I669" s="1535"/>
      <c r="J669" s="1296"/>
      <c r="K669" s="1296"/>
      <c r="L669" s="1297"/>
      <c r="M669" s="1297"/>
      <c r="N669" s="1297"/>
      <c r="O669" s="1296"/>
      <c r="P669" s="1297"/>
      <c r="Q669" s="1297"/>
      <c r="R669" s="1297"/>
      <c r="S669" s="1297"/>
      <c r="T669" s="1297"/>
      <c r="U669" s="1297"/>
      <c r="V669" s="1297"/>
      <c r="W669" s="1297"/>
      <c r="X669" s="1297"/>
      <c r="Y669" s="1297"/>
      <c r="Z669" s="1297"/>
      <c r="AA669" s="1297"/>
      <c r="AB669" s="1297"/>
      <c r="AC669" s="1297"/>
    </row>
    <row r="670" ht="15.75" customHeight="1">
      <c r="A670" s="1296"/>
      <c r="B670" s="1532"/>
      <c r="C670" s="1297"/>
      <c r="D670" s="1533"/>
      <c r="E670" s="1296"/>
      <c r="F670" s="1296"/>
      <c r="G670" s="1534"/>
      <c r="H670" s="1534"/>
      <c r="I670" s="1535"/>
      <c r="J670" s="1296"/>
      <c r="K670" s="1296"/>
      <c r="L670" s="1297"/>
      <c r="M670" s="1297"/>
      <c r="N670" s="1297"/>
      <c r="O670" s="1296"/>
      <c r="P670" s="1297"/>
      <c r="Q670" s="1297"/>
      <c r="R670" s="1297"/>
      <c r="S670" s="1297"/>
      <c r="T670" s="1297"/>
      <c r="U670" s="1297"/>
      <c r="V670" s="1297"/>
      <c r="W670" s="1297"/>
      <c r="X670" s="1297"/>
      <c r="Y670" s="1297"/>
      <c r="Z670" s="1297"/>
      <c r="AA670" s="1297"/>
      <c r="AB670" s="1297"/>
      <c r="AC670" s="1297"/>
    </row>
    <row r="671" ht="15.75" customHeight="1">
      <c r="A671" s="1296"/>
      <c r="B671" s="1532"/>
      <c r="C671" s="1297"/>
      <c r="D671" s="1533"/>
      <c r="E671" s="1296"/>
      <c r="F671" s="1296"/>
      <c r="G671" s="1534"/>
      <c r="H671" s="1534"/>
      <c r="I671" s="1535"/>
      <c r="J671" s="1296"/>
      <c r="K671" s="1296"/>
      <c r="L671" s="1297"/>
      <c r="M671" s="1297"/>
      <c r="N671" s="1297"/>
      <c r="O671" s="1296"/>
      <c r="P671" s="1297"/>
      <c r="Q671" s="1297"/>
      <c r="R671" s="1297"/>
      <c r="S671" s="1297"/>
      <c r="T671" s="1297"/>
      <c r="U671" s="1297"/>
      <c r="V671" s="1297"/>
      <c r="W671" s="1297"/>
      <c r="X671" s="1297"/>
      <c r="Y671" s="1297"/>
      <c r="Z671" s="1297"/>
      <c r="AA671" s="1297"/>
      <c r="AB671" s="1297"/>
      <c r="AC671" s="1297"/>
    </row>
    <row r="672" ht="15.75" customHeight="1">
      <c r="A672" s="1296"/>
      <c r="B672" s="1532"/>
      <c r="C672" s="1297"/>
      <c r="D672" s="1533"/>
      <c r="E672" s="1296"/>
      <c r="F672" s="1296"/>
      <c r="G672" s="1534"/>
      <c r="H672" s="1534"/>
      <c r="I672" s="1535"/>
      <c r="J672" s="1296"/>
      <c r="K672" s="1296"/>
      <c r="L672" s="1297"/>
      <c r="M672" s="1297"/>
      <c r="N672" s="1297"/>
      <c r="O672" s="1296"/>
      <c r="P672" s="1297"/>
      <c r="Q672" s="1297"/>
      <c r="R672" s="1297"/>
      <c r="S672" s="1297"/>
      <c r="T672" s="1297"/>
      <c r="U672" s="1297"/>
      <c r="V672" s="1297"/>
      <c r="W672" s="1297"/>
      <c r="X672" s="1297"/>
      <c r="Y672" s="1297"/>
      <c r="Z672" s="1297"/>
      <c r="AA672" s="1297"/>
      <c r="AB672" s="1297"/>
      <c r="AC672" s="1297"/>
    </row>
    <row r="673" ht="15.75" customHeight="1">
      <c r="A673" s="1296"/>
      <c r="B673" s="1532"/>
      <c r="C673" s="1297"/>
      <c r="D673" s="1533"/>
      <c r="E673" s="1296"/>
      <c r="F673" s="1296"/>
      <c r="G673" s="1534"/>
      <c r="H673" s="1534"/>
      <c r="I673" s="1535"/>
      <c r="J673" s="1296"/>
      <c r="K673" s="1296"/>
      <c r="L673" s="1297"/>
      <c r="M673" s="1297"/>
      <c r="N673" s="1297"/>
      <c r="O673" s="1296"/>
      <c r="P673" s="1297"/>
      <c r="Q673" s="1297"/>
      <c r="R673" s="1297"/>
      <c r="S673" s="1297"/>
      <c r="T673" s="1297"/>
      <c r="U673" s="1297"/>
      <c r="V673" s="1297"/>
      <c r="W673" s="1297"/>
      <c r="X673" s="1297"/>
      <c r="Y673" s="1297"/>
      <c r="Z673" s="1297"/>
      <c r="AA673" s="1297"/>
      <c r="AB673" s="1297"/>
      <c r="AC673" s="1297"/>
    </row>
    <row r="674" ht="15.75" customHeight="1">
      <c r="A674" s="1296"/>
      <c r="B674" s="1532"/>
      <c r="C674" s="1297"/>
      <c r="D674" s="1533"/>
      <c r="E674" s="1296"/>
      <c r="F674" s="1296"/>
      <c r="G674" s="1534"/>
      <c r="H674" s="1534"/>
      <c r="I674" s="1535"/>
      <c r="J674" s="1296"/>
      <c r="K674" s="1296"/>
      <c r="L674" s="1297"/>
      <c r="M674" s="1297"/>
      <c r="N674" s="1297"/>
      <c r="O674" s="1296"/>
      <c r="P674" s="1297"/>
      <c r="Q674" s="1297"/>
      <c r="R674" s="1297"/>
      <c r="S674" s="1297"/>
      <c r="T674" s="1297"/>
      <c r="U674" s="1297"/>
      <c r="V674" s="1297"/>
      <c r="W674" s="1297"/>
      <c r="X674" s="1297"/>
      <c r="Y674" s="1297"/>
      <c r="Z674" s="1297"/>
      <c r="AA674" s="1297"/>
      <c r="AB674" s="1297"/>
      <c r="AC674" s="1297"/>
    </row>
    <row r="675" ht="15.75" customHeight="1">
      <c r="A675" s="1296"/>
      <c r="B675" s="1532"/>
      <c r="C675" s="1297"/>
      <c r="D675" s="1533"/>
      <c r="E675" s="1296"/>
      <c r="F675" s="1296"/>
      <c r="G675" s="1534"/>
      <c r="H675" s="1534"/>
      <c r="I675" s="1535"/>
      <c r="J675" s="1296"/>
      <c r="K675" s="1296"/>
      <c r="L675" s="1297"/>
      <c r="M675" s="1297"/>
      <c r="N675" s="1297"/>
      <c r="O675" s="1296"/>
      <c r="P675" s="1297"/>
      <c r="Q675" s="1297"/>
      <c r="R675" s="1297"/>
      <c r="S675" s="1297"/>
      <c r="T675" s="1297"/>
      <c r="U675" s="1297"/>
      <c r="V675" s="1297"/>
      <c r="W675" s="1297"/>
      <c r="X675" s="1297"/>
      <c r="Y675" s="1297"/>
      <c r="Z675" s="1297"/>
      <c r="AA675" s="1297"/>
      <c r="AB675" s="1297"/>
      <c r="AC675" s="1297"/>
    </row>
    <row r="676" ht="15.75" customHeight="1">
      <c r="A676" s="1296"/>
      <c r="B676" s="1532"/>
      <c r="C676" s="1297"/>
      <c r="D676" s="1533"/>
      <c r="E676" s="1296"/>
      <c r="F676" s="1296"/>
      <c r="G676" s="1534"/>
      <c r="H676" s="1534"/>
      <c r="I676" s="1535"/>
      <c r="J676" s="1296"/>
      <c r="K676" s="1296"/>
      <c r="L676" s="1297"/>
      <c r="M676" s="1297"/>
      <c r="N676" s="1297"/>
      <c r="O676" s="1296"/>
      <c r="P676" s="1297"/>
      <c r="Q676" s="1297"/>
      <c r="R676" s="1297"/>
      <c r="S676" s="1297"/>
      <c r="T676" s="1297"/>
      <c r="U676" s="1297"/>
      <c r="V676" s="1297"/>
      <c r="W676" s="1297"/>
      <c r="X676" s="1297"/>
      <c r="Y676" s="1297"/>
      <c r="Z676" s="1297"/>
      <c r="AA676" s="1297"/>
      <c r="AB676" s="1297"/>
      <c r="AC676" s="1297"/>
    </row>
    <row r="677" ht="15.75" customHeight="1">
      <c r="A677" s="1296"/>
      <c r="B677" s="1532"/>
      <c r="C677" s="1297"/>
      <c r="D677" s="1533"/>
      <c r="E677" s="1296"/>
      <c r="F677" s="1296"/>
      <c r="G677" s="1534"/>
      <c r="H677" s="1534"/>
      <c r="I677" s="1535"/>
      <c r="J677" s="1296"/>
      <c r="K677" s="1296"/>
      <c r="L677" s="1297"/>
      <c r="M677" s="1297"/>
      <c r="N677" s="1297"/>
      <c r="O677" s="1296"/>
      <c r="P677" s="1297"/>
      <c r="Q677" s="1297"/>
      <c r="R677" s="1297"/>
      <c r="S677" s="1297"/>
      <c r="T677" s="1297"/>
      <c r="U677" s="1297"/>
      <c r="V677" s="1297"/>
      <c r="W677" s="1297"/>
      <c r="X677" s="1297"/>
      <c r="Y677" s="1297"/>
      <c r="Z677" s="1297"/>
      <c r="AA677" s="1297"/>
      <c r="AB677" s="1297"/>
      <c r="AC677" s="1297"/>
    </row>
    <row r="678" ht="15.75" customHeight="1">
      <c r="A678" s="1296"/>
      <c r="B678" s="1532"/>
      <c r="C678" s="1297"/>
      <c r="D678" s="1533"/>
      <c r="E678" s="1296"/>
      <c r="F678" s="1296"/>
      <c r="G678" s="1534"/>
      <c r="H678" s="1534"/>
      <c r="I678" s="1535"/>
      <c r="J678" s="1296"/>
      <c r="K678" s="1296"/>
      <c r="L678" s="1297"/>
      <c r="M678" s="1297"/>
      <c r="N678" s="1297"/>
      <c r="O678" s="1296"/>
      <c r="P678" s="1297"/>
      <c r="Q678" s="1297"/>
      <c r="R678" s="1297"/>
      <c r="S678" s="1297"/>
      <c r="T678" s="1297"/>
      <c r="U678" s="1297"/>
      <c r="V678" s="1297"/>
      <c r="W678" s="1297"/>
      <c r="X678" s="1297"/>
      <c r="Y678" s="1297"/>
      <c r="Z678" s="1297"/>
      <c r="AA678" s="1297"/>
      <c r="AB678" s="1297"/>
      <c r="AC678" s="1297"/>
    </row>
    <row r="679" ht="15.75" customHeight="1">
      <c r="A679" s="1296"/>
      <c r="B679" s="1532"/>
      <c r="C679" s="1297"/>
      <c r="D679" s="1533"/>
      <c r="E679" s="1296"/>
      <c r="F679" s="1296"/>
      <c r="G679" s="1534"/>
      <c r="H679" s="1534"/>
      <c r="I679" s="1535"/>
      <c r="J679" s="1296"/>
      <c r="K679" s="1296"/>
      <c r="L679" s="1297"/>
      <c r="M679" s="1297"/>
      <c r="N679" s="1297"/>
      <c r="O679" s="1296"/>
      <c r="P679" s="1297"/>
      <c r="Q679" s="1297"/>
      <c r="R679" s="1297"/>
      <c r="S679" s="1297"/>
      <c r="T679" s="1297"/>
      <c r="U679" s="1297"/>
      <c r="V679" s="1297"/>
      <c r="W679" s="1297"/>
      <c r="X679" s="1297"/>
      <c r="Y679" s="1297"/>
      <c r="Z679" s="1297"/>
      <c r="AA679" s="1297"/>
      <c r="AB679" s="1297"/>
      <c r="AC679" s="1297"/>
    </row>
    <row r="680" ht="15.75" customHeight="1">
      <c r="A680" s="1296"/>
      <c r="B680" s="1532"/>
      <c r="C680" s="1297"/>
      <c r="D680" s="1533"/>
      <c r="E680" s="1296"/>
      <c r="F680" s="1296"/>
      <c r="G680" s="1534"/>
      <c r="H680" s="1534"/>
      <c r="I680" s="1535"/>
      <c r="J680" s="1296"/>
      <c r="K680" s="1296"/>
      <c r="L680" s="1297"/>
      <c r="M680" s="1297"/>
      <c r="N680" s="1297"/>
      <c r="O680" s="1296"/>
      <c r="P680" s="1297"/>
      <c r="Q680" s="1297"/>
      <c r="R680" s="1297"/>
      <c r="S680" s="1297"/>
      <c r="T680" s="1297"/>
      <c r="U680" s="1297"/>
      <c r="V680" s="1297"/>
      <c r="W680" s="1297"/>
      <c r="X680" s="1297"/>
      <c r="Y680" s="1297"/>
      <c r="Z680" s="1297"/>
      <c r="AA680" s="1297"/>
      <c r="AB680" s="1297"/>
      <c r="AC680" s="1297"/>
    </row>
    <row r="681" ht="15.75" customHeight="1">
      <c r="A681" s="1296"/>
      <c r="B681" s="1532"/>
      <c r="C681" s="1297"/>
      <c r="D681" s="1533"/>
      <c r="E681" s="1296"/>
      <c r="F681" s="1296"/>
      <c r="G681" s="1534"/>
      <c r="H681" s="1534"/>
      <c r="I681" s="1535"/>
      <c r="J681" s="1296"/>
      <c r="K681" s="1296"/>
      <c r="L681" s="1297"/>
      <c r="M681" s="1297"/>
      <c r="N681" s="1297"/>
      <c r="O681" s="1296"/>
      <c r="P681" s="1297"/>
      <c r="Q681" s="1297"/>
      <c r="R681" s="1297"/>
      <c r="S681" s="1297"/>
      <c r="T681" s="1297"/>
      <c r="U681" s="1297"/>
      <c r="V681" s="1297"/>
      <c r="W681" s="1297"/>
      <c r="X681" s="1297"/>
      <c r="Y681" s="1297"/>
      <c r="Z681" s="1297"/>
      <c r="AA681" s="1297"/>
      <c r="AB681" s="1297"/>
      <c r="AC681" s="1297"/>
    </row>
    <row r="682" ht="15.75" customHeight="1">
      <c r="A682" s="1296"/>
      <c r="B682" s="1532"/>
      <c r="C682" s="1297"/>
      <c r="D682" s="1533"/>
      <c r="E682" s="1296"/>
      <c r="F682" s="1296"/>
      <c r="G682" s="1534"/>
      <c r="H682" s="1534"/>
      <c r="I682" s="1535"/>
      <c r="J682" s="1296"/>
      <c r="K682" s="1296"/>
      <c r="L682" s="1297"/>
      <c r="M682" s="1297"/>
      <c r="N682" s="1297"/>
      <c r="O682" s="1296"/>
      <c r="P682" s="1297"/>
      <c r="Q682" s="1297"/>
      <c r="R682" s="1297"/>
      <c r="S682" s="1297"/>
      <c r="T682" s="1297"/>
      <c r="U682" s="1297"/>
      <c r="V682" s="1297"/>
      <c r="W682" s="1297"/>
      <c r="X682" s="1297"/>
      <c r="Y682" s="1297"/>
      <c r="Z682" s="1297"/>
      <c r="AA682" s="1297"/>
      <c r="AB682" s="1297"/>
      <c r="AC682" s="1297"/>
    </row>
    <row r="683" ht="15.75" customHeight="1">
      <c r="A683" s="1296"/>
      <c r="B683" s="1532"/>
      <c r="C683" s="1297"/>
      <c r="D683" s="1533"/>
      <c r="E683" s="1296"/>
      <c r="F683" s="1296"/>
      <c r="G683" s="1534"/>
      <c r="H683" s="1534"/>
      <c r="I683" s="1535"/>
      <c r="J683" s="1296"/>
      <c r="K683" s="1296"/>
      <c r="L683" s="1297"/>
      <c r="M683" s="1297"/>
      <c r="N683" s="1297"/>
      <c r="O683" s="1296"/>
      <c r="P683" s="1297"/>
      <c r="Q683" s="1297"/>
      <c r="R683" s="1297"/>
      <c r="S683" s="1297"/>
      <c r="T683" s="1297"/>
      <c r="U683" s="1297"/>
      <c r="V683" s="1297"/>
      <c r="W683" s="1297"/>
      <c r="X683" s="1297"/>
      <c r="Y683" s="1297"/>
      <c r="Z683" s="1297"/>
      <c r="AA683" s="1297"/>
      <c r="AB683" s="1297"/>
      <c r="AC683" s="1297"/>
    </row>
    <row r="684" ht="15.75" customHeight="1">
      <c r="A684" s="1296"/>
      <c r="B684" s="1532"/>
      <c r="C684" s="1297"/>
      <c r="D684" s="1533"/>
      <c r="E684" s="1296"/>
      <c r="F684" s="1296"/>
      <c r="G684" s="1534"/>
      <c r="H684" s="1534"/>
      <c r="I684" s="1535"/>
      <c r="J684" s="1296"/>
      <c r="K684" s="1296"/>
      <c r="L684" s="1297"/>
      <c r="M684" s="1297"/>
      <c r="N684" s="1297"/>
      <c r="O684" s="1296"/>
      <c r="P684" s="1297"/>
      <c r="Q684" s="1297"/>
      <c r="R684" s="1297"/>
      <c r="S684" s="1297"/>
      <c r="T684" s="1297"/>
      <c r="U684" s="1297"/>
      <c r="V684" s="1297"/>
      <c r="W684" s="1297"/>
      <c r="X684" s="1297"/>
      <c r="Y684" s="1297"/>
      <c r="Z684" s="1297"/>
      <c r="AA684" s="1297"/>
      <c r="AB684" s="1297"/>
      <c r="AC684" s="1297"/>
    </row>
    <row r="685" ht="15.75" customHeight="1">
      <c r="A685" s="1296"/>
      <c r="B685" s="1532"/>
      <c r="C685" s="1297"/>
      <c r="D685" s="1533"/>
      <c r="E685" s="1296"/>
      <c r="F685" s="1296"/>
      <c r="G685" s="1534"/>
      <c r="H685" s="1534"/>
      <c r="I685" s="1535"/>
      <c r="J685" s="1296"/>
      <c r="K685" s="1296"/>
      <c r="L685" s="1297"/>
      <c r="M685" s="1297"/>
      <c r="N685" s="1297"/>
      <c r="O685" s="1296"/>
      <c r="P685" s="1297"/>
      <c r="Q685" s="1297"/>
      <c r="R685" s="1297"/>
      <c r="S685" s="1297"/>
      <c r="T685" s="1297"/>
      <c r="U685" s="1297"/>
      <c r="V685" s="1297"/>
      <c r="W685" s="1297"/>
      <c r="X685" s="1297"/>
      <c r="Y685" s="1297"/>
      <c r="Z685" s="1297"/>
      <c r="AA685" s="1297"/>
      <c r="AB685" s="1297"/>
      <c r="AC685" s="1297"/>
    </row>
    <row r="686" ht="15.75" customHeight="1">
      <c r="A686" s="1296"/>
      <c r="B686" s="1532"/>
      <c r="C686" s="1297"/>
      <c r="D686" s="1533"/>
      <c r="E686" s="1296"/>
      <c r="F686" s="1296"/>
      <c r="G686" s="1534"/>
      <c r="H686" s="1534"/>
      <c r="I686" s="1535"/>
      <c r="J686" s="1296"/>
      <c r="K686" s="1296"/>
      <c r="L686" s="1297"/>
      <c r="M686" s="1297"/>
      <c r="N686" s="1297"/>
      <c r="O686" s="1296"/>
      <c r="P686" s="1297"/>
      <c r="Q686" s="1297"/>
      <c r="R686" s="1297"/>
      <c r="S686" s="1297"/>
      <c r="T686" s="1297"/>
      <c r="U686" s="1297"/>
      <c r="V686" s="1297"/>
      <c r="W686" s="1297"/>
      <c r="X686" s="1297"/>
      <c r="Y686" s="1297"/>
      <c r="Z686" s="1297"/>
      <c r="AA686" s="1297"/>
      <c r="AB686" s="1297"/>
      <c r="AC686" s="1297"/>
    </row>
    <row r="687" ht="15.75" customHeight="1">
      <c r="A687" s="1296"/>
      <c r="B687" s="1532"/>
      <c r="C687" s="1297"/>
      <c r="D687" s="1533"/>
      <c r="E687" s="1296"/>
      <c r="F687" s="1296"/>
      <c r="G687" s="1534"/>
      <c r="H687" s="1534"/>
      <c r="I687" s="1535"/>
      <c r="J687" s="1296"/>
      <c r="K687" s="1296"/>
      <c r="L687" s="1297"/>
      <c r="M687" s="1297"/>
      <c r="N687" s="1297"/>
      <c r="O687" s="1296"/>
      <c r="P687" s="1297"/>
      <c r="Q687" s="1297"/>
      <c r="R687" s="1297"/>
      <c r="S687" s="1297"/>
      <c r="T687" s="1297"/>
      <c r="U687" s="1297"/>
      <c r="V687" s="1297"/>
      <c r="W687" s="1297"/>
      <c r="X687" s="1297"/>
      <c r="Y687" s="1297"/>
      <c r="Z687" s="1297"/>
      <c r="AA687" s="1297"/>
      <c r="AB687" s="1297"/>
      <c r="AC687" s="1297"/>
    </row>
    <row r="688" ht="15.75" customHeight="1">
      <c r="A688" s="1296"/>
      <c r="B688" s="1532"/>
      <c r="C688" s="1297"/>
      <c r="D688" s="1533"/>
      <c r="E688" s="1296"/>
      <c r="F688" s="1296"/>
      <c r="G688" s="1534"/>
      <c r="H688" s="1534"/>
      <c r="I688" s="1535"/>
      <c r="J688" s="1296"/>
      <c r="K688" s="1296"/>
      <c r="L688" s="1297"/>
      <c r="M688" s="1297"/>
      <c r="N688" s="1297"/>
      <c r="O688" s="1296"/>
      <c r="P688" s="1297"/>
      <c r="Q688" s="1297"/>
      <c r="R688" s="1297"/>
      <c r="S688" s="1297"/>
      <c r="T688" s="1297"/>
      <c r="U688" s="1297"/>
      <c r="V688" s="1297"/>
      <c r="W688" s="1297"/>
      <c r="X688" s="1297"/>
      <c r="Y688" s="1297"/>
      <c r="Z688" s="1297"/>
      <c r="AA688" s="1297"/>
      <c r="AB688" s="1297"/>
      <c r="AC688" s="1297"/>
    </row>
    <row r="689" ht="15.75" customHeight="1">
      <c r="A689" s="1296"/>
      <c r="B689" s="1532"/>
      <c r="C689" s="1297"/>
      <c r="D689" s="1533"/>
      <c r="E689" s="1296"/>
      <c r="F689" s="1296"/>
      <c r="G689" s="1534"/>
      <c r="H689" s="1534"/>
      <c r="I689" s="1535"/>
      <c r="J689" s="1296"/>
      <c r="K689" s="1296"/>
      <c r="L689" s="1297"/>
      <c r="M689" s="1297"/>
      <c r="N689" s="1297"/>
      <c r="O689" s="1296"/>
      <c r="P689" s="1297"/>
      <c r="Q689" s="1297"/>
      <c r="R689" s="1297"/>
      <c r="S689" s="1297"/>
      <c r="T689" s="1297"/>
      <c r="U689" s="1297"/>
      <c r="V689" s="1297"/>
      <c r="W689" s="1297"/>
      <c r="X689" s="1297"/>
      <c r="Y689" s="1297"/>
      <c r="Z689" s="1297"/>
      <c r="AA689" s="1297"/>
      <c r="AB689" s="1297"/>
      <c r="AC689" s="1297"/>
    </row>
    <row r="690" ht="15.75" customHeight="1">
      <c r="A690" s="1296"/>
      <c r="B690" s="1532"/>
      <c r="C690" s="1297"/>
      <c r="D690" s="1533"/>
      <c r="E690" s="1296"/>
      <c r="F690" s="1296"/>
      <c r="G690" s="1534"/>
      <c r="H690" s="1534"/>
      <c r="I690" s="1535"/>
      <c r="J690" s="1296"/>
      <c r="K690" s="1296"/>
      <c r="L690" s="1297"/>
      <c r="M690" s="1297"/>
      <c r="N690" s="1297"/>
      <c r="O690" s="1296"/>
      <c r="P690" s="1297"/>
      <c r="Q690" s="1297"/>
      <c r="R690" s="1297"/>
      <c r="S690" s="1297"/>
      <c r="T690" s="1297"/>
      <c r="U690" s="1297"/>
      <c r="V690" s="1297"/>
      <c r="W690" s="1297"/>
      <c r="X690" s="1297"/>
      <c r="Y690" s="1297"/>
      <c r="Z690" s="1297"/>
      <c r="AA690" s="1297"/>
      <c r="AB690" s="1297"/>
      <c r="AC690" s="1297"/>
    </row>
    <row r="691" ht="15.75" customHeight="1">
      <c r="A691" s="1296"/>
      <c r="B691" s="1532"/>
      <c r="C691" s="1297"/>
      <c r="D691" s="1533"/>
      <c r="E691" s="1296"/>
      <c r="F691" s="1296"/>
      <c r="G691" s="1534"/>
      <c r="H691" s="1534"/>
      <c r="I691" s="1535"/>
      <c r="J691" s="1296"/>
      <c r="K691" s="1296"/>
      <c r="L691" s="1297"/>
      <c r="M691" s="1297"/>
      <c r="N691" s="1297"/>
      <c r="O691" s="1296"/>
      <c r="P691" s="1297"/>
      <c r="Q691" s="1297"/>
      <c r="R691" s="1297"/>
      <c r="S691" s="1297"/>
      <c r="T691" s="1297"/>
      <c r="U691" s="1297"/>
      <c r="V691" s="1297"/>
      <c r="W691" s="1297"/>
      <c r="X691" s="1297"/>
      <c r="Y691" s="1297"/>
      <c r="Z691" s="1297"/>
      <c r="AA691" s="1297"/>
      <c r="AB691" s="1297"/>
      <c r="AC691" s="1297"/>
    </row>
    <row r="692" ht="15.75" customHeight="1">
      <c r="A692" s="1296"/>
      <c r="B692" s="1532"/>
      <c r="C692" s="1297"/>
      <c r="D692" s="1533"/>
      <c r="E692" s="1296"/>
      <c r="F692" s="1296"/>
      <c r="G692" s="1534"/>
      <c r="H692" s="1534"/>
      <c r="I692" s="1535"/>
      <c r="J692" s="1296"/>
      <c r="K692" s="1296"/>
      <c r="L692" s="1297"/>
      <c r="M692" s="1297"/>
      <c r="N692" s="1297"/>
      <c r="O692" s="1296"/>
      <c r="P692" s="1297"/>
      <c r="Q692" s="1297"/>
      <c r="R692" s="1297"/>
      <c r="S692" s="1297"/>
      <c r="T692" s="1297"/>
      <c r="U692" s="1297"/>
      <c r="V692" s="1297"/>
      <c r="W692" s="1297"/>
      <c r="X692" s="1297"/>
      <c r="Y692" s="1297"/>
      <c r="Z692" s="1297"/>
      <c r="AA692" s="1297"/>
      <c r="AB692" s="1297"/>
      <c r="AC692" s="1297"/>
    </row>
    <row r="693" ht="15.75" customHeight="1">
      <c r="A693" s="1296"/>
      <c r="B693" s="1532"/>
      <c r="C693" s="1297"/>
      <c r="D693" s="1533"/>
      <c r="E693" s="1296"/>
      <c r="F693" s="1296"/>
      <c r="G693" s="1534"/>
      <c r="H693" s="1534"/>
      <c r="I693" s="1535"/>
      <c r="J693" s="1296"/>
      <c r="K693" s="1296"/>
      <c r="L693" s="1297"/>
      <c r="M693" s="1297"/>
      <c r="N693" s="1297"/>
      <c r="O693" s="1296"/>
      <c r="P693" s="1297"/>
      <c r="Q693" s="1297"/>
      <c r="R693" s="1297"/>
      <c r="S693" s="1297"/>
      <c r="T693" s="1297"/>
      <c r="U693" s="1297"/>
      <c r="V693" s="1297"/>
      <c r="W693" s="1297"/>
      <c r="X693" s="1297"/>
      <c r="Y693" s="1297"/>
      <c r="Z693" s="1297"/>
      <c r="AA693" s="1297"/>
      <c r="AB693" s="1297"/>
      <c r="AC693" s="1297"/>
    </row>
    <row r="694" ht="15.75" customHeight="1">
      <c r="A694" s="1296"/>
      <c r="B694" s="1532"/>
      <c r="C694" s="1297"/>
      <c r="D694" s="1533"/>
      <c r="E694" s="1296"/>
      <c r="F694" s="1296"/>
      <c r="G694" s="1534"/>
      <c r="H694" s="1534"/>
      <c r="I694" s="1535"/>
      <c r="J694" s="1296"/>
      <c r="K694" s="1296"/>
      <c r="L694" s="1297"/>
      <c r="M694" s="1297"/>
      <c r="N694" s="1297"/>
      <c r="O694" s="1296"/>
      <c r="P694" s="1297"/>
      <c r="Q694" s="1297"/>
      <c r="R694" s="1297"/>
      <c r="S694" s="1297"/>
      <c r="T694" s="1297"/>
      <c r="U694" s="1297"/>
      <c r="V694" s="1297"/>
      <c r="W694" s="1297"/>
      <c r="X694" s="1297"/>
      <c r="Y694" s="1297"/>
      <c r="Z694" s="1297"/>
      <c r="AA694" s="1297"/>
      <c r="AB694" s="1297"/>
      <c r="AC694" s="1297"/>
    </row>
    <row r="695" ht="15.75" customHeight="1">
      <c r="A695" s="1296"/>
      <c r="B695" s="1532"/>
      <c r="C695" s="1297"/>
      <c r="D695" s="1533"/>
      <c r="E695" s="1296"/>
      <c r="F695" s="1296"/>
      <c r="G695" s="1534"/>
      <c r="H695" s="1534"/>
      <c r="I695" s="1535"/>
      <c r="J695" s="1296"/>
      <c r="K695" s="1296"/>
      <c r="L695" s="1297"/>
      <c r="M695" s="1297"/>
      <c r="N695" s="1297"/>
      <c r="O695" s="1296"/>
      <c r="P695" s="1297"/>
      <c r="Q695" s="1297"/>
      <c r="R695" s="1297"/>
      <c r="S695" s="1297"/>
      <c r="T695" s="1297"/>
      <c r="U695" s="1297"/>
      <c r="V695" s="1297"/>
      <c r="W695" s="1297"/>
      <c r="X695" s="1297"/>
      <c r="Y695" s="1297"/>
      <c r="Z695" s="1297"/>
      <c r="AA695" s="1297"/>
      <c r="AB695" s="1297"/>
      <c r="AC695" s="1297"/>
    </row>
    <row r="696" ht="15.75" customHeight="1">
      <c r="A696" s="1296"/>
      <c r="B696" s="1532"/>
      <c r="C696" s="1297"/>
      <c r="D696" s="1533"/>
      <c r="E696" s="1296"/>
      <c r="F696" s="1296"/>
      <c r="G696" s="1534"/>
      <c r="H696" s="1534"/>
      <c r="I696" s="1535"/>
      <c r="J696" s="1296"/>
      <c r="K696" s="1296"/>
      <c r="L696" s="1297"/>
      <c r="M696" s="1297"/>
      <c r="N696" s="1297"/>
      <c r="O696" s="1296"/>
      <c r="P696" s="1297"/>
      <c r="Q696" s="1297"/>
      <c r="R696" s="1297"/>
      <c r="S696" s="1297"/>
      <c r="T696" s="1297"/>
      <c r="U696" s="1297"/>
      <c r="V696" s="1297"/>
      <c r="W696" s="1297"/>
      <c r="X696" s="1297"/>
      <c r="Y696" s="1297"/>
      <c r="Z696" s="1297"/>
      <c r="AA696" s="1297"/>
      <c r="AB696" s="1297"/>
      <c r="AC696" s="1297"/>
    </row>
    <row r="697" ht="15.75" customHeight="1">
      <c r="A697" s="1296"/>
      <c r="B697" s="1532"/>
      <c r="C697" s="1297"/>
      <c r="D697" s="1533"/>
      <c r="E697" s="1296"/>
      <c r="F697" s="1296"/>
      <c r="G697" s="1534"/>
      <c r="H697" s="1534"/>
      <c r="I697" s="1535"/>
      <c r="J697" s="1296"/>
      <c r="K697" s="1296"/>
      <c r="L697" s="1297"/>
      <c r="M697" s="1297"/>
      <c r="N697" s="1297"/>
      <c r="O697" s="1296"/>
      <c r="P697" s="1297"/>
      <c r="Q697" s="1297"/>
      <c r="R697" s="1297"/>
      <c r="S697" s="1297"/>
      <c r="T697" s="1297"/>
      <c r="U697" s="1297"/>
      <c r="V697" s="1297"/>
      <c r="W697" s="1297"/>
      <c r="X697" s="1297"/>
      <c r="Y697" s="1297"/>
      <c r="Z697" s="1297"/>
      <c r="AA697" s="1297"/>
      <c r="AB697" s="1297"/>
      <c r="AC697" s="1297"/>
    </row>
    <row r="698" ht="15.75" customHeight="1">
      <c r="A698" s="1296"/>
      <c r="B698" s="1532"/>
      <c r="C698" s="1297"/>
      <c r="D698" s="1533"/>
      <c r="E698" s="1296"/>
      <c r="F698" s="1296"/>
      <c r="G698" s="1534"/>
      <c r="H698" s="1534"/>
      <c r="I698" s="1535"/>
      <c r="J698" s="1296"/>
      <c r="K698" s="1296"/>
      <c r="L698" s="1297"/>
      <c r="M698" s="1297"/>
      <c r="N698" s="1297"/>
      <c r="O698" s="1296"/>
      <c r="P698" s="1297"/>
      <c r="Q698" s="1297"/>
      <c r="R698" s="1297"/>
      <c r="S698" s="1297"/>
      <c r="T698" s="1297"/>
      <c r="U698" s="1297"/>
      <c r="V698" s="1297"/>
      <c r="W698" s="1297"/>
      <c r="X698" s="1297"/>
      <c r="Y698" s="1297"/>
      <c r="Z698" s="1297"/>
      <c r="AA698" s="1297"/>
      <c r="AB698" s="1297"/>
      <c r="AC698" s="1297"/>
    </row>
    <row r="699" ht="15.75" customHeight="1">
      <c r="A699" s="1296"/>
      <c r="B699" s="1532"/>
      <c r="C699" s="1297"/>
      <c r="D699" s="1533"/>
      <c r="E699" s="1296"/>
      <c r="F699" s="1296"/>
      <c r="G699" s="1534"/>
      <c r="H699" s="1534"/>
      <c r="I699" s="1535"/>
      <c r="J699" s="1296"/>
      <c r="K699" s="1296"/>
      <c r="L699" s="1297"/>
      <c r="M699" s="1297"/>
      <c r="N699" s="1297"/>
      <c r="O699" s="1296"/>
      <c r="P699" s="1297"/>
      <c r="Q699" s="1297"/>
      <c r="R699" s="1297"/>
      <c r="S699" s="1297"/>
      <c r="T699" s="1297"/>
      <c r="U699" s="1297"/>
      <c r="V699" s="1297"/>
      <c r="W699" s="1297"/>
      <c r="X699" s="1297"/>
      <c r="Y699" s="1297"/>
      <c r="Z699" s="1297"/>
      <c r="AA699" s="1297"/>
      <c r="AB699" s="1297"/>
      <c r="AC699" s="1297"/>
    </row>
    <row r="700" ht="15.75" customHeight="1">
      <c r="A700" s="1296"/>
      <c r="B700" s="1532"/>
      <c r="C700" s="1297"/>
      <c r="D700" s="1533"/>
      <c r="E700" s="1296"/>
      <c r="F700" s="1296"/>
      <c r="G700" s="1534"/>
      <c r="H700" s="1534"/>
      <c r="I700" s="1535"/>
      <c r="J700" s="1296"/>
      <c r="K700" s="1296"/>
      <c r="L700" s="1297"/>
      <c r="M700" s="1297"/>
      <c r="N700" s="1297"/>
      <c r="O700" s="1296"/>
      <c r="P700" s="1297"/>
      <c r="Q700" s="1297"/>
      <c r="R700" s="1297"/>
      <c r="S700" s="1297"/>
      <c r="T700" s="1297"/>
      <c r="U700" s="1297"/>
      <c r="V700" s="1297"/>
      <c r="W700" s="1297"/>
      <c r="X700" s="1297"/>
      <c r="Y700" s="1297"/>
      <c r="Z700" s="1297"/>
      <c r="AA700" s="1297"/>
      <c r="AB700" s="1297"/>
      <c r="AC700" s="1297"/>
    </row>
    <row r="701" ht="15.75" customHeight="1">
      <c r="A701" s="1296"/>
      <c r="B701" s="1532"/>
      <c r="C701" s="1297"/>
      <c r="D701" s="1533"/>
      <c r="E701" s="1296"/>
      <c r="F701" s="1296"/>
      <c r="G701" s="1534"/>
      <c r="H701" s="1534"/>
      <c r="I701" s="1535"/>
      <c r="J701" s="1296"/>
      <c r="K701" s="1296"/>
      <c r="L701" s="1297"/>
      <c r="M701" s="1297"/>
      <c r="N701" s="1297"/>
      <c r="O701" s="1296"/>
      <c r="P701" s="1297"/>
      <c r="Q701" s="1297"/>
      <c r="R701" s="1297"/>
      <c r="S701" s="1297"/>
      <c r="T701" s="1297"/>
      <c r="U701" s="1297"/>
      <c r="V701" s="1297"/>
      <c r="W701" s="1297"/>
      <c r="X701" s="1297"/>
      <c r="Y701" s="1297"/>
      <c r="Z701" s="1297"/>
      <c r="AA701" s="1297"/>
      <c r="AB701" s="1297"/>
      <c r="AC701" s="1297"/>
    </row>
    <row r="702" ht="15.75" customHeight="1">
      <c r="A702" s="1296"/>
      <c r="B702" s="1532"/>
      <c r="C702" s="1297"/>
      <c r="D702" s="1533"/>
      <c r="E702" s="1296"/>
      <c r="F702" s="1296"/>
      <c r="G702" s="1534"/>
      <c r="H702" s="1534"/>
      <c r="I702" s="1535"/>
      <c r="J702" s="1296"/>
      <c r="K702" s="1296"/>
      <c r="L702" s="1297"/>
      <c r="M702" s="1297"/>
      <c r="N702" s="1297"/>
      <c r="O702" s="1296"/>
      <c r="P702" s="1297"/>
      <c r="Q702" s="1297"/>
      <c r="R702" s="1297"/>
      <c r="S702" s="1297"/>
      <c r="T702" s="1297"/>
      <c r="U702" s="1297"/>
      <c r="V702" s="1297"/>
      <c r="W702" s="1297"/>
      <c r="X702" s="1297"/>
      <c r="Y702" s="1297"/>
      <c r="Z702" s="1297"/>
      <c r="AA702" s="1297"/>
      <c r="AB702" s="1297"/>
      <c r="AC702" s="1297"/>
    </row>
    <row r="703" ht="15.75" customHeight="1">
      <c r="A703" s="1296"/>
      <c r="B703" s="1532"/>
      <c r="C703" s="1297"/>
      <c r="D703" s="1533"/>
      <c r="E703" s="1296"/>
      <c r="F703" s="1296"/>
      <c r="G703" s="1534"/>
      <c r="H703" s="1534"/>
      <c r="I703" s="1535"/>
      <c r="J703" s="1296"/>
      <c r="K703" s="1296"/>
      <c r="L703" s="1297"/>
      <c r="M703" s="1297"/>
      <c r="N703" s="1297"/>
      <c r="O703" s="1296"/>
      <c r="P703" s="1297"/>
      <c r="Q703" s="1297"/>
      <c r="R703" s="1297"/>
      <c r="S703" s="1297"/>
      <c r="T703" s="1297"/>
      <c r="U703" s="1297"/>
      <c r="V703" s="1297"/>
      <c r="W703" s="1297"/>
      <c r="X703" s="1297"/>
      <c r="Y703" s="1297"/>
      <c r="Z703" s="1297"/>
      <c r="AA703" s="1297"/>
      <c r="AB703" s="1297"/>
      <c r="AC703" s="1297"/>
    </row>
    <row r="704" ht="15.75" customHeight="1">
      <c r="A704" s="1296"/>
      <c r="B704" s="1532"/>
      <c r="C704" s="1297"/>
      <c r="D704" s="1533"/>
      <c r="E704" s="1296"/>
      <c r="F704" s="1296"/>
      <c r="G704" s="1534"/>
      <c r="H704" s="1534"/>
      <c r="I704" s="1535"/>
      <c r="J704" s="1296"/>
      <c r="K704" s="1296"/>
      <c r="L704" s="1297"/>
      <c r="M704" s="1297"/>
      <c r="N704" s="1297"/>
      <c r="O704" s="1296"/>
      <c r="P704" s="1297"/>
      <c r="Q704" s="1297"/>
      <c r="R704" s="1297"/>
      <c r="S704" s="1297"/>
      <c r="T704" s="1297"/>
      <c r="U704" s="1297"/>
      <c r="V704" s="1297"/>
      <c r="W704" s="1297"/>
      <c r="X704" s="1297"/>
      <c r="Y704" s="1297"/>
      <c r="Z704" s="1297"/>
      <c r="AA704" s="1297"/>
      <c r="AB704" s="1297"/>
      <c r="AC704" s="1297"/>
    </row>
    <row r="705" ht="15.75" customHeight="1">
      <c r="A705" s="1296"/>
      <c r="B705" s="1532"/>
      <c r="C705" s="1297"/>
      <c r="D705" s="1533"/>
      <c r="E705" s="1296"/>
      <c r="F705" s="1296"/>
      <c r="G705" s="1534"/>
      <c r="H705" s="1534"/>
      <c r="I705" s="1535"/>
      <c r="J705" s="1296"/>
      <c r="K705" s="1296"/>
      <c r="L705" s="1297"/>
      <c r="M705" s="1297"/>
      <c r="N705" s="1297"/>
      <c r="O705" s="1296"/>
      <c r="P705" s="1297"/>
      <c r="Q705" s="1297"/>
      <c r="R705" s="1297"/>
      <c r="S705" s="1297"/>
      <c r="T705" s="1297"/>
      <c r="U705" s="1297"/>
      <c r="V705" s="1297"/>
      <c r="W705" s="1297"/>
      <c r="X705" s="1297"/>
      <c r="Y705" s="1297"/>
      <c r="Z705" s="1297"/>
      <c r="AA705" s="1297"/>
      <c r="AB705" s="1297"/>
      <c r="AC705" s="1297"/>
    </row>
    <row r="706" ht="15.75" customHeight="1">
      <c r="A706" s="1296"/>
      <c r="B706" s="1532"/>
      <c r="C706" s="1297"/>
      <c r="D706" s="1533"/>
      <c r="E706" s="1296"/>
      <c r="F706" s="1296"/>
      <c r="G706" s="1534"/>
      <c r="H706" s="1534"/>
      <c r="I706" s="1535"/>
      <c r="J706" s="1296"/>
      <c r="K706" s="1296"/>
      <c r="L706" s="1297"/>
      <c r="M706" s="1297"/>
      <c r="N706" s="1297"/>
      <c r="O706" s="1296"/>
      <c r="P706" s="1297"/>
      <c r="Q706" s="1297"/>
      <c r="R706" s="1297"/>
      <c r="S706" s="1297"/>
      <c r="T706" s="1297"/>
      <c r="U706" s="1297"/>
      <c r="V706" s="1297"/>
      <c r="W706" s="1297"/>
      <c r="X706" s="1297"/>
      <c r="Y706" s="1297"/>
      <c r="Z706" s="1297"/>
      <c r="AA706" s="1297"/>
      <c r="AB706" s="1297"/>
      <c r="AC706" s="1297"/>
    </row>
    <row r="707" ht="15.75" customHeight="1">
      <c r="A707" s="1296"/>
      <c r="B707" s="1532"/>
      <c r="C707" s="1297"/>
      <c r="D707" s="1533"/>
      <c r="E707" s="1296"/>
      <c r="F707" s="1296"/>
      <c r="G707" s="1534"/>
      <c r="H707" s="1534"/>
      <c r="I707" s="1535"/>
      <c r="J707" s="1296"/>
      <c r="K707" s="1296"/>
      <c r="L707" s="1297"/>
      <c r="M707" s="1297"/>
      <c r="N707" s="1297"/>
      <c r="O707" s="1296"/>
      <c r="P707" s="1297"/>
      <c r="Q707" s="1297"/>
      <c r="R707" s="1297"/>
      <c r="S707" s="1297"/>
      <c r="T707" s="1297"/>
      <c r="U707" s="1297"/>
      <c r="V707" s="1297"/>
      <c r="W707" s="1297"/>
      <c r="X707" s="1297"/>
      <c r="Y707" s="1297"/>
      <c r="Z707" s="1297"/>
      <c r="AA707" s="1297"/>
      <c r="AB707" s="1297"/>
      <c r="AC707" s="1297"/>
    </row>
    <row r="708" ht="15.75" customHeight="1">
      <c r="A708" s="1296"/>
      <c r="B708" s="1532"/>
      <c r="C708" s="1297"/>
      <c r="D708" s="1533"/>
      <c r="E708" s="1296"/>
      <c r="F708" s="1296"/>
      <c r="G708" s="1534"/>
      <c r="H708" s="1534"/>
      <c r="I708" s="1535"/>
      <c r="J708" s="1296"/>
      <c r="K708" s="1296"/>
      <c r="L708" s="1297"/>
      <c r="M708" s="1297"/>
      <c r="N708" s="1297"/>
      <c r="O708" s="1296"/>
      <c r="P708" s="1297"/>
      <c r="Q708" s="1297"/>
      <c r="R708" s="1297"/>
      <c r="S708" s="1297"/>
      <c r="T708" s="1297"/>
      <c r="U708" s="1297"/>
      <c r="V708" s="1297"/>
      <c r="W708" s="1297"/>
      <c r="X708" s="1297"/>
      <c r="Y708" s="1297"/>
      <c r="Z708" s="1297"/>
      <c r="AA708" s="1297"/>
      <c r="AB708" s="1297"/>
      <c r="AC708" s="1297"/>
    </row>
    <row r="709" ht="15.75" customHeight="1">
      <c r="A709" s="1296"/>
      <c r="B709" s="1532"/>
      <c r="C709" s="1297"/>
      <c r="D709" s="1533"/>
      <c r="E709" s="1296"/>
      <c r="F709" s="1296"/>
      <c r="G709" s="1534"/>
      <c r="H709" s="1534"/>
      <c r="I709" s="1535"/>
      <c r="J709" s="1296"/>
      <c r="K709" s="1296"/>
      <c r="L709" s="1297"/>
      <c r="M709" s="1297"/>
      <c r="N709" s="1297"/>
      <c r="O709" s="1296"/>
      <c r="P709" s="1297"/>
      <c r="Q709" s="1297"/>
      <c r="R709" s="1297"/>
      <c r="S709" s="1297"/>
      <c r="T709" s="1297"/>
      <c r="U709" s="1297"/>
      <c r="V709" s="1297"/>
      <c r="W709" s="1297"/>
      <c r="X709" s="1297"/>
      <c r="Y709" s="1297"/>
      <c r="Z709" s="1297"/>
      <c r="AA709" s="1297"/>
      <c r="AB709" s="1297"/>
      <c r="AC709" s="1297"/>
    </row>
    <row r="710" ht="15.75" customHeight="1">
      <c r="A710" s="1296"/>
      <c r="B710" s="1532"/>
      <c r="C710" s="1297"/>
      <c r="D710" s="1533"/>
      <c r="E710" s="1296"/>
      <c r="F710" s="1296"/>
      <c r="G710" s="1534"/>
      <c r="H710" s="1534"/>
      <c r="I710" s="1535"/>
      <c r="J710" s="1296"/>
      <c r="K710" s="1296"/>
      <c r="L710" s="1297"/>
      <c r="M710" s="1297"/>
      <c r="N710" s="1297"/>
      <c r="O710" s="1296"/>
      <c r="P710" s="1297"/>
      <c r="Q710" s="1297"/>
      <c r="R710" s="1297"/>
      <c r="S710" s="1297"/>
      <c r="T710" s="1297"/>
      <c r="U710" s="1297"/>
      <c r="V710" s="1297"/>
      <c r="W710" s="1297"/>
      <c r="X710" s="1297"/>
      <c r="Y710" s="1297"/>
      <c r="Z710" s="1297"/>
      <c r="AA710" s="1297"/>
      <c r="AB710" s="1297"/>
      <c r="AC710" s="1297"/>
    </row>
    <row r="711" ht="15.75" customHeight="1">
      <c r="A711" s="1296"/>
      <c r="B711" s="1532"/>
      <c r="C711" s="1297"/>
      <c r="D711" s="1533"/>
      <c r="E711" s="1296"/>
      <c r="F711" s="1296"/>
      <c r="G711" s="1534"/>
      <c r="H711" s="1534"/>
      <c r="I711" s="1535"/>
      <c r="J711" s="1296"/>
      <c r="K711" s="1296"/>
      <c r="L711" s="1297"/>
      <c r="M711" s="1297"/>
      <c r="N711" s="1297"/>
      <c r="O711" s="1296"/>
      <c r="P711" s="1297"/>
      <c r="Q711" s="1297"/>
      <c r="R711" s="1297"/>
      <c r="S711" s="1297"/>
      <c r="T711" s="1297"/>
      <c r="U711" s="1297"/>
      <c r="V711" s="1297"/>
      <c r="W711" s="1297"/>
      <c r="X711" s="1297"/>
      <c r="Y711" s="1297"/>
      <c r="Z711" s="1297"/>
      <c r="AA711" s="1297"/>
      <c r="AB711" s="1297"/>
      <c r="AC711" s="1297"/>
    </row>
    <row r="712" ht="15.75" customHeight="1">
      <c r="A712" s="1296"/>
      <c r="B712" s="1532"/>
      <c r="C712" s="1297"/>
      <c r="D712" s="1533"/>
      <c r="E712" s="1296"/>
      <c r="F712" s="1296"/>
      <c r="G712" s="1534"/>
      <c r="H712" s="1534"/>
      <c r="I712" s="1535"/>
      <c r="J712" s="1296"/>
      <c r="K712" s="1296"/>
      <c r="L712" s="1297"/>
      <c r="M712" s="1297"/>
      <c r="N712" s="1297"/>
      <c r="O712" s="1296"/>
      <c r="P712" s="1297"/>
      <c r="Q712" s="1297"/>
      <c r="R712" s="1297"/>
      <c r="S712" s="1297"/>
      <c r="T712" s="1297"/>
      <c r="U712" s="1297"/>
      <c r="V712" s="1297"/>
      <c r="W712" s="1297"/>
      <c r="X712" s="1297"/>
      <c r="Y712" s="1297"/>
      <c r="Z712" s="1297"/>
      <c r="AA712" s="1297"/>
      <c r="AB712" s="1297"/>
      <c r="AC712" s="1297"/>
    </row>
    <row r="713" ht="15.75" customHeight="1">
      <c r="A713" s="1296"/>
      <c r="B713" s="1532"/>
      <c r="C713" s="1297"/>
      <c r="D713" s="1533"/>
      <c r="E713" s="1296"/>
      <c r="F713" s="1296"/>
      <c r="G713" s="1534"/>
      <c r="H713" s="1534"/>
      <c r="I713" s="1535"/>
      <c r="J713" s="1296"/>
      <c r="K713" s="1296"/>
      <c r="L713" s="1297"/>
      <c r="M713" s="1297"/>
      <c r="N713" s="1297"/>
      <c r="O713" s="1296"/>
      <c r="P713" s="1297"/>
      <c r="Q713" s="1297"/>
      <c r="R713" s="1297"/>
      <c r="S713" s="1297"/>
      <c r="T713" s="1297"/>
      <c r="U713" s="1297"/>
      <c r="V713" s="1297"/>
      <c r="W713" s="1297"/>
      <c r="X713" s="1297"/>
      <c r="Y713" s="1297"/>
      <c r="Z713" s="1297"/>
      <c r="AA713" s="1297"/>
      <c r="AB713" s="1297"/>
      <c r="AC713" s="1297"/>
    </row>
    <row r="714" ht="15.75" customHeight="1">
      <c r="A714" s="1296"/>
      <c r="B714" s="1532"/>
      <c r="C714" s="1297"/>
      <c r="D714" s="1533"/>
      <c r="E714" s="1296"/>
      <c r="F714" s="1296"/>
      <c r="G714" s="1534"/>
      <c r="H714" s="1534"/>
      <c r="I714" s="1535"/>
      <c r="J714" s="1296"/>
      <c r="K714" s="1296"/>
      <c r="L714" s="1297"/>
      <c r="M714" s="1297"/>
      <c r="N714" s="1297"/>
      <c r="O714" s="1296"/>
      <c r="P714" s="1297"/>
      <c r="Q714" s="1297"/>
      <c r="R714" s="1297"/>
      <c r="S714" s="1297"/>
      <c r="T714" s="1297"/>
      <c r="U714" s="1297"/>
      <c r="V714" s="1297"/>
      <c r="W714" s="1297"/>
      <c r="X714" s="1297"/>
      <c r="Y714" s="1297"/>
      <c r="Z714" s="1297"/>
      <c r="AA714" s="1297"/>
      <c r="AB714" s="1297"/>
      <c r="AC714" s="1297"/>
    </row>
    <row r="715" ht="15.75" customHeight="1">
      <c r="A715" s="1296"/>
      <c r="B715" s="1532"/>
      <c r="C715" s="1297"/>
      <c r="D715" s="1533"/>
      <c r="E715" s="1296"/>
      <c r="F715" s="1296"/>
      <c r="G715" s="1534"/>
      <c r="H715" s="1534"/>
      <c r="I715" s="1535"/>
      <c r="J715" s="1296"/>
      <c r="K715" s="1296"/>
      <c r="L715" s="1297"/>
      <c r="M715" s="1297"/>
      <c r="N715" s="1297"/>
      <c r="O715" s="1296"/>
      <c r="P715" s="1297"/>
      <c r="Q715" s="1297"/>
      <c r="R715" s="1297"/>
      <c r="S715" s="1297"/>
      <c r="T715" s="1297"/>
      <c r="U715" s="1297"/>
      <c r="V715" s="1297"/>
      <c r="W715" s="1297"/>
      <c r="X715" s="1297"/>
      <c r="Y715" s="1297"/>
      <c r="Z715" s="1297"/>
      <c r="AA715" s="1297"/>
      <c r="AB715" s="1297"/>
      <c r="AC715" s="1297"/>
    </row>
    <row r="716" ht="15.75" customHeight="1">
      <c r="A716" s="1296"/>
      <c r="B716" s="1532"/>
      <c r="C716" s="1297"/>
      <c r="D716" s="1533"/>
      <c r="E716" s="1296"/>
      <c r="F716" s="1296"/>
      <c r="G716" s="1534"/>
      <c r="H716" s="1534"/>
      <c r="I716" s="1535"/>
      <c r="J716" s="1296"/>
      <c r="K716" s="1296"/>
      <c r="L716" s="1297"/>
      <c r="M716" s="1297"/>
      <c r="N716" s="1297"/>
      <c r="O716" s="1296"/>
      <c r="P716" s="1297"/>
      <c r="Q716" s="1297"/>
      <c r="R716" s="1297"/>
      <c r="S716" s="1297"/>
      <c r="T716" s="1297"/>
      <c r="U716" s="1297"/>
      <c r="V716" s="1297"/>
      <c r="W716" s="1297"/>
      <c r="X716" s="1297"/>
      <c r="Y716" s="1297"/>
      <c r="Z716" s="1297"/>
      <c r="AA716" s="1297"/>
      <c r="AB716" s="1297"/>
      <c r="AC716" s="1297"/>
    </row>
    <row r="717" ht="15.75" customHeight="1">
      <c r="A717" s="1296"/>
      <c r="B717" s="1532"/>
      <c r="C717" s="1297"/>
      <c r="D717" s="1533"/>
      <c r="E717" s="1296"/>
      <c r="F717" s="1296"/>
      <c r="G717" s="1534"/>
      <c r="H717" s="1534"/>
      <c r="I717" s="1535"/>
      <c r="J717" s="1296"/>
      <c r="K717" s="1296"/>
      <c r="L717" s="1297"/>
      <c r="M717" s="1297"/>
      <c r="N717" s="1297"/>
      <c r="O717" s="1296"/>
      <c r="P717" s="1297"/>
      <c r="Q717" s="1297"/>
      <c r="R717" s="1297"/>
      <c r="S717" s="1297"/>
      <c r="T717" s="1297"/>
      <c r="U717" s="1297"/>
      <c r="V717" s="1297"/>
      <c r="W717" s="1297"/>
      <c r="X717" s="1297"/>
      <c r="Y717" s="1297"/>
      <c r="Z717" s="1297"/>
      <c r="AA717" s="1297"/>
      <c r="AB717" s="1297"/>
      <c r="AC717" s="1297"/>
    </row>
    <row r="718" ht="15.75" customHeight="1">
      <c r="A718" s="1296"/>
      <c r="B718" s="1532"/>
      <c r="C718" s="1297"/>
      <c r="D718" s="1533"/>
      <c r="E718" s="1296"/>
      <c r="F718" s="1296"/>
      <c r="G718" s="1534"/>
      <c r="H718" s="1534"/>
      <c r="I718" s="1535"/>
      <c r="J718" s="1296"/>
      <c r="K718" s="1296"/>
      <c r="L718" s="1297"/>
      <c r="M718" s="1297"/>
      <c r="N718" s="1297"/>
      <c r="O718" s="1296"/>
      <c r="P718" s="1297"/>
      <c r="Q718" s="1297"/>
      <c r="R718" s="1297"/>
      <c r="S718" s="1297"/>
      <c r="T718" s="1297"/>
      <c r="U718" s="1297"/>
      <c r="V718" s="1297"/>
      <c r="W718" s="1297"/>
      <c r="X718" s="1297"/>
      <c r="Y718" s="1297"/>
      <c r="Z718" s="1297"/>
      <c r="AA718" s="1297"/>
      <c r="AB718" s="1297"/>
      <c r="AC718" s="1297"/>
    </row>
    <row r="719" ht="15.75" customHeight="1">
      <c r="A719" s="1296"/>
      <c r="B719" s="1532"/>
      <c r="C719" s="1297"/>
      <c r="D719" s="1533"/>
      <c r="E719" s="1296"/>
      <c r="F719" s="1296"/>
      <c r="G719" s="1534"/>
      <c r="H719" s="1534"/>
      <c r="I719" s="1535"/>
      <c r="J719" s="1296"/>
      <c r="K719" s="1296"/>
      <c r="L719" s="1297"/>
      <c r="M719" s="1297"/>
      <c r="N719" s="1297"/>
      <c r="O719" s="1296"/>
      <c r="P719" s="1297"/>
      <c r="Q719" s="1297"/>
      <c r="R719" s="1297"/>
      <c r="S719" s="1297"/>
      <c r="T719" s="1297"/>
      <c r="U719" s="1297"/>
      <c r="V719" s="1297"/>
      <c r="W719" s="1297"/>
      <c r="X719" s="1297"/>
      <c r="Y719" s="1297"/>
      <c r="Z719" s="1297"/>
      <c r="AA719" s="1297"/>
      <c r="AB719" s="1297"/>
      <c r="AC719" s="1297"/>
    </row>
    <row r="720" ht="15.75" customHeight="1">
      <c r="A720" s="1296"/>
      <c r="B720" s="1532"/>
      <c r="C720" s="1297"/>
      <c r="D720" s="1533"/>
      <c r="E720" s="1296"/>
      <c r="F720" s="1296"/>
      <c r="G720" s="1534"/>
      <c r="H720" s="1534"/>
      <c r="I720" s="1535"/>
      <c r="J720" s="1296"/>
      <c r="K720" s="1296"/>
      <c r="L720" s="1297"/>
      <c r="M720" s="1297"/>
      <c r="N720" s="1297"/>
      <c r="O720" s="1296"/>
      <c r="P720" s="1297"/>
      <c r="Q720" s="1297"/>
      <c r="R720" s="1297"/>
      <c r="S720" s="1297"/>
      <c r="T720" s="1297"/>
      <c r="U720" s="1297"/>
      <c r="V720" s="1297"/>
      <c r="W720" s="1297"/>
      <c r="X720" s="1297"/>
      <c r="Y720" s="1297"/>
      <c r="Z720" s="1297"/>
      <c r="AA720" s="1297"/>
      <c r="AB720" s="1297"/>
      <c r="AC720" s="1297"/>
    </row>
    <row r="721" ht="15.75" customHeight="1">
      <c r="A721" s="1296"/>
      <c r="B721" s="1532"/>
      <c r="C721" s="1297"/>
      <c r="D721" s="1533"/>
      <c r="E721" s="1296"/>
      <c r="F721" s="1296"/>
      <c r="G721" s="1534"/>
      <c r="H721" s="1534"/>
      <c r="I721" s="1535"/>
      <c r="J721" s="1296"/>
      <c r="K721" s="1296"/>
      <c r="L721" s="1297"/>
      <c r="M721" s="1297"/>
      <c r="N721" s="1297"/>
      <c r="O721" s="1296"/>
      <c r="P721" s="1297"/>
      <c r="Q721" s="1297"/>
      <c r="R721" s="1297"/>
      <c r="S721" s="1297"/>
      <c r="T721" s="1297"/>
      <c r="U721" s="1297"/>
      <c r="V721" s="1297"/>
      <c r="W721" s="1297"/>
      <c r="X721" s="1297"/>
      <c r="Y721" s="1297"/>
      <c r="Z721" s="1297"/>
      <c r="AA721" s="1297"/>
      <c r="AB721" s="1297"/>
      <c r="AC721" s="1297"/>
    </row>
    <row r="722" ht="15.75" customHeight="1">
      <c r="A722" s="1296"/>
      <c r="B722" s="1532"/>
      <c r="C722" s="1297"/>
      <c r="D722" s="1533"/>
      <c r="E722" s="1296"/>
      <c r="F722" s="1296"/>
      <c r="G722" s="1534"/>
      <c r="H722" s="1534"/>
      <c r="I722" s="1535"/>
      <c r="J722" s="1296"/>
      <c r="K722" s="1296"/>
      <c r="L722" s="1297"/>
      <c r="M722" s="1297"/>
      <c r="N722" s="1297"/>
      <c r="O722" s="1296"/>
      <c r="P722" s="1297"/>
      <c r="Q722" s="1297"/>
      <c r="R722" s="1297"/>
      <c r="S722" s="1297"/>
      <c r="T722" s="1297"/>
      <c r="U722" s="1297"/>
      <c r="V722" s="1297"/>
      <c r="W722" s="1297"/>
      <c r="X722" s="1297"/>
      <c r="Y722" s="1297"/>
      <c r="Z722" s="1297"/>
      <c r="AA722" s="1297"/>
      <c r="AB722" s="1297"/>
      <c r="AC722" s="1297"/>
    </row>
    <row r="723" ht="15.75" customHeight="1">
      <c r="A723" s="1296"/>
      <c r="B723" s="1532"/>
      <c r="C723" s="1297"/>
      <c r="D723" s="1533"/>
      <c r="E723" s="1296"/>
      <c r="F723" s="1296"/>
      <c r="G723" s="1534"/>
      <c r="H723" s="1534"/>
      <c r="I723" s="1535"/>
      <c r="J723" s="1296"/>
      <c r="K723" s="1296"/>
      <c r="L723" s="1297"/>
      <c r="M723" s="1297"/>
      <c r="N723" s="1297"/>
      <c r="O723" s="1296"/>
      <c r="P723" s="1297"/>
      <c r="Q723" s="1297"/>
      <c r="R723" s="1297"/>
      <c r="S723" s="1297"/>
      <c r="T723" s="1297"/>
      <c r="U723" s="1297"/>
      <c r="V723" s="1297"/>
      <c r="W723" s="1297"/>
      <c r="X723" s="1297"/>
      <c r="Y723" s="1297"/>
      <c r="Z723" s="1297"/>
      <c r="AA723" s="1297"/>
      <c r="AB723" s="1297"/>
      <c r="AC723" s="1297"/>
    </row>
    <row r="724" ht="15.75" customHeight="1">
      <c r="A724" s="1296"/>
      <c r="B724" s="1532"/>
      <c r="C724" s="1297"/>
      <c r="D724" s="1533"/>
      <c r="E724" s="1296"/>
      <c r="F724" s="1296"/>
      <c r="G724" s="1534"/>
      <c r="H724" s="1534"/>
      <c r="I724" s="1535"/>
      <c r="J724" s="1296"/>
      <c r="K724" s="1296"/>
      <c r="L724" s="1297"/>
      <c r="M724" s="1297"/>
      <c r="N724" s="1297"/>
      <c r="O724" s="1296"/>
      <c r="P724" s="1297"/>
      <c r="Q724" s="1297"/>
      <c r="R724" s="1297"/>
      <c r="S724" s="1297"/>
      <c r="T724" s="1297"/>
      <c r="U724" s="1297"/>
      <c r="V724" s="1297"/>
      <c r="W724" s="1297"/>
      <c r="X724" s="1297"/>
      <c r="Y724" s="1297"/>
      <c r="Z724" s="1297"/>
      <c r="AA724" s="1297"/>
      <c r="AB724" s="1297"/>
      <c r="AC724" s="1297"/>
    </row>
    <row r="725" ht="15.75" customHeight="1">
      <c r="A725" s="1296"/>
      <c r="B725" s="1532"/>
      <c r="C725" s="1297"/>
      <c r="D725" s="1533"/>
      <c r="E725" s="1296"/>
      <c r="F725" s="1296"/>
      <c r="G725" s="1534"/>
      <c r="H725" s="1534"/>
      <c r="I725" s="1535"/>
      <c r="J725" s="1296"/>
      <c r="K725" s="1296"/>
      <c r="L725" s="1297"/>
      <c r="M725" s="1297"/>
      <c r="N725" s="1297"/>
      <c r="O725" s="1296"/>
      <c r="P725" s="1297"/>
      <c r="Q725" s="1297"/>
      <c r="R725" s="1297"/>
      <c r="S725" s="1297"/>
      <c r="T725" s="1297"/>
      <c r="U725" s="1297"/>
      <c r="V725" s="1297"/>
      <c r="W725" s="1297"/>
      <c r="X725" s="1297"/>
      <c r="Y725" s="1297"/>
      <c r="Z725" s="1297"/>
      <c r="AA725" s="1297"/>
      <c r="AB725" s="1297"/>
      <c r="AC725" s="1297"/>
    </row>
    <row r="726" ht="15.75" customHeight="1">
      <c r="A726" s="1296"/>
      <c r="B726" s="1532"/>
      <c r="C726" s="1297"/>
      <c r="D726" s="1533"/>
      <c r="E726" s="1296"/>
      <c r="F726" s="1296"/>
      <c r="G726" s="1534"/>
      <c r="H726" s="1534"/>
      <c r="I726" s="1535"/>
      <c r="J726" s="1296"/>
      <c r="K726" s="1296"/>
      <c r="L726" s="1297"/>
      <c r="M726" s="1297"/>
      <c r="N726" s="1297"/>
      <c r="O726" s="1296"/>
      <c r="P726" s="1297"/>
      <c r="Q726" s="1297"/>
      <c r="R726" s="1297"/>
      <c r="S726" s="1297"/>
      <c r="T726" s="1297"/>
      <c r="U726" s="1297"/>
      <c r="V726" s="1297"/>
      <c r="W726" s="1297"/>
      <c r="X726" s="1297"/>
      <c r="Y726" s="1297"/>
      <c r="Z726" s="1297"/>
      <c r="AA726" s="1297"/>
      <c r="AB726" s="1297"/>
      <c r="AC726" s="1297"/>
    </row>
    <row r="727" ht="15.75" customHeight="1">
      <c r="A727" s="1296"/>
      <c r="B727" s="1532"/>
      <c r="C727" s="1297"/>
      <c r="D727" s="1533"/>
      <c r="E727" s="1296"/>
      <c r="F727" s="1296"/>
      <c r="G727" s="1534"/>
      <c r="H727" s="1534"/>
      <c r="I727" s="1535"/>
      <c r="J727" s="1296"/>
      <c r="K727" s="1296"/>
      <c r="L727" s="1297"/>
      <c r="M727" s="1297"/>
      <c r="N727" s="1297"/>
      <c r="O727" s="1296"/>
      <c r="P727" s="1297"/>
      <c r="Q727" s="1297"/>
      <c r="R727" s="1297"/>
      <c r="S727" s="1297"/>
      <c r="T727" s="1297"/>
      <c r="U727" s="1297"/>
      <c r="V727" s="1297"/>
      <c r="W727" s="1297"/>
      <c r="X727" s="1297"/>
      <c r="Y727" s="1297"/>
      <c r="Z727" s="1297"/>
      <c r="AA727" s="1297"/>
      <c r="AB727" s="1297"/>
      <c r="AC727" s="1297"/>
    </row>
    <row r="728" ht="15.75" customHeight="1">
      <c r="A728" s="1296"/>
      <c r="B728" s="1532"/>
      <c r="C728" s="1297"/>
      <c r="D728" s="1533"/>
      <c r="E728" s="1296"/>
      <c r="F728" s="1296"/>
      <c r="G728" s="1534"/>
      <c r="H728" s="1534"/>
      <c r="I728" s="1535"/>
      <c r="J728" s="1296"/>
      <c r="K728" s="1296"/>
      <c r="L728" s="1297"/>
      <c r="M728" s="1297"/>
      <c r="N728" s="1297"/>
      <c r="O728" s="1296"/>
      <c r="P728" s="1297"/>
      <c r="Q728" s="1297"/>
      <c r="R728" s="1297"/>
      <c r="S728" s="1297"/>
      <c r="T728" s="1297"/>
      <c r="U728" s="1297"/>
      <c r="V728" s="1297"/>
      <c r="W728" s="1297"/>
      <c r="X728" s="1297"/>
      <c r="Y728" s="1297"/>
      <c r="Z728" s="1297"/>
      <c r="AA728" s="1297"/>
      <c r="AB728" s="1297"/>
      <c r="AC728" s="1297"/>
    </row>
    <row r="729" ht="15.75" customHeight="1">
      <c r="A729" s="1296"/>
      <c r="B729" s="1532"/>
      <c r="C729" s="1297"/>
      <c r="D729" s="1533"/>
      <c r="E729" s="1296"/>
      <c r="F729" s="1296"/>
      <c r="G729" s="1534"/>
      <c r="H729" s="1534"/>
      <c r="I729" s="1535"/>
      <c r="J729" s="1296"/>
      <c r="K729" s="1296"/>
      <c r="L729" s="1297"/>
      <c r="M729" s="1297"/>
      <c r="N729" s="1297"/>
      <c r="O729" s="1296"/>
      <c r="P729" s="1297"/>
      <c r="Q729" s="1297"/>
      <c r="R729" s="1297"/>
      <c r="S729" s="1297"/>
      <c r="T729" s="1297"/>
      <c r="U729" s="1297"/>
      <c r="V729" s="1297"/>
      <c r="W729" s="1297"/>
      <c r="X729" s="1297"/>
      <c r="Y729" s="1297"/>
      <c r="Z729" s="1297"/>
      <c r="AA729" s="1297"/>
      <c r="AB729" s="1297"/>
      <c r="AC729" s="1297"/>
    </row>
    <row r="730" ht="15.75" customHeight="1">
      <c r="A730" s="1296"/>
      <c r="B730" s="1532"/>
      <c r="C730" s="1297"/>
      <c r="D730" s="1533"/>
      <c r="E730" s="1296"/>
      <c r="F730" s="1296"/>
      <c r="G730" s="1534"/>
      <c r="H730" s="1534"/>
      <c r="I730" s="1535"/>
      <c r="J730" s="1296"/>
      <c r="K730" s="1296"/>
      <c r="L730" s="1297"/>
      <c r="M730" s="1297"/>
      <c r="N730" s="1297"/>
      <c r="O730" s="1296"/>
      <c r="P730" s="1297"/>
      <c r="Q730" s="1297"/>
      <c r="R730" s="1297"/>
      <c r="S730" s="1297"/>
      <c r="T730" s="1297"/>
      <c r="U730" s="1297"/>
      <c r="V730" s="1297"/>
      <c r="W730" s="1297"/>
      <c r="X730" s="1297"/>
      <c r="Y730" s="1297"/>
      <c r="Z730" s="1297"/>
      <c r="AA730" s="1297"/>
      <c r="AB730" s="1297"/>
      <c r="AC730" s="1297"/>
    </row>
    <row r="731" ht="15.75" customHeight="1">
      <c r="A731" s="1296"/>
      <c r="B731" s="1532"/>
      <c r="C731" s="1297"/>
      <c r="D731" s="1533"/>
      <c r="E731" s="1296"/>
      <c r="F731" s="1296"/>
      <c r="G731" s="1534"/>
      <c r="H731" s="1534"/>
      <c r="I731" s="1535"/>
      <c r="J731" s="1296"/>
      <c r="K731" s="1296"/>
      <c r="L731" s="1297"/>
      <c r="M731" s="1297"/>
      <c r="N731" s="1297"/>
      <c r="O731" s="1296"/>
      <c r="P731" s="1297"/>
      <c r="Q731" s="1297"/>
      <c r="R731" s="1297"/>
      <c r="S731" s="1297"/>
      <c r="T731" s="1297"/>
      <c r="U731" s="1297"/>
      <c r="V731" s="1297"/>
      <c r="W731" s="1297"/>
      <c r="X731" s="1297"/>
      <c r="Y731" s="1297"/>
      <c r="Z731" s="1297"/>
      <c r="AA731" s="1297"/>
      <c r="AB731" s="1297"/>
      <c r="AC731" s="1297"/>
    </row>
    <row r="732" ht="15.75" customHeight="1">
      <c r="A732" s="1296"/>
      <c r="B732" s="1532"/>
      <c r="C732" s="1297"/>
      <c r="D732" s="1533"/>
      <c r="E732" s="1296"/>
      <c r="F732" s="1296"/>
      <c r="G732" s="1534"/>
      <c r="H732" s="1534"/>
      <c r="I732" s="1535"/>
      <c r="J732" s="1296"/>
      <c r="K732" s="1296"/>
      <c r="L732" s="1297"/>
      <c r="M732" s="1297"/>
      <c r="N732" s="1297"/>
      <c r="O732" s="1296"/>
      <c r="P732" s="1297"/>
      <c r="Q732" s="1297"/>
      <c r="R732" s="1297"/>
      <c r="S732" s="1297"/>
      <c r="T732" s="1297"/>
      <c r="U732" s="1297"/>
      <c r="V732" s="1297"/>
      <c r="W732" s="1297"/>
      <c r="X732" s="1297"/>
      <c r="Y732" s="1297"/>
      <c r="Z732" s="1297"/>
      <c r="AA732" s="1297"/>
      <c r="AB732" s="1297"/>
      <c r="AC732" s="1297"/>
    </row>
    <row r="733" ht="15.75" customHeight="1">
      <c r="A733" s="1296"/>
      <c r="B733" s="1532"/>
      <c r="C733" s="1297"/>
      <c r="D733" s="1533"/>
      <c r="E733" s="1296"/>
      <c r="F733" s="1296"/>
      <c r="G733" s="1534"/>
      <c r="H733" s="1534"/>
      <c r="I733" s="1535"/>
      <c r="J733" s="1296"/>
      <c r="K733" s="1296"/>
      <c r="L733" s="1297"/>
      <c r="M733" s="1297"/>
      <c r="N733" s="1297"/>
      <c r="O733" s="1296"/>
      <c r="P733" s="1297"/>
      <c r="Q733" s="1297"/>
      <c r="R733" s="1297"/>
      <c r="S733" s="1297"/>
      <c r="T733" s="1297"/>
      <c r="U733" s="1297"/>
      <c r="V733" s="1297"/>
      <c r="W733" s="1297"/>
      <c r="X733" s="1297"/>
      <c r="Y733" s="1297"/>
      <c r="Z733" s="1297"/>
      <c r="AA733" s="1297"/>
      <c r="AB733" s="1297"/>
      <c r="AC733" s="1297"/>
    </row>
    <row r="734" ht="15.75" customHeight="1">
      <c r="A734" s="1296"/>
      <c r="B734" s="1532"/>
      <c r="C734" s="1297"/>
      <c r="D734" s="1533"/>
      <c r="E734" s="1296"/>
      <c r="F734" s="1296"/>
      <c r="G734" s="1534"/>
      <c r="H734" s="1534"/>
      <c r="I734" s="1535"/>
      <c r="J734" s="1296"/>
      <c r="K734" s="1296"/>
      <c r="L734" s="1297"/>
      <c r="M734" s="1297"/>
      <c r="N734" s="1297"/>
      <c r="O734" s="1296"/>
      <c r="P734" s="1297"/>
      <c r="Q734" s="1297"/>
      <c r="R734" s="1297"/>
      <c r="S734" s="1297"/>
      <c r="T734" s="1297"/>
      <c r="U734" s="1297"/>
      <c r="V734" s="1297"/>
      <c r="W734" s="1297"/>
      <c r="X734" s="1297"/>
      <c r="Y734" s="1297"/>
      <c r="Z734" s="1297"/>
      <c r="AA734" s="1297"/>
      <c r="AB734" s="1297"/>
      <c r="AC734" s="1297"/>
    </row>
    <row r="735" ht="15.75" customHeight="1">
      <c r="A735" s="1296"/>
      <c r="B735" s="1532"/>
      <c r="C735" s="1297"/>
      <c r="D735" s="1533"/>
      <c r="E735" s="1296"/>
      <c r="F735" s="1296"/>
      <c r="G735" s="1534"/>
      <c r="H735" s="1534"/>
      <c r="I735" s="1535"/>
      <c r="J735" s="1296"/>
      <c r="K735" s="1296"/>
      <c r="L735" s="1297"/>
      <c r="M735" s="1297"/>
      <c r="N735" s="1297"/>
      <c r="O735" s="1296"/>
      <c r="P735" s="1297"/>
      <c r="Q735" s="1297"/>
      <c r="R735" s="1297"/>
      <c r="S735" s="1297"/>
      <c r="T735" s="1297"/>
      <c r="U735" s="1297"/>
      <c r="V735" s="1297"/>
      <c r="W735" s="1297"/>
      <c r="X735" s="1297"/>
      <c r="Y735" s="1297"/>
      <c r="Z735" s="1297"/>
      <c r="AA735" s="1297"/>
      <c r="AB735" s="1297"/>
      <c r="AC735" s="1297"/>
    </row>
    <row r="736" ht="15.75" customHeight="1">
      <c r="A736" s="1296"/>
      <c r="B736" s="1532"/>
      <c r="C736" s="1297"/>
      <c r="D736" s="1533"/>
      <c r="E736" s="1296"/>
      <c r="F736" s="1296"/>
      <c r="G736" s="1534"/>
      <c r="H736" s="1534"/>
      <c r="I736" s="1535"/>
      <c r="J736" s="1296"/>
      <c r="K736" s="1296"/>
      <c r="L736" s="1297"/>
      <c r="M736" s="1297"/>
      <c r="N736" s="1297"/>
      <c r="O736" s="1296"/>
      <c r="P736" s="1297"/>
      <c r="Q736" s="1297"/>
      <c r="R736" s="1297"/>
      <c r="S736" s="1297"/>
      <c r="T736" s="1297"/>
      <c r="U736" s="1297"/>
      <c r="V736" s="1297"/>
      <c r="W736" s="1297"/>
      <c r="X736" s="1297"/>
      <c r="Y736" s="1297"/>
      <c r="Z736" s="1297"/>
      <c r="AA736" s="1297"/>
      <c r="AB736" s="1297"/>
      <c r="AC736" s="1297"/>
    </row>
    <row r="737" ht="15.75" customHeight="1">
      <c r="A737" s="1296"/>
      <c r="B737" s="1532"/>
      <c r="C737" s="1297"/>
      <c r="D737" s="1533"/>
      <c r="E737" s="1296"/>
      <c r="F737" s="1296"/>
      <c r="G737" s="1534"/>
      <c r="H737" s="1534"/>
      <c r="I737" s="1535"/>
      <c r="J737" s="1296"/>
      <c r="K737" s="1296"/>
      <c r="L737" s="1297"/>
      <c r="M737" s="1297"/>
      <c r="N737" s="1297"/>
      <c r="O737" s="1296"/>
      <c r="P737" s="1297"/>
      <c r="Q737" s="1297"/>
      <c r="R737" s="1297"/>
      <c r="S737" s="1297"/>
      <c r="T737" s="1297"/>
      <c r="U737" s="1297"/>
      <c r="V737" s="1297"/>
      <c r="W737" s="1297"/>
      <c r="X737" s="1297"/>
      <c r="Y737" s="1297"/>
      <c r="Z737" s="1297"/>
      <c r="AA737" s="1297"/>
      <c r="AB737" s="1297"/>
      <c r="AC737" s="1297"/>
    </row>
    <row r="738" ht="15.75" customHeight="1">
      <c r="A738" s="1296"/>
      <c r="B738" s="1532"/>
      <c r="C738" s="1297"/>
      <c r="D738" s="1533"/>
      <c r="E738" s="1296"/>
      <c r="F738" s="1296"/>
      <c r="G738" s="1534"/>
      <c r="H738" s="1534"/>
      <c r="I738" s="1535"/>
      <c r="J738" s="1296"/>
      <c r="K738" s="1296"/>
      <c r="L738" s="1297"/>
      <c r="M738" s="1297"/>
      <c r="N738" s="1297"/>
      <c r="O738" s="1296"/>
      <c r="P738" s="1297"/>
      <c r="Q738" s="1297"/>
      <c r="R738" s="1297"/>
      <c r="S738" s="1297"/>
      <c r="T738" s="1297"/>
      <c r="U738" s="1297"/>
      <c r="V738" s="1297"/>
      <c r="W738" s="1297"/>
      <c r="X738" s="1297"/>
      <c r="Y738" s="1297"/>
      <c r="Z738" s="1297"/>
      <c r="AA738" s="1297"/>
      <c r="AB738" s="1297"/>
      <c r="AC738" s="1297"/>
    </row>
    <row r="739" ht="15.75" customHeight="1">
      <c r="A739" s="1296"/>
      <c r="B739" s="1532"/>
      <c r="C739" s="1297"/>
      <c r="D739" s="1533"/>
      <c r="E739" s="1296"/>
      <c r="F739" s="1296"/>
      <c r="G739" s="1534"/>
      <c r="H739" s="1534"/>
      <c r="I739" s="1535"/>
      <c r="J739" s="1296"/>
      <c r="K739" s="1296"/>
      <c r="L739" s="1297"/>
      <c r="M739" s="1297"/>
      <c r="N739" s="1297"/>
      <c r="O739" s="1296"/>
      <c r="P739" s="1297"/>
      <c r="Q739" s="1297"/>
      <c r="R739" s="1297"/>
      <c r="S739" s="1297"/>
      <c r="T739" s="1297"/>
      <c r="U739" s="1297"/>
      <c r="V739" s="1297"/>
      <c r="W739" s="1297"/>
      <c r="X739" s="1297"/>
      <c r="Y739" s="1297"/>
      <c r="Z739" s="1297"/>
      <c r="AA739" s="1297"/>
      <c r="AB739" s="1297"/>
      <c r="AC739" s="1297"/>
    </row>
    <row r="740" ht="15.75" customHeight="1">
      <c r="A740" s="1296"/>
      <c r="B740" s="1532"/>
      <c r="C740" s="1297"/>
      <c r="D740" s="1533"/>
      <c r="E740" s="1296"/>
      <c r="F740" s="1296"/>
      <c r="G740" s="1534"/>
      <c r="H740" s="1534"/>
      <c r="I740" s="1535"/>
      <c r="J740" s="1296"/>
      <c r="K740" s="1296"/>
      <c r="L740" s="1297"/>
      <c r="M740" s="1297"/>
      <c r="N740" s="1297"/>
      <c r="O740" s="1296"/>
      <c r="P740" s="1297"/>
      <c r="Q740" s="1297"/>
      <c r="R740" s="1297"/>
      <c r="S740" s="1297"/>
      <c r="T740" s="1297"/>
      <c r="U740" s="1297"/>
      <c r="V740" s="1297"/>
      <c r="W740" s="1297"/>
      <c r="X740" s="1297"/>
      <c r="Y740" s="1297"/>
      <c r="Z740" s="1297"/>
      <c r="AA740" s="1297"/>
      <c r="AB740" s="1297"/>
      <c r="AC740" s="1297"/>
    </row>
    <row r="741" ht="15.75" customHeight="1">
      <c r="A741" s="1296"/>
      <c r="B741" s="1532"/>
      <c r="C741" s="1297"/>
      <c r="D741" s="1533"/>
      <c r="E741" s="1296"/>
      <c r="F741" s="1296"/>
      <c r="G741" s="1534"/>
      <c r="H741" s="1534"/>
      <c r="I741" s="1535"/>
      <c r="J741" s="1296"/>
      <c r="K741" s="1296"/>
      <c r="L741" s="1297"/>
      <c r="M741" s="1297"/>
      <c r="N741" s="1297"/>
      <c r="O741" s="1296"/>
      <c r="P741" s="1297"/>
      <c r="Q741" s="1297"/>
      <c r="R741" s="1297"/>
      <c r="S741" s="1297"/>
      <c r="T741" s="1297"/>
      <c r="U741" s="1297"/>
      <c r="V741" s="1297"/>
      <c r="W741" s="1297"/>
      <c r="X741" s="1297"/>
      <c r="Y741" s="1297"/>
      <c r="Z741" s="1297"/>
      <c r="AA741" s="1297"/>
      <c r="AB741" s="1297"/>
      <c r="AC741" s="1297"/>
    </row>
    <row r="742" ht="15.75" customHeight="1">
      <c r="A742" s="1296"/>
      <c r="B742" s="1532"/>
      <c r="C742" s="1297"/>
      <c r="D742" s="1533"/>
      <c r="E742" s="1296"/>
      <c r="F742" s="1296"/>
      <c r="G742" s="1534"/>
      <c r="H742" s="1534"/>
      <c r="I742" s="1535"/>
      <c r="J742" s="1296"/>
      <c r="K742" s="1296"/>
      <c r="L742" s="1297"/>
      <c r="M742" s="1297"/>
      <c r="N742" s="1297"/>
      <c r="O742" s="1296"/>
      <c r="P742" s="1297"/>
      <c r="Q742" s="1297"/>
      <c r="R742" s="1297"/>
      <c r="S742" s="1297"/>
      <c r="T742" s="1297"/>
      <c r="U742" s="1297"/>
      <c r="V742" s="1297"/>
      <c r="W742" s="1297"/>
      <c r="X742" s="1297"/>
      <c r="Y742" s="1297"/>
      <c r="Z742" s="1297"/>
      <c r="AA742" s="1297"/>
      <c r="AB742" s="1297"/>
      <c r="AC742" s="1297"/>
    </row>
    <row r="743" ht="15.75" customHeight="1">
      <c r="A743" s="1296"/>
      <c r="B743" s="1532"/>
      <c r="C743" s="1297"/>
      <c r="D743" s="1533"/>
      <c r="E743" s="1296"/>
      <c r="F743" s="1296"/>
      <c r="G743" s="1534"/>
      <c r="H743" s="1534"/>
      <c r="I743" s="1535"/>
      <c r="J743" s="1296"/>
      <c r="K743" s="1296"/>
      <c r="L743" s="1297"/>
      <c r="M743" s="1297"/>
      <c r="N743" s="1297"/>
      <c r="O743" s="1296"/>
      <c r="P743" s="1297"/>
      <c r="Q743" s="1297"/>
      <c r="R743" s="1297"/>
      <c r="S743" s="1297"/>
      <c r="T743" s="1297"/>
      <c r="U743" s="1297"/>
      <c r="V743" s="1297"/>
      <c r="W743" s="1297"/>
      <c r="X743" s="1297"/>
      <c r="Y743" s="1297"/>
      <c r="Z743" s="1297"/>
      <c r="AA743" s="1297"/>
      <c r="AB743" s="1297"/>
      <c r="AC743" s="1297"/>
    </row>
    <row r="744" ht="15.75" customHeight="1">
      <c r="A744" s="1296"/>
      <c r="B744" s="1532"/>
      <c r="C744" s="1297"/>
      <c r="D744" s="1533"/>
      <c r="E744" s="1296"/>
      <c r="F744" s="1296"/>
      <c r="G744" s="1534"/>
      <c r="H744" s="1534"/>
      <c r="I744" s="1535"/>
      <c r="J744" s="1296"/>
      <c r="K744" s="1296"/>
      <c r="L744" s="1297"/>
      <c r="M744" s="1297"/>
      <c r="N744" s="1297"/>
      <c r="O744" s="1296"/>
      <c r="P744" s="1297"/>
      <c r="Q744" s="1297"/>
      <c r="R744" s="1297"/>
      <c r="S744" s="1297"/>
      <c r="T744" s="1297"/>
      <c r="U744" s="1297"/>
      <c r="V744" s="1297"/>
      <c r="W744" s="1297"/>
      <c r="X744" s="1297"/>
      <c r="Y744" s="1297"/>
      <c r="Z744" s="1297"/>
      <c r="AA744" s="1297"/>
      <c r="AB744" s="1297"/>
      <c r="AC744" s="1297"/>
    </row>
    <row r="745" ht="15.75" customHeight="1">
      <c r="A745" s="1296"/>
      <c r="B745" s="1532"/>
      <c r="C745" s="1297"/>
      <c r="D745" s="1533"/>
      <c r="E745" s="1296"/>
      <c r="F745" s="1296"/>
      <c r="G745" s="1534"/>
      <c r="H745" s="1534"/>
      <c r="I745" s="1535"/>
      <c r="J745" s="1296"/>
      <c r="K745" s="1296"/>
      <c r="L745" s="1297"/>
      <c r="M745" s="1297"/>
      <c r="N745" s="1297"/>
      <c r="O745" s="1296"/>
      <c r="P745" s="1297"/>
      <c r="Q745" s="1297"/>
      <c r="R745" s="1297"/>
      <c r="S745" s="1297"/>
      <c r="T745" s="1297"/>
      <c r="U745" s="1297"/>
      <c r="V745" s="1297"/>
      <c r="W745" s="1297"/>
      <c r="X745" s="1297"/>
      <c r="Y745" s="1297"/>
      <c r="Z745" s="1297"/>
      <c r="AA745" s="1297"/>
      <c r="AB745" s="1297"/>
      <c r="AC745" s="1297"/>
    </row>
    <row r="746" ht="15.75" customHeight="1">
      <c r="A746" s="1296"/>
      <c r="B746" s="1532"/>
      <c r="C746" s="1297"/>
      <c r="D746" s="1533"/>
      <c r="E746" s="1296"/>
      <c r="F746" s="1296"/>
      <c r="G746" s="1534"/>
      <c r="H746" s="1534"/>
      <c r="I746" s="1535"/>
      <c r="J746" s="1296"/>
      <c r="K746" s="1296"/>
      <c r="L746" s="1297"/>
      <c r="M746" s="1297"/>
      <c r="N746" s="1297"/>
      <c r="O746" s="1296"/>
      <c r="P746" s="1297"/>
      <c r="Q746" s="1297"/>
      <c r="R746" s="1297"/>
      <c r="S746" s="1297"/>
      <c r="T746" s="1297"/>
      <c r="U746" s="1297"/>
      <c r="V746" s="1297"/>
      <c r="W746" s="1297"/>
      <c r="X746" s="1297"/>
      <c r="Y746" s="1297"/>
      <c r="Z746" s="1297"/>
      <c r="AA746" s="1297"/>
      <c r="AB746" s="1297"/>
      <c r="AC746" s="1297"/>
    </row>
    <row r="747" ht="15.75" customHeight="1">
      <c r="A747" s="1296"/>
      <c r="B747" s="1532"/>
      <c r="C747" s="1297"/>
      <c r="D747" s="1533"/>
      <c r="E747" s="1296"/>
      <c r="F747" s="1296"/>
      <c r="G747" s="1534"/>
      <c r="H747" s="1534"/>
      <c r="I747" s="1535"/>
      <c r="J747" s="1296"/>
      <c r="K747" s="1296"/>
      <c r="L747" s="1297"/>
      <c r="M747" s="1297"/>
      <c r="N747" s="1297"/>
      <c r="O747" s="1296"/>
      <c r="P747" s="1297"/>
      <c r="Q747" s="1297"/>
      <c r="R747" s="1297"/>
      <c r="S747" s="1297"/>
      <c r="T747" s="1297"/>
      <c r="U747" s="1297"/>
      <c r="V747" s="1297"/>
      <c r="W747" s="1297"/>
      <c r="X747" s="1297"/>
      <c r="Y747" s="1297"/>
      <c r="Z747" s="1297"/>
      <c r="AA747" s="1297"/>
      <c r="AB747" s="1297"/>
      <c r="AC747" s="1297"/>
    </row>
    <row r="748" ht="15.75" customHeight="1">
      <c r="A748" s="1296"/>
      <c r="B748" s="1532"/>
      <c r="C748" s="1297"/>
      <c r="D748" s="1533"/>
      <c r="E748" s="1296"/>
      <c r="F748" s="1296"/>
      <c r="G748" s="1534"/>
      <c r="H748" s="1534"/>
      <c r="I748" s="1535"/>
      <c r="J748" s="1296"/>
      <c r="K748" s="1296"/>
      <c r="L748" s="1297"/>
      <c r="M748" s="1297"/>
      <c r="N748" s="1297"/>
      <c r="O748" s="1296"/>
      <c r="P748" s="1297"/>
      <c r="Q748" s="1297"/>
      <c r="R748" s="1297"/>
      <c r="S748" s="1297"/>
      <c r="T748" s="1297"/>
      <c r="U748" s="1297"/>
      <c r="V748" s="1297"/>
      <c r="W748" s="1297"/>
      <c r="X748" s="1297"/>
      <c r="Y748" s="1297"/>
      <c r="Z748" s="1297"/>
      <c r="AA748" s="1297"/>
      <c r="AB748" s="1297"/>
      <c r="AC748" s="1297"/>
    </row>
    <row r="749" ht="15.75" customHeight="1">
      <c r="A749" s="1296"/>
      <c r="B749" s="1532"/>
      <c r="C749" s="1297"/>
      <c r="D749" s="1533"/>
      <c r="E749" s="1296"/>
      <c r="F749" s="1296"/>
      <c r="G749" s="1534"/>
      <c r="H749" s="1534"/>
      <c r="I749" s="1535"/>
      <c r="J749" s="1296"/>
      <c r="K749" s="1296"/>
      <c r="L749" s="1297"/>
      <c r="M749" s="1297"/>
      <c r="N749" s="1297"/>
      <c r="O749" s="1296"/>
      <c r="P749" s="1297"/>
      <c r="Q749" s="1297"/>
      <c r="R749" s="1297"/>
      <c r="S749" s="1297"/>
      <c r="T749" s="1297"/>
      <c r="U749" s="1297"/>
      <c r="V749" s="1297"/>
      <c r="W749" s="1297"/>
      <c r="X749" s="1297"/>
      <c r="Y749" s="1297"/>
      <c r="Z749" s="1297"/>
      <c r="AA749" s="1297"/>
      <c r="AB749" s="1297"/>
      <c r="AC749" s="1297"/>
    </row>
    <row r="750" ht="15.75" customHeight="1">
      <c r="A750" s="1296"/>
      <c r="B750" s="1532"/>
      <c r="C750" s="1297"/>
      <c r="D750" s="1533"/>
      <c r="E750" s="1296"/>
      <c r="F750" s="1296"/>
      <c r="G750" s="1534"/>
      <c r="H750" s="1534"/>
      <c r="I750" s="1535"/>
      <c r="J750" s="1296"/>
      <c r="K750" s="1296"/>
      <c r="L750" s="1297"/>
      <c r="M750" s="1297"/>
      <c r="N750" s="1297"/>
      <c r="O750" s="1296"/>
      <c r="P750" s="1297"/>
      <c r="Q750" s="1297"/>
      <c r="R750" s="1297"/>
      <c r="S750" s="1297"/>
      <c r="T750" s="1297"/>
      <c r="U750" s="1297"/>
      <c r="V750" s="1297"/>
      <c r="W750" s="1297"/>
      <c r="X750" s="1297"/>
      <c r="Y750" s="1297"/>
      <c r="Z750" s="1297"/>
      <c r="AA750" s="1297"/>
      <c r="AB750" s="1297"/>
      <c r="AC750" s="1297"/>
    </row>
    <row r="751" ht="15.75" customHeight="1">
      <c r="A751" s="1296"/>
      <c r="B751" s="1532"/>
      <c r="C751" s="1297"/>
      <c r="D751" s="1533"/>
      <c r="E751" s="1296"/>
      <c r="F751" s="1296"/>
      <c r="G751" s="1534"/>
      <c r="H751" s="1534"/>
      <c r="I751" s="1535"/>
      <c r="J751" s="1296"/>
      <c r="K751" s="1296"/>
      <c r="L751" s="1297"/>
      <c r="M751" s="1297"/>
      <c r="N751" s="1297"/>
      <c r="O751" s="1296"/>
      <c r="P751" s="1297"/>
      <c r="Q751" s="1297"/>
      <c r="R751" s="1297"/>
      <c r="S751" s="1297"/>
      <c r="T751" s="1297"/>
      <c r="U751" s="1297"/>
      <c r="V751" s="1297"/>
      <c r="W751" s="1297"/>
      <c r="X751" s="1297"/>
      <c r="Y751" s="1297"/>
      <c r="Z751" s="1297"/>
      <c r="AA751" s="1297"/>
      <c r="AB751" s="1297"/>
      <c r="AC751" s="1297"/>
    </row>
    <row r="752" ht="15.75" customHeight="1">
      <c r="A752" s="1296"/>
      <c r="B752" s="1532"/>
      <c r="C752" s="1297"/>
      <c r="D752" s="1533"/>
      <c r="E752" s="1296"/>
      <c r="F752" s="1296"/>
      <c r="G752" s="1534"/>
      <c r="H752" s="1534"/>
      <c r="I752" s="1535"/>
      <c r="J752" s="1296"/>
      <c r="K752" s="1296"/>
      <c r="L752" s="1297"/>
      <c r="M752" s="1297"/>
      <c r="N752" s="1297"/>
      <c r="O752" s="1296"/>
      <c r="P752" s="1297"/>
      <c r="Q752" s="1297"/>
      <c r="R752" s="1297"/>
      <c r="S752" s="1297"/>
      <c r="T752" s="1297"/>
      <c r="U752" s="1297"/>
      <c r="V752" s="1297"/>
      <c r="W752" s="1297"/>
      <c r="X752" s="1297"/>
      <c r="Y752" s="1297"/>
      <c r="Z752" s="1297"/>
      <c r="AA752" s="1297"/>
      <c r="AB752" s="1297"/>
      <c r="AC752" s="1297"/>
    </row>
    <row r="753" ht="15.75" customHeight="1">
      <c r="A753" s="1296"/>
      <c r="B753" s="1532"/>
      <c r="C753" s="1297"/>
      <c r="D753" s="1533"/>
      <c r="E753" s="1296"/>
      <c r="F753" s="1296"/>
      <c r="G753" s="1534"/>
      <c r="H753" s="1534"/>
      <c r="I753" s="1535"/>
      <c r="J753" s="1296"/>
      <c r="K753" s="1296"/>
      <c r="L753" s="1297"/>
      <c r="M753" s="1297"/>
      <c r="N753" s="1297"/>
      <c r="O753" s="1296"/>
      <c r="P753" s="1297"/>
      <c r="Q753" s="1297"/>
      <c r="R753" s="1297"/>
      <c r="S753" s="1297"/>
      <c r="T753" s="1297"/>
      <c r="U753" s="1297"/>
      <c r="V753" s="1297"/>
      <c r="W753" s="1297"/>
      <c r="X753" s="1297"/>
      <c r="Y753" s="1297"/>
      <c r="Z753" s="1297"/>
      <c r="AA753" s="1297"/>
      <c r="AB753" s="1297"/>
      <c r="AC753" s="1297"/>
    </row>
    <row r="754" ht="15.75" customHeight="1">
      <c r="A754" s="1296"/>
      <c r="B754" s="1532"/>
      <c r="C754" s="1297"/>
      <c r="D754" s="1533"/>
      <c r="E754" s="1296"/>
      <c r="F754" s="1296"/>
      <c r="G754" s="1534"/>
      <c r="H754" s="1534"/>
      <c r="I754" s="1535"/>
      <c r="J754" s="1296"/>
      <c r="K754" s="1296"/>
      <c r="L754" s="1297"/>
      <c r="M754" s="1297"/>
      <c r="N754" s="1297"/>
      <c r="O754" s="1296"/>
      <c r="P754" s="1297"/>
      <c r="Q754" s="1297"/>
      <c r="R754" s="1297"/>
      <c r="S754" s="1297"/>
      <c r="T754" s="1297"/>
      <c r="U754" s="1297"/>
      <c r="V754" s="1297"/>
      <c r="W754" s="1297"/>
      <c r="X754" s="1297"/>
      <c r="Y754" s="1297"/>
      <c r="Z754" s="1297"/>
      <c r="AA754" s="1297"/>
      <c r="AB754" s="1297"/>
      <c r="AC754" s="1297"/>
    </row>
    <row r="755" ht="15.75" customHeight="1">
      <c r="A755" s="1296"/>
      <c r="B755" s="1532"/>
      <c r="C755" s="1297"/>
      <c r="D755" s="1533"/>
      <c r="E755" s="1296"/>
      <c r="F755" s="1296"/>
      <c r="G755" s="1534"/>
      <c r="H755" s="1534"/>
      <c r="I755" s="1535"/>
      <c r="J755" s="1296"/>
      <c r="K755" s="1296"/>
      <c r="L755" s="1297"/>
      <c r="M755" s="1297"/>
      <c r="N755" s="1297"/>
      <c r="O755" s="1296"/>
      <c r="P755" s="1297"/>
      <c r="Q755" s="1297"/>
      <c r="R755" s="1297"/>
      <c r="S755" s="1297"/>
      <c r="T755" s="1297"/>
      <c r="U755" s="1297"/>
      <c r="V755" s="1297"/>
      <c r="W755" s="1297"/>
      <c r="X755" s="1297"/>
      <c r="Y755" s="1297"/>
      <c r="Z755" s="1297"/>
      <c r="AA755" s="1297"/>
      <c r="AB755" s="1297"/>
      <c r="AC755" s="1297"/>
    </row>
    <row r="756" ht="15.75" customHeight="1">
      <c r="A756" s="1296"/>
      <c r="B756" s="1532"/>
      <c r="C756" s="1297"/>
      <c r="D756" s="1533"/>
      <c r="E756" s="1296"/>
      <c r="F756" s="1296"/>
      <c r="G756" s="1534"/>
      <c r="H756" s="1534"/>
      <c r="I756" s="1535"/>
      <c r="J756" s="1296"/>
      <c r="K756" s="1296"/>
      <c r="L756" s="1297"/>
      <c r="M756" s="1297"/>
      <c r="N756" s="1297"/>
      <c r="O756" s="1296"/>
      <c r="P756" s="1297"/>
      <c r="Q756" s="1297"/>
      <c r="R756" s="1297"/>
      <c r="S756" s="1297"/>
      <c r="T756" s="1297"/>
      <c r="U756" s="1297"/>
      <c r="V756" s="1297"/>
      <c r="W756" s="1297"/>
      <c r="X756" s="1297"/>
      <c r="Y756" s="1297"/>
      <c r="Z756" s="1297"/>
      <c r="AA756" s="1297"/>
      <c r="AB756" s="1297"/>
      <c r="AC756" s="1297"/>
    </row>
    <row r="757" ht="15.75" customHeight="1">
      <c r="A757" s="1296"/>
      <c r="B757" s="1532"/>
      <c r="C757" s="1297"/>
      <c r="D757" s="1533"/>
      <c r="E757" s="1296"/>
      <c r="F757" s="1296"/>
      <c r="G757" s="1534"/>
      <c r="H757" s="1534"/>
      <c r="I757" s="1535"/>
      <c r="J757" s="1296"/>
      <c r="K757" s="1296"/>
      <c r="L757" s="1297"/>
      <c r="M757" s="1297"/>
      <c r="N757" s="1297"/>
      <c r="O757" s="1296"/>
      <c r="P757" s="1297"/>
      <c r="Q757" s="1297"/>
      <c r="R757" s="1297"/>
      <c r="S757" s="1297"/>
      <c r="T757" s="1297"/>
      <c r="U757" s="1297"/>
      <c r="V757" s="1297"/>
      <c r="W757" s="1297"/>
      <c r="X757" s="1297"/>
      <c r="Y757" s="1297"/>
      <c r="Z757" s="1297"/>
      <c r="AA757" s="1297"/>
      <c r="AB757" s="1297"/>
      <c r="AC757" s="1297"/>
    </row>
    <row r="758" ht="15.75" customHeight="1">
      <c r="A758" s="1296"/>
      <c r="B758" s="1532"/>
      <c r="C758" s="1297"/>
      <c r="D758" s="1533"/>
      <c r="E758" s="1296"/>
      <c r="F758" s="1296"/>
      <c r="G758" s="1534"/>
      <c r="H758" s="1534"/>
      <c r="I758" s="1535"/>
      <c r="J758" s="1296"/>
      <c r="K758" s="1296"/>
      <c r="L758" s="1297"/>
      <c r="M758" s="1297"/>
      <c r="N758" s="1297"/>
      <c r="O758" s="1296"/>
      <c r="P758" s="1297"/>
      <c r="Q758" s="1297"/>
      <c r="R758" s="1297"/>
      <c r="S758" s="1297"/>
      <c r="T758" s="1297"/>
      <c r="U758" s="1297"/>
      <c r="V758" s="1297"/>
      <c r="W758" s="1297"/>
      <c r="X758" s="1297"/>
      <c r="Y758" s="1297"/>
      <c r="Z758" s="1297"/>
      <c r="AA758" s="1297"/>
      <c r="AB758" s="1297"/>
      <c r="AC758" s="1297"/>
    </row>
    <row r="759" ht="15.75" customHeight="1">
      <c r="A759" s="1296"/>
      <c r="B759" s="1532"/>
      <c r="C759" s="1297"/>
      <c r="D759" s="1533"/>
      <c r="E759" s="1296"/>
      <c r="F759" s="1296"/>
      <c r="G759" s="1534"/>
      <c r="H759" s="1534"/>
      <c r="I759" s="1535"/>
      <c r="J759" s="1296"/>
      <c r="K759" s="1296"/>
      <c r="L759" s="1297"/>
      <c r="M759" s="1297"/>
      <c r="N759" s="1297"/>
      <c r="O759" s="1296"/>
      <c r="P759" s="1297"/>
      <c r="Q759" s="1297"/>
      <c r="R759" s="1297"/>
      <c r="S759" s="1297"/>
      <c r="T759" s="1297"/>
      <c r="U759" s="1297"/>
      <c r="V759" s="1297"/>
      <c r="W759" s="1297"/>
      <c r="X759" s="1297"/>
      <c r="Y759" s="1297"/>
      <c r="Z759" s="1297"/>
      <c r="AA759" s="1297"/>
      <c r="AB759" s="1297"/>
      <c r="AC759" s="1297"/>
    </row>
    <row r="760" ht="15.75" customHeight="1">
      <c r="A760" s="1296"/>
      <c r="B760" s="1532"/>
      <c r="C760" s="1297"/>
      <c r="D760" s="1533"/>
      <c r="E760" s="1296"/>
      <c r="F760" s="1296"/>
      <c r="G760" s="1534"/>
      <c r="H760" s="1534"/>
      <c r="I760" s="1535"/>
      <c r="J760" s="1296"/>
      <c r="K760" s="1296"/>
      <c r="L760" s="1297"/>
      <c r="M760" s="1297"/>
      <c r="N760" s="1297"/>
      <c r="O760" s="1296"/>
      <c r="P760" s="1297"/>
      <c r="Q760" s="1297"/>
      <c r="R760" s="1297"/>
      <c r="S760" s="1297"/>
      <c r="T760" s="1297"/>
      <c r="U760" s="1297"/>
      <c r="V760" s="1297"/>
      <c r="W760" s="1297"/>
      <c r="X760" s="1297"/>
      <c r="Y760" s="1297"/>
      <c r="Z760" s="1297"/>
      <c r="AA760" s="1297"/>
      <c r="AB760" s="1297"/>
      <c r="AC760" s="1297"/>
    </row>
    <row r="761" ht="15.75" customHeight="1">
      <c r="A761" s="1296"/>
      <c r="B761" s="1532"/>
      <c r="C761" s="1297"/>
      <c r="D761" s="1533"/>
      <c r="E761" s="1296"/>
      <c r="F761" s="1296"/>
      <c r="G761" s="1534"/>
      <c r="H761" s="1534"/>
      <c r="I761" s="1535"/>
      <c r="J761" s="1296"/>
      <c r="K761" s="1296"/>
      <c r="L761" s="1297"/>
      <c r="M761" s="1297"/>
      <c r="N761" s="1297"/>
      <c r="O761" s="1296"/>
      <c r="P761" s="1297"/>
      <c r="Q761" s="1297"/>
      <c r="R761" s="1297"/>
      <c r="S761" s="1297"/>
      <c r="T761" s="1297"/>
      <c r="U761" s="1297"/>
      <c r="V761" s="1297"/>
      <c r="W761" s="1297"/>
      <c r="X761" s="1297"/>
      <c r="Y761" s="1297"/>
      <c r="Z761" s="1297"/>
      <c r="AA761" s="1297"/>
      <c r="AB761" s="1297"/>
      <c r="AC761" s="1297"/>
    </row>
    <row r="762" ht="15.75" customHeight="1">
      <c r="A762" s="1296"/>
      <c r="B762" s="1532"/>
      <c r="C762" s="1297"/>
      <c r="D762" s="1533"/>
      <c r="E762" s="1296"/>
      <c r="F762" s="1296"/>
      <c r="G762" s="1534"/>
      <c r="H762" s="1534"/>
      <c r="I762" s="1535"/>
      <c r="J762" s="1296"/>
      <c r="K762" s="1296"/>
      <c r="L762" s="1297"/>
      <c r="M762" s="1297"/>
      <c r="N762" s="1297"/>
      <c r="O762" s="1296"/>
      <c r="P762" s="1297"/>
      <c r="Q762" s="1297"/>
      <c r="R762" s="1297"/>
      <c r="S762" s="1297"/>
      <c r="T762" s="1297"/>
      <c r="U762" s="1297"/>
      <c r="V762" s="1297"/>
      <c r="W762" s="1297"/>
      <c r="X762" s="1297"/>
      <c r="Y762" s="1297"/>
      <c r="Z762" s="1297"/>
      <c r="AA762" s="1297"/>
      <c r="AB762" s="1297"/>
      <c r="AC762" s="1297"/>
    </row>
    <row r="763" ht="15.75" customHeight="1">
      <c r="A763" s="1296"/>
      <c r="B763" s="1532"/>
      <c r="C763" s="1297"/>
      <c r="D763" s="1533"/>
      <c r="E763" s="1296"/>
      <c r="F763" s="1296"/>
      <c r="G763" s="1534"/>
      <c r="H763" s="1534"/>
      <c r="I763" s="1535"/>
      <c r="J763" s="1296"/>
      <c r="K763" s="1296"/>
      <c r="L763" s="1297"/>
      <c r="M763" s="1297"/>
      <c r="N763" s="1297"/>
      <c r="O763" s="1296"/>
      <c r="P763" s="1297"/>
      <c r="Q763" s="1297"/>
      <c r="R763" s="1297"/>
      <c r="S763" s="1297"/>
      <c r="T763" s="1297"/>
      <c r="U763" s="1297"/>
      <c r="V763" s="1297"/>
      <c r="W763" s="1297"/>
      <c r="X763" s="1297"/>
      <c r="Y763" s="1297"/>
      <c r="Z763" s="1297"/>
      <c r="AA763" s="1297"/>
      <c r="AB763" s="1297"/>
      <c r="AC763" s="1297"/>
    </row>
    <row r="764" ht="15.75" customHeight="1">
      <c r="A764" s="1296"/>
      <c r="B764" s="1532"/>
      <c r="C764" s="1297"/>
      <c r="D764" s="1533"/>
      <c r="E764" s="1296"/>
      <c r="F764" s="1296"/>
      <c r="G764" s="1534"/>
      <c r="H764" s="1534"/>
      <c r="I764" s="1535"/>
      <c r="J764" s="1296"/>
      <c r="K764" s="1296"/>
      <c r="L764" s="1297"/>
      <c r="M764" s="1297"/>
      <c r="N764" s="1297"/>
      <c r="O764" s="1296"/>
      <c r="P764" s="1297"/>
      <c r="Q764" s="1297"/>
      <c r="R764" s="1297"/>
      <c r="S764" s="1297"/>
      <c r="T764" s="1297"/>
      <c r="U764" s="1297"/>
      <c r="V764" s="1297"/>
      <c r="W764" s="1297"/>
      <c r="X764" s="1297"/>
      <c r="Y764" s="1297"/>
      <c r="Z764" s="1297"/>
      <c r="AA764" s="1297"/>
      <c r="AB764" s="1297"/>
      <c r="AC764" s="1297"/>
    </row>
    <row r="765" ht="15.75" customHeight="1">
      <c r="A765" s="1296"/>
      <c r="B765" s="1532"/>
      <c r="C765" s="1297"/>
      <c r="D765" s="1533"/>
      <c r="E765" s="1296"/>
      <c r="F765" s="1296"/>
      <c r="G765" s="1534"/>
      <c r="H765" s="1534"/>
      <c r="I765" s="1535"/>
      <c r="J765" s="1296"/>
      <c r="K765" s="1296"/>
      <c r="L765" s="1297"/>
      <c r="M765" s="1297"/>
      <c r="N765" s="1297"/>
      <c r="O765" s="1296"/>
      <c r="P765" s="1297"/>
      <c r="Q765" s="1297"/>
      <c r="R765" s="1297"/>
      <c r="S765" s="1297"/>
      <c r="T765" s="1297"/>
      <c r="U765" s="1297"/>
      <c r="V765" s="1297"/>
      <c r="W765" s="1297"/>
      <c r="X765" s="1297"/>
      <c r="Y765" s="1297"/>
      <c r="Z765" s="1297"/>
      <c r="AA765" s="1297"/>
      <c r="AB765" s="1297"/>
      <c r="AC765" s="1297"/>
    </row>
    <row r="766" ht="15.75" customHeight="1">
      <c r="A766" s="1296"/>
      <c r="B766" s="1532"/>
      <c r="C766" s="1297"/>
      <c r="D766" s="1533"/>
      <c r="E766" s="1296"/>
      <c r="F766" s="1296"/>
      <c r="G766" s="1534"/>
      <c r="H766" s="1534"/>
      <c r="I766" s="1535"/>
      <c r="J766" s="1296"/>
      <c r="K766" s="1296"/>
      <c r="L766" s="1297"/>
      <c r="M766" s="1297"/>
      <c r="N766" s="1297"/>
      <c r="O766" s="1296"/>
      <c r="P766" s="1297"/>
      <c r="Q766" s="1297"/>
      <c r="R766" s="1297"/>
      <c r="S766" s="1297"/>
      <c r="T766" s="1297"/>
      <c r="U766" s="1297"/>
      <c r="V766" s="1297"/>
      <c r="W766" s="1297"/>
      <c r="X766" s="1297"/>
      <c r="Y766" s="1297"/>
      <c r="Z766" s="1297"/>
      <c r="AA766" s="1297"/>
      <c r="AB766" s="1297"/>
      <c r="AC766" s="1297"/>
    </row>
    <row r="767" ht="15.75" customHeight="1">
      <c r="A767" s="1296"/>
      <c r="B767" s="1532"/>
      <c r="C767" s="1297"/>
      <c r="D767" s="1533"/>
      <c r="E767" s="1296"/>
      <c r="F767" s="1296"/>
      <c r="G767" s="1534"/>
      <c r="H767" s="1534"/>
      <c r="I767" s="1535"/>
      <c r="J767" s="1296"/>
      <c r="K767" s="1296"/>
      <c r="L767" s="1297"/>
      <c r="M767" s="1297"/>
      <c r="N767" s="1297"/>
      <c r="O767" s="1296"/>
      <c r="P767" s="1297"/>
      <c r="Q767" s="1297"/>
      <c r="R767" s="1297"/>
      <c r="S767" s="1297"/>
      <c r="T767" s="1297"/>
      <c r="U767" s="1297"/>
      <c r="V767" s="1297"/>
      <c r="W767" s="1297"/>
      <c r="X767" s="1297"/>
      <c r="Y767" s="1297"/>
      <c r="Z767" s="1297"/>
      <c r="AA767" s="1297"/>
      <c r="AB767" s="1297"/>
      <c r="AC767" s="1297"/>
    </row>
    <row r="768" ht="15.75" customHeight="1">
      <c r="A768" s="1296"/>
      <c r="B768" s="1532"/>
      <c r="C768" s="1297"/>
      <c r="D768" s="1533"/>
      <c r="E768" s="1296"/>
      <c r="F768" s="1296"/>
      <c r="G768" s="1534"/>
      <c r="H768" s="1534"/>
      <c r="I768" s="1535"/>
      <c r="J768" s="1296"/>
      <c r="K768" s="1296"/>
      <c r="L768" s="1297"/>
      <c r="M768" s="1297"/>
      <c r="N768" s="1297"/>
      <c r="O768" s="1296"/>
      <c r="P768" s="1297"/>
      <c r="Q768" s="1297"/>
      <c r="R768" s="1297"/>
      <c r="S768" s="1297"/>
      <c r="T768" s="1297"/>
      <c r="U768" s="1297"/>
      <c r="V768" s="1297"/>
      <c r="W768" s="1297"/>
      <c r="X768" s="1297"/>
      <c r="Y768" s="1297"/>
      <c r="Z768" s="1297"/>
      <c r="AA768" s="1297"/>
      <c r="AB768" s="1297"/>
      <c r="AC768" s="1297"/>
    </row>
    <row r="769" ht="15.75" customHeight="1">
      <c r="A769" s="1296"/>
      <c r="B769" s="1532"/>
      <c r="C769" s="1297"/>
      <c r="D769" s="1533"/>
      <c r="E769" s="1296"/>
      <c r="F769" s="1296"/>
      <c r="G769" s="1534"/>
      <c r="H769" s="1534"/>
      <c r="I769" s="1535"/>
      <c r="J769" s="1296"/>
      <c r="K769" s="1296"/>
      <c r="L769" s="1297"/>
      <c r="M769" s="1297"/>
      <c r="N769" s="1297"/>
      <c r="O769" s="1296"/>
      <c r="P769" s="1297"/>
      <c r="Q769" s="1297"/>
      <c r="R769" s="1297"/>
      <c r="S769" s="1297"/>
      <c r="T769" s="1297"/>
      <c r="U769" s="1297"/>
      <c r="V769" s="1297"/>
      <c r="W769" s="1297"/>
      <c r="X769" s="1297"/>
      <c r="Y769" s="1297"/>
      <c r="Z769" s="1297"/>
      <c r="AA769" s="1297"/>
      <c r="AB769" s="1297"/>
      <c r="AC769" s="1297"/>
    </row>
    <row r="770" ht="15.75" customHeight="1">
      <c r="A770" s="1296"/>
      <c r="B770" s="1532"/>
      <c r="C770" s="1297"/>
      <c r="D770" s="1533"/>
      <c r="E770" s="1296"/>
      <c r="F770" s="1296"/>
      <c r="G770" s="1534"/>
      <c r="H770" s="1534"/>
      <c r="I770" s="1535"/>
      <c r="J770" s="1296"/>
      <c r="K770" s="1296"/>
      <c r="L770" s="1297"/>
      <c r="M770" s="1297"/>
      <c r="N770" s="1297"/>
      <c r="O770" s="1296"/>
      <c r="P770" s="1297"/>
      <c r="Q770" s="1297"/>
      <c r="R770" s="1297"/>
      <c r="S770" s="1297"/>
      <c r="T770" s="1297"/>
      <c r="U770" s="1297"/>
      <c r="V770" s="1297"/>
      <c r="W770" s="1297"/>
      <c r="X770" s="1297"/>
      <c r="Y770" s="1297"/>
      <c r="Z770" s="1297"/>
      <c r="AA770" s="1297"/>
      <c r="AB770" s="1297"/>
      <c r="AC770" s="1297"/>
    </row>
    <row r="771" ht="15.75" customHeight="1">
      <c r="A771" s="1296"/>
      <c r="B771" s="1532"/>
      <c r="C771" s="1297"/>
      <c r="D771" s="1533"/>
      <c r="E771" s="1296"/>
      <c r="F771" s="1296"/>
      <c r="G771" s="1534"/>
      <c r="H771" s="1534"/>
      <c r="I771" s="1535"/>
      <c r="J771" s="1296"/>
      <c r="K771" s="1296"/>
      <c r="L771" s="1297"/>
      <c r="M771" s="1297"/>
      <c r="N771" s="1297"/>
      <c r="O771" s="1296"/>
      <c r="P771" s="1297"/>
      <c r="Q771" s="1297"/>
      <c r="R771" s="1297"/>
      <c r="S771" s="1297"/>
      <c r="T771" s="1297"/>
      <c r="U771" s="1297"/>
      <c r="V771" s="1297"/>
      <c r="W771" s="1297"/>
      <c r="X771" s="1297"/>
      <c r="Y771" s="1297"/>
      <c r="Z771" s="1297"/>
      <c r="AA771" s="1297"/>
      <c r="AB771" s="1297"/>
      <c r="AC771" s="1297"/>
    </row>
    <row r="772" ht="15.75" customHeight="1">
      <c r="A772" s="1296"/>
      <c r="B772" s="1532"/>
      <c r="C772" s="1297"/>
      <c r="D772" s="1533"/>
      <c r="E772" s="1296"/>
      <c r="F772" s="1296"/>
      <c r="G772" s="1534"/>
      <c r="H772" s="1534"/>
      <c r="I772" s="1535"/>
      <c r="J772" s="1296"/>
      <c r="K772" s="1296"/>
      <c r="L772" s="1297"/>
      <c r="M772" s="1297"/>
      <c r="N772" s="1297"/>
      <c r="O772" s="1296"/>
      <c r="P772" s="1297"/>
      <c r="Q772" s="1297"/>
      <c r="R772" s="1297"/>
      <c r="S772" s="1297"/>
      <c r="T772" s="1297"/>
      <c r="U772" s="1297"/>
      <c r="V772" s="1297"/>
      <c r="W772" s="1297"/>
      <c r="X772" s="1297"/>
      <c r="Y772" s="1297"/>
      <c r="Z772" s="1297"/>
      <c r="AA772" s="1297"/>
      <c r="AB772" s="1297"/>
      <c r="AC772" s="1297"/>
    </row>
    <row r="773" ht="15.75" customHeight="1">
      <c r="A773" s="1296"/>
      <c r="B773" s="1532"/>
      <c r="C773" s="1297"/>
      <c r="D773" s="1533"/>
      <c r="E773" s="1296"/>
      <c r="F773" s="1296"/>
      <c r="G773" s="1534"/>
      <c r="H773" s="1534"/>
      <c r="I773" s="1535"/>
      <c r="J773" s="1296"/>
      <c r="K773" s="1296"/>
      <c r="L773" s="1297"/>
      <c r="M773" s="1297"/>
      <c r="N773" s="1297"/>
      <c r="O773" s="1296"/>
      <c r="P773" s="1297"/>
      <c r="Q773" s="1297"/>
      <c r="R773" s="1297"/>
      <c r="S773" s="1297"/>
      <c r="T773" s="1297"/>
      <c r="U773" s="1297"/>
      <c r="V773" s="1297"/>
      <c r="W773" s="1297"/>
      <c r="X773" s="1297"/>
      <c r="Y773" s="1297"/>
      <c r="Z773" s="1297"/>
      <c r="AA773" s="1297"/>
      <c r="AB773" s="1297"/>
      <c r="AC773" s="1297"/>
    </row>
    <row r="774" ht="15.75" customHeight="1">
      <c r="A774" s="1296"/>
      <c r="B774" s="1532"/>
      <c r="C774" s="1297"/>
      <c r="D774" s="1533"/>
      <c r="E774" s="1296"/>
      <c r="F774" s="1296"/>
      <c r="G774" s="1534"/>
      <c r="H774" s="1534"/>
      <c r="I774" s="1535"/>
      <c r="J774" s="1296"/>
      <c r="K774" s="1296"/>
      <c r="L774" s="1297"/>
      <c r="M774" s="1297"/>
      <c r="N774" s="1297"/>
      <c r="O774" s="1296"/>
      <c r="P774" s="1297"/>
      <c r="Q774" s="1297"/>
      <c r="R774" s="1297"/>
      <c r="S774" s="1297"/>
      <c r="T774" s="1297"/>
      <c r="U774" s="1297"/>
      <c r="V774" s="1297"/>
      <c r="W774" s="1297"/>
      <c r="X774" s="1297"/>
      <c r="Y774" s="1297"/>
      <c r="Z774" s="1297"/>
      <c r="AA774" s="1297"/>
      <c r="AB774" s="1297"/>
      <c r="AC774" s="1297"/>
    </row>
    <row r="775" ht="15.75" customHeight="1">
      <c r="A775" s="1296"/>
      <c r="B775" s="1532"/>
      <c r="C775" s="1297"/>
      <c r="D775" s="1533"/>
      <c r="E775" s="1296"/>
      <c r="F775" s="1296"/>
      <c r="G775" s="1534"/>
      <c r="H775" s="1534"/>
      <c r="I775" s="1535"/>
      <c r="J775" s="1296"/>
      <c r="K775" s="1296"/>
      <c r="L775" s="1297"/>
      <c r="M775" s="1297"/>
      <c r="N775" s="1297"/>
      <c r="O775" s="1296"/>
      <c r="P775" s="1297"/>
      <c r="Q775" s="1297"/>
      <c r="R775" s="1297"/>
      <c r="S775" s="1297"/>
      <c r="T775" s="1297"/>
      <c r="U775" s="1297"/>
      <c r="V775" s="1297"/>
      <c r="W775" s="1297"/>
      <c r="X775" s="1297"/>
      <c r="Y775" s="1297"/>
      <c r="Z775" s="1297"/>
      <c r="AA775" s="1297"/>
      <c r="AB775" s="1297"/>
      <c r="AC775" s="1297"/>
    </row>
    <row r="776" ht="15.75" customHeight="1">
      <c r="A776" s="1296"/>
      <c r="B776" s="1532"/>
      <c r="C776" s="1297"/>
      <c r="D776" s="1533"/>
      <c r="E776" s="1296"/>
      <c r="F776" s="1296"/>
      <c r="G776" s="1534"/>
      <c r="H776" s="1534"/>
      <c r="I776" s="1535"/>
      <c r="J776" s="1296"/>
      <c r="K776" s="1296"/>
      <c r="L776" s="1297"/>
      <c r="M776" s="1297"/>
      <c r="N776" s="1297"/>
      <c r="O776" s="1296"/>
      <c r="P776" s="1297"/>
      <c r="Q776" s="1297"/>
      <c r="R776" s="1297"/>
      <c r="S776" s="1297"/>
      <c r="T776" s="1297"/>
      <c r="U776" s="1297"/>
      <c r="V776" s="1297"/>
      <c r="W776" s="1297"/>
      <c r="X776" s="1297"/>
      <c r="Y776" s="1297"/>
      <c r="Z776" s="1297"/>
      <c r="AA776" s="1297"/>
      <c r="AB776" s="1297"/>
      <c r="AC776" s="1297"/>
    </row>
    <row r="777" ht="15.75" customHeight="1">
      <c r="A777" s="1296"/>
      <c r="B777" s="1532"/>
      <c r="C777" s="1297"/>
      <c r="D777" s="1533"/>
      <c r="E777" s="1296"/>
      <c r="F777" s="1296"/>
      <c r="G777" s="1534"/>
      <c r="H777" s="1534"/>
      <c r="I777" s="1535"/>
      <c r="J777" s="1296"/>
      <c r="K777" s="1296"/>
      <c r="L777" s="1297"/>
      <c r="M777" s="1297"/>
      <c r="N777" s="1297"/>
      <c r="O777" s="1296"/>
      <c r="P777" s="1297"/>
      <c r="Q777" s="1297"/>
      <c r="R777" s="1297"/>
      <c r="S777" s="1297"/>
      <c r="T777" s="1297"/>
      <c r="U777" s="1297"/>
      <c r="V777" s="1297"/>
      <c r="W777" s="1297"/>
      <c r="X777" s="1297"/>
      <c r="Y777" s="1297"/>
      <c r="Z777" s="1297"/>
      <c r="AA777" s="1297"/>
      <c r="AB777" s="1297"/>
      <c r="AC777" s="1297"/>
    </row>
    <row r="778" ht="15.75" customHeight="1">
      <c r="A778" s="1296"/>
      <c r="B778" s="1532"/>
      <c r="C778" s="1297"/>
      <c r="D778" s="1533"/>
      <c r="E778" s="1296"/>
      <c r="F778" s="1296"/>
      <c r="G778" s="1534"/>
      <c r="H778" s="1534"/>
      <c r="I778" s="1535"/>
      <c r="J778" s="1296"/>
      <c r="K778" s="1296"/>
      <c r="L778" s="1297"/>
      <c r="M778" s="1297"/>
      <c r="N778" s="1297"/>
      <c r="O778" s="1296"/>
      <c r="P778" s="1297"/>
      <c r="Q778" s="1297"/>
      <c r="R778" s="1297"/>
      <c r="S778" s="1297"/>
      <c r="T778" s="1297"/>
      <c r="U778" s="1297"/>
      <c r="V778" s="1297"/>
      <c r="W778" s="1297"/>
      <c r="X778" s="1297"/>
      <c r="Y778" s="1297"/>
      <c r="Z778" s="1297"/>
      <c r="AA778" s="1297"/>
      <c r="AB778" s="1297"/>
      <c r="AC778" s="1297"/>
    </row>
    <row r="779" ht="15.75" customHeight="1">
      <c r="A779" s="1296"/>
      <c r="B779" s="1532"/>
      <c r="C779" s="1297"/>
      <c r="D779" s="1533"/>
      <c r="E779" s="1296"/>
      <c r="F779" s="1296"/>
      <c r="G779" s="1534"/>
      <c r="H779" s="1534"/>
      <c r="I779" s="1535"/>
      <c r="J779" s="1296"/>
      <c r="K779" s="1296"/>
      <c r="L779" s="1297"/>
      <c r="M779" s="1297"/>
      <c r="N779" s="1297"/>
      <c r="O779" s="1296"/>
      <c r="P779" s="1297"/>
      <c r="Q779" s="1297"/>
      <c r="R779" s="1297"/>
      <c r="S779" s="1297"/>
      <c r="T779" s="1297"/>
      <c r="U779" s="1297"/>
      <c r="V779" s="1297"/>
      <c r="W779" s="1297"/>
      <c r="X779" s="1297"/>
      <c r="Y779" s="1297"/>
      <c r="Z779" s="1297"/>
      <c r="AA779" s="1297"/>
      <c r="AB779" s="1297"/>
      <c r="AC779" s="1297"/>
    </row>
    <row r="780" ht="15.75" customHeight="1">
      <c r="A780" s="1296"/>
      <c r="B780" s="1532"/>
      <c r="C780" s="1297"/>
      <c r="D780" s="1533"/>
      <c r="E780" s="1296"/>
      <c r="F780" s="1296"/>
      <c r="G780" s="1534"/>
      <c r="H780" s="1534"/>
      <c r="I780" s="1535"/>
      <c r="J780" s="1296"/>
      <c r="K780" s="1296"/>
      <c r="L780" s="1297"/>
      <c r="M780" s="1297"/>
      <c r="N780" s="1297"/>
      <c r="O780" s="1296"/>
      <c r="P780" s="1297"/>
      <c r="Q780" s="1297"/>
      <c r="R780" s="1297"/>
      <c r="S780" s="1297"/>
      <c r="T780" s="1297"/>
      <c r="U780" s="1297"/>
      <c r="V780" s="1297"/>
      <c r="W780" s="1297"/>
      <c r="X780" s="1297"/>
      <c r="Y780" s="1297"/>
      <c r="Z780" s="1297"/>
      <c r="AA780" s="1297"/>
      <c r="AB780" s="1297"/>
      <c r="AC780" s="1297"/>
    </row>
    <row r="781" ht="15.75" customHeight="1">
      <c r="A781" s="1296"/>
      <c r="B781" s="1532"/>
      <c r="C781" s="1297"/>
      <c r="D781" s="1533"/>
      <c r="E781" s="1296"/>
      <c r="F781" s="1296"/>
      <c r="G781" s="1534"/>
      <c r="H781" s="1534"/>
      <c r="I781" s="1535"/>
      <c r="J781" s="1296"/>
      <c r="K781" s="1296"/>
      <c r="L781" s="1297"/>
      <c r="M781" s="1297"/>
      <c r="N781" s="1297"/>
      <c r="O781" s="1296"/>
      <c r="P781" s="1297"/>
      <c r="Q781" s="1297"/>
      <c r="R781" s="1297"/>
      <c r="S781" s="1297"/>
      <c r="T781" s="1297"/>
      <c r="U781" s="1297"/>
      <c r="V781" s="1297"/>
      <c r="W781" s="1297"/>
      <c r="X781" s="1297"/>
      <c r="Y781" s="1297"/>
      <c r="Z781" s="1297"/>
      <c r="AA781" s="1297"/>
      <c r="AB781" s="1297"/>
      <c r="AC781" s="1297"/>
    </row>
    <row r="782" ht="15.75" customHeight="1">
      <c r="A782" s="1296"/>
      <c r="B782" s="1532"/>
      <c r="C782" s="1297"/>
      <c r="D782" s="1533"/>
      <c r="E782" s="1296"/>
      <c r="F782" s="1296"/>
      <c r="G782" s="1534"/>
      <c r="H782" s="1534"/>
      <c r="I782" s="1535"/>
      <c r="J782" s="1296"/>
      <c r="K782" s="1296"/>
      <c r="L782" s="1297"/>
      <c r="M782" s="1297"/>
      <c r="N782" s="1297"/>
      <c r="O782" s="1296"/>
      <c r="P782" s="1297"/>
      <c r="Q782" s="1297"/>
      <c r="R782" s="1297"/>
      <c r="S782" s="1297"/>
      <c r="T782" s="1297"/>
      <c r="U782" s="1297"/>
      <c r="V782" s="1297"/>
      <c r="W782" s="1297"/>
      <c r="X782" s="1297"/>
      <c r="Y782" s="1297"/>
      <c r="Z782" s="1297"/>
      <c r="AA782" s="1297"/>
      <c r="AB782" s="1297"/>
      <c r="AC782" s="1297"/>
    </row>
    <row r="783" ht="15.75" customHeight="1">
      <c r="A783" s="1296"/>
      <c r="B783" s="1532"/>
      <c r="C783" s="1297"/>
      <c r="D783" s="1533"/>
      <c r="E783" s="1296"/>
      <c r="F783" s="1296"/>
      <c r="G783" s="1534"/>
      <c r="H783" s="1534"/>
      <c r="I783" s="1535"/>
      <c r="J783" s="1296"/>
      <c r="K783" s="1296"/>
      <c r="L783" s="1297"/>
      <c r="M783" s="1297"/>
      <c r="N783" s="1297"/>
      <c r="O783" s="1296"/>
      <c r="P783" s="1297"/>
      <c r="Q783" s="1297"/>
      <c r="R783" s="1297"/>
      <c r="S783" s="1297"/>
      <c r="T783" s="1297"/>
      <c r="U783" s="1297"/>
      <c r="V783" s="1297"/>
      <c r="W783" s="1297"/>
      <c r="X783" s="1297"/>
      <c r="Y783" s="1297"/>
      <c r="Z783" s="1297"/>
      <c r="AA783" s="1297"/>
      <c r="AB783" s="1297"/>
      <c r="AC783" s="1297"/>
    </row>
    <row r="784" ht="15.75" customHeight="1">
      <c r="A784" s="1296"/>
      <c r="B784" s="1532"/>
      <c r="C784" s="1297"/>
      <c r="D784" s="1533"/>
      <c r="E784" s="1296"/>
      <c r="F784" s="1296"/>
      <c r="G784" s="1534"/>
      <c r="H784" s="1534"/>
      <c r="I784" s="1535"/>
      <c r="J784" s="1296"/>
      <c r="K784" s="1296"/>
      <c r="L784" s="1297"/>
      <c r="M784" s="1297"/>
      <c r="N784" s="1297"/>
      <c r="O784" s="1296"/>
      <c r="P784" s="1297"/>
      <c r="Q784" s="1297"/>
      <c r="R784" s="1297"/>
      <c r="S784" s="1297"/>
      <c r="T784" s="1297"/>
      <c r="U784" s="1297"/>
      <c r="V784" s="1297"/>
      <c r="W784" s="1297"/>
      <c r="X784" s="1297"/>
      <c r="Y784" s="1297"/>
      <c r="Z784" s="1297"/>
      <c r="AA784" s="1297"/>
      <c r="AB784" s="1297"/>
      <c r="AC784" s="1297"/>
    </row>
    <row r="785" ht="15.75" customHeight="1">
      <c r="A785" s="1296"/>
      <c r="B785" s="1532"/>
      <c r="C785" s="1297"/>
      <c r="D785" s="1533"/>
      <c r="E785" s="1296"/>
      <c r="F785" s="1296"/>
      <c r="G785" s="1534"/>
      <c r="H785" s="1534"/>
      <c r="I785" s="1535"/>
      <c r="J785" s="1296"/>
      <c r="K785" s="1296"/>
      <c r="L785" s="1297"/>
      <c r="M785" s="1297"/>
      <c r="N785" s="1297"/>
      <c r="O785" s="1296"/>
      <c r="P785" s="1297"/>
      <c r="Q785" s="1297"/>
      <c r="R785" s="1297"/>
      <c r="S785" s="1297"/>
      <c r="T785" s="1297"/>
      <c r="U785" s="1297"/>
      <c r="V785" s="1297"/>
      <c r="W785" s="1297"/>
      <c r="X785" s="1297"/>
      <c r="Y785" s="1297"/>
      <c r="Z785" s="1297"/>
      <c r="AA785" s="1297"/>
      <c r="AB785" s="1297"/>
      <c r="AC785" s="1297"/>
    </row>
    <row r="786" ht="15.75" customHeight="1">
      <c r="A786" s="1296"/>
      <c r="B786" s="1532"/>
      <c r="C786" s="1297"/>
      <c r="D786" s="1533"/>
      <c r="E786" s="1296"/>
      <c r="F786" s="1296"/>
      <c r="G786" s="1534"/>
      <c r="H786" s="1534"/>
      <c r="I786" s="1535"/>
      <c r="J786" s="1296"/>
      <c r="K786" s="1296"/>
      <c r="L786" s="1297"/>
      <c r="M786" s="1297"/>
      <c r="N786" s="1297"/>
      <c r="O786" s="1296"/>
      <c r="P786" s="1297"/>
      <c r="Q786" s="1297"/>
      <c r="R786" s="1297"/>
      <c r="S786" s="1297"/>
      <c r="T786" s="1297"/>
      <c r="U786" s="1297"/>
      <c r="V786" s="1297"/>
      <c r="W786" s="1297"/>
      <c r="X786" s="1297"/>
      <c r="Y786" s="1297"/>
      <c r="Z786" s="1297"/>
      <c r="AA786" s="1297"/>
      <c r="AB786" s="1297"/>
      <c r="AC786" s="1297"/>
    </row>
    <row r="787" ht="15.75" customHeight="1">
      <c r="A787" s="1296"/>
      <c r="B787" s="1532"/>
      <c r="C787" s="1297"/>
      <c r="D787" s="1533"/>
      <c r="E787" s="1296"/>
      <c r="F787" s="1296"/>
      <c r="G787" s="1534"/>
      <c r="H787" s="1534"/>
      <c r="I787" s="1535"/>
      <c r="J787" s="1296"/>
      <c r="K787" s="1296"/>
      <c r="L787" s="1297"/>
      <c r="M787" s="1297"/>
      <c r="N787" s="1297"/>
      <c r="O787" s="1296"/>
      <c r="P787" s="1297"/>
      <c r="Q787" s="1297"/>
      <c r="R787" s="1297"/>
      <c r="S787" s="1297"/>
      <c r="T787" s="1297"/>
      <c r="U787" s="1297"/>
      <c r="V787" s="1297"/>
      <c r="W787" s="1297"/>
      <c r="X787" s="1297"/>
      <c r="Y787" s="1297"/>
      <c r="Z787" s="1297"/>
      <c r="AA787" s="1297"/>
      <c r="AB787" s="1297"/>
      <c r="AC787" s="1297"/>
    </row>
    <row r="788" ht="15.75" customHeight="1">
      <c r="A788" s="1296"/>
      <c r="B788" s="1532"/>
      <c r="C788" s="1297"/>
      <c r="D788" s="1533"/>
      <c r="E788" s="1296"/>
      <c r="F788" s="1296"/>
      <c r="G788" s="1534"/>
      <c r="H788" s="1534"/>
      <c r="I788" s="1535"/>
      <c r="J788" s="1296"/>
      <c r="K788" s="1296"/>
      <c r="L788" s="1297"/>
      <c r="M788" s="1297"/>
      <c r="N788" s="1297"/>
      <c r="O788" s="1296"/>
      <c r="P788" s="1297"/>
      <c r="Q788" s="1297"/>
      <c r="R788" s="1297"/>
      <c r="S788" s="1297"/>
      <c r="T788" s="1297"/>
      <c r="U788" s="1297"/>
      <c r="V788" s="1297"/>
      <c r="W788" s="1297"/>
      <c r="X788" s="1297"/>
      <c r="Y788" s="1297"/>
      <c r="Z788" s="1297"/>
      <c r="AA788" s="1297"/>
      <c r="AB788" s="1297"/>
      <c r="AC788" s="1297"/>
    </row>
    <row r="789" ht="15.75" customHeight="1">
      <c r="A789" s="1296"/>
      <c r="B789" s="1532"/>
      <c r="C789" s="1297"/>
      <c r="D789" s="1533"/>
      <c r="E789" s="1296"/>
      <c r="F789" s="1296"/>
      <c r="G789" s="1534"/>
      <c r="H789" s="1534"/>
      <c r="I789" s="1535"/>
      <c r="J789" s="1296"/>
      <c r="K789" s="1296"/>
      <c r="L789" s="1297"/>
      <c r="M789" s="1297"/>
      <c r="N789" s="1297"/>
      <c r="O789" s="1296"/>
      <c r="P789" s="1297"/>
      <c r="Q789" s="1297"/>
      <c r="R789" s="1297"/>
      <c r="S789" s="1297"/>
      <c r="T789" s="1297"/>
      <c r="U789" s="1297"/>
      <c r="V789" s="1297"/>
      <c r="W789" s="1297"/>
      <c r="X789" s="1297"/>
      <c r="Y789" s="1297"/>
      <c r="Z789" s="1297"/>
      <c r="AA789" s="1297"/>
      <c r="AB789" s="1297"/>
      <c r="AC789" s="1297"/>
    </row>
    <row r="790" ht="15.75" customHeight="1">
      <c r="A790" s="1296"/>
      <c r="B790" s="1532"/>
      <c r="C790" s="1297"/>
      <c r="D790" s="1533"/>
      <c r="E790" s="1296"/>
      <c r="F790" s="1296"/>
      <c r="G790" s="1534"/>
      <c r="H790" s="1534"/>
      <c r="I790" s="1535"/>
      <c r="J790" s="1296"/>
      <c r="K790" s="1296"/>
      <c r="L790" s="1297"/>
      <c r="M790" s="1297"/>
      <c r="N790" s="1297"/>
      <c r="O790" s="1296"/>
      <c r="P790" s="1297"/>
      <c r="Q790" s="1297"/>
      <c r="R790" s="1297"/>
      <c r="S790" s="1297"/>
      <c r="T790" s="1297"/>
      <c r="U790" s="1297"/>
      <c r="V790" s="1297"/>
      <c r="W790" s="1297"/>
      <c r="X790" s="1297"/>
      <c r="Y790" s="1297"/>
      <c r="Z790" s="1297"/>
      <c r="AA790" s="1297"/>
      <c r="AB790" s="1297"/>
      <c r="AC790" s="1297"/>
    </row>
    <row r="791" ht="15.75" customHeight="1">
      <c r="A791" s="1296"/>
      <c r="B791" s="1532"/>
      <c r="C791" s="1297"/>
      <c r="D791" s="1533"/>
      <c r="E791" s="1296"/>
      <c r="F791" s="1296"/>
      <c r="G791" s="1534"/>
      <c r="H791" s="1534"/>
      <c r="I791" s="1535"/>
      <c r="J791" s="1296"/>
      <c r="K791" s="1296"/>
      <c r="L791" s="1297"/>
      <c r="M791" s="1297"/>
      <c r="N791" s="1297"/>
      <c r="O791" s="1296"/>
      <c r="P791" s="1297"/>
      <c r="Q791" s="1297"/>
      <c r="R791" s="1297"/>
      <c r="S791" s="1297"/>
      <c r="T791" s="1297"/>
      <c r="U791" s="1297"/>
      <c r="V791" s="1297"/>
      <c r="W791" s="1297"/>
      <c r="X791" s="1297"/>
      <c r="Y791" s="1297"/>
      <c r="Z791" s="1297"/>
      <c r="AA791" s="1297"/>
      <c r="AB791" s="1297"/>
      <c r="AC791" s="1297"/>
    </row>
    <row r="792" ht="15.75" customHeight="1">
      <c r="A792" s="1296"/>
      <c r="B792" s="1532"/>
      <c r="C792" s="1297"/>
      <c r="D792" s="1533"/>
      <c r="E792" s="1296"/>
      <c r="F792" s="1296"/>
      <c r="G792" s="1534"/>
      <c r="H792" s="1534"/>
      <c r="I792" s="1535"/>
      <c r="J792" s="1296"/>
      <c r="K792" s="1296"/>
      <c r="L792" s="1297"/>
      <c r="M792" s="1297"/>
      <c r="N792" s="1297"/>
      <c r="O792" s="1296"/>
      <c r="P792" s="1297"/>
      <c r="Q792" s="1297"/>
      <c r="R792" s="1297"/>
      <c r="S792" s="1297"/>
      <c r="T792" s="1297"/>
      <c r="U792" s="1297"/>
      <c r="V792" s="1297"/>
      <c r="W792" s="1297"/>
      <c r="X792" s="1297"/>
      <c r="Y792" s="1297"/>
      <c r="Z792" s="1297"/>
      <c r="AA792" s="1297"/>
      <c r="AB792" s="1297"/>
      <c r="AC792" s="1297"/>
    </row>
    <row r="793" ht="15.75" customHeight="1">
      <c r="A793" s="1296"/>
      <c r="B793" s="1532"/>
      <c r="C793" s="1297"/>
      <c r="D793" s="1533"/>
      <c r="E793" s="1296"/>
      <c r="F793" s="1296"/>
      <c r="G793" s="1534"/>
      <c r="H793" s="1534"/>
      <c r="I793" s="1535"/>
      <c r="J793" s="1296"/>
      <c r="K793" s="1296"/>
      <c r="L793" s="1297"/>
      <c r="M793" s="1297"/>
      <c r="N793" s="1297"/>
      <c r="O793" s="1296"/>
      <c r="P793" s="1297"/>
      <c r="Q793" s="1297"/>
      <c r="R793" s="1297"/>
      <c r="S793" s="1297"/>
      <c r="T793" s="1297"/>
      <c r="U793" s="1297"/>
      <c r="V793" s="1297"/>
      <c r="W793" s="1297"/>
      <c r="X793" s="1297"/>
      <c r="Y793" s="1297"/>
      <c r="Z793" s="1297"/>
      <c r="AA793" s="1297"/>
      <c r="AB793" s="1297"/>
      <c r="AC793" s="1297"/>
    </row>
    <row r="794" ht="15.75" customHeight="1">
      <c r="A794" s="1296"/>
      <c r="B794" s="1532"/>
      <c r="C794" s="1297"/>
      <c r="D794" s="1533"/>
      <c r="E794" s="1296"/>
      <c r="F794" s="1296"/>
      <c r="G794" s="1534"/>
      <c r="H794" s="1534"/>
      <c r="I794" s="1535"/>
      <c r="J794" s="1296"/>
      <c r="K794" s="1296"/>
      <c r="L794" s="1297"/>
      <c r="M794" s="1297"/>
      <c r="N794" s="1297"/>
      <c r="O794" s="1296"/>
      <c r="P794" s="1297"/>
      <c r="Q794" s="1297"/>
      <c r="R794" s="1297"/>
      <c r="S794" s="1297"/>
      <c r="T794" s="1297"/>
      <c r="U794" s="1297"/>
      <c r="V794" s="1297"/>
      <c r="W794" s="1297"/>
      <c r="X794" s="1297"/>
      <c r="Y794" s="1297"/>
      <c r="Z794" s="1297"/>
      <c r="AA794" s="1297"/>
      <c r="AB794" s="1297"/>
      <c r="AC794" s="1297"/>
    </row>
    <row r="795" ht="15.75" customHeight="1">
      <c r="A795" s="1296"/>
      <c r="B795" s="1532"/>
      <c r="C795" s="1297"/>
      <c r="D795" s="1533"/>
      <c r="E795" s="1296"/>
      <c r="F795" s="1296"/>
      <c r="G795" s="1534"/>
      <c r="H795" s="1534"/>
      <c r="I795" s="1535"/>
      <c r="J795" s="1296"/>
      <c r="K795" s="1296"/>
      <c r="L795" s="1297"/>
      <c r="M795" s="1297"/>
      <c r="N795" s="1297"/>
      <c r="O795" s="1296"/>
      <c r="P795" s="1297"/>
      <c r="Q795" s="1297"/>
      <c r="R795" s="1297"/>
      <c r="S795" s="1297"/>
      <c r="T795" s="1297"/>
      <c r="U795" s="1297"/>
      <c r="V795" s="1297"/>
      <c r="W795" s="1297"/>
      <c r="X795" s="1297"/>
      <c r="Y795" s="1297"/>
      <c r="Z795" s="1297"/>
      <c r="AA795" s="1297"/>
      <c r="AB795" s="1297"/>
      <c r="AC795" s="1297"/>
    </row>
    <row r="796" ht="15.75" customHeight="1">
      <c r="A796" s="1296"/>
      <c r="B796" s="1532"/>
      <c r="C796" s="1297"/>
      <c r="D796" s="1533"/>
      <c r="E796" s="1296"/>
      <c r="F796" s="1296"/>
      <c r="G796" s="1534"/>
      <c r="H796" s="1534"/>
      <c r="I796" s="1535"/>
      <c r="J796" s="1296"/>
      <c r="K796" s="1296"/>
      <c r="L796" s="1297"/>
      <c r="M796" s="1297"/>
      <c r="N796" s="1297"/>
      <c r="O796" s="1296"/>
      <c r="P796" s="1297"/>
      <c r="Q796" s="1297"/>
      <c r="R796" s="1297"/>
      <c r="S796" s="1297"/>
      <c r="T796" s="1297"/>
      <c r="U796" s="1297"/>
      <c r="V796" s="1297"/>
      <c r="W796" s="1297"/>
      <c r="X796" s="1297"/>
      <c r="Y796" s="1297"/>
      <c r="Z796" s="1297"/>
      <c r="AA796" s="1297"/>
      <c r="AB796" s="1297"/>
      <c r="AC796" s="1297"/>
    </row>
    <row r="797" ht="15.75" customHeight="1">
      <c r="A797" s="1296"/>
      <c r="B797" s="1532"/>
      <c r="C797" s="1297"/>
      <c r="D797" s="1533"/>
      <c r="E797" s="1296"/>
      <c r="F797" s="1296"/>
      <c r="G797" s="1534"/>
      <c r="H797" s="1534"/>
      <c r="I797" s="1535"/>
      <c r="J797" s="1296"/>
      <c r="K797" s="1296"/>
      <c r="L797" s="1297"/>
      <c r="M797" s="1297"/>
      <c r="N797" s="1297"/>
      <c r="O797" s="1296"/>
      <c r="P797" s="1297"/>
      <c r="Q797" s="1297"/>
      <c r="R797" s="1297"/>
      <c r="S797" s="1297"/>
      <c r="T797" s="1297"/>
      <c r="U797" s="1297"/>
      <c r="V797" s="1297"/>
      <c r="W797" s="1297"/>
      <c r="X797" s="1297"/>
      <c r="Y797" s="1297"/>
      <c r="Z797" s="1297"/>
      <c r="AA797" s="1297"/>
      <c r="AB797" s="1297"/>
      <c r="AC797" s="1297"/>
    </row>
    <row r="798" ht="15.75" customHeight="1">
      <c r="A798" s="1296"/>
      <c r="B798" s="1532"/>
      <c r="C798" s="1297"/>
      <c r="D798" s="1533"/>
      <c r="E798" s="1296"/>
      <c r="F798" s="1296"/>
      <c r="G798" s="1534"/>
      <c r="H798" s="1534"/>
      <c r="I798" s="1535"/>
      <c r="J798" s="1296"/>
      <c r="K798" s="1296"/>
      <c r="L798" s="1297"/>
      <c r="M798" s="1297"/>
      <c r="N798" s="1297"/>
      <c r="O798" s="1296"/>
      <c r="P798" s="1297"/>
      <c r="Q798" s="1297"/>
      <c r="R798" s="1297"/>
      <c r="S798" s="1297"/>
      <c r="T798" s="1297"/>
      <c r="U798" s="1297"/>
      <c r="V798" s="1297"/>
      <c r="W798" s="1297"/>
      <c r="X798" s="1297"/>
      <c r="Y798" s="1297"/>
      <c r="Z798" s="1297"/>
      <c r="AA798" s="1297"/>
      <c r="AB798" s="1297"/>
      <c r="AC798" s="1297"/>
    </row>
    <row r="799" ht="15.75" customHeight="1">
      <c r="A799" s="1296"/>
      <c r="B799" s="1532"/>
      <c r="C799" s="1297"/>
      <c r="D799" s="1533"/>
      <c r="E799" s="1296"/>
      <c r="F799" s="1296"/>
      <c r="G799" s="1534"/>
      <c r="H799" s="1534"/>
      <c r="I799" s="1535"/>
      <c r="J799" s="1296"/>
      <c r="K799" s="1296"/>
      <c r="L799" s="1297"/>
      <c r="M799" s="1297"/>
      <c r="N799" s="1297"/>
      <c r="O799" s="1296"/>
      <c r="P799" s="1297"/>
      <c r="Q799" s="1297"/>
      <c r="R799" s="1297"/>
      <c r="S799" s="1297"/>
      <c r="T799" s="1297"/>
      <c r="U799" s="1297"/>
      <c r="V799" s="1297"/>
      <c r="W799" s="1297"/>
      <c r="X799" s="1297"/>
      <c r="Y799" s="1297"/>
      <c r="Z799" s="1297"/>
      <c r="AA799" s="1297"/>
      <c r="AB799" s="1297"/>
      <c r="AC799" s="1297"/>
    </row>
    <row r="800" ht="15.75" customHeight="1">
      <c r="A800" s="1296"/>
      <c r="B800" s="1532"/>
      <c r="C800" s="1297"/>
      <c r="D800" s="1533"/>
      <c r="E800" s="1296"/>
      <c r="F800" s="1296"/>
      <c r="G800" s="1534"/>
      <c r="H800" s="1534"/>
      <c r="I800" s="1535"/>
      <c r="J800" s="1296"/>
      <c r="K800" s="1296"/>
      <c r="L800" s="1297"/>
      <c r="M800" s="1297"/>
      <c r="N800" s="1297"/>
      <c r="O800" s="1296"/>
      <c r="P800" s="1297"/>
      <c r="Q800" s="1297"/>
      <c r="R800" s="1297"/>
      <c r="S800" s="1297"/>
      <c r="T800" s="1297"/>
      <c r="U800" s="1297"/>
      <c r="V800" s="1297"/>
      <c r="W800" s="1297"/>
      <c r="X800" s="1297"/>
      <c r="Y800" s="1297"/>
      <c r="Z800" s="1297"/>
      <c r="AA800" s="1297"/>
      <c r="AB800" s="1297"/>
      <c r="AC800" s="1297"/>
    </row>
    <row r="801" ht="15.75" customHeight="1">
      <c r="A801" s="1296"/>
      <c r="B801" s="1532"/>
      <c r="C801" s="1297"/>
      <c r="D801" s="1533"/>
      <c r="E801" s="1296"/>
      <c r="F801" s="1296"/>
      <c r="G801" s="1534"/>
      <c r="H801" s="1534"/>
      <c r="I801" s="1535"/>
      <c r="J801" s="1296"/>
      <c r="K801" s="1296"/>
      <c r="L801" s="1297"/>
      <c r="M801" s="1297"/>
      <c r="N801" s="1297"/>
      <c r="O801" s="1296"/>
      <c r="P801" s="1297"/>
      <c r="Q801" s="1297"/>
      <c r="R801" s="1297"/>
      <c r="S801" s="1297"/>
      <c r="T801" s="1297"/>
      <c r="U801" s="1297"/>
      <c r="V801" s="1297"/>
      <c r="W801" s="1297"/>
      <c r="X801" s="1297"/>
      <c r="Y801" s="1297"/>
      <c r="Z801" s="1297"/>
      <c r="AA801" s="1297"/>
      <c r="AB801" s="1297"/>
      <c r="AC801" s="1297"/>
    </row>
    <row r="802" ht="15.75" customHeight="1">
      <c r="A802" s="1296"/>
      <c r="B802" s="1532"/>
      <c r="C802" s="1297"/>
      <c r="D802" s="1533"/>
      <c r="E802" s="1296"/>
      <c r="F802" s="1296"/>
      <c r="G802" s="1534"/>
      <c r="H802" s="1534"/>
      <c r="I802" s="1535"/>
      <c r="J802" s="1296"/>
      <c r="K802" s="1296"/>
      <c r="L802" s="1297"/>
      <c r="M802" s="1297"/>
      <c r="N802" s="1297"/>
      <c r="O802" s="1296"/>
      <c r="P802" s="1297"/>
      <c r="Q802" s="1297"/>
      <c r="R802" s="1297"/>
      <c r="S802" s="1297"/>
      <c r="T802" s="1297"/>
      <c r="U802" s="1297"/>
      <c r="V802" s="1297"/>
      <c r="W802" s="1297"/>
      <c r="X802" s="1297"/>
      <c r="Y802" s="1297"/>
      <c r="Z802" s="1297"/>
      <c r="AA802" s="1297"/>
      <c r="AB802" s="1297"/>
      <c r="AC802" s="1297"/>
    </row>
    <row r="803" ht="15.75" customHeight="1">
      <c r="A803" s="1296"/>
      <c r="B803" s="1532"/>
      <c r="C803" s="1297"/>
      <c r="D803" s="1533"/>
      <c r="E803" s="1296"/>
      <c r="F803" s="1296"/>
      <c r="G803" s="1534"/>
      <c r="H803" s="1534"/>
      <c r="I803" s="1535"/>
      <c r="J803" s="1296"/>
      <c r="K803" s="1296"/>
      <c r="L803" s="1297"/>
      <c r="M803" s="1297"/>
      <c r="N803" s="1297"/>
      <c r="O803" s="1296"/>
      <c r="P803" s="1297"/>
      <c r="Q803" s="1297"/>
      <c r="R803" s="1297"/>
      <c r="S803" s="1297"/>
      <c r="T803" s="1297"/>
      <c r="U803" s="1297"/>
      <c r="V803" s="1297"/>
      <c r="W803" s="1297"/>
      <c r="X803" s="1297"/>
      <c r="Y803" s="1297"/>
      <c r="Z803" s="1297"/>
      <c r="AA803" s="1297"/>
      <c r="AB803" s="1297"/>
      <c r="AC803" s="1297"/>
    </row>
    <row r="804" ht="15.75" customHeight="1">
      <c r="A804" s="1296"/>
      <c r="B804" s="1532"/>
      <c r="C804" s="1297"/>
      <c r="D804" s="1533"/>
      <c r="E804" s="1296"/>
      <c r="F804" s="1296"/>
      <c r="G804" s="1534"/>
      <c r="H804" s="1534"/>
      <c r="I804" s="1535"/>
      <c r="J804" s="1296"/>
      <c r="K804" s="1296"/>
      <c r="L804" s="1297"/>
      <c r="M804" s="1297"/>
      <c r="N804" s="1297"/>
      <c r="O804" s="1296"/>
      <c r="P804" s="1297"/>
      <c r="Q804" s="1297"/>
      <c r="R804" s="1297"/>
      <c r="S804" s="1297"/>
      <c r="T804" s="1297"/>
      <c r="U804" s="1297"/>
      <c r="V804" s="1297"/>
      <c r="W804" s="1297"/>
      <c r="X804" s="1297"/>
      <c r="Y804" s="1297"/>
      <c r="Z804" s="1297"/>
      <c r="AA804" s="1297"/>
      <c r="AB804" s="1297"/>
      <c r="AC804" s="1297"/>
    </row>
    <row r="805" ht="15.75" customHeight="1">
      <c r="A805" s="1296"/>
      <c r="B805" s="1532"/>
      <c r="C805" s="1297"/>
      <c r="D805" s="1533"/>
      <c r="E805" s="1296"/>
      <c r="F805" s="1296"/>
      <c r="G805" s="1534"/>
      <c r="H805" s="1534"/>
      <c r="I805" s="1535"/>
      <c r="J805" s="1296"/>
      <c r="K805" s="1296"/>
      <c r="L805" s="1297"/>
      <c r="M805" s="1297"/>
      <c r="N805" s="1297"/>
      <c r="O805" s="1296"/>
      <c r="P805" s="1297"/>
      <c r="Q805" s="1297"/>
      <c r="R805" s="1297"/>
      <c r="S805" s="1297"/>
      <c r="T805" s="1297"/>
      <c r="U805" s="1297"/>
      <c r="V805" s="1297"/>
      <c r="W805" s="1297"/>
      <c r="X805" s="1297"/>
      <c r="Y805" s="1297"/>
      <c r="Z805" s="1297"/>
      <c r="AA805" s="1297"/>
      <c r="AB805" s="1297"/>
      <c r="AC805" s="1297"/>
    </row>
    <row r="806" ht="15.75" customHeight="1">
      <c r="A806" s="1296"/>
      <c r="B806" s="1532"/>
      <c r="C806" s="1297"/>
      <c r="D806" s="1533"/>
      <c r="E806" s="1296"/>
      <c r="F806" s="1296"/>
      <c r="G806" s="1534"/>
      <c r="H806" s="1534"/>
      <c r="I806" s="1535"/>
      <c r="J806" s="1296"/>
      <c r="K806" s="1296"/>
      <c r="L806" s="1297"/>
      <c r="M806" s="1297"/>
      <c r="N806" s="1297"/>
      <c r="O806" s="1296"/>
      <c r="P806" s="1297"/>
      <c r="Q806" s="1297"/>
      <c r="R806" s="1297"/>
      <c r="S806" s="1297"/>
      <c r="T806" s="1297"/>
      <c r="U806" s="1297"/>
      <c r="V806" s="1297"/>
      <c r="W806" s="1297"/>
      <c r="X806" s="1297"/>
      <c r="Y806" s="1297"/>
      <c r="Z806" s="1297"/>
      <c r="AA806" s="1297"/>
      <c r="AB806" s="1297"/>
      <c r="AC806" s="1297"/>
    </row>
    <row r="807" ht="15.75" customHeight="1">
      <c r="A807" s="1296"/>
      <c r="B807" s="1532"/>
      <c r="C807" s="1297"/>
      <c r="D807" s="1533"/>
      <c r="E807" s="1296"/>
      <c r="F807" s="1296"/>
      <c r="G807" s="1534"/>
      <c r="H807" s="1534"/>
      <c r="I807" s="1535"/>
      <c r="J807" s="1296"/>
      <c r="K807" s="1296"/>
      <c r="L807" s="1297"/>
      <c r="M807" s="1297"/>
      <c r="N807" s="1297"/>
      <c r="O807" s="1296"/>
      <c r="P807" s="1297"/>
      <c r="Q807" s="1297"/>
      <c r="R807" s="1297"/>
      <c r="S807" s="1297"/>
      <c r="T807" s="1297"/>
      <c r="U807" s="1297"/>
      <c r="V807" s="1297"/>
      <c r="W807" s="1297"/>
      <c r="X807" s="1297"/>
      <c r="Y807" s="1297"/>
      <c r="Z807" s="1297"/>
      <c r="AA807" s="1297"/>
      <c r="AB807" s="1297"/>
      <c r="AC807" s="1297"/>
    </row>
    <row r="808" ht="15.75" customHeight="1">
      <c r="A808" s="1296"/>
      <c r="B808" s="1532"/>
      <c r="C808" s="1297"/>
      <c r="D808" s="1533"/>
      <c r="E808" s="1296"/>
      <c r="F808" s="1296"/>
      <c r="G808" s="1534"/>
      <c r="H808" s="1534"/>
      <c r="I808" s="1535"/>
      <c r="J808" s="1296"/>
      <c r="K808" s="1296"/>
      <c r="L808" s="1297"/>
      <c r="M808" s="1297"/>
      <c r="N808" s="1297"/>
      <c r="O808" s="1296"/>
      <c r="P808" s="1297"/>
      <c r="Q808" s="1297"/>
      <c r="R808" s="1297"/>
      <c r="S808" s="1297"/>
      <c r="T808" s="1297"/>
      <c r="U808" s="1297"/>
      <c r="V808" s="1297"/>
      <c r="W808" s="1297"/>
      <c r="X808" s="1297"/>
      <c r="Y808" s="1297"/>
      <c r="Z808" s="1297"/>
      <c r="AA808" s="1297"/>
      <c r="AB808" s="1297"/>
      <c r="AC808" s="1297"/>
    </row>
    <row r="809" ht="15.75" customHeight="1">
      <c r="A809" s="1296"/>
      <c r="B809" s="1532"/>
      <c r="C809" s="1297"/>
      <c r="D809" s="1533"/>
      <c r="E809" s="1296"/>
      <c r="F809" s="1296"/>
      <c r="G809" s="1534"/>
      <c r="H809" s="1534"/>
      <c r="I809" s="1535"/>
      <c r="J809" s="1296"/>
      <c r="K809" s="1296"/>
      <c r="L809" s="1297"/>
      <c r="M809" s="1297"/>
      <c r="N809" s="1297"/>
      <c r="O809" s="1296"/>
      <c r="P809" s="1297"/>
      <c r="Q809" s="1297"/>
      <c r="R809" s="1297"/>
      <c r="S809" s="1297"/>
      <c r="T809" s="1297"/>
      <c r="U809" s="1297"/>
      <c r="V809" s="1297"/>
      <c r="W809" s="1297"/>
      <c r="X809" s="1297"/>
      <c r="Y809" s="1297"/>
      <c r="Z809" s="1297"/>
      <c r="AA809" s="1297"/>
      <c r="AB809" s="1297"/>
      <c r="AC809" s="1297"/>
    </row>
    <row r="810" ht="15.75" customHeight="1">
      <c r="A810" s="1296"/>
      <c r="B810" s="1532"/>
      <c r="C810" s="1297"/>
      <c r="D810" s="1533"/>
      <c r="E810" s="1296"/>
      <c r="F810" s="1296"/>
      <c r="G810" s="1534"/>
      <c r="H810" s="1534"/>
      <c r="I810" s="1535"/>
      <c r="J810" s="1296"/>
      <c r="K810" s="1296"/>
      <c r="L810" s="1297"/>
      <c r="M810" s="1297"/>
      <c r="N810" s="1297"/>
      <c r="O810" s="1296"/>
      <c r="P810" s="1297"/>
      <c r="Q810" s="1297"/>
      <c r="R810" s="1297"/>
      <c r="S810" s="1297"/>
      <c r="T810" s="1297"/>
      <c r="U810" s="1297"/>
      <c r="V810" s="1297"/>
      <c r="W810" s="1297"/>
      <c r="X810" s="1297"/>
      <c r="Y810" s="1297"/>
      <c r="Z810" s="1297"/>
      <c r="AA810" s="1297"/>
      <c r="AB810" s="1297"/>
      <c r="AC810" s="1297"/>
    </row>
    <row r="811" ht="15.75" customHeight="1">
      <c r="A811" s="1296"/>
      <c r="B811" s="1532"/>
      <c r="C811" s="1297"/>
      <c r="D811" s="1533"/>
      <c r="E811" s="1296"/>
      <c r="F811" s="1296"/>
      <c r="G811" s="1534"/>
      <c r="H811" s="1534"/>
      <c r="I811" s="1535"/>
      <c r="J811" s="1296"/>
      <c r="K811" s="1296"/>
      <c r="L811" s="1297"/>
      <c r="M811" s="1297"/>
      <c r="N811" s="1297"/>
      <c r="O811" s="1296"/>
      <c r="P811" s="1297"/>
      <c r="Q811" s="1297"/>
      <c r="R811" s="1297"/>
      <c r="S811" s="1297"/>
      <c r="T811" s="1297"/>
      <c r="U811" s="1297"/>
      <c r="V811" s="1297"/>
      <c r="W811" s="1297"/>
      <c r="X811" s="1297"/>
      <c r="Y811" s="1297"/>
      <c r="Z811" s="1297"/>
      <c r="AA811" s="1297"/>
      <c r="AB811" s="1297"/>
      <c r="AC811" s="1297"/>
    </row>
    <row r="812" ht="15.75" customHeight="1">
      <c r="A812" s="1296"/>
      <c r="B812" s="1532"/>
      <c r="C812" s="1297"/>
      <c r="D812" s="1533"/>
      <c r="E812" s="1296"/>
      <c r="F812" s="1296"/>
      <c r="G812" s="1534"/>
      <c r="H812" s="1534"/>
      <c r="I812" s="1535"/>
      <c r="J812" s="1296"/>
      <c r="K812" s="1296"/>
      <c r="L812" s="1297"/>
      <c r="M812" s="1297"/>
      <c r="N812" s="1297"/>
      <c r="O812" s="1296"/>
      <c r="P812" s="1297"/>
      <c r="Q812" s="1297"/>
      <c r="R812" s="1297"/>
      <c r="S812" s="1297"/>
      <c r="T812" s="1297"/>
      <c r="U812" s="1297"/>
      <c r="V812" s="1297"/>
      <c r="W812" s="1297"/>
      <c r="X812" s="1297"/>
      <c r="Y812" s="1297"/>
      <c r="Z812" s="1297"/>
      <c r="AA812" s="1297"/>
      <c r="AB812" s="1297"/>
      <c r="AC812" s="1297"/>
    </row>
    <row r="813" ht="15.75" customHeight="1">
      <c r="A813" s="1296"/>
      <c r="B813" s="1532"/>
      <c r="C813" s="1297"/>
      <c r="D813" s="1533"/>
      <c r="E813" s="1296"/>
      <c r="F813" s="1296"/>
      <c r="G813" s="1534"/>
      <c r="H813" s="1534"/>
      <c r="I813" s="1535"/>
      <c r="J813" s="1296"/>
      <c r="K813" s="1296"/>
      <c r="L813" s="1297"/>
      <c r="M813" s="1297"/>
      <c r="N813" s="1297"/>
      <c r="O813" s="1296"/>
      <c r="P813" s="1297"/>
      <c r="Q813" s="1297"/>
      <c r="R813" s="1297"/>
      <c r="S813" s="1297"/>
      <c r="T813" s="1297"/>
      <c r="U813" s="1297"/>
      <c r="V813" s="1297"/>
      <c r="W813" s="1297"/>
      <c r="X813" s="1297"/>
      <c r="Y813" s="1297"/>
      <c r="Z813" s="1297"/>
      <c r="AA813" s="1297"/>
      <c r="AB813" s="1297"/>
      <c r="AC813" s="1297"/>
    </row>
  </sheetData>
  <mergeCells count="1">
    <mergeCell ref="A2:B2"/>
  </mergeCells>
  <conditionalFormatting sqref="N4:N233 O283:O300 N296 P302:P316">
    <cfRule type="containsText" dxfId="2" priority="1" operator="containsText" text="да">
      <formula>NOT(ISERROR(SEARCH(("да"),(N4))))</formula>
    </cfRule>
  </conditionalFormatting>
  <conditionalFormatting sqref="J1:J3 J5:J282 K283:K300 J296 K302:K316">
    <cfRule type="colorScale" priority="2">
      <colorScale>
        <cfvo type="min"/>
        <cfvo type="percentile" val="50"/>
        <cfvo type="max"/>
        <color rgb="FF57BB8A"/>
        <color rgb="FFFFFFFF"/>
        <color rgb="FFE67C73"/>
      </colorScale>
    </cfRule>
  </conditionalFormatting>
  <conditionalFormatting sqref="N1:N282 O283:O300 N296 O302:P316">
    <cfRule type="containsText" dxfId="0" priority="3" operator="containsText" text="нет">
      <formula>NOT(ISERROR(SEARCH(("нет"),(N1))))</formula>
    </cfRule>
  </conditionalFormatting>
  <dataValidations>
    <dataValidation type="list" allowBlank="1" showErrorMessage="1" sqref="N4:N282 O283 N284:O289 O290 N291:O295 N296 N297:O300 O302:P316">
      <formula1>"да,нет"</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outlineLevelRow="1"/>
  <cols>
    <col customWidth="1" min="1" max="1" width="4.71"/>
    <col customWidth="1" min="2" max="2" width="22.43"/>
    <col customWidth="1" min="3" max="3" width="30.0"/>
    <col customWidth="1" min="4" max="4" width="21.71"/>
    <col customWidth="1" min="5" max="5" width="8.43"/>
    <col customWidth="1" min="6" max="7" width="8.14"/>
    <col customWidth="1" min="8" max="8" width="8.43"/>
    <col customWidth="1" min="9" max="10" width="7.29"/>
    <col customWidth="1" min="11" max="11" width="7.14"/>
    <col customWidth="1" min="12" max="12" width="8.29"/>
    <col customWidth="1" min="13" max="15" width="9.71"/>
  </cols>
  <sheetData>
    <row r="1" ht="25.5" customHeight="1">
      <c r="A1" s="1055"/>
      <c r="C1" s="125" t="s">
        <v>1623</v>
      </c>
      <c r="D1" s="1130" t="s">
        <v>1564</v>
      </c>
      <c r="E1" s="1125"/>
      <c r="F1" s="513"/>
      <c r="G1" s="513"/>
      <c r="H1" s="517"/>
      <c r="I1" s="512"/>
      <c r="J1" s="1055"/>
      <c r="K1" s="1055"/>
      <c r="L1" s="1055"/>
      <c r="M1" s="1055"/>
      <c r="N1" s="1040"/>
      <c r="O1" s="1040"/>
    </row>
    <row r="2" ht="66.0" customHeight="1">
      <c r="A2" s="103" t="s">
        <v>1287</v>
      </c>
      <c r="B2" s="1199" t="s">
        <v>1565</v>
      </c>
      <c r="C2" s="1169" t="s">
        <v>97</v>
      </c>
      <c r="D2" s="103" t="s">
        <v>1566</v>
      </c>
      <c r="E2" s="1200" t="s">
        <v>299</v>
      </c>
      <c r="F2" s="1095" t="s">
        <v>1831</v>
      </c>
      <c r="G2" s="1095" t="s">
        <v>707</v>
      </c>
      <c r="H2" s="1201" t="s">
        <v>526</v>
      </c>
      <c r="I2" s="1202" t="s">
        <v>305</v>
      </c>
      <c r="J2" s="103" t="s">
        <v>527</v>
      </c>
      <c r="K2" s="103" t="s">
        <v>307</v>
      </c>
      <c r="L2" s="103" t="s">
        <v>1628</v>
      </c>
      <c r="M2" s="103" t="s">
        <v>709</v>
      </c>
      <c r="N2" s="503"/>
      <c r="O2" s="503"/>
    </row>
    <row r="3" ht="27.0" customHeight="1">
      <c r="A3" s="1048"/>
      <c r="B3" s="1049" t="str">
        <f>"Блюда на компанию "&amp;COUNTA(C4:C14)&amp;" шт"</f>
        <v>Блюда на компанию 8 шт</v>
      </c>
      <c r="C3" s="1048"/>
      <c r="D3" s="1048"/>
      <c r="E3" s="1052"/>
      <c r="F3" s="1203"/>
      <c r="G3" s="1203"/>
      <c r="H3" s="1100"/>
      <c r="I3" s="1103">
        <f>AVERAGE(I4:I14)</f>
        <v>0.2360585194</v>
      </c>
      <c r="J3" s="1048"/>
      <c r="K3" s="1048"/>
      <c r="L3" s="1048"/>
      <c r="M3" s="1102"/>
      <c r="N3" s="1102"/>
      <c r="O3" s="1102"/>
    </row>
    <row r="4" ht="25.5" customHeight="1" outlineLevel="1">
      <c r="A4" s="1055"/>
      <c r="B4" s="125" t="s">
        <v>1838</v>
      </c>
      <c r="C4" s="230" t="s">
        <v>1630</v>
      </c>
      <c r="D4" s="125" t="s">
        <v>1631</v>
      </c>
      <c r="E4" s="516" t="s">
        <v>1632</v>
      </c>
      <c r="F4" s="510">
        <v>899.0</v>
      </c>
      <c r="G4" s="510">
        <v>899.0</v>
      </c>
      <c r="H4" s="517">
        <v>177.0</v>
      </c>
      <c r="I4" s="512">
        <f t="shared" ref="I4:I14" si="1">H4/G4</f>
        <v>0.1968854283</v>
      </c>
      <c r="J4" s="513">
        <f t="shared" ref="J4:J14" si="2">G4-H4</f>
        <v>722</v>
      </c>
      <c r="K4" s="512">
        <f t="shared" ref="K4:K14" si="3">G4/H4-1</f>
        <v>4.079096045</v>
      </c>
      <c r="L4" s="1166"/>
      <c r="M4" s="1055" t="s">
        <v>313</v>
      </c>
      <c r="N4" s="1055"/>
      <c r="O4" s="1055"/>
    </row>
    <row r="5" ht="84.75" customHeight="1" outlineLevel="1">
      <c r="A5" s="1055"/>
      <c r="B5" s="381" t="s">
        <v>1834</v>
      </c>
      <c r="C5" s="1537"/>
      <c r="D5" s="381" t="s">
        <v>1634</v>
      </c>
      <c r="E5" s="516">
        <v>150.0</v>
      </c>
      <c r="F5" s="513">
        <v>0.0</v>
      </c>
      <c r="G5" s="513">
        <v>899.0</v>
      </c>
      <c r="H5" s="517">
        <v>180.0</v>
      </c>
      <c r="I5" s="512">
        <f t="shared" si="1"/>
        <v>0.2002224694</v>
      </c>
      <c r="J5" s="513">
        <f t="shared" si="2"/>
        <v>719</v>
      </c>
      <c r="K5" s="512">
        <f t="shared" si="3"/>
        <v>3.994444444</v>
      </c>
      <c r="L5" s="1123"/>
      <c r="M5" s="1055"/>
      <c r="N5" s="1055"/>
      <c r="O5" s="1055"/>
    </row>
    <row r="6" ht="84.75" customHeight="1" outlineLevel="1">
      <c r="A6" s="1055"/>
      <c r="B6" s="381" t="s">
        <v>1840</v>
      </c>
      <c r="C6" s="125" t="s">
        <v>2570</v>
      </c>
      <c r="D6" s="381" t="s">
        <v>1636</v>
      </c>
      <c r="E6" s="1125">
        <v>400.0</v>
      </c>
      <c r="F6" s="513">
        <v>899.0</v>
      </c>
      <c r="G6" s="513">
        <v>999.0</v>
      </c>
      <c r="H6" s="517">
        <v>270.0</v>
      </c>
      <c r="I6" s="512">
        <f t="shared" si="1"/>
        <v>0.2702702703</v>
      </c>
      <c r="J6" s="513">
        <f t="shared" si="2"/>
        <v>729</v>
      </c>
      <c r="K6" s="512">
        <f t="shared" si="3"/>
        <v>2.7</v>
      </c>
      <c r="L6" s="1123">
        <v>999.0</v>
      </c>
      <c r="M6" s="1055" t="s">
        <v>315</v>
      </c>
      <c r="N6" s="1055"/>
      <c r="O6" s="1055"/>
    </row>
    <row r="7" ht="25.5" customHeight="1" outlineLevel="1">
      <c r="A7" s="1055"/>
      <c r="B7" s="125" t="s">
        <v>1844</v>
      </c>
      <c r="C7" s="230"/>
      <c r="D7" s="381" t="s">
        <v>1638</v>
      </c>
      <c r="E7" s="516">
        <v>1000.0</v>
      </c>
      <c r="F7" s="510">
        <v>0.0</v>
      </c>
      <c r="G7" s="510">
        <v>1899.0</v>
      </c>
      <c r="H7" s="517">
        <v>499.0</v>
      </c>
      <c r="I7" s="512">
        <f t="shared" si="1"/>
        <v>0.2627698789</v>
      </c>
      <c r="J7" s="513">
        <f t="shared" si="2"/>
        <v>1400</v>
      </c>
      <c r="K7" s="512">
        <f t="shared" si="3"/>
        <v>2.805611222</v>
      </c>
      <c r="L7" s="1166"/>
      <c r="M7" s="1055" t="s">
        <v>313</v>
      </c>
      <c r="N7" s="1055"/>
      <c r="O7" s="1055"/>
    </row>
    <row r="8" ht="25.5" customHeight="1" outlineLevel="1">
      <c r="A8" s="1055"/>
      <c r="B8" s="381"/>
      <c r="C8" s="125" t="s">
        <v>108</v>
      </c>
      <c r="D8" s="381" t="s">
        <v>1639</v>
      </c>
      <c r="E8" s="516">
        <v>550.0</v>
      </c>
      <c r="F8" s="510">
        <v>899.0</v>
      </c>
      <c r="G8" s="510">
        <v>969.0</v>
      </c>
      <c r="H8" s="517">
        <v>210.17</v>
      </c>
      <c r="I8" s="512">
        <f t="shared" si="1"/>
        <v>0.2168937049</v>
      </c>
      <c r="J8" s="513">
        <f t="shared" si="2"/>
        <v>758.83</v>
      </c>
      <c r="K8" s="512">
        <f t="shared" si="3"/>
        <v>3.610553362</v>
      </c>
      <c r="L8" s="1123">
        <v>899.0</v>
      </c>
      <c r="M8" s="1055" t="s">
        <v>315</v>
      </c>
      <c r="N8" s="1055"/>
      <c r="O8" s="1055"/>
    </row>
    <row r="9" ht="25.5" customHeight="1" outlineLevel="1">
      <c r="A9" s="1055"/>
      <c r="B9" s="381" t="s">
        <v>1854</v>
      </c>
      <c r="C9" s="125" t="s">
        <v>1640</v>
      </c>
      <c r="D9" s="381" t="s">
        <v>1641</v>
      </c>
      <c r="E9" s="516">
        <v>1400.0</v>
      </c>
      <c r="F9" s="510">
        <v>2399.0</v>
      </c>
      <c r="G9" s="510">
        <v>2499.0</v>
      </c>
      <c r="H9" s="517">
        <v>630.0</v>
      </c>
      <c r="I9" s="512">
        <f t="shared" si="1"/>
        <v>0.2521008403</v>
      </c>
      <c r="J9" s="513">
        <f t="shared" si="2"/>
        <v>1869</v>
      </c>
      <c r="K9" s="512">
        <f t="shared" si="3"/>
        <v>2.966666667</v>
      </c>
      <c r="L9" s="1123">
        <v>2499.0</v>
      </c>
      <c r="M9" s="1055" t="s">
        <v>315</v>
      </c>
      <c r="N9" s="1055"/>
      <c r="O9" s="1055"/>
    </row>
    <row r="10" ht="26.25" customHeight="1" outlineLevel="1">
      <c r="A10" s="1055"/>
      <c r="B10" s="178" t="s">
        <v>1851</v>
      </c>
      <c r="C10" s="178" t="s">
        <v>1642</v>
      </c>
      <c r="D10" s="178" t="s">
        <v>1643</v>
      </c>
      <c r="E10" s="516">
        <v>500.0</v>
      </c>
      <c r="F10" s="510">
        <v>999.0</v>
      </c>
      <c r="G10" s="510">
        <v>1499.0</v>
      </c>
      <c r="H10" s="517">
        <v>374.6</v>
      </c>
      <c r="I10" s="512">
        <f t="shared" si="1"/>
        <v>0.2498999333</v>
      </c>
      <c r="J10" s="513">
        <f t="shared" si="2"/>
        <v>1124.4</v>
      </c>
      <c r="K10" s="512">
        <f t="shared" si="3"/>
        <v>3.001601708</v>
      </c>
      <c r="L10" s="1123">
        <v>1199.0</v>
      </c>
      <c r="M10" s="1055" t="s">
        <v>315</v>
      </c>
      <c r="N10" s="1055"/>
      <c r="O10" s="1055"/>
    </row>
    <row r="11" ht="83.25" customHeight="1" outlineLevel="1">
      <c r="A11" s="1055"/>
      <c r="B11" s="381"/>
      <c r="C11" s="125" t="s">
        <v>1644</v>
      </c>
      <c r="D11" s="1055" t="s">
        <v>1645</v>
      </c>
      <c r="E11" s="1125">
        <v>1200.0</v>
      </c>
      <c r="F11" s="513">
        <v>1399.0</v>
      </c>
      <c r="G11" s="513">
        <v>1499.0</v>
      </c>
      <c r="H11" s="517">
        <v>314.14</v>
      </c>
      <c r="I11" s="512">
        <f t="shared" si="1"/>
        <v>0.2095663776</v>
      </c>
      <c r="J11" s="513">
        <f t="shared" si="2"/>
        <v>1184.86</v>
      </c>
      <c r="K11" s="512">
        <f t="shared" si="3"/>
        <v>3.771757815</v>
      </c>
      <c r="L11" s="1123"/>
      <c r="M11" s="1055" t="s">
        <v>313</v>
      </c>
      <c r="N11" s="1055"/>
      <c r="O11" s="1055"/>
    </row>
    <row r="12" ht="25.5" customHeight="1" outlineLevel="1">
      <c r="A12" s="1055"/>
      <c r="B12" s="1130" t="s">
        <v>1856</v>
      </c>
      <c r="C12" s="178"/>
      <c r="D12" s="1055" t="s">
        <v>1647</v>
      </c>
      <c r="E12" s="1125">
        <v>1200.0</v>
      </c>
      <c r="F12" s="513">
        <v>1799.0</v>
      </c>
      <c r="G12" s="513">
        <v>1599.0</v>
      </c>
      <c r="H12" s="517">
        <v>360.0</v>
      </c>
      <c r="I12" s="512">
        <f t="shared" si="1"/>
        <v>0.2251407129</v>
      </c>
      <c r="J12" s="513">
        <f t="shared" si="2"/>
        <v>1239</v>
      </c>
      <c r="K12" s="512">
        <f t="shared" si="3"/>
        <v>3.441666667</v>
      </c>
      <c r="L12" s="1123"/>
      <c r="M12" s="1055"/>
      <c r="N12" s="1055"/>
      <c r="O12" s="1055"/>
    </row>
    <row r="13" ht="75.75" customHeight="1" outlineLevel="1">
      <c r="A13" s="1055"/>
      <c r="B13" s="1130" t="s">
        <v>1846</v>
      </c>
      <c r="C13" s="1131" t="s">
        <v>1650</v>
      </c>
      <c r="D13" s="1055" t="s">
        <v>1651</v>
      </c>
      <c r="E13" s="1132">
        <v>700.0</v>
      </c>
      <c r="F13" s="1123">
        <v>0.0</v>
      </c>
      <c r="G13" s="1123">
        <v>1399.0</v>
      </c>
      <c r="H13" s="517">
        <v>370.0</v>
      </c>
      <c r="I13" s="512">
        <f t="shared" si="1"/>
        <v>0.2644746247</v>
      </c>
      <c r="J13" s="1133">
        <f t="shared" si="2"/>
        <v>1029</v>
      </c>
      <c r="K13" s="512">
        <f t="shared" si="3"/>
        <v>2.781081081</v>
      </c>
      <c r="L13" s="1123">
        <v>0.0</v>
      </c>
      <c r="M13" s="1135" t="s">
        <v>315</v>
      </c>
      <c r="N13" s="1135"/>
      <c r="O13" s="1135"/>
    </row>
    <row r="14" ht="48.0" customHeight="1" outlineLevel="1">
      <c r="A14" s="1055"/>
      <c r="B14" s="1130"/>
      <c r="C14" s="1131" t="s">
        <v>1648</v>
      </c>
      <c r="D14" s="1055" t="s">
        <v>1649</v>
      </c>
      <c r="E14" s="1132">
        <v>1250.0</v>
      </c>
      <c r="F14" s="510">
        <v>2799.0</v>
      </c>
      <c r="G14" s="510">
        <v>2999.0</v>
      </c>
      <c r="H14" s="517">
        <v>745.01</v>
      </c>
      <c r="I14" s="512">
        <f t="shared" si="1"/>
        <v>0.2484194732</v>
      </c>
      <c r="J14" s="1133">
        <f t="shared" si="2"/>
        <v>2253.99</v>
      </c>
      <c r="K14" s="512">
        <f t="shared" si="3"/>
        <v>3.025449323</v>
      </c>
      <c r="L14" s="1123">
        <v>2999.0</v>
      </c>
      <c r="M14" s="1135" t="s">
        <v>315</v>
      </c>
      <c r="N14" s="1135"/>
      <c r="O14" s="1135"/>
    </row>
    <row r="15" ht="27.0" customHeight="1">
      <c r="A15" s="1048"/>
      <c r="B15" s="1049" t="str">
        <f>"Япония "&amp;COUNTA(C16:C23)&amp;" шт"</f>
        <v>Япония 6 шт</v>
      </c>
      <c r="C15" s="1048"/>
      <c r="D15" s="1048"/>
      <c r="E15" s="1052"/>
      <c r="F15" s="1203"/>
      <c r="G15" s="1203"/>
      <c r="H15" s="1100"/>
      <c r="I15" s="1103">
        <f>AVERAGE(I16:I23)</f>
        <v>0.2202038599</v>
      </c>
      <c r="J15" s="1048"/>
      <c r="K15" s="1048"/>
      <c r="L15" s="1048"/>
      <c r="M15" s="1102"/>
      <c r="N15" s="1102"/>
      <c r="O15" s="1102"/>
    </row>
    <row r="16" ht="25.5" customHeight="1" outlineLevel="1">
      <c r="A16" s="1055"/>
      <c r="B16" s="1141"/>
      <c r="C16" s="125" t="s">
        <v>1652</v>
      </c>
      <c r="D16" s="1055" t="s">
        <v>1653</v>
      </c>
      <c r="E16" s="516">
        <v>200.0</v>
      </c>
      <c r="F16" s="510">
        <v>399.0</v>
      </c>
      <c r="G16" s="510">
        <v>459.0</v>
      </c>
      <c r="H16" s="517">
        <v>65.9</v>
      </c>
      <c r="I16" s="512">
        <f t="shared" ref="I16:I23" si="4">H16/G16</f>
        <v>0.1435729847</v>
      </c>
      <c r="J16" s="513">
        <f t="shared" ref="J16:J23" si="5">G16-H16</f>
        <v>393.1</v>
      </c>
      <c r="K16" s="512">
        <f t="shared" ref="K16:K23" si="6">G16/H16-1</f>
        <v>5.965098634</v>
      </c>
      <c r="L16" s="1123">
        <v>499.0</v>
      </c>
      <c r="M16" s="1055" t="s">
        <v>315</v>
      </c>
      <c r="N16" s="1055"/>
      <c r="O16" s="1055"/>
    </row>
    <row r="17" ht="25.5" customHeight="1" outlineLevel="1">
      <c r="A17" s="1055"/>
      <c r="B17" s="1055"/>
      <c r="C17" s="125" t="s">
        <v>1654</v>
      </c>
      <c r="D17" s="1055" t="s">
        <v>1655</v>
      </c>
      <c r="E17" s="516">
        <v>200.0</v>
      </c>
      <c r="F17" s="510">
        <v>589.0</v>
      </c>
      <c r="G17" s="510">
        <v>599.0</v>
      </c>
      <c r="H17" s="517">
        <v>145.9</v>
      </c>
      <c r="I17" s="512">
        <f t="shared" si="4"/>
        <v>0.243572621</v>
      </c>
      <c r="J17" s="513">
        <f t="shared" si="5"/>
        <v>453.1</v>
      </c>
      <c r="K17" s="512">
        <f t="shared" si="6"/>
        <v>3.105551748</v>
      </c>
      <c r="L17" s="1123">
        <v>599.0</v>
      </c>
      <c r="M17" s="1055" t="s">
        <v>315</v>
      </c>
      <c r="N17" s="1055"/>
      <c r="O17" s="1055"/>
    </row>
    <row r="18" ht="25.5" customHeight="1" outlineLevel="1">
      <c r="A18" s="1055"/>
      <c r="B18" s="1055"/>
      <c r="C18" s="125" t="s">
        <v>1863</v>
      </c>
      <c r="D18" s="1055" t="s">
        <v>1657</v>
      </c>
      <c r="E18" s="516">
        <v>160.0</v>
      </c>
      <c r="F18" s="510">
        <v>359.0</v>
      </c>
      <c r="G18" s="510">
        <v>399.0</v>
      </c>
      <c r="H18" s="517">
        <v>58.9</v>
      </c>
      <c r="I18" s="512">
        <f t="shared" si="4"/>
        <v>0.1476190476</v>
      </c>
      <c r="J18" s="513">
        <f t="shared" si="5"/>
        <v>340.1</v>
      </c>
      <c r="K18" s="512">
        <f t="shared" si="6"/>
        <v>5.774193548</v>
      </c>
      <c r="L18" s="1123">
        <v>399.0</v>
      </c>
      <c r="M18" s="1055" t="s">
        <v>315</v>
      </c>
      <c r="N18" s="1055"/>
      <c r="O18" s="1055"/>
    </row>
    <row r="19" ht="25.5" customHeight="1" outlineLevel="1">
      <c r="A19" s="1055"/>
      <c r="B19" s="1055"/>
      <c r="C19" s="125" t="s">
        <v>1658</v>
      </c>
      <c r="D19" s="1055" t="s">
        <v>1659</v>
      </c>
      <c r="E19" s="516">
        <v>230.0</v>
      </c>
      <c r="F19" s="510">
        <v>479.0</v>
      </c>
      <c r="G19" s="510">
        <v>499.0</v>
      </c>
      <c r="H19" s="517">
        <v>111.0</v>
      </c>
      <c r="I19" s="512">
        <f t="shared" si="4"/>
        <v>0.2224448898</v>
      </c>
      <c r="J19" s="513">
        <f t="shared" si="5"/>
        <v>388</v>
      </c>
      <c r="K19" s="512">
        <f t="shared" si="6"/>
        <v>3.495495495</v>
      </c>
      <c r="L19" s="1123">
        <v>499.0</v>
      </c>
      <c r="M19" s="1055" t="s">
        <v>315</v>
      </c>
      <c r="N19" s="1055"/>
      <c r="O19" s="1055"/>
    </row>
    <row r="20" ht="67.5" customHeight="1" outlineLevel="1">
      <c r="A20" s="1055"/>
      <c r="B20" s="1055" t="s">
        <v>1864</v>
      </c>
      <c r="C20" s="125" t="s">
        <v>1660</v>
      </c>
      <c r="D20" s="1055" t="s">
        <v>1661</v>
      </c>
      <c r="E20" s="516">
        <v>240.0</v>
      </c>
      <c r="F20" s="510">
        <v>599.0</v>
      </c>
      <c r="G20" s="510">
        <v>599.0</v>
      </c>
      <c r="H20" s="517">
        <v>145.9</v>
      </c>
      <c r="I20" s="512">
        <f t="shared" si="4"/>
        <v>0.243572621</v>
      </c>
      <c r="J20" s="513">
        <f t="shared" si="5"/>
        <v>453.1</v>
      </c>
      <c r="K20" s="512">
        <f t="shared" si="6"/>
        <v>3.105551748</v>
      </c>
      <c r="L20" s="1123">
        <v>589.0</v>
      </c>
      <c r="M20" s="1055" t="s">
        <v>315</v>
      </c>
      <c r="N20" s="1055"/>
      <c r="O20" s="1055"/>
    </row>
    <row r="21" ht="67.5" customHeight="1" outlineLevel="1">
      <c r="A21" s="1055"/>
      <c r="B21" s="1055"/>
      <c r="C21" s="125" t="s">
        <v>1662</v>
      </c>
      <c r="D21" s="1055" t="s">
        <v>1663</v>
      </c>
      <c r="E21" s="516">
        <v>200.0</v>
      </c>
      <c r="F21" s="510">
        <v>399.0</v>
      </c>
      <c r="G21" s="510">
        <v>529.0</v>
      </c>
      <c r="H21" s="1142">
        <v>123.9</v>
      </c>
      <c r="I21" s="512">
        <f t="shared" si="4"/>
        <v>0.2342155009</v>
      </c>
      <c r="J21" s="513">
        <f t="shared" si="5"/>
        <v>405.1</v>
      </c>
      <c r="K21" s="512">
        <f t="shared" si="6"/>
        <v>3.269572236</v>
      </c>
      <c r="L21" s="1123">
        <v>459.0</v>
      </c>
      <c r="M21" s="1055" t="s">
        <v>315</v>
      </c>
      <c r="N21" s="1055"/>
      <c r="O21" s="1055"/>
    </row>
    <row r="22" ht="67.5" customHeight="1" outlineLevel="1">
      <c r="A22" s="1055"/>
      <c r="B22" s="1055" t="s">
        <v>1940</v>
      </c>
      <c r="C22" s="125"/>
      <c r="D22" s="1055" t="s">
        <v>1665</v>
      </c>
      <c r="E22" s="516">
        <v>120.0</v>
      </c>
      <c r="F22" s="510">
        <v>0.0</v>
      </c>
      <c r="G22" s="510">
        <v>599.0</v>
      </c>
      <c r="H22" s="1142">
        <v>186.9</v>
      </c>
      <c r="I22" s="512">
        <f t="shared" si="4"/>
        <v>0.3120200334</v>
      </c>
      <c r="J22" s="513">
        <f t="shared" si="5"/>
        <v>412.1</v>
      </c>
      <c r="K22" s="512">
        <f t="shared" si="6"/>
        <v>2.204922418</v>
      </c>
      <c r="L22" s="1123">
        <v>0.0</v>
      </c>
      <c r="M22" s="1055" t="s">
        <v>315</v>
      </c>
      <c r="N22" s="1055"/>
      <c r="O22" s="1055"/>
    </row>
    <row r="23" ht="67.5" customHeight="1" outlineLevel="1">
      <c r="A23" s="1055"/>
      <c r="B23" s="1055" t="s">
        <v>1868</v>
      </c>
      <c r="C23" s="125"/>
      <c r="D23" s="1055" t="s">
        <v>1667</v>
      </c>
      <c r="E23" s="516">
        <v>200.0</v>
      </c>
      <c r="F23" s="510">
        <v>299.0</v>
      </c>
      <c r="G23" s="510">
        <v>349.0</v>
      </c>
      <c r="H23" s="1142">
        <v>74.9</v>
      </c>
      <c r="I23" s="512">
        <f t="shared" si="4"/>
        <v>0.2146131805</v>
      </c>
      <c r="J23" s="513">
        <f t="shared" si="5"/>
        <v>274.1</v>
      </c>
      <c r="K23" s="512">
        <f t="shared" si="6"/>
        <v>3.659546061</v>
      </c>
      <c r="L23" s="1123">
        <v>0.0</v>
      </c>
      <c r="M23" s="1055" t="s">
        <v>315</v>
      </c>
      <c r="N23" s="1055"/>
      <c r="O23" s="1055"/>
    </row>
    <row r="24" ht="25.5" customHeight="1">
      <c r="A24" s="1049"/>
      <c r="B24" s="1049" t="str">
        <f>"Салаты "&amp;COUNTA(C25:C30)&amp;" шт"</f>
        <v>Салаты 6 шт</v>
      </c>
      <c r="C24" s="1149"/>
      <c r="D24" s="1149"/>
      <c r="E24" s="1150"/>
      <c r="F24" s="1209"/>
      <c r="G24" s="1209"/>
      <c r="H24" s="1054"/>
      <c r="I24" s="1103">
        <f>AVERAGE(I25:I30)</f>
        <v>0.2315388338</v>
      </c>
      <c r="J24" s="1149"/>
      <c r="K24" s="1149"/>
      <c r="L24" s="1151"/>
      <c r="M24" s="1153"/>
      <c r="N24" s="1153"/>
      <c r="O24" s="1153"/>
    </row>
    <row r="25" ht="47.25" customHeight="1" outlineLevel="1">
      <c r="A25" s="1055"/>
      <c r="B25" s="125" t="s">
        <v>1941</v>
      </c>
      <c r="C25" s="125" t="s">
        <v>1669</v>
      </c>
      <c r="D25" s="381" t="s">
        <v>1670</v>
      </c>
      <c r="E25" s="516">
        <v>180.0</v>
      </c>
      <c r="F25" s="510">
        <v>679.0</v>
      </c>
      <c r="G25" s="510">
        <v>599.0</v>
      </c>
      <c r="H25" s="517">
        <v>129.0</v>
      </c>
      <c r="I25" s="512">
        <f t="shared" ref="I25:I30" si="7">H25/G25</f>
        <v>0.2153589316</v>
      </c>
      <c r="J25" s="513">
        <f t="shared" ref="J25:J30" si="8">G25-H25</f>
        <v>470</v>
      </c>
      <c r="K25" s="512">
        <f t="shared" ref="K25:K30" si="9">G25/H25-1</f>
        <v>3.643410853</v>
      </c>
      <c r="L25" s="1123">
        <v>659.0</v>
      </c>
      <c r="M25" s="1055" t="s">
        <v>315</v>
      </c>
      <c r="N25" s="1055"/>
      <c r="O25" s="1055"/>
    </row>
    <row r="26" ht="45.0" customHeight="1" outlineLevel="1">
      <c r="A26" s="1055"/>
      <c r="B26" s="178" t="s">
        <v>1871</v>
      </c>
      <c r="C26" s="178" t="s">
        <v>1948</v>
      </c>
      <c r="D26" s="1278" t="s">
        <v>1671</v>
      </c>
      <c r="E26" s="516">
        <v>180.0</v>
      </c>
      <c r="F26" s="510">
        <v>299.0</v>
      </c>
      <c r="G26" s="510">
        <v>459.0</v>
      </c>
      <c r="H26" s="517">
        <v>112.0</v>
      </c>
      <c r="I26" s="512">
        <f t="shared" si="7"/>
        <v>0.2440087146</v>
      </c>
      <c r="J26" s="513">
        <f t="shared" si="8"/>
        <v>347</v>
      </c>
      <c r="K26" s="512">
        <f t="shared" si="9"/>
        <v>3.098214286</v>
      </c>
      <c r="L26" s="1166"/>
      <c r="M26" s="1055" t="s">
        <v>313</v>
      </c>
      <c r="N26" s="1055"/>
      <c r="O26" s="1055"/>
    </row>
    <row r="27" ht="30.0" customHeight="1" outlineLevel="1">
      <c r="A27" s="1055"/>
      <c r="B27" s="125"/>
      <c r="C27" s="125" t="s">
        <v>640</v>
      </c>
      <c r="D27" s="1278" t="s">
        <v>357</v>
      </c>
      <c r="E27" s="516">
        <v>190.0</v>
      </c>
      <c r="F27" s="510">
        <v>459.0</v>
      </c>
      <c r="G27" s="510">
        <v>479.0</v>
      </c>
      <c r="H27" s="1142">
        <v>113.98</v>
      </c>
      <c r="I27" s="512">
        <f t="shared" si="7"/>
        <v>0.237954071</v>
      </c>
      <c r="J27" s="513">
        <f t="shared" si="8"/>
        <v>365.02</v>
      </c>
      <c r="K27" s="512">
        <f t="shared" si="9"/>
        <v>3.202491665</v>
      </c>
      <c r="L27" s="1123">
        <v>459.0</v>
      </c>
      <c r="M27" s="1055" t="s">
        <v>315</v>
      </c>
      <c r="N27" s="1055"/>
      <c r="O27" s="1055"/>
    </row>
    <row r="28" ht="25.5" customHeight="1" outlineLevel="1">
      <c r="A28" s="1055"/>
      <c r="B28" s="125"/>
      <c r="C28" s="125" t="s">
        <v>642</v>
      </c>
      <c r="D28" s="1278" t="s">
        <v>1672</v>
      </c>
      <c r="E28" s="516">
        <v>210.0</v>
      </c>
      <c r="F28" s="510">
        <v>499.0</v>
      </c>
      <c r="G28" s="510">
        <v>499.0</v>
      </c>
      <c r="H28" s="1142">
        <v>88.44</v>
      </c>
      <c r="I28" s="512">
        <f t="shared" si="7"/>
        <v>0.1772344689</v>
      </c>
      <c r="J28" s="513">
        <f t="shared" si="8"/>
        <v>410.56</v>
      </c>
      <c r="K28" s="512">
        <f t="shared" si="9"/>
        <v>4.642243329</v>
      </c>
      <c r="L28" s="1123">
        <v>479.0</v>
      </c>
      <c r="M28" s="1055" t="s">
        <v>315</v>
      </c>
      <c r="N28" s="1055"/>
      <c r="O28" s="1055"/>
    </row>
    <row r="29" ht="30.0" customHeight="1" outlineLevel="1">
      <c r="A29" s="1055"/>
      <c r="B29" s="125"/>
      <c r="C29" s="125" t="s">
        <v>124</v>
      </c>
      <c r="D29" s="381" t="s">
        <v>1674</v>
      </c>
      <c r="E29" s="516">
        <v>210.0</v>
      </c>
      <c r="F29" s="510">
        <v>599.0</v>
      </c>
      <c r="G29" s="510">
        <v>599.0</v>
      </c>
      <c r="H29" s="1142">
        <v>146.69</v>
      </c>
      <c r="I29" s="512">
        <f t="shared" si="7"/>
        <v>0.2448914858</v>
      </c>
      <c r="J29" s="513">
        <f t="shared" si="8"/>
        <v>452.31</v>
      </c>
      <c r="K29" s="512">
        <f t="shared" si="9"/>
        <v>3.083441271</v>
      </c>
      <c r="L29" s="1123">
        <v>639.0</v>
      </c>
      <c r="M29" s="1055" t="s">
        <v>315</v>
      </c>
      <c r="N29" s="1055"/>
      <c r="O29" s="1055"/>
    </row>
    <row r="30" ht="33.75" customHeight="1" outlineLevel="1">
      <c r="A30" s="1055"/>
      <c r="B30" s="125" t="s">
        <v>1943</v>
      </c>
      <c r="C30" s="125" t="s">
        <v>1675</v>
      </c>
      <c r="D30" s="381" t="s">
        <v>1676</v>
      </c>
      <c r="E30" s="516">
        <v>150.0</v>
      </c>
      <c r="F30" s="510">
        <v>539.0</v>
      </c>
      <c r="G30" s="510">
        <v>559.0</v>
      </c>
      <c r="H30" s="1142">
        <v>150.81</v>
      </c>
      <c r="I30" s="512">
        <f t="shared" si="7"/>
        <v>0.2697853309</v>
      </c>
      <c r="J30" s="513">
        <f t="shared" si="8"/>
        <v>408.19</v>
      </c>
      <c r="K30" s="512">
        <f t="shared" si="9"/>
        <v>2.706650753</v>
      </c>
      <c r="L30" s="1123">
        <v>559.0</v>
      </c>
      <c r="M30" s="1055" t="s">
        <v>315</v>
      </c>
      <c r="N30" s="1055"/>
      <c r="O30" s="1055"/>
    </row>
    <row r="31" ht="25.5" customHeight="1">
      <c r="A31" s="1049"/>
      <c r="B31" s="1049" t="str">
        <f>"Закуски "&amp;COUNTA(C32:C39)&amp;" шт"</f>
        <v>Закуски 8 шт</v>
      </c>
      <c r="C31" s="1149"/>
      <c r="D31" s="1149"/>
      <c r="E31" s="1150"/>
      <c r="F31" s="1209"/>
      <c r="G31" s="1209"/>
      <c r="H31" s="1054"/>
      <c r="I31" s="1103">
        <f>AVERAGE(I32:I39)</f>
        <v>0.2318037671</v>
      </c>
      <c r="J31" s="1149"/>
      <c r="K31" s="1149"/>
      <c r="L31" s="1151"/>
      <c r="M31" s="1153"/>
      <c r="N31" s="1153"/>
      <c r="O31" s="1153"/>
    </row>
    <row r="32" ht="25.5" customHeight="1" outlineLevel="1">
      <c r="A32" s="1055"/>
      <c r="B32" s="125"/>
      <c r="C32" s="125" t="s">
        <v>2571</v>
      </c>
      <c r="D32" s="381" t="s">
        <v>2572</v>
      </c>
      <c r="E32" s="516">
        <v>300.0</v>
      </c>
      <c r="F32" s="510">
        <v>0.0</v>
      </c>
      <c r="G32" s="510">
        <v>499.0</v>
      </c>
      <c r="H32" s="517">
        <v>152.3</v>
      </c>
      <c r="I32" s="512">
        <f t="shared" ref="I32:I39" si="10">H32/G32</f>
        <v>0.3052104208</v>
      </c>
      <c r="J32" s="513">
        <f t="shared" ref="J32:J39" si="11">G32-H32</f>
        <v>346.7</v>
      </c>
      <c r="K32" s="512">
        <f t="shared" ref="K32:K34" si="12">G32/H32-1</f>
        <v>2.276428102</v>
      </c>
      <c r="L32" s="1123">
        <v>0.0</v>
      </c>
      <c r="M32" s="1055" t="s">
        <v>315</v>
      </c>
      <c r="N32" s="1111"/>
      <c r="O32" s="1122">
        <v>399.0</v>
      </c>
    </row>
    <row r="33" ht="47.25" customHeight="1" outlineLevel="1">
      <c r="A33" s="1055"/>
      <c r="B33" s="125"/>
      <c r="C33" s="125" t="s">
        <v>1682</v>
      </c>
      <c r="D33" s="381" t="s">
        <v>1683</v>
      </c>
      <c r="E33" s="516">
        <v>200.0</v>
      </c>
      <c r="F33" s="510">
        <v>0.0</v>
      </c>
      <c r="G33" s="510">
        <v>459.0</v>
      </c>
      <c r="H33" s="517">
        <v>137.9</v>
      </c>
      <c r="I33" s="512">
        <f t="shared" si="10"/>
        <v>0.3004357298</v>
      </c>
      <c r="J33" s="513">
        <f t="shared" si="11"/>
        <v>321.1</v>
      </c>
      <c r="K33" s="512">
        <f t="shared" si="12"/>
        <v>2.328498912</v>
      </c>
      <c r="L33" s="1123">
        <v>0.0</v>
      </c>
      <c r="M33" s="1055" t="s">
        <v>315</v>
      </c>
      <c r="N33" s="1111"/>
      <c r="O33" s="1122">
        <v>399.0</v>
      </c>
    </row>
    <row r="34" ht="25.5" customHeight="1" outlineLevel="1">
      <c r="A34" s="1055"/>
      <c r="B34" s="125" t="s">
        <v>1874</v>
      </c>
      <c r="C34" s="125" t="s">
        <v>140</v>
      </c>
      <c r="D34" s="381"/>
      <c r="E34" s="516" t="s">
        <v>1686</v>
      </c>
      <c r="F34" s="510">
        <v>399.0</v>
      </c>
      <c r="G34" s="510">
        <v>399.0</v>
      </c>
      <c r="H34" s="517">
        <v>104.23</v>
      </c>
      <c r="I34" s="512">
        <f t="shared" si="10"/>
        <v>0.2612280702</v>
      </c>
      <c r="J34" s="513">
        <f t="shared" si="11"/>
        <v>294.77</v>
      </c>
      <c r="K34" s="512">
        <f t="shared" si="12"/>
        <v>2.828072532</v>
      </c>
      <c r="L34" s="1123">
        <v>429.0</v>
      </c>
      <c r="M34" s="1055" t="s">
        <v>315</v>
      </c>
      <c r="N34" s="1055"/>
      <c r="O34" s="1055"/>
    </row>
    <row r="35" ht="25.5" customHeight="1" outlineLevel="1">
      <c r="A35" s="520"/>
      <c r="B35" s="315"/>
      <c r="C35" s="315" t="s">
        <v>1685</v>
      </c>
      <c r="D35" s="1118"/>
      <c r="E35" s="1105" t="s">
        <v>1686</v>
      </c>
      <c r="F35" s="1106">
        <v>0.0</v>
      </c>
      <c r="G35" s="1106">
        <v>259.0</v>
      </c>
      <c r="H35" s="1108">
        <v>45.9</v>
      </c>
      <c r="I35" s="521">
        <f t="shared" si="10"/>
        <v>0.1772200772</v>
      </c>
      <c r="J35" s="1109">
        <f t="shared" si="11"/>
        <v>213.1</v>
      </c>
      <c r="K35" s="521">
        <f>F35/H35-1</f>
        <v>-1</v>
      </c>
      <c r="L35" s="1110"/>
      <c r="M35" s="520"/>
      <c r="N35" s="520"/>
      <c r="O35" s="520"/>
    </row>
    <row r="36" ht="25.5" customHeight="1" outlineLevel="1">
      <c r="A36" s="1055"/>
      <c r="B36" s="125"/>
      <c r="C36" s="125" t="s">
        <v>1687</v>
      </c>
      <c r="D36" s="381"/>
      <c r="E36" s="516" t="s">
        <v>1688</v>
      </c>
      <c r="F36" s="510">
        <v>199.0</v>
      </c>
      <c r="G36" s="510">
        <v>229.0</v>
      </c>
      <c r="H36" s="517">
        <v>47.35</v>
      </c>
      <c r="I36" s="512">
        <f t="shared" si="10"/>
        <v>0.206768559</v>
      </c>
      <c r="J36" s="513">
        <f t="shared" si="11"/>
        <v>181.65</v>
      </c>
      <c r="K36" s="512">
        <f t="shared" ref="K36:K39" si="13">G36/H36-1</f>
        <v>3.836325238</v>
      </c>
      <c r="L36" s="1123">
        <v>249.0</v>
      </c>
      <c r="M36" s="1055" t="s">
        <v>315</v>
      </c>
      <c r="N36" s="1055"/>
      <c r="O36" s="1055"/>
    </row>
    <row r="37" ht="25.5" customHeight="1" outlineLevel="1">
      <c r="A37" s="1055"/>
      <c r="B37" s="125" t="s">
        <v>1880</v>
      </c>
      <c r="C37" s="125" t="s">
        <v>137</v>
      </c>
      <c r="D37" s="381"/>
      <c r="E37" s="516">
        <v>200.0</v>
      </c>
      <c r="F37" s="510">
        <v>299.0</v>
      </c>
      <c r="G37" s="510">
        <v>299.0</v>
      </c>
      <c r="H37" s="517">
        <v>63.69</v>
      </c>
      <c r="I37" s="512">
        <f t="shared" si="10"/>
        <v>0.2130100334</v>
      </c>
      <c r="J37" s="513">
        <f t="shared" si="11"/>
        <v>235.31</v>
      </c>
      <c r="K37" s="512">
        <f t="shared" si="13"/>
        <v>3.694614539</v>
      </c>
      <c r="L37" s="1123">
        <v>359.0</v>
      </c>
      <c r="M37" s="1055" t="s">
        <v>315</v>
      </c>
      <c r="N37" s="1055"/>
      <c r="O37" s="1055"/>
    </row>
    <row r="38" ht="25.5" customHeight="1" outlineLevel="1">
      <c r="A38" s="1055"/>
      <c r="B38" s="125" t="s">
        <v>1880</v>
      </c>
      <c r="C38" s="125" t="s">
        <v>139</v>
      </c>
      <c r="D38" s="381"/>
      <c r="E38" s="516">
        <v>200.0</v>
      </c>
      <c r="F38" s="510">
        <v>299.0</v>
      </c>
      <c r="G38" s="510">
        <v>299.0</v>
      </c>
      <c r="H38" s="517">
        <v>64.89</v>
      </c>
      <c r="I38" s="512">
        <f t="shared" si="10"/>
        <v>0.2170234114</v>
      </c>
      <c r="J38" s="513">
        <f t="shared" si="11"/>
        <v>234.11</v>
      </c>
      <c r="K38" s="512">
        <f t="shared" si="13"/>
        <v>3.607797812</v>
      </c>
      <c r="L38" s="1123">
        <v>359.0</v>
      </c>
      <c r="M38" s="1055" t="s">
        <v>315</v>
      </c>
      <c r="N38" s="1055"/>
      <c r="O38" s="1055"/>
    </row>
    <row r="39" ht="24.75" customHeight="1" outlineLevel="1">
      <c r="A39" s="1055"/>
      <c r="B39" s="125" t="s">
        <v>1880</v>
      </c>
      <c r="C39" s="125" t="s">
        <v>135</v>
      </c>
      <c r="D39" s="381"/>
      <c r="E39" s="516" t="s">
        <v>1686</v>
      </c>
      <c r="F39" s="510">
        <v>389.0</v>
      </c>
      <c r="G39" s="510">
        <v>399.0</v>
      </c>
      <c r="H39" s="517">
        <v>69.24</v>
      </c>
      <c r="I39" s="512">
        <f t="shared" si="10"/>
        <v>0.1735338346</v>
      </c>
      <c r="J39" s="513">
        <f t="shared" si="11"/>
        <v>329.76</v>
      </c>
      <c r="K39" s="512">
        <f t="shared" si="13"/>
        <v>4.762564991</v>
      </c>
      <c r="L39" s="1123">
        <v>0.0</v>
      </c>
      <c r="M39" s="1055" t="s">
        <v>315</v>
      </c>
      <c r="N39" s="1055"/>
      <c r="O39" s="1055"/>
    </row>
    <row r="40" ht="25.5" customHeight="1">
      <c r="A40" s="1048"/>
      <c r="B40" s="1049" t="str">
        <f>"Супы "&amp;COUNTA(C41:C44)&amp;" шт"</f>
        <v>Супы 4 шт</v>
      </c>
      <c r="C40" s="1051"/>
      <c r="D40" s="1051"/>
      <c r="E40" s="1160"/>
      <c r="F40" s="1212"/>
      <c r="G40" s="1212"/>
      <c r="H40" s="1054"/>
      <c r="I40" s="1152">
        <f>AVERAGE(I41:I44)</f>
        <v>0.239088154</v>
      </c>
      <c r="J40" s="1051"/>
      <c r="K40" s="1051"/>
      <c r="L40" s="1051"/>
      <c r="M40" s="1050"/>
      <c r="N40" s="1050"/>
      <c r="O40" s="1050"/>
    </row>
    <row r="41" ht="25.5" customHeight="1" outlineLevel="1">
      <c r="A41" s="1055"/>
      <c r="B41" s="178"/>
      <c r="C41" s="125" t="s">
        <v>1689</v>
      </c>
      <c r="D41" s="178" t="s">
        <v>1690</v>
      </c>
      <c r="E41" s="516">
        <v>300.0</v>
      </c>
      <c r="F41" s="510">
        <v>349.0</v>
      </c>
      <c r="G41" s="510">
        <v>359.0</v>
      </c>
      <c r="H41" s="517">
        <v>74.57</v>
      </c>
      <c r="I41" s="512">
        <f t="shared" ref="I41:I44" si="14">H41/G41</f>
        <v>0.2077158774</v>
      </c>
      <c r="J41" s="513">
        <f t="shared" ref="J41:J44" si="15">G41-H41</f>
        <v>284.43</v>
      </c>
      <c r="K41" s="512">
        <f t="shared" ref="K41:K44" si="16">G41/H41-1</f>
        <v>3.814268473</v>
      </c>
      <c r="L41" s="1123">
        <v>389.0</v>
      </c>
      <c r="M41" s="1055" t="s">
        <v>315</v>
      </c>
      <c r="N41" s="1055"/>
      <c r="O41" s="1055"/>
    </row>
    <row r="42" ht="25.5" customHeight="1" outlineLevel="1">
      <c r="A42" s="1055"/>
      <c r="B42" s="125"/>
      <c r="C42" s="230" t="s">
        <v>1691</v>
      </c>
      <c r="D42" s="381" t="s">
        <v>1692</v>
      </c>
      <c r="E42" s="516">
        <v>300.0</v>
      </c>
      <c r="F42" s="510">
        <v>429.0</v>
      </c>
      <c r="G42" s="510">
        <v>439.0</v>
      </c>
      <c r="H42" s="517">
        <v>127.69</v>
      </c>
      <c r="I42" s="512">
        <f t="shared" si="14"/>
        <v>0.2908656036</v>
      </c>
      <c r="J42" s="513">
        <f t="shared" si="15"/>
        <v>311.31</v>
      </c>
      <c r="K42" s="512">
        <f t="shared" si="16"/>
        <v>2.43801394</v>
      </c>
      <c r="L42" s="1123">
        <v>459.0</v>
      </c>
      <c r="M42" s="1055" t="s">
        <v>315</v>
      </c>
      <c r="N42" s="1055"/>
      <c r="O42" s="1055"/>
    </row>
    <row r="43" ht="25.5" customHeight="1" outlineLevel="1">
      <c r="A43" s="1055"/>
      <c r="B43" s="125"/>
      <c r="C43" s="125" t="s">
        <v>1693</v>
      </c>
      <c r="D43" s="381" t="s">
        <v>1694</v>
      </c>
      <c r="E43" s="516">
        <v>350.0</v>
      </c>
      <c r="F43" s="510">
        <v>659.0</v>
      </c>
      <c r="G43" s="510">
        <v>659.0</v>
      </c>
      <c r="H43" s="517">
        <v>168.17</v>
      </c>
      <c r="I43" s="512">
        <f t="shared" si="14"/>
        <v>0.2551896813</v>
      </c>
      <c r="J43" s="513">
        <f t="shared" si="15"/>
        <v>490.83</v>
      </c>
      <c r="K43" s="512">
        <f t="shared" si="16"/>
        <v>2.918653743</v>
      </c>
      <c r="L43" s="1123">
        <v>659.0</v>
      </c>
      <c r="M43" s="1055" t="s">
        <v>315</v>
      </c>
      <c r="N43" s="1055"/>
      <c r="O43" s="1055"/>
    </row>
    <row r="44" ht="25.5" customHeight="1" outlineLevel="1">
      <c r="A44" s="1055"/>
      <c r="B44" s="125"/>
      <c r="C44" s="125" t="s">
        <v>1695</v>
      </c>
      <c r="D44" s="381" t="s">
        <v>1696</v>
      </c>
      <c r="E44" s="516">
        <v>300.0</v>
      </c>
      <c r="F44" s="510">
        <v>399.0</v>
      </c>
      <c r="G44" s="510">
        <v>399.0</v>
      </c>
      <c r="H44" s="517">
        <v>80.83</v>
      </c>
      <c r="I44" s="512">
        <f t="shared" si="14"/>
        <v>0.2025814536</v>
      </c>
      <c r="J44" s="513">
        <f t="shared" si="15"/>
        <v>318.17</v>
      </c>
      <c r="K44" s="512">
        <f t="shared" si="16"/>
        <v>3.936286032</v>
      </c>
      <c r="L44" s="1123">
        <v>399.0</v>
      </c>
      <c r="M44" s="1055" t="s">
        <v>315</v>
      </c>
      <c r="N44" s="1055"/>
      <c r="O44" s="1055"/>
    </row>
    <row r="45" ht="25.5" customHeight="1">
      <c r="A45" s="1048"/>
      <c r="B45" s="1049" t="str">
        <f>"Горячее, паста "&amp;COUNTA(C46:C62)&amp;" шт"</f>
        <v>Горячее, паста 17 шт</v>
      </c>
      <c r="C45" s="1051"/>
      <c r="D45" s="1051"/>
      <c r="E45" s="1052" t="s">
        <v>1055</v>
      </c>
      <c r="F45" s="1212"/>
      <c r="G45" s="1212"/>
      <c r="H45" s="1054"/>
      <c r="I45" s="1103">
        <f>AVERAGE(I46:I62)</f>
        <v>0.2509602058</v>
      </c>
      <c r="J45" s="1051"/>
      <c r="K45" s="1051"/>
      <c r="L45" s="1051"/>
      <c r="M45" s="1050"/>
      <c r="N45" s="1050"/>
      <c r="O45" s="1050"/>
    </row>
    <row r="46" ht="25.5" customHeight="1" outlineLevel="1">
      <c r="A46" s="1055"/>
      <c r="B46" s="381"/>
      <c r="C46" s="125" t="s">
        <v>1709</v>
      </c>
      <c r="D46" s="381" t="s">
        <v>1710</v>
      </c>
      <c r="E46" s="516">
        <v>300.0</v>
      </c>
      <c r="F46" s="510">
        <v>359.0</v>
      </c>
      <c r="G46" s="510">
        <v>359.0</v>
      </c>
      <c r="H46" s="517">
        <v>93.08</v>
      </c>
      <c r="I46" s="512">
        <f t="shared" ref="I46:I62" si="17">H46/G46</f>
        <v>0.259275766</v>
      </c>
      <c r="J46" s="513">
        <f t="shared" ref="J46:J62" si="18">G46-H46</f>
        <v>265.92</v>
      </c>
      <c r="K46" s="512">
        <f t="shared" ref="K46:K62" si="19">G46/H46-1</f>
        <v>2.856897293</v>
      </c>
      <c r="L46" s="1123">
        <v>389.0</v>
      </c>
      <c r="M46" s="1055" t="s">
        <v>315</v>
      </c>
      <c r="N46" s="1055"/>
      <c r="O46" s="1055"/>
    </row>
    <row r="47" ht="39.75" customHeight="1" outlineLevel="1">
      <c r="A47" s="1055"/>
      <c r="B47" s="381" t="s">
        <v>1892</v>
      </c>
      <c r="C47" s="125" t="s">
        <v>1697</v>
      </c>
      <c r="D47" s="381" t="s">
        <v>1698</v>
      </c>
      <c r="E47" s="516">
        <v>280.0</v>
      </c>
      <c r="F47" s="510">
        <v>569.0</v>
      </c>
      <c r="G47" s="510">
        <v>569.0</v>
      </c>
      <c r="H47" s="517">
        <v>156.9</v>
      </c>
      <c r="I47" s="512">
        <f t="shared" si="17"/>
        <v>0.2757469244</v>
      </c>
      <c r="J47" s="513">
        <f t="shared" si="18"/>
        <v>412.1</v>
      </c>
      <c r="K47" s="512">
        <f t="shared" si="19"/>
        <v>2.626513703</v>
      </c>
      <c r="L47" s="1123">
        <v>0.0</v>
      </c>
      <c r="M47" s="1055" t="s">
        <v>315</v>
      </c>
      <c r="N47" s="1055"/>
      <c r="O47" s="1055"/>
    </row>
    <row r="48" ht="39.75" customHeight="1" outlineLevel="1">
      <c r="A48" s="1055"/>
      <c r="B48" s="381" t="s">
        <v>1874</v>
      </c>
      <c r="C48" s="125" t="s">
        <v>1699</v>
      </c>
      <c r="D48" s="381" t="s">
        <v>1700</v>
      </c>
      <c r="E48" s="516">
        <v>230.0</v>
      </c>
      <c r="F48" s="510">
        <v>469.0</v>
      </c>
      <c r="G48" s="510">
        <v>469.0</v>
      </c>
      <c r="H48" s="517">
        <v>105.24</v>
      </c>
      <c r="I48" s="512">
        <f t="shared" si="17"/>
        <v>0.2243923241</v>
      </c>
      <c r="J48" s="513">
        <f t="shared" si="18"/>
        <v>363.76</v>
      </c>
      <c r="K48" s="512">
        <f t="shared" si="19"/>
        <v>3.456480426</v>
      </c>
      <c r="L48" s="1123">
        <v>499.0</v>
      </c>
      <c r="M48" s="1055" t="s">
        <v>315</v>
      </c>
      <c r="N48" s="1055"/>
      <c r="O48" s="1055"/>
    </row>
    <row r="49" ht="25.5" customHeight="1" outlineLevel="1">
      <c r="A49" s="1055"/>
      <c r="B49" s="381" t="s">
        <v>1895</v>
      </c>
      <c r="C49" s="125" t="s">
        <v>1701</v>
      </c>
      <c r="D49" s="381" t="s">
        <v>1702</v>
      </c>
      <c r="E49" s="516">
        <v>250.0</v>
      </c>
      <c r="F49" s="510">
        <v>439.0</v>
      </c>
      <c r="G49" s="510">
        <v>449.0</v>
      </c>
      <c r="H49" s="517">
        <v>108.0</v>
      </c>
      <c r="I49" s="512">
        <f t="shared" si="17"/>
        <v>0.2405345212</v>
      </c>
      <c r="J49" s="513">
        <f t="shared" si="18"/>
        <v>341</v>
      </c>
      <c r="K49" s="512">
        <f t="shared" si="19"/>
        <v>3.157407407</v>
      </c>
      <c r="L49" s="1123">
        <v>479.0</v>
      </c>
      <c r="M49" s="1055" t="s">
        <v>315</v>
      </c>
      <c r="N49" s="1055"/>
      <c r="O49" s="1055"/>
    </row>
    <row r="50" ht="25.5" customHeight="1" outlineLevel="1">
      <c r="A50" s="1055"/>
      <c r="B50" s="381" t="s">
        <v>1707</v>
      </c>
      <c r="C50" s="381" t="s">
        <v>1707</v>
      </c>
      <c r="D50" s="381" t="s">
        <v>1708</v>
      </c>
      <c r="E50" s="516">
        <v>230.0</v>
      </c>
      <c r="F50" s="510"/>
      <c r="G50" s="510">
        <v>599.0</v>
      </c>
      <c r="H50" s="517">
        <v>175.0</v>
      </c>
      <c r="I50" s="512">
        <f t="shared" si="17"/>
        <v>0.2921535893</v>
      </c>
      <c r="J50" s="513">
        <f t="shared" si="18"/>
        <v>424</v>
      </c>
      <c r="K50" s="512">
        <f t="shared" si="19"/>
        <v>2.422857143</v>
      </c>
      <c r="L50" s="1123"/>
      <c r="M50" s="1055"/>
      <c r="N50" s="1055"/>
      <c r="O50" s="1055"/>
    </row>
    <row r="51" ht="25.5" customHeight="1" outlineLevel="1">
      <c r="A51" s="1055"/>
      <c r="B51" s="381" t="s">
        <v>1874</v>
      </c>
      <c r="C51" s="125" t="s">
        <v>1703</v>
      </c>
      <c r="D51" s="381" t="s">
        <v>1704</v>
      </c>
      <c r="E51" s="516">
        <v>250.0</v>
      </c>
      <c r="F51" s="510">
        <v>589.0</v>
      </c>
      <c r="G51" s="510">
        <v>599.0</v>
      </c>
      <c r="H51" s="517">
        <v>167.42</v>
      </c>
      <c r="I51" s="512">
        <f t="shared" si="17"/>
        <v>0.2794991653</v>
      </c>
      <c r="J51" s="513">
        <f t="shared" si="18"/>
        <v>431.58</v>
      </c>
      <c r="K51" s="512">
        <f t="shared" si="19"/>
        <v>2.577828216</v>
      </c>
      <c r="L51" s="1123">
        <v>659.0</v>
      </c>
      <c r="M51" s="1055" t="s">
        <v>315</v>
      </c>
      <c r="N51" s="1055"/>
      <c r="O51" s="1055"/>
    </row>
    <row r="52" ht="40.5" customHeight="1" outlineLevel="1">
      <c r="A52" s="1055"/>
      <c r="B52" s="381"/>
      <c r="C52" s="125" t="s">
        <v>1728</v>
      </c>
      <c r="D52" s="381" t="s">
        <v>1729</v>
      </c>
      <c r="E52" s="516">
        <v>300.0</v>
      </c>
      <c r="F52" s="510">
        <v>899.0</v>
      </c>
      <c r="G52" s="510">
        <v>899.0</v>
      </c>
      <c r="H52" s="517">
        <v>186.8</v>
      </c>
      <c r="I52" s="512">
        <f t="shared" si="17"/>
        <v>0.2077864294</v>
      </c>
      <c r="J52" s="513">
        <f t="shared" si="18"/>
        <v>712.2</v>
      </c>
      <c r="K52" s="512">
        <f t="shared" si="19"/>
        <v>3.812633833</v>
      </c>
      <c r="L52" s="1123">
        <v>999.0</v>
      </c>
      <c r="M52" s="1055" t="s">
        <v>315</v>
      </c>
      <c r="N52" s="1055"/>
      <c r="O52" s="1055"/>
    </row>
    <row r="53" ht="25.5" customHeight="1" outlineLevel="1">
      <c r="A53" s="1055"/>
      <c r="B53" s="125" t="s">
        <v>1946</v>
      </c>
      <c r="C53" s="125" t="s">
        <v>2571</v>
      </c>
      <c r="D53" s="381"/>
      <c r="E53" s="516">
        <v>300.0</v>
      </c>
      <c r="F53" s="510">
        <v>0.0</v>
      </c>
      <c r="G53" s="510">
        <v>499.0</v>
      </c>
      <c r="H53" s="517">
        <v>152.3</v>
      </c>
      <c r="I53" s="512">
        <f t="shared" si="17"/>
        <v>0.3052104208</v>
      </c>
      <c r="J53" s="513">
        <f t="shared" si="18"/>
        <v>346.7</v>
      </c>
      <c r="K53" s="512">
        <f t="shared" si="19"/>
        <v>2.276428102</v>
      </c>
      <c r="L53" s="1123">
        <v>0.0</v>
      </c>
      <c r="M53" s="1055" t="s">
        <v>315</v>
      </c>
      <c r="N53" s="1055"/>
      <c r="O53" s="1055"/>
    </row>
    <row r="54" ht="25.5" customHeight="1" outlineLevel="1">
      <c r="A54" s="1055"/>
      <c r="B54" s="381" t="s">
        <v>1711</v>
      </c>
      <c r="C54" s="381" t="s">
        <v>1711</v>
      </c>
      <c r="D54" s="381" t="s">
        <v>1712</v>
      </c>
      <c r="E54" s="516">
        <v>250.0</v>
      </c>
      <c r="F54" s="510">
        <v>0.0</v>
      </c>
      <c r="G54" s="510">
        <v>499.0</v>
      </c>
      <c r="H54" s="517">
        <v>130.9</v>
      </c>
      <c r="I54" s="512">
        <f t="shared" si="17"/>
        <v>0.2623246493</v>
      </c>
      <c r="J54" s="513">
        <f t="shared" si="18"/>
        <v>368.1</v>
      </c>
      <c r="K54" s="512">
        <f t="shared" si="19"/>
        <v>2.812070283</v>
      </c>
      <c r="L54" s="1123">
        <v>0.0</v>
      </c>
      <c r="M54" s="1055" t="s">
        <v>315</v>
      </c>
      <c r="N54" s="1055"/>
      <c r="O54" s="1055"/>
    </row>
    <row r="55" ht="25.5" customHeight="1" outlineLevel="1">
      <c r="A55" s="1055"/>
      <c r="B55" s="381" t="s">
        <v>1904</v>
      </c>
      <c r="C55" s="381" t="s">
        <v>2573</v>
      </c>
      <c r="D55" s="381" t="s">
        <v>1714</v>
      </c>
      <c r="E55" s="516">
        <v>250.0</v>
      </c>
      <c r="F55" s="510">
        <v>0.0</v>
      </c>
      <c r="G55" s="510">
        <v>499.0</v>
      </c>
      <c r="H55" s="517">
        <v>123.5</v>
      </c>
      <c r="I55" s="512">
        <f t="shared" si="17"/>
        <v>0.24749499</v>
      </c>
      <c r="J55" s="513">
        <f t="shared" si="18"/>
        <v>375.5</v>
      </c>
      <c r="K55" s="512">
        <f t="shared" si="19"/>
        <v>3.04048583</v>
      </c>
      <c r="L55" s="1123">
        <v>0.0</v>
      </c>
      <c r="M55" s="1055" t="s">
        <v>313</v>
      </c>
      <c r="N55" s="1055"/>
      <c r="O55" s="1055"/>
    </row>
    <row r="56" ht="25.5" customHeight="1" outlineLevel="1">
      <c r="A56" s="1055"/>
      <c r="B56" s="381"/>
      <c r="C56" s="125" t="s">
        <v>1721</v>
      </c>
      <c r="D56" s="381" t="s">
        <v>1722</v>
      </c>
      <c r="E56" s="516">
        <v>230.0</v>
      </c>
      <c r="F56" s="510">
        <v>489.0</v>
      </c>
      <c r="G56" s="510">
        <v>539.0</v>
      </c>
      <c r="H56" s="517">
        <v>151.0</v>
      </c>
      <c r="I56" s="512">
        <f t="shared" si="17"/>
        <v>0.280148423</v>
      </c>
      <c r="J56" s="513">
        <f t="shared" si="18"/>
        <v>388</v>
      </c>
      <c r="K56" s="512">
        <f t="shared" si="19"/>
        <v>2.569536424</v>
      </c>
      <c r="L56" s="1123">
        <v>499.0</v>
      </c>
      <c r="M56" s="1055" t="s">
        <v>315</v>
      </c>
      <c r="N56" s="1055"/>
      <c r="O56" s="1055"/>
    </row>
    <row r="57" ht="25.5" customHeight="1" outlineLevel="1">
      <c r="A57" s="1055"/>
      <c r="B57" s="381"/>
      <c r="C57" s="125" t="s">
        <v>1723</v>
      </c>
      <c r="D57" s="381" t="s">
        <v>1724</v>
      </c>
      <c r="E57" s="516">
        <v>230.0</v>
      </c>
      <c r="F57" s="510">
        <v>499.0</v>
      </c>
      <c r="G57" s="510">
        <v>549.0</v>
      </c>
      <c r="H57" s="517">
        <v>137.9</v>
      </c>
      <c r="I57" s="512">
        <f t="shared" si="17"/>
        <v>0.2511839709</v>
      </c>
      <c r="J57" s="513">
        <f t="shared" si="18"/>
        <v>411.1</v>
      </c>
      <c r="K57" s="512">
        <f t="shared" si="19"/>
        <v>2.981145758</v>
      </c>
      <c r="L57" s="1123">
        <v>499.0</v>
      </c>
      <c r="M57" s="1055" t="s">
        <v>315</v>
      </c>
      <c r="N57" s="1055"/>
      <c r="O57" s="1055"/>
    </row>
    <row r="58" ht="25.5" customHeight="1" outlineLevel="1">
      <c r="A58" s="1055"/>
      <c r="B58" s="381"/>
      <c r="C58" s="125" t="s">
        <v>1725</v>
      </c>
      <c r="D58" s="381" t="s">
        <v>1726</v>
      </c>
      <c r="E58" s="516" t="s">
        <v>1727</v>
      </c>
      <c r="F58" s="510">
        <v>589.0</v>
      </c>
      <c r="G58" s="510">
        <v>599.0</v>
      </c>
      <c r="H58" s="517">
        <v>143.6</v>
      </c>
      <c r="I58" s="512">
        <f t="shared" si="17"/>
        <v>0.2397328881</v>
      </c>
      <c r="J58" s="513">
        <f t="shared" si="18"/>
        <v>455.4</v>
      </c>
      <c r="K58" s="512">
        <f t="shared" si="19"/>
        <v>3.171309192</v>
      </c>
      <c r="L58" s="1123">
        <v>649.0</v>
      </c>
      <c r="M58" s="1055" t="s">
        <v>315</v>
      </c>
      <c r="N58" s="1055"/>
      <c r="O58" s="1055"/>
    </row>
    <row r="59" ht="25.5" customHeight="1" outlineLevel="1">
      <c r="A59" s="1055"/>
      <c r="B59" s="381" t="s">
        <v>1901</v>
      </c>
      <c r="C59" s="125" t="s">
        <v>1715</v>
      </c>
      <c r="D59" s="381" t="s">
        <v>1716</v>
      </c>
      <c r="E59" s="516">
        <v>250.0</v>
      </c>
      <c r="F59" s="510">
        <v>749.0</v>
      </c>
      <c r="G59" s="510">
        <v>749.0</v>
      </c>
      <c r="H59" s="517">
        <v>132.5</v>
      </c>
      <c r="I59" s="512">
        <f t="shared" si="17"/>
        <v>0.1769025367</v>
      </c>
      <c r="J59" s="513">
        <f t="shared" si="18"/>
        <v>616.5</v>
      </c>
      <c r="K59" s="512">
        <f t="shared" si="19"/>
        <v>4.652830189</v>
      </c>
      <c r="L59" s="1123">
        <v>0.0</v>
      </c>
      <c r="M59" s="1055" t="s">
        <v>315</v>
      </c>
      <c r="N59" s="1055"/>
      <c r="O59" s="1055"/>
    </row>
    <row r="60" ht="25.5" customHeight="1" outlineLevel="1">
      <c r="A60" s="1055"/>
      <c r="B60" s="381"/>
      <c r="C60" s="125" t="s">
        <v>1719</v>
      </c>
      <c r="D60" s="381" t="s">
        <v>1720</v>
      </c>
      <c r="E60" s="516" t="s">
        <v>354</v>
      </c>
      <c r="F60" s="510">
        <v>1599.0</v>
      </c>
      <c r="G60" s="510">
        <v>1599.0</v>
      </c>
      <c r="H60" s="517">
        <v>477.0</v>
      </c>
      <c r="I60" s="512">
        <f t="shared" si="17"/>
        <v>0.2983114447</v>
      </c>
      <c r="J60" s="513">
        <f t="shared" si="18"/>
        <v>1122</v>
      </c>
      <c r="K60" s="512">
        <f t="shared" si="19"/>
        <v>2.352201258</v>
      </c>
      <c r="L60" s="1166"/>
      <c r="M60" s="1055" t="s">
        <v>313</v>
      </c>
      <c r="N60" s="1055"/>
      <c r="O60" s="1055"/>
    </row>
    <row r="61" ht="25.5" customHeight="1" outlineLevel="1">
      <c r="A61" s="1055"/>
      <c r="B61" s="381"/>
      <c r="C61" s="125" t="s">
        <v>1717</v>
      </c>
      <c r="D61" s="381" t="s">
        <v>1718</v>
      </c>
      <c r="E61" s="516">
        <v>120.0</v>
      </c>
      <c r="F61" s="510">
        <v>179.0</v>
      </c>
      <c r="G61" s="510">
        <v>179.0</v>
      </c>
      <c r="H61" s="517">
        <v>25.6</v>
      </c>
      <c r="I61" s="512">
        <f t="shared" si="17"/>
        <v>0.1430167598</v>
      </c>
      <c r="J61" s="513">
        <f t="shared" si="18"/>
        <v>153.4</v>
      </c>
      <c r="K61" s="512">
        <f t="shared" si="19"/>
        <v>5.9921875</v>
      </c>
      <c r="L61" s="1123">
        <v>199.0</v>
      </c>
      <c r="M61" s="1055" t="s">
        <v>315</v>
      </c>
      <c r="N61" s="1055"/>
      <c r="O61" s="1055"/>
    </row>
    <row r="62" ht="25.5" customHeight="1" outlineLevel="1">
      <c r="A62" s="1055"/>
      <c r="B62" s="1167"/>
      <c r="C62" s="125" t="s">
        <v>407</v>
      </c>
      <c r="D62" s="381" t="s">
        <v>1730</v>
      </c>
      <c r="E62" s="516">
        <v>170.0</v>
      </c>
      <c r="F62" s="510">
        <v>269.0</v>
      </c>
      <c r="G62" s="510">
        <v>299.0</v>
      </c>
      <c r="H62" s="517">
        <v>84.5</v>
      </c>
      <c r="I62" s="512">
        <f t="shared" si="17"/>
        <v>0.2826086957</v>
      </c>
      <c r="J62" s="513">
        <f t="shared" si="18"/>
        <v>214.5</v>
      </c>
      <c r="K62" s="512">
        <f t="shared" si="19"/>
        <v>2.538461538</v>
      </c>
      <c r="L62" s="1123">
        <v>289.0</v>
      </c>
      <c r="M62" s="1055" t="s">
        <v>315</v>
      </c>
      <c r="N62" s="1055"/>
      <c r="O62" s="1055"/>
    </row>
    <row r="63" ht="25.5" customHeight="1">
      <c r="A63" s="1048"/>
      <c r="B63" s="1049" t="str">
        <f>"Бургеры "&amp;COUNTA(C64:C66)&amp;" шт"</f>
        <v>Бургеры 3 шт</v>
      </c>
      <c r="C63" s="1048"/>
      <c r="D63" s="1048"/>
      <c r="E63" s="1052"/>
      <c r="F63" s="1203"/>
      <c r="G63" s="1203"/>
      <c r="H63" s="1100"/>
      <c r="I63" s="1103">
        <f>AVERAGE(I64:I67)</f>
        <v>0.2846975258</v>
      </c>
      <c r="J63" s="1048"/>
      <c r="K63" s="1048"/>
      <c r="L63" s="1151"/>
      <c r="M63" s="1102"/>
      <c r="N63" s="1102"/>
      <c r="O63" s="1102"/>
    </row>
    <row r="64" ht="25.5" customHeight="1" outlineLevel="1">
      <c r="A64" s="1055"/>
      <c r="B64" s="125" t="s">
        <v>1736</v>
      </c>
      <c r="C64" s="125" t="s">
        <v>1950</v>
      </c>
      <c r="D64" s="125" t="s">
        <v>429</v>
      </c>
      <c r="E64" s="516">
        <v>300.0</v>
      </c>
      <c r="F64" s="510">
        <v>489.0</v>
      </c>
      <c r="G64" s="510">
        <v>469.0</v>
      </c>
      <c r="H64" s="517">
        <v>130.26</v>
      </c>
      <c r="I64" s="512">
        <f t="shared" ref="I64:I66" si="20">H64/G64</f>
        <v>0.2777398721</v>
      </c>
      <c r="J64" s="513">
        <f t="shared" ref="J64:J66" si="21">G64-H64</f>
        <v>338.74</v>
      </c>
      <c r="K64" s="512">
        <f t="shared" ref="K64:K83" si="22">G64/H64-1</f>
        <v>2.600491325</v>
      </c>
      <c r="L64" s="1123">
        <v>499.0</v>
      </c>
      <c r="M64" s="1055" t="s">
        <v>315</v>
      </c>
      <c r="N64" s="1055"/>
      <c r="O64" s="1055"/>
    </row>
    <row r="65" ht="25.5" customHeight="1" outlineLevel="1">
      <c r="A65" s="1055"/>
      <c r="B65" s="125" t="s">
        <v>1738</v>
      </c>
      <c r="C65" s="125" t="s">
        <v>1951</v>
      </c>
      <c r="D65" s="125" t="s">
        <v>1740</v>
      </c>
      <c r="E65" s="516">
        <v>300.0</v>
      </c>
      <c r="F65" s="510">
        <v>579.0</v>
      </c>
      <c r="G65" s="510">
        <v>499.0</v>
      </c>
      <c r="H65" s="517">
        <v>144.8</v>
      </c>
      <c r="I65" s="512">
        <f t="shared" si="20"/>
        <v>0.2901803607</v>
      </c>
      <c r="J65" s="513">
        <f t="shared" si="21"/>
        <v>354.2</v>
      </c>
      <c r="K65" s="512">
        <f t="shared" si="22"/>
        <v>2.446132597</v>
      </c>
      <c r="L65" s="1123">
        <v>589.0</v>
      </c>
      <c r="M65" s="1055" t="s">
        <v>315</v>
      </c>
      <c r="N65" s="1055"/>
      <c r="O65" s="1055"/>
    </row>
    <row r="66" ht="25.5" customHeight="1" outlineLevel="1">
      <c r="A66" s="1055"/>
      <c r="B66" s="125" t="s">
        <v>1736</v>
      </c>
      <c r="C66" s="125" t="s">
        <v>1741</v>
      </c>
      <c r="D66" s="125" t="s">
        <v>1742</v>
      </c>
      <c r="E66" s="516">
        <v>300.0</v>
      </c>
      <c r="F66" s="510">
        <v>0.0</v>
      </c>
      <c r="G66" s="510">
        <v>499.0</v>
      </c>
      <c r="H66" s="517">
        <v>142.8</v>
      </c>
      <c r="I66" s="512">
        <f t="shared" si="20"/>
        <v>0.2861723447</v>
      </c>
      <c r="J66" s="513">
        <f t="shared" si="21"/>
        <v>356.2</v>
      </c>
      <c r="K66" s="512">
        <f t="shared" si="22"/>
        <v>2.494397759</v>
      </c>
      <c r="L66" s="1123">
        <v>659.0</v>
      </c>
      <c r="M66" s="1055" t="s">
        <v>315</v>
      </c>
      <c r="N66" s="1055"/>
      <c r="O66" s="1055"/>
    </row>
    <row r="67" ht="25.5" customHeight="1" outlineLevel="1">
      <c r="A67" s="1055"/>
      <c r="B67" s="125"/>
      <c r="C67" s="125" t="s">
        <v>1912</v>
      </c>
      <c r="D67" s="381" t="s">
        <v>432</v>
      </c>
      <c r="E67" s="516">
        <v>280.0</v>
      </c>
      <c r="F67" s="510"/>
      <c r="G67" s="510">
        <v>469.0</v>
      </c>
      <c r="H67" s="517"/>
      <c r="I67" s="512"/>
      <c r="J67" s="1055"/>
      <c r="K67" s="512" t="str">
        <f t="shared" si="22"/>
        <v>#DIV/0!</v>
      </c>
      <c r="L67" s="1123"/>
      <c r="M67" s="1055"/>
      <c r="N67" s="1055"/>
      <c r="O67" s="1055"/>
    </row>
    <row r="68" ht="25.5" customHeight="1">
      <c r="A68" s="1048"/>
      <c r="B68" s="1049" t="str">
        <f>"Пицца "&amp;COUNTA(C69:C76)&amp;" шт"</f>
        <v>Пицца 8 шт</v>
      </c>
      <c r="C68" s="1048"/>
      <c r="D68" s="1048"/>
      <c r="E68" s="1052"/>
      <c r="F68" s="1203"/>
      <c r="G68" s="1203"/>
      <c r="H68" s="1100"/>
      <c r="I68" s="1103">
        <f>AVERAGE(I69:I76)</f>
        <v>0.2401910582</v>
      </c>
      <c r="J68" s="1048"/>
      <c r="K68" s="1048" t="str">
        <f t="shared" si="22"/>
        <v>#DIV/0!</v>
      </c>
      <c r="L68" s="1151"/>
      <c r="M68" s="1102"/>
      <c r="N68" s="1102"/>
      <c r="O68" s="1102"/>
    </row>
    <row r="69" ht="25.5" customHeight="1" outlineLevel="1">
      <c r="A69" s="1055"/>
      <c r="B69" s="381" t="s">
        <v>1914</v>
      </c>
      <c r="C69" s="381" t="s">
        <v>1746</v>
      </c>
      <c r="D69" s="381" t="s">
        <v>458</v>
      </c>
      <c r="E69" s="1125">
        <v>0.0</v>
      </c>
      <c r="F69" s="513">
        <v>0.0</v>
      </c>
      <c r="G69" s="513">
        <v>599.0</v>
      </c>
      <c r="H69" s="517">
        <v>132.5</v>
      </c>
      <c r="I69" s="512">
        <f t="shared" ref="I69:I76" si="23">H69/G69</f>
        <v>0.2212020033</v>
      </c>
      <c r="J69" s="513">
        <f t="shared" ref="J69:J76" si="24">G69-H69</f>
        <v>466.5</v>
      </c>
      <c r="K69" s="512">
        <f t="shared" si="22"/>
        <v>3.520754717</v>
      </c>
      <c r="L69" s="1123">
        <v>0.0</v>
      </c>
      <c r="M69" s="1055" t="s">
        <v>315</v>
      </c>
      <c r="N69" s="1055"/>
      <c r="O69" s="1055"/>
    </row>
    <row r="70" ht="25.5" customHeight="1" outlineLevel="1">
      <c r="A70" s="1055"/>
      <c r="B70" s="1169"/>
      <c r="C70" s="125" t="s">
        <v>1747</v>
      </c>
      <c r="D70" s="381" t="s">
        <v>456</v>
      </c>
      <c r="E70" s="516">
        <v>430.0</v>
      </c>
      <c r="F70" s="510">
        <v>479.0</v>
      </c>
      <c r="G70" s="510">
        <v>499.0</v>
      </c>
      <c r="H70" s="517">
        <v>98.68</v>
      </c>
      <c r="I70" s="512">
        <f t="shared" si="23"/>
        <v>0.197755511</v>
      </c>
      <c r="J70" s="513">
        <f t="shared" si="24"/>
        <v>400.32</v>
      </c>
      <c r="K70" s="512">
        <f t="shared" si="22"/>
        <v>4.056749088</v>
      </c>
      <c r="L70" s="1123">
        <v>529.0</v>
      </c>
      <c r="M70" s="1055" t="s">
        <v>315</v>
      </c>
      <c r="N70" s="1055"/>
      <c r="O70" s="1055"/>
    </row>
    <row r="71" ht="25.5" customHeight="1" outlineLevel="1">
      <c r="A71" s="1055"/>
      <c r="B71" s="125"/>
      <c r="C71" s="125" t="s">
        <v>1748</v>
      </c>
      <c r="D71" s="381" t="s">
        <v>464</v>
      </c>
      <c r="E71" s="516">
        <v>520.0</v>
      </c>
      <c r="F71" s="510">
        <v>589.0</v>
      </c>
      <c r="G71" s="510">
        <v>599.0</v>
      </c>
      <c r="H71" s="517">
        <v>135.75</v>
      </c>
      <c r="I71" s="512">
        <f t="shared" si="23"/>
        <v>0.2266277129</v>
      </c>
      <c r="J71" s="513">
        <f t="shared" si="24"/>
        <v>463.25</v>
      </c>
      <c r="K71" s="512">
        <f t="shared" si="22"/>
        <v>3.41252302</v>
      </c>
      <c r="L71" s="1123">
        <v>629.0</v>
      </c>
      <c r="M71" s="1055" t="s">
        <v>315</v>
      </c>
      <c r="N71" s="1055"/>
      <c r="O71" s="1055"/>
    </row>
    <row r="72" ht="25.5" customHeight="1" outlineLevel="1">
      <c r="A72" s="1055"/>
      <c r="B72" s="125"/>
      <c r="C72" s="125" t="s">
        <v>482</v>
      </c>
      <c r="D72" s="381" t="s">
        <v>468</v>
      </c>
      <c r="E72" s="516">
        <v>490.0</v>
      </c>
      <c r="F72" s="510">
        <v>589.0</v>
      </c>
      <c r="G72" s="510">
        <v>599.0</v>
      </c>
      <c r="H72" s="517">
        <v>126.8</v>
      </c>
      <c r="I72" s="512">
        <f t="shared" si="23"/>
        <v>0.2116861436</v>
      </c>
      <c r="J72" s="513">
        <f t="shared" si="24"/>
        <v>472.2</v>
      </c>
      <c r="K72" s="512">
        <f t="shared" si="22"/>
        <v>3.723974763</v>
      </c>
      <c r="L72" s="1123">
        <v>629.0</v>
      </c>
      <c r="M72" s="1055" t="s">
        <v>315</v>
      </c>
      <c r="N72" s="1055"/>
      <c r="O72" s="1055"/>
    </row>
    <row r="73" ht="25.5" customHeight="1" outlineLevel="1">
      <c r="A73" s="1055"/>
      <c r="B73" s="1170"/>
      <c r="C73" s="125" t="s">
        <v>1749</v>
      </c>
      <c r="D73" s="381" t="s">
        <v>460</v>
      </c>
      <c r="E73" s="1125">
        <v>560.0</v>
      </c>
      <c r="F73" s="513">
        <v>599.0</v>
      </c>
      <c r="G73" s="513">
        <v>599.0</v>
      </c>
      <c r="H73" s="517">
        <v>178.9</v>
      </c>
      <c r="I73" s="512">
        <f t="shared" si="23"/>
        <v>0.2986644407</v>
      </c>
      <c r="J73" s="1133">
        <f t="shared" si="24"/>
        <v>420.1</v>
      </c>
      <c r="K73" s="512">
        <f t="shared" si="22"/>
        <v>2.34823924</v>
      </c>
      <c r="L73" s="1123">
        <v>629.0</v>
      </c>
      <c r="M73" s="1055" t="s">
        <v>315</v>
      </c>
      <c r="N73" s="1055"/>
      <c r="O73" s="1055"/>
    </row>
    <row r="74" ht="37.5" customHeight="1" outlineLevel="1">
      <c r="A74" s="1055"/>
      <c r="B74" s="1171"/>
      <c r="C74" s="125" t="s">
        <v>1750</v>
      </c>
      <c r="D74" s="381" t="s">
        <v>1751</v>
      </c>
      <c r="E74" s="516">
        <v>510.0</v>
      </c>
      <c r="F74" s="510">
        <v>589.0</v>
      </c>
      <c r="G74" s="510">
        <v>599.0</v>
      </c>
      <c r="H74" s="517">
        <v>135.9</v>
      </c>
      <c r="I74" s="512">
        <f t="shared" si="23"/>
        <v>0.2268781302</v>
      </c>
      <c r="J74" s="513">
        <f t="shared" si="24"/>
        <v>463.1</v>
      </c>
      <c r="K74" s="512">
        <f t="shared" si="22"/>
        <v>3.407652686</v>
      </c>
      <c r="L74" s="1123">
        <v>629.0</v>
      </c>
      <c r="M74" s="1055" t="s">
        <v>315</v>
      </c>
      <c r="N74" s="1055"/>
      <c r="O74" s="1055"/>
    </row>
    <row r="75" ht="25.5" customHeight="1" outlineLevel="1">
      <c r="A75" s="1055"/>
      <c r="B75" s="125"/>
      <c r="C75" s="125" t="s">
        <v>167</v>
      </c>
      <c r="D75" s="381" t="s">
        <v>1752</v>
      </c>
      <c r="E75" s="516">
        <v>520.0</v>
      </c>
      <c r="F75" s="510">
        <v>589.0</v>
      </c>
      <c r="G75" s="510">
        <v>599.0</v>
      </c>
      <c r="H75" s="517">
        <v>167.79</v>
      </c>
      <c r="I75" s="512">
        <f t="shared" si="23"/>
        <v>0.2801168614</v>
      </c>
      <c r="J75" s="513">
        <f t="shared" si="24"/>
        <v>431.21</v>
      </c>
      <c r="K75" s="512">
        <f t="shared" si="22"/>
        <v>2.569938614</v>
      </c>
      <c r="L75" s="1123">
        <v>629.0</v>
      </c>
      <c r="M75" s="1055" t="s">
        <v>313</v>
      </c>
      <c r="N75" s="1055"/>
      <c r="O75" s="1055"/>
    </row>
    <row r="76" ht="25.5" customHeight="1" outlineLevel="1">
      <c r="A76" s="1055"/>
      <c r="B76" s="381" t="s">
        <v>1922</v>
      </c>
      <c r="C76" s="125" t="s">
        <v>1753</v>
      </c>
      <c r="D76" s="381" t="s">
        <v>1754</v>
      </c>
      <c r="E76" s="1125">
        <v>0.0</v>
      </c>
      <c r="F76" s="513">
        <v>0.0</v>
      </c>
      <c r="G76" s="513">
        <v>599.0</v>
      </c>
      <c r="H76" s="517">
        <v>154.9</v>
      </c>
      <c r="I76" s="512">
        <f t="shared" si="23"/>
        <v>0.2585976628</v>
      </c>
      <c r="J76" s="513">
        <f t="shared" si="24"/>
        <v>444.1</v>
      </c>
      <c r="K76" s="512">
        <f t="shared" si="22"/>
        <v>2.867010975</v>
      </c>
      <c r="L76" s="1123">
        <v>0.0</v>
      </c>
      <c r="M76" s="1055" t="s">
        <v>315</v>
      </c>
      <c r="N76" s="1055"/>
      <c r="O76" s="1055"/>
    </row>
    <row r="77" ht="25.5" customHeight="1">
      <c r="A77" s="1102"/>
      <c r="B77" s="1049" t="str">
        <f>"Десерты "&amp;COUNTA(C78:C83)&amp;" шт"</f>
        <v>Десерты 5 шт</v>
      </c>
      <c r="C77" s="1051"/>
      <c r="D77" s="1175"/>
      <c r="E77" s="1176"/>
      <c r="F77" s="1177"/>
      <c r="G77" s="1177"/>
      <c r="H77" s="1179"/>
      <c r="I77" s="1103">
        <f>AVERAGE(I78:I83)</f>
        <v>0.295564804</v>
      </c>
      <c r="J77" s="1102"/>
      <c r="K77" s="1103" t="str">
        <f t="shared" si="22"/>
        <v>#DIV/0!</v>
      </c>
      <c r="L77" s="1151"/>
      <c r="M77" s="1102"/>
      <c r="N77" s="1102"/>
      <c r="O77" s="1102"/>
    </row>
    <row r="78" ht="48.0" customHeight="1" outlineLevel="1">
      <c r="A78" s="1055"/>
      <c r="B78" s="1055"/>
      <c r="C78" s="125" t="s">
        <v>206</v>
      </c>
      <c r="D78" s="1055" t="s">
        <v>1757</v>
      </c>
      <c r="E78" s="516">
        <v>300.0</v>
      </c>
      <c r="F78" s="510">
        <v>389.0</v>
      </c>
      <c r="G78" s="510">
        <v>399.0</v>
      </c>
      <c r="H78" s="517">
        <v>111.85</v>
      </c>
      <c r="I78" s="512">
        <f t="shared" ref="I78:I83" si="25">H78/G78</f>
        <v>0.2803258145</v>
      </c>
      <c r="J78" s="513">
        <f t="shared" ref="J78:J83" si="26">G78-H78</f>
        <v>287.15</v>
      </c>
      <c r="K78" s="512">
        <f t="shared" si="22"/>
        <v>2.567277604</v>
      </c>
      <c r="L78" s="1166"/>
      <c r="M78" s="1055" t="s">
        <v>313</v>
      </c>
      <c r="N78" s="1055"/>
      <c r="O78" s="1055"/>
    </row>
    <row r="79" ht="25.5" customHeight="1" outlineLevel="1">
      <c r="A79" s="1055"/>
      <c r="B79" s="1055" t="s">
        <v>1927</v>
      </c>
      <c r="C79" s="125" t="s">
        <v>1759</v>
      </c>
      <c r="D79" s="1055" t="s">
        <v>1760</v>
      </c>
      <c r="E79" s="516">
        <v>180.0</v>
      </c>
      <c r="F79" s="510">
        <v>0.0</v>
      </c>
      <c r="G79" s="510">
        <v>399.0</v>
      </c>
      <c r="H79" s="517">
        <v>130.0</v>
      </c>
      <c r="I79" s="512">
        <f t="shared" si="25"/>
        <v>0.3258145363</v>
      </c>
      <c r="J79" s="513">
        <f t="shared" si="26"/>
        <v>269</v>
      </c>
      <c r="K79" s="512">
        <f t="shared" si="22"/>
        <v>2.069230769</v>
      </c>
      <c r="L79" s="1123">
        <v>0.0</v>
      </c>
      <c r="M79" s="1055" t="s">
        <v>315</v>
      </c>
      <c r="N79" s="1055"/>
      <c r="O79" s="1055"/>
    </row>
    <row r="80" ht="25.5" customHeight="1" outlineLevel="1">
      <c r="A80" s="1055"/>
      <c r="B80" s="1055" t="s">
        <v>1928</v>
      </c>
      <c r="C80" s="125"/>
      <c r="D80" s="1055"/>
      <c r="E80" s="516">
        <v>150.0</v>
      </c>
      <c r="F80" s="510">
        <v>0.0</v>
      </c>
      <c r="G80" s="510">
        <v>329.0</v>
      </c>
      <c r="H80" s="517">
        <v>95.8</v>
      </c>
      <c r="I80" s="512">
        <f t="shared" si="25"/>
        <v>0.2911854103</v>
      </c>
      <c r="J80" s="513">
        <f t="shared" si="26"/>
        <v>233.2</v>
      </c>
      <c r="K80" s="512">
        <f t="shared" si="22"/>
        <v>2.434237996</v>
      </c>
      <c r="L80" s="1166"/>
      <c r="M80" s="1055" t="s">
        <v>313</v>
      </c>
      <c r="N80" s="1055"/>
      <c r="O80" s="1055"/>
    </row>
    <row r="81" ht="25.5" customHeight="1" outlineLevel="1">
      <c r="A81" s="1055"/>
      <c r="B81" s="1055" t="s">
        <v>1927</v>
      </c>
      <c r="C81" s="1282" t="s">
        <v>1762</v>
      </c>
      <c r="D81" s="125" t="s">
        <v>1763</v>
      </c>
      <c r="E81" s="516">
        <v>180.0</v>
      </c>
      <c r="F81" s="510">
        <v>0.0</v>
      </c>
      <c r="G81" s="510">
        <v>399.0</v>
      </c>
      <c r="H81" s="517">
        <v>145.0</v>
      </c>
      <c r="I81" s="512">
        <f t="shared" si="25"/>
        <v>0.3634085213</v>
      </c>
      <c r="J81" s="513">
        <f t="shared" si="26"/>
        <v>254</v>
      </c>
      <c r="K81" s="512">
        <f t="shared" si="22"/>
        <v>1.751724138</v>
      </c>
      <c r="L81" s="1123">
        <v>0.0</v>
      </c>
      <c r="M81" s="1055" t="s">
        <v>315</v>
      </c>
      <c r="N81" s="1055"/>
      <c r="O81" s="1055"/>
    </row>
    <row r="82" ht="25.5" customHeight="1" outlineLevel="1">
      <c r="A82" s="1055"/>
      <c r="B82" s="1055"/>
      <c r="C82" s="125" t="s">
        <v>1758</v>
      </c>
      <c r="D82" s="1055"/>
      <c r="E82" s="516">
        <v>180.0</v>
      </c>
      <c r="F82" s="510">
        <v>299.0</v>
      </c>
      <c r="G82" s="510">
        <v>299.0</v>
      </c>
      <c r="H82" s="517">
        <v>76.35</v>
      </c>
      <c r="I82" s="512">
        <f t="shared" si="25"/>
        <v>0.2553511706</v>
      </c>
      <c r="J82" s="513">
        <f t="shared" si="26"/>
        <v>222.65</v>
      </c>
      <c r="K82" s="512">
        <f t="shared" si="22"/>
        <v>2.916175508</v>
      </c>
      <c r="L82" s="1123"/>
      <c r="M82" s="1055"/>
      <c r="N82" s="520"/>
      <c r="O82" s="1106"/>
    </row>
    <row r="83" ht="25.5" customHeight="1" outlineLevel="1">
      <c r="A83" s="1055"/>
      <c r="B83" s="1174"/>
      <c r="C83" s="125" t="s">
        <v>1764</v>
      </c>
      <c r="D83" s="381"/>
      <c r="E83" s="516">
        <v>60.0</v>
      </c>
      <c r="F83" s="510">
        <v>89.0</v>
      </c>
      <c r="G83" s="510">
        <v>89.0</v>
      </c>
      <c r="H83" s="517">
        <v>22.9</v>
      </c>
      <c r="I83" s="512">
        <f t="shared" si="25"/>
        <v>0.2573033708</v>
      </c>
      <c r="J83" s="513">
        <f t="shared" si="26"/>
        <v>66.1</v>
      </c>
      <c r="K83" s="512">
        <f t="shared" si="22"/>
        <v>2.886462882</v>
      </c>
      <c r="L83" s="1166"/>
      <c r="M83" s="1055" t="s">
        <v>313</v>
      </c>
      <c r="N83" s="1055"/>
      <c r="O83" s="1055"/>
    </row>
    <row r="84" ht="25.5" customHeight="1" collapsed="1">
      <c r="A84" s="1102"/>
      <c r="B84" s="1049" t="str">
        <f>"Соусы, допы и хлеб "&amp;COUNTA(C85:C106)&amp;" шт"</f>
        <v>Соусы, допы и хлеб 22 шт</v>
      </c>
      <c r="C84" s="1051"/>
      <c r="D84" s="1175"/>
      <c r="E84" s="1176"/>
      <c r="F84" s="1177"/>
      <c r="G84" s="1177"/>
      <c r="H84" s="1179"/>
      <c r="I84" s="1103">
        <f>AVERAGE(I85:I106)</f>
        <v>0.1820203238</v>
      </c>
      <c r="J84" s="1102"/>
      <c r="K84" s="1103"/>
      <c r="L84" s="1151"/>
      <c r="M84" s="1102"/>
      <c r="N84" s="1102"/>
      <c r="O84" s="1102"/>
    </row>
    <row r="85" ht="25.5" hidden="1" customHeight="1" outlineLevel="1">
      <c r="A85" s="1055"/>
      <c r="B85" s="125"/>
      <c r="C85" s="125" t="s">
        <v>218</v>
      </c>
      <c r="D85" s="1174"/>
      <c r="E85" s="516">
        <v>50.0</v>
      </c>
      <c r="F85" s="510">
        <v>59.0</v>
      </c>
      <c r="G85" s="510">
        <v>59.0</v>
      </c>
      <c r="H85" s="517">
        <v>10.1</v>
      </c>
      <c r="I85" s="512">
        <f t="shared" ref="I85:I106" si="27">H85/G85</f>
        <v>0.1711864407</v>
      </c>
      <c r="J85" s="513">
        <f t="shared" ref="J85:J106" si="28">G85-H85</f>
        <v>48.9</v>
      </c>
      <c r="K85" s="512">
        <f t="shared" ref="K85:K106" si="29">G85/H85-1</f>
        <v>4.841584158</v>
      </c>
      <c r="L85" s="510">
        <v>59.0</v>
      </c>
      <c r="M85" s="1055" t="s">
        <v>315</v>
      </c>
      <c r="N85" s="1055"/>
      <c r="O85" s="1055"/>
    </row>
    <row r="86" ht="25.5" hidden="1" customHeight="1" outlineLevel="1">
      <c r="A86" s="1055"/>
      <c r="B86" s="125"/>
      <c r="C86" s="125" t="s">
        <v>1768</v>
      </c>
      <c r="D86" s="1174"/>
      <c r="E86" s="516">
        <v>30.0</v>
      </c>
      <c r="F86" s="510">
        <v>69.0</v>
      </c>
      <c r="G86" s="510">
        <v>69.0</v>
      </c>
      <c r="H86" s="517">
        <v>17.9</v>
      </c>
      <c r="I86" s="512">
        <f t="shared" si="27"/>
        <v>0.2594202899</v>
      </c>
      <c r="J86" s="513">
        <f t="shared" si="28"/>
        <v>51.1</v>
      </c>
      <c r="K86" s="512">
        <f t="shared" si="29"/>
        <v>2.854748603</v>
      </c>
      <c r="L86" s="510">
        <v>69.0</v>
      </c>
      <c r="M86" s="1055" t="s">
        <v>315</v>
      </c>
      <c r="N86" s="1055"/>
      <c r="O86" s="1055"/>
    </row>
    <row r="87" ht="25.5" hidden="1" customHeight="1" outlineLevel="1">
      <c r="A87" s="1055"/>
      <c r="B87" s="125"/>
      <c r="C87" s="125" t="s">
        <v>1769</v>
      </c>
      <c r="D87" s="1174"/>
      <c r="E87" s="516">
        <v>30.0</v>
      </c>
      <c r="F87" s="510">
        <v>69.0</v>
      </c>
      <c r="G87" s="510">
        <v>69.0</v>
      </c>
      <c r="H87" s="517">
        <v>20.21</v>
      </c>
      <c r="I87" s="512">
        <f t="shared" si="27"/>
        <v>0.2928985507</v>
      </c>
      <c r="J87" s="513">
        <f t="shared" si="28"/>
        <v>48.79</v>
      </c>
      <c r="K87" s="512">
        <f t="shared" si="29"/>
        <v>2.41415141</v>
      </c>
      <c r="L87" s="510">
        <v>69.0</v>
      </c>
      <c r="M87" s="1055" t="s">
        <v>315</v>
      </c>
      <c r="N87" s="1055"/>
      <c r="O87" s="1055"/>
    </row>
    <row r="88" ht="25.5" hidden="1" customHeight="1" outlineLevel="1">
      <c r="A88" s="1055"/>
      <c r="B88" s="125"/>
      <c r="C88" s="125" t="s">
        <v>228</v>
      </c>
      <c r="D88" s="1174"/>
      <c r="E88" s="516">
        <v>30.0</v>
      </c>
      <c r="F88" s="510">
        <v>59.0</v>
      </c>
      <c r="G88" s="510">
        <v>59.0</v>
      </c>
      <c r="H88" s="517">
        <v>12.66</v>
      </c>
      <c r="I88" s="512">
        <f t="shared" si="27"/>
        <v>0.2145762712</v>
      </c>
      <c r="J88" s="513">
        <f t="shared" si="28"/>
        <v>46.34</v>
      </c>
      <c r="K88" s="512">
        <f t="shared" si="29"/>
        <v>3.660347551</v>
      </c>
      <c r="L88" s="510">
        <v>59.0</v>
      </c>
      <c r="M88" s="1055" t="s">
        <v>315</v>
      </c>
      <c r="N88" s="1055"/>
      <c r="O88" s="1055"/>
    </row>
    <row r="89" ht="25.5" hidden="1" customHeight="1" outlineLevel="1">
      <c r="A89" s="1055"/>
      <c r="B89" s="125"/>
      <c r="C89" s="125" t="s">
        <v>1770</v>
      </c>
      <c r="D89" s="1174"/>
      <c r="E89" s="516">
        <v>30.0</v>
      </c>
      <c r="F89" s="510">
        <v>69.0</v>
      </c>
      <c r="G89" s="510">
        <v>69.0</v>
      </c>
      <c r="H89" s="517">
        <v>12.95</v>
      </c>
      <c r="I89" s="512">
        <f t="shared" si="27"/>
        <v>0.1876811594</v>
      </c>
      <c r="J89" s="513">
        <f t="shared" si="28"/>
        <v>56.05</v>
      </c>
      <c r="K89" s="512">
        <f t="shared" si="29"/>
        <v>4.328185328</v>
      </c>
      <c r="L89" s="510">
        <v>69.0</v>
      </c>
      <c r="M89" s="1055" t="s">
        <v>315</v>
      </c>
      <c r="N89" s="1055"/>
      <c r="O89" s="1055"/>
    </row>
    <row r="90" ht="25.5" hidden="1" customHeight="1" outlineLevel="1">
      <c r="A90" s="1055"/>
      <c r="B90" s="125"/>
      <c r="C90" s="125" t="s">
        <v>232</v>
      </c>
      <c r="D90" s="1174"/>
      <c r="E90" s="516">
        <v>15.0</v>
      </c>
      <c r="F90" s="510">
        <v>59.0</v>
      </c>
      <c r="G90" s="510">
        <v>59.0</v>
      </c>
      <c r="H90" s="517">
        <v>8.11</v>
      </c>
      <c r="I90" s="512">
        <f t="shared" si="27"/>
        <v>0.1374576271</v>
      </c>
      <c r="J90" s="513">
        <f t="shared" si="28"/>
        <v>50.89</v>
      </c>
      <c r="K90" s="512">
        <f t="shared" si="29"/>
        <v>6.274969174</v>
      </c>
      <c r="L90" s="510">
        <v>59.0</v>
      </c>
      <c r="M90" s="1055" t="s">
        <v>315</v>
      </c>
      <c r="N90" s="1055"/>
      <c r="O90" s="1055"/>
    </row>
    <row r="91" ht="25.5" hidden="1" customHeight="1" outlineLevel="1">
      <c r="A91" s="1055"/>
      <c r="B91" s="125"/>
      <c r="C91" s="125" t="s">
        <v>484</v>
      </c>
      <c r="D91" s="1174"/>
      <c r="E91" s="516">
        <v>30.0</v>
      </c>
      <c r="F91" s="510">
        <v>59.0</v>
      </c>
      <c r="G91" s="510">
        <v>59.0</v>
      </c>
      <c r="H91" s="517">
        <v>12.36</v>
      </c>
      <c r="I91" s="512">
        <f t="shared" si="27"/>
        <v>0.2094915254</v>
      </c>
      <c r="J91" s="513">
        <f t="shared" si="28"/>
        <v>46.64</v>
      </c>
      <c r="K91" s="512">
        <f t="shared" si="29"/>
        <v>3.773462783</v>
      </c>
      <c r="L91" s="510">
        <v>59.0</v>
      </c>
      <c r="M91" s="1055" t="s">
        <v>315</v>
      </c>
      <c r="N91" s="1055"/>
      <c r="O91" s="1055"/>
    </row>
    <row r="92" ht="25.5" hidden="1" customHeight="1" outlineLevel="1">
      <c r="A92" s="1055"/>
      <c r="B92" s="1174"/>
      <c r="C92" s="230" t="s">
        <v>252</v>
      </c>
      <c r="D92" s="1174"/>
      <c r="E92" s="516">
        <v>30.0</v>
      </c>
      <c r="F92" s="510">
        <v>59.0</v>
      </c>
      <c r="G92" s="510">
        <v>69.0</v>
      </c>
      <c r="H92" s="517">
        <v>7.34</v>
      </c>
      <c r="I92" s="512">
        <f t="shared" si="27"/>
        <v>0.1063768116</v>
      </c>
      <c r="J92" s="513">
        <f t="shared" si="28"/>
        <v>61.66</v>
      </c>
      <c r="K92" s="512">
        <f t="shared" si="29"/>
        <v>8.400544959</v>
      </c>
      <c r="L92" s="510">
        <v>59.0</v>
      </c>
      <c r="M92" s="1055" t="s">
        <v>315</v>
      </c>
      <c r="N92" s="1055"/>
      <c r="O92" s="1055"/>
    </row>
    <row r="93" ht="25.5" hidden="1" customHeight="1" outlineLevel="1">
      <c r="A93" s="1055"/>
      <c r="B93" s="381"/>
      <c r="C93" s="125" t="s">
        <v>1771</v>
      </c>
      <c r="D93" s="1174"/>
      <c r="E93" s="516">
        <v>30.0</v>
      </c>
      <c r="F93" s="510">
        <v>59.0</v>
      </c>
      <c r="G93" s="510">
        <v>69.0</v>
      </c>
      <c r="H93" s="517">
        <v>6.51</v>
      </c>
      <c r="I93" s="512">
        <f t="shared" si="27"/>
        <v>0.09434782609</v>
      </c>
      <c r="J93" s="513">
        <f t="shared" si="28"/>
        <v>62.49</v>
      </c>
      <c r="K93" s="512">
        <f t="shared" si="29"/>
        <v>9.599078341</v>
      </c>
      <c r="L93" s="510">
        <v>59.0</v>
      </c>
      <c r="M93" s="1055" t="s">
        <v>315</v>
      </c>
      <c r="N93" s="1055"/>
      <c r="O93" s="1055"/>
    </row>
    <row r="94" ht="25.5" hidden="1" customHeight="1" outlineLevel="1">
      <c r="A94" s="1055"/>
      <c r="B94" s="1174"/>
      <c r="C94" s="230" t="s">
        <v>255</v>
      </c>
      <c r="D94" s="1174"/>
      <c r="E94" s="516">
        <v>30.0</v>
      </c>
      <c r="F94" s="510">
        <v>59.0</v>
      </c>
      <c r="G94" s="510">
        <v>69.0</v>
      </c>
      <c r="H94" s="517">
        <v>15.8</v>
      </c>
      <c r="I94" s="512">
        <f t="shared" si="27"/>
        <v>0.2289855072</v>
      </c>
      <c r="J94" s="513">
        <f t="shared" si="28"/>
        <v>53.2</v>
      </c>
      <c r="K94" s="512">
        <f t="shared" si="29"/>
        <v>3.367088608</v>
      </c>
      <c r="L94" s="510">
        <v>59.0</v>
      </c>
      <c r="M94" s="1055" t="s">
        <v>315</v>
      </c>
      <c r="N94" s="1055"/>
      <c r="O94" s="1055"/>
    </row>
    <row r="95" ht="25.5" hidden="1" customHeight="1" outlineLevel="1">
      <c r="A95" s="1055"/>
      <c r="B95" s="381"/>
      <c r="C95" s="125" t="s">
        <v>1772</v>
      </c>
      <c r="D95" s="1174"/>
      <c r="E95" s="516">
        <v>30.0</v>
      </c>
      <c r="F95" s="510">
        <v>59.0</v>
      </c>
      <c r="G95" s="510">
        <v>69.0</v>
      </c>
      <c r="H95" s="517">
        <v>9.07</v>
      </c>
      <c r="I95" s="512">
        <f t="shared" si="27"/>
        <v>0.1314492754</v>
      </c>
      <c r="J95" s="513">
        <f t="shared" si="28"/>
        <v>59.93</v>
      </c>
      <c r="K95" s="512">
        <f t="shared" si="29"/>
        <v>6.607497244</v>
      </c>
      <c r="L95" s="510">
        <v>59.0</v>
      </c>
      <c r="M95" s="1055" t="s">
        <v>315</v>
      </c>
      <c r="N95" s="1055"/>
      <c r="O95" s="1055"/>
    </row>
    <row r="96" ht="25.5" hidden="1" customHeight="1" outlineLevel="1">
      <c r="A96" s="1055"/>
      <c r="B96" s="1174"/>
      <c r="C96" s="230" t="s">
        <v>262</v>
      </c>
      <c r="D96" s="1174"/>
      <c r="E96" s="516">
        <v>30.0</v>
      </c>
      <c r="F96" s="510">
        <v>59.0</v>
      </c>
      <c r="G96" s="510">
        <v>69.0</v>
      </c>
      <c r="H96" s="517">
        <v>13.22</v>
      </c>
      <c r="I96" s="512">
        <f t="shared" si="27"/>
        <v>0.1915942029</v>
      </c>
      <c r="J96" s="513">
        <f t="shared" si="28"/>
        <v>55.78</v>
      </c>
      <c r="K96" s="512">
        <f t="shared" si="29"/>
        <v>4.219364599</v>
      </c>
      <c r="L96" s="510">
        <v>59.0</v>
      </c>
      <c r="M96" s="1055" t="s">
        <v>315</v>
      </c>
      <c r="N96" s="1055"/>
      <c r="O96" s="1055"/>
    </row>
    <row r="97" ht="25.5" hidden="1" customHeight="1" outlineLevel="1">
      <c r="A97" s="1055"/>
      <c r="B97" s="381"/>
      <c r="C97" s="125" t="s">
        <v>1773</v>
      </c>
      <c r="D97" s="1174"/>
      <c r="E97" s="516">
        <v>30.0</v>
      </c>
      <c r="F97" s="510">
        <v>59.0</v>
      </c>
      <c r="G97" s="510">
        <v>69.0</v>
      </c>
      <c r="H97" s="517">
        <v>5.38</v>
      </c>
      <c r="I97" s="512">
        <f t="shared" si="27"/>
        <v>0.07797101449</v>
      </c>
      <c r="J97" s="513">
        <f t="shared" si="28"/>
        <v>63.62</v>
      </c>
      <c r="K97" s="512">
        <f t="shared" si="29"/>
        <v>11.82527881</v>
      </c>
      <c r="L97" s="510">
        <v>59.0</v>
      </c>
      <c r="M97" s="1055" t="s">
        <v>315</v>
      </c>
      <c r="N97" s="1055"/>
      <c r="O97" s="1055"/>
    </row>
    <row r="98" ht="25.5" hidden="1" customHeight="1" outlineLevel="1">
      <c r="A98" s="1055"/>
      <c r="B98" s="1174"/>
      <c r="C98" s="230" t="s">
        <v>266</v>
      </c>
      <c r="D98" s="1174"/>
      <c r="E98" s="516">
        <v>30.0</v>
      </c>
      <c r="F98" s="510">
        <v>59.0</v>
      </c>
      <c r="G98" s="510">
        <v>69.0</v>
      </c>
      <c r="H98" s="517">
        <v>15.89</v>
      </c>
      <c r="I98" s="512">
        <f t="shared" si="27"/>
        <v>0.2302898551</v>
      </c>
      <c r="J98" s="513">
        <f t="shared" si="28"/>
        <v>53.11</v>
      </c>
      <c r="K98" s="512">
        <f t="shared" si="29"/>
        <v>3.342353682</v>
      </c>
      <c r="L98" s="510">
        <v>59.0</v>
      </c>
      <c r="M98" s="1055" t="s">
        <v>315</v>
      </c>
      <c r="N98" s="1055"/>
      <c r="O98" s="1055"/>
    </row>
    <row r="99" ht="25.5" hidden="1" customHeight="1" outlineLevel="1">
      <c r="A99" s="1055"/>
      <c r="B99" s="1174"/>
      <c r="C99" s="230" t="s">
        <v>1774</v>
      </c>
      <c r="D99" s="1174"/>
      <c r="E99" s="516">
        <v>30.0</v>
      </c>
      <c r="F99" s="510">
        <v>59.0</v>
      </c>
      <c r="G99" s="510">
        <v>69.0</v>
      </c>
      <c r="H99" s="517">
        <v>9.39</v>
      </c>
      <c r="I99" s="512">
        <f t="shared" si="27"/>
        <v>0.1360869565</v>
      </c>
      <c r="J99" s="513">
        <f t="shared" si="28"/>
        <v>59.61</v>
      </c>
      <c r="K99" s="512">
        <f t="shared" si="29"/>
        <v>6.348242812</v>
      </c>
      <c r="L99" s="510">
        <v>59.0</v>
      </c>
      <c r="M99" s="1055" t="s">
        <v>315</v>
      </c>
      <c r="N99" s="1055"/>
      <c r="O99" s="1055"/>
    </row>
    <row r="100" ht="25.5" hidden="1" customHeight="1" outlineLevel="1">
      <c r="A100" s="1055"/>
      <c r="B100" s="381"/>
      <c r="C100" s="125" t="s">
        <v>1775</v>
      </c>
      <c r="D100" s="1174"/>
      <c r="E100" s="516">
        <v>30.0</v>
      </c>
      <c r="F100" s="510">
        <v>59.0</v>
      </c>
      <c r="G100" s="510">
        <v>69.0</v>
      </c>
      <c r="H100" s="517">
        <v>9.57</v>
      </c>
      <c r="I100" s="512">
        <f t="shared" si="27"/>
        <v>0.1386956522</v>
      </c>
      <c r="J100" s="513">
        <f t="shared" si="28"/>
        <v>59.43</v>
      </c>
      <c r="K100" s="512">
        <f t="shared" si="29"/>
        <v>6.210031348</v>
      </c>
      <c r="L100" s="510">
        <v>59.0</v>
      </c>
      <c r="M100" s="1055" t="s">
        <v>315</v>
      </c>
      <c r="N100" s="1055"/>
      <c r="O100" s="1055"/>
    </row>
    <row r="101" ht="25.5" hidden="1" customHeight="1" outlineLevel="1">
      <c r="A101" s="1055"/>
      <c r="B101" s="381"/>
      <c r="C101" s="125" t="s">
        <v>271</v>
      </c>
      <c r="D101" s="1174"/>
      <c r="E101" s="516">
        <v>30.0</v>
      </c>
      <c r="F101" s="510">
        <v>59.0</v>
      </c>
      <c r="G101" s="510">
        <v>69.0</v>
      </c>
      <c r="H101" s="517">
        <v>7.99</v>
      </c>
      <c r="I101" s="512">
        <f t="shared" si="27"/>
        <v>0.1157971014</v>
      </c>
      <c r="J101" s="513">
        <f t="shared" si="28"/>
        <v>61.01</v>
      </c>
      <c r="K101" s="512">
        <f t="shared" si="29"/>
        <v>7.635794743</v>
      </c>
      <c r="L101" s="510">
        <v>59.0</v>
      </c>
      <c r="M101" s="1055" t="s">
        <v>315</v>
      </c>
      <c r="N101" s="1055"/>
      <c r="O101" s="1055"/>
    </row>
    <row r="102" ht="25.5" hidden="1" customHeight="1" outlineLevel="1">
      <c r="A102" s="1055"/>
      <c r="B102" s="381"/>
      <c r="C102" s="125" t="s">
        <v>1776</v>
      </c>
      <c r="D102" s="1174"/>
      <c r="E102" s="516">
        <v>30.0</v>
      </c>
      <c r="F102" s="510">
        <v>59.0</v>
      </c>
      <c r="G102" s="510">
        <v>69.0</v>
      </c>
      <c r="H102" s="517">
        <v>9.0</v>
      </c>
      <c r="I102" s="512">
        <f t="shared" si="27"/>
        <v>0.1304347826</v>
      </c>
      <c r="J102" s="513">
        <f t="shared" si="28"/>
        <v>60</v>
      </c>
      <c r="K102" s="512">
        <f t="shared" si="29"/>
        <v>6.666666667</v>
      </c>
      <c r="L102" s="510">
        <v>59.0</v>
      </c>
      <c r="M102" s="1055" t="s">
        <v>315</v>
      </c>
      <c r="N102" s="1055"/>
      <c r="O102" s="1055"/>
    </row>
    <row r="103" ht="25.5" hidden="1" customHeight="1" outlineLevel="1">
      <c r="A103" s="1055"/>
      <c r="B103" s="381"/>
      <c r="C103" s="125" t="s">
        <v>273</v>
      </c>
      <c r="D103" s="1174"/>
      <c r="E103" s="516">
        <v>30.0</v>
      </c>
      <c r="F103" s="510">
        <v>59.0</v>
      </c>
      <c r="G103" s="510">
        <v>69.0</v>
      </c>
      <c r="H103" s="517">
        <v>14.72</v>
      </c>
      <c r="I103" s="512">
        <f t="shared" si="27"/>
        <v>0.2133333333</v>
      </c>
      <c r="J103" s="513">
        <f t="shared" si="28"/>
        <v>54.28</v>
      </c>
      <c r="K103" s="512">
        <f t="shared" si="29"/>
        <v>3.6875</v>
      </c>
      <c r="L103" s="510">
        <v>59.0</v>
      </c>
      <c r="M103" s="1055" t="s">
        <v>315</v>
      </c>
      <c r="N103" s="1055"/>
      <c r="O103" s="1055"/>
    </row>
    <row r="104" ht="25.5" hidden="1" customHeight="1" outlineLevel="1">
      <c r="A104" s="1055"/>
      <c r="B104" s="381"/>
      <c r="C104" s="125" t="s">
        <v>1777</v>
      </c>
      <c r="D104" s="381" t="s">
        <v>1778</v>
      </c>
      <c r="E104" s="516">
        <v>120.0</v>
      </c>
      <c r="F104" s="510">
        <v>99.0</v>
      </c>
      <c r="G104" s="510">
        <v>99.0</v>
      </c>
      <c r="H104" s="517">
        <v>29.0</v>
      </c>
      <c r="I104" s="512">
        <f t="shared" si="27"/>
        <v>0.2929292929</v>
      </c>
      <c r="J104" s="513">
        <f t="shared" si="28"/>
        <v>70</v>
      </c>
      <c r="K104" s="512">
        <f t="shared" si="29"/>
        <v>2.413793103</v>
      </c>
      <c r="L104" s="1166"/>
      <c r="M104" s="1055" t="s">
        <v>313</v>
      </c>
      <c r="N104" s="1055"/>
      <c r="O104" s="1055"/>
    </row>
    <row r="105" ht="25.5" hidden="1" customHeight="1" outlineLevel="1">
      <c r="A105" s="1055"/>
      <c r="B105" s="381"/>
      <c r="C105" s="125" t="s">
        <v>1779</v>
      </c>
      <c r="D105" s="1174"/>
      <c r="E105" s="516">
        <v>80.0</v>
      </c>
      <c r="F105" s="510">
        <v>29.0</v>
      </c>
      <c r="G105" s="510">
        <v>29.0</v>
      </c>
      <c r="H105" s="517">
        <v>4.88</v>
      </c>
      <c r="I105" s="512">
        <f t="shared" si="27"/>
        <v>0.1682758621</v>
      </c>
      <c r="J105" s="513">
        <f t="shared" si="28"/>
        <v>24.12</v>
      </c>
      <c r="K105" s="512">
        <f t="shared" si="29"/>
        <v>4.942622951</v>
      </c>
      <c r="L105" s="1123">
        <v>29.0</v>
      </c>
      <c r="M105" s="1055" t="s">
        <v>315</v>
      </c>
      <c r="N105" s="1055"/>
      <c r="O105" s="1055"/>
    </row>
    <row r="106" ht="25.5" hidden="1" customHeight="1" outlineLevel="1">
      <c r="A106" s="1055"/>
      <c r="B106" s="381"/>
      <c r="C106" s="125" t="s">
        <v>1780</v>
      </c>
      <c r="D106" s="381" t="s">
        <v>1781</v>
      </c>
      <c r="E106" s="516">
        <v>140.0</v>
      </c>
      <c r="F106" s="510">
        <v>149.0</v>
      </c>
      <c r="G106" s="510">
        <v>149.0</v>
      </c>
      <c r="H106" s="517">
        <v>41.0</v>
      </c>
      <c r="I106" s="512">
        <f t="shared" si="27"/>
        <v>0.2751677852</v>
      </c>
      <c r="J106" s="513">
        <f t="shared" si="28"/>
        <v>108</v>
      </c>
      <c r="K106" s="512">
        <f t="shared" si="29"/>
        <v>2.634146341</v>
      </c>
      <c r="L106" s="1123">
        <v>189.0</v>
      </c>
      <c r="M106" s="1055" t="s">
        <v>315</v>
      </c>
      <c r="N106" s="1055"/>
      <c r="O106" s="1055"/>
    </row>
    <row r="107" ht="25.5" customHeight="1">
      <c r="A107" s="1102"/>
      <c r="B107" s="1049" t="str">
        <f>"Детское меню "&amp;COUNTA(C108:C117)&amp;" шт"</f>
        <v>Детское меню 10 шт</v>
      </c>
      <c r="C107" s="1051" t="s">
        <v>1782</v>
      </c>
      <c r="D107" s="1175"/>
      <c r="E107" s="1176"/>
      <c r="F107" s="1177"/>
      <c r="G107" s="1177"/>
      <c r="H107" s="1179"/>
      <c r="I107" s="1103">
        <f>AVERAGE(I108:I117)</f>
        <v>0.2282567779</v>
      </c>
      <c r="J107" s="1102"/>
      <c r="K107" s="1103"/>
      <c r="L107" s="1151"/>
      <c r="M107" s="1102"/>
      <c r="N107" s="1102"/>
      <c r="O107" s="1102"/>
    </row>
    <row r="108" ht="25.5" customHeight="1" outlineLevel="1">
      <c r="A108" s="1055"/>
      <c r="B108" s="381"/>
      <c r="C108" s="125" t="s">
        <v>280</v>
      </c>
      <c r="D108" s="125" t="s">
        <v>498</v>
      </c>
      <c r="E108" s="516">
        <v>150.0</v>
      </c>
      <c r="F108" s="510">
        <v>189.0</v>
      </c>
      <c r="G108" s="510">
        <v>199.0</v>
      </c>
      <c r="H108" s="517">
        <v>37.47</v>
      </c>
      <c r="I108" s="512">
        <f t="shared" ref="I108:I118" si="30">H108/G108</f>
        <v>0.1882914573</v>
      </c>
      <c r="J108" s="513">
        <f t="shared" ref="J108:J117" si="31">G108-H108</f>
        <v>161.53</v>
      </c>
      <c r="K108" s="512">
        <f t="shared" ref="K108:K117" si="32">G108/H108-1</f>
        <v>4.310915399</v>
      </c>
      <c r="L108" s="1123"/>
      <c r="M108" s="1055" t="s">
        <v>313</v>
      </c>
      <c r="N108" s="1055"/>
      <c r="O108" s="510">
        <v>159.0</v>
      </c>
    </row>
    <row r="109" ht="25.5" customHeight="1" outlineLevel="1">
      <c r="A109" s="1055"/>
      <c r="B109" s="381"/>
      <c r="C109" s="125" t="s">
        <v>1783</v>
      </c>
      <c r="D109" s="381" t="s">
        <v>1784</v>
      </c>
      <c r="E109" s="516">
        <v>300.0</v>
      </c>
      <c r="F109" s="510">
        <v>189.0</v>
      </c>
      <c r="G109" s="510">
        <v>199.0</v>
      </c>
      <c r="H109" s="517">
        <v>40.08</v>
      </c>
      <c r="I109" s="512">
        <f t="shared" si="30"/>
        <v>0.2014070352</v>
      </c>
      <c r="J109" s="513">
        <f t="shared" si="31"/>
        <v>158.92</v>
      </c>
      <c r="K109" s="512">
        <f t="shared" si="32"/>
        <v>3.96506986</v>
      </c>
      <c r="L109" s="1123"/>
      <c r="M109" s="1055" t="s">
        <v>313</v>
      </c>
      <c r="N109" s="1055"/>
      <c r="O109" s="510">
        <v>179.0</v>
      </c>
    </row>
    <row r="110" ht="25.5" customHeight="1" outlineLevel="1">
      <c r="A110" s="1055"/>
      <c r="B110" s="381"/>
      <c r="C110" s="125" t="s">
        <v>1787</v>
      </c>
      <c r="D110" s="381" t="s">
        <v>1788</v>
      </c>
      <c r="E110" s="516">
        <v>320.0</v>
      </c>
      <c r="F110" s="510">
        <v>269.0</v>
      </c>
      <c r="G110" s="510">
        <v>279.0</v>
      </c>
      <c r="H110" s="517">
        <v>49.96</v>
      </c>
      <c r="I110" s="512">
        <f t="shared" si="30"/>
        <v>0.1790681004</v>
      </c>
      <c r="J110" s="513">
        <f t="shared" si="31"/>
        <v>229.04</v>
      </c>
      <c r="K110" s="512">
        <f t="shared" si="32"/>
        <v>4.584467574</v>
      </c>
      <c r="L110" s="1123"/>
      <c r="M110" s="1055" t="s">
        <v>313</v>
      </c>
      <c r="N110" s="1055"/>
      <c r="O110" s="510">
        <v>239.0</v>
      </c>
    </row>
    <row r="111" ht="25.5" customHeight="1" outlineLevel="1">
      <c r="A111" s="1055"/>
      <c r="B111" s="381"/>
      <c r="C111" s="125" t="s">
        <v>482</v>
      </c>
      <c r="D111" s="381" t="s">
        <v>1789</v>
      </c>
      <c r="E111" s="516">
        <v>320.0</v>
      </c>
      <c r="F111" s="510">
        <v>269.0</v>
      </c>
      <c r="G111" s="510">
        <v>279.0</v>
      </c>
      <c r="H111" s="517">
        <v>65.0</v>
      </c>
      <c r="I111" s="512">
        <f t="shared" si="30"/>
        <v>0.2329749104</v>
      </c>
      <c r="J111" s="513">
        <f t="shared" si="31"/>
        <v>214</v>
      </c>
      <c r="K111" s="512">
        <f t="shared" si="32"/>
        <v>3.292307692</v>
      </c>
      <c r="L111" s="1123"/>
      <c r="M111" s="1055" t="s">
        <v>313</v>
      </c>
      <c r="N111" s="1055"/>
      <c r="O111" s="510"/>
    </row>
    <row r="112" ht="25.5" customHeight="1" outlineLevel="1">
      <c r="A112" s="1055"/>
      <c r="B112" s="381"/>
      <c r="C112" s="125" t="s">
        <v>1747</v>
      </c>
      <c r="D112" s="381" t="s">
        <v>1790</v>
      </c>
      <c r="E112" s="516">
        <v>300.0</v>
      </c>
      <c r="F112" s="510">
        <v>249.0</v>
      </c>
      <c r="G112" s="510">
        <v>259.0</v>
      </c>
      <c r="H112" s="517">
        <v>60.61</v>
      </c>
      <c r="I112" s="512">
        <f t="shared" si="30"/>
        <v>0.234015444</v>
      </c>
      <c r="J112" s="513">
        <f t="shared" si="31"/>
        <v>198.39</v>
      </c>
      <c r="K112" s="512">
        <f t="shared" si="32"/>
        <v>3.273222241</v>
      </c>
      <c r="L112" s="1123"/>
      <c r="M112" s="1055" t="s">
        <v>313</v>
      </c>
      <c r="N112" s="1055"/>
      <c r="O112" s="510"/>
    </row>
    <row r="113" ht="25.5" customHeight="1" outlineLevel="1">
      <c r="A113" s="1055"/>
      <c r="B113" s="381"/>
      <c r="C113" s="125" t="s">
        <v>1791</v>
      </c>
      <c r="D113" s="381" t="s">
        <v>1792</v>
      </c>
      <c r="E113" s="516">
        <v>180.0</v>
      </c>
      <c r="F113" s="510">
        <v>259.0</v>
      </c>
      <c r="G113" s="510">
        <v>339.0</v>
      </c>
      <c r="H113" s="517">
        <v>103.08</v>
      </c>
      <c r="I113" s="512">
        <f t="shared" si="30"/>
        <v>0.3040707965</v>
      </c>
      <c r="J113" s="513">
        <f t="shared" si="31"/>
        <v>235.92</v>
      </c>
      <c r="K113" s="512">
        <f t="shared" si="32"/>
        <v>2.2887078</v>
      </c>
      <c r="L113" s="1123"/>
      <c r="M113" s="1055" t="s">
        <v>313</v>
      </c>
      <c r="N113" s="1055"/>
      <c r="O113" s="510">
        <v>239.0</v>
      </c>
    </row>
    <row r="114" outlineLevel="1">
      <c r="A114" s="1055"/>
      <c r="B114" s="381" t="s">
        <v>1793</v>
      </c>
      <c r="C114" s="125" t="s">
        <v>1794</v>
      </c>
      <c r="D114" s="381" t="s">
        <v>501</v>
      </c>
      <c r="E114" s="516">
        <v>0.0</v>
      </c>
      <c r="F114" s="510">
        <v>0.0</v>
      </c>
      <c r="G114" s="510">
        <v>299.0</v>
      </c>
      <c r="H114" s="517">
        <v>65.9</v>
      </c>
      <c r="I114" s="512">
        <f t="shared" si="30"/>
        <v>0.2204013378</v>
      </c>
      <c r="J114" s="513">
        <f t="shared" si="31"/>
        <v>233.1</v>
      </c>
      <c r="K114" s="512">
        <f t="shared" si="32"/>
        <v>3.537177542</v>
      </c>
      <c r="L114" s="1123"/>
      <c r="M114" s="1055" t="s">
        <v>313</v>
      </c>
      <c r="N114" s="1111"/>
      <c r="O114" s="1122">
        <v>159.0</v>
      </c>
    </row>
    <row r="115" ht="42.0" customHeight="1" outlineLevel="1">
      <c r="A115" s="1055"/>
      <c r="B115" s="381" t="s">
        <v>1795</v>
      </c>
      <c r="C115" s="125" t="s">
        <v>1796</v>
      </c>
      <c r="D115" s="381" t="s">
        <v>1797</v>
      </c>
      <c r="E115" s="516">
        <v>0.0</v>
      </c>
      <c r="F115" s="510">
        <v>0.0</v>
      </c>
      <c r="G115" s="510">
        <v>299.0</v>
      </c>
      <c r="H115" s="517">
        <v>68.9</v>
      </c>
      <c r="I115" s="512">
        <f t="shared" si="30"/>
        <v>0.2304347826</v>
      </c>
      <c r="J115" s="513">
        <f t="shared" si="31"/>
        <v>230.1</v>
      </c>
      <c r="K115" s="512">
        <f t="shared" si="32"/>
        <v>3.339622642</v>
      </c>
      <c r="L115" s="1123"/>
      <c r="M115" s="1055" t="s">
        <v>313</v>
      </c>
      <c r="N115" s="1111"/>
      <c r="O115" s="1122">
        <v>159.0</v>
      </c>
    </row>
    <row r="116" ht="30.75" customHeight="1" outlineLevel="1">
      <c r="A116" s="1055"/>
      <c r="B116" s="381" t="s">
        <v>1798</v>
      </c>
      <c r="C116" s="125" t="s">
        <v>1799</v>
      </c>
      <c r="D116" s="1180" t="s">
        <v>1800</v>
      </c>
      <c r="E116" s="516">
        <v>0.0</v>
      </c>
      <c r="F116" s="510">
        <v>0.0</v>
      </c>
      <c r="G116" s="510">
        <v>299.0</v>
      </c>
      <c r="H116" s="517">
        <v>78.9</v>
      </c>
      <c r="I116" s="512">
        <f t="shared" si="30"/>
        <v>0.2638795987</v>
      </c>
      <c r="J116" s="513">
        <f t="shared" si="31"/>
        <v>220.1</v>
      </c>
      <c r="K116" s="512">
        <f t="shared" si="32"/>
        <v>2.789607098</v>
      </c>
      <c r="L116" s="1123"/>
      <c r="M116" s="1055" t="s">
        <v>313</v>
      </c>
      <c r="N116" s="1111"/>
      <c r="O116" s="1122">
        <v>159.0</v>
      </c>
    </row>
    <row r="117" ht="25.5" customHeight="1" outlineLevel="1">
      <c r="A117" s="1055"/>
      <c r="B117" s="381"/>
      <c r="C117" s="125" t="s">
        <v>291</v>
      </c>
      <c r="D117" s="1180" t="s">
        <v>1801</v>
      </c>
      <c r="E117" s="516">
        <v>250.0</v>
      </c>
      <c r="F117" s="510">
        <v>329.0</v>
      </c>
      <c r="G117" s="510">
        <v>329.0</v>
      </c>
      <c r="H117" s="517">
        <v>75.02</v>
      </c>
      <c r="I117" s="512">
        <f t="shared" si="30"/>
        <v>0.2280243161</v>
      </c>
      <c r="J117" s="513">
        <f t="shared" si="31"/>
        <v>253.98</v>
      </c>
      <c r="K117" s="512">
        <f t="shared" si="32"/>
        <v>3.385497201</v>
      </c>
      <c r="L117" s="1123">
        <v>399.0</v>
      </c>
      <c r="M117" s="1055" t="s">
        <v>315</v>
      </c>
      <c r="N117" s="1055"/>
      <c r="O117" s="510">
        <v>289.0</v>
      </c>
    </row>
    <row r="118" ht="25.5" customHeight="1" outlineLevel="1">
      <c r="A118" s="1055"/>
      <c r="B118" s="381"/>
      <c r="C118" s="125"/>
      <c r="D118" s="1180" t="s">
        <v>1785</v>
      </c>
      <c r="E118" s="516" t="s">
        <v>1786</v>
      </c>
      <c r="F118" s="510">
        <v>179.0</v>
      </c>
      <c r="G118" s="510">
        <v>189.0</v>
      </c>
      <c r="H118" s="517"/>
      <c r="I118" s="512">
        <f t="shared" si="30"/>
        <v>0</v>
      </c>
      <c r="J118" s="1055"/>
      <c r="K118" s="512"/>
      <c r="L118" s="1123"/>
      <c r="M118" s="1055"/>
      <c r="N118" s="1055"/>
      <c r="O118" s="510"/>
    </row>
    <row r="119" ht="25.5" customHeight="1" collapsed="1">
      <c r="A119" s="1102"/>
      <c r="B119" s="1049" t="s">
        <v>1802</v>
      </c>
      <c r="C119" s="1051"/>
      <c r="D119" s="1175"/>
      <c r="E119" s="1176"/>
      <c r="F119" s="1177"/>
      <c r="G119" s="1177"/>
      <c r="H119" s="1179"/>
      <c r="I119" s="1103">
        <f>AVERAGE(I120:I139)</f>
        <v>0.2580558522</v>
      </c>
      <c r="J119" s="1102"/>
      <c r="K119" s="1103"/>
      <c r="L119" s="1151"/>
      <c r="M119" s="1102"/>
      <c r="N119" s="1102"/>
      <c r="O119" s="1102"/>
    </row>
    <row r="120" ht="37.5" hidden="1" customHeight="1" outlineLevel="1">
      <c r="A120" s="1055"/>
      <c r="B120" s="381"/>
      <c r="C120" s="125" t="s">
        <v>1803</v>
      </c>
      <c r="D120" s="702"/>
      <c r="E120" s="516"/>
      <c r="F120" s="510">
        <v>2499.0</v>
      </c>
      <c r="G120" s="510">
        <v>2499.0</v>
      </c>
      <c r="H120" s="517">
        <v>564.64</v>
      </c>
      <c r="I120" s="512">
        <f t="shared" ref="I120:I126" si="33">H120/G120</f>
        <v>0.2259463786</v>
      </c>
      <c r="J120" s="513">
        <f t="shared" ref="J120:J126" si="34">G120-H120</f>
        <v>1934.36</v>
      </c>
      <c r="K120" s="512" t="str">
        <f t="shared" ref="K120:K126" si="35">#REF!/H120-1</f>
        <v>#REF!</v>
      </c>
      <c r="L120" s="1123"/>
      <c r="M120" s="1055" t="s">
        <v>313</v>
      </c>
      <c r="N120" s="1055"/>
      <c r="O120" s="1055"/>
    </row>
    <row r="121" ht="37.5" hidden="1" customHeight="1" outlineLevel="1">
      <c r="A121" s="1055"/>
      <c r="B121" s="381"/>
      <c r="C121" s="125" t="s">
        <v>1804</v>
      </c>
      <c r="D121" s="702"/>
      <c r="E121" s="516"/>
      <c r="F121" s="510">
        <v>599.0</v>
      </c>
      <c r="G121" s="510">
        <v>599.0</v>
      </c>
      <c r="H121" s="517">
        <v>167.71</v>
      </c>
      <c r="I121" s="512">
        <f t="shared" si="33"/>
        <v>0.2799833055</v>
      </c>
      <c r="J121" s="513">
        <f t="shared" si="34"/>
        <v>431.29</v>
      </c>
      <c r="K121" s="512" t="str">
        <f t="shared" si="35"/>
        <v>#REF!</v>
      </c>
      <c r="L121" s="1123"/>
      <c r="M121" s="1055" t="s">
        <v>313</v>
      </c>
      <c r="N121" s="1055"/>
      <c r="O121" s="1055"/>
    </row>
    <row r="122" ht="37.5" hidden="1" customHeight="1" outlineLevel="1">
      <c r="A122" s="1055"/>
      <c r="B122" s="381"/>
      <c r="C122" s="125" t="s">
        <v>1805</v>
      </c>
      <c r="D122" s="702"/>
      <c r="E122" s="516"/>
      <c r="F122" s="510">
        <v>499.0</v>
      </c>
      <c r="G122" s="510">
        <v>499.0</v>
      </c>
      <c r="H122" s="517">
        <v>110.0</v>
      </c>
      <c r="I122" s="512">
        <f t="shared" si="33"/>
        <v>0.2204408818</v>
      </c>
      <c r="J122" s="513">
        <f t="shared" si="34"/>
        <v>389</v>
      </c>
      <c r="K122" s="512" t="str">
        <f t="shared" si="35"/>
        <v>#REF!</v>
      </c>
      <c r="L122" s="1123"/>
      <c r="M122" s="1055" t="s">
        <v>313</v>
      </c>
      <c r="N122" s="1055"/>
      <c r="O122" s="1055"/>
    </row>
    <row r="123" ht="37.5" hidden="1" customHeight="1" outlineLevel="1">
      <c r="A123" s="1055"/>
      <c r="B123" s="381"/>
      <c r="C123" s="125" t="s">
        <v>1806</v>
      </c>
      <c r="D123" s="381" t="s">
        <v>1807</v>
      </c>
      <c r="E123" s="516"/>
      <c r="F123" s="510">
        <v>2699.0</v>
      </c>
      <c r="G123" s="510">
        <v>2699.0</v>
      </c>
      <c r="H123" s="517">
        <v>601.32</v>
      </c>
      <c r="I123" s="512">
        <f t="shared" si="33"/>
        <v>0.2227936273</v>
      </c>
      <c r="J123" s="513">
        <f t="shared" si="34"/>
        <v>2097.68</v>
      </c>
      <c r="K123" s="512" t="str">
        <f t="shared" si="35"/>
        <v>#REF!</v>
      </c>
      <c r="L123" s="1123"/>
      <c r="M123" s="1055" t="s">
        <v>313</v>
      </c>
      <c r="N123" s="1055"/>
      <c r="O123" s="1055"/>
    </row>
    <row r="124" ht="43.5" hidden="1" customHeight="1" outlineLevel="1">
      <c r="A124" s="1055"/>
      <c r="B124" s="381"/>
      <c r="C124" s="125" t="s">
        <v>1808</v>
      </c>
      <c r="D124" s="381" t="s">
        <v>1809</v>
      </c>
      <c r="E124" s="516"/>
      <c r="F124" s="510">
        <v>6599.0</v>
      </c>
      <c r="G124" s="510">
        <v>6599.0</v>
      </c>
      <c r="H124" s="517">
        <v>1632.4</v>
      </c>
      <c r="I124" s="512">
        <f t="shared" si="33"/>
        <v>0.2473708138</v>
      </c>
      <c r="J124" s="513">
        <f t="shared" si="34"/>
        <v>4966.6</v>
      </c>
      <c r="K124" s="512" t="str">
        <f t="shared" si="35"/>
        <v>#REF!</v>
      </c>
      <c r="L124" s="1123"/>
      <c r="M124" s="1055" t="s">
        <v>313</v>
      </c>
      <c r="N124" s="1055"/>
      <c r="O124" s="1055"/>
    </row>
    <row r="125" ht="45.0" hidden="1" customHeight="1" outlineLevel="1">
      <c r="A125" s="1055"/>
      <c r="B125" s="381"/>
      <c r="C125" s="125" t="s">
        <v>1810</v>
      </c>
      <c r="D125" s="381" t="s">
        <v>1811</v>
      </c>
      <c r="E125" s="516"/>
      <c r="F125" s="510">
        <v>9599.0</v>
      </c>
      <c r="G125" s="510">
        <v>9599.0</v>
      </c>
      <c r="H125" s="517">
        <v>2049.98</v>
      </c>
      <c r="I125" s="512">
        <f t="shared" si="33"/>
        <v>0.2135618294</v>
      </c>
      <c r="J125" s="513">
        <f t="shared" si="34"/>
        <v>7549.02</v>
      </c>
      <c r="K125" s="512" t="str">
        <f t="shared" si="35"/>
        <v>#REF!</v>
      </c>
      <c r="L125" s="1123"/>
      <c r="M125" s="1055" t="s">
        <v>313</v>
      </c>
      <c r="N125" s="1055"/>
      <c r="O125" s="1055"/>
    </row>
    <row r="126" ht="38.25" hidden="1" customHeight="1" outlineLevel="1">
      <c r="A126" s="1055"/>
      <c r="B126" s="381"/>
      <c r="C126" s="125" t="s">
        <v>1812</v>
      </c>
      <c r="D126" s="381" t="s">
        <v>1813</v>
      </c>
      <c r="E126" s="516"/>
      <c r="F126" s="510">
        <v>6899.0</v>
      </c>
      <c r="G126" s="510">
        <v>6899.0</v>
      </c>
      <c r="H126" s="517">
        <v>1689.62</v>
      </c>
      <c r="I126" s="512">
        <f t="shared" si="33"/>
        <v>0.2449079577</v>
      </c>
      <c r="J126" s="513">
        <f t="shared" si="34"/>
        <v>5209.38</v>
      </c>
      <c r="K126" s="512" t="str">
        <f t="shared" si="35"/>
        <v>#REF!</v>
      </c>
      <c r="L126" s="1123"/>
      <c r="M126" s="1055" t="s">
        <v>313</v>
      </c>
      <c r="N126" s="1055"/>
      <c r="O126" s="1055"/>
    </row>
    <row r="127" ht="25.5" customHeight="1" collapsed="1">
      <c r="A127" s="1102"/>
      <c r="B127" s="1049" t="s">
        <v>1814</v>
      </c>
      <c r="C127" s="1051"/>
      <c r="D127" s="1175"/>
      <c r="E127" s="1176"/>
      <c r="F127" s="1177"/>
      <c r="G127" s="1177"/>
      <c r="H127" s="1179"/>
      <c r="I127" s="1103">
        <f>AVERAGE(I128:I140)</f>
        <v>0.2681467288</v>
      </c>
      <c r="J127" s="1102"/>
      <c r="K127" s="1103"/>
      <c r="L127" s="1151"/>
      <c r="M127" s="1102"/>
      <c r="N127" s="1102"/>
      <c r="O127" s="1102"/>
    </row>
    <row r="128" hidden="1" outlineLevel="1">
      <c r="A128" s="1055"/>
      <c r="B128" s="178"/>
      <c r="C128" s="178"/>
      <c r="D128" s="1217"/>
      <c r="E128" s="516">
        <v>180.0</v>
      </c>
      <c r="F128" s="510">
        <v>599.0</v>
      </c>
      <c r="G128" s="510">
        <v>599.0</v>
      </c>
      <c r="H128" s="517">
        <v>174.66</v>
      </c>
      <c r="I128" s="512">
        <f t="shared" ref="I128:I146" si="36">H128/G128</f>
        <v>0.2915859766</v>
      </c>
      <c r="J128" s="513">
        <f t="shared" ref="J128:J146" si="37">G128-H128</f>
        <v>424.34</v>
      </c>
      <c r="K128" s="512" t="str">
        <f t="shared" ref="K128:K146" si="38">#REF!/H128-1</f>
        <v>#REF!</v>
      </c>
      <c r="L128" s="1166"/>
      <c r="M128" s="1055" t="s">
        <v>313</v>
      </c>
      <c r="N128" s="1040"/>
      <c r="O128" s="1040"/>
    </row>
    <row r="129" ht="38.25" hidden="1" customHeight="1" outlineLevel="1">
      <c r="A129" s="1055"/>
      <c r="B129" s="1217"/>
      <c r="C129" s="1217"/>
      <c r="D129" s="1217"/>
      <c r="E129" s="516">
        <v>180.0</v>
      </c>
      <c r="F129" s="510">
        <v>329.0</v>
      </c>
      <c r="G129" s="510">
        <v>329.0</v>
      </c>
      <c r="H129" s="517">
        <v>68.02</v>
      </c>
      <c r="I129" s="512">
        <f t="shared" si="36"/>
        <v>0.2067477204</v>
      </c>
      <c r="J129" s="513">
        <f t="shared" si="37"/>
        <v>260.98</v>
      </c>
      <c r="K129" s="512" t="str">
        <f t="shared" si="38"/>
        <v>#REF!</v>
      </c>
      <c r="L129" s="1123">
        <v>369.0</v>
      </c>
      <c r="M129" s="1055" t="s">
        <v>315</v>
      </c>
      <c r="N129" s="1040"/>
      <c r="O129" s="1040"/>
    </row>
    <row r="130" ht="48.75" hidden="1" customHeight="1" outlineLevel="1">
      <c r="A130" s="1055"/>
      <c r="B130" s="178"/>
      <c r="C130" s="178"/>
      <c r="D130" s="1217"/>
      <c r="E130" s="516">
        <v>200.0</v>
      </c>
      <c r="F130" s="510">
        <v>299.0</v>
      </c>
      <c r="G130" s="510">
        <v>299.0</v>
      </c>
      <c r="H130" s="517">
        <v>71.22</v>
      </c>
      <c r="I130" s="512">
        <f t="shared" si="36"/>
        <v>0.2381939799</v>
      </c>
      <c r="J130" s="513">
        <f t="shared" si="37"/>
        <v>227.78</v>
      </c>
      <c r="K130" s="512" t="str">
        <f t="shared" si="38"/>
        <v>#REF!</v>
      </c>
      <c r="L130" s="1123">
        <v>339.0</v>
      </c>
      <c r="M130" s="1055" t="s">
        <v>315</v>
      </c>
      <c r="N130" s="1040"/>
      <c r="O130" s="1040"/>
    </row>
    <row r="131" ht="25.5" hidden="1" customHeight="1" outlineLevel="1">
      <c r="A131" s="1055"/>
      <c r="B131" s="125"/>
      <c r="C131" s="125"/>
      <c r="D131" s="1217"/>
      <c r="E131" s="516">
        <v>150.0</v>
      </c>
      <c r="F131" s="510">
        <v>379.0</v>
      </c>
      <c r="G131" s="510">
        <v>379.0</v>
      </c>
      <c r="H131" s="517">
        <v>98.86</v>
      </c>
      <c r="I131" s="512">
        <f t="shared" si="36"/>
        <v>0.2608443272</v>
      </c>
      <c r="J131" s="513">
        <f t="shared" si="37"/>
        <v>280.14</v>
      </c>
      <c r="K131" s="512" t="str">
        <f t="shared" si="38"/>
        <v>#REF!</v>
      </c>
      <c r="L131" s="1123">
        <v>429.0</v>
      </c>
      <c r="M131" s="1055" t="s">
        <v>315</v>
      </c>
      <c r="N131" s="1040"/>
      <c r="O131" s="1040"/>
    </row>
    <row r="132" ht="45.0" hidden="1" customHeight="1" outlineLevel="1">
      <c r="A132" s="1055"/>
      <c r="B132" s="178"/>
      <c r="C132" s="178"/>
      <c r="D132" s="1217"/>
      <c r="E132" s="516">
        <v>200.0</v>
      </c>
      <c r="F132" s="510">
        <v>299.0</v>
      </c>
      <c r="G132" s="510">
        <v>299.0</v>
      </c>
      <c r="H132" s="517">
        <v>77.9</v>
      </c>
      <c r="I132" s="512">
        <f t="shared" si="36"/>
        <v>0.2605351171</v>
      </c>
      <c r="J132" s="513">
        <f t="shared" si="37"/>
        <v>221.1</v>
      </c>
      <c r="K132" s="512" t="str">
        <f t="shared" si="38"/>
        <v>#REF!</v>
      </c>
      <c r="L132" s="1166"/>
      <c r="M132" s="1055" t="s">
        <v>313</v>
      </c>
      <c r="N132" s="1040"/>
      <c r="O132" s="1040"/>
    </row>
    <row r="133" ht="43.5" hidden="1" customHeight="1" outlineLevel="1">
      <c r="A133" s="1055"/>
      <c r="B133" s="178"/>
      <c r="C133" s="178"/>
      <c r="D133" s="1217"/>
      <c r="E133" s="516">
        <v>300.0</v>
      </c>
      <c r="F133" s="510">
        <v>439.0</v>
      </c>
      <c r="G133" s="510">
        <v>439.0</v>
      </c>
      <c r="H133" s="517">
        <v>130.47</v>
      </c>
      <c r="I133" s="512">
        <f t="shared" si="36"/>
        <v>0.2971981777</v>
      </c>
      <c r="J133" s="513">
        <f t="shared" si="37"/>
        <v>308.53</v>
      </c>
      <c r="K133" s="512" t="str">
        <f t="shared" si="38"/>
        <v>#REF!</v>
      </c>
      <c r="L133" s="1123">
        <v>489.0</v>
      </c>
      <c r="M133" s="1055" t="s">
        <v>315</v>
      </c>
      <c r="N133" s="1040"/>
      <c r="O133" s="1040"/>
    </row>
    <row r="134" ht="37.5" hidden="1" customHeight="1" outlineLevel="1">
      <c r="A134" s="1055"/>
      <c r="B134" s="178"/>
      <c r="C134" s="178"/>
      <c r="D134" s="178"/>
      <c r="E134" s="516">
        <v>300.0</v>
      </c>
      <c r="F134" s="510">
        <v>339.0</v>
      </c>
      <c r="G134" s="510">
        <v>339.0</v>
      </c>
      <c r="H134" s="517">
        <v>67.55</v>
      </c>
      <c r="I134" s="512">
        <f t="shared" si="36"/>
        <v>0.1992625369</v>
      </c>
      <c r="J134" s="513">
        <f t="shared" si="37"/>
        <v>271.45</v>
      </c>
      <c r="K134" s="512" t="str">
        <f t="shared" si="38"/>
        <v>#REF!</v>
      </c>
      <c r="L134" s="1123">
        <v>369.0</v>
      </c>
      <c r="M134" s="1055" t="s">
        <v>315</v>
      </c>
      <c r="N134" s="1040"/>
      <c r="O134" s="1040"/>
    </row>
    <row r="135" ht="33.0" hidden="1" customHeight="1" outlineLevel="1">
      <c r="A135" s="1055"/>
      <c r="B135" s="178"/>
      <c r="C135" s="178"/>
      <c r="D135" s="178"/>
      <c r="E135" s="516">
        <v>180.0</v>
      </c>
      <c r="F135" s="510">
        <v>399.0</v>
      </c>
      <c r="G135" s="510">
        <v>399.0</v>
      </c>
      <c r="H135" s="517">
        <v>93.03</v>
      </c>
      <c r="I135" s="512">
        <f t="shared" si="36"/>
        <v>0.2331578947</v>
      </c>
      <c r="J135" s="513">
        <f t="shared" si="37"/>
        <v>305.97</v>
      </c>
      <c r="K135" s="512" t="str">
        <f t="shared" si="38"/>
        <v>#REF!</v>
      </c>
      <c r="L135" s="1123">
        <v>399.0</v>
      </c>
      <c r="M135" s="1055" t="s">
        <v>315</v>
      </c>
      <c r="N135" s="1040"/>
      <c r="O135" s="1040"/>
    </row>
    <row r="136" ht="42.75" hidden="1" customHeight="1" outlineLevel="1">
      <c r="A136" s="1055"/>
      <c r="B136" s="178"/>
      <c r="C136" s="178"/>
      <c r="D136" s="178"/>
      <c r="E136" s="516">
        <v>300.0</v>
      </c>
      <c r="F136" s="510">
        <v>279.0</v>
      </c>
      <c r="G136" s="510">
        <v>279.0</v>
      </c>
      <c r="H136" s="517">
        <v>83.66</v>
      </c>
      <c r="I136" s="512">
        <f t="shared" si="36"/>
        <v>0.2998566308</v>
      </c>
      <c r="J136" s="513">
        <f t="shared" si="37"/>
        <v>195.34</v>
      </c>
      <c r="K136" s="512" t="str">
        <f t="shared" si="38"/>
        <v>#REF!</v>
      </c>
      <c r="L136" s="1123">
        <v>329.0</v>
      </c>
      <c r="M136" s="1055" t="s">
        <v>315</v>
      </c>
      <c r="N136" s="1040"/>
      <c r="O136" s="1040"/>
    </row>
    <row r="137" ht="25.5" hidden="1" customHeight="1" outlineLevel="1">
      <c r="A137" s="1055"/>
      <c r="B137" s="178"/>
      <c r="C137" s="178"/>
      <c r="D137" s="178"/>
      <c r="E137" s="516">
        <v>160.0</v>
      </c>
      <c r="F137" s="510">
        <v>269.0</v>
      </c>
      <c r="G137" s="510">
        <v>269.0</v>
      </c>
      <c r="H137" s="517">
        <v>77.45</v>
      </c>
      <c r="I137" s="512">
        <f t="shared" si="36"/>
        <v>0.2879182156</v>
      </c>
      <c r="J137" s="513">
        <f t="shared" si="37"/>
        <v>191.55</v>
      </c>
      <c r="K137" s="512" t="str">
        <f t="shared" si="38"/>
        <v>#REF!</v>
      </c>
      <c r="L137" s="1123">
        <v>299.0</v>
      </c>
      <c r="M137" s="1055" t="s">
        <v>315</v>
      </c>
      <c r="N137" s="1040"/>
      <c r="O137" s="1040"/>
    </row>
    <row r="138" ht="35.25" hidden="1" customHeight="1" outlineLevel="1">
      <c r="A138" s="1055"/>
      <c r="B138" s="178"/>
      <c r="C138" s="178"/>
      <c r="D138" s="178"/>
      <c r="E138" s="516">
        <v>160.0</v>
      </c>
      <c r="F138" s="510">
        <v>329.0</v>
      </c>
      <c r="G138" s="510">
        <v>329.0</v>
      </c>
      <c r="H138" s="517">
        <v>94.65</v>
      </c>
      <c r="I138" s="512">
        <f t="shared" si="36"/>
        <v>0.2876899696</v>
      </c>
      <c r="J138" s="513">
        <f t="shared" si="37"/>
        <v>234.35</v>
      </c>
      <c r="K138" s="512" t="str">
        <f t="shared" si="38"/>
        <v>#REF!</v>
      </c>
      <c r="L138" s="1123">
        <v>349.0</v>
      </c>
      <c r="M138" s="1055" t="s">
        <v>315</v>
      </c>
      <c r="N138" s="1040"/>
      <c r="O138" s="1040"/>
    </row>
    <row r="139" ht="26.25" hidden="1" customHeight="1" outlineLevel="1">
      <c r="A139" s="1055"/>
      <c r="B139" s="178"/>
      <c r="C139" s="178"/>
      <c r="D139" s="178"/>
      <c r="E139" s="516">
        <v>500.0</v>
      </c>
      <c r="F139" s="510">
        <v>999.0</v>
      </c>
      <c r="G139" s="510">
        <v>999.0</v>
      </c>
      <c r="H139" s="517">
        <v>374.6</v>
      </c>
      <c r="I139" s="512">
        <f t="shared" si="36"/>
        <v>0.374974975</v>
      </c>
      <c r="J139" s="513">
        <f t="shared" si="37"/>
        <v>624.4</v>
      </c>
      <c r="K139" s="512" t="str">
        <f t="shared" si="38"/>
        <v>#REF!</v>
      </c>
      <c r="L139" s="1123">
        <v>1199.0</v>
      </c>
      <c r="M139" s="1055" t="s">
        <v>315</v>
      </c>
      <c r="N139" s="1040"/>
      <c r="O139" s="1040"/>
    </row>
    <row r="140" ht="25.5" hidden="1" customHeight="1" outlineLevel="1">
      <c r="A140" s="1055"/>
      <c r="B140" s="125"/>
      <c r="C140" s="125"/>
      <c r="D140" s="178"/>
      <c r="E140" s="516">
        <v>120.0</v>
      </c>
      <c r="F140" s="510">
        <v>379.0</v>
      </c>
      <c r="G140" s="510">
        <v>379.0</v>
      </c>
      <c r="H140" s="517">
        <v>93.97</v>
      </c>
      <c r="I140" s="512">
        <f t="shared" si="36"/>
        <v>0.2479419525</v>
      </c>
      <c r="J140" s="513">
        <f t="shared" si="37"/>
        <v>285.03</v>
      </c>
      <c r="K140" s="512" t="str">
        <f t="shared" si="38"/>
        <v>#REF!</v>
      </c>
      <c r="L140" s="1123">
        <v>399.0</v>
      </c>
      <c r="M140" s="1055" t="s">
        <v>315</v>
      </c>
      <c r="N140" s="1040"/>
      <c r="O140" s="1040"/>
    </row>
    <row r="141" ht="25.5" hidden="1" customHeight="1" outlineLevel="1">
      <c r="A141" s="1055"/>
      <c r="B141" s="1055"/>
      <c r="C141" s="125"/>
      <c r="D141" s="178"/>
      <c r="E141" s="516">
        <v>0.0</v>
      </c>
      <c r="F141" s="510">
        <v>0.0</v>
      </c>
      <c r="G141" s="510">
        <v>0.0</v>
      </c>
      <c r="H141" s="517">
        <v>0.0</v>
      </c>
      <c r="I141" s="512" t="str">
        <f t="shared" si="36"/>
        <v>#DIV/0!</v>
      </c>
      <c r="J141" s="513">
        <f t="shared" si="37"/>
        <v>0</v>
      </c>
      <c r="K141" s="512" t="str">
        <f t="shared" si="38"/>
        <v>#REF!</v>
      </c>
      <c r="L141" s="1166"/>
      <c r="M141" s="1055" t="s">
        <v>315</v>
      </c>
      <c r="N141" s="1040"/>
      <c r="O141" s="1040"/>
    </row>
    <row r="142" ht="25.5" hidden="1" customHeight="1" outlineLevel="1">
      <c r="A142" s="1055"/>
      <c r="B142" s="1055"/>
      <c r="C142" s="125"/>
      <c r="D142" s="178"/>
      <c r="E142" s="516">
        <v>0.0</v>
      </c>
      <c r="F142" s="510">
        <v>0.0</v>
      </c>
      <c r="G142" s="510">
        <v>0.0</v>
      </c>
      <c r="H142" s="517">
        <v>0.0</v>
      </c>
      <c r="I142" s="512" t="str">
        <f t="shared" si="36"/>
        <v>#DIV/0!</v>
      </c>
      <c r="J142" s="513">
        <f t="shared" si="37"/>
        <v>0</v>
      </c>
      <c r="K142" s="512" t="str">
        <f t="shared" si="38"/>
        <v>#REF!</v>
      </c>
      <c r="L142" s="1166"/>
      <c r="M142" s="1055"/>
      <c r="N142" s="1040"/>
      <c r="O142" s="1040"/>
    </row>
    <row r="143" ht="25.5" hidden="1" customHeight="1" outlineLevel="1">
      <c r="A143" s="1055"/>
      <c r="B143" s="1055"/>
      <c r="C143" s="125"/>
      <c r="D143" s="1217"/>
      <c r="E143" s="516">
        <v>0.0</v>
      </c>
      <c r="F143" s="510">
        <v>0.0</v>
      </c>
      <c r="G143" s="510">
        <v>0.0</v>
      </c>
      <c r="H143" s="517">
        <v>0.0</v>
      </c>
      <c r="I143" s="512" t="str">
        <f t="shared" si="36"/>
        <v>#DIV/0!</v>
      </c>
      <c r="J143" s="513">
        <f t="shared" si="37"/>
        <v>0</v>
      </c>
      <c r="K143" s="512" t="str">
        <f t="shared" si="38"/>
        <v>#REF!</v>
      </c>
      <c r="L143" s="1166"/>
      <c r="M143" s="1055"/>
      <c r="N143" s="1040"/>
      <c r="O143" s="1040"/>
    </row>
    <row r="144" ht="38.25" hidden="1" customHeight="1" outlineLevel="1">
      <c r="A144" s="1055"/>
      <c r="B144" s="1055"/>
      <c r="C144" s="125"/>
      <c r="D144" s="1217"/>
      <c r="E144" s="516">
        <v>0.0</v>
      </c>
      <c r="F144" s="510">
        <v>0.0</v>
      </c>
      <c r="G144" s="510">
        <v>0.0</v>
      </c>
      <c r="H144" s="517">
        <v>0.0</v>
      </c>
      <c r="I144" s="512" t="str">
        <f t="shared" si="36"/>
        <v>#DIV/0!</v>
      </c>
      <c r="J144" s="513">
        <f t="shared" si="37"/>
        <v>0</v>
      </c>
      <c r="K144" s="512" t="str">
        <f t="shared" si="38"/>
        <v>#REF!</v>
      </c>
      <c r="L144" s="1166"/>
      <c r="M144" s="1055"/>
      <c r="N144" s="1040"/>
      <c r="O144" s="1040"/>
    </row>
    <row r="145" ht="43.5" hidden="1" customHeight="1" outlineLevel="1">
      <c r="A145" s="1055"/>
      <c r="B145" s="1055"/>
      <c r="C145" s="125"/>
      <c r="D145" s="1217"/>
      <c r="E145" s="516">
        <v>0.0</v>
      </c>
      <c r="F145" s="510">
        <v>0.0</v>
      </c>
      <c r="G145" s="510">
        <v>0.0</v>
      </c>
      <c r="H145" s="517">
        <v>0.0</v>
      </c>
      <c r="I145" s="512" t="str">
        <f t="shared" si="36"/>
        <v>#DIV/0!</v>
      </c>
      <c r="J145" s="513">
        <f t="shared" si="37"/>
        <v>0</v>
      </c>
      <c r="K145" s="512" t="str">
        <f t="shared" si="38"/>
        <v>#REF!</v>
      </c>
      <c r="L145" s="1166"/>
      <c r="M145" s="1055"/>
      <c r="N145" s="1040"/>
      <c r="O145" s="1040"/>
    </row>
    <row r="146" ht="25.5" hidden="1" customHeight="1" outlineLevel="1">
      <c r="A146" s="1055"/>
      <c r="B146" s="1055"/>
      <c r="C146" s="125"/>
      <c r="D146" s="1217"/>
      <c r="E146" s="516">
        <v>0.0</v>
      </c>
      <c r="F146" s="510">
        <v>0.0</v>
      </c>
      <c r="G146" s="510">
        <v>0.0</v>
      </c>
      <c r="H146" s="517">
        <v>0.0</v>
      </c>
      <c r="I146" s="512" t="str">
        <f t="shared" si="36"/>
        <v>#DIV/0!</v>
      </c>
      <c r="J146" s="513">
        <f t="shared" si="37"/>
        <v>0</v>
      </c>
      <c r="K146" s="512" t="str">
        <f t="shared" si="38"/>
        <v>#REF!</v>
      </c>
      <c r="L146" s="1166"/>
      <c r="M146" s="1055"/>
      <c r="N146" s="1040"/>
      <c r="O146" s="1040"/>
    </row>
    <row r="147" ht="25.5" customHeight="1" collapsed="1">
      <c r="A147" s="1102"/>
      <c r="B147" s="1049" t="str">
        <f>"Меню праздника "&amp;COUNTA(C148:C162)&amp;" шт"</f>
        <v>Меню праздника 14 шт</v>
      </c>
      <c r="C147" s="1051"/>
      <c r="D147" s="1175"/>
      <c r="E147" s="1176"/>
      <c r="F147" s="1177"/>
      <c r="G147" s="1177"/>
      <c r="H147" s="1179"/>
      <c r="I147" s="1103"/>
      <c r="J147" s="1102"/>
      <c r="K147" s="1103"/>
      <c r="L147" s="1151"/>
      <c r="M147" s="1102"/>
      <c r="N147" s="1102"/>
      <c r="O147" s="1102"/>
    </row>
    <row r="148" ht="25.5" hidden="1" customHeight="1" outlineLevel="1">
      <c r="A148" s="1055">
        <v>1.0</v>
      </c>
      <c r="B148" s="103"/>
      <c r="C148" s="178" t="s">
        <v>1815</v>
      </c>
      <c r="D148" s="1195"/>
      <c r="E148" s="516">
        <v>30.0</v>
      </c>
      <c r="F148" s="510">
        <v>79.0</v>
      </c>
      <c r="G148" s="510">
        <v>79.0</v>
      </c>
      <c r="H148" s="517">
        <v>20.38</v>
      </c>
      <c r="I148" s="512">
        <f t="shared" ref="I148:I161" si="39">H148/G148</f>
        <v>0.2579746835</v>
      </c>
      <c r="J148" s="513">
        <f t="shared" ref="J148:J161" si="40">G148-H148</f>
        <v>58.62</v>
      </c>
      <c r="K148" s="512" t="str">
        <f t="shared" ref="K148:K161" si="41">#REF!/H148-1</f>
        <v>#REF!</v>
      </c>
      <c r="L148" s="1166"/>
      <c r="M148" s="1055"/>
      <c r="N148" s="1055"/>
      <c r="O148" s="1055"/>
    </row>
    <row r="149" ht="25.5" hidden="1" customHeight="1" outlineLevel="1">
      <c r="A149" s="1055">
        <v>2.0</v>
      </c>
      <c r="B149" s="125"/>
      <c r="C149" s="125" t="s">
        <v>1816</v>
      </c>
      <c r="D149" s="1195"/>
      <c r="E149" s="516">
        <v>40.0</v>
      </c>
      <c r="F149" s="510">
        <v>79.0</v>
      </c>
      <c r="G149" s="510">
        <v>79.0</v>
      </c>
      <c r="H149" s="1196">
        <v>20.2</v>
      </c>
      <c r="I149" s="512">
        <f t="shared" si="39"/>
        <v>0.2556962025</v>
      </c>
      <c r="J149" s="513">
        <f t="shared" si="40"/>
        <v>58.8</v>
      </c>
      <c r="K149" s="512" t="str">
        <f t="shared" si="41"/>
        <v>#REF!</v>
      </c>
      <c r="L149" s="1166"/>
      <c r="M149" s="1055"/>
      <c r="N149" s="1055"/>
      <c r="O149" s="1055"/>
    </row>
    <row r="150" ht="25.5" hidden="1" customHeight="1" outlineLevel="1">
      <c r="A150" s="1055">
        <v>3.0</v>
      </c>
      <c r="B150" s="125"/>
      <c r="C150" s="125" t="s">
        <v>1817</v>
      </c>
      <c r="D150" s="1195"/>
      <c r="E150" s="516">
        <v>40.0</v>
      </c>
      <c r="F150" s="510">
        <v>59.0</v>
      </c>
      <c r="G150" s="510">
        <v>59.0</v>
      </c>
      <c r="H150" s="1196">
        <v>11.3</v>
      </c>
      <c r="I150" s="512">
        <f t="shared" si="39"/>
        <v>0.1915254237</v>
      </c>
      <c r="J150" s="513">
        <f t="shared" si="40"/>
        <v>47.7</v>
      </c>
      <c r="K150" s="512" t="str">
        <f t="shared" si="41"/>
        <v>#REF!</v>
      </c>
      <c r="L150" s="1166"/>
      <c r="M150" s="1055"/>
      <c r="N150" s="1055"/>
      <c r="O150" s="1055"/>
    </row>
    <row r="151" ht="25.5" hidden="1" customHeight="1" outlineLevel="1">
      <c r="A151" s="1055">
        <v>5.0</v>
      </c>
      <c r="B151" s="125"/>
      <c r="C151" s="125" t="s">
        <v>1818</v>
      </c>
      <c r="D151" s="1195"/>
      <c r="E151" s="516">
        <v>50.0</v>
      </c>
      <c r="F151" s="510">
        <v>129.0</v>
      </c>
      <c r="G151" s="510">
        <v>129.0</v>
      </c>
      <c r="H151" s="1196">
        <v>40.72</v>
      </c>
      <c r="I151" s="512">
        <f t="shared" si="39"/>
        <v>0.3156589147</v>
      </c>
      <c r="J151" s="513">
        <f t="shared" si="40"/>
        <v>88.28</v>
      </c>
      <c r="K151" s="512" t="str">
        <f t="shared" si="41"/>
        <v>#REF!</v>
      </c>
      <c r="L151" s="1166"/>
      <c r="M151" s="1055"/>
      <c r="N151" s="1055"/>
      <c r="O151" s="1055"/>
    </row>
    <row r="152" ht="32.25" hidden="1" customHeight="1" outlineLevel="1">
      <c r="A152" s="1055">
        <v>6.0</v>
      </c>
      <c r="B152" s="125"/>
      <c r="C152" s="125" t="s">
        <v>1819</v>
      </c>
      <c r="D152" s="1195"/>
      <c r="E152" s="516">
        <v>40.0</v>
      </c>
      <c r="F152" s="510">
        <v>59.0</v>
      </c>
      <c r="G152" s="510">
        <v>59.0</v>
      </c>
      <c r="H152" s="1196">
        <v>13.09</v>
      </c>
      <c r="I152" s="512">
        <f t="shared" si="39"/>
        <v>0.2218644068</v>
      </c>
      <c r="J152" s="513">
        <f t="shared" si="40"/>
        <v>45.91</v>
      </c>
      <c r="K152" s="512" t="str">
        <f t="shared" si="41"/>
        <v>#REF!</v>
      </c>
      <c r="L152" s="1166"/>
      <c r="M152" s="1055"/>
      <c r="N152" s="1055"/>
      <c r="O152" s="1055"/>
    </row>
    <row r="153" ht="32.25" hidden="1" customHeight="1" outlineLevel="1">
      <c r="A153" s="1055">
        <v>7.0</v>
      </c>
      <c r="B153" s="125"/>
      <c r="C153" s="125" t="s">
        <v>1820</v>
      </c>
      <c r="D153" s="1195"/>
      <c r="E153" s="516">
        <v>30.0</v>
      </c>
      <c r="F153" s="510">
        <v>99.0</v>
      </c>
      <c r="G153" s="510">
        <v>99.0</v>
      </c>
      <c r="H153" s="1196">
        <v>30.0</v>
      </c>
      <c r="I153" s="512">
        <f t="shared" si="39"/>
        <v>0.303030303</v>
      </c>
      <c r="J153" s="513">
        <f t="shared" si="40"/>
        <v>69</v>
      </c>
      <c r="K153" s="512" t="str">
        <f t="shared" si="41"/>
        <v>#REF!</v>
      </c>
      <c r="L153" s="1166"/>
      <c r="M153" s="1055"/>
      <c r="N153" s="1055"/>
      <c r="O153" s="1055"/>
    </row>
    <row r="154" ht="31.5" hidden="1" customHeight="1" outlineLevel="1">
      <c r="A154" s="1055">
        <v>8.0</v>
      </c>
      <c r="B154" s="125"/>
      <c r="C154" s="125" t="s">
        <v>1821</v>
      </c>
      <c r="D154" s="1195"/>
      <c r="E154" s="516">
        <v>30.0</v>
      </c>
      <c r="F154" s="510">
        <v>89.0</v>
      </c>
      <c r="G154" s="510">
        <v>89.0</v>
      </c>
      <c r="H154" s="1196">
        <v>20.65</v>
      </c>
      <c r="I154" s="512">
        <f t="shared" si="39"/>
        <v>0.2320224719</v>
      </c>
      <c r="J154" s="513">
        <f t="shared" si="40"/>
        <v>68.35</v>
      </c>
      <c r="K154" s="512" t="str">
        <f t="shared" si="41"/>
        <v>#REF!</v>
      </c>
      <c r="L154" s="1166"/>
      <c r="M154" s="1055"/>
      <c r="N154" s="1055"/>
      <c r="O154" s="1055"/>
    </row>
    <row r="155" ht="20.25" hidden="1" customHeight="1" outlineLevel="1">
      <c r="A155" s="1055">
        <v>9.0</v>
      </c>
      <c r="B155" s="125"/>
      <c r="C155" s="125" t="s">
        <v>1822</v>
      </c>
      <c r="D155" s="1195"/>
      <c r="E155" s="516">
        <v>40.0</v>
      </c>
      <c r="F155" s="510">
        <v>49.0</v>
      </c>
      <c r="G155" s="510">
        <v>49.0</v>
      </c>
      <c r="H155" s="1196">
        <v>12.66</v>
      </c>
      <c r="I155" s="512">
        <f t="shared" si="39"/>
        <v>0.2583673469</v>
      </c>
      <c r="J155" s="513">
        <f t="shared" si="40"/>
        <v>36.34</v>
      </c>
      <c r="K155" s="512" t="str">
        <f t="shared" si="41"/>
        <v>#REF!</v>
      </c>
      <c r="L155" s="1166"/>
      <c r="M155" s="1055"/>
      <c r="N155" s="1055"/>
      <c r="O155" s="1055"/>
    </row>
    <row r="156" ht="27.75" hidden="1" customHeight="1" outlineLevel="1">
      <c r="A156" s="1055">
        <v>10.0</v>
      </c>
      <c r="B156" s="125"/>
      <c r="C156" s="125" t="s">
        <v>1823</v>
      </c>
      <c r="D156" s="1195"/>
      <c r="E156" s="516">
        <v>50.0</v>
      </c>
      <c r="F156" s="510">
        <v>89.0</v>
      </c>
      <c r="G156" s="510">
        <v>89.0</v>
      </c>
      <c r="H156" s="1196">
        <v>24.75</v>
      </c>
      <c r="I156" s="512">
        <f t="shared" si="39"/>
        <v>0.2780898876</v>
      </c>
      <c r="J156" s="513">
        <f t="shared" si="40"/>
        <v>64.25</v>
      </c>
      <c r="K156" s="512" t="str">
        <f t="shared" si="41"/>
        <v>#REF!</v>
      </c>
      <c r="L156" s="1166"/>
      <c r="M156" s="1055"/>
      <c r="N156" s="1055"/>
      <c r="O156" s="1055"/>
    </row>
    <row r="157" ht="32.25" hidden="1" customHeight="1" outlineLevel="1">
      <c r="A157" s="1055">
        <v>11.0</v>
      </c>
      <c r="B157" s="125"/>
      <c r="C157" s="125" t="s">
        <v>1824</v>
      </c>
      <c r="D157" s="1195"/>
      <c r="E157" s="516">
        <v>50.0</v>
      </c>
      <c r="F157" s="510">
        <v>179.0</v>
      </c>
      <c r="G157" s="510">
        <v>179.0</v>
      </c>
      <c r="H157" s="1196">
        <v>55.9</v>
      </c>
      <c r="I157" s="512">
        <f t="shared" si="39"/>
        <v>0.3122905028</v>
      </c>
      <c r="J157" s="513">
        <f t="shared" si="40"/>
        <v>123.1</v>
      </c>
      <c r="K157" s="512" t="str">
        <f t="shared" si="41"/>
        <v>#REF!</v>
      </c>
      <c r="L157" s="1166"/>
      <c r="M157" s="1055"/>
      <c r="N157" s="1055"/>
      <c r="O157" s="1055"/>
    </row>
    <row r="158" ht="33.75" hidden="1" customHeight="1" outlineLevel="1">
      <c r="A158" s="1055">
        <v>12.0</v>
      </c>
      <c r="B158" s="125"/>
      <c r="C158" s="125" t="s">
        <v>1825</v>
      </c>
      <c r="D158" s="1195"/>
      <c r="E158" s="516">
        <v>50.0</v>
      </c>
      <c r="F158" s="510">
        <v>159.0</v>
      </c>
      <c r="G158" s="510">
        <v>159.0</v>
      </c>
      <c r="H158" s="1196">
        <v>43.04</v>
      </c>
      <c r="I158" s="512">
        <f t="shared" si="39"/>
        <v>0.2706918239</v>
      </c>
      <c r="J158" s="513">
        <f t="shared" si="40"/>
        <v>115.96</v>
      </c>
      <c r="K158" s="512" t="str">
        <f t="shared" si="41"/>
        <v>#REF!</v>
      </c>
      <c r="L158" s="1166"/>
      <c r="M158" s="1055"/>
      <c r="N158" s="1055"/>
      <c r="O158" s="1055"/>
    </row>
    <row r="159" ht="24.0" hidden="1" customHeight="1" outlineLevel="1">
      <c r="A159" s="1055">
        <v>13.0</v>
      </c>
      <c r="B159" s="125"/>
      <c r="C159" s="125" t="s">
        <v>1826</v>
      </c>
      <c r="D159" s="1195"/>
      <c r="E159" s="516">
        <v>50.0</v>
      </c>
      <c r="F159" s="510">
        <v>169.0</v>
      </c>
      <c r="G159" s="510">
        <v>169.0</v>
      </c>
      <c r="H159" s="1196">
        <v>47.22</v>
      </c>
      <c r="I159" s="512">
        <f t="shared" si="39"/>
        <v>0.279408284</v>
      </c>
      <c r="J159" s="513">
        <f t="shared" si="40"/>
        <v>121.78</v>
      </c>
      <c r="K159" s="512" t="str">
        <f t="shared" si="41"/>
        <v>#REF!</v>
      </c>
      <c r="L159" s="1166"/>
      <c r="M159" s="1055"/>
      <c r="N159" s="1055"/>
      <c r="O159" s="1055"/>
    </row>
    <row r="160" ht="25.5" hidden="1" customHeight="1" outlineLevel="1">
      <c r="A160" s="1055">
        <v>14.0</v>
      </c>
      <c r="B160" s="125"/>
      <c r="C160" s="178" t="s">
        <v>1827</v>
      </c>
      <c r="D160" s="1195"/>
      <c r="E160" s="516">
        <v>50.0</v>
      </c>
      <c r="F160" s="510">
        <v>99.0</v>
      </c>
      <c r="G160" s="510">
        <v>99.0</v>
      </c>
      <c r="H160" s="517">
        <v>22.77</v>
      </c>
      <c r="I160" s="512">
        <f t="shared" si="39"/>
        <v>0.23</v>
      </c>
      <c r="J160" s="513">
        <f t="shared" si="40"/>
        <v>76.23</v>
      </c>
      <c r="K160" s="512" t="str">
        <f t="shared" si="41"/>
        <v>#REF!</v>
      </c>
      <c r="L160" s="512"/>
      <c r="M160" s="1055"/>
      <c r="N160" s="1040"/>
      <c r="O160" s="1040"/>
    </row>
    <row r="161" ht="25.5" hidden="1" customHeight="1" outlineLevel="1">
      <c r="A161" s="1055">
        <v>15.0</v>
      </c>
      <c r="B161" s="125"/>
      <c r="C161" s="178" t="s">
        <v>1828</v>
      </c>
      <c r="D161" s="1195"/>
      <c r="E161" s="516">
        <v>50.0</v>
      </c>
      <c r="F161" s="510">
        <v>99.0</v>
      </c>
      <c r="G161" s="510">
        <v>99.0</v>
      </c>
      <c r="H161" s="517">
        <v>18.5</v>
      </c>
      <c r="I161" s="512">
        <f t="shared" si="39"/>
        <v>0.1868686869</v>
      </c>
      <c r="J161" s="513">
        <f t="shared" si="40"/>
        <v>80.5</v>
      </c>
      <c r="K161" s="512" t="str">
        <f t="shared" si="41"/>
        <v>#REF!</v>
      </c>
      <c r="L161" s="512"/>
      <c r="M161" s="1055"/>
      <c r="N161" s="1040"/>
      <c r="O161" s="1040"/>
    </row>
    <row r="162" ht="25.5" hidden="1" customHeight="1" outlineLevel="1">
      <c r="A162" s="1055"/>
      <c r="B162" s="125"/>
      <c r="C162" s="1288"/>
      <c r="D162" s="1195"/>
      <c r="E162" s="516"/>
      <c r="F162" s="510"/>
      <c r="G162" s="510"/>
      <c r="H162" s="517"/>
      <c r="I162" s="512"/>
      <c r="J162" s="1055"/>
      <c r="K162" s="512"/>
      <c r="L162" s="512"/>
      <c r="M162" s="1055"/>
      <c r="N162" s="1040"/>
      <c r="O162" s="1040"/>
    </row>
    <row r="163" ht="25.5" hidden="1" customHeight="1" outlineLevel="1">
      <c r="A163" s="1055">
        <v>1.0</v>
      </c>
      <c r="B163" s="103"/>
      <c r="C163" s="178" t="s">
        <v>1815</v>
      </c>
      <c r="D163" s="1195"/>
      <c r="E163" s="516">
        <v>30.0</v>
      </c>
      <c r="F163" s="510">
        <v>79.0</v>
      </c>
      <c r="G163" s="510">
        <v>79.0</v>
      </c>
      <c r="H163" s="517">
        <v>20.38</v>
      </c>
      <c r="I163" s="521">
        <f t="shared" ref="I163:I176" si="42">H163/G163</f>
        <v>0.2579746835</v>
      </c>
      <c r="J163" s="513">
        <f t="shared" ref="J163:J176" si="43">G163-H163</f>
        <v>58.62</v>
      </c>
      <c r="K163" s="512" t="str">
        <f t="shared" ref="K163:K176" si="44">#REF!/H163-1</f>
        <v>#REF!</v>
      </c>
      <c r="L163" s="1166"/>
      <c r="M163" s="1055"/>
      <c r="N163" s="1055"/>
      <c r="O163" s="1055"/>
    </row>
    <row r="164" ht="25.5" hidden="1" customHeight="1" outlineLevel="1">
      <c r="A164" s="1055">
        <v>2.0</v>
      </c>
      <c r="B164" s="125"/>
      <c r="C164" s="125" t="s">
        <v>1816</v>
      </c>
      <c r="D164" s="1195"/>
      <c r="E164" s="516">
        <v>40.0</v>
      </c>
      <c r="F164" s="510">
        <v>79.0</v>
      </c>
      <c r="G164" s="510">
        <v>79.0</v>
      </c>
      <c r="H164" s="1196">
        <v>20.2</v>
      </c>
      <c r="I164" s="521">
        <f t="shared" si="42"/>
        <v>0.2556962025</v>
      </c>
      <c r="J164" s="513">
        <f t="shared" si="43"/>
        <v>58.8</v>
      </c>
      <c r="K164" s="512" t="str">
        <f t="shared" si="44"/>
        <v>#REF!</v>
      </c>
      <c r="L164" s="1166"/>
      <c r="M164" s="1055"/>
      <c r="N164" s="1055"/>
      <c r="O164" s="1055"/>
    </row>
    <row r="165" ht="25.5" hidden="1" customHeight="1" outlineLevel="1">
      <c r="A165" s="1055">
        <v>3.0</v>
      </c>
      <c r="B165" s="125"/>
      <c r="C165" s="125" t="s">
        <v>1817</v>
      </c>
      <c r="D165" s="1195"/>
      <c r="E165" s="516">
        <v>40.0</v>
      </c>
      <c r="F165" s="510">
        <v>59.0</v>
      </c>
      <c r="G165" s="510">
        <v>59.0</v>
      </c>
      <c r="H165" s="1196">
        <v>11.3</v>
      </c>
      <c r="I165" s="521">
        <f t="shared" si="42"/>
        <v>0.1915254237</v>
      </c>
      <c r="J165" s="513">
        <f t="shared" si="43"/>
        <v>47.7</v>
      </c>
      <c r="K165" s="512" t="str">
        <f t="shared" si="44"/>
        <v>#REF!</v>
      </c>
      <c r="L165" s="1166"/>
      <c r="M165" s="1055"/>
      <c r="N165" s="1055"/>
      <c r="O165" s="1055"/>
    </row>
    <row r="166" ht="25.5" hidden="1" customHeight="1" outlineLevel="1">
      <c r="A166" s="1055">
        <v>5.0</v>
      </c>
      <c r="B166" s="125"/>
      <c r="C166" s="125" t="s">
        <v>1818</v>
      </c>
      <c r="D166" s="1195"/>
      <c r="E166" s="516">
        <v>50.0</v>
      </c>
      <c r="F166" s="510">
        <v>129.0</v>
      </c>
      <c r="G166" s="510">
        <v>129.0</v>
      </c>
      <c r="H166" s="1196">
        <v>40.72</v>
      </c>
      <c r="I166" s="521">
        <f t="shared" si="42"/>
        <v>0.3156589147</v>
      </c>
      <c r="J166" s="513">
        <f t="shared" si="43"/>
        <v>88.28</v>
      </c>
      <c r="K166" s="512" t="str">
        <f t="shared" si="44"/>
        <v>#REF!</v>
      </c>
      <c r="L166" s="1166"/>
      <c r="M166" s="1055"/>
      <c r="N166" s="1055"/>
      <c r="O166" s="1055"/>
    </row>
    <row r="167" ht="32.25" hidden="1" customHeight="1" outlineLevel="1">
      <c r="A167" s="1055">
        <v>6.0</v>
      </c>
      <c r="B167" s="125"/>
      <c r="C167" s="125" t="s">
        <v>1819</v>
      </c>
      <c r="D167" s="1195"/>
      <c r="E167" s="516">
        <v>40.0</v>
      </c>
      <c r="F167" s="510">
        <v>59.0</v>
      </c>
      <c r="G167" s="510">
        <v>59.0</v>
      </c>
      <c r="H167" s="1196">
        <v>13.09</v>
      </c>
      <c r="I167" s="521">
        <f t="shared" si="42"/>
        <v>0.2218644068</v>
      </c>
      <c r="J167" s="513">
        <f t="shared" si="43"/>
        <v>45.91</v>
      </c>
      <c r="K167" s="512" t="str">
        <f t="shared" si="44"/>
        <v>#REF!</v>
      </c>
      <c r="L167" s="1166"/>
      <c r="M167" s="1055"/>
      <c r="N167" s="1055"/>
      <c r="O167" s="1055"/>
    </row>
    <row r="168" ht="32.25" hidden="1" customHeight="1" outlineLevel="1">
      <c r="A168" s="1055">
        <v>7.0</v>
      </c>
      <c r="B168" s="125"/>
      <c r="C168" s="125" t="s">
        <v>1820</v>
      </c>
      <c r="D168" s="1195"/>
      <c r="E168" s="516">
        <v>30.0</v>
      </c>
      <c r="F168" s="510">
        <v>99.0</v>
      </c>
      <c r="G168" s="510">
        <v>99.0</v>
      </c>
      <c r="H168" s="1196">
        <v>30.0</v>
      </c>
      <c r="I168" s="521">
        <f t="shared" si="42"/>
        <v>0.303030303</v>
      </c>
      <c r="J168" s="513">
        <f t="shared" si="43"/>
        <v>69</v>
      </c>
      <c r="K168" s="512" t="str">
        <f t="shared" si="44"/>
        <v>#REF!</v>
      </c>
      <c r="L168" s="1166"/>
      <c r="M168" s="1055"/>
      <c r="N168" s="1055"/>
      <c r="O168" s="1055"/>
    </row>
    <row r="169" ht="31.5" hidden="1" customHeight="1" outlineLevel="1">
      <c r="A169" s="1055">
        <v>8.0</v>
      </c>
      <c r="B169" s="125"/>
      <c r="C169" s="125" t="s">
        <v>1821</v>
      </c>
      <c r="D169" s="1195"/>
      <c r="E169" s="516">
        <v>30.0</v>
      </c>
      <c r="F169" s="510">
        <v>89.0</v>
      </c>
      <c r="G169" s="510">
        <v>89.0</v>
      </c>
      <c r="H169" s="1196">
        <v>20.65</v>
      </c>
      <c r="I169" s="521">
        <f t="shared" si="42"/>
        <v>0.2320224719</v>
      </c>
      <c r="J169" s="513">
        <f t="shared" si="43"/>
        <v>68.35</v>
      </c>
      <c r="K169" s="512" t="str">
        <f t="shared" si="44"/>
        <v>#REF!</v>
      </c>
      <c r="L169" s="1166"/>
      <c r="M169" s="1055"/>
      <c r="N169" s="1055"/>
      <c r="O169" s="1055"/>
    </row>
    <row r="170" ht="20.25" hidden="1" customHeight="1" outlineLevel="1">
      <c r="A170" s="1055">
        <v>9.0</v>
      </c>
      <c r="B170" s="125"/>
      <c r="C170" s="125" t="s">
        <v>1822</v>
      </c>
      <c r="D170" s="1195"/>
      <c r="E170" s="516">
        <v>40.0</v>
      </c>
      <c r="F170" s="510">
        <v>49.0</v>
      </c>
      <c r="G170" s="510">
        <v>49.0</v>
      </c>
      <c r="H170" s="1196">
        <v>12.66</v>
      </c>
      <c r="I170" s="521">
        <f t="shared" si="42"/>
        <v>0.2583673469</v>
      </c>
      <c r="J170" s="513">
        <f t="shared" si="43"/>
        <v>36.34</v>
      </c>
      <c r="K170" s="512" t="str">
        <f t="shared" si="44"/>
        <v>#REF!</v>
      </c>
      <c r="L170" s="1166"/>
      <c r="M170" s="1055"/>
      <c r="N170" s="1055"/>
      <c r="O170" s="1055"/>
    </row>
    <row r="171" ht="27.75" hidden="1" customHeight="1" outlineLevel="1">
      <c r="A171" s="1055">
        <v>10.0</v>
      </c>
      <c r="B171" s="125"/>
      <c r="C171" s="125" t="s">
        <v>1823</v>
      </c>
      <c r="D171" s="1195"/>
      <c r="E171" s="516">
        <v>50.0</v>
      </c>
      <c r="F171" s="510">
        <v>89.0</v>
      </c>
      <c r="G171" s="510">
        <v>89.0</v>
      </c>
      <c r="H171" s="1196">
        <v>24.75</v>
      </c>
      <c r="I171" s="521">
        <f t="shared" si="42"/>
        <v>0.2780898876</v>
      </c>
      <c r="J171" s="513">
        <f t="shared" si="43"/>
        <v>64.25</v>
      </c>
      <c r="K171" s="512" t="str">
        <f t="shared" si="44"/>
        <v>#REF!</v>
      </c>
      <c r="L171" s="1166"/>
      <c r="M171" s="1055"/>
      <c r="N171" s="1055"/>
      <c r="O171" s="1055"/>
    </row>
    <row r="172" ht="32.25" hidden="1" customHeight="1" outlineLevel="1">
      <c r="A172" s="1055">
        <v>11.0</v>
      </c>
      <c r="B172" s="125"/>
      <c r="C172" s="125" t="s">
        <v>1824</v>
      </c>
      <c r="D172" s="1195"/>
      <c r="E172" s="516">
        <v>50.0</v>
      </c>
      <c r="F172" s="510">
        <v>179.0</v>
      </c>
      <c r="G172" s="510">
        <v>179.0</v>
      </c>
      <c r="H172" s="1196">
        <v>55.9</v>
      </c>
      <c r="I172" s="521">
        <f t="shared" si="42"/>
        <v>0.3122905028</v>
      </c>
      <c r="J172" s="513">
        <f t="shared" si="43"/>
        <v>123.1</v>
      </c>
      <c r="K172" s="512" t="str">
        <f t="shared" si="44"/>
        <v>#REF!</v>
      </c>
      <c r="L172" s="1166"/>
      <c r="M172" s="1055"/>
      <c r="N172" s="1055"/>
      <c r="O172" s="1055"/>
    </row>
    <row r="173" ht="33.75" hidden="1" customHeight="1" outlineLevel="1">
      <c r="A173" s="1055">
        <v>12.0</v>
      </c>
      <c r="B173" s="125"/>
      <c r="C173" s="125" t="s">
        <v>1825</v>
      </c>
      <c r="D173" s="1195"/>
      <c r="E173" s="516">
        <v>50.0</v>
      </c>
      <c r="F173" s="510">
        <v>159.0</v>
      </c>
      <c r="G173" s="510">
        <v>159.0</v>
      </c>
      <c r="H173" s="1196">
        <v>43.04</v>
      </c>
      <c r="I173" s="521">
        <f t="shared" si="42"/>
        <v>0.2706918239</v>
      </c>
      <c r="J173" s="513">
        <f t="shared" si="43"/>
        <v>115.96</v>
      </c>
      <c r="K173" s="512" t="str">
        <f t="shared" si="44"/>
        <v>#REF!</v>
      </c>
      <c r="L173" s="1166"/>
      <c r="M173" s="1055"/>
      <c r="N173" s="1055"/>
      <c r="O173" s="1055"/>
    </row>
    <row r="174" ht="24.0" hidden="1" customHeight="1" outlineLevel="1">
      <c r="A174" s="1055">
        <v>13.0</v>
      </c>
      <c r="B174" s="125"/>
      <c r="C174" s="125" t="s">
        <v>1826</v>
      </c>
      <c r="D174" s="1195"/>
      <c r="E174" s="516">
        <v>50.0</v>
      </c>
      <c r="F174" s="510">
        <v>169.0</v>
      </c>
      <c r="G174" s="510">
        <v>169.0</v>
      </c>
      <c r="H174" s="1196">
        <v>47.22</v>
      </c>
      <c r="I174" s="521">
        <f t="shared" si="42"/>
        <v>0.279408284</v>
      </c>
      <c r="J174" s="513">
        <f t="shared" si="43"/>
        <v>121.78</v>
      </c>
      <c r="K174" s="512" t="str">
        <f t="shared" si="44"/>
        <v>#REF!</v>
      </c>
      <c r="L174" s="1166"/>
      <c r="M174" s="1055"/>
      <c r="N174" s="1055"/>
      <c r="O174" s="1055"/>
    </row>
    <row r="175" ht="25.5" hidden="1" customHeight="1" outlineLevel="1">
      <c r="A175" s="1055">
        <v>14.0</v>
      </c>
      <c r="B175" s="125"/>
      <c r="C175" s="1190" t="s">
        <v>1827</v>
      </c>
      <c r="D175" s="1197"/>
      <c r="E175" s="509">
        <v>50.0</v>
      </c>
      <c r="F175" s="1192">
        <v>99.0</v>
      </c>
      <c r="G175" s="1192">
        <v>99.0</v>
      </c>
      <c r="H175" s="511">
        <v>22.77</v>
      </c>
      <c r="I175" s="521">
        <f t="shared" si="42"/>
        <v>0.23</v>
      </c>
      <c r="J175" s="513">
        <f t="shared" si="43"/>
        <v>76.23</v>
      </c>
      <c r="K175" s="512" t="str">
        <f t="shared" si="44"/>
        <v>#REF!</v>
      </c>
      <c r="L175" s="1045"/>
      <c r="M175" s="1040"/>
      <c r="N175" s="1040"/>
      <c r="O175" s="1040"/>
    </row>
    <row r="176" ht="25.5" hidden="1" customHeight="1" outlineLevel="1">
      <c r="A176" s="1055">
        <v>15.0</v>
      </c>
      <c r="B176" s="125"/>
      <c r="C176" s="1190" t="s">
        <v>1828</v>
      </c>
      <c r="D176" s="1197"/>
      <c r="E176" s="509">
        <v>50.0</v>
      </c>
      <c r="F176" s="1192">
        <v>99.0</v>
      </c>
      <c r="G176" s="1192">
        <v>99.0</v>
      </c>
      <c r="H176" s="511">
        <v>18.5</v>
      </c>
      <c r="I176" s="521">
        <f t="shared" si="42"/>
        <v>0.1868686869</v>
      </c>
      <c r="J176" s="513">
        <f t="shared" si="43"/>
        <v>80.5</v>
      </c>
      <c r="K176" s="512" t="str">
        <f t="shared" si="44"/>
        <v>#REF!</v>
      </c>
      <c r="L176" s="1045"/>
      <c r="M176" s="1040"/>
      <c r="N176" s="1040"/>
      <c r="O176" s="1040"/>
    </row>
    <row r="177" ht="25.5" hidden="1" customHeight="1" outlineLevel="1">
      <c r="A177" s="1040"/>
      <c r="B177" s="125"/>
      <c r="C177" s="1198"/>
      <c r="D177" s="1197"/>
      <c r="E177" s="509"/>
      <c r="F177" s="1192"/>
      <c r="G177" s="1192"/>
      <c r="H177" s="511"/>
      <c r="I177" s="521"/>
      <c r="J177" s="1040"/>
      <c r="K177" s="1045"/>
      <c r="L177" s="1045"/>
      <c r="M177" s="1040"/>
      <c r="N177" s="1040"/>
      <c r="O177" s="1040"/>
    </row>
  </sheetData>
  <mergeCells count="1">
    <mergeCell ref="A1:B1"/>
  </mergeCells>
  <conditionalFormatting sqref="I1:I177">
    <cfRule type="colorScale" priority="1">
      <colorScale>
        <cfvo type="min"/>
        <cfvo type="percentile" val="50"/>
        <cfvo type="max"/>
        <color rgb="FF57BB8A"/>
        <color rgb="FFFFFFFF"/>
        <color rgb="FFE67C73"/>
      </colorScale>
    </cfRule>
  </conditionalFormatting>
  <conditionalFormatting sqref="M1:O177">
    <cfRule type="containsText" dxfId="0" priority="2" operator="containsText" text="нет">
      <formula>NOT(ISERROR(SEARCH(("нет"),(M1))))</formula>
    </cfRule>
  </conditionalFormatting>
  <conditionalFormatting sqref="F1:G1 F3:G83 L4:L14 L16:L39 O32:O33 L41:L44 L46:L84 O82 L104:L159 L163:L174">
    <cfRule type="colorScale" priority="3">
      <colorScale>
        <cfvo type="min"/>
        <cfvo type="max"/>
        <color rgb="FFFFFFFF"/>
        <color rgb="FFE67C73"/>
      </colorScale>
    </cfRule>
  </conditionalFormatting>
  <dataValidations>
    <dataValidation type="list" allowBlank="1" showErrorMessage="1" sqref="M3:O31 M32:N33 M34:O81 M82:N82 M83:O107 M108:N118 M119:O177">
      <formula1>"да,нет"</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4.14"/>
    <col customWidth="1" min="2" max="2" width="34.57"/>
    <col customWidth="1" min="5" max="5" width="15.86"/>
    <col customWidth="1" min="6" max="6" width="15.57"/>
    <col customWidth="1" min="10" max="10" width="18.57"/>
    <col customWidth="1" min="11" max="11" width="17.29"/>
  </cols>
  <sheetData>
    <row r="1">
      <c r="A1" s="560" t="s">
        <v>613</v>
      </c>
      <c r="B1" s="561" t="s">
        <v>614</v>
      </c>
      <c r="C1" s="562" t="s">
        <v>98</v>
      </c>
      <c r="D1" s="563" t="s">
        <v>615</v>
      </c>
      <c r="E1" s="564"/>
      <c r="F1" s="564"/>
      <c r="G1" s="564"/>
      <c r="H1" s="564"/>
      <c r="I1" s="564"/>
      <c r="J1" s="564"/>
      <c r="K1" s="564"/>
      <c r="L1" s="564"/>
      <c r="M1" s="564"/>
      <c r="N1" s="564"/>
      <c r="O1" s="564"/>
      <c r="P1" s="564"/>
      <c r="Q1" s="564"/>
      <c r="R1" s="564"/>
      <c r="S1" s="564"/>
      <c r="T1" s="564"/>
      <c r="U1" s="564"/>
      <c r="V1" s="564"/>
      <c r="W1" s="564"/>
      <c r="X1" s="564"/>
      <c r="Y1" s="564"/>
      <c r="Z1" s="564"/>
    </row>
    <row r="2">
      <c r="A2" s="565" t="s">
        <v>616</v>
      </c>
      <c r="B2" s="58"/>
      <c r="C2" s="58"/>
      <c r="D2" s="58"/>
      <c r="E2" s="566" t="s">
        <v>617</v>
      </c>
      <c r="F2" s="566" t="s">
        <v>618</v>
      </c>
      <c r="G2" s="566" t="s">
        <v>619</v>
      </c>
      <c r="H2" s="564"/>
      <c r="I2" s="567" t="s">
        <v>620</v>
      </c>
      <c r="J2" s="567" t="s">
        <v>621</v>
      </c>
      <c r="K2" s="567" t="s">
        <v>622</v>
      </c>
      <c r="L2" s="564"/>
      <c r="M2" s="564"/>
      <c r="N2" s="564"/>
      <c r="O2" s="564"/>
      <c r="P2" s="564"/>
      <c r="Q2" s="564"/>
      <c r="R2" s="564"/>
      <c r="S2" s="564"/>
      <c r="T2" s="564"/>
      <c r="U2" s="564"/>
      <c r="V2" s="564"/>
      <c r="W2" s="564"/>
      <c r="X2" s="564"/>
      <c r="Y2" s="564"/>
      <c r="Z2" s="564"/>
    </row>
    <row r="3">
      <c r="A3" s="596" t="s">
        <v>2574</v>
      </c>
      <c r="B3" s="58"/>
      <c r="C3" s="58"/>
      <c r="D3" s="569"/>
      <c r="E3" s="570">
        <f>D4+D5+D6+D7+D8+D11+D14+D45</f>
        <v>808</v>
      </c>
      <c r="F3" s="570">
        <f>E4+E5+E6+E7+E8+D12+D16+D45</f>
        <v>631</v>
      </c>
      <c r="G3" s="570">
        <f>F3+F41</f>
        <v>631.3993994</v>
      </c>
      <c r="H3" s="564"/>
      <c r="I3" s="567">
        <v>2900.0</v>
      </c>
      <c r="J3" s="567">
        <v>3500.0</v>
      </c>
      <c r="K3" s="564">
        <f>2900+900+700</f>
        <v>4500</v>
      </c>
      <c r="L3" s="564"/>
      <c r="M3" s="564"/>
      <c r="N3" s="564"/>
      <c r="O3" s="564"/>
      <c r="P3" s="564"/>
      <c r="Q3" s="564"/>
      <c r="R3" s="564"/>
      <c r="S3" s="564"/>
      <c r="T3" s="564"/>
      <c r="U3" s="564"/>
      <c r="V3" s="564"/>
      <c r="W3" s="564"/>
      <c r="X3" s="564"/>
      <c r="Y3" s="564"/>
      <c r="Z3" s="564"/>
    </row>
    <row r="4">
      <c r="A4" s="597" t="s">
        <v>2575</v>
      </c>
      <c r="B4" s="582" t="s">
        <v>2576</v>
      </c>
      <c r="C4" s="598" t="s">
        <v>2185</v>
      </c>
      <c r="D4" s="600">
        <v>123.0</v>
      </c>
      <c r="E4" s="570">
        <f>D4+D5+D6+D7+D8</f>
        <v>373</v>
      </c>
      <c r="F4" s="570">
        <f>E4</f>
        <v>373</v>
      </c>
      <c r="G4" s="564"/>
      <c r="H4" s="564"/>
      <c r="I4" s="564"/>
      <c r="J4" s="564"/>
      <c r="K4" s="564"/>
      <c r="L4" s="564"/>
      <c r="M4" s="564"/>
      <c r="N4" s="564"/>
      <c r="O4" s="564"/>
      <c r="P4" s="564"/>
      <c r="Q4" s="564"/>
      <c r="R4" s="564"/>
      <c r="S4" s="564"/>
      <c r="T4" s="564"/>
      <c r="U4" s="564"/>
      <c r="V4" s="564"/>
      <c r="W4" s="564"/>
      <c r="X4" s="564"/>
      <c r="Y4" s="564"/>
      <c r="Z4" s="564"/>
    </row>
    <row r="5">
      <c r="A5" s="597" t="s">
        <v>2577</v>
      </c>
      <c r="B5" s="582" t="s">
        <v>2578</v>
      </c>
      <c r="C5" s="598" t="s">
        <v>2579</v>
      </c>
      <c r="D5" s="600">
        <v>110.0</v>
      </c>
      <c r="E5" s="564"/>
      <c r="F5" s="564"/>
      <c r="G5" s="564"/>
      <c r="H5" s="564"/>
      <c r="I5" s="564"/>
      <c r="J5" s="564"/>
      <c r="K5" s="564"/>
      <c r="L5" s="564"/>
      <c r="M5" s="564"/>
      <c r="N5" s="564"/>
      <c r="O5" s="564"/>
      <c r="P5" s="564"/>
      <c r="Q5" s="564"/>
      <c r="R5" s="564"/>
      <c r="S5" s="564"/>
      <c r="T5" s="564"/>
      <c r="U5" s="564"/>
      <c r="V5" s="564"/>
      <c r="W5" s="564"/>
      <c r="X5" s="564"/>
      <c r="Y5" s="564"/>
      <c r="Z5" s="564"/>
    </row>
    <row r="6">
      <c r="A6" s="597" t="s">
        <v>2580</v>
      </c>
      <c r="B6" s="582" t="s">
        <v>2581</v>
      </c>
      <c r="C6" s="598" t="s">
        <v>215</v>
      </c>
      <c r="D6" s="600">
        <v>65.0</v>
      </c>
      <c r="E6" s="564"/>
      <c r="F6" s="564"/>
      <c r="G6" s="564"/>
      <c r="H6" s="564"/>
      <c r="I6" s="564"/>
      <c r="J6" s="564"/>
      <c r="K6" s="564"/>
      <c r="L6" s="564"/>
      <c r="M6" s="564"/>
      <c r="N6" s="564"/>
      <c r="O6" s="564"/>
      <c r="P6" s="564"/>
      <c r="Q6" s="564"/>
      <c r="R6" s="564"/>
      <c r="S6" s="564"/>
      <c r="T6" s="564"/>
      <c r="U6" s="564"/>
      <c r="V6" s="564"/>
      <c r="W6" s="564"/>
      <c r="X6" s="564"/>
      <c r="Y6" s="564"/>
      <c r="Z6" s="564"/>
    </row>
    <row r="7">
      <c r="A7" s="597" t="s">
        <v>632</v>
      </c>
      <c r="B7" s="582" t="s">
        <v>2582</v>
      </c>
      <c r="C7" s="598" t="s">
        <v>111</v>
      </c>
      <c r="D7" s="599">
        <v>40.0</v>
      </c>
      <c r="E7" s="564"/>
      <c r="F7" s="564"/>
      <c r="G7" s="564"/>
      <c r="H7" s="564"/>
      <c r="I7" s="564"/>
      <c r="J7" s="564"/>
      <c r="K7" s="564"/>
      <c r="L7" s="564"/>
      <c r="M7" s="564"/>
      <c r="N7" s="564"/>
      <c r="O7" s="564"/>
      <c r="P7" s="564"/>
      <c r="Q7" s="564"/>
      <c r="R7" s="564"/>
      <c r="S7" s="564"/>
      <c r="T7" s="564"/>
      <c r="U7" s="564"/>
      <c r="V7" s="564"/>
      <c r="W7" s="564"/>
      <c r="X7" s="564"/>
      <c r="Y7" s="564"/>
      <c r="Z7" s="564"/>
    </row>
    <row r="8">
      <c r="A8" s="597" t="s">
        <v>634</v>
      </c>
      <c r="B8" s="582" t="s">
        <v>2583</v>
      </c>
      <c r="C8" s="598" t="s">
        <v>636</v>
      </c>
      <c r="D8" s="599">
        <v>35.0</v>
      </c>
      <c r="E8" s="564"/>
      <c r="F8" s="564"/>
      <c r="G8" s="564"/>
      <c r="H8" s="564"/>
      <c r="I8" s="564"/>
      <c r="J8" s="564"/>
      <c r="K8" s="564"/>
      <c r="L8" s="564"/>
      <c r="M8" s="564"/>
      <c r="N8" s="564"/>
      <c r="O8" s="564"/>
      <c r="P8" s="564"/>
      <c r="Q8" s="564"/>
      <c r="R8" s="564"/>
      <c r="S8" s="564"/>
      <c r="T8" s="564"/>
      <c r="U8" s="564"/>
      <c r="V8" s="564"/>
      <c r="W8" s="564"/>
      <c r="X8" s="564"/>
      <c r="Y8" s="564"/>
      <c r="Z8" s="564"/>
    </row>
    <row r="9">
      <c r="A9" s="596" t="s">
        <v>2584</v>
      </c>
      <c r="B9" s="58"/>
      <c r="C9" s="58"/>
      <c r="D9" s="569"/>
      <c r="E9" s="564"/>
      <c r="F9" s="564"/>
      <c r="G9" s="564"/>
      <c r="H9" s="564"/>
      <c r="I9" s="564"/>
      <c r="J9" s="564"/>
      <c r="K9" s="564"/>
      <c r="L9" s="564"/>
      <c r="M9" s="564"/>
      <c r="N9" s="564"/>
      <c r="O9" s="564"/>
      <c r="P9" s="564"/>
      <c r="Q9" s="564"/>
      <c r="R9" s="564"/>
      <c r="S9" s="564"/>
      <c r="T9" s="564"/>
      <c r="U9" s="564"/>
      <c r="V9" s="564"/>
      <c r="W9" s="564"/>
      <c r="X9" s="564"/>
      <c r="Y9" s="564"/>
      <c r="Z9" s="564"/>
    </row>
    <row r="10">
      <c r="A10" s="597" t="s">
        <v>2585</v>
      </c>
      <c r="B10" s="582" t="s">
        <v>1670</v>
      </c>
      <c r="C10" s="598" t="s">
        <v>659</v>
      </c>
      <c r="D10" s="600">
        <v>127.0</v>
      </c>
      <c r="E10" s="570">
        <f>D11</f>
        <v>136</v>
      </c>
      <c r="F10" s="570">
        <f>D12</f>
        <v>93</v>
      </c>
      <c r="G10" s="564"/>
      <c r="H10" s="564"/>
      <c r="I10" s="564"/>
      <c r="J10" s="564"/>
      <c r="K10" s="564"/>
      <c r="L10" s="564"/>
      <c r="M10" s="564"/>
      <c r="N10" s="564"/>
      <c r="O10" s="564"/>
      <c r="P10" s="564"/>
      <c r="Q10" s="564"/>
      <c r="R10" s="564"/>
      <c r="S10" s="564"/>
      <c r="T10" s="564"/>
      <c r="U10" s="564"/>
      <c r="V10" s="564"/>
      <c r="W10" s="564"/>
      <c r="X10" s="564"/>
      <c r="Y10" s="564"/>
      <c r="Z10" s="564"/>
    </row>
    <row r="11">
      <c r="A11" s="1538" t="s">
        <v>640</v>
      </c>
      <c r="B11" s="580" t="s">
        <v>641</v>
      </c>
      <c r="C11" s="598" t="s">
        <v>659</v>
      </c>
      <c r="D11" s="600">
        <v>136.0</v>
      </c>
      <c r="E11" s="564"/>
      <c r="F11" s="564"/>
      <c r="G11" s="564"/>
      <c r="H11" s="564"/>
      <c r="I11" s="564"/>
      <c r="J11" s="564"/>
      <c r="K11" s="564"/>
      <c r="L11" s="564"/>
      <c r="M11" s="564"/>
      <c r="N11" s="564"/>
      <c r="O11" s="564"/>
      <c r="P11" s="564"/>
      <c r="Q11" s="564"/>
      <c r="R11" s="564"/>
      <c r="S11" s="564"/>
      <c r="T11" s="564"/>
      <c r="U11" s="564"/>
      <c r="V11" s="564"/>
      <c r="W11" s="564"/>
      <c r="X11" s="564"/>
      <c r="Y11" s="564"/>
      <c r="Z11" s="564"/>
    </row>
    <row r="12">
      <c r="A12" s="607" t="s">
        <v>642</v>
      </c>
      <c r="B12" s="582" t="s">
        <v>643</v>
      </c>
      <c r="C12" s="598" t="s">
        <v>111</v>
      </c>
      <c r="D12" s="600">
        <v>93.0</v>
      </c>
      <c r="E12" s="564"/>
      <c r="F12" s="564"/>
      <c r="G12" s="564"/>
      <c r="H12" s="564"/>
      <c r="I12" s="564"/>
      <c r="J12" s="564"/>
      <c r="K12" s="564"/>
      <c r="L12" s="564"/>
      <c r="M12" s="564"/>
      <c r="N12" s="564"/>
      <c r="O12" s="564"/>
      <c r="P12" s="564"/>
      <c r="Q12" s="564"/>
      <c r="R12" s="564"/>
      <c r="S12" s="564"/>
      <c r="T12" s="564"/>
      <c r="U12" s="564"/>
      <c r="V12" s="564"/>
      <c r="W12" s="564"/>
      <c r="X12" s="564"/>
      <c r="Y12" s="564"/>
      <c r="Z12" s="564"/>
    </row>
    <row r="13">
      <c r="A13" s="596" t="s">
        <v>2586</v>
      </c>
      <c r="B13" s="58"/>
      <c r="C13" s="58"/>
      <c r="D13" s="569"/>
      <c r="E13" s="564"/>
      <c r="F13" s="564"/>
      <c r="G13" s="564"/>
      <c r="H13" s="564"/>
      <c r="I13" s="564"/>
      <c r="J13" s="564"/>
      <c r="K13" s="564"/>
      <c r="L13" s="564"/>
      <c r="M13" s="564"/>
      <c r="N13" s="564"/>
      <c r="O13" s="564"/>
      <c r="P13" s="564"/>
      <c r="Q13" s="564"/>
      <c r="R13" s="564"/>
      <c r="S13" s="564"/>
      <c r="T13" s="564"/>
      <c r="U13" s="564"/>
      <c r="V13" s="564"/>
      <c r="W13" s="564"/>
      <c r="X13" s="564"/>
      <c r="Y13" s="564"/>
      <c r="Z13" s="564"/>
    </row>
    <row r="14">
      <c r="A14" s="1539" t="s">
        <v>1728</v>
      </c>
      <c r="B14" s="1540" t="s">
        <v>2587</v>
      </c>
      <c r="C14" s="598" t="s">
        <v>2588</v>
      </c>
      <c r="D14" s="600">
        <v>229.0</v>
      </c>
      <c r="E14" s="570">
        <f>D14</f>
        <v>229</v>
      </c>
      <c r="F14" s="570">
        <f>D16</f>
        <v>95</v>
      </c>
      <c r="G14" s="564"/>
      <c r="H14" s="564"/>
      <c r="I14" s="564"/>
      <c r="J14" s="564"/>
      <c r="K14" s="564"/>
      <c r="L14" s="564"/>
      <c r="M14" s="564"/>
      <c r="N14" s="564"/>
      <c r="O14" s="564"/>
      <c r="P14" s="564"/>
      <c r="Q14" s="564"/>
      <c r="R14" s="564"/>
      <c r="S14" s="564"/>
      <c r="T14" s="564"/>
      <c r="U14" s="564"/>
      <c r="V14" s="564"/>
      <c r="W14" s="564"/>
      <c r="X14" s="564"/>
      <c r="Y14" s="564"/>
      <c r="Z14" s="564"/>
    </row>
    <row r="15">
      <c r="A15" s="1541" t="s">
        <v>2589</v>
      </c>
      <c r="B15" s="582" t="s">
        <v>2590</v>
      </c>
      <c r="C15" s="598" t="s">
        <v>172</v>
      </c>
      <c r="D15" s="599">
        <v>135.0</v>
      </c>
      <c r="E15" s="564"/>
      <c r="F15" s="564"/>
      <c r="G15" s="564"/>
      <c r="H15" s="564"/>
      <c r="I15" s="564"/>
      <c r="J15" s="564"/>
      <c r="K15" s="564"/>
      <c r="L15" s="564"/>
      <c r="M15" s="564"/>
      <c r="N15" s="564"/>
      <c r="O15" s="564"/>
      <c r="P15" s="564"/>
      <c r="Q15" s="564"/>
      <c r="R15" s="564"/>
      <c r="S15" s="564"/>
      <c r="T15" s="564"/>
      <c r="U15" s="564"/>
      <c r="V15" s="564"/>
      <c r="W15" s="564"/>
      <c r="X15" s="564"/>
      <c r="Y15" s="564"/>
      <c r="Z15" s="564"/>
    </row>
    <row r="16">
      <c r="A16" s="1539" t="s">
        <v>421</v>
      </c>
      <c r="B16" s="1542" t="s">
        <v>2591</v>
      </c>
      <c r="C16" s="598" t="s">
        <v>172</v>
      </c>
      <c r="D16" s="600">
        <v>95.0</v>
      </c>
      <c r="E16" s="564"/>
      <c r="F16" s="564"/>
      <c r="G16" s="564"/>
      <c r="H16" s="564"/>
      <c r="I16" s="564"/>
      <c r="J16" s="564"/>
      <c r="K16" s="564"/>
      <c r="L16" s="564"/>
      <c r="M16" s="564"/>
      <c r="N16" s="564"/>
      <c r="O16" s="564"/>
      <c r="P16" s="564"/>
      <c r="Q16" s="564"/>
      <c r="R16" s="564"/>
      <c r="S16" s="564"/>
      <c r="T16" s="564"/>
      <c r="U16" s="564"/>
      <c r="V16" s="564"/>
      <c r="W16" s="564"/>
      <c r="X16" s="564"/>
      <c r="Y16" s="564"/>
      <c r="Z16" s="564"/>
    </row>
    <row r="17">
      <c r="A17" s="588" t="s">
        <v>652</v>
      </c>
      <c r="B17" s="58"/>
      <c r="C17" s="58"/>
      <c r="D17" s="569"/>
      <c r="E17" s="564"/>
      <c r="F17" s="564"/>
      <c r="G17" s="564"/>
      <c r="H17" s="564"/>
      <c r="I17" s="564"/>
      <c r="J17" s="564"/>
      <c r="K17" s="564"/>
      <c r="L17" s="564"/>
      <c r="M17" s="564"/>
      <c r="N17" s="564"/>
      <c r="O17" s="564"/>
      <c r="P17" s="564"/>
      <c r="Q17" s="564"/>
      <c r="R17" s="564"/>
      <c r="S17" s="564"/>
      <c r="T17" s="564"/>
      <c r="U17" s="564"/>
      <c r="V17" s="564"/>
      <c r="W17" s="564"/>
      <c r="X17" s="564"/>
      <c r="Y17" s="564"/>
      <c r="Z17" s="564"/>
    </row>
    <row r="18">
      <c r="A18" s="588" t="s">
        <v>653</v>
      </c>
      <c r="B18" s="58"/>
      <c r="C18" s="58"/>
      <c r="D18" s="569"/>
      <c r="E18" s="564"/>
      <c r="F18" s="564"/>
      <c r="G18" s="564"/>
      <c r="H18" s="564"/>
      <c r="I18" s="564"/>
      <c r="J18" s="564"/>
      <c r="K18" s="564"/>
      <c r="L18" s="564"/>
      <c r="M18" s="564"/>
      <c r="N18" s="564"/>
      <c r="O18" s="564"/>
      <c r="P18" s="564"/>
      <c r="Q18" s="564"/>
      <c r="R18" s="564"/>
      <c r="S18" s="564"/>
      <c r="T18" s="564"/>
      <c r="U18" s="564"/>
      <c r="V18" s="564"/>
      <c r="W18" s="564"/>
      <c r="X18" s="564"/>
      <c r="Y18" s="564"/>
      <c r="Z18" s="564"/>
    </row>
    <row r="19">
      <c r="A19" s="589" t="s">
        <v>654</v>
      </c>
      <c r="B19" s="590" t="s">
        <v>655</v>
      </c>
      <c r="C19" s="591" t="s">
        <v>215</v>
      </c>
      <c r="D19" s="592">
        <v>81.0</v>
      </c>
      <c r="E19" s="564"/>
      <c r="F19" s="564"/>
      <c r="G19" s="564"/>
      <c r="H19" s="564"/>
      <c r="I19" s="564"/>
      <c r="J19" s="564"/>
      <c r="K19" s="564"/>
      <c r="L19" s="564"/>
      <c r="M19" s="564"/>
      <c r="N19" s="564"/>
      <c r="O19" s="564"/>
      <c r="P19" s="564"/>
      <c r="Q19" s="564"/>
      <c r="R19" s="564"/>
      <c r="S19" s="564"/>
      <c r="T19" s="564"/>
      <c r="U19" s="564"/>
      <c r="V19" s="564"/>
      <c r="W19" s="564"/>
      <c r="X19" s="564"/>
      <c r="Y19" s="564"/>
      <c r="Z19" s="564"/>
    </row>
    <row r="20">
      <c r="A20" s="588" t="s">
        <v>656</v>
      </c>
      <c r="B20" s="58"/>
      <c r="C20" s="58"/>
      <c r="D20" s="569"/>
      <c r="E20" s="564"/>
      <c r="F20" s="564"/>
      <c r="G20" s="564"/>
      <c r="H20" s="564"/>
      <c r="I20" s="564"/>
      <c r="J20" s="564"/>
      <c r="K20" s="564"/>
      <c r="L20" s="564"/>
      <c r="M20" s="564"/>
      <c r="N20" s="564"/>
      <c r="O20" s="564"/>
      <c r="P20" s="564"/>
      <c r="Q20" s="564"/>
      <c r="R20" s="564"/>
      <c r="S20" s="564"/>
      <c r="T20" s="564"/>
      <c r="U20" s="564"/>
      <c r="V20" s="564"/>
      <c r="W20" s="564"/>
      <c r="X20" s="564"/>
      <c r="Y20" s="564"/>
      <c r="Z20" s="564"/>
    </row>
    <row r="21">
      <c r="A21" s="593" t="s">
        <v>657</v>
      </c>
      <c r="B21" s="594" t="s">
        <v>658</v>
      </c>
      <c r="C21" s="591" t="s">
        <v>659</v>
      </c>
      <c r="D21" s="592">
        <v>97.0</v>
      </c>
      <c r="E21" s="564"/>
      <c r="F21" s="564"/>
      <c r="G21" s="564"/>
      <c r="H21" s="564"/>
      <c r="I21" s="564"/>
      <c r="J21" s="564"/>
      <c r="K21" s="564"/>
      <c r="L21" s="564"/>
      <c r="M21" s="564"/>
      <c r="N21" s="564"/>
      <c r="O21" s="564"/>
      <c r="P21" s="564"/>
      <c r="Q21" s="564"/>
      <c r="R21" s="564"/>
      <c r="S21" s="564"/>
      <c r="T21" s="564"/>
      <c r="U21" s="564"/>
      <c r="V21" s="564"/>
      <c r="W21" s="564"/>
      <c r="X21" s="564"/>
      <c r="Y21" s="564"/>
      <c r="Z21" s="564"/>
    </row>
    <row r="22">
      <c r="A22" s="588" t="s">
        <v>660</v>
      </c>
      <c r="B22" s="58"/>
      <c r="C22" s="58"/>
      <c r="D22" s="569"/>
      <c r="E22" s="564"/>
      <c r="F22" s="564"/>
      <c r="G22" s="564"/>
      <c r="H22" s="564"/>
      <c r="I22" s="564"/>
      <c r="J22" s="564"/>
      <c r="K22" s="564"/>
      <c r="L22" s="564"/>
      <c r="M22" s="564"/>
      <c r="N22" s="564"/>
      <c r="O22" s="564"/>
      <c r="P22" s="564"/>
      <c r="Q22" s="564"/>
      <c r="R22" s="564"/>
      <c r="S22" s="564"/>
      <c r="T22" s="564"/>
      <c r="U22" s="564"/>
      <c r="V22" s="564"/>
      <c r="W22" s="564"/>
      <c r="X22" s="564"/>
      <c r="Y22" s="564"/>
      <c r="Z22" s="564"/>
    </row>
    <row r="23">
      <c r="A23" s="589" t="s">
        <v>661</v>
      </c>
      <c r="B23" s="590" t="s">
        <v>662</v>
      </c>
      <c r="C23" s="591" t="s">
        <v>663</v>
      </c>
      <c r="D23" s="592">
        <v>115.0</v>
      </c>
      <c r="E23" s="564"/>
      <c r="F23" s="564"/>
      <c r="G23" s="564"/>
      <c r="H23" s="564"/>
      <c r="I23" s="564"/>
      <c r="J23" s="564"/>
      <c r="K23" s="564"/>
      <c r="L23" s="564"/>
      <c r="M23" s="564"/>
      <c r="N23" s="564"/>
      <c r="O23" s="564"/>
      <c r="P23" s="564"/>
      <c r="Q23" s="564"/>
      <c r="R23" s="564"/>
      <c r="S23" s="564"/>
      <c r="T23" s="564"/>
      <c r="U23" s="564"/>
      <c r="V23" s="564"/>
      <c r="W23" s="564"/>
      <c r="X23" s="564"/>
      <c r="Y23" s="564"/>
      <c r="Z23" s="564"/>
    </row>
    <row r="24">
      <c r="A24" s="595" t="s">
        <v>664</v>
      </c>
      <c r="B24" s="58"/>
      <c r="C24" s="58"/>
      <c r="D24" s="569"/>
      <c r="E24" s="564"/>
      <c r="F24" s="564"/>
      <c r="G24" s="564"/>
      <c r="H24" s="564"/>
      <c r="I24" s="564"/>
      <c r="J24" s="564"/>
      <c r="K24" s="564"/>
      <c r="L24" s="564"/>
      <c r="M24" s="564"/>
      <c r="N24" s="564"/>
      <c r="O24" s="564"/>
      <c r="P24" s="564"/>
      <c r="Q24" s="564"/>
      <c r="R24" s="564"/>
      <c r="S24" s="564"/>
      <c r="T24" s="564"/>
      <c r="U24" s="564"/>
      <c r="V24" s="564"/>
      <c r="W24" s="564"/>
      <c r="X24" s="564"/>
      <c r="Y24" s="564"/>
      <c r="Z24" s="564"/>
    </row>
    <row r="25">
      <c r="A25" s="596" t="s">
        <v>665</v>
      </c>
      <c r="B25" s="58"/>
      <c r="C25" s="58"/>
      <c r="D25" s="569"/>
      <c r="E25" s="564"/>
      <c r="F25" s="564"/>
      <c r="G25" s="564"/>
      <c r="H25" s="564"/>
      <c r="I25" s="564"/>
      <c r="J25" s="564"/>
      <c r="K25" s="564"/>
      <c r="L25" s="564"/>
      <c r="M25" s="564"/>
      <c r="N25" s="564"/>
      <c r="O25" s="564"/>
      <c r="P25" s="564"/>
      <c r="Q25" s="564"/>
      <c r="R25" s="564"/>
      <c r="S25" s="564"/>
      <c r="T25" s="564"/>
      <c r="U25" s="564"/>
      <c r="V25" s="564"/>
      <c r="W25" s="564"/>
      <c r="X25" s="564"/>
      <c r="Y25" s="564"/>
      <c r="Z25" s="564"/>
    </row>
    <row r="26">
      <c r="A26" s="597" t="s">
        <v>666</v>
      </c>
      <c r="B26" s="582" t="s">
        <v>667</v>
      </c>
      <c r="C26" s="598" t="s">
        <v>668</v>
      </c>
      <c r="D26" s="599">
        <v>51.0</v>
      </c>
      <c r="E26" s="564"/>
      <c r="F26" s="564"/>
      <c r="G26" s="564"/>
      <c r="H26" s="564"/>
      <c r="I26" s="564"/>
      <c r="J26" s="564"/>
      <c r="K26" s="564"/>
      <c r="L26" s="564"/>
      <c r="M26" s="564"/>
      <c r="N26" s="564"/>
      <c r="O26" s="564"/>
      <c r="P26" s="564"/>
      <c r="Q26" s="564"/>
      <c r="R26" s="564"/>
      <c r="S26" s="564"/>
      <c r="T26" s="564"/>
      <c r="U26" s="564"/>
      <c r="V26" s="564"/>
      <c r="W26" s="564"/>
      <c r="X26" s="564"/>
      <c r="Y26" s="564"/>
      <c r="Z26" s="564"/>
    </row>
    <row r="27">
      <c r="A27" s="597" t="s">
        <v>669</v>
      </c>
      <c r="B27" s="582" t="s">
        <v>670</v>
      </c>
      <c r="C27" s="598" t="s">
        <v>671</v>
      </c>
      <c r="D27" s="599">
        <v>39.0</v>
      </c>
      <c r="E27" s="564"/>
      <c r="F27" s="564"/>
      <c r="G27" s="564"/>
      <c r="H27" s="564"/>
      <c r="I27" s="564"/>
      <c r="J27" s="564"/>
      <c r="K27" s="564"/>
      <c r="L27" s="564"/>
      <c r="M27" s="564"/>
      <c r="N27" s="564"/>
      <c r="O27" s="564"/>
      <c r="P27" s="564"/>
      <c r="Q27" s="564"/>
      <c r="R27" s="564"/>
      <c r="S27" s="564"/>
      <c r="T27" s="564"/>
      <c r="U27" s="564"/>
      <c r="V27" s="564"/>
      <c r="W27" s="564"/>
      <c r="X27" s="564"/>
      <c r="Y27" s="564"/>
      <c r="Z27" s="564"/>
    </row>
    <row r="28">
      <c r="A28" s="597" t="s">
        <v>672</v>
      </c>
      <c r="B28" s="582" t="s">
        <v>673</v>
      </c>
      <c r="C28" s="598" t="s">
        <v>674</v>
      </c>
      <c r="D28" s="599">
        <v>65.0</v>
      </c>
      <c r="E28" s="564"/>
      <c r="F28" s="564"/>
      <c r="G28" s="564"/>
      <c r="H28" s="564"/>
      <c r="I28" s="564"/>
      <c r="J28" s="564"/>
      <c r="K28" s="564"/>
      <c r="L28" s="564"/>
      <c r="M28" s="564"/>
      <c r="N28" s="564"/>
      <c r="O28" s="564"/>
      <c r="P28" s="564"/>
      <c r="Q28" s="564"/>
      <c r="R28" s="564"/>
      <c r="S28" s="564"/>
      <c r="T28" s="564"/>
      <c r="U28" s="564"/>
      <c r="V28" s="564"/>
      <c r="W28" s="564"/>
      <c r="X28" s="564"/>
      <c r="Y28" s="564"/>
      <c r="Z28" s="564"/>
    </row>
    <row r="29">
      <c r="A29" s="596" t="s">
        <v>675</v>
      </c>
      <c r="B29" s="58"/>
      <c r="C29" s="58"/>
      <c r="D29" s="569"/>
      <c r="E29" s="564"/>
      <c r="F29" s="564"/>
      <c r="G29" s="564"/>
      <c r="H29" s="564"/>
      <c r="I29" s="564"/>
      <c r="J29" s="564"/>
      <c r="K29" s="564"/>
      <c r="L29" s="564"/>
      <c r="M29" s="564"/>
      <c r="N29" s="564"/>
      <c r="O29" s="564"/>
      <c r="P29" s="564"/>
      <c r="Q29" s="564"/>
      <c r="R29" s="564"/>
      <c r="S29" s="564"/>
      <c r="T29" s="564"/>
      <c r="U29" s="564"/>
      <c r="V29" s="564"/>
      <c r="W29" s="564"/>
      <c r="X29" s="564"/>
      <c r="Y29" s="564"/>
      <c r="Z29" s="564"/>
    </row>
    <row r="30">
      <c r="A30" s="597" t="s">
        <v>676</v>
      </c>
      <c r="B30" s="582" t="s">
        <v>677</v>
      </c>
      <c r="C30" s="598" t="s">
        <v>281</v>
      </c>
      <c r="D30" s="599">
        <v>53.0</v>
      </c>
      <c r="E30" s="564"/>
      <c r="F30" s="564"/>
      <c r="G30" s="564"/>
      <c r="H30" s="564"/>
      <c r="I30" s="564"/>
      <c r="J30" s="564"/>
      <c r="K30" s="564"/>
      <c r="L30" s="564"/>
      <c r="M30" s="564"/>
      <c r="N30" s="564"/>
      <c r="O30" s="564"/>
      <c r="P30" s="564"/>
      <c r="Q30" s="564"/>
      <c r="R30" s="564"/>
      <c r="S30" s="564"/>
      <c r="T30" s="564"/>
      <c r="U30" s="564"/>
      <c r="V30" s="564"/>
      <c r="W30" s="564"/>
      <c r="X30" s="564"/>
      <c r="Y30" s="564"/>
      <c r="Z30" s="564"/>
    </row>
    <row r="31">
      <c r="A31" s="596" t="s">
        <v>678</v>
      </c>
      <c r="B31" s="58"/>
      <c r="C31" s="58"/>
      <c r="D31" s="569"/>
      <c r="E31" s="564"/>
      <c r="F31" s="564"/>
      <c r="G31" s="564"/>
      <c r="H31" s="564"/>
      <c r="I31" s="564"/>
      <c r="J31" s="564"/>
      <c r="K31" s="564"/>
      <c r="L31" s="564"/>
      <c r="M31" s="564"/>
      <c r="N31" s="564"/>
      <c r="O31" s="564"/>
      <c r="P31" s="564"/>
      <c r="Q31" s="564"/>
      <c r="R31" s="564"/>
      <c r="S31" s="564"/>
      <c r="T31" s="564"/>
      <c r="U31" s="564"/>
      <c r="V31" s="564"/>
      <c r="W31" s="564"/>
      <c r="X31" s="564"/>
      <c r="Y31" s="564"/>
      <c r="Z31" s="564"/>
    </row>
    <row r="32">
      <c r="A32" s="597" t="s">
        <v>679</v>
      </c>
      <c r="B32" s="582" t="s">
        <v>680</v>
      </c>
      <c r="C32" s="598" t="s">
        <v>681</v>
      </c>
      <c r="D32" s="600">
        <v>115.0</v>
      </c>
      <c r="E32" s="564"/>
      <c r="F32" s="564"/>
      <c r="G32" s="564"/>
      <c r="H32" s="564"/>
      <c r="I32" s="564"/>
      <c r="J32" s="564"/>
      <c r="K32" s="564"/>
      <c r="L32" s="564"/>
      <c r="M32" s="564"/>
      <c r="N32" s="564"/>
      <c r="O32" s="564"/>
      <c r="P32" s="564"/>
      <c r="Q32" s="564"/>
      <c r="R32" s="564"/>
      <c r="S32" s="564"/>
      <c r="T32" s="564"/>
      <c r="U32" s="564"/>
      <c r="V32" s="564"/>
      <c r="W32" s="564"/>
      <c r="X32" s="564"/>
      <c r="Y32" s="564"/>
      <c r="Z32" s="564"/>
    </row>
    <row r="33">
      <c r="A33" s="601" t="s">
        <v>682</v>
      </c>
      <c r="B33" s="58"/>
      <c r="C33" s="58"/>
      <c r="D33" s="569"/>
      <c r="E33" s="564"/>
      <c r="F33" s="602"/>
      <c r="G33" s="602"/>
      <c r="H33" s="564"/>
      <c r="I33" s="564"/>
      <c r="J33" s="564"/>
      <c r="K33" s="564"/>
      <c r="L33" s="564"/>
      <c r="M33" s="564"/>
      <c r="N33" s="564"/>
      <c r="O33" s="564"/>
      <c r="P33" s="564"/>
      <c r="Q33" s="564"/>
      <c r="R33" s="564"/>
      <c r="S33" s="564"/>
      <c r="T33" s="564"/>
      <c r="U33" s="564"/>
      <c r="V33" s="564"/>
      <c r="W33" s="564"/>
      <c r="X33" s="564"/>
      <c r="Y33" s="564"/>
      <c r="Z33" s="564"/>
    </row>
    <row r="34">
      <c r="A34" s="603" t="s">
        <v>683</v>
      </c>
      <c r="B34" s="604"/>
      <c r="C34" s="604"/>
      <c r="D34" s="605"/>
      <c r="E34" s="606" t="s">
        <v>684</v>
      </c>
      <c r="F34" s="95" t="s">
        <v>685</v>
      </c>
      <c r="G34" s="602"/>
      <c r="H34" s="564"/>
      <c r="I34" s="564"/>
      <c r="J34" s="564"/>
      <c r="K34" s="564"/>
      <c r="L34" s="564"/>
      <c r="M34" s="564"/>
      <c r="N34" s="564"/>
      <c r="O34" s="564"/>
      <c r="P34" s="564"/>
      <c r="Q34" s="564"/>
      <c r="R34" s="564"/>
      <c r="S34" s="564"/>
      <c r="T34" s="564"/>
      <c r="U34" s="564"/>
      <c r="V34" s="564"/>
      <c r="W34" s="564"/>
      <c r="X34" s="564"/>
      <c r="Y34" s="564"/>
      <c r="Z34" s="564"/>
    </row>
    <row r="35">
      <c r="A35" s="607" t="s">
        <v>686</v>
      </c>
      <c r="B35" s="608" t="s">
        <v>687</v>
      </c>
      <c r="C35" s="609" t="s">
        <v>688</v>
      </c>
      <c r="D35" s="610">
        <v>306.0</v>
      </c>
      <c r="E35" s="611">
        <v>999.0</v>
      </c>
      <c r="F35" s="612">
        <f t="shared" ref="F35:F36" si="1">D35/E35</f>
        <v>0.3063063063</v>
      </c>
      <c r="G35" s="613"/>
      <c r="H35" s="564"/>
      <c r="I35" s="564"/>
      <c r="J35" s="564"/>
      <c r="K35" s="564"/>
      <c r="L35" s="564"/>
      <c r="M35" s="564"/>
      <c r="N35" s="564"/>
      <c r="O35" s="564"/>
      <c r="P35" s="564"/>
      <c r="Q35" s="564"/>
      <c r="R35" s="564"/>
      <c r="S35" s="564"/>
      <c r="T35" s="564"/>
      <c r="U35" s="564"/>
      <c r="V35" s="564"/>
      <c r="W35" s="564"/>
      <c r="X35" s="564"/>
      <c r="Y35" s="564"/>
      <c r="Z35" s="564"/>
    </row>
    <row r="36">
      <c r="A36" s="597" t="s">
        <v>689</v>
      </c>
      <c r="B36" s="582" t="s">
        <v>690</v>
      </c>
      <c r="C36" s="609" t="s">
        <v>688</v>
      </c>
      <c r="D36" s="610">
        <v>306.0</v>
      </c>
      <c r="E36" s="611">
        <v>999.0</v>
      </c>
      <c r="F36" s="612">
        <f t="shared" si="1"/>
        <v>0.3063063063</v>
      </c>
      <c r="G36" s="602"/>
      <c r="H36" s="564"/>
      <c r="I36" s="564"/>
      <c r="J36" s="564"/>
      <c r="K36" s="564"/>
      <c r="L36" s="564"/>
      <c r="M36" s="564"/>
      <c r="N36" s="564"/>
      <c r="O36" s="564"/>
      <c r="P36" s="564"/>
      <c r="Q36" s="564"/>
      <c r="R36" s="564"/>
      <c r="S36" s="564"/>
      <c r="T36" s="564"/>
      <c r="U36" s="564"/>
      <c r="V36" s="564"/>
      <c r="W36" s="564"/>
      <c r="X36" s="564"/>
      <c r="Y36" s="564"/>
      <c r="Z36" s="564"/>
    </row>
    <row r="37">
      <c r="A37" s="603" t="s">
        <v>691</v>
      </c>
      <c r="B37" s="604"/>
      <c r="C37" s="604"/>
      <c r="D37" s="605"/>
      <c r="E37" s="564"/>
      <c r="F37" s="602"/>
      <c r="G37" s="602"/>
      <c r="H37" s="564"/>
      <c r="I37" s="564"/>
      <c r="J37" s="564"/>
      <c r="K37" s="564"/>
      <c r="L37" s="564"/>
      <c r="M37" s="564"/>
      <c r="N37" s="564"/>
      <c r="O37" s="564"/>
      <c r="P37" s="564"/>
      <c r="Q37" s="564"/>
      <c r="R37" s="564"/>
      <c r="S37" s="564"/>
      <c r="T37" s="564"/>
      <c r="U37" s="564"/>
      <c r="V37" s="564"/>
      <c r="W37" s="564"/>
      <c r="X37" s="564"/>
      <c r="Y37" s="564"/>
      <c r="Z37" s="564"/>
    </row>
    <row r="38">
      <c r="A38" s="607" t="s">
        <v>686</v>
      </c>
      <c r="B38" s="608" t="s">
        <v>687</v>
      </c>
      <c r="C38" s="609" t="s">
        <v>688</v>
      </c>
      <c r="D38" s="610">
        <v>306.0</v>
      </c>
      <c r="E38" s="611">
        <v>999.0</v>
      </c>
      <c r="F38" s="612">
        <f t="shared" ref="F38:F39" si="2">D38/E38</f>
        <v>0.3063063063</v>
      </c>
      <c r="G38" s="602"/>
      <c r="H38" s="564"/>
      <c r="I38" s="564"/>
      <c r="J38" s="564"/>
      <c r="K38" s="564"/>
      <c r="L38" s="564"/>
      <c r="M38" s="564"/>
      <c r="N38" s="564"/>
      <c r="O38" s="564"/>
      <c r="P38" s="564"/>
      <c r="Q38" s="564"/>
      <c r="R38" s="564"/>
      <c r="S38" s="564"/>
      <c r="T38" s="564"/>
      <c r="U38" s="564"/>
      <c r="V38" s="564"/>
      <c r="W38" s="564"/>
      <c r="X38" s="564"/>
      <c r="Y38" s="564"/>
      <c r="Z38" s="564"/>
    </row>
    <row r="39">
      <c r="A39" s="597" t="s">
        <v>689</v>
      </c>
      <c r="B39" s="614" t="s">
        <v>690</v>
      </c>
      <c r="C39" s="598" t="s">
        <v>688</v>
      </c>
      <c r="D39" s="599">
        <v>306.0</v>
      </c>
      <c r="E39" s="611">
        <v>999.0</v>
      </c>
      <c r="F39" s="612">
        <f t="shared" si="2"/>
        <v>0.3063063063</v>
      </c>
      <c r="G39" s="564"/>
      <c r="H39" s="564"/>
      <c r="I39" s="564"/>
      <c r="J39" s="564"/>
      <c r="K39" s="564"/>
      <c r="L39" s="564"/>
      <c r="M39" s="564"/>
      <c r="N39" s="564"/>
      <c r="O39" s="564"/>
      <c r="P39" s="564"/>
      <c r="Q39" s="564"/>
      <c r="R39" s="564"/>
      <c r="S39" s="564"/>
      <c r="T39" s="564"/>
      <c r="U39" s="564"/>
      <c r="V39" s="564"/>
      <c r="W39" s="564"/>
      <c r="X39" s="564"/>
      <c r="Y39" s="564"/>
      <c r="Z39" s="564"/>
    </row>
    <row r="40">
      <c r="A40" s="603" t="s">
        <v>692</v>
      </c>
      <c r="B40" s="604"/>
      <c r="C40" s="604"/>
      <c r="D40" s="605"/>
      <c r="E40" s="564"/>
      <c r="F40" s="564"/>
      <c r="G40" s="564"/>
      <c r="H40" s="564"/>
      <c r="I40" s="564"/>
      <c r="J40" s="564"/>
      <c r="K40" s="564"/>
      <c r="L40" s="564"/>
      <c r="M40" s="564"/>
      <c r="N40" s="564"/>
      <c r="O40" s="564"/>
      <c r="P40" s="564"/>
      <c r="Q40" s="564"/>
      <c r="R40" s="564"/>
      <c r="S40" s="564"/>
      <c r="T40" s="564"/>
      <c r="U40" s="564"/>
      <c r="V40" s="564"/>
      <c r="W40" s="564"/>
      <c r="X40" s="564"/>
      <c r="Y40" s="564"/>
      <c r="Z40" s="564"/>
    </row>
    <row r="41">
      <c r="A41" s="597" t="s">
        <v>693</v>
      </c>
      <c r="B41" s="615" t="s">
        <v>694</v>
      </c>
      <c r="C41" s="616" t="s">
        <v>688</v>
      </c>
      <c r="D41" s="599">
        <v>399.0</v>
      </c>
      <c r="E41" s="611">
        <v>999.0</v>
      </c>
      <c r="F41" s="612">
        <f>D41/E41</f>
        <v>0.3993993994</v>
      </c>
      <c r="G41" s="564"/>
      <c r="H41" s="564"/>
      <c r="I41" s="564"/>
      <c r="J41" s="564"/>
      <c r="K41" s="564"/>
      <c r="L41" s="564"/>
      <c r="M41" s="564"/>
      <c r="N41" s="564"/>
      <c r="O41" s="564"/>
      <c r="P41" s="564"/>
      <c r="Q41" s="564"/>
      <c r="R41" s="564"/>
      <c r="S41" s="564"/>
      <c r="T41" s="564"/>
      <c r="U41" s="564"/>
      <c r="V41" s="564"/>
      <c r="W41" s="564"/>
      <c r="X41" s="564"/>
      <c r="Y41" s="564"/>
      <c r="Z41" s="564"/>
    </row>
    <row r="42">
      <c r="A42" s="603" t="s">
        <v>695</v>
      </c>
      <c r="B42" s="604"/>
      <c r="C42" s="604"/>
      <c r="D42" s="605"/>
      <c r="E42" s="564"/>
      <c r="F42" s="564"/>
      <c r="G42" s="564"/>
      <c r="H42" s="564"/>
      <c r="I42" s="564"/>
      <c r="J42" s="564"/>
      <c r="K42" s="564"/>
      <c r="L42" s="564"/>
      <c r="M42" s="564"/>
      <c r="N42" s="564"/>
      <c r="O42" s="564"/>
      <c r="P42" s="564"/>
      <c r="Q42" s="564"/>
      <c r="R42" s="564"/>
      <c r="S42" s="564"/>
      <c r="T42" s="564"/>
      <c r="U42" s="564"/>
      <c r="V42" s="564"/>
      <c r="W42" s="564"/>
      <c r="X42" s="564"/>
      <c r="Y42" s="564"/>
      <c r="Z42" s="564"/>
    </row>
    <row r="43">
      <c r="A43" s="607" t="s">
        <v>696</v>
      </c>
      <c r="B43" s="617"/>
      <c r="C43" s="616" t="s">
        <v>697</v>
      </c>
      <c r="D43" s="599">
        <v>340.0</v>
      </c>
      <c r="E43" s="611">
        <v>999.0</v>
      </c>
      <c r="F43" s="612">
        <f>D43/E43</f>
        <v>0.3403403403</v>
      </c>
      <c r="G43" s="564"/>
      <c r="H43" s="564"/>
      <c r="I43" s="564"/>
      <c r="J43" s="564"/>
      <c r="K43" s="564"/>
      <c r="L43" s="564"/>
      <c r="M43" s="564"/>
      <c r="N43" s="564"/>
      <c r="O43" s="564"/>
      <c r="P43" s="564"/>
      <c r="Q43" s="564"/>
      <c r="R43" s="564"/>
      <c r="S43" s="564"/>
      <c r="T43" s="564"/>
      <c r="U43" s="564"/>
      <c r="V43" s="564"/>
      <c r="W43" s="564"/>
      <c r="X43" s="564"/>
      <c r="Y43" s="564"/>
      <c r="Z43" s="564"/>
    </row>
    <row r="44">
      <c r="A44" s="618" t="s">
        <v>698</v>
      </c>
      <c r="B44" s="619"/>
      <c r="C44" s="604"/>
      <c r="D44" s="605"/>
      <c r="E44" s="564"/>
      <c r="F44" s="564"/>
      <c r="G44" s="564"/>
      <c r="H44" s="564"/>
      <c r="I44" s="564"/>
      <c r="J44" s="564"/>
      <c r="K44" s="564"/>
      <c r="L44" s="564"/>
      <c r="M44" s="564"/>
      <c r="N44" s="564"/>
      <c r="O44" s="564"/>
      <c r="P44" s="564"/>
      <c r="Q44" s="564"/>
      <c r="R44" s="564"/>
      <c r="S44" s="564"/>
      <c r="T44" s="564"/>
      <c r="U44" s="564"/>
      <c r="V44" s="564"/>
      <c r="W44" s="564"/>
      <c r="X44" s="564"/>
      <c r="Y44" s="564"/>
      <c r="Z44" s="564"/>
    </row>
    <row r="45">
      <c r="A45" s="597" t="s">
        <v>699</v>
      </c>
      <c r="B45" s="620" t="s">
        <v>700</v>
      </c>
      <c r="C45" s="609" t="s">
        <v>701</v>
      </c>
      <c r="D45" s="610">
        <v>70.0</v>
      </c>
      <c r="E45" s="611">
        <v>299.0</v>
      </c>
      <c r="F45" s="612">
        <f>D45/E45</f>
        <v>0.2341137124</v>
      </c>
      <c r="G45" s="564"/>
      <c r="H45" s="564"/>
      <c r="I45" s="564"/>
      <c r="J45" s="564"/>
      <c r="K45" s="564"/>
      <c r="L45" s="564"/>
      <c r="M45" s="564"/>
      <c r="N45" s="564"/>
      <c r="O45" s="564"/>
      <c r="P45" s="564"/>
      <c r="Q45" s="564"/>
      <c r="R45" s="564"/>
      <c r="S45" s="564"/>
      <c r="T45" s="564"/>
      <c r="U45" s="564"/>
      <c r="V45" s="564"/>
      <c r="W45" s="564"/>
      <c r="X45" s="564"/>
      <c r="Y45" s="564"/>
      <c r="Z45" s="564"/>
    </row>
    <row r="46">
      <c r="A46" s="621"/>
      <c r="B46" s="621"/>
      <c r="C46" s="621"/>
      <c r="D46" s="622"/>
      <c r="E46" s="564"/>
      <c r="F46" s="564"/>
      <c r="G46" s="564"/>
      <c r="H46" s="564"/>
      <c r="I46" s="564"/>
      <c r="J46" s="564"/>
      <c r="K46" s="564"/>
      <c r="L46" s="564"/>
      <c r="M46" s="564"/>
      <c r="N46" s="564"/>
      <c r="O46" s="564"/>
      <c r="P46" s="564"/>
      <c r="Q46" s="564"/>
      <c r="R46" s="564"/>
      <c r="S46" s="564"/>
      <c r="T46" s="564"/>
      <c r="U46" s="564"/>
      <c r="V46" s="564"/>
      <c r="W46" s="564"/>
      <c r="X46" s="564"/>
      <c r="Y46" s="564"/>
      <c r="Z46" s="564"/>
    </row>
    <row r="47">
      <c r="A47" s="621"/>
      <c r="B47" s="621"/>
      <c r="C47" s="621"/>
      <c r="D47" s="622"/>
      <c r="E47" s="564"/>
      <c r="F47" s="564"/>
      <c r="G47" s="564"/>
      <c r="H47" s="564"/>
      <c r="I47" s="564"/>
      <c r="J47" s="564"/>
      <c r="K47" s="564"/>
      <c r="L47" s="564"/>
      <c r="M47" s="564"/>
      <c r="N47" s="564"/>
      <c r="O47" s="564"/>
      <c r="P47" s="564"/>
      <c r="Q47" s="564"/>
      <c r="R47" s="564"/>
      <c r="S47" s="564"/>
      <c r="T47" s="564"/>
      <c r="U47" s="564"/>
      <c r="V47" s="564"/>
      <c r="W47" s="564"/>
      <c r="X47" s="564"/>
      <c r="Y47" s="564"/>
      <c r="Z47" s="564"/>
    </row>
    <row r="48">
      <c r="A48" s="621"/>
      <c r="B48" s="621"/>
      <c r="C48" s="621"/>
      <c r="D48" s="622"/>
      <c r="E48" s="564"/>
      <c r="F48" s="564"/>
      <c r="G48" s="564"/>
      <c r="H48" s="564"/>
      <c r="I48" s="564"/>
      <c r="J48" s="564"/>
      <c r="K48" s="564"/>
      <c r="L48" s="564"/>
      <c r="M48" s="564"/>
      <c r="N48" s="564"/>
      <c r="O48" s="564"/>
      <c r="P48" s="564"/>
      <c r="Q48" s="564"/>
      <c r="R48" s="564"/>
      <c r="S48" s="564"/>
      <c r="T48" s="564"/>
      <c r="U48" s="564"/>
      <c r="V48" s="564"/>
      <c r="W48" s="564"/>
      <c r="X48" s="564"/>
      <c r="Y48" s="564"/>
      <c r="Z48" s="564"/>
    </row>
    <row r="49">
      <c r="A49" s="564"/>
      <c r="B49" s="621"/>
      <c r="C49" s="564"/>
      <c r="D49" s="622"/>
      <c r="E49" s="564"/>
      <c r="F49" s="564"/>
      <c r="G49" s="564"/>
      <c r="H49" s="564"/>
      <c r="I49" s="564"/>
      <c r="J49" s="564"/>
      <c r="K49" s="564"/>
      <c r="L49" s="564"/>
      <c r="M49" s="564"/>
      <c r="N49" s="564"/>
      <c r="O49" s="564"/>
      <c r="P49" s="564"/>
      <c r="Q49" s="564"/>
      <c r="R49" s="564"/>
      <c r="S49" s="564"/>
      <c r="T49" s="564"/>
      <c r="U49" s="564"/>
      <c r="V49" s="564"/>
      <c r="W49" s="564"/>
      <c r="X49" s="564"/>
      <c r="Y49" s="564"/>
      <c r="Z49" s="564"/>
    </row>
    <row r="50">
      <c r="A50" s="621"/>
      <c r="B50" s="564"/>
      <c r="C50" s="621"/>
      <c r="D50" s="622"/>
      <c r="E50" s="564"/>
      <c r="F50" s="564"/>
      <c r="G50" s="564"/>
      <c r="H50" s="564"/>
      <c r="I50" s="564"/>
      <c r="J50" s="564"/>
      <c r="K50" s="564"/>
      <c r="L50" s="564"/>
      <c r="M50" s="564"/>
      <c r="N50" s="564"/>
      <c r="O50" s="564"/>
      <c r="P50" s="564"/>
      <c r="Q50" s="564"/>
      <c r="R50" s="564"/>
      <c r="S50" s="564"/>
      <c r="T50" s="564"/>
      <c r="U50" s="564"/>
      <c r="V50" s="564"/>
      <c r="W50" s="564"/>
      <c r="X50" s="564"/>
      <c r="Y50" s="564"/>
      <c r="Z50" s="564"/>
    </row>
    <row r="51">
      <c r="A51" s="621"/>
      <c r="B51" s="621"/>
      <c r="C51" s="621"/>
      <c r="D51" s="622"/>
      <c r="E51" s="564"/>
      <c r="F51" s="564"/>
      <c r="G51" s="564"/>
      <c r="H51" s="564"/>
      <c r="I51" s="564"/>
      <c r="J51" s="564"/>
      <c r="K51" s="564"/>
      <c r="L51" s="564"/>
      <c r="M51" s="564"/>
      <c r="N51" s="564"/>
      <c r="O51" s="564"/>
      <c r="P51" s="564"/>
      <c r="Q51" s="564"/>
      <c r="R51" s="564"/>
      <c r="S51" s="564"/>
      <c r="T51" s="564"/>
      <c r="U51" s="564"/>
      <c r="V51" s="564"/>
      <c r="W51" s="564"/>
      <c r="X51" s="564"/>
      <c r="Y51" s="564"/>
      <c r="Z51" s="564"/>
    </row>
    <row r="52">
      <c r="A52" s="621"/>
      <c r="B52" s="621"/>
      <c r="C52" s="621"/>
      <c r="D52" s="622"/>
      <c r="E52" s="564"/>
      <c r="F52" s="564"/>
      <c r="G52" s="564"/>
      <c r="H52" s="564"/>
      <c r="I52" s="564"/>
      <c r="J52" s="564"/>
      <c r="K52" s="564"/>
      <c r="L52" s="564"/>
      <c r="M52" s="564"/>
      <c r="N52" s="564"/>
      <c r="O52" s="564"/>
      <c r="P52" s="564"/>
      <c r="Q52" s="564"/>
      <c r="R52" s="564"/>
      <c r="S52" s="564"/>
      <c r="T52" s="564"/>
      <c r="U52" s="564"/>
      <c r="V52" s="564"/>
      <c r="W52" s="564"/>
      <c r="X52" s="564"/>
      <c r="Y52" s="564"/>
      <c r="Z52" s="564"/>
    </row>
    <row r="53">
      <c r="A53" s="621"/>
      <c r="B53" s="564"/>
      <c r="C53" s="621"/>
      <c r="D53" s="622"/>
      <c r="E53" s="564"/>
      <c r="F53" s="564"/>
      <c r="G53" s="564"/>
      <c r="H53" s="564"/>
      <c r="I53" s="564"/>
      <c r="J53" s="564"/>
      <c r="K53" s="564"/>
      <c r="L53" s="564"/>
      <c r="M53" s="564"/>
      <c r="N53" s="564"/>
      <c r="O53" s="564"/>
      <c r="P53" s="564"/>
      <c r="Q53" s="564"/>
      <c r="R53" s="564"/>
      <c r="S53" s="564"/>
      <c r="T53" s="564"/>
      <c r="U53" s="564"/>
      <c r="V53" s="564"/>
      <c r="W53" s="564"/>
      <c r="X53" s="564"/>
      <c r="Y53" s="564"/>
      <c r="Z53" s="564"/>
    </row>
    <row r="54">
      <c r="A54" s="621"/>
      <c r="B54" s="621"/>
      <c r="C54" s="621"/>
      <c r="D54" s="622"/>
      <c r="E54" s="564"/>
      <c r="F54" s="564"/>
      <c r="G54" s="564"/>
      <c r="H54" s="564"/>
      <c r="I54" s="564"/>
      <c r="J54" s="564"/>
      <c r="K54" s="564"/>
      <c r="L54" s="564"/>
      <c r="M54" s="564"/>
      <c r="N54" s="564"/>
      <c r="O54" s="564"/>
      <c r="P54" s="564"/>
      <c r="Q54" s="564"/>
      <c r="R54" s="564"/>
      <c r="S54" s="564"/>
      <c r="T54" s="564"/>
      <c r="U54" s="564"/>
      <c r="V54" s="564"/>
      <c r="W54" s="564"/>
      <c r="X54" s="564"/>
      <c r="Y54" s="564"/>
      <c r="Z54" s="564"/>
    </row>
    <row r="55">
      <c r="A55" s="621"/>
      <c r="B55" s="621"/>
      <c r="C55" s="621"/>
      <c r="D55" s="622"/>
      <c r="E55" s="564"/>
      <c r="F55" s="564"/>
      <c r="G55" s="564"/>
      <c r="H55" s="564"/>
      <c r="I55" s="564"/>
      <c r="J55" s="564"/>
      <c r="K55" s="564"/>
      <c r="L55" s="564"/>
      <c r="M55" s="564"/>
      <c r="N55" s="564"/>
      <c r="O55" s="564"/>
      <c r="P55" s="564"/>
      <c r="Q55" s="564"/>
      <c r="R55" s="564"/>
      <c r="S55" s="564"/>
      <c r="T55" s="564"/>
      <c r="U55" s="564"/>
      <c r="V55" s="564"/>
      <c r="W55" s="564"/>
      <c r="X55" s="564"/>
      <c r="Y55" s="564"/>
      <c r="Z55" s="564"/>
    </row>
    <row r="56">
      <c r="A56" s="621"/>
      <c r="B56" s="564"/>
      <c r="C56" s="564"/>
      <c r="D56" s="622"/>
      <c r="E56" s="564"/>
      <c r="F56" s="564"/>
      <c r="G56" s="564"/>
      <c r="H56" s="564"/>
      <c r="I56" s="564"/>
      <c r="J56" s="564"/>
      <c r="K56" s="564"/>
      <c r="L56" s="564"/>
      <c r="M56" s="564"/>
      <c r="N56" s="564"/>
      <c r="O56" s="564"/>
      <c r="P56" s="564"/>
      <c r="Q56" s="564"/>
      <c r="R56" s="564"/>
      <c r="S56" s="564"/>
      <c r="T56" s="564"/>
      <c r="U56" s="564"/>
      <c r="V56" s="564"/>
      <c r="W56" s="564"/>
      <c r="X56" s="564"/>
      <c r="Y56" s="564"/>
      <c r="Z56" s="564"/>
    </row>
    <row r="57">
      <c r="A57" s="621"/>
      <c r="B57" s="621"/>
      <c r="C57" s="621"/>
      <c r="D57" s="622"/>
      <c r="E57" s="564"/>
      <c r="F57" s="564"/>
      <c r="G57" s="564"/>
      <c r="H57" s="564"/>
      <c r="I57" s="564"/>
      <c r="J57" s="564"/>
      <c r="K57" s="564"/>
      <c r="L57" s="564"/>
      <c r="M57" s="564"/>
      <c r="N57" s="564"/>
      <c r="O57" s="564"/>
      <c r="P57" s="564"/>
      <c r="Q57" s="564"/>
      <c r="R57" s="564"/>
      <c r="S57" s="564"/>
      <c r="T57" s="564"/>
      <c r="U57" s="564"/>
      <c r="V57" s="564"/>
      <c r="W57" s="564"/>
      <c r="X57" s="564"/>
      <c r="Y57" s="564"/>
      <c r="Z57" s="564"/>
    </row>
    <row r="58">
      <c r="A58" s="621"/>
      <c r="B58" s="564"/>
      <c r="C58" s="564"/>
      <c r="D58" s="622"/>
      <c r="E58" s="564"/>
      <c r="F58" s="564"/>
      <c r="G58" s="564"/>
      <c r="H58" s="564"/>
      <c r="I58" s="564"/>
      <c r="J58" s="564"/>
      <c r="K58" s="564"/>
      <c r="L58" s="564"/>
      <c r="M58" s="564"/>
      <c r="N58" s="564"/>
      <c r="O58" s="564"/>
      <c r="P58" s="564"/>
      <c r="Q58" s="564"/>
      <c r="R58" s="564"/>
      <c r="S58" s="564"/>
      <c r="T58" s="564"/>
      <c r="U58" s="564"/>
      <c r="V58" s="564"/>
      <c r="W58" s="564"/>
      <c r="X58" s="564"/>
      <c r="Y58" s="564"/>
      <c r="Z58" s="564"/>
    </row>
    <row r="59">
      <c r="A59" s="621"/>
      <c r="B59" s="564"/>
      <c r="C59" s="621"/>
      <c r="D59" s="622"/>
      <c r="E59" s="564"/>
      <c r="F59" s="564"/>
      <c r="G59" s="564"/>
      <c r="H59" s="564"/>
      <c r="I59" s="564"/>
      <c r="J59" s="564"/>
      <c r="K59" s="564"/>
      <c r="L59" s="564"/>
      <c r="M59" s="564"/>
      <c r="N59" s="564"/>
      <c r="O59" s="564"/>
      <c r="P59" s="564"/>
      <c r="Q59" s="564"/>
      <c r="R59" s="564"/>
      <c r="S59" s="564"/>
      <c r="T59" s="564"/>
      <c r="U59" s="564"/>
      <c r="V59" s="564"/>
      <c r="W59" s="564"/>
      <c r="X59" s="564"/>
      <c r="Y59" s="564"/>
      <c r="Z59" s="564"/>
    </row>
    <row r="60">
      <c r="A60" s="621"/>
      <c r="B60" s="564"/>
      <c r="C60" s="621"/>
      <c r="D60" s="622"/>
      <c r="E60" s="564"/>
      <c r="F60" s="564"/>
      <c r="G60" s="564"/>
      <c r="H60" s="564"/>
      <c r="I60" s="564"/>
      <c r="J60" s="564"/>
      <c r="K60" s="564"/>
      <c r="L60" s="564"/>
      <c r="M60" s="564"/>
      <c r="N60" s="564"/>
      <c r="O60" s="564"/>
      <c r="P60" s="564"/>
      <c r="Q60" s="564"/>
      <c r="R60" s="564"/>
      <c r="S60" s="564"/>
      <c r="T60" s="564"/>
      <c r="U60" s="564"/>
      <c r="V60" s="564"/>
      <c r="W60" s="564"/>
      <c r="X60" s="564"/>
      <c r="Y60" s="564"/>
      <c r="Z60" s="564"/>
    </row>
    <row r="61">
      <c r="A61" s="621"/>
      <c r="B61" s="621"/>
      <c r="C61" s="621"/>
      <c r="D61" s="622"/>
      <c r="E61" s="564"/>
      <c r="F61" s="564"/>
      <c r="G61" s="564"/>
      <c r="H61" s="564"/>
      <c r="I61" s="564"/>
      <c r="J61" s="564"/>
      <c r="K61" s="564"/>
      <c r="L61" s="564"/>
      <c r="M61" s="564"/>
      <c r="N61" s="564"/>
      <c r="O61" s="564"/>
      <c r="P61" s="564"/>
      <c r="Q61" s="564"/>
      <c r="R61" s="564"/>
      <c r="S61" s="564"/>
      <c r="T61" s="564"/>
      <c r="U61" s="564"/>
      <c r="V61" s="564"/>
      <c r="W61" s="564"/>
      <c r="X61" s="564"/>
      <c r="Y61" s="564"/>
      <c r="Z61" s="564"/>
    </row>
    <row r="62">
      <c r="A62" s="564"/>
      <c r="B62" s="564"/>
      <c r="C62" s="564"/>
      <c r="D62" s="622"/>
      <c r="E62" s="564"/>
      <c r="F62" s="564"/>
      <c r="G62" s="564"/>
      <c r="H62" s="564"/>
      <c r="I62" s="564"/>
      <c r="J62" s="564"/>
      <c r="K62" s="564"/>
      <c r="L62" s="564"/>
      <c r="M62" s="564"/>
      <c r="N62" s="564"/>
      <c r="O62" s="564"/>
      <c r="P62" s="564"/>
      <c r="Q62" s="564"/>
      <c r="R62" s="564"/>
      <c r="S62" s="564"/>
      <c r="T62" s="564"/>
      <c r="U62" s="564"/>
      <c r="V62" s="564"/>
      <c r="W62" s="564"/>
      <c r="X62" s="564"/>
      <c r="Y62" s="564"/>
      <c r="Z62" s="564"/>
    </row>
    <row r="63">
      <c r="A63" s="564"/>
      <c r="B63" s="564"/>
      <c r="C63" s="564"/>
      <c r="D63" s="622"/>
      <c r="E63" s="564"/>
      <c r="F63" s="564"/>
      <c r="G63" s="564"/>
      <c r="H63" s="564"/>
      <c r="I63" s="564"/>
      <c r="J63" s="564"/>
      <c r="K63" s="564"/>
      <c r="L63" s="564"/>
      <c r="M63" s="564"/>
      <c r="N63" s="564"/>
      <c r="O63" s="564"/>
      <c r="P63" s="564"/>
      <c r="Q63" s="564"/>
      <c r="R63" s="564"/>
      <c r="S63" s="564"/>
      <c r="T63" s="564"/>
      <c r="U63" s="564"/>
      <c r="V63" s="564"/>
      <c r="W63" s="564"/>
      <c r="X63" s="564"/>
      <c r="Y63" s="564"/>
      <c r="Z63" s="564"/>
    </row>
    <row r="64">
      <c r="A64" s="564"/>
      <c r="B64" s="564"/>
      <c r="C64" s="564"/>
      <c r="D64" s="622"/>
      <c r="E64" s="564"/>
      <c r="F64" s="564"/>
      <c r="G64" s="564"/>
      <c r="H64" s="564"/>
      <c r="I64" s="564"/>
      <c r="J64" s="564"/>
      <c r="K64" s="564"/>
      <c r="L64" s="564"/>
      <c r="M64" s="564"/>
      <c r="N64" s="564"/>
      <c r="O64" s="564"/>
      <c r="P64" s="564"/>
      <c r="Q64" s="564"/>
      <c r="R64" s="564"/>
      <c r="S64" s="564"/>
      <c r="T64" s="564"/>
      <c r="U64" s="564"/>
      <c r="V64" s="564"/>
      <c r="W64" s="564"/>
      <c r="X64" s="564"/>
      <c r="Y64" s="564"/>
      <c r="Z64" s="564"/>
    </row>
    <row r="65">
      <c r="A65" s="564"/>
      <c r="B65" s="564"/>
      <c r="C65" s="564"/>
      <c r="D65" s="622"/>
      <c r="E65" s="564"/>
      <c r="F65" s="564"/>
      <c r="G65" s="564"/>
      <c r="H65" s="564"/>
      <c r="I65" s="564"/>
      <c r="J65" s="564"/>
      <c r="K65" s="564"/>
      <c r="L65" s="564"/>
      <c r="M65" s="564"/>
      <c r="N65" s="564"/>
      <c r="O65" s="564"/>
      <c r="P65" s="564"/>
      <c r="Q65" s="564"/>
      <c r="R65" s="564"/>
      <c r="S65" s="564"/>
      <c r="T65" s="564"/>
      <c r="U65" s="564"/>
      <c r="V65" s="564"/>
      <c r="W65" s="564"/>
      <c r="X65" s="564"/>
      <c r="Y65" s="564"/>
      <c r="Z65" s="564"/>
    </row>
    <row r="66">
      <c r="A66" s="564"/>
      <c r="B66" s="564"/>
      <c r="C66" s="564"/>
      <c r="D66" s="622"/>
      <c r="E66" s="564"/>
      <c r="F66" s="564"/>
      <c r="G66" s="564"/>
      <c r="H66" s="564"/>
      <c r="I66" s="564"/>
      <c r="J66" s="564"/>
      <c r="K66" s="564"/>
      <c r="L66" s="564"/>
      <c r="M66" s="564"/>
      <c r="N66" s="564"/>
      <c r="O66" s="564"/>
      <c r="P66" s="564"/>
      <c r="Q66" s="564"/>
      <c r="R66" s="564"/>
      <c r="S66" s="564"/>
      <c r="T66" s="564"/>
      <c r="U66" s="564"/>
      <c r="V66" s="564"/>
      <c r="W66" s="564"/>
      <c r="X66" s="564"/>
      <c r="Y66" s="564"/>
      <c r="Z66" s="564"/>
    </row>
    <row r="67">
      <c r="A67" s="564"/>
      <c r="B67" s="564"/>
      <c r="C67" s="564"/>
      <c r="D67" s="622"/>
      <c r="E67" s="564"/>
      <c r="F67" s="564"/>
      <c r="G67" s="564"/>
      <c r="H67" s="564"/>
      <c r="I67" s="564"/>
      <c r="J67" s="564"/>
      <c r="K67" s="564"/>
      <c r="L67" s="564"/>
      <c r="M67" s="564"/>
      <c r="N67" s="564"/>
      <c r="O67" s="564"/>
      <c r="P67" s="564"/>
      <c r="Q67" s="564"/>
      <c r="R67" s="564"/>
      <c r="S67" s="564"/>
      <c r="T67" s="564"/>
      <c r="U67" s="564"/>
      <c r="V67" s="564"/>
      <c r="W67" s="564"/>
      <c r="X67" s="564"/>
      <c r="Y67" s="564"/>
      <c r="Z67" s="564"/>
    </row>
    <row r="68">
      <c r="A68" s="564"/>
      <c r="B68" s="564"/>
      <c r="C68" s="564"/>
      <c r="D68" s="622"/>
      <c r="E68" s="564"/>
      <c r="F68" s="564"/>
      <c r="G68" s="564"/>
      <c r="H68" s="564"/>
      <c r="I68" s="564"/>
      <c r="J68" s="564"/>
      <c r="K68" s="564"/>
      <c r="L68" s="564"/>
      <c r="M68" s="564"/>
      <c r="N68" s="564"/>
      <c r="O68" s="564"/>
      <c r="P68" s="564"/>
      <c r="Q68" s="564"/>
      <c r="R68" s="564"/>
      <c r="S68" s="564"/>
      <c r="T68" s="564"/>
      <c r="U68" s="564"/>
      <c r="V68" s="564"/>
      <c r="W68" s="564"/>
      <c r="X68" s="564"/>
      <c r="Y68" s="564"/>
      <c r="Z68" s="564"/>
    </row>
    <row r="69">
      <c r="A69" s="564"/>
      <c r="B69" s="564"/>
      <c r="C69" s="564"/>
      <c r="D69" s="622"/>
      <c r="E69" s="564"/>
      <c r="F69" s="564"/>
      <c r="G69" s="564"/>
      <c r="H69" s="564"/>
      <c r="I69" s="564"/>
      <c r="J69" s="564"/>
      <c r="K69" s="564"/>
      <c r="L69" s="564"/>
      <c r="M69" s="564"/>
      <c r="N69" s="564"/>
      <c r="O69" s="564"/>
      <c r="P69" s="564"/>
      <c r="Q69" s="564"/>
      <c r="R69" s="564"/>
      <c r="S69" s="564"/>
      <c r="T69" s="564"/>
      <c r="U69" s="564"/>
      <c r="V69" s="564"/>
      <c r="W69" s="564"/>
      <c r="X69" s="564"/>
      <c r="Y69" s="564"/>
      <c r="Z69" s="564"/>
    </row>
    <row r="70">
      <c r="A70" s="564"/>
      <c r="B70" s="564"/>
      <c r="C70" s="564"/>
      <c r="D70" s="622"/>
      <c r="E70" s="564"/>
      <c r="F70" s="564"/>
      <c r="G70" s="564"/>
      <c r="H70" s="564"/>
      <c r="I70" s="564"/>
      <c r="J70" s="564"/>
      <c r="K70" s="564"/>
      <c r="L70" s="564"/>
      <c r="M70" s="564"/>
      <c r="N70" s="564"/>
      <c r="O70" s="564"/>
      <c r="P70" s="564"/>
      <c r="Q70" s="564"/>
      <c r="R70" s="564"/>
      <c r="S70" s="564"/>
      <c r="T70" s="564"/>
      <c r="U70" s="564"/>
      <c r="V70" s="564"/>
      <c r="W70" s="564"/>
      <c r="X70" s="564"/>
      <c r="Y70" s="564"/>
      <c r="Z70" s="564"/>
    </row>
    <row r="71">
      <c r="A71" s="564"/>
      <c r="B71" s="564"/>
      <c r="C71" s="564"/>
      <c r="D71" s="622"/>
      <c r="E71" s="564"/>
      <c r="F71" s="564"/>
      <c r="G71" s="564"/>
      <c r="H71" s="564"/>
      <c r="I71" s="564"/>
      <c r="J71" s="564"/>
      <c r="K71" s="564"/>
      <c r="L71" s="564"/>
      <c r="M71" s="564"/>
      <c r="N71" s="564"/>
      <c r="O71" s="564"/>
      <c r="P71" s="564"/>
      <c r="Q71" s="564"/>
      <c r="R71" s="564"/>
      <c r="S71" s="564"/>
      <c r="T71" s="564"/>
      <c r="U71" s="564"/>
      <c r="V71" s="564"/>
      <c r="W71" s="564"/>
      <c r="X71" s="564"/>
      <c r="Y71" s="564"/>
      <c r="Z71" s="564"/>
    </row>
    <row r="72">
      <c r="A72" s="564"/>
      <c r="B72" s="564"/>
      <c r="C72" s="564"/>
      <c r="D72" s="622"/>
      <c r="E72" s="564"/>
      <c r="F72" s="564"/>
      <c r="G72" s="564"/>
      <c r="H72" s="564"/>
      <c r="I72" s="564"/>
      <c r="J72" s="564"/>
      <c r="K72" s="564"/>
      <c r="L72" s="564"/>
      <c r="M72" s="564"/>
      <c r="N72" s="564"/>
      <c r="O72" s="564"/>
      <c r="P72" s="564"/>
      <c r="Q72" s="564"/>
      <c r="R72" s="564"/>
      <c r="S72" s="564"/>
      <c r="T72" s="564"/>
      <c r="U72" s="564"/>
      <c r="V72" s="564"/>
      <c r="W72" s="564"/>
      <c r="X72" s="564"/>
      <c r="Y72" s="564"/>
      <c r="Z72" s="564"/>
    </row>
    <row r="73">
      <c r="A73" s="564"/>
      <c r="B73" s="564"/>
      <c r="C73" s="564"/>
      <c r="D73" s="622"/>
      <c r="E73" s="564"/>
      <c r="F73" s="564"/>
      <c r="G73" s="564"/>
      <c r="H73" s="564"/>
      <c r="I73" s="564"/>
      <c r="J73" s="564"/>
      <c r="K73" s="564"/>
      <c r="L73" s="564"/>
      <c r="M73" s="564"/>
      <c r="N73" s="564"/>
      <c r="O73" s="564"/>
      <c r="P73" s="564"/>
      <c r="Q73" s="564"/>
      <c r="R73" s="564"/>
      <c r="S73" s="564"/>
      <c r="T73" s="564"/>
      <c r="U73" s="564"/>
      <c r="V73" s="564"/>
      <c r="W73" s="564"/>
      <c r="X73" s="564"/>
      <c r="Y73" s="564"/>
      <c r="Z73" s="564"/>
    </row>
    <row r="74">
      <c r="A74" s="564"/>
      <c r="B74" s="564"/>
      <c r="C74" s="564"/>
      <c r="D74" s="622"/>
      <c r="E74" s="564"/>
      <c r="F74" s="564"/>
      <c r="G74" s="564"/>
      <c r="H74" s="564"/>
      <c r="I74" s="564"/>
      <c r="J74" s="564"/>
      <c r="K74" s="564"/>
      <c r="L74" s="564"/>
      <c r="M74" s="564"/>
      <c r="N74" s="564"/>
      <c r="O74" s="564"/>
      <c r="P74" s="564"/>
      <c r="Q74" s="564"/>
      <c r="R74" s="564"/>
      <c r="S74" s="564"/>
      <c r="T74" s="564"/>
      <c r="U74" s="564"/>
      <c r="V74" s="564"/>
      <c r="W74" s="564"/>
      <c r="X74" s="564"/>
      <c r="Y74" s="564"/>
      <c r="Z74" s="564"/>
    </row>
    <row r="75">
      <c r="A75" s="564"/>
      <c r="B75" s="564"/>
      <c r="C75" s="564"/>
      <c r="D75" s="622"/>
      <c r="E75" s="564"/>
      <c r="F75" s="564"/>
      <c r="G75" s="564"/>
      <c r="H75" s="564"/>
      <c r="I75" s="564"/>
      <c r="J75" s="564"/>
      <c r="K75" s="564"/>
      <c r="L75" s="564"/>
      <c r="M75" s="564"/>
      <c r="N75" s="564"/>
      <c r="O75" s="564"/>
      <c r="P75" s="564"/>
      <c r="Q75" s="564"/>
      <c r="R75" s="564"/>
      <c r="S75" s="564"/>
      <c r="T75" s="564"/>
      <c r="U75" s="564"/>
      <c r="V75" s="564"/>
      <c r="W75" s="564"/>
      <c r="X75" s="564"/>
      <c r="Y75" s="564"/>
      <c r="Z75" s="564"/>
    </row>
    <row r="76">
      <c r="A76" s="564"/>
      <c r="B76" s="564"/>
      <c r="C76" s="564"/>
      <c r="D76" s="622"/>
      <c r="E76" s="564"/>
      <c r="F76" s="564"/>
      <c r="G76" s="564"/>
      <c r="H76" s="564"/>
      <c r="I76" s="564"/>
      <c r="J76" s="564"/>
      <c r="K76" s="564"/>
      <c r="L76" s="564"/>
      <c r="M76" s="564"/>
      <c r="N76" s="564"/>
      <c r="O76" s="564"/>
      <c r="P76" s="564"/>
      <c r="Q76" s="564"/>
      <c r="R76" s="564"/>
      <c r="S76" s="564"/>
      <c r="T76" s="564"/>
      <c r="U76" s="564"/>
      <c r="V76" s="564"/>
      <c r="W76" s="564"/>
      <c r="X76" s="564"/>
      <c r="Y76" s="564"/>
      <c r="Z76" s="564"/>
    </row>
    <row r="77">
      <c r="A77" s="564"/>
      <c r="B77" s="564"/>
      <c r="C77" s="564"/>
      <c r="D77" s="622"/>
      <c r="E77" s="564"/>
      <c r="F77" s="564"/>
      <c r="G77" s="564"/>
      <c r="H77" s="564"/>
      <c r="I77" s="564"/>
      <c r="J77" s="564"/>
      <c r="K77" s="564"/>
      <c r="L77" s="564"/>
      <c r="M77" s="564"/>
      <c r="N77" s="564"/>
      <c r="O77" s="564"/>
      <c r="P77" s="564"/>
      <c r="Q77" s="564"/>
      <c r="R77" s="564"/>
      <c r="S77" s="564"/>
      <c r="T77" s="564"/>
      <c r="U77" s="564"/>
      <c r="V77" s="564"/>
      <c r="W77" s="564"/>
      <c r="X77" s="564"/>
      <c r="Y77" s="564"/>
      <c r="Z77" s="564"/>
    </row>
    <row r="78">
      <c r="A78" s="564"/>
      <c r="B78" s="564"/>
      <c r="C78" s="564"/>
      <c r="D78" s="622"/>
      <c r="E78" s="564"/>
      <c r="F78" s="564"/>
      <c r="G78" s="564"/>
      <c r="H78" s="564"/>
      <c r="I78" s="564"/>
      <c r="J78" s="564"/>
      <c r="K78" s="564"/>
      <c r="L78" s="564"/>
      <c r="M78" s="564"/>
      <c r="N78" s="564"/>
      <c r="O78" s="564"/>
      <c r="P78" s="564"/>
      <c r="Q78" s="564"/>
      <c r="R78" s="564"/>
      <c r="S78" s="564"/>
      <c r="T78" s="564"/>
      <c r="U78" s="564"/>
      <c r="V78" s="564"/>
      <c r="W78" s="564"/>
      <c r="X78" s="564"/>
      <c r="Y78" s="564"/>
      <c r="Z78" s="564"/>
    </row>
    <row r="79">
      <c r="A79" s="564"/>
      <c r="B79" s="564"/>
      <c r="C79" s="564"/>
      <c r="D79" s="622"/>
      <c r="E79" s="564"/>
      <c r="F79" s="564"/>
      <c r="G79" s="564"/>
      <c r="H79" s="564"/>
      <c r="I79" s="564"/>
      <c r="J79" s="564"/>
      <c r="K79" s="564"/>
      <c r="L79" s="564"/>
      <c r="M79" s="564"/>
      <c r="N79" s="564"/>
      <c r="O79" s="564"/>
      <c r="P79" s="564"/>
      <c r="Q79" s="564"/>
      <c r="R79" s="564"/>
      <c r="S79" s="564"/>
      <c r="T79" s="564"/>
      <c r="U79" s="564"/>
      <c r="V79" s="564"/>
      <c r="W79" s="564"/>
      <c r="X79" s="564"/>
      <c r="Y79" s="564"/>
      <c r="Z79" s="564"/>
    </row>
    <row r="80">
      <c r="A80" s="564"/>
      <c r="B80" s="564"/>
      <c r="C80" s="564"/>
      <c r="D80" s="622"/>
      <c r="E80" s="564"/>
      <c r="F80" s="564"/>
      <c r="G80" s="564"/>
      <c r="H80" s="564"/>
      <c r="I80" s="564"/>
      <c r="J80" s="564"/>
      <c r="K80" s="564"/>
      <c r="L80" s="564"/>
      <c r="M80" s="564"/>
      <c r="N80" s="564"/>
      <c r="O80" s="564"/>
      <c r="P80" s="564"/>
      <c r="Q80" s="564"/>
      <c r="R80" s="564"/>
      <c r="S80" s="564"/>
      <c r="T80" s="564"/>
      <c r="U80" s="564"/>
      <c r="V80" s="564"/>
      <c r="W80" s="564"/>
      <c r="X80" s="564"/>
      <c r="Y80" s="564"/>
      <c r="Z80" s="564"/>
    </row>
    <row r="81">
      <c r="A81" s="564"/>
      <c r="B81" s="564"/>
      <c r="C81" s="564"/>
      <c r="D81" s="622"/>
      <c r="E81" s="564"/>
      <c r="F81" s="564"/>
      <c r="G81" s="564"/>
      <c r="H81" s="564"/>
      <c r="I81" s="564"/>
      <c r="J81" s="564"/>
      <c r="K81" s="564"/>
      <c r="L81" s="564"/>
      <c r="M81" s="564"/>
      <c r="N81" s="564"/>
      <c r="O81" s="564"/>
      <c r="P81" s="564"/>
      <c r="Q81" s="564"/>
      <c r="R81" s="564"/>
      <c r="S81" s="564"/>
      <c r="T81" s="564"/>
      <c r="U81" s="564"/>
      <c r="V81" s="564"/>
      <c r="W81" s="564"/>
      <c r="X81" s="564"/>
      <c r="Y81" s="564"/>
      <c r="Z81" s="564"/>
    </row>
    <row r="82">
      <c r="A82" s="564"/>
      <c r="B82" s="564"/>
      <c r="C82" s="564"/>
      <c r="D82" s="622"/>
      <c r="E82" s="564"/>
      <c r="F82" s="564"/>
      <c r="G82" s="564"/>
      <c r="H82" s="564"/>
      <c r="I82" s="564"/>
      <c r="J82" s="564"/>
      <c r="K82" s="564"/>
      <c r="L82" s="564"/>
      <c r="M82" s="564"/>
      <c r="N82" s="564"/>
      <c r="O82" s="564"/>
      <c r="P82" s="564"/>
      <c r="Q82" s="564"/>
      <c r="R82" s="564"/>
      <c r="S82" s="564"/>
      <c r="T82" s="564"/>
      <c r="U82" s="564"/>
      <c r="V82" s="564"/>
      <c r="W82" s="564"/>
      <c r="X82" s="564"/>
      <c r="Y82" s="564"/>
      <c r="Z82" s="564"/>
    </row>
    <row r="83">
      <c r="A83" s="564"/>
      <c r="B83" s="564"/>
      <c r="C83" s="564"/>
      <c r="D83" s="622"/>
      <c r="E83" s="564"/>
      <c r="F83" s="564"/>
      <c r="G83" s="564"/>
      <c r="H83" s="564"/>
      <c r="I83" s="564"/>
      <c r="J83" s="564"/>
      <c r="K83" s="564"/>
      <c r="L83" s="564"/>
      <c r="M83" s="564"/>
      <c r="N83" s="564"/>
      <c r="O83" s="564"/>
      <c r="P83" s="564"/>
      <c r="Q83" s="564"/>
      <c r="R83" s="564"/>
      <c r="S83" s="564"/>
      <c r="T83" s="564"/>
      <c r="U83" s="564"/>
      <c r="V83" s="564"/>
      <c r="W83" s="564"/>
      <c r="X83" s="564"/>
      <c r="Y83" s="564"/>
      <c r="Z83" s="564"/>
    </row>
    <row r="84">
      <c r="A84" s="564"/>
      <c r="B84" s="564"/>
      <c r="C84" s="564"/>
      <c r="D84" s="622"/>
      <c r="E84" s="564"/>
      <c r="F84" s="564"/>
      <c r="G84" s="564"/>
      <c r="H84" s="564"/>
      <c r="I84" s="564"/>
      <c r="J84" s="564"/>
      <c r="K84" s="564"/>
      <c r="L84" s="564"/>
      <c r="M84" s="564"/>
      <c r="N84" s="564"/>
      <c r="O84" s="564"/>
      <c r="P84" s="564"/>
      <c r="Q84" s="564"/>
      <c r="R84" s="564"/>
      <c r="S84" s="564"/>
      <c r="T84" s="564"/>
      <c r="U84" s="564"/>
      <c r="V84" s="564"/>
      <c r="W84" s="564"/>
      <c r="X84" s="564"/>
      <c r="Y84" s="564"/>
      <c r="Z84" s="564"/>
    </row>
    <row r="85">
      <c r="A85" s="564"/>
      <c r="B85" s="564"/>
      <c r="C85" s="564"/>
      <c r="D85" s="622"/>
      <c r="E85" s="564"/>
      <c r="F85" s="564"/>
      <c r="G85" s="564"/>
      <c r="H85" s="564"/>
      <c r="I85" s="564"/>
      <c r="J85" s="564"/>
      <c r="K85" s="564"/>
      <c r="L85" s="564"/>
      <c r="M85" s="564"/>
      <c r="N85" s="564"/>
      <c r="O85" s="564"/>
      <c r="P85" s="564"/>
      <c r="Q85" s="564"/>
      <c r="R85" s="564"/>
      <c r="S85" s="564"/>
      <c r="T85" s="564"/>
      <c r="U85" s="564"/>
      <c r="V85" s="564"/>
      <c r="W85" s="564"/>
      <c r="X85" s="564"/>
      <c r="Y85" s="564"/>
      <c r="Z85" s="564"/>
    </row>
    <row r="86">
      <c r="A86" s="564"/>
      <c r="B86" s="564"/>
      <c r="C86" s="564"/>
      <c r="D86" s="622"/>
      <c r="E86" s="564"/>
      <c r="F86" s="564"/>
      <c r="G86" s="564"/>
      <c r="H86" s="564"/>
      <c r="I86" s="564"/>
      <c r="J86" s="564"/>
      <c r="K86" s="564"/>
      <c r="L86" s="564"/>
      <c r="M86" s="564"/>
      <c r="N86" s="564"/>
      <c r="O86" s="564"/>
      <c r="P86" s="564"/>
      <c r="Q86" s="564"/>
      <c r="R86" s="564"/>
      <c r="S86" s="564"/>
      <c r="T86" s="564"/>
      <c r="U86" s="564"/>
      <c r="V86" s="564"/>
      <c r="W86" s="564"/>
      <c r="X86" s="564"/>
      <c r="Y86" s="564"/>
      <c r="Z86" s="564"/>
    </row>
    <row r="87">
      <c r="A87" s="564"/>
      <c r="B87" s="564"/>
      <c r="C87" s="564"/>
      <c r="D87" s="622"/>
      <c r="E87" s="564"/>
      <c r="F87" s="564"/>
      <c r="G87" s="564"/>
      <c r="H87" s="564"/>
      <c r="I87" s="564"/>
      <c r="J87" s="564"/>
      <c r="K87" s="564"/>
      <c r="L87" s="564"/>
      <c r="M87" s="564"/>
      <c r="N87" s="564"/>
      <c r="O87" s="564"/>
      <c r="P87" s="564"/>
      <c r="Q87" s="564"/>
      <c r="R87" s="564"/>
      <c r="S87" s="564"/>
      <c r="T87" s="564"/>
      <c r="U87" s="564"/>
      <c r="V87" s="564"/>
      <c r="W87" s="564"/>
      <c r="X87" s="564"/>
      <c r="Y87" s="564"/>
      <c r="Z87" s="564"/>
    </row>
    <row r="88">
      <c r="A88" s="564"/>
      <c r="B88" s="564"/>
      <c r="C88" s="564"/>
      <c r="D88" s="622"/>
      <c r="E88" s="564"/>
      <c r="F88" s="564"/>
      <c r="G88" s="564"/>
      <c r="H88" s="564"/>
      <c r="I88" s="564"/>
      <c r="J88" s="564"/>
      <c r="K88" s="564"/>
      <c r="L88" s="564"/>
      <c r="M88" s="564"/>
      <c r="N88" s="564"/>
      <c r="O88" s="564"/>
      <c r="P88" s="564"/>
      <c r="Q88" s="564"/>
      <c r="R88" s="564"/>
      <c r="S88" s="564"/>
      <c r="T88" s="564"/>
      <c r="U88" s="564"/>
      <c r="V88" s="564"/>
      <c r="W88" s="564"/>
      <c r="X88" s="564"/>
      <c r="Y88" s="564"/>
      <c r="Z88" s="564"/>
    </row>
    <row r="89">
      <c r="A89" s="564"/>
      <c r="B89" s="564"/>
      <c r="C89" s="564"/>
      <c r="D89" s="622"/>
      <c r="E89" s="564"/>
      <c r="F89" s="564"/>
      <c r="G89" s="564"/>
      <c r="H89" s="564"/>
      <c r="I89" s="564"/>
      <c r="J89" s="564"/>
      <c r="K89" s="564"/>
      <c r="L89" s="564"/>
      <c r="M89" s="564"/>
      <c r="N89" s="564"/>
      <c r="O89" s="564"/>
      <c r="P89" s="564"/>
      <c r="Q89" s="564"/>
      <c r="R89" s="564"/>
      <c r="S89" s="564"/>
      <c r="T89" s="564"/>
      <c r="U89" s="564"/>
      <c r="V89" s="564"/>
      <c r="W89" s="564"/>
      <c r="X89" s="564"/>
      <c r="Y89" s="564"/>
      <c r="Z89" s="564"/>
    </row>
    <row r="90">
      <c r="A90" s="564"/>
      <c r="B90" s="564"/>
      <c r="C90" s="564"/>
      <c r="D90" s="622"/>
      <c r="E90" s="564"/>
      <c r="F90" s="564"/>
      <c r="G90" s="564"/>
      <c r="H90" s="564"/>
      <c r="I90" s="564"/>
      <c r="J90" s="564"/>
      <c r="K90" s="564"/>
      <c r="L90" s="564"/>
      <c r="M90" s="564"/>
      <c r="N90" s="564"/>
      <c r="O90" s="564"/>
      <c r="P90" s="564"/>
      <c r="Q90" s="564"/>
      <c r="R90" s="564"/>
      <c r="S90" s="564"/>
      <c r="T90" s="564"/>
      <c r="U90" s="564"/>
      <c r="V90" s="564"/>
      <c r="W90" s="564"/>
      <c r="X90" s="564"/>
      <c r="Y90" s="564"/>
      <c r="Z90" s="564"/>
    </row>
    <row r="91">
      <c r="A91" s="564"/>
      <c r="B91" s="564"/>
      <c r="C91" s="564"/>
      <c r="D91" s="622"/>
      <c r="E91" s="564"/>
      <c r="F91" s="564"/>
      <c r="G91" s="564"/>
      <c r="H91" s="564"/>
      <c r="I91" s="564"/>
      <c r="J91" s="564"/>
      <c r="K91" s="564"/>
      <c r="L91" s="564"/>
      <c r="M91" s="564"/>
      <c r="N91" s="564"/>
      <c r="O91" s="564"/>
      <c r="P91" s="564"/>
      <c r="Q91" s="564"/>
      <c r="R91" s="564"/>
      <c r="S91" s="564"/>
      <c r="T91" s="564"/>
      <c r="U91" s="564"/>
      <c r="V91" s="564"/>
      <c r="W91" s="564"/>
      <c r="X91" s="564"/>
      <c r="Y91" s="564"/>
      <c r="Z91" s="564"/>
    </row>
    <row r="92">
      <c r="A92" s="564"/>
      <c r="B92" s="564"/>
      <c r="C92" s="564"/>
      <c r="D92" s="622"/>
      <c r="E92" s="564"/>
      <c r="F92" s="564"/>
      <c r="G92" s="564"/>
      <c r="H92" s="564"/>
      <c r="I92" s="564"/>
      <c r="J92" s="564"/>
      <c r="K92" s="564"/>
      <c r="L92" s="564"/>
      <c r="M92" s="564"/>
      <c r="N92" s="564"/>
      <c r="O92" s="564"/>
      <c r="P92" s="564"/>
      <c r="Q92" s="564"/>
      <c r="R92" s="564"/>
      <c r="S92" s="564"/>
      <c r="T92" s="564"/>
      <c r="U92" s="564"/>
      <c r="V92" s="564"/>
      <c r="W92" s="564"/>
      <c r="X92" s="564"/>
      <c r="Y92" s="564"/>
      <c r="Z92" s="564"/>
    </row>
    <row r="93">
      <c r="A93" s="564"/>
      <c r="B93" s="564"/>
      <c r="C93" s="564"/>
      <c r="D93" s="622"/>
      <c r="E93" s="564"/>
      <c r="F93" s="564"/>
      <c r="G93" s="564"/>
      <c r="H93" s="564"/>
      <c r="I93" s="564"/>
      <c r="J93" s="564"/>
      <c r="K93" s="564"/>
      <c r="L93" s="564"/>
      <c r="M93" s="564"/>
      <c r="N93" s="564"/>
      <c r="O93" s="564"/>
      <c r="P93" s="564"/>
      <c r="Q93" s="564"/>
      <c r="R93" s="564"/>
      <c r="S93" s="564"/>
      <c r="T93" s="564"/>
      <c r="U93" s="564"/>
      <c r="V93" s="564"/>
      <c r="W93" s="564"/>
      <c r="X93" s="564"/>
      <c r="Y93" s="564"/>
      <c r="Z93" s="564"/>
    </row>
    <row r="94">
      <c r="A94" s="564"/>
      <c r="B94" s="564"/>
      <c r="C94" s="564"/>
      <c r="D94" s="622"/>
      <c r="E94" s="564"/>
      <c r="F94" s="564"/>
      <c r="G94" s="564"/>
      <c r="H94" s="564"/>
      <c r="I94" s="564"/>
      <c r="J94" s="564"/>
      <c r="K94" s="564"/>
      <c r="L94" s="564"/>
      <c r="M94" s="564"/>
      <c r="N94" s="564"/>
      <c r="O94" s="564"/>
      <c r="P94" s="564"/>
      <c r="Q94" s="564"/>
      <c r="R94" s="564"/>
      <c r="S94" s="564"/>
      <c r="T94" s="564"/>
      <c r="U94" s="564"/>
      <c r="V94" s="564"/>
      <c r="W94" s="564"/>
      <c r="X94" s="564"/>
      <c r="Y94" s="564"/>
      <c r="Z94" s="564"/>
    </row>
    <row r="95">
      <c r="A95" s="564"/>
      <c r="B95" s="564"/>
      <c r="C95" s="564"/>
      <c r="D95" s="622"/>
      <c r="E95" s="564"/>
      <c r="F95" s="564"/>
      <c r="G95" s="564"/>
      <c r="H95" s="564"/>
      <c r="I95" s="564"/>
      <c r="J95" s="564"/>
      <c r="K95" s="564"/>
      <c r="L95" s="564"/>
      <c r="M95" s="564"/>
      <c r="N95" s="564"/>
      <c r="O95" s="564"/>
      <c r="P95" s="564"/>
      <c r="Q95" s="564"/>
      <c r="R95" s="564"/>
      <c r="S95" s="564"/>
      <c r="T95" s="564"/>
      <c r="U95" s="564"/>
      <c r="V95" s="564"/>
      <c r="W95" s="564"/>
      <c r="X95" s="564"/>
      <c r="Y95" s="564"/>
      <c r="Z95" s="564"/>
    </row>
    <row r="96">
      <c r="A96" s="564"/>
      <c r="B96" s="564"/>
      <c r="C96" s="564"/>
      <c r="D96" s="622"/>
      <c r="E96" s="564"/>
      <c r="F96" s="564"/>
      <c r="G96" s="564"/>
      <c r="H96" s="564"/>
      <c r="I96" s="564"/>
      <c r="J96" s="564"/>
      <c r="K96" s="564"/>
      <c r="L96" s="564"/>
      <c r="M96" s="564"/>
      <c r="N96" s="564"/>
      <c r="O96" s="564"/>
      <c r="P96" s="564"/>
      <c r="Q96" s="564"/>
      <c r="R96" s="564"/>
      <c r="S96" s="564"/>
      <c r="T96" s="564"/>
      <c r="U96" s="564"/>
      <c r="V96" s="564"/>
      <c r="W96" s="564"/>
      <c r="X96" s="564"/>
      <c r="Y96" s="564"/>
      <c r="Z96" s="564"/>
    </row>
    <row r="97">
      <c r="A97" s="564"/>
      <c r="B97" s="564"/>
      <c r="C97" s="564"/>
      <c r="D97" s="622"/>
      <c r="E97" s="564"/>
      <c r="F97" s="564"/>
      <c r="G97" s="564"/>
      <c r="H97" s="564"/>
      <c r="I97" s="564"/>
      <c r="J97" s="564"/>
      <c r="K97" s="564"/>
      <c r="L97" s="564"/>
      <c r="M97" s="564"/>
      <c r="N97" s="564"/>
      <c r="O97" s="564"/>
      <c r="P97" s="564"/>
      <c r="Q97" s="564"/>
      <c r="R97" s="564"/>
      <c r="S97" s="564"/>
      <c r="T97" s="564"/>
      <c r="U97" s="564"/>
      <c r="V97" s="564"/>
      <c r="W97" s="564"/>
      <c r="X97" s="564"/>
      <c r="Y97" s="564"/>
      <c r="Z97" s="564"/>
    </row>
    <row r="98">
      <c r="A98" s="564"/>
      <c r="B98" s="564"/>
      <c r="C98" s="564"/>
      <c r="D98" s="622"/>
      <c r="E98" s="564"/>
      <c r="F98" s="564"/>
      <c r="G98" s="564"/>
      <c r="H98" s="564"/>
      <c r="I98" s="564"/>
      <c r="J98" s="564"/>
      <c r="K98" s="564"/>
      <c r="L98" s="564"/>
      <c r="M98" s="564"/>
      <c r="N98" s="564"/>
      <c r="O98" s="564"/>
      <c r="P98" s="564"/>
      <c r="Q98" s="564"/>
      <c r="R98" s="564"/>
      <c r="S98" s="564"/>
      <c r="T98" s="564"/>
      <c r="U98" s="564"/>
      <c r="V98" s="564"/>
      <c r="W98" s="564"/>
      <c r="X98" s="564"/>
      <c r="Y98" s="564"/>
      <c r="Z98" s="564"/>
    </row>
    <row r="99">
      <c r="A99" s="564"/>
      <c r="B99" s="564"/>
      <c r="C99" s="564"/>
      <c r="D99" s="622"/>
      <c r="E99" s="564"/>
      <c r="F99" s="564"/>
      <c r="G99" s="564"/>
      <c r="H99" s="564"/>
      <c r="I99" s="564"/>
      <c r="J99" s="564"/>
      <c r="K99" s="564"/>
      <c r="L99" s="564"/>
      <c r="M99" s="564"/>
      <c r="N99" s="564"/>
      <c r="O99" s="564"/>
      <c r="P99" s="564"/>
      <c r="Q99" s="564"/>
      <c r="R99" s="564"/>
      <c r="S99" s="564"/>
      <c r="T99" s="564"/>
      <c r="U99" s="564"/>
      <c r="V99" s="564"/>
      <c r="W99" s="564"/>
      <c r="X99" s="564"/>
      <c r="Y99" s="564"/>
      <c r="Z99" s="564"/>
    </row>
    <row r="100">
      <c r="A100" s="564"/>
      <c r="B100" s="564"/>
      <c r="C100" s="564"/>
      <c r="D100" s="622"/>
      <c r="E100" s="564"/>
      <c r="F100" s="564"/>
      <c r="G100" s="564"/>
      <c r="H100" s="564"/>
      <c r="I100" s="564"/>
      <c r="J100" s="564"/>
      <c r="K100" s="564"/>
      <c r="L100" s="564"/>
      <c r="M100" s="564"/>
      <c r="N100" s="564"/>
      <c r="O100" s="564"/>
      <c r="P100" s="564"/>
      <c r="Q100" s="564"/>
      <c r="R100" s="564"/>
      <c r="S100" s="564"/>
      <c r="T100" s="564"/>
      <c r="U100" s="564"/>
      <c r="V100" s="564"/>
      <c r="W100" s="564"/>
      <c r="X100" s="564"/>
      <c r="Y100" s="564"/>
      <c r="Z100" s="564"/>
    </row>
    <row r="101">
      <c r="A101" s="564"/>
      <c r="B101" s="564"/>
      <c r="C101" s="564"/>
      <c r="D101" s="622"/>
      <c r="E101" s="564"/>
      <c r="F101" s="564"/>
      <c r="G101" s="564"/>
      <c r="H101" s="564"/>
      <c r="I101" s="564"/>
      <c r="J101" s="564"/>
      <c r="K101" s="564"/>
      <c r="L101" s="564"/>
      <c r="M101" s="564"/>
      <c r="N101" s="564"/>
      <c r="O101" s="564"/>
      <c r="P101" s="564"/>
      <c r="Q101" s="564"/>
      <c r="R101" s="564"/>
      <c r="S101" s="564"/>
      <c r="T101" s="564"/>
      <c r="U101" s="564"/>
      <c r="V101" s="564"/>
      <c r="W101" s="564"/>
      <c r="X101" s="564"/>
      <c r="Y101" s="564"/>
      <c r="Z101" s="564"/>
    </row>
    <row r="102">
      <c r="A102" s="564"/>
      <c r="B102" s="564"/>
      <c r="C102" s="564"/>
      <c r="D102" s="622"/>
      <c r="E102" s="564"/>
      <c r="F102" s="564"/>
      <c r="G102" s="564"/>
      <c r="H102" s="564"/>
      <c r="I102" s="564"/>
      <c r="J102" s="564"/>
      <c r="K102" s="564"/>
      <c r="L102" s="564"/>
      <c r="M102" s="564"/>
      <c r="N102" s="564"/>
      <c r="O102" s="564"/>
      <c r="P102" s="564"/>
      <c r="Q102" s="564"/>
      <c r="R102" s="564"/>
      <c r="S102" s="564"/>
      <c r="T102" s="564"/>
      <c r="U102" s="564"/>
      <c r="V102" s="564"/>
      <c r="W102" s="564"/>
      <c r="X102" s="564"/>
      <c r="Y102" s="564"/>
      <c r="Z102" s="564"/>
    </row>
    <row r="103">
      <c r="A103" s="564"/>
      <c r="B103" s="564"/>
      <c r="C103" s="564"/>
      <c r="D103" s="622"/>
      <c r="E103" s="564"/>
      <c r="F103" s="564"/>
      <c r="G103" s="564"/>
      <c r="H103" s="564"/>
      <c r="I103" s="564"/>
      <c r="J103" s="564"/>
      <c r="K103" s="564"/>
      <c r="L103" s="564"/>
      <c r="M103" s="564"/>
      <c r="N103" s="564"/>
      <c r="O103" s="564"/>
      <c r="P103" s="564"/>
      <c r="Q103" s="564"/>
      <c r="R103" s="564"/>
      <c r="S103" s="564"/>
      <c r="T103" s="564"/>
      <c r="U103" s="564"/>
      <c r="V103" s="564"/>
      <c r="W103" s="564"/>
      <c r="X103" s="564"/>
      <c r="Y103" s="564"/>
      <c r="Z103" s="564"/>
    </row>
    <row r="104">
      <c r="A104" s="564"/>
      <c r="B104" s="564"/>
      <c r="C104" s="564"/>
      <c r="D104" s="622"/>
      <c r="E104" s="564"/>
      <c r="F104" s="564"/>
      <c r="G104" s="564"/>
      <c r="H104" s="564"/>
      <c r="I104" s="564"/>
      <c r="J104" s="564"/>
      <c r="K104" s="564"/>
      <c r="L104" s="564"/>
      <c r="M104" s="564"/>
      <c r="N104" s="564"/>
      <c r="O104" s="564"/>
      <c r="P104" s="564"/>
      <c r="Q104" s="564"/>
      <c r="R104" s="564"/>
      <c r="S104" s="564"/>
      <c r="T104" s="564"/>
      <c r="U104" s="564"/>
      <c r="V104" s="564"/>
      <c r="W104" s="564"/>
      <c r="X104" s="564"/>
      <c r="Y104" s="564"/>
      <c r="Z104" s="564"/>
    </row>
    <row r="105">
      <c r="A105" s="564"/>
      <c r="B105" s="564"/>
      <c r="C105" s="564"/>
      <c r="D105" s="622"/>
      <c r="E105" s="564"/>
      <c r="F105" s="564"/>
      <c r="G105" s="564"/>
      <c r="H105" s="564"/>
      <c r="I105" s="564"/>
      <c r="J105" s="564"/>
      <c r="K105" s="564"/>
      <c r="L105" s="564"/>
      <c r="M105" s="564"/>
      <c r="N105" s="564"/>
      <c r="O105" s="564"/>
      <c r="P105" s="564"/>
      <c r="Q105" s="564"/>
      <c r="R105" s="564"/>
      <c r="S105" s="564"/>
      <c r="T105" s="564"/>
      <c r="U105" s="564"/>
      <c r="V105" s="564"/>
      <c r="W105" s="564"/>
      <c r="X105" s="564"/>
      <c r="Y105" s="564"/>
      <c r="Z105" s="564"/>
    </row>
    <row r="106">
      <c r="A106" s="564"/>
      <c r="B106" s="564"/>
      <c r="C106" s="564"/>
      <c r="D106" s="622"/>
      <c r="E106" s="564"/>
      <c r="F106" s="564"/>
      <c r="G106" s="564"/>
      <c r="H106" s="564"/>
      <c r="I106" s="564"/>
      <c r="J106" s="564"/>
      <c r="K106" s="564"/>
      <c r="L106" s="564"/>
      <c r="M106" s="564"/>
      <c r="N106" s="564"/>
      <c r="O106" s="564"/>
      <c r="P106" s="564"/>
      <c r="Q106" s="564"/>
      <c r="R106" s="564"/>
      <c r="S106" s="564"/>
      <c r="T106" s="564"/>
      <c r="U106" s="564"/>
      <c r="V106" s="564"/>
      <c r="W106" s="564"/>
      <c r="X106" s="564"/>
      <c r="Y106" s="564"/>
      <c r="Z106" s="564"/>
    </row>
    <row r="107">
      <c r="A107" s="564"/>
      <c r="B107" s="564"/>
      <c r="C107" s="564"/>
      <c r="D107" s="622"/>
      <c r="E107" s="564"/>
      <c r="F107" s="564"/>
      <c r="G107" s="564"/>
      <c r="H107" s="564"/>
      <c r="I107" s="564"/>
      <c r="J107" s="564"/>
      <c r="K107" s="564"/>
      <c r="L107" s="564"/>
      <c r="M107" s="564"/>
      <c r="N107" s="564"/>
      <c r="O107" s="564"/>
      <c r="P107" s="564"/>
      <c r="Q107" s="564"/>
      <c r="R107" s="564"/>
      <c r="S107" s="564"/>
      <c r="T107" s="564"/>
      <c r="U107" s="564"/>
      <c r="V107" s="564"/>
      <c r="W107" s="564"/>
      <c r="X107" s="564"/>
      <c r="Y107" s="564"/>
      <c r="Z107" s="564"/>
    </row>
    <row r="108">
      <c r="A108" s="564"/>
      <c r="B108" s="564"/>
      <c r="C108" s="564"/>
      <c r="D108" s="622"/>
      <c r="E108" s="564"/>
      <c r="F108" s="564"/>
      <c r="G108" s="564"/>
      <c r="H108" s="564"/>
      <c r="I108" s="564"/>
      <c r="J108" s="564"/>
      <c r="K108" s="564"/>
      <c r="L108" s="564"/>
      <c r="M108" s="564"/>
      <c r="N108" s="564"/>
      <c r="O108" s="564"/>
      <c r="P108" s="564"/>
      <c r="Q108" s="564"/>
      <c r="R108" s="564"/>
      <c r="S108" s="564"/>
      <c r="T108" s="564"/>
      <c r="U108" s="564"/>
      <c r="V108" s="564"/>
      <c r="W108" s="564"/>
      <c r="X108" s="564"/>
      <c r="Y108" s="564"/>
      <c r="Z108" s="564"/>
    </row>
    <row r="109">
      <c r="A109" s="564"/>
      <c r="B109" s="564"/>
      <c r="C109" s="564"/>
      <c r="D109" s="622"/>
      <c r="E109" s="564"/>
      <c r="F109" s="564"/>
      <c r="G109" s="564"/>
      <c r="H109" s="564"/>
      <c r="I109" s="564"/>
      <c r="J109" s="564"/>
      <c r="K109" s="564"/>
      <c r="L109" s="564"/>
      <c r="M109" s="564"/>
      <c r="N109" s="564"/>
      <c r="O109" s="564"/>
      <c r="P109" s="564"/>
      <c r="Q109" s="564"/>
      <c r="R109" s="564"/>
      <c r="S109" s="564"/>
      <c r="T109" s="564"/>
      <c r="U109" s="564"/>
      <c r="V109" s="564"/>
      <c r="W109" s="564"/>
      <c r="X109" s="564"/>
      <c r="Y109" s="564"/>
      <c r="Z109" s="564"/>
    </row>
    <row r="110">
      <c r="A110" s="564"/>
      <c r="B110" s="564"/>
      <c r="C110" s="564"/>
      <c r="D110" s="622"/>
      <c r="E110" s="564"/>
      <c r="F110" s="564"/>
      <c r="G110" s="564"/>
      <c r="H110" s="564"/>
      <c r="I110" s="564"/>
      <c r="J110" s="564"/>
      <c r="K110" s="564"/>
      <c r="L110" s="564"/>
      <c r="M110" s="564"/>
      <c r="N110" s="564"/>
      <c r="O110" s="564"/>
      <c r="P110" s="564"/>
      <c r="Q110" s="564"/>
      <c r="R110" s="564"/>
      <c r="S110" s="564"/>
      <c r="T110" s="564"/>
      <c r="U110" s="564"/>
      <c r="V110" s="564"/>
      <c r="W110" s="564"/>
      <c r="X110" s="564"/>
      <c r="Y110" s="564"/>
      <c r="Z110" s="564"/>
    </row>
    <row r="111">
      <c r="A111" s="564"/>
      <c r="B111" s="564"/>
      <c r="C111" s="564"/>
      <c r="D111" s="622"/>
      <c r="E111" s="564"/>
      <c r="F111" s="564"/>
      <c r="G111" s="564"/>
      <c r="H111" s="564"/>
      <c r="I111" s="564"/>
      <c r="J111" s="564"/>
      <c r="K111" s="564"/>
      <c r="L111" s="564"/>
      <c r="M111" s="564"/>
      <c r="N111" s="564"/>
      <c r="O111" s="564"/>
      <c r="P111" s="564"/>
      <c r="Q111" s="564"/>
      <c r="R111" s="564"/>
      <c r="S111" s="564"/>
      <c r="T111" s="564"/>
      <c r="U111" s="564"/>
      <c r="V111" s="564"/>
      <c r="W111" s="564"/>
      <c r="X111" s="564"/>
      <c r="Y111" s="564"/>
      <c r="Z111" s="564"/>
    </row>
    <row r="112">
      <c r="A112" s="564"/>
      <c r="B112" s="564"/>
      <c r="C112" s="564"/>
      <c r="D112" s="622"/>
      <c r="E112" s="564"/>
      <c r="F112" s="564"/>
      <c r="G112" s="564"/>
      <c r="H112" s="564"/>
      <c r="I112" s="564"/>
      <c r="J112" s="564"/>
      <c r="K112" s="564"/>
      <c r="L112" s="564"/>
      <c r="M112" s="564"/>
      <c r="N112" s="564"/>
      <c r="O112" s="564"/>
      <c r="P112" s="564"/>
      <c r="Q112" s="564"/>
      <c r="R112" s="564"/>
      <c r="S112" s="564"/>
      <c r="T112" s="564"/>
      <c r="U112" s="564"/>
      <c r="V112" s="564"/>
      <c r="W112" s="564"/>
      <c r="X112" s="564"/>
      <c r="Y112" s="564"/>
      <c r="Z112" s="564"/>
    </row>
    <row r="113">
      <c r="A113" s="564"/>
      <c r="B113" s="564"/>
      <c r="C113" s="564"/>
      <c r="D113" s="622"/>
      <c r="E113" s="564"/>
      <c r="F113" s="564"/>
      <c r="G113" s="564"/>
      <c r="H113" s="564"/>
      <c r="I113" s="564"/>
      <c r="J113" s="564"/>
      <c r="K113" s="564"/>
      <c r="L113" s="564"/>
      <c r="M113" s="564"/>
      <c r="N113" s="564"/>
      <c r="O113" s="564"/>
      <c r="P113" s="564"/>
      <c r="Q113" s="564"/>
      <c r="R113" s="564"/>
      <c r="S113" s="564"/>
      <c r="T113" s="564"/>
      <c r="U113" s="564"/>
      <c r="V113" s="564"/>
      <c r="W113" s="564"/>
      <c r="X113" s="564"/>
      <c r="Y113" s="564"/>
      <c r="Z113" s="564"/>
    </row>
    <row r="114">
      <c r="A114" s="564"/>
      <c r="B114" s="564"/>
      <c r="C114" s="564"/>
      <c r="D114" s="622"/>
      <c r="E114" s="564"/>
      <c r="F114" s="564"/>
      <c r="G114" s="564"/>
      <c r="H114" s="564"/>
      <c r="I114" s="564"/>
      <c r="J114" s="564"/>
      <c r="K114" s="564"/>
      <c r="L114" s="564"/>
      <c r="M114" s="564"/>
      <c r="N114" s="564"/>
      <c r="O114" s="564"/>
      <c r="P114" s="564"/>
      <c r="Q114" s="564"/>
      <c r="R114" s="564"/>
      <c r="S114" s="564"/>
      <c r="T114" s="564"/>
      <c r="U114" s="564"/>
      <c r="V114" s="564"/>
      <c r="W114" s="564"/>
      <c r="X114" s="564"/>
      <c r="Y114" s="564"/>
      <c r="Z114" s="564"/>
    </row>
    <row r="115">
      <c r="A115" s="564"/>
      <c r="B115" s="564"/>
      <c r="C115" s="564"/>
      <c r="D115" s="622"/>
      <c r="E115" s="564"/>
      <c r="F115" s="564"/>
      <c r="G115" s="564"/>
      <c r="H115" s="564"/>
      <c r="I115" s="564"/>
      <c r="J115" s="564"/>
      <c r="K115" s="564"/>
      <c r="L115" s="564"/>
      <c r="M115" s="564"/>
      <c r="N115" s="564"/>
      <c r="O115" s="564"/>
      <c r="P115" s="564"/>
      <c r="Q115" s="564"/>
      <c r="R115" s="564"/>
      <c r="S115" s="564"/>
      <c r="T115" s="564"/>
      <c r="U115" s="564"/>
      <c r="V115" s="564"/>
      <c r="W115" s="564"/>
      <c r="X115" s="564"/>
      <c r="Y115" s="564"/>
      <c r="Z115" s="564"/>
    </row>
    <row r="116">
      <c r="A116" s="564"/>
      <c r="B116" s="564"/>
      <c r="C116" s="564"/>
      <c r="D116" s="622"/>
      <c r="E116" s="564"/>
      <c r="F116" s="564"/>
      <c r="G116" s="564"/>
      <c r="H116" s="564"/>
      <c r="I116" s="564"/>
      <c r="J116" s="564"/>
      <c r="K116" s="564"/>
      <c r="L116" s="564"/>
      <c r="M116" s="564"/>
      <c r="N116" s="564"/>
      <c r="O116" s="564"/>
      <c r="P116" s="564"/>
      <c r="Q116" s="564"/>
      <c r="R116" s="564"/>
      <c r="S116" s="564"/>
      <c r="T116" s="564"/>
      <c r="U116" s="564"/>
      <c r="V116" s="564"/>
      <c r="W116" s="564"/>
      <c r="X116" s="564"/>
      <c r="Y116" s="564"/>
      <c r="Z116" s="564"/>
    </row>
    <row r="117">
      <c r="A117" s="564"/>
      <c r="B117" s="564"/>
      <c r="C117" s="564"/>
      <c r="D117" s="622"/>
      <c r="E117" s="564"/>
      <c r="F117" s="564"/>
      <c r="G117" s="564"/>
      <c r="H117" s="564"/>
      <c r="I117" s="564"/>
      <c r="J117" s="564"/>
      <c r="K117" s="564"/>
      <c r="L117" s="564"/>
      <c r="M117" s="564"/>
      <c r="N117" s="564"/>
      <c r="O117" s="564"/>
      <c r="P117" s="564"/>
      <c r="Q117" s="564"/>
      <c r="R117" s="564"/>
      <c r="S117" s="564"/>
      <c r="T117" s="564"/>
      <c r="U117" s="564"/>
      <c r="V117" s="564"/>
      <c r="W117" s="564"/>
      <c r="X117" s="564"/>
      <c r="Y117" s="564"/>
      <c r="Z117" s="564"/>
    </row>
    <row r="118">
      <c r="A118" s="564"/>
      <c r="B118" s="564"/>
      <c r="C118" s="564"/>
      <c r="D118" s="622"/>
      <c r="E118" s="564"/>
      <c r="F118" s="564"/>
      <c r="G118" s="564"/>
      <c r="H118" s="564"/>
      <c r="I118" s="564"/>
      <c r="J118" s="564"/>
      <c r="K118" s="564"/>
      <c r="L118" s="564"/>
      <c r="M118" s="564"/>
      <c r="N118" s="564"/>
      <c r="O118" s="564"/>
      <c r="P118" s="564"/>
      <c r="Q118" s="564"/>
      <c r="R118" s="564"/>
      <c r="S118" s="564"/>
      <c r="T118" s="564"/>
      <c r="U118" s="564"/>
      <c r="V118" s="564"/>
      <c r="W118" s="564"/>
      <c r="X118" s="564"/>
      <c r="Y118" s="564"/>
      <c r="Z118" s="564"/>
    </row>
    <row r="119">
      <c r="A119" s="564"/>
      <c r="B119" s="564"/>
      <c r="C119" s="564"/>
      <c r="D119" s="622"/>
      <c r="E119" s="564"/>
      <c r="F119" s="564"/>
      <c r="G119" s="564"/>
      <c r="H119" s="564"/>
      <c r="I119" s="564"/>
      <c r="J119" s="564"/>
      <c r="K119" s="564"/>
      <c r="L119" s="564"/>
      <c r="M119" s="564"/>
      <c r="N119" s="564"/>
      <c r="O119" s="564"/>
      <c r="P119" s="564"/>
      <c r="Q119" s="564"/>
      <c r="R119" s="564"/>
      <c r="S119" s="564"/>
      <c r="T119" s="564"/>
      <c r="U119" s="564"/>
      <c r="V119" s="564"/>
      <c r="W119" s="564"/>
      <c r="X119" s="564"/>
      <c r="Y119" s="564"/>
      <c r="Z119" s="564"/>
    </row>
    <row r="120">
      <c r="A120" s="564"/>
      <c r="B120" s="564"/>
      <c r="C120" s="564"/>
      <c r="D120" s="622"/>
      <c r="E120" s="564"/>
      <c r="F120" s="564"/>
      <c r="G120" s="564"/>
      <c r="H120" s="564"/>
      <c r="I120" s="564"/>
      <c r="J120" s="564"/>
      <c r="K120" s="564"/>
      <c r="L120" s="564"/>
      <c r="M120" s="564"/>
      <c r="N120" s="564"/>
      <c r="O120" s="564"/>
      <c r="P120" s="564"/>
      <c r="Q120" s="564"/>
      <c r="R120" s="564"/>
      <c r="S120" s="564"/>
      <c r="T120" s="564"/>
      <c r="U120" s="564"/>
      <c r="V120" s="564"/>
      <c r="W120" s="564"/>
      <c r="X120" s="564"/>
      <c r="Y120" s="564"/>
      <c r="Z120" s="564"/>
    </row>
    <row r="121">
      <c r="A121" s="564"/>
      <c r="B121" s="564"/>
      <c r="C121" s="564"/>
      <c r="D121" s="622"/>
      <c r="E121" s="564"/>
      <c r="F121" s="564"/>
      <c r="G121" s="564"/>
      <c r="H121" s="564"/>
      <c r="I121" s="564"/>
      <c r="J121" s="564"/>
      <c r="K121" s="564"/>
      <c r="L121" s="564"/>
      <c r="M121" s="564"/>
      <c r="N121" s="564"/>
      <c r="O121" s="564"/>
      <c r="P121" s="564"/>
      <c r="Q121" s="564"/>
      <c r="R121" s="564"/>
      <c r="S121" s="564"/>
      <c r="T121" s="564"/>
      <c r="U121" s="564"/>
      <c r="V121" s="564"/>
      <c r="W121" s="564"/>
      <c r="X121" s="564"/>
      <c r="Y121" s="564"/>
      <c r="Z121" s="564"/>
    </row>
    <row r="122">
      <c r="A122" s="564"/>
      <c r="B122" s="564"/>
      <c r="C122" s="564"/>
      <c r="D122" s="622"/>
      <c r="E122" s="564"/>
      <c r="F122" s="564"/>
      <c r="G122" s="564"/>
      <c r="H122" s="564"/>
      <c r="I122" s="564"/>
      <c r="J122" s="564"/>
      <c r="K122" s="564"/>
      <c r="L122" s="564"/>
      <c r="M122" s="564"/>
      <c r="N122" s="564"/>
      <c r="O122" s="564"/>
      <c r="P122" s="564"/>
      <c r="Q122" s="564"/>
      <c r="R122" s="564"/>
      <c r="S122" s="564"/>
      <c r="T122" s="564"/>
      <c r="U122" s="564"/>
      <c r="V122" s="564"/>
      <c r="W122" s="564"/>
      <c r="X122" s="564"/>
      <c r="Y122" s="564"/>
      <c r="Z122" s="564"/>
    </row>
    <row r="123">
      <c r="A123" s="564"/>
      <c r="B123" s="564"/>
      <c r="C123" s="564"/>
      <c r="D123" s="622"/>
      <c r="E123" s="564"/>
      <c r="F123" s="564"/>
      <c r="G123" s="564"/>
      <c r="H123" s="564"/>
      <c r="I123" s="564"/>
      <c r="J123" s="564"/>
      <c r="K123" s="564"/>
      <c r="L123" s="564"/>
      <c r="M123" s="564"/>
      <c r="N123" s="564"/>
      <c r="O123" s="564"/>
      <c r="P123" s="564"/>
      <c r="Q123" s="564"/>
      <c r="R123" s="564"/>
      <c r="S123" s="564"/>
      <c r="T123" s="564"/>
      <c r="U123" s="564"/>
      <c r="V123" s="564"/>
      <c r="W123" s="564"/>
      <c r="X123" s="564"/>
      <c r="Y123" s="564"/>
      <c r="Z123" s="564"/>
    </row>
    <row r="124">
      <c r="A124" s="564"/>
      <c r="B124" s="564"/>
      <c r="C124" s="564"/>
      <c r="D124" s="622"/>
      <c r="E124" s="564"/>
      <c r="F124" s="564"/>
      <c r="G124" s="564"/>
      <c r="H124" s="564"/>
      <c r="I124" s="564"/>
      <c r="J124" s="564"/>
      <c r="K124" s="564"/>
      <c r="L124" s="564"/>
      <c r="M124" s="564"/>
      <c r="N124" s="564"/>
      <c r="O124" s="564"/>
      <c r="P124" s="564"/>
      <c r="Q124" s="564"/>
      <c r="R124" s="564"/>
      <c r="S124" s="564"/>
      <c r="T124" s="564"/>
      <c r="U124" s="564"/>
      <c r="V124" s="564"/>
      <c r="W124" s="564"/>
      <c r="X124" s="564"/>
      <c r="Y124" s="564"/>
      <c r="Z124" s="564"/>
    </row>
    <row r="125">
      <c r="A125" s="564"/>
      <c r="B125" s="564"/>
      <c r="C125" s="564"/>
      <c r="D125" s="622"/>
      <c r="E125" s="564"/>
      <c r="F125" s="564"/>
      <c r="G125" s="564"/>
      <c r="H125" s="564"/>
      <c r="I125" s="564"/>
      <c r="J125" s="564"/>
      <c r="K125" s="564"/>
      <c r="L125" s="564"/>
      <c r="M125" s="564"/>
      <c r="N125" s="564"/>
      <c r="O125" s="564"/>
      <c r="P125" s="564"/>
      <c r="Q125" s="564"/>
      <c r="R125" s="564"/>
      <c r="S125" s="564"/>
      <c r="T125" s="564"/>
      <c r="U125" s="564"/>
      <c r="V125" s="564"/>
      <c r="W125" s="564"/>
      <c r="X125" s="564"/>
      <c r="Y125" s="564"/>
      <c r="Z125" s="564"/>
    </row>
    <row r="126">
      <c r="A126" s="564"/>
      <c r="B126" s="564"/>
      <c r="C126" s="564"/>
      <c r="D126" s="622"/>
      <c r="E126" s="564"/>
      <c r="F126" s="564"/>
      <c r="G126" s="564"/>
      <c r="H126" s="564"/>
      <c r="I126" s="564"/>
      <c r="J126" s="564"/>
      <c r="K126" s="564"/>
      <c r="L126" s="564"/>
      <c r="M126" s="564"/>
      <c r="N126" s="564"/>
      <c r="O126" s="564"/>
      <c r="P126" s="564"/>
      <c r="Q126" s="564"/>
      <c r="R126" s="564"/>
      <c r="S126" s="564"/>
      <c r="T126" s="564"/>
      <c r="U126" s="564"/>
      <c r="V126" s="564"/>
      <c r="W126" s="564"/>
      <c r="X126" s="564"/>
      <c r="Y126" s="564"/>
      <c r="Z126" s="564"/>
    </row>
    <row r="127">
      <c r="A127" s="564"/>
      <c r="B127" s="564"/>
      <c r="C127" s="564"/>
      <c r="D127" s="622"/>
      <c r="E127" s="564"/>
      <c r="F127" s="564"/>
      <c r="G127" s="564"/>
      <c r="H127" s="564"/>
      <c r="I127" s="564"/>
      <c r="J127" s="564"/>
      <c r="K127" s="564"/>
      <c r="L127" s="564"/>
      <c r="M127" s="564"/>
      <c r="N127" s="564"/>
      <c r="O127" s="564"/>
      <c r="P127" s="564"/>
      <c r="Q127" s="564"/>
      <c r="R127" s="564"/>
      <c r="S127" s="564"/>
      <c r="T127" s="564"/>
      <c r="U127" s="564"/>
      <c r="V127" s="564"/>
      <c r="W127" s="564"/>
      <c r="X127" s="564"/>
      <c r="Y127" s="564"/>
      <c r="Z127" s="564"/>
    </row>
    <row r="128">
      <c r="A128" s="564"/>
      <c r="B128" s="564"/>
      <c r="C128" s="564"/>
      <c r="D128" s="622"/>
      <c r="E128" s="564"/>
      <c r="F128" s="564"/>
      <c r="G128" s="564"/>
      <c r="H128" s="564"/>
      <c r="I128" s="564"/>
      <c r="J128" s="564"/>
      <c r="K128" s="564"/>
      <c r="L128" s="564"/>
      <c r="M128" s="564"/>
      <c r="N128" s="564"/>
      <c r="O128" s="564"/>
      <c r="P128" s="564"/>
      <c r="Q128" s="564"/>
      <c r="R128" s="564"/>
      <c r="S128" s="564"/>
      <c r="T128" s="564"/>
      <c r="U128" s="564"/>
      <c r="V128" s="564"/>
      <c r="W128" s="564"/>
      <c r="X128" s="564"/>
      <c r="Y128" s="564"/>
      <c r="Z128" s="564"/>
    </row>
    <row r="129">
      <c r="A129" s="564"/>
      <c r="B129" s="564"/>
      <c r="C129" s="564"/>
      <c r="D129" s="622"/>
      <c r="E129" s="564"/>
      <c r="F129" s="564"/>
      <c r="G129" s="564"/>
      <c r="H129" s="564"/>
      <c r="I129" s="564"/>
      <c r="J129" s="564"/>
      <c r="K129" s="564"/>
      <c r="L129" s="564"/>
      <c r="M129" s="564"/>
      <c r="N129" s="564"/>
      <c r="O129" s="564"/>
      <c r="P129" s="564"/>
      <c r="Q129" s="564"/>
      <c r="R129" s="564"/>
      <c r="S129" s="564"/>
      <c r="T129" s="564"/>
      <c r="U129" s="564"/>
      <c r="V129" s="564"/>
      <c r="W129" s="564"/>
      <c r="X129" s="564"/>
      <c r="Y129" s="564"/>
      <c r="Z129" s="564"/>
    </row>
    <row r="130">
      <c r="A130" s="564"/>
      <c r="B130" s="564"/>
      <c r="C130" s="564"/>
      <c r="D130" s="622"/>
      <c r="E130" s="564"/>
      <c r="F130" s="564"/>
      <c r="G130" s="564"/>
      <c r="H130" s="564"/>
      <c r="I130" s="564"/>
      <c r="J130" s="564"/>
      <c r="K130" s="564"/>
      <c r="L130" s="564"/>
      <c r="M130" s="564"/>
      <c r="N130" s="564"/>
      <c r="O130" s="564"/>
      <c r="P130" s="564"/>
      <c r="Q130" s="564"/>
      <c r="R130" s="564"/>
      <c r="S130" s="564"/>
      <c r="T130" s="564"/>
      <c r="U130" s="564"/>
      <c r="V130" s="564"/>
      <c r="W130" s="564"/>
      <c r="X130" s="564"/>
      <c r="Y130" s="564"/>
      <c r="Z130" s="564"/>
    </row>
    <row r="131">
      <c r="A131" s="564"/>
      <c r="B131" s="564"/>
      <c r="C131" s="564"/>
      <c r="D131" s="622"/>
      <c r="E131" s="564"/>
      <c r="F131" s="564"/>
      <c r="G131" s="564"/>
      <c r="H131" s="564"/>
      <c r="I131" s="564"/>
      <c r="J131" s="564"/>
      <c r="K131" s="564"/>
      <c r="L131" s="564"/>
      <c r="M131" s="564"/>
      <c r="N131" s="564"/>
      <c r="O131" s="564"/>
      <c r="P131" s="564"/>
      <c r="Q131" s="564"/>
      <c r="R131" s="564"/>
      <c r="S131" s="564"/>
      <c r="T131" s="564"/>
      <c r="U131" s="564"/>
      <c r="V131" s="564"/>
      <c r="W131" s="564"/>
      <c r="X131" s="564"/>
      <c r="Y131" s="564"/>
      <c r="Z131" s="564"/>
    </row>
    <row r="132">
      <c r="A132" s="564"/>
      <c r="B132" s="564"/>
      <c r="C132" s="564"/>
      <c r="D132" s="622"/>
      <c r="E132" s="564"/>
      <c r="F132" s="564"/>
      <c r="G132" s="564"/>
      <c r="H132" s="564"/>
      <c r="I132" s="564"/>
      <c r="J132" s="564"/>
      <c r="K132" s="564"/>
      <c r="L132" s="564"/>
      <c r="M132" s="564"/>
      <c r="N132" s="564"/>
      <c r="O132" s="564"/>
      <c r="P132" s="564"/>
      <c r="Q132" s="564"/>
      <c r="R132" s="564"/>
      <c r="S132" s="564"/>
      <c r="T132" s="564"/>
      <c r="U132" s="564"/>
      <c r="V132" s="564"/>
      <c r="W132" s="564"/>
      <c r="X132" s="564"/>
      <c r="Y132" s="564"/>
      <c r="Z132" s="564"/>
    </row>
    <row r="133">
      <c r="A133" s="564"/>
      <c r="B133" s="564"/>
      <c r="C133" s="564"/>
      <c r="D133" s="622"/>
      <c r="E133" s="564"/>
      <c r="F133" s="564"/>
      <c r="G133" s="564"/>
      <c r="H133" s="564"/>
      <c r="I133" s="564"/>
      <c r="J133" s="564"/>
      <c r="K133" s="564"/>
      <c r="L133" s="564"/>
      <c r="M133" s="564"/>
      <c r="N133" s="564"/>
      <c r="O133" s="564"/>
      <c r="P133" s="564"/>
      <c r="Q133" s="564"/>
      <c r="R133" s="564"/>
      <c r="S133" s="564"/>
      <c r="T133" s="564"/>
      <c r="U133" s="564"/>
      <c r="V133" s="564"/>
      <c r="W133" s="564"/>
      <c r="X133" s="564"/>
      <c r="Y133" s="564"/>
      <c r="Z133" s="564"/>
    </row>
    <row r="134">
      <c r="A134" s="564"/>
      <c r="B134" s="564"/>
      <c r="C134" s="564"/>
      <c r="D134" s="622"/>
      <c r="E134" s="564"/>
      <c r="F134" s="564"/>
      <c r="G134" s="564"/>
      <c r="H134" s="564"/>
      <c r="I134" s="564"/>
      <c r="J134" s="564"/>
      <c r="K134" s="564"/>
      <c r="L134" s="564"/>
      <c r="M134" s="564"/>
      <c r="N134" s="564"/>
      <c r="O134" s="564"/>
      <c r="P134" s="564"/>
      <c r="Q134" s="564"/>
      <c r="R134" s="564"/>
      <c r="S134" s="564"/>
      <c r="T134" s="564"/>
      <c r="U134" s="564"/>
      <c r="V134" s="564"/>
      <c r="W134" s="564"/>
      <c r="X134" s="564"/>
      <c r="Y134" s="564"/>
      <c r="Z134" s="564"/>
    </row>
    <row r="135">
      <c r="A135" s="564"/>
      <c r="B135" s="564"/>
      <c r="C135" s="564"/>
      <c r="D135" s="622"/>
      <c r="E135" s="564"/>
      <c r="F135" s="564"/>
      <c r="G135" s="564"/>
      <c r="H135" s="564"/>
      <c r="I135" s="564"/>
      <c r="J135" s="564"/>
      <c r="K135" s="564"/>
      <c r="L135" s="564"/>
      <c r="M135" s="564"/>
      <c r="N135" s="564"/>
      <c r="O135" s="564"/>
      <c r="P135" s="564"/>
      <c r="Q135" s="564"/>
      <c r="R135" s="564"/>
      <c r="S135" s="564"/>
      <c r="T135" s="564"/>
      <c r="U135" s="564"/>
      <c r="V135" s="564"/>
      <c r="W135" s="564"/>
      <c r="X135" s="564"/>
      <c r="Y135" s="564"/>
      <c r="Z135" s="564"/>
    </row>
    <row r="136">
      <c r="A136" s="564"/>
      <c r="B136" s="564"/>
      <c r="C136" s="564"/>
      <c r="D136" s="622"/>
      <c r="E136" s="564"/>
      <c r="F136" s="564"/>
      <c r="G136" s="564"/>
      <c r="H136" s="564"/>
      <c r="I136" s="564"/>
      <c r="J136" s="564"/>
      <c r="K136" s="564"/>
      <c r="L136" s="564"/>
      <c r="M136" s="564"/>
      <c r="N136" s="564"/>
      <c r="O136" s="564"/>
      <c r="P136" s="564"/>
      <c r="Q136" s="564"/>
      <c r="R136" s="564"/>
      <c r="S136" s="564"/>
      <c r="T136" s="564"/>
      <c r="U136" s="564"/>
      <c r="V136" s="564"/>
      <c r="W136" s="564"/>
      <c r="X136" s="564"/>
      <c r="Y136" s="564"/>
      <c r="Z136" s="564"/>
    </row>
    <row r="137">
      <c r="A137" s="564"/>
      <c r="B137" s="564"/>
      <c r="C137" s="564"/>
      <c r="D137" s="622"/>
      <c r="E137" s="564"/>
      <c r="F137" s="564"/>
      <c r="G137" s="564"/>
      <c r="H137" s="564"/>
      <c r="I137" s="564"/>
      <c r="J137" s="564"/>
      <c r="K137" s="564"/>
      <c r="L137" s="564"/>
      <c r="M137" s="564"/>
      <c r="N137" s="564"/>
      <c r="O137" s="564"/>
      <c r="P137" s="564"/>
      <c r="Q137" s="564"/>
      <c r="R137" s="564"/>
      <c r="S137" s="564"/>
      <c r="T137" s="564"/>
      <c r="U137" s="564"/>
      <c r="V137" s="564"/>
      <c r="W137" s="564"/>
      <c r="X137" s="564"/>
      <c r="Y137" s="564"/>
      <c r="Z137" s="564"/>
    </row>
    <row r="138">
      <c r="A138" s="564"/>
      <c r="B138" s="564"/>
      <c r="C138" s="564"/>
      <c r="D138" s="622"/>
      <c r="E138" s="564"/>
      <c r="F138" s="564"/>
      <c r="G138" s="564"/>
      <c r="H138" s="564"/>
      <c r="I138" s="564"/>
      <c r="J138" s="564"/>
      <c r="K138" s="564"/>
      <c r="L138" s="564"/>
      <c r="M138" s="564"/>
      <c r="N138" s="564"/>
      <c r="O138" s="564"/>
      <c r="P138" s="564"/>
      <c r="Q138" s="564"/>
      <c r="R138" s="564"/>
      <c r="S138" s="564"/>
      <c r="T138" s="564"/>
      <c r="U138" s="564"/>
      <c r="V138" s="564"/>
      <c r="W138" s="564"/>
      <c r="X138" s="564"/>
      <c r="Y138" s="564"/>
      <c r="Z138" s="564"/>
    </row>
    <row r="139">
      <c r="A139" s="564"/>
      <c r="B139" s="564"/>
      <c r="C139" s="564"/>
      <c r="D139" s="622"/>
      <c r="E139" s="564"/>
      <c r="F139" s="564"/>
      <c r="G139" s="564"/>
      <c r="H139" s="564"/>
      <c r="I139" s="564"/>
      <c r="J139" s="564"/>
      <c r="K139" s="564"/>
      <c r="L139" s="564"/>
      <c r="M139" s="564"/>
      <c r="N139" s="564"/>
      <c r="O139" s="564"/>
      <c r="P139" s="564"/>
      <c r="Q139" s="564"/>
      <c r="R139" s="564"/>
      <c r="S139" s="564"/>
      <c r="T139" s="564"/>
      <c r="U139" s="564"/>
      <c r="V139" s="564"/>
      <c r="W139" s="564"/>
      <c r="X139" s="564"/>
      <c r="Y139" s="564"/>
      <c r="Z139" s="564"/>
    </row>
    <row r="140">
      <c r="A140" s="564"/>
      <c r="B140" s="564"/>
      <c r="C140" s="564"/>
      <c r="D140" s="622"/>
      <c r="E140" s="564"/>
      <c r="F140" s="564"/>
      <c r="G140" s="564"/>
      <c r="H140" s="564"/>
      <c r="I140" s="564"/>
      <c r="J140" s="564"/>
      <c r="K140" s="564"/>
      <c r="L140" s="564"/>
      <c r="M140" s="564"/>
      <c r="N140" s="564"/>
      <c r="O140" s="564"/>
      <c r="P140" s="564"/>
      <c r="Q140" s="564"/>
      <c r="R140" s="564"/>
      <c r="S140" s="564"/>
      <c r="T140" s="564"/>
      <c r="U140" s="564"/>
      <c r="V140" s="564"/>
      <c r="W140" s="564"/>
      <c r="X140" s="564"/>
      <c r="Y140" s="564"/>
      <c r="Z140" s="564"/>
    </row>
    <row r="141">
      <c r="A141" s="564"/>
      <c r="B141" s="564"/>
      <c r="C141" s="564"/>
      <c r="D141" s="622"/>
      <c r="E141" s="564"/>
      <c r="F141" s="564"/>
      <c r="G141" s="564"/>
      <c r="H141" s="564"/>
      <c r="I141" s="564"/>
      <c r="J141" s="564"/>
      <c r="K141" s="564"/>
      <c r="L141" s="564"/>
      <c r="M141" s="564"/>
      <c r="N141" s="564"/>
      <c r="O141" s="564"/>
      <c r="P141" s="564"/>
      <c r="Q141" s="564"/>
      <c r="R141" s="564"/>
      <c r="S141" s="564"/>
      <c r="T141" s="564"/>
      <c r="U141" s="564"/>
      <c r="V141" s="564"/>
      <c r="W141" s="564"/>
      <c r="X141" s="564"/>
      <c r="Y141" s="564"/>
      <c r="Z141" s="564"/>
    </row>
    <row r="142">
      <c r="A142" s="564"/>
      <c r="B142" s="564"/>
      <c r="C142" s="564"/>
      <c r="D142" s="622"/>
      <c r="E142" s="564"/>
      <c r="F142" s="564"/>
      <c r="G142" s="564"/>
      <c r="H142" s="564"/>
      <c r="I142" s="564"/>
      <c r="J142" s="564"/>
      <c r="K142" s="564"/>
      <c r="L142" s="564"/>
      <c r="M142" s="564"/>
      <c r="N142" s="564"/>
      <c r="O142" s="564"/>
      <c r="P142" s="564"/>
      <c r="Q142" s="564"/>
      <c r="R142" s="564"/>
      <c r="S142" s="564"/>
      <c r="T142" s="564"/>
      <c r="U142" s="564"/>
      <c r="V142" s="564"/>
      <c r="W142" s="564"/>
      <c r="X142" s="564"/>
      <c r="Y142" s="564"/>
      <c r="Z142" s="564"/>
    </row>
    <row r="143">
      <c r="A143" s="564"/>
      <c r="B143" s="564"/>
      <c r="C143" s="564"/>
      <c r="D143" s="622"/>
      <c r="E143" s="564"/>
      <c r="F143" s="564"/>
      <c r="G143" s="564"/>
      <c r="H143" s="564"/>
      <c r="I143" s="564"/>
      <c r="J143" s="564"/>
      <c r="K143" s="564"/>
      <c r="L143" s="564"/>
      <c r="M143" s="564"/>
      <c r="N143" s="564"/>
      <c r="O143" s="564"/>
      <c r="P143" s="564"/>
      <c r="Q143" s="564"/>
      <c r="R143" s="564"/>
      <c r="S143" s="564"/>
      <c r="T143" s="564"/>
      <c r="U143" s="564"/>
      <c r="V143" s="564"/>
      <c r="W143" s="564"/>
      <c r="X143" s="564"/>
      <c r="Y143" s="564"/>
      <c r="Z143" s="564"/>
    </row>
    <row r="144">
      <c r="A144" s="564"/>
      <c r="B144" s="564"/>
      <c r="C144" s="564"/>
      <c r="D144" s="622"/>
      <c r="E144" s="564"/>
      <c r="F144" s="564"/>
      <c r="G144" s="564"/>
      <c r="H144" s="564"/>
      <c r="I144" s="564"/>
      <c r="J144" s="564"/>
      <c r="K144" s="564"/>
      <c r="L144" s="564"/>
      <c r="M144" s="564"/>
      <c r="N144" s="564"/>
      <c r="O144" s="564"/>
      <c r="P144" s="564"/>
      <c r="Q144" s="564"/>
      <c r="R144" s="564"/>
      <c r="S144" s="564"/>
      <c r="T144" s="564"/>
      <c r="U144" s="564"/>
      <c r="V144" s="564"/>
      <c r="W144" s="564"/>
      <c r="X144" s="564"/>
      <c r="Y144" s="564"/>
      <c r="Z144" s="564"/>
    </row>
    <row r="145">
      <c r="A145" s="564"/>
      <c r="B145" s="564"/>
      <c r="C145" s="564"/>
      <c r="D145" s="622"/>
      <c r="E145" s="564"/>
      <c r="F145" s="564"/>
      <c r="G145" s="564"/>
      <c r="H145" s="564"/>
      <c r="I145" s="564"/>
      <c r="J145" s="564"/>
      <c r="K145" s="564"/>
      <c r="L145" s="564"/>
      <c r="M145" s="564"/>
      <c r="N145" s="564"/>
      <c r="O145" s="564"/>
      <c r="P145" s="564"/>
      <c r="Q145" s="564"/>
      <c r="R145" s="564"/>
      <c r="S145" s="564"/>
      <c r="T145" s="564"/>
      <c r="U145" s="564"/>
      <c r="V145" s="564"/>
      <c r="W145" s="564"/>
      <c r="X145" s="564"/>
      <c r="Y145" s="564"/>
      <c r="Z145" s="564"/>
    </row>
    <row r="146">
      <c r="A146" s="564"/>
      <c r="B146" s="564"/>
      <c r="C146" s="564"/>
      <c r="D146" s="622"/>
      <c r="E146" s="564"/>
      <c r="F146" s="564"/>
      <c r="G146" s="564"/>
      <c r="H146" s="564"/>
      <c r="I146" s="564"/>
      <c r="J146" s="564"/>
      <c r="K146" s="564"/>
      <c r="L146" s="564"/>
      <c r="M146" s="564"/>
      <c r="N146" s="564"/>
      <c r="O146" s="564"/>
      <c r="P146" s="564"/>
      <c r="Q146" s="564"/>
      <c r="R146" s="564"/>
      <c r="S146" s="564"/>
      <c r="T146" s="564"/>
      <c r="U146" s="564"/>
      <c r="V146" s="564"/>
      <c r="W146" s="564"/>
      <c r="X146" s="564"/>
      <c r="Y146" s="564"/>
      <c r="Z146" s="564"/>
    </row>
    <row r="147">
      <c r="A147" s="564"/>
      <c r="B147" s="564"/>
      <c r="C147" s="564"/>
      <c r="D147" s="622"/>
      <c r="E147" s="564"/>
      <c r="F147" s="564"/>
      <c r="G147" s="564"/>
      <c r="H147" s="564"/>
      <c r="I147" s="564"/>
      <c r="J147" s="564"/>
      <c r="K147" s="564"/>
      <c r="L147" s="564"/>
      <c r="M147" s="564"/>
      <c r="N147" s="564"/>
      <c r="O147" s="564"/>
      <c r="P147" s="564"/>
      <c r="Q147" s="564"/>
      <c r="R147" s="564"/>
      <c r="S147" s="564"/>
      <c r="T147" s="564"/>
      <c r="U147" s="564"/>
      <c r="V147" s="564"/>
      <c r="W147" s="564"/>
      <c r="X147" s="564"/>
      <c r="Y147" s="564"/>
      <c r="Z147" s="564"/>
    </row>
    <row r="148">
      <c r="A148" s="564"/>
      <c r="B148" s="564"/>
      <c r="C148" s="564"/>
      <c r="D148" s="622"/>
      <c r="E148" s="564"/>
      <c r="F148" s="564"/>
      <c r="G148" s="564"/>
      <c r="H148" s="564"/>
      <c r="I148" s="564"/>
      <c r="J148" s="564"/>
      <c r="K148" s="564"/>
      <c r="L148" s="564"/>
      <c r="M148" s="564"/>
      <c r="N148" s="564"/>
      <c r="O148" s="564"/>
      <c r="P148" s="564"/>
      <c r="Q148" s="564"/>
      <c r="R148" s="564"/>
      <c r="S148" s="564"/>
      <c r="T148" s="564"/>
      <c r="U148" s="564"/>
      <c r="V148" s="564"/>
      <c r="W148" s="564"/>
      <c r="X148" s="564"/>
      <c r="Y148" s="564"/>
      <c r="Z148" s="564"/>
    </row>
    <row r="149">
      <c r="A149" s="564"/>
      <c r="B149" s="564"/>
      <c r="C149" s="564"/>
      <c r="D149" s="622"/>
      <c r="E149" s="564"/>
      <c r="F149" s="564"/>
      <c r="G149" s="564"/>
      <c r="H149" s="564"/>
      <c r="I149" s="564"/>
      <c r="J149" s="564"/>
      <c r="K149" s="564"/>
      <c r="L149" s="564"/>
      <c r="M149" s="564"/>
      <c r="N149" s="564"/>
      <c r="O149" s="564"/>
      <c r="P149" s="564"/>
      <c r="Q149" s="564"/>
      <c r="R149" s="564"/>
      <c r="S149" s="564"/>
      <c r="T149" s="564"/>
      <c r="U149" s="564"/>
      <c r="V149" s="564"/>
      <c r="W149" s="564"/>
      <c r="X149" s="564"/>
      <c r="Y149" s="564"/>
      <c r="Z149" s="564"/>
    </row>
    <row r="150">
      <c r="A150" s="564"/>
      <c r="B150" s="564"/>
      <c r="C150" s="564"/>
      <c r="D150" s="622"/>
      <c r="E150" s="564"/>
      <c r="F150" s="564"/>
      <c r="G150" s="564"/>
      <c r="H150" s="564"/>
      <c r="I150" s="564"/>
      <c r="J150" s="564"/>
      <c r="K150" s="564"/>
      <c r="L150" s="564"/>
      <c r="M150" s="564"/>
      <c r="N150" s="564"/>
      <c r="O150" s="564"/>
      <c r="P150" s="564"/>
      <c r="Q150" s="564"/>
      <c r="R150" s="564"/>
      <c r="S150" s="564"/>
      <c r="T150" s="564"/>
      <c r="U150" s="564"/>
      <c r="V150" s="564"/>
      <c r="W150" s="564"/>
      <c r="X150" s="564"/>
      <c r="Y150" s="564"/>
      <c r="Z150" s="564"/>
    </row>
    <row r="151">
      <c r="A151" s="564"/>
      <c r="B151" s="564"/>
      <c r="C151" s="564"/>
      <c r="D151" s="622"/>
      <c r="E151" s="564"/>
      <c r="F151" s="564"/>
      <c r="G151" s="564"/>
      <c r="H151" s="564"/>
      <c r="I151" s="564"/>
      <c r="J151" s="564"/>
      <c r="K151" s="564"/>
      <c r="L151" s="564"/>
      <c r="M151" s="564"/>
      <c r="N151" s="564"/>
      <c r="O151" s="564"/>
      <c r="P151" s="564"/>
      <c r="Q151" s="564"/>
      <c r="R151" s="564"/>
      <c r="S151" s="564"/>
      <c r="T151" s="564"/>
      <c r="U151" s="564"/>
      <c r="V151" s="564"/>
      <c r="W151" s="564"/>
      <c r="X151" s="564"/>
      <c r="Y151" s="564"/>
      <c r="Z151" s="564"/>
    </row>
    <row r="152">
      <c r="A152" s="564"/>
      <c r="B152" s="564"/>
      <c r="C152" s="564"/>
      <c r="D152" s="622"/>
      <c r="E152" s="564"/>
      <c r="F152" s="564"/>
      <c r="G152" s="564"/>
      <c r="H152" s="564"/>
      <c r="I152" s="564"/>
      <c r="J152" s="564"/>
      <c r="K152" s="564"/>
      <c r="L152" s="564"/>
      <c r="M152" s="564"/>
      <c r="N152" s="564"/>
      <c r="O152" s="564"/>
      <c r="P152" s="564"/>
      <c r="Q152" s="564"/>
      <c r="R152" s="564"/>
      <c r="S152" s="564"/>
      <c r="T152" s="564"/>
      <c r="U152" s="564"/>
      <c r="V152" s="564"/>
      <c r="W152" s="564"/>
      <c r="X152" s="564"/>
      <c r="Y152" s="564"/>
      <c r="Z152" s="564"/>
    </row>
    <row r="153">
      <c r="A153" s="564"/>
      <c r="B153" s="564"/>
      <c r="C153" s="564"/>
      <c r="D153" s="622"/>
      <c r="E153" s="564"/>
      <c r="F153" s="564"/>
      <c r="G153" s="564"/>
      <c r="H153" s="564"/>
      <c r="I153" s="564"/>
      <c r="J153" s="564"/>
      <c r="K153" s="564"/>
      <c r="L153" s="564"/>
      <c r="M153" s="564"/>
      <c r="N153" s="564"/>
      <c r="O153" s="564"/>
      <c r="P153" s="564"/>
      <c r="Q153" s="564"/>
      <c r="R153" s="564"/>
      <c r="S153" s="564"/>
      <c r="T153" s="564"/>
      <c r="U153" s="564"/>
      <c r="V153" s="564"/>
      <c r="W153" s="564"/>
      <c r="X153" s="564"/>
      <c r="Y153" s="564"/>
      <c r="Z153" s="564"/>
    </row>
    <row r="154">
      <c r="A154" s="564"/>
      <c r="B154" s="564"/>
      <c r="C154" s="564"/>
      <c r="D154" s="622"/>
      <c r="E154" s="564"/>
      <c r="F154" s="564"/>
      <c r="G154" s="564"/>
      <c r="H154" s="564"/>
      <c r="I154" s="564"/>
      <c r="J154" s="564"/>
      <c r="K154" s="564"/>
      <c r="L154" s="564"/>
      <c r="M154" s="564"/>
      <c r="N154" s="564"/>
      <c r="O154" s="564"/>
      <c r="P154" s="564"/>
      <c r="Q154" s="564"/>
      <c r="R154" s="564"/>
      <c r="S154" s="564"/>
      <c r="T154" s="564"/>
      <c r="U154" s="564"/>
      <c r="V154" s="564"/>
      <c r="W154" s="564"/>
      <c r="X154" s="564"/>
      <c r="Y154" s="564"/>
      <c r="Z154" s="564"/>
    </row>
    <row r="155">
      <c r="A155" s="564"/>
      <c r="B155" s="564"/>
      <c r="C155" s="564"/>
      <c r="D155" s="622"/>
      <c r="E155" s="564"/>
      <c r="F155" s="564"/>
      <c r="G155" s="564"/>
      <c r="H155" s="564"/>
      <c r="I155" s="564"/>
      <c r="J155" s="564"/>
      <c r="K155" s="564"/>
      <c r="L155" s="564"/>
      <c r="M155" s="564"/>
      <c r="N155" s="564"/>
      <c r="O155" s="564"/>
      <c r="P155" s="564"/>
      <c r="Q155" s="564"/>
      <c r="R155" s="564"/>
      <c r="S155" s="564"/>
      <c r="T155" s="564"/>
      <c r="U155" s="564"/>
      <c r="V155" s="564"/>
      <c r="W155" s="564"/>
      <c r="X155" s="564"/>
      <c r="Y155" s="564"/>
      <c r="Z155" s="564"/>
    </row>
    <row r="156">
      <c r="A156" s="564"/>
      <c r="B156" s="564"/>
      <c r="C156" s="564"/>
      <c r="D156" s="622"/>
      <c r="E156" s="564"/>
      <c r="F156" s="564"/>
      <c r="G156" s="564"/>
      <c r="H156" s="564"/>
      <c r="I156" s="564"/>
      <c r="J156" s="564"/>
      <c r="K156" s="564"/>
      <c r="L156" s="564"/>
      <c r="M156" s="564"/>
      <c r="N156" s="564"/>
      <c r="O156" s="564"/>
      <c r="P156" s="564"/>
      <c r="Q156" s="564"/>
      <c r="R156" s="564"/>
      <c r="S156" s="564"/>
      <c r="T156" s="564"/>
      <c r="U156" s="564"/>
      <c r="V156" s="564"/>
      <c r="W156" s="564"/>
      <c r="X156" s="564"/>
      <c r="Y156" s="564"/>
      <c r="Z156" s="564"/>
    </row>
    <row r="157">
      <c r="A157" s="564"/>
      <c r="B157" s="564"/>
      <c r="C157" s="564"/>
      <c r="D157" s="622"/>
      <c r="E157" s="564"/>
      <c r="F157" s="564"/>
      <c r="G157" s="564"/>
      <c r="H157" s="564"/>
      <c r="I157" s="564"/>
      <c r="J157" s="564"/>
      <c r="K157" s="564"/>
      <c r="L157" s="564"/>
      <c r="M157" s="564"/>
      <c r="N157" s="564"/>
      <c r="O157" s="564"/>
      <c r="P157" s="564"/>
      <c r="Q157" s="564"/>
      <c r="R157" s="564"/>
      <c r="S157" s="564"/>
      <c r="T157" s="564"/>
      <c r="U157" s="564"/>
      <c r="V157" s="564"/>
      <c r="W157" s="564"/>
      <c r="X157" s="564"/>
      <c r="Y157" s="564"/>
      <c r="Z157" s="564"/>
    </row>
    <row r="158">
      <c r="A158" s="564"/>
      <c r="B158" s="564"/>
      <c r="C158" s="564"/>
      <c r="D158" s="622"/>
      <c r="E158" s="564"/>
      <c r="F158" s="564"/>
      <c r="G158" s="564"/>
      <c r="H158" s="564"/>
      <c r="I158" s="564"/>
      <c r="J158" s="564"/>
      <c r="K158" s="564"/>
      <c r="L158" s="564"/>
      <c r="M158" s="564"/>
      <c r="N158" s="564"/>
      <c r="O158" s="564"/>
      <c r="P158" s="564"/>
      <c r="Q158" s="564"/>
      <c r="R158" s="564"/>
      <c r="S158" s="564"/>
      <c r="T158" s="564"/>
      <c r="U158" s="564"/>
      <c r="V158" s="564"/>
      <c r="W158" s="564"/>
      <c r="X158" s="564"/>
      <c r="Y158" s="564"/>
      <c r="Z158" s="564"/>
    </row>
    <row r="159">
      <c r="A159" s="564"/>
      <c r="B159" s="564"/>
      <c r="C159" s="564"/>
      <c r="D159" s="622"/>
      <c r="E159" s="564"/>
      <c r="F159" s="564"/>
      <c r="G159" s="564"/>
      <c r="H159" s="564"/>
      <c r="I159" s="564"/>
      <c r="J159" s="564"/>
      <c r="K159" s="564"/>
      <c r="L159" s="564"/>
      <c r="M159" s="564"/>
      <c r="N159" s="564"/>
      <c r="O159" s="564"/>
      <c r="P159" s="564"/>
      <c r="Q159" s="564"/>
      <c r="R159" s="564"/>
      <c r="S159" s="564"/>
      <c r="T159" s="564"/>
      <c r="U159" s="564"/>
      <c r="V159" s="564"/>
      <c r="W159" s="564"/>
      <c r="X159" s="564"/>
      <c r="Y159" s="564"/>
      <c r="Z159" s="564"/>
    </row>
    <row r="160">
      <c r="A160" s="564"/>
      <c r="B160" s="564"/>
      <c r="C160" s="564"/>
      <c r="D160" s="622"/>
      <c r="E160" s="564"/>
      <c r="F160" s="564"/>
      <c r="G160" s="564"/>
      <c r="H160" s="564"/>
      <c r="I160" s="564"/>
      <c r="J160" s="564"/>
      <c r="K160" s="564"/>
      <c r="L160" s="564"/>
      <c r="M160" s="564"/>
      <c r="N160" s="564"/>
      <c r="O160" s="564"/>
      <c r="P160" s="564"/>
      <c r="Q160" s="564"/>
      <c r="R160" s="564"/>
      <c r="S160" s="564"/>
      <c r="T160" s="564"/>
      <c r="U160" s="564"/>
      <c r="V160" s="564"/>
      <c r="W160" s="564"/>
      <c r="X160" s="564"/>
      <c r="Y160" s="564"/>
      <c r="Z160" s="564"/>
    </row>
    <row r="161">
      <c r="A161" s="564"/>
      <c r="B161" s="564"/>
      <c r="C161" s="564"/>
      <c r="D161" s="622"/>
      <c r="E161" s="564"/>
      <c r="F161" s="564"/>
      <c r="G161" s="564"/>
      <c r="H161" s="564"/>
      <c r="I161" s="564"/>
      <c r="J161" s="564"/>
      <c r="K161" s="564"/>
      <c r="L161" s="564"/>
      <c r="M161" s="564"/>
      <c r="N161" s="564"/>
      <c r="O161" s="564"/>
      <c r="P161" s="564"/>
      <c r="Q161" s="564"/>
      <c r="R161" s="564"/>
      <c r="S161" s="564"/>
      <c r="T161" s="564"/>
      <c r="U161" s="564"/>
      <c r="V161" s="564"/>
      <c r="W161" s="564"/>
      <c r="X161" s="564"/>
      <c r="Y161" s="564"/>
      <c r="Z161" s="564"/>
    </row>
    <row r="162">
      <c r="A162" s="564"/>
      <c r="B162" s="564"/>
      <c r="C162" s="564"/>
      <c r="D162" s="622"/>
      <c r="E162" s="564"/>
      <c r="F162" s="564"/>
      <c r="G162" s="564"/>
      <c r="H162" s="564"/>
      <c r="I162" s="564"/>
      <c r="J162" s="564"/>
      <c r="K162" s="564"/>
      <c r="L162" s="564"/>
      <c r="M162" s="564"/>
      <c r="N162" s="564"/>
      <c r="O162" s="564"/>
      <c r="P162" s="564"/>
      <c r="Q162" s="564"/>
      <c r="R162" s="564"/>
      <c r="S162" s="564"/>
      <c r="T162" s="564"/>
      <c r="U162" s="564"/>
      <c r="V162" s="564"/>
      <c r="W162" s="564"/>
      <c r="X162" s="564"/>
      <c r="Y162" s="564"/>
      <c r="Z162" s="564"/>
    </row>
    <row r="163">
      <c r="A163" s="564"/>
      <c r="B163" s="564"/>
      <c r="C163" s="564"/>
      <c r="D163" s="622"/>
      <c r="E163" s="564"/>
      <c r="F163" s="564"/>
      <c r="G163" s="564"/>
      <c r="H163" s="564"/>
      <c r="I163" s="564"/>
      <c r="J163" s="564"/>
      <c r="K163" s="564"/>
      <c r="L163" s="564"/>
      <c r="M163" s="564"/>
      <c r="N163" s="564"/>
      <c r="O163" s="564"/>
      <c r="P163" s="564"/>
      <c r="Q163" s="564"/>
      <c r="R163" s="564"/>
      <c r="S163" s="564"/>
      <c r="T163" s="564"/>
      <c r="U163" s="564"/>
      <c r="V163" s="564"/>
      <c r="W163" s="564"/>
      <c r="X163" s="564"/>
      <c r="Y163" s="564"/>
      <c r="Z163" s="564"/>
    </row>
    <row r="164">
      <c r="A164" s="564"/>
      <c r="B164" s="564"/>
      <c r="C164" s="564"/>
      <c r="D164" s="622"/>
      <c r="E164" s="564"/>
      <c r="F164" s="564"/>
      <c r="G164" s="564"/>
      <c r="H164" s="564"/>
      <c r="I164" s="564"/>
      <c r="J164" s="564"/>
      <c r="K164" s="564"/>
      <c r="L164" s="564"/>
      <c r="M164" s="564"/>
      <c r="N164" s="564"/>
      <c r="O164" s="564"/>
      <c r="P164" s="564"/>
      <c r="Q164" s="564"/>
      <c r="R164" s="564"/>
      <c r="S164" s="564"/>
      <c r="T164" s="564"/>
      <c r="U164" s="564"/>
      <c r="V164" s="564"/>
      <c r="W164" s="564"/>
      <c r="X164" s="564"/>
      <c r="Y164" s="564"/>
      <c r="Z164" s="564"/>
    </row>
    <row r="165">
      <c r="A165" s="564"/>
      <c r="B165" s="564"/>
      <c r="C165" s="564"/>
      <c r="D165" s="622"/>
      <c r="E165" s="564"/>
      <c r="F165" s="564"/>
      <c r="G165" s="564"/>
      <c r="H165" s="564"/>
      <c r="I165" s="564"/>
      <c r="J165" s="564"/>
      <c r="K165" s="564"/>
      <c r="L165" s="564"/>
      <c r="M165" s="564"/>
      <c r="N165" s="564"/>
      <c r="O165" s="564"/>
      <c r="P165" s="564"/>
      <c r="Q165" s="564"/>
      <c r="R165" s="564"/>
      <c r="S165" s="564"/>
      <c r="T165" s="564"/>
      <c r="U165" s="564"/>
      <c r="V165" s="564"/>
      <c r="W165" s="564"/>
      <c r="X165" s="564"/>
      <c r="Y165" s="564"/>
      <c r="Z165" s="564"/>
    </row>
    <row r="166">
      <c r="A166" s="564"/>
      <c r="B166" s="564"/>
      <c r="C166" s="564"/>
      <c r="D166" s="622"/>
      <c r="E166" s="564"/>
      <c r="F166" s="564"/>
      <c r="G166" s="564"/>
      <c r="H166" s="564"/>
      <c r="I166" s="564"/>
      <c r="J166" s="564"/>
      <c r="K166" s="564"/>
      <c r="L166" s="564"/>
      <c r="M166" s="564"/>
      <c r="N166" s="564"/>
      <c r="O166" s="564"/>
      <c r="P166" s="564"/>
      <c r="Q166" s="564"/>
      <c r="R166" s="564"/>
      <c r="S166" s="564"/>
      <c r="T166" s="564"/>
      <c r="U166" s="564"/>
      <c r="V166" s="564"/>
      <c r="W166" s="564"/>
      <c r="X166" s="564"/>
      <c r="Y166" s="564"/>
      <c r="Z166" s="564"/>
    </row>
    <row r="167">
      <c r="A167" s="564"/>
      <c r="B167" s="564"/>
      <c r="C167" s="564"/>
      <c r="D167" s="622"/>
      <c r="E167" s="564"/>
      <c r="F167" s="564"/>
      <c r="G167" s="564"/>
      <c r="H167" s="564"/>
      <c r="I167" s="564"/>
      <c r="J167" s="564"/>
      <c r="K167" s="564"/>
      <c r="L167" s="564"/>
      <c r="M167" s="564"/>
      <c r="N167" s="564"/>
      <c r="O167" s="564"/>
      <c r="P167" s="564"/>
      <c r="Q167" s="564"/>
      <c r="R167" s="564"/>
      <c r="S167" s="564"/>
      <c r="T167" s="564"/>
      <c r="U167" s="564"/>
      <c r="V167" s="564"/>
      <c r="W167" s="564"/>
      <c r="X167" s="564"/>
      <c r="Y167" s="564"/>
      <c r="Z167" s="564"/>
    </row>
    <row r="168">
      <c r="A168" s="564"/>
      <c r="B168" s="564"/>
      <c r="C168" s="564"/>
      <c r="D168" s="622"/>
      <c r="E168" s="564"/>
      <c r="F168" s="564"/>
      <c r="G168" s="564"/>
      <c r="H168" s="564"/>
      <c r="I168" s="564"/>
      <c r="J168" s="564"/>
      <c r="K168" s="564"/>
      <c r="L168" s="564"/>
      <c r="M168" s="564"/>
      <c r="N168" s="564"/>
      <c r="O168" s="564"/>
      <c r="P168" s="564"/>
      <c r="Q168" s="564"/>
      <c r="R168" s="564"/>
      <c r="S168" s="564"/>
      <c r="T168" s="564"/>
      <c r="U168" s="564"/>
      <c r="V168" s="564"/>
      <c r="W168" s="564"/>
      <c r="X168" s="564"/>
      <c r="Y168" s="564"/>
      <c r="Z168" s="564"/>
    </row>
    <row r="169">
      <c r="A169" s="564"/>
      <c r="B169" s="564"/>
      <c r="C169" s="564"/>
      <c r="D169" s="622"/>
      <c r="E169" s="564"/>
      <c r="F169" s="564"/>
      <c r="G169" s="564"/>
      <c r="H169" s="564"/>
      <c r="I169" s="564"/>
      <c r="J169" s="564"/>
      <c r="K169" s="564"/>
      <c r="L169" s="564"/>
      <c r="M169" s="564"/>
      <c r="N169" s="564"/>
      <c r="O169" s="564"/>
      <c r="P169" s="564"/>
      <c r="Q169" s="564"/>
      <c r="R169" s="564"/>
      <c r="S169" s="564"/>
      <c r="T169" s="564"/>
      <c r="U169" s="564"/>
      <c r="V169" s="564"/>
      <c r="W169" s="564"/>
      <c r="X169" s="564"/>
      <c r="Y169" s="564"/>
      <c r="Z169" s="564"/>
    </row>
    <row r="170">
      <c r="A170" s="564"/>
      <c r="B170" s="564"/>
      <c r="C170" s="564"/>
      <c r="D170" s="622"/>
      <c r="E170" s="564"/>
      <c r="F170" s="564"/>
      <c r="G170" s="564"/>
      <c r="H170" s="564"/>
      <c r="I170" s="564"/>
      <c r="J170" s="564"/>
      <c r="K170" s="564"/>
      <c r="L170" s="564"/>
      <c r="M170" s="564"/>
      <c r="N170" s="564"/>
      <c r="O170" s="564"/>
      <c r="P170" s="564"/>
      <c r="Q170" s="564"/>
      <c r="R170" s="564"/>
      <c r="S170" s="564"/>
      <c r="T170" s="564"/>
      <c r="U170" s="564"/>
      <c r="V170" s="564"/>
      <c r="W170" s="564"/>
      <c r="X170" s="564"/>
      <c r="Y170" s="564"/>
      <c r="Z170" s="564"/>
    </row>
    <row r="171">
      <c r="A171" s="564"/>
      <c r="B171" s="564"/>
      <c r="C171" s="564"/>
      <c r="D171" s="622"/>
      <c r="E171" s="564"/>
      <c r="F171" s="564"/>
      <c r="G171" s="564"/>
      <c r="H171" s="564"/>
      <c r="I171" s="564"/>
      <c r="J171" s="564"/>
      <c r="K171" s="564"/>
      <c r="L171" s="564"/>
      <c r="M171" s="564"/>
      <c r="N171" s="564"/>
      <c r="O171" s="564"/>
      <c r="P171" s="564"/>
      <c r="Q171" s="564"/>
      <c r="R171" s="564"/>
      <c r="S171" s="564"/>
      <c r="T171" s="564"/>
      <c r="U171" s="564"/>
      <c r="V171" s="564"/>
      <c r="W171" s="564"/>
      <c r="X171" s="564"/>
      <c r="Y171" s="564"/>
      <c r="Z171" s="564"/>
    </row>
    <row r="172">
      <c r="A172" s="564"/>
      <c r="B172" s="564"/>
      <c r="C172" s="564"/>
      <c r="D172" s="622"/>
      <c r="E172" s="564"/>
      <c r="F172" s="564"/>
      <c r="G172" s="564"/>
      <c r="H172" s="564"/>
      <c r="I172" s="564"/>
      <c r="J172" s="564"/>
      <c r="K172" s="564"/>
      <c r="L172" s="564"/>
      <c r="M172" s="564"/>
      <c r="N172" s="564"/>
      <c r="O172" s="564"/>
      <c r="P172" s="564"/>
      <c r="Q172" s="564"/>
      <c r="R172" s="564"/>
      <c r="S172" s="564"/>
      <c r="T172" s="564"/>
      <c r="U172" s="564"/>
      <c r="V172" s="564"/>
      <c r="W172" s="564"/>
      <c r="X172" s="564"/>
      <c r="Y172" s="564"/>
      <c r="Z172" s="564"/>
    </row>
    <row r="173">
      <c r="A173" s="564"/>
      <c r="B173" s="564"/>
      <c r="C173" s="564"/>
      <c r="D173" s="622"/>
      <c r="E173" s="564"/>
      <c r="F173" s="564"/>
      <c r="G173" s="564"/>
      <c r="H173" s="564"/>
      <c r="I173" s="564"/>
      <c r="J173" s="564"/>
      <c r="K173" s="564"/>
      <c r="L173" s="564"/>
      <c r="M173" s="564"/>
      <c r="N173" s="564"/>
      <c r="O173" s="564"/>
      <c r="P173" s="564"/>
      <c r="Q173" s="564"/>
      <c r="R173" s="564"/>
      <c r="S173" s="564"/>
      <c r="T173" s="564"/>
      <c r="U173" s="564"/>
      <c r="V173" s="564"/>
      <c r="W173" s="564"/>
      <c r="X173" s="564"/>
      <c r="Y173" s="564"/>
      <c r="Z173" s="564"/>
    </row>
    <row r="174">
      <c r="A174" s="564"/>
      <c r="B174" s="564"/>
      <c r="C174" s="564"/>
      <c r="D174" s="622"/>
      <c r="E174" s="564"/>
      <c r="F174" s="564"/>
      <c r="G174" s="564"/>
      <c r="H174" s="564"/>
      <c r="I174" s="564"/>
      <c r="J174" s="564"/>
      <c r="K174" s="564"/>
      <c r="L174" s="564"/>
      <c r="M174" s="564"/>
      <c r="N174" s="564"/>
      <c r="O174" s="564"/>
      <c r="P174" s="564"/>
      <c r="Q174" s="564"/>
      <c r="R174" s="564"/>
      <c r="S174" s="564"/>
      <c r="T174" s="564"/>
      <c r="U174" s="564"/>
      <c r="V174" s="564"/>
      <c r="W174" s="564"/>
      <c r="X174" s="564"/>
      <c r="Y174" s="564"/>
      <c r="Z174" s="564"/>
    </row>
    <row r="175">
      <c r="A175" s="564"/>
      <c r="B175" s="564"/>
      <c r="C175" s="564"/>
      <c r="D175" s="622"/>
      <c r="E175" s="564"/>
      <c r="F175" s="564"/>
      <c r="G175" s="564"/>
      <c r="H175" s="564"/>
      <c r="I175" s="564"/>
      <c r="J175" s="564"/>
      <c r="K175" s="564"/>
      <c r="L175" s="564"/>
      <c r="M175" s="564"/>
      <c r="N175" s="564"/>
      <c r="O175" s="564"/>
      <c r="P175" s="564"/>
      <c r="Q175" s="564"/>
      <c r="R175" s="564"/>
      <c r="S175" s="564"/>
      <c r="T175" s="564"/>
      <c r="U175" s="564"/>
      <c r="V175" s="564"/>
      <c r="W175" s="564"/>
      <c r="X175" s="564"/>
      <c r="Y175" s="564"/>
      <c r="Z175" s="564"/>
    </row>
    <row r="176">
      <c r="A176" s="564"/>
      <c r="B176" s="564"/>
      <c r="C176" s="564"/>
      <c r="D176" s="622"/>
      <c r="E176" s="564"/>
      <c r="F176" s="564"/>
      <c r="G176" s="564"/>
      <c r="H176" s="564"/>
      <c r="I176" s="564"/>
      <c r="J176" s="564"/>
      <c r="K176" s="564"/>
      <c r="L176" s="564"/>
      <c r="M176" s="564"/>
      <c r="N176" s="564"/>
      <c r="O176" s="564"/>
      <c r="P176" s="564"/>
      <c r="Q176" s="564"/>
      <c r="R176" s="564"/>
      <c r="S176" s="564"/>
      <c r="T176" s="564"/>
      <c r="U176" s="564"/>
      <c r="V176" s="564"/>
      <c r="W176" s="564"/>
      <c r="X176" s="564"/>
      <c r="Y176" s="564"/>
      <c r="Z176" s="564"/>
    </row>
    <row r="177">
      <c r="A177" s="564"/>
      <c r="B177" s="564"/>
      <c r="C177" s="564"/>
      <c r="D177" s="622"/>
      <c r="E177" s="564"/>
      <c r="F177" s="564"/>
      <c r="G177" s="564"/>
      <c r="H177" s="564"/>
      <c r="I177" s="564"/>
      <c r="J177" s="564"/>
      <c r="K177" s="564"/>
      <c r="L177" s="564"/>
      <c r="M177" s="564"/>
      <c r="N177" s="564"/>
      <c r="O177" s="564"/>
      <c r="P177" s="564"/>
      <c r="Q177" s="564"/>
      <c r="R177" s="564"/>
      <c r="S177" s="564"/>
      <c r="T177" s="564"/>
      <c r="U177" s="564"/>
      <c r="V177" s="564"/>
      <c r="W177" s="564"/>
      <c r="X177" s="564"/>
      <c r="Y177" s="564"/>
      <c r="Z177" s="564"/>
    </row>
    <row r="178">
      <c r="A178" s="564"/>
      <c r="B178" s="564"/>
      <c r="C178" s="564"/>
      <c r="D178" s="622"/>
      <c r="E178" s="564"/>
      <c r="F178" s="564"/>
      <c r="G178" s="564"/>
      <c r="H178" s="564"/>
      <c r="I178" s="564"/>
      <c r="J178" s="564"/>
      <c r="K178" s="564"/>
      <c r="L178" s="564"/>
      <c r="M178" s="564"/>
      <c r="N178" s="564"/>
      <c r="O178" s="564"/>
      <c r="P178" s="564"/>
      <c r="Q178" s="564"/>
      <c r="R178" s="564"/>
      <c r="S178" s="564"/>
      <c r="T178" s="564"/>
      <c r="U178" s="564"/>
      <c r="V178" s="564"/>
      <c r="W178" s="564"/>
      <c r="X178" s="564"/>
      <c r="Y178" s="564"/>
      <c r="Z178" s="564"/>
    </row>
    <row r="179">
      <c r="A179" s="564"/>
      <c r="B179" s="564"/>
      <c r="C179" s="564"/>
      <c r="D179" s="622"/>
      <c r="E179" s="564"/>
      <c r="F179" s="564"/>
      <c r="G179" s="564"/>
      <c r="H179" s="564"/>
      <c r="I179" s="564"/>
      <c r="J179" s="564"/>
      <c r="K179" s="564"/>
      <c r="L179" s="564"/>
      <c r="M179" s="564"/>
      <c r="N179" s="564"/>
      <c r="O179" s="564"/>
      <c r="P179" s="564"/>
      <c r="Q179" s="564"/>
      <c r="R179" s="564"/>
      <c r="S179" s="564"/>
      <c r="T179" s="564"/>
      <c r="U179" s="564"/>
      <c r="V179" s="564"/>
      <c r="W179" s="564"/>
      <c r="X179" s="564"/>
      <c r="Y179" s="564"/>
      <c r="Z179" s="564"/>
    </row>
    <row r="180">
      <c r="A180" s="564"/>
      <c r="B180" s="564"/>
      <c r="C180" s="564"/>
      <c r="D180" s="622"/>
      <c r="E180" s="564"/>
      <c r="F180" s="564"/>
      <c r="G180" s="564"/>
      <c r="H180" s="564"/>
      <c r="I180" s="564"/>
      <c r="J180" s="564"/>
      <c r="K180" s="564"/>
      <c r="L180" s="564"/>
      <c r="M180" s="564"/>
      <c r="N180" s="564"/>
      <c r="O180" s="564"/>
      <c r="P180" s="564"/>
      <c r="Q180" s="564"/>
      <c r="R180" s="564"/>
      <c r="S180" s="564"/>
      <c r="T180" s="564"/>
      <c r="U180" s="564"/>
      <c r="V180" s="564"/>
      <c r="W180" s="564"/>
      <c r="X180" s="564"/>
      <c r="Y180" s="564"/>
      <c r="Z180" s="564"/>
    </row>
    <row r="181">
      <c r="A181" s="564"/>
      <c r="B181" s="564"/>
      <c r="C181" s="564"/>
      <c r="D181" s="622"/>
      <c r="E181" s="564"/>
      <c r="F181" s="564"/>
      <c r="G181" s="564"/>
      <c r="H181" s="564"/>
      <c r="I181" s="564"/>
      <c r="J181" s="564"/>
      <c r="K181" s="564"/>
      <c r="L181" s="564"/>
      <c r="M181" s="564"/>
      <c r="N181" s="564"/>
      <c r="O181" s="564"/>
      <c r="P181" s="564"/>
      <c r="Q181" s="564"/>
      <c r="R181" s="564"/>
      <c r="S181" s="564"/>
      <c r="T181" s="564"/>
      <c r="U181" s="564"/>
      <c r="V181" s="564"/>
      <c r="W181" s="564"/>
      <c r="X181" s="564"/>
      <c r="Y181" s="564"/>
      <c r="Z181" s="564"/>
    </row>
    <row r="182">
      <c r="A182" s="564"/>
      <c r="B182" s="564"/>
      <c r="C182" s="564"/>
      <c r="D182" s="622"/>
      <c r="E182" s="564"/>
      <c r="F182" s="564"/>
      <c r="G182" s="564"/>
      <c r="H182" s="564"/>
      <c r="I182" s="564"/>
      <c r="J182" s="564"/>
      <c r="K182" s="564"/>
      <c r="L182" s="564"/>
      <c r="M182" s="564"/>
      <c r="N182" s="564"/>
      <c r="O182" s="564"/>
      <c r="P182" s="564"/>
      <c r="Q182" s="564"/>
      <c r="R182" s="564"/>
      <c r="S182" s="564"/>
      <c r="T182" s="564"/>
      <c r="U182" s="564"/>
      <c r="V182" s="564"/>
      <c r="W182" s="564"/>
      <c r="X182" s="564"/>
      <c r="Y182" s="564"/>
      <c r="Z182" s="564"/>
    </row>
    <row r="183">
      <c r="A183" s="564"/>
      <c r="B183" s="564"/>
      <c r="C183" s="564"/>
      <c r="D183" s="622"/>
      <c r="E183" s="564"/>
      <c r="F183" s="564"/>
      <c r="G183" s="564"/>
      <c r="H183" s="564"/>
      <c r="I183" s="564"/>
      <c r="J183" s="564"/>
      <c r="K183" s="564"/>
      <c r="L183" s="564"/>
      <c r="M183" s="564"/>
      <c r="N183" s="564"/>
      <c r="O183" s="564"/>
      <c r="P183" s="564"/>
      <c r="Q183" s="564"/>
      <c r="R183" s="564"/>
      <c r="S183" s="564"/>
      <c r="T183" s="564"/>
      <c r="U183" s="564"/>
      <c r="V183" s="564"/>
      <c r="W183" s="564"/>
      <c r="X183" s="564"/>
      <c r="Y183" s="564"/>
      <c r="Z183" s="564"/>
    </row>
    <row r="184">
      <c r="A184" s="564"/>
      <c r="B184" s="564"/>
      <c r="C184" s="564"/>
      <c r="D184" s="622"/>
      <c r="E184" s="564"/>
      <c r="F184" s="564"/>
      <c r="G184" s="564"/>
      <c r="H184" s="564"/>
      <c r="I184" s="564"/>
      <c r="J184" s="564"/>
      <c r="K184" s="564"/>
      <c r="L184" s="564"/>
      <c r="M184" s="564"/>
      <c r="N184" s="564"/>
      <c r="O184" s="564"/>
      <c r="P184" s="564"/>
      <c r="Q184" s="564"/>
      <c r="R184" s="564"/>
      <c r="S184" s="564"/>
      <c r="T184" s="564"/>
      <c r="U184" s="564"/>
      <c r="V184" s="564"/>
      <c r="W184" s="564"/>
      <c r="X184" s="564"/>
      <c r="Y184" s="564"/>
      <c r="Z184" s="564"/>
    </row>
    <row r="185">
      <c r="A185" s="564"/>
      <c r="B185" s="564"/>
      <c r="C185" s="564"/>
      <c r="D185" s="622"/>
      <c r="E185" s="564"/>
      <c r="F185" s="564"/>
      <c r="G185" s="564"/>
      <c r="H185" s="564"/>
      <c r="I185" s="564"/>
      <c r="J185" s="564"/>
      <c r="K185" s="564"/>
      <c r="L185" s="564"/>
      <c r="M185" s="564"/>
      <c r="N185" s="564"/>
      <c r="O185" s="564"/>
      <c r="P185" s="564"/>
      <c r="Q185" s="564"/>
      <c r="R185" s="564"/>
      <c r="S185" s="564"/>
      <c r="T185" s="564"/>
      <c r="U185" s="564"/>
      <c r="V185" s="564"/>
      <c r="W185" s="564"/>
      <c r="X185" s="564"/>
      <c r="Y185" s="564"/>
      <c r="Z185" s="564"/>
    </row>
    <row r="186">
      <c r="A186" s="564"/>
      <c r="B186" s="564"/>
      <c r="C186" s="564"/>
      <c r="D186" s="622"/>
      <c r="E186" s="564"/>
      <c r="F186" s="564"/>
      <c r="G186" s="564"/>
      <c r="H186" s="564"/>
      <c r="I186" s="564"/>
      <c r="J186" s="564"/>
      <c r="K186" s="564"/>
      <c r="L186" s="564"/>
      <c r="M186" s="564"/>
      <c r="N186" s="564"/>
      <c r="O186" s="564"/>
      <c r="P186" s="564"/>
      <c r="Q186" s="564"/>
      <c r="R186" s="564"/>
      <c r="S186" s="564"/>
      <c r="T186" s="564"/>
      <c r="U186" s="564"/>
      <c r="V186" s="564"/>
      <c r="W186" s="564"/>
      <c r="X186" s="564"/>
      <c r="Y186" s="564"/>
      <c r="Z186" s="564"/>
    </row>
    <row r="187">
      <c r="A187" s="564"/>
      <c r="B187" s="564"/>
      <c r="C187" s="564"/>
      <c r="D187" s="622"/>
      <c r="E187" s="564"/>
      <c r="F187" s="564"/>
      <c r="G187" s="564"/>
      <c r="H187" s="564"/>
      <c r="I187" s="564"/>
      <c r="J187" s="564"/>
      <c r="K187" s="564"/>
      <c r="L187" s="564"/>
      <c r="M187" s="564"/>
      <c r="N187" s="564"/>
      <c r="O187" s="564"/>
      <c r="P187" s="564"/>
      <c r="Q187" s="564"/>
      <c r="R187" s="564"/>
      <c r="S187" s="564"/>
      <c r="T187" s="564"/>
      <c r="U187" s="564"/>
      <c r="V187" s="564"/>
      <c r="W187" s="564"/>
      <c r="X187" s="564"/>
      <c r="Y187" s="564"/>
      <c r="Z187" s="564"/>
    </row>
    <row r="188">
      <c r="A188" s="564"/>
      <c r="B188" s="564"/>
      <c r="C188" s="564"/>
      <c r="D188" s="622"/>
      <c r="E188" s="564"/>
      <c r="F188" s="564"/>
      <c r="G188" s="564"/>
      <c r="H188" s="564"/>
      <c r="I188" s="564"/>
      <c r="J188" s="564"/>
      <c r="K188" s="564"/>
      <c r="L188" s="564"/>
      <c r="M188" s="564"/>
      <c r="N188" s="564"/>
      <c r="O188" s="564"/>
      <c r="P188" s="564"/>
      <c r="Q188" s="564"/>
      <c r="R188" s="564"/>
      <c r="S188" s="564"/>
      <c r="T188" s="564"/>
      <c r="U188" s="564"/>
      <c r="V188" s="564"/>
      <c r="W188" s="564"/>
      <c r="X188" s="564"/>
      <c r="Y188" s="564"/>
      <c r="Z188" s="564"/>
    </row>
    <row r="189">
      <c r="A189" s="564"/>
      <c r="B189" s="564"/>
      <c r="C189" s="564"/>
      <c r="D189" s="622"/>
      <c r="E189" s="564"/>
      <c r="F189" s="564"/>
      <c r="G189" s="564"/>
      <c r="H189" s="564"/>
      <c r="I189" s="564"/>
      <c r="J189" s="564"/>
      <c r="K189" s="564"/>
      <c r="L189" s="564"/>
      <c r="M189" s="564"/>
      <c r="N189" s="564"/>
      <c r="O189" s="564"/>
      <c r="P189" s="564"/>
      <c r="Q189" s="564"/>
      <c r="R189" s="564"/>
      <c r="S189" s="564"/>
      <c r="T189" s="564"/>
      <c r="U189" s="564"/>
      <c r="V189" s="564"/>
      <c r="W189" s="564"/>
      <c r="X189" s="564"/>
      <c r="Y189" s="564"/>
      <c r="Z189" s="564"/>
    </row>
    <row r="190">
      <c r="A190" s="564"/>
      <c r="B190" s="564"/>
      <c r="C190" s="564"/>
      <c r="D190" s="622"/>
      <c r="E190" s="564"/>
      <c r="F190" s="564"/>
      <c r="G190" s="564"/>
      <c r="H190" s="564"/>
      <c r="I190" s="564"/>
      <c r="J190" s="564"/>
      <c r="K190" s="564"/>
      <c r="L190" s="564"/>
      <c r="M190" s="564"/>
      <c r="N190" s="564"/>
      <c r="O190" s="564"/>
      <c r="P190" s="564"/>
      <c r="Q190" s="564"/>
      <c r="R190" s="564"/>
      <c r="S190" s="564"/>
      <c r="T190" s="564"/>
      <c r="U190" s="564"/>
      <c r="V190" s="564"/>
      <c r="W190" s="564"/>
      <c r="X190" s="564"/>
      <c r="Y190" s="564"/>
      <c r="Z190" s="564"/>
    </row>
    <row r="191">
      <c r="A191" s="564"/>
      <c r="B191" s="564"/>
      <c r="C191" s="564"/>
      <c r="D191" s="622"/>
      <c r="E191" s="564"/>
      <c r="F191" s="564"/>
      <c r="G191" s="564"/>
      <c r="H191" s="564"/>
      <c r="I191" s="564"/>
      <c r="J191" s="564"/>
      <c r="K191" s="564"/>
      <c r="L191" s="564"/>
      <c r="M191" s="564"/>
      <c r="N191" s="564"/>
      <c r="O191" s="564"/>
      <c r="P191" s="564"/>
      <c r="Q191" s="564"/>
      <c r="R191" s="564"/>
      <c r="S191" s="564"/>
      <c r="T191" s="564"/>
      <c r="U191" s="564"/>
      <c r="V191" s="564"/>
      <c r="W191" s="564"/>
      <c r="X191" s="564"/>
      <c r="Y191" s="564"/>
      <c r="Z191" s="564"/>
    </row>
    <row r="192">
      <c r="A192" s="564"/>
      <c r="B192" s="564"/>
      <c r="C192" s="564"/>
      <c r="D192" s="622"/>
      <c r="E192" s="564"/>
      <c r="F192" s="564"/>
      <c r="G192" s="564"/>
      <c r="H192" s="564"/>
      <c r="I192" s="564"/>
      <c r="J192" s="564"/>
      <c r="K192" s="564"/>
      <c r="L192" s="564"/>
      <c r="M192" s="564"/>
      <c r="N192" s="564"/>
      <c r="O192" s="564"/>
      <c r="P192" s="564"/>
      <c r="Q192" s="564"/>
      <c r="R192" s="564"/>
      <c r="S192" s="564"/>
      <c r="T192" s="564"/>
      <c r="U192" s="564"/>
      <c r="V192" s="564"/>
      <c r="W192" s="564"/>
      <c r="X192" s="564"/>
      <c r="Y192" s="564"/>
      <c r="Z192" s="564"/>
    </row>
    <row r="193">
      <c r="A193" s="564"/>
      <c r="B193" s="564"/>
      <c r="C193" s="564"/>
      <c r="D193" s="622"/>
      <c r="E193" s="564"/>
      <c r="F193" s="564"/>
      <c r="G193" s="564"/>
      <c r="H193" s="564"/>
      <c r="I193" s="564"/>
      <c r="J193" s="564"/>
      <c r="K193" s="564"/>
      <c r="L193" s="564"/>
      <c r="M193" s="564"/>
      <c r="N193" s="564"/>
      <c r="O193" s="564"/>
      <c r="P193" s="564"/>
      <c r="Q193" s="564"/>
      <c r="R193" s="564"/>
      <c r="S193" s="564"/>
      <c r="T193" s="564"/>
      <c r="U193" s="564"/>
      <c r="V193" s="564"/>
      <c r="W193" s="564"/>
      <c r="X193" s="564"/>
      <c r="Y193" s="564"/>
      <c r="Z193" s="564"/>
    </row>
    <row r="194">
      <c r="A194" s="564"/>
      <c r="B194" s="564"/>
      <c r="C194" s="564"/>
      <c r="D194" s="622"/>
      <c r="E194" s="564"/>
      <c r="F194" s="564"/>
      <c r="G194" s="564"/>
      <c r="H194" s="564"/>
      <c r="I194" s="564"/>
      <c r="J194" s="564"/>
      <c r="K194" s="564"/>
      <c r="L194" s="564"/>
      <c r="M194" s="564"/>
      <c r="N194" s="564"/>
      <c r="O194" s="564"/>
      <c r="P194" s="564"/>
      <c r="Q194" s="564"/>
      <c r="R194" s="564"/>
      <c r="S194" s="564"/>
      <c r="T194" s="564"/>
      <c r="U194" s="564"/>
      <c r="V194" s="564"/>
      <c r="W194" s="564"/>
      <c r="X194" s="564"/>
      <c r="Y194" s="564"/>
      <c r="Z194" s="564"/>
    </row>
    <row r="195">
      <c r="A195" s="564"/>
      <c r="B195" s="564"/>
      <c r="C195" s="564"/>
      <c r="D195" s="622"/>
      <c r="E195" s="564"/>
      <c r="F195" s="564"/>
      <c r="G195" s="564"/>
      <c r="H195" s="564"/>
      <c r="I195" s="564"/>
      <c r="J195" s="564"/>
      <c r="K195" s="564"/>
      <c r="L195" s="564"/>
      <c r="M195" s="564"/>
      <c r="N195" s="564"/>
      <c r="O195" s="564"/>
      <c r="P195" s="564"/>
      <c r="Q195" s="564"/>
      <c r="R195" s="564"/>
      <c r="S195" s="564"/>
      <c r="T195" s="564"/>
      <c r="U195" s="564"/>
      <c r="V195" s="564"/>
      <c r="W195" s="564"/>
      <c r="X195" s="564"/>
      <c r="Y195" s="564"/>
      <c r="Z195" s="564"/>
    </row>
    <row r="196">
      <c r="A196" s="564"/>
      <c r="B196" s="564"/>
      <c r="C196" s="564"/>
      <c r="D196" s="622"/>
      <c r="E196" s="564"/>
      <c r="F196" s="564"/>
      <c r="G196" s="564"/>
      <c r="H196" s="564"/>
      <c r="I196" s="564"/>
      <c r="J196" s="564"/>
      <c r="K196" s="564"/>
      <c r="L196" s="564"/>
      <c r="M196" s="564"/>
      <c r="N196" s="564"/>
      <c r="O196" s="564"/>
      <c r="P196" s="564"/>
      <c r="Q196" s="564"/>
      <c r="R196" s="564"/>
      <c r="S196" s="564"/>
      <c r="T196" s="564"/>
      <c r="U196" s="564"/>
      <c r="V196" s="564"/>
      <c r="W196" s="564"/>
      <c r="X196" s="564"/>
      <c r="Y196" s="564"/>
      <c r="Z196" s="564"/>
    </row>
    <row r="197">
      <c r="A197" s="564"/>
      <c r="B197" s="564"/>
      <c r="C197" s="564"/>
      <c r="D197" s="622"/>
      <c r="E197" s="564"/>
      <c r="F197" s="564"/>
      <c r="G197" s="564"/>
      <c r="H197" s="564"/>
      <c r="I197" s="564"/>
      <c r="J197" s="564"/>
      <c r="K197" s="564"/>
      <c r="L197" s="564"/>
      <c r="M197" s="564"/>
      <c r="N197" s="564"/>
      <c r="O197" s="564"/>
      <c r="P197" s="564"/>
      <c r="Q197" s="564"/>
      <c r="R197" s="564"/>
      <c r="S197" s="564"/>
      <c r="T197" s="564"/>
      <c r="U197" s="564"/>
      <c r="V197" s="564"/>
      <c r="W197" s="564"/>
      <c r="X197" s="564"/>
      <c r="Y197" s="564"/>
      <c r="Z197" s="564"/>
    </row>
    <row r="198">
      <c r="A198" s="564"/>
      <c r="B198" s="564"/>
      <c r="C198" s="564"/>
      <c r="D198" s="622"/>
      <c r="E198" s="564"/>
      <c r="F198" s="564"/>
      <c r="G198" s="564"/>
      <c r="H198" s="564"/>
      <c r="I198" s="564"/>
      <c r="J198" s="564"/>
      <c r="K198" s="564"/>
      <c r="L198" s="564"/>
      <c r="M198" s="564"/>
      <c r="N198" s="564"/>
      <c r="O198" s="564"/>
      <c r="P198" s="564"/>
      <c r="Q198" s="564"/>
      <c r="R198" s="564"/>
      <c r="S198" s="564"/>
      <c r="T198" s="564"/>
      <c r="U198" s="564"/>
      <c r="V198" s="564"/>
      <c r="W198" s="564"/>
      <c r="X198" s="564"/>
      <c r="Y198" s="564"/>
      <c r="Z198" s="564"/>
    </row>
    <row r="199">
      <c r="A199" s="564"/>
      <c r="B199" s="564"/>
      <c r="C199" s="564"/>
      <c r="D199" s="622"/>
      <c r="E199" s="564"/>
      <c r="F199" s="564"/>
      <c r="G199" s="564"/>
      <c r="H199" s="564"/>
      <c r="I199" s="564"/>
      <c r="J199" s="564"/>
      <c r="K199" s="564"/>
      <c r="L199" s="564"/>
      <c r="M199" s="564"/>
      <c r="N199" s="564"/>
      <c r="O199" s="564"/>
      <c r="P199" s="564"/>
      <c r="Q199" s="564"/>
      <c r="R199" s="564"/>
      <c r="S199" s="564"/>
      <c r="T199" s="564"/>
      <c r="U199" s="564"/>
      <c r="V199" s="564"/>
      <c r="W199" s="564"/>
      <c r="X199" s="564"/>
      <c r="Y199" s="564"/>
      <c r="Z199" s="564"/>
    </row>
    <row r="200">
      <c r="A200" s="564"/>
      <c r="B200" s="564"/>
      <c r="C200" s="564"/>
      <c r="D200" s="622"/>
      <c r="E200" s="564"/>
      <c r="F200" s="564"/>
      <c r="G200" s="564"/>
      <c r="H200" s="564"/>
      <c r="I200" s="564"/>
      <c r="J200" s="564"/>
      <c r="K200" s="564"/>
      <c r="L200" s="564"/>
      <c r="M200" s="564"/>
      <c r="N200" s="564"/>
      <c r="O200" s="564"/>
      <c r="P200" s="564"/>
      <c r="Q200" s="564"/>
      <c r="R200" s="564"/>
      <c r="S200" s="564"/>
      <c r="T200" s="564"/>
      <c r="U200" s="564"/>
      <c r="V200" s="564"/>
      <c r="W200" s="564"/>
      <c r="X200" s="564"/>
      <c r="Y200" s="564"/>
      <c r="Z200" s="564"/>
    </row>
    <row r="201">
      <c r="A201" s="564"/>
      <c r="B201" s="564"/>
      <c r="C201" s="564"/>
      <c r="D201" s="622"/>
      <c r="E201" s="564"/>
      <c r="F201" s="564"/>
      <c r="G201" s="564"/>
      <c r="H201" s="564"/>
      <c r="I201" s="564"/>
      <c r="J201" s="564"/>
      <c r="K201" s="564"/>
      <c r="L201" s="564"/>
      <c r="M201" s="564"/>
      <c r="N201" s="564"/>
      <c r="O201" s="564"/>
      <c r="P201" s="564"/>
      <c r="Q201" s="564"/>
      <c r="R201" s="564"/>
      <c r="S201" s="564"/>
      <c r="T201" s="564"/>
      <c r="U201" s="564"/>
      <c r="V201" s="564"/>
      <c r="W201" s="564"/>
      <c r="X201" s="564"/>
      <c r="Y201" s="564"/>
      <c r="Z201" s="564"/>
    </row>
    <row r="202">
      <c r="A202" s="564"/>
      <c r="B202" s="564"/>
      <c r="C202" s="564"/>
      <c r="D202" s="622"/>
      <c r="E202" s="564"/>
      <c r="F202" s="564"/>
      <c r="G202" s="564"/>
      <c r="H202" s="564"/>
      <c r="I202" s="564"/>
      <c r="J202" s="564"/>
      <c r="K202" s="564"/>
      <c r="L202" s="564"/>
      <c r="M202" s="564"/>
      <c r="N202" s="564"/>
      <c r="O202" s="564"/>
      <c r="P202" s="564"/>
      <c r="Q202" s="564"/>
      <c r="R202" s="564"/>
      <c r="S202" s="564"/>
      <c r="T202" s="564"/>
      <c r="U202" s="564"/>
      <c r="V202" s="564"/>
      <c r="W202" s="564"/>
      <c r="X202" s="564"/>
      <c r="Y202" s="564"/>
      <c r="Z202" s="564"/>
    </row>
    <row r="203">
      <c r="A203" s="564"/>
      <c r="B203" s="564"/>
      <c r="C203" s="564"/>
      <c r="D203" s="622"/>
      <c r="E203" s="564"/>
      <c r="F203" s="564"/>
      <c r="G203" s="564"/>
      <c r="H203" s="564"/>
      <c r="I203" s="564"/>
      <c r="J203" s="564"/>
      <c r="K203" s="564"/>
      <c r="L203" s="564"/>
      <c r="M203" s="564"/>
      <c r="N203" s="564"/>
      <c r="O203" s="564"/>
      <c r="P203" s="564"/>
      <c r="Q203" s="564"/>
      <c r="R203" s="564"/>
      <c r="S203" s="564"/>
      <c r="T203" s="564"/>
      <c r="U203" s="564"/>
      <c r="V203" s="564"/>
      <c r="W203" s="564"/>
      <c r="X203" s="564"/>
      <c r="Y203" s="564"/>
      <c r="Z203" s="564"/>
    </row>
    <row r="204">
      <c r="A204" s="564"/>
      <c r="B204" s="564"/>
      <c r="C204" s="564"/>
      <c r="D204" s="622"/>
      <c r="E204" s="564"/>
      <c r="F204" s="564"/>
      <c r="G204" s="564"/>
      <c r="H204" s="564"/>
      <c r="I204" s="564"/>
      <c r="J204" s="564"/>
      <c r="K204" s="564"/>
      <c r="L204" s="564"/>
      <c r="M204" s="564"/>
      <c r="N204" s="564"/>
      <c r="O204" s="564"/>
      <c r="P204" s="564"/>
      <c r="Q204" s="564"/>
      <c r="R204" s="564"/>
      <c r="S204" s="564"/>
      <c r="T204" s="564"/>
      <c r="U204" s="564"/>
      <c r="V204" s="564"/>
      <c r="W204" s="564"/>
      <c r="X204" s="564"/>
      <c r="Y204" s="564"/>
      <c r="Z204" s="564"/>
    </row>
    <row r="205">
      <c r="A205" s="564"/>
      <c r="B205" s="564"/>
      <c r="C205" s="564"/>
      <c r="D205" s="622"/>
      <c r="E205" s="564"/>
      <c r="F205" s="564"/>
      <c r="G205" s="564"/>
      <c r="H205" s="564"/>
      <c r="I205" s="564"/>
      <c r="J205" s="564"/>
      <c r="K205" s="564"/>
      <c r="L205" s="564"/>
      <c r="M205" s="564"/>
      <c r="N205" s="564"/>
      <c r="O205" s="564"/>
      <c r="P205" s="564"/>
      <c r="Q205" s="564"/>
      <c r="R205" s="564"/>
      <c r="S205" s="564"/>
      <c r="T205" s="564"/>
      <c r="U205" s="564"/>
      <c r="V205" s="564"/>
      <c r="W205" s="564"/>
      <c r="X205" s="564"/>
      <c r="Y205" s="564"/>
      <c r="Z205" s="564"/>
    </row>
    <row r="206">
      <c r="A206" s="564"/>
      <c r="B206" s="564"/>
      <c r="C206" s="564"/>
      <c r="D206" s="622"/>
      <c r="E206" s="564"/>
      <c r="F206" s="564"/>
      <c r="G206" s="564"/>
      <c r="H206" s="564"/>
      <c r="I206" s="564"/>
      <c r="J206" s="564"/>
      <c r="K206" s="564"/>
      <c r="L206" s="564"/>
      <c r="M206" s="564"/>
      <c r="N206" s="564"/>
      <c r="O206" s="564"/>
      <c r="P206" s="564"/>
      <c r="Q206" s="564"/>
      <c r="R206" s="564"/>
      <c r="S206" s="564"/>
      <c r="T206" s="564"/>
      <c r="U206" s="564"/>
      <c r="V206" s="564"/>
      <c r="W206" s="564"/>
      <c r="X206" s="564"/>
      <c r="Y206" s="564"/>
      <c r="Z206" s="564"/>
    </row>
    <row r="207">
      <c r="A207" s="564"/>
      <c r="B207" s="564"/>
      <c r="C207" s="564"/>
      <c r="D207" s="622"/>
      <c r="E207" s="564"/>
      <c r="F207" s="564"/>
      <c r="G207" s="564"/>
      <c r="H207" s="564"/>
      <c r="I207" s="564"/>
      <c r="J207" s="564"/>
      <c r="K207" s="564"/>
      <c r="L207" s="564"/>
      <c r="M207" s="564"/>
      <c r="N207" s="564"/>
      <c r="O207" s="564"/>
      <c r="P207" s="564"/>
      <c r="Q207" s="564"/>
      <c r="R207" s="564"/>
      <c r="S207" s="564"/>
      <c r="T207" s="564"/>
      <c r="U207" s="564"/>
      <c r="V207" s="564"/>
      <c r="W207" s="564"/>
      <c r="X207" s="564"/>
      <c r="Y207" s="564"/>
      <c r="Z207" s="564"/>
    </row>
    <row r="208">
      <c r="A208" s="564"/>
      <c r="B208" s="564"/>
      <c r="C208" s="564"/>
      <c r="D208" s="622"/>
      <c r="E208" s="564"/>
      <c r="F208" s="564"/>
      <c r="G208" s="564"/>
      <c r="H208" s="564"/>
      <c r="I208" s="564"/>
      <c r="J208" s="564"/>
      <c r="K208" s="564"/>
      <c r="L208" s="564"/>
      <c r="M208" s="564"/>
      <c r="N208" s="564"/>
      <c r="O208" s="564"/>
      <c r="P208" s="564"/>
      <c r="Q208" s="564"/>
      <c r="R208" s="564"/>
      <c r="S208" s="564"/>
      <c r="T208" s="564"/>
      <c r="U208" s="564"/>
      <c r="V208" s="564"/>
      <c r="W208" s="564"/>
      <c r="X208" s="564"/>
      <c r="Y208" s="564"/>
      <c r="Z208" s="564"/>
    </row>
    <row r="209">
      <c r="A209" s="564"/>
      <c r="B209" s="564"/>
      <c r="C209" s="564"/>
      <c r="D209" s="622"/>
      <c r="E209" s="564"/>
      <c r="F209" s="564"/>
      <c r="G209" s="564"/>
      <c r="H209" s="564"/>
      <c r="I209" s="564"/>
      <c r="J209" s="564"/>
      <c r="K209" s="564"/>
      <c r="L209" s="564"/>
      <c r="M209" s="564"/>
      <c r="N209" s="564"/>
      <c r="O209" s="564"/>
      <c r="P209" s="564"/>
      <c r="Q209" s="564"/>
      <c r="R209" s="564"/>
      <c r="S209" s="564"/>
      <c r="T209" s="564"/>
      <c r="U209" s="564"/>
      <c r="V209" s="564"/>
      <c r="W209" s="564"/>
      <c r="X209" s="564"/>
      <c r="Y209" s="564"/>
      <c r="Z209" s="564"/>
    </row>
    <row r="210">
      <c r="A210" s="564"/>
      <c r="B210" s="564"/>
      <c r="C210" s="564"/>
      <c r="D210" s="622"/>
      <c r="E210" s="564"/>
      <c r="F210" s="564"/>
      <c r="G210" s="564"/>
      <c r="H210" s="564"/>
      <c r="I210" s="564"/>
      <c r="J210" s="564"/>
      <c r="K210" s="564"/>
      <c r="L210" s="564"/>
      <c r="M210" s="564"/>
      <c r="N210" s="564"/>
      <c r="O210" s="564"/>
      <c r="P210" s="564"/>
      <c r="Q210" s="564"/>
      <c r="R210" s="564"/>
      <c r="S210" s="564"/>
      <c r="T210" s="564"/>
      <c r="U210" s="564"/>
      <c r="V210" s="564"/>
      <c r="W210" s="564"/>
      <c r="X210" s="564"/>
      <c r="Y210" s="564"/>
      <c r="Z210" s="564"/>
    </row>
    <row r="211">
      <c r="A211" s="564"/>
      <c r="B211" s="564"/>
      <c r="C211" s="564"/>
      <c r="D211" s="622"/>
      <c r="E211" s="564"/>
      <c r="F211" s="564"/>
      <c r="G211" s="564"/>
      <c r="H211" s="564"/>
      <c r="I211" s="564"/>
      <c r="J211" s="564"/>
      <c r="K211" s="564"/>
      <c r="L211" s="564"/>
      <c r="M211" s="564"/>
      <c r="N211" s="564"/>
      <c r="O211" s="564"/>
      <c r="P211" s="564"/>
      <c r="Q211" s="564"/>
      <c r="R211" s="564"/>
      <c r="S211" s="564"/>
      <c r="T211" s="564"/>
      <c r="U211" s="564"/>
      <c r="V211" s="564"/>
      <c r="W211" s="564"/>
      <c r="X211" s="564"/>
      <c r="Y211" s="564"/>
      <c r="Z211" s="564"/>
    </row>
    <row r="212">
      <c r="A212" s="564"/>
      <c r="B212" s="564"/>
      <c r="C212" s="564"/>
      <c r="D212" s="622"/>
      <c r="E212" s="564"/>
      <c r="F212" s="564"/>
      <c r="G212" s="564"/>
      <c r="H212" s="564"/>
      <c r="I212" s="564"/>
      <c r="J212" s="564"/>
      <c r="K212" s="564"/>
      <c r="L212" s="564"/>
      <c r="M212" s="564"/>
      <c r="N212" s="564"/>
      <c r="O212" s="564"/>
      <c r="P212" s="564"/>
      <c r="Q212" s="564"/>
      <c r="R212" s="564"/>
      <c r="S212" s="564"/>
      <c r="T212" s="564"/>
      <c r="U212" s="564"/>
      <c r="V212" s="564"/>
      <c r="W212" s="564"/>
      <c r="X212" s="564"/>
      <c r="Y212" s="564"/>
      <c r="Z212" s="564"/>
    </row>
    <row r="213">
      <c r="A213" s="564"/>
      <c r="B213" s="564"/>
      <c r="C213" s="564"/>
      <c r="D213" s="622"/>
      <c r="E213" s="564"/>
      <c r="F213" s="564"/>
      <c r="G213" s="564"/>
      <c r="H213" s="564"/>
      <c r="I213" s="564"/>
      <c r="J213" s="564"/>
      <c r="K213" s="564"/>
      <c r="L213" s="564"/>
      <c r="M213" s="564"/>
      <c r="N213" s="564"/>
      <c r="O213" s="564"/>
      <c r="P213" s="564"/>
      <c r="Q213" s="564"/>
      <c r="R213" s="564"/>
      <c r="S213" s="564"/>
      <c r="T213" s="564"/>
      <c r="U213" s="564"/>
      <c r="V213" s="564"/>
      <c r="W213" s="564"/>
      <c r="X213" s="564"/>
      <c r="Y213" s="564"/>
      <c r="Z213" s="564"/>
    </row>
    <row r="214">
      <c r="A214" s="564"/>
      <c r="B214" s="564"/>
      <c r="C214" s="564"/>
      <c r="D214" s="622"/>
      <c r="E214" s="564"/>
      <c r="F214" s="564"/>
      <c r="G214" s="564"/>
      <c r="H214" s="564"/>
      <c r="I214" s="564"/>
      <c r="J214" s="564"/>
      <c r="K214" s="564"/>
      <c r="L214" s="564"/>
      <c r="M214" s="564"/>
      <c r="N214" s="564"/>
      <c r="O214" s="564"/>
      <c r="P214" s="564"/>
      <c r="Q214" s="564"/>
      <c r="R214" s="564"/>
      <c r="S214" s="564"/>
      <c r="T214" s="564"/>
      <c r="U214" s="564"/>
      <c r="V214" s="564"/>
      <c r="W214" s="564"/>
      <c r="X214" s="564"/>
      <c r="Y214" s="564"/>
      <c r="Z214" s="564"/>
    </row>
    <row r="215">
      <c r="A215" s="564"/>
      <c r="B215" s="564"/>
      <c r="C215" s="564"/>
      <c r="D215" s="622"/>
      <c r="E215" s="564"/>
      <c r="F215" s="564"/>
      <c r="G215" s="564"/>
      <c r="H215" s="564"/>
      <c r="I215" s="564"/>
      <c r="J215" s="564"/>
      <c r="K215" s="564"/>
      <c r="L215" s="564"/>
      <c r="M215" s="564"/>
      <c r="N215" s="564"/>
      <c r="O215" s="564"/>
      <c r="P215" s="564"/>
      <c r="Q215" s="564"/>
      <c r="R215" s="564"/>
      <c r="S215" s="564"/>
      <c r="T215" s="564"/>
      <c r="U215" s="564"/>
      <c r="V215" s="564"/>
      <c r="W215" s="564"/>
      <c r="X215" s="564"/>
      <c r="Y215" s="564"/>
      <c r="Z215" s="564"/>
    </row>
    <row r="216">
      <c r="A216" s="564"/>
      <c r="B216" s="564"/>
      <c r="C216" s="564"/>
      <c r="D216" s="622"/>
      <c r="E216" s="564"/>
      <c r="F216" s="564"/>
      <c r="G216" s="564"/>
      <c r="H216" s="564"/>
      <c r="I216" s="564"/>
      <c r="J216" s="564"/>
      <c r="K216" s="564"/>
      <c r="L216" s="564"/>
      <c r="M216" s="564"/>
      <c r="N216" s="564"/>
      <c r="O216" s="564"/>
      <c r="P216" s="564"/>
      <c r="Q216" s="564"/>
      <c r="R216" s="564"/>
      <c r="S216" s="564"/>
      <c r="T216" s="564"/>
      <c r="U216" s="564"/>
      <c r="V216" s="564"/>
      <c r="W216" s="564"/>
      <c r="X216" s="564"/>
      <c r="Y216" s="564"/>
      <c r="Z216" s="564"/>
    </row>
    <row r="217">
      <c r="A217" s="564"/>
      <c r="B217" s="564"/>
      <c r="C217" s="564"/>
      <c r="D217" s="622"/>
      <c r="E217" s="564"/>
      <c r="F217" s="564"/>
      <c r="G217" s="564"/>
      <c r="H217" s="564"/>
      <c r="I217" s="564"/>
      <c r="J217" s="564"/>
      <c r="K217" s="564"/>
      <c r="L217" s="564"/>
      <c r="M217" s="564"/>
      <c r="N217" s="564"/>
      <c r="O217" s="564"/>
      <c r="P217" s="564"/>
      <c r="Q217" s="564"/>
      <c r="R217" s="564"/>
      <c r="S217" s="564"/>
      <c r="T217" s="564"/>
      <c r="U217" s="564"/>
      <c r="V217" s="564"/>
      <c r="W217" s="564"/>
      <c r="X217" s="564"/>
      <c r="Y217" s="564"/>
      <c r="Z217" s="564"/>
    </row>
    <row r="218">
      <c r="A218" s="564"/>
      <c r="B218" s="564"/>
      <c r="C218" s="564"/>
      <c r="D218" s="622"/>
      <c r="E218" s="564"/>
      <c r="F218" s="564"/>
      <c r="G218" s="564"/>
      <c r="H218" s="564"/>
      <c r="I218" s="564"/>
      <c r="J218" s="564"/>
      <c r="K218" s="564"/>
      <c r="L218" s="564"/>
      <c r="M218" s="564"/>
      <c r="N218" s="564"/>
      <c r="O218" s="564"/>
      <c r="P218" s="564"/>
      <c r="Q218" s="564"/>
      <c r="R218" s="564"/>
      <c r="S218" s="564"/>
      <c r="T218" s="564"/>
      <c r="U218" s="564"/>
      <c r="V218" s="564"/>
      <c r="W218" s="564"/>
      <c r="X218" s="564"/>
      <c r="Y218" s="564"/>
      <c r="Z218" s="564"/>
    </row>
    <row r="219">
      <c r="A219" s="564"/>
      <c r="B219" s="564"/>
      <c r="C219" s="564"/>
      <c r="D219" s="622"/>
      <c r="E219" s="564"/>
      <c r="F219" s="564"/>
      <c r="G219" s="564"/>
      <c r="H219" s="564"/>
      <c r="I219" s="564"/>
      <c r="J219" s="564"/>
      <c r="K219" s="564"/>
      <c r="L219" s="564"/>
      <c r="M219" s="564"/>
      <c r="N219" s="564"/>
      <c r="O219" s="564"/>
      <c r="P219" s="564"/>
      <c r="Q219" s="564"/>
      <c r="R219" s="564"/>
      <c r="S219" s="564"/>
      <c r="T219" s="564"/>
      <c r="U219" s="564"/>
      <c r="V219" s="564"/>
      <c r="W219" s="564"/>
      <c r="X219" s="564"/>
      <c r="Y219" s="564"/>
      <c r="Z219" s="564"/>
    </row>
    <row r="220">
      <c r="A220" s="564"/>
      <c r="B220" s="564"/>
      <c r="C220" s="564"/>
      <c r="D220" s="622"/>
      <c r="E220" s="564"/>
      <c r="F220" s="564"/>
      <c r="G220" s="564"/>
      <c r="H220" s="564"/>
      <c r="I220" s="564"/>
      <c r="J220" s="564"/>
      <c r="K220" s="564"/>
      <c r="L220" s="564"/>
      <c r="M220" s="564"/>
      <c r="N220" s="564"/>
      <c r="O220" s="564"/>
      <c r="P220" s="564"/>
      <c r="Q220" s="564"/>
      <c r="R220" s="564"/>
      <c r="S220" s="564"/>
      <c r="T220" s="564"/>
      <c r="U220" s="564"/>
      <c r="V220" s="564"/>
      <c r="W220" s="564"/>
      <c r="X220" s="564"/>
      <c r="Y220" s="564"/>
      <c r="Z220" s="564"/>
    </row>
    <row r="221">
      <c r="A221" s="564"/>
      <c r="B221" s="564"/>
      <c r="C221" s="564"/>
      <c r="D221" s="622"/>
      <c r="E221" s="564"/>
      <c r="F221" s="564"/>
      <c r="G221" s="564"/>
      <c r="H221" s="564"/>
      <c r="I221" s="564"/>
      <c r="J221" s="564"/>
      <c r="K221" s="564"/>
      <c r="L221" s="564"/>
      <c r="M221" s="564"/>
      <c r="N221" s="564"/>
      <c r="O221" s="564"/>
      <c r="P221" s="564"/>
      <c r="Q221" s="564"/>
      <c r="R221" s="564"/>
      <c r="S221" s="564"/>
      <c r="T221" s="564"/>
      <c r="U221" s="564"/>
      <c r="V221" s="564"/>
      <c r="W221" s="564"/>
      <c r="X221" s="564"/>
      <c r="Y221" s="564"/>
      <c r="Z221" s="564"/>
    </row>
    <row r="222">
      <c r="A222" s="564"/>
      <c r="B222" s="564"/>
      <c r="C222" s="564"/>
      <c r="D222" s="622"/>
      <c r="E222" s="564"/>
      <c r="F222" s="564"/>
      <c r="G222" s="564"/>
      <c r="H222" s="564"/>
      <c r="I222" s="564"/>
      <c r="J222" s="564"/>
      <c r="K222" s="564"/>
      <c r="L222" s="564"/>
      <c r="M222" s="564"/>
      <c r="N222" s="564"/>
      <c r="O222" s="564"/>
      <c r="P222" s="564"/>
      <c r="Q222" s="564"/>
      <c r="R222" s="564"/>
      <c r="S222" s="564"/>
      <c r="T222" s="564"/>
      <c r="U222" s="564"/>
      <c r="V222" s="564"/>
      <c r="W222" s="564"/>
      <c r="X222" s="564"/>
      <c r="Y222" s="564"/>
      <c r="Z222" s="564"/>
    </row>
    <row r="223">
      <c r="A223" s="564"/>
      <c r="B223" s="564"/>
      <c r="C223" s="564"/>
      <c r="D223" s="622"/>
      <c r="E223" s="564"/>
      <c r="F223" s="564"/>
      <c r="G223" s="564"/>
      <c r="H223" s="564"/>
      <c r="I223" s="564"/>
      <c r="J223" s="564"/>
      <c r="K223" s="564"/>
      <c r="L223" s="564"/>
      <c r="M223" s="564"/>
      <c r="N223" s="564"/>
      <c r="O223" s="564"/>
      <c r="P223" s="564"/>
      <c r="Q223" s="564"/>
      <c r="R223" s="564"/>
      <c r="S223" s="564"/>
      <c r="T223" s="564"/>
      <c r="U223" s="564"/>
      <c r="V223" s="564"/>
      <c r="W223" s="564"/>
      <c r="X223" s="564"/>
      <c r="Y223" s="564"/>
      <c r="Z223" s="564"/>
    </row>
    <row r="224">
      <c r="A224" s="564"/>
      <c r="B224" s="564"/>
      <c r="C224" s="564"/>
      <c r="D224" s="622"/>
      <c r="E224" s="564"/>
      <c r="F224" s="564"/>
      <c r="G224" s="564"/>
      <c r="H224" s="564"/>
      <c r="I224" s="564"/>
      <c r="J224" s="564"/>
      <c r="K224" s="564"/>
      <c r="L224" s="564"/>
      <c r="M224" s="564"/>
      <c r="N224" s="564"/>
      <c r="O224" s="564"/>
      <c r="P224" s="564"/>
      <c r="Q224" s="564"/>
      <c r="R224" s="564"/>
      <c r="S224" s="564"/>
      <c r="T224" s="564"/>
      <c r="U224" s="564"/>
      <c r="V224" s="564"/>
      <c r="W224" s="564"/>
      <c r="X224" s="564"/>
      <c r="Y224" s="564"/>
      <c r="Z224" s="564"/>
    </row>
    <row r="225">
      <c r="A225" s="564"/>
      <c r="B225" s="564"/>
      <c r="C225" s="564"/>
      <c r="D225" s="622"/>
      <c r="E225" s="564"/>
      <c r="F225" s="564"/>
      <c r="G225" s="564"/>
      <c r="H225" s="564"/>
      <c r="I225" s="564"/>
      <c r="J225" s="564"/>
      <c r="K225" s="564"/>
      <c r="L225" s="564"/>
      <c r="M225" s="564"/>
      <c r="N225" s="564"/>
      <c r="O225" s="564"/>
      <c r="P225" s="564"/>
      <c r="Q225" s="564"/>
      <c r="R225" s="564"/>
      <c r="S225" s="564"/>
      <c r="T225" s="564"/>
      <c r="U225" s="564"/>
      <c r="V225" s="564"/>
      <c r="W225" s="564"/>
      <c r="X225" s="564"/>
      <c r="Y225" s="564"/>
      <c r="Z225" s="564"/>
    </row>
    <row r="226">
      <c r="A226" s="564"/>
      <c r="B226" s="564"/>
      <c r="C226" s="564"/>
      <c r="D226" s="622"/>
      <c r="E226" s="564"/>
      <c r="F226" s="564"/>
      <c r="G226" s="564"/>
      <c r="H226" s="564"/>
      <c r="I226" s="564"/>
      <c r="J226" s="564"/>
      <c r="K226" s="564"/>
      <c r="L226" s="564"/>
      <c r="M226" s="564"/>
      <c r="N226" s="564"/>
      <c r="O226" s="564"/>
      <c r="P226" s="564"/>
      <c r="Q226" s="564"/>
      <c r="R226" s="564"/>
      <c r="S226" s="564"/>
      <c r="T226" s="564"/>
      <c r="U226" s="564"/>
      <c r="V226" s="564"/>
      <c r="W226" s="564"/>
      <c r="X226" s="564"/>
      <c r="Y226" s="564"/>
      <c r="Z226" s="564"/>
    </row>
    <row r="227">
      <c r="A227" s="564"/>
      <c r="B227" s="564"/>
      <c r="C227" s="564"/>
      <c r="D227" s="622"/>
      <c r="E227" s="564"/>
      <c r="F227" s="564"/>
      <c r="G227" s="564"/>
      <c r="H227" s="564"/>
      <c r="I227" s="564"/>
      <c r="J227" s="564"/>
      <c r="K227" s="564"/>
      <c r="L227" s="564"/>
      <c r="M227" s="564"/>
      <c r="N227" s="564"/>
      <c r="O227" s="564"/>
      <c r="P227" s="564"/>
      <c r="Q227" s="564"/>
      <c r="R227" s="564"/>
      <c r="S227" s="564"/>
      <c r="T227" s="564"/>
      <c r="U227" s="564"/>
      <c r="V227" s="564"/>
      <c r="W227" s="564"/>
      <c r="X227" s="564"/>
      <c r="Y227" s="564"/>
      <c r="Z227" s="564"/>
    </row>
    <row r="228">
      <c r="A228" s="564"/>
      <c r="B228" s="564"/>
      <c r="C228" s="564"/>
      <c r="D228" s="622"/>
      <c r="E228" s="564"/>
      <c r="F228" s="564"/>
      <c r="G228" s="564"/>
      <c r="H228" s="564"/>
      <c r="I228" s="564"/>
      <c r="J228" s="564"/>
      <c r="K228" s="564"/>
      <c r="L228" s="564"/>
      <c r="M228" s="564"/>
      <c r="N228" s="564"/>
      <c r="O228" s="564"/>
      <c r="P228" s="564"/>
      <c r="Q228" s="564"/>
      <c r="R228" s="564"/>
      <c r="S228" s="564"/>
      <c r="T228" s="564"/>
      <c r="U228" s="564"/>
      <c r="V228" s="564"/>
      <c r="W228" s="564"/>
      <c r="X228" s="564"/>
      <c r="Y228" s="564"/>
      <c r="Z228" s="564"/>
    </row>
    <row r="229">
      <c r="A229" s="564"/>
      <c r="B229" s="564"/>
      <c r="C229" s="564"/>
      <c r="D229" s="622"/>
      <c r="E229" s="564"/>
      <c r="F229" s="564"/>
      <c r="G229" s="564"/>
      <c r="H229" s="564"/>
      <c r="I229" s="564"/>
      <c r="J229" s="564"/>
      <c r="K229" s="564"/>
      <c r="L229" s="564"/>
      <c r="M229" s="564"/>
      <c r="N229" s="564"/>
      <c r="O229" s="564"/>
      <c r="P229" s="564"/>
      <c r="Q229" s="564"/>
      <c r="R229" s="564"/>
      <c r="S229" s="564"/>
      <c r="T229" s="564"/>
      <c r="U229" s="564"/>
      <c r="V229" s="564"/>
      <c r="W229" s="564"/>
      <c r="X229" s="564"/>
      <c r="Y229" s="564"/>
      <c r="Z229" s="564"/>
    </row>
    <row r="230">
      <c r="A230" s="564"/>
      <c r="B230" s="564"/>
      <c r="C230" s="564"/>
      <c r="D230" s="622"/>
      <c r="E230" s="564"/>
      <c r="F230" s="564"/>
      <c r="G230" s="564"/>
      <c r="H230" s="564"/>
      <c r="I230" s="564"/>
      <c r="J230" s="564"/>
      <c r="K230" s="564"/>
      <c r="L230" s="564"/>
      <c r="M230" s="564"/>
      <c r="N230" s="564"/>
      <c r="O230" s="564"/>
      <c r="P230" s="564"/>
      <c r="Q230" s="564"/>
      <c r="R230" s="564"/>
      <c r="S230" s="564"/>
      <c r="T230" s="564"/>
      <c r="U230" s="564"/>
      <c r="V230" s="564"/>
      <c r="W230" s="564"/>
      <c r="X230" s="564"/>
      <c r="Y230" s="564"/>
      <c r="Z230" s="564"/>
    </row>
    <row r="231">
      <c r="A231" s="564"/>
      <c r="B231" s="564"/>
      <c r="C231" s="564"/>
      <c r="D231" s="622"/>
      <c r="E231" s="564"/>
      <c r="F231" s="564"/>
      <c r="G231" s="564"/>
      <c r="H231" s="564"/>
      <c r="I231" s="564"/>
      <c r="J231" s="564"/>
      <c r="K231" s="564"/>
      <c r="L231" s="564"/>
      <c r="M231" s="564"/>
      <c r="N231" s="564"/>
      <c r="O231" s="564"/>
      <c r="P231" s="564"/>
      <c r="Q231" s="564"/>
      <c r="R231" s="564"/>
      <c r="S231" s="564"/>
      <c r="T231" s="564"/>
      <c r="U231" s="564"/>
      <c r="V231" s="564"/>
      <c r="W231" s="564"/>
      <c r="X231" s="564"/>
      <c r="Y231" s="564"/>
      <c r="Z231" s="564"/>
    </row>
    <row r="232">
      <c r="A232" s="564"/>
      <c r="B232" s="564"/>
      <c r="C232" s="564"/>
      <c r="D232" s="622"/>
      <c r="E232" s="564"/>
      <c r="F232" s="564"/>
      <c r="G232" s="564"/>
      <c r="H232" s="564"/>
      <c r="I232" s="564"/>
      <c r="J232" s="564"/>
      <c r="K232" s="564"/>
      <c r="L232" s="564"/>
      <c r="M232" s="564"/>
      <c r="N232" s="564"/>
      <c r="O232" s="564"/>
      <c r="P232" s="564"/>
      <c r="Q232" s="564"/>
      <c r="R232" s="564"/>
      <c r="S232" s="564"/>
      <c r="T232" s="564"/>
      <c r="U232" s="564"/>
      <c r="V232" s="564"/>
      <c r="W232" s="564"/>
      <c r="X232" s="564"/>
      <c r="Y232" s="564"/>
      <c r="Z232" s="564"/>
    </row>
    <row r="233">
      <c r="A233" s="564"/>
      <c r="B233" s="564"/>
      <c r="C233" s="564"/>
      <c r="D233" s="622"/>
      <c r="E233" s="564"/>
      <c r="F233" s="564"/>
      <c r="G233" s="564"/>
      <c r="H233" s="564"/>
      <c r="I233" s="564"/>
      <c r="J233" s="564"/>
      <c r="K233" s="564"/>
      <c r="L233" s="564"/>
      <c r="M233" s="564"/>
      <c r="N233" s="564"/>
      <c r="O233" s="564"/>
      <c r="P233" s="564"/>
      <c r="Q233" s="564"/>
      <c r="R233" s="564"/>
      <c r="S233" s="564"/>
      <c r="T233" s="564"/>
      <c r="U233" s="564"/>
      <c r="V233" s="564"/>
      <c r="W233" s="564"/>
      <c r="X233" s="564"/>
      <c r="Y233" s="564"/>
      <c r="Z233" s="564"/>
    </row>
    <row r="234">
      <c r="A234" s="564"/>
      <c r="B234" s="564"/>
      <c r="C234" s="564"/>
      <c r="D234" s="622"/>
      <c r="E234" s="564"/>
      <c r="F234" s="564"/>
      <c r="G234" s="564"/>
      <c r="H234" s="564"/>
      <c r="I234" s="564"/>
      <c r="J234" s="564"/>
      <c r="K234" s="564"/>
      <c r="L234" s="564"/>
      <c r="M234" s="564"/>
      <c r="N234" s="564"/>
      <c r="O234" s="564"/>
      <c r="P234" s="564"/>
      <c r="Q234" s="564"/>
      <c r="R234" s="564"/>
      <c r="S234" s="564"/>
      <c r="T234" s="564"/>
      <c r="U234" s="564"/>
      <c r="V234" s="564"/>
      <c r="W234" s="564"/>
      <c r="X234" s="564"/>
      <c r="Y234" s="564"/>
      <c r="Z234" s="564"/>
    </row>
    <row r="235">
      <c r="A235" s="564"/>
      <c r="B235" s="564"/>
      <c r="C235" s="564"/>
      <c r="D235" s="622"/>
      <c r="E235" s="564"/>
      <c r="F235" s="564"/>
      <c r="G235" s="564"/>
      <c r="H235" s="564"/>
      <c r="I235" s="564"/>
      <c r="J235" s="564"/>
      <c r="K235" s="564"/>
      <c r="L235" s="564"/>
      <c r="M235" s="564"/>
      <c r="N235" s="564"/>
      <c r="O235" s="564"/>
      <c r="P235" s="564"/>
      <c r="Q235" s="564"/>
      <c r="R235" s="564"/>
      <c r="S235" s="564"/>
      <c r="T235" s="564"/>
      <c r="U235" s="564"/>
      <c r="V235" s="564"/>
      <c r="W235" s="564"/>
      <c r="X235" s="564"/>
      <c r="Y235" s="564"/>
      <c r="Z235" s="564"/>
    </row>
    <row r="236">
      <c r="A236" s="564"/>
      <c r="B236" s="564"/>
      <c r="C236" s="564"/>
      <c r="D236" s="622"/>
      <c r="E236" s="564"/>
      <c r="F236" s="564"/>
      <c r="G236" s="564"/>
      <c r="H236" s="564"/>
      <c r="I236" s="564"/>
      <c r="J236" s="564"/>
      <c r="K236" s="564"/>
      <c r="L236" s="564"/>
      <c r="M236" s="564"/>
      <c r="N236" s="564"/>
      <c r="O236" s="564"/>
      <c r="P236" s="564"/>
      <c r="Q236" s="564"/>
      <c r="R236" s="564"/>
      <c r="S236" s="564"/>
      <c r="T236" s="564"/>
      <c r="U236" s="564"/>
      <c r="V236" s="564"/>
      <c r="W236" s="564"/>
      <c r="X236" s="564"/>
      <c r="Y236" s="564"/>
      <c r="Z236" s="564"/>
    </row>
    <row r="237">
      <c r="A237" s="564"/>
      <c r="B237" s="564"/>
      <c r="C237" s="564"/>
      <c r="D237" s="622"/>
      <c r="E237" s="564"/>
      <c r="F237" s="564"/>
      <c r="G237" s="564"/>
      <c r="H237" s="564"/>
      <c r="I237" s="564"/>
      <c r="J237" s="564"/>
      <c r="K237" s="564"/>
      <c r="L237" s="564"/>
      <c r="M237" s="564"/>
      <c r="N237" s="564"/>
      <c r="O237" s="564"/>
      <c r="P237" s="564"/>
      <c r="Q237" s="564"/>
      <c r="R237" s="564"/>
      <c r="S237" s="564"/>
      <c r="T237" s="564"/>
      <c r="U237" s="564"/>
      <c r="V237" s="564"/>
      <c r="W237" s="564"/>
      <c r="X237" s="564"/>
      <c r="Y237" s="564"/>
      <c r="Z237" s="564"/>
    </row>
    <row r="238">
      <c r="A238" s="564"/>
      <c r="B238" s="564"/>
      <c r="C238" s="564"/>
      <c r="D238" s="622"/>
      <c r="E238" s="564"/>
      <c r="F238" s="564"/>
      <c r="G238" s="564"/>
      <c r="H238" s="564"/>
      <c r="I238" s="564"/>
      <c r="J238" s="564"/>
      <c r="K238" s="564"/>
      <c r="L238" s="564"/>
      <c r="M238" s="564"/>
      <c r="N238" s="564"/>
      <c r="O238" s="564"/>
      <c r="P238" s="564"/>
      <c r="Q238" s="564"/>
      <c r="R238" s="564"/>
      <c r="S238" s="564"/>
      <c r="T238" s="564"/>
      <c r="U238" s="564"/>
      <c r="V238" s="564"/>
      <c r="W238" s="564"/>
      <c r="X238" s="564"/>
      <c r="Y238" s="564"/>
      <c r="Z238" s="564"/>
    </row>
    <row r="239">
      <c r="A239" s="564"/>
      <c r="B239" s="564"/>
      <c r="C239" s="564"/>
      <c r="D239" s="622"/>
      <c r="E239" s="564"/>
      <c r="F239" s="564"/>
      <c r="G239" s="564"/>
      <c r="H239" s="564"/>
      <c r="I239" s="564"/>
      <c r="J239" s="564"/>
      <c r="K239" s="564"/>
      <c r="L239" s="564"/>
      <c r="M239" s="564"/>
      <c r="N239" s="564"/>
      <c r="O239" s="564"/>
      <c r="P239" s="564"/>
      <c r="Q239" s="564"/>
      <c r="R239" s="564"/>
      <c r="S239" s="564"/>
      <c r="T239" s="564"/>
      <c r="U239" s="564"/>
      <c r="V239" s="564"/>
      <c r="W239" s="564"/>
      <c r="X239" s="564"/>
      <c r="Y239" s="564"/>
      <c r="Z239" s="564"/>
    </row>
    <row r="240">
      <c r="A240" s="564"/>
      <c r="B240" s="564"/>
      <c r="C240" s="564"/>
      <c r="D240" s="622"/>
      <c r="E240" s="564"/>
      <c r="F240" s="564"/>
      <c r="G240" s="564"/>
      <c r="H240" s="564"/>
      <c r="I240" s="564"/>
      <c r="J240" s="564"/>
      <c r="K240" s="564"/>
      <c r="L240" s="564"/>
      <c r="M240" s="564"/>
      <c r="N240" s="564"/>
      <c r="O240" s="564"/>
      <c r="P240" s="564"/>
      <c r="Q240" s="564"/>
      <c r="R240" s="564"/>
      <c r="S240" s="564"/>
      <c r="T240" s="564"/>
      <c r="U240" s="564"/>
      <c r="V240" s="564"/>
      <c r="W240" s="564"/>
      <c r="X240" s="564"/>
      <c r="Y240" s="564"/>
      <c r="Z240" s="564"/>
    </row>
    <row r="241">
      <c r="A241" s="564"/>
      <c r="B241" s="564"/>
      <c r="C241" s="564"/>
      <c r="D241" s="622"/>
      <c r="E241" s="564"/>
      <c r="F241" s="564"/>
      <c r="G241" s="564"/>
      <c r="H241" s="564"/>
      <c r="I241" s="564"/>
      <c r="J241" s="564"/>
      <c r="K241" s="564"/>
      <c r="L241" s="564"/>
      <c r="M241" s="564"/>
      <c r="N241" s="564"/>
      <c r="O241" s="564"/>
      <c r="P241" s="564"/>
      <c r="Q241" s="564"/>
      <c r="R241" s="564"/>
      <c r="S241" s="564"/>
      <c r="T241" s="564"/>
      <c r="U241" s="564"/>
      <c r="V241" s="564"/>
      <c r="W241" s="564"/>
      <c r="X241" s="564"/>
      <c r="Y241" s="564"/>
      <c r="Z241" s="564"/>
    </row>
    <row r="242">
      <c r="A242" s="564"/>
      <c r="B242" s="564"/>
      <c r="C242" s="564"/>
      <c r="D242" s="622"/>
      <c r="E242" s="564"/>
      <c r="F242" s="564"/>
      <c r="G242" s="564"/>
      <c r="H242" s="564"/>
      <c r="I242" s="564"/>
      <c r="J242" s="564"/>
      <c r="K242" s="564"/>
      <c r="L242" s="564"/>
      <c r="M242" s="564"/>
      <c r="N242" s="564"/>
      <c r="O242" s="564"/>
      <c r="P242" s="564"/>
      <c r="Q242" s="564"/>
      <c r="R242" s="564"/>
      <c r="S242" s="564"/>
      <c r="T242" s="564"/>
      <c r="U242" s="564"/>
      <c r="V242" s="564"/>
      <c r="W242" s="564"/>
      <c r="X242" s="564"/>
      <c r="Y242" s="564"/>
      <c r="Z242" s="564"/>
    </row>
    <row r="243">
      <c r="A243" s="564"/>
      <c r="B243" s="564"/>
      <c r="C243" s="564"/>
      <c r="D243" s="622"/>
      <c r="E243" s="564"/>
      <c r="F243" s="564"/>
      <c r="G243" s="564"/>
      <c r="H243" s="564"/>
      <c r="I243" s="564"/>
      <c r="J243" s="564"/>
      <c r="K243" s="564"/>
      <c r="L243" s="564"/>
      <c r="M243" s="564"/>
      <c r="N243" s="564"/>
      <c r="O243" s="564"/>
      <c r="P243" s="564"/>
      <c r="Q243" s="564"/>
      <c r="R243" s="564"/>
      <c r="S243" s="564"/>
      <c r="T243" s="564"/>
      <c r="U243" s="564"/>
      <c r="V243" s="564"/>
      <c r="W243" s="564"/>
      <c r="X243" s="564"/>
      <c r="Y243" s="564"/>
      <c r="Z243" s="564"/>
    </row>
    <row r="244">
      <c r="A244" s="564"/>
      <c r="B244" s="564"/>
      <c r="C244" s="564"/>
      <c r="D244" s="622"/>
      <c r="E244" s="564"/>
      <c r="F244" s="564"/>
      <c r="G244" s="564"/>
      <c r="H244" s="564"/>
      <c r="I244" s="564"/>
      <c r="J244" s="564"/>
      <c r="K244" s="564"/>
      <c r="L244" s="564"/>
      <c r="M244" s="564"/>
      <c r="N244" s="564"/>
      <c r="O244" s="564"/>
      <c r="P244" s="564"/>
      <c r="Q244" s="564"/>
      <c r="R244" s="564"/>
      <c r="S244" s="564"/>
      <c r="T244" s="564"/>
      <c r="U244" s="564"/>
      <c r="V244" s="564"/>
      <c r="W244" s="564"/>
      <c r="X244" s="564"/>
      <c r="Y244" s="564"/>
      <c r="Z244" s="564"/>
    </row>
    <row r="245">
      <c r="A245" s="564"/>
      <c r="B245" s="564"/>
      <c r="C245" s="564"/>
      <c r="D245" s="622"/>
      <c r="E245" s="564"/>
      <c r="F245" s="564"/>
      <c r="G245" s="564"/>
      <c r="H245" s="564"/>
      <c r="I245" s="564"/>
      <c r="J245" s="564"/>
      <c r="K245" s="564"/>
      <c r="L245" s="564"/>
      <c r="M245" s="564"/>
      <c r="N245" s="564"/>
      <c r="O245" s="564"/>
      <c r="P245" s="564"/>
      <c r="Q245" s="564"/>
      <c r="R245" s="564"/>
      <c r="S245" s="564"/>
      <c r="T245" s="564"/>
      <c r="U245" s="564"/>
      <c r="V245" s="564"/>
      <c r="W245" s="564"/>
      <c r="X245" s="564"/>
      <c r="Y245" s="564"/>
      <c r="Z245" s="564"/>
    </row>
    <row r="246">
      <c r="A246" s="564"/>
      <c r="B246" s="564"/>
      <c r="C246" s="564"/>
      <c r="D246" s="622"/>
      <c r="E246" s="564"/>
      <c r="F246" s="564"/>
      <c r="G246" s="564"/>
      <c r="H246" s="564"/>
      <c r="I246" s="564"/>
      <c r="J246" s="564"/>
      <c r="K246" s="564"/>
      <c r="L246" s="564"/>
      <c r="M246" s="564"/>
      <c r="N246" s="564"/>
      <c r="O246" s="564"/>
      <c r="P246" s="564"/>
      <c r="Q246" s="564"/>
      <c r="R246" s="564"/>
      <c r="S246" s="564"/>
      <c r="T246" s="564"/>
      <c r="U246" s="564"/>
      <c r="V246" s="564"/>
      <c r="W246" s="564"/>
      <c r="X246" s="564"/>
      <c r="Y246" s="564"/>
      <c r="Z246" s="564"/>
    </row>
    <row r="247">
      <c r="A247" s="564"/>
      <c r="B247" s="564"/>
      <c r="C247" s="564"/>
      <c r="D247" s="622"/>
      <c r="E247" s="564"/>
      <c r="F247" s="564"/>
      <c r="G247" s="564"/>
      <c r="H247" s="564"/>
      <c r="I247" s="564"/>
      <c r="J247" s="564"/>
      <c r="K247" s="564"/>
      <c r="L247" s="564"/>
      <c r="M247" s="564"/>
      <c r="N247" s="564"/>
      <c r="O247" s="564"/>
      <c r="P247" s="564"/>
      <c r="Q247" s="564"/>
      <c r="R247" s="564"/>
      <c r="S247" s="564"/>
      <c r="T247" s="564"/>
      <c r="U247" s="564"/>
      <c r="V247" s="564"/>
      <c r="W247" s="564"/>
      <c r="X247" s="564"/>
      <c r="Y247" s="564"/>
      <c r="Z247" s="564"/>
    </row>
    <row r="248">
      <c r="A248" s="564"/>
      <c r="B248" s="564"/>
      <c r="C248" s="564"/>
      <c r="D248" s="622"/>
      <c r="E248" s="564"/>
      <c r="F248" s="564"/>
      <c r="G248" s="564"/>
      <c r="H248" s="564"/>
      <c r="I248" s="564"/>
      <c r="J248" s="564"/>
      <c r="K248" s="564"/>
      <c r="L248" s="564"/>
      <c r="M248" s="564"/>
      <c r="N248" s="564"/>
      <c r="O248" s="564"/>
      <c r="P248" s="564"/>
      <c r="Q248" s="564"/>
      <c r="R248" s="564"/>
      <c r="S248" s="564"/>
      <c r="T248" s="564"/>
      <c r="U248" s="564"/>
      <c r="V248" s="564"/>
      <c r="W248" s="564"/>
      <c r="X248" s="564"/>
      <c r="Y248" s="564"/>
      <c r="Z248" s="564"/>
    </row>
    <row r="249">
      <c r="A249" s="564"/>
      <c r="B249" s="564"/>
      <c r="C249" s="564"/>
      <c r="D249" s="622"/>
      <c r="E249" s="564"/>
      <c r="F249" s="564"/>
      <c r="G249" s="564"/>
      <c r="H249" s="564"/>
      <c r="I249" s="564"/>
      <c r="J249" s="564"/>
      <c r="K249" s="564"/>
      <c r="L249" s="564"/>
      <c r="M249" s="564"/>
      <c r="N249" s="564"/>
      <c r="O249" s="564"/>
      <c r="P249" s="564"/>
      <c r="Q249" s="564"/>
      <c r="R249" s="564"/>
      <c r="S249" s="564"/>
      <c r="T249" s="564"/>
      <c r="U249" s="564"/>
      <c r="V249" s="564"/>
      <c r="W249" s="564"/>
      <c r="X249" s="564"/>
      <c r="Y249" s="564"/>
      <c r="Z249" s="564"/>
    </row>
    <row r="250">
      <c r="A250" s="564"/>
      <c r="B250" s="564"/>
      <c r="C250" s="564"/>
      <c r="D250" s="622"/>
      <c r="E250" s="564"/>
      <c r="F250" s="564"/>
      <c r="G250" s="564"/>
      <c r="H250" s="564"/>
      <c r="I250" s="564"/>
      <c r="J250" s="564"/>
      <c r="K250" s="564"/>
      <c r="L250" s="564"/>
      <c r="M250" s="564"/>
      <c r="N250" s="564"/>
      <c r="O250" s="564"/>
      <c r="P250" s="564"/>
      <c r="Q250" s="564"/>
      <c r="R250" s="564"/>
      <c r="S250" s="564"/>
      <c r="T250" s="564"/>
      <c r="U250" s="564"/>
      <c r="V250" s="564"/>
      <c r="W250" s="564"/>
      <c r="X250" s="564"/>
      <c r="Y250" s="564"/>
      <c r="Z250" s="564"/>
    </row>
    <row r="251">
      <c r="A251" s="564"/>
      <c r="B251" s="564"/>
      <c r="C251" s="564"/>
      <c r="D251" s="622"/>
      <c r="E251" s="564"/>
      <c r="F251" s="564"/>
      <c r="G251" s="564"/>
      <c r="H251" s="564"/>
      <c r="I251" s="564"/>
      <c r="J251" s="564"/>
      <c r="K251" s="564"/>
      <c r="L251" s="564"/>
      <c r="M251" s="564"/>
      <c r="N251" s="564"/>
      <c r="O251" s="564"/>
      <c r="P251" s="564"/>
      <c r="Q251" s="564"/>
      <c r="R251" s="564"/>
      <c r="S251" s="564"/>
      <c r="T251" s="564"/>
      <c r="U251" s="564"/>
      <c r="V251" s="564"/>
      <c r="W251" s="564"/>
      <c r="X251" s="564"/>
      <c r="Y251" s="564"/>
      <c r="Z251" s="564"/>
    </row>
    <row r="252">
      <c r="A252" s="564"/>
      <c r="B252" s="564"/>
      <c r="C252" s="564"/>
      <c r="D252" s="622"/>
      <c r="E252" s="564"/>
      <c r="F252" s="564"/>
      <c r="G252" s="564"/>
      <c r="H252" s="564"/>
      <c r="I252" s="564"/>
      <c r="J252" s="564"/>
      <c r="K252" s="564"/>
      <c r="L252" s="564"/>
      <c r="M252" s="564"/>
      <c r="N252" s="564"/>
      <c r="O252" s="564"/>
      <c r="P252" s="564"/>
      <c r="Q252" s="564"/>
      <c r="R252" s="564"/>
      <c r="S252" s="564"/>
      <c r="T252" s="564"/>
      <c r="U252" s="564"/>
      <c r="V252" s="564"/>
      <c r="W252" s="564"/>
      <c r="X252" s="564"/>
      <c r="Y252" s="564"/>
      <c r="Z252" s="564"/>
    </row>
    <row r="253">
      <c r="A253" s="564"/>
      <c r="B253" s="564"/>
      <c r="C253" s="564"/>
      <c r="D253" s="622"/>
      <c r="E253" s="564"/>
      <c r="F253" s="564"/>
      <c r="G253" s="564"/>
      <c r="H253" s="564"/>
      <c r="I253" s="564"/>
      <c r="J253" s="564"/>
      <c r="K253" s="564"/>
      <c r="L253" s="564"/>
      <c r="M253" s="564"/>
      <c r="N253" s="564"/>
      <c r="O253" s="564"/>
      <c r="P253" s="564"/>
      <c r="Q253" s="564"/>
      <c r="R253" s="564"/>
      <c r="S253" s="564"/>
      <c r="T253" s="564"/>
      <c r="U253" s="564"/>
      <c r="V253" s="564"/>
      <c r="W253" s="564"/>
      <c r="X253" s="564"/>
      <c r="Y253" s="564"/>
      <c r="Z253" s="564"/>
    </row>
    <row r="254">
      <c r="A254" s="564"/>
      <c r="B254" s="564"/>
      <c r="C254" s="564"/>
      <c r="D254" s="622"/>
      <c r="E254" s="564"/>
      <c r="F254" s="564"/>
      <c r="G254" s="564"/>
      <c r="H254" s="564"/>
      <c r="I254" s="564"/>
      <c r="J254" s="564"/>
      <c r="K254" s="564"/>
      <c r="L254" s="564"/>
      <c r="M254" s="564"/>
      <c r="N254" s="564"/>
      <c r="O254" s="564"/>
      <c r="P254" s="564"/>
      <c r="Q254" s="564"/>
      <c r="R254" s="564"/>
      <c r="S254" s="564"/>
      <c r="T254" s="564"/>
      <c r="U254" s="564"/>
      <c r="V254" s="564"/>
      <c r="W254" s="564"/>
      <c r="X254" s="564"/>
      <c r="Y254" s="564"/>
      <c r="Z254" s="564"/>
    </row>
    <row r="255">
      <c r="A255" s="564"/>
      <c r="B255" s="564"/>
      <c r="C255" s="564"/>
      <c r="D255" s="622"/>
      <c r="E255" s="564"/>
      <c r="F255" s="564"/>
      <c r="G255" s="564"/>
      <c r="H255" s="564"/>
      <c r="I255" s="564"/>
      <c r="J255" s="564"/>
      <c r="K255" s="564"/>
      <c r="L255" s="564"/>
      <c r="M255" s="564"/>
      <c r="N255" s="564"/>
      <c r="O255" s="564"/>
      <c r="P255" s="564"/>
      <c r="Q255" s="564"/>
      <c r="R255" s="564"/>
      <c r="S255" s="564"/>
      <c r="T255" s="564"/>
      <c r="U255" s="564"/>
      <c r="V255" s="564"/>
      <c r="W255" s="564"/>
      <c r="X255" s="564"/>
      <c r="Y255" s="564"/>
      <c r="Z255" s="564"/>
    </row>
    <row r="256">
      <c r="A256" s="564"/>
      <c r="B256" s="564"/>
      <c r="C256" s="564"/>
      <c r="D256" s="622"/>
      <c r="E256" s="564"/>
      <c r="F256" s="564"/>
      <c r="G256" s="564"/>
      <c r="H256" s="564"/>
      <c r="I256" s="564"/>
      <c r="J256" s="564"/>
      <c r="K256" s="564"/>
      <c r="L256" s="564"/>
      <c r="M256" s="564"/>
      <c r="N256" s="564"/>
      <c r="O256" s="564"/>
      <c r="P256" s="564"/>
      <c r="Q256" s="564"/>
      <c r="R256" s="564"/>
      <c r="S256" s="564"/>
      <c r="T256" s="564"/>
      <c r="U256" s="564"/>
      <c r="V256" s="564"/>
      <c r="W256" s="564"/>
      <c r="X256" s="564"/>
      <c r="Y256" s="564"/>
      <c r="Z256" s="564"/>
    </row>
    <row r="257">
      <c r="A257" s="564"/>
      <c r="B257" s="564"/>
      <c r="C257" s="564"/>
      <c r="D257" s="622"/>
      <c r="E257" s="564"/>
      <c r="F257" s="564"/>
      <c r="G257" s="564"/>
      <c r="H257" s="564"/>
      <c r="I257" s="564"/>
      <c r="J257" s="564"/>
      <c r="K257" s="564"/>
      <c r="L257" s="564"/>
      <c r="M257" s="564"/>
      <c r="N257" s="564"/>
      <c r="O257" s="564"/>
      <c r="P257" s="564"/>
      <c r="Q257" s="564"/>
      <c r="R257" s="564"/>
      <c r="S257" s="564"/>
      <c r="T257" s="564"/>
      <c r="U257" s="564"/>
      <c r="V257" s="564"/>
      <c r="W257" s="564"/>
      <c r="X257" s="564"/>
      <c r="Y257" s="564"/>
      <c r="Z257" s="564"/>
    </row>
    <row r="258">
      <c r="A258" s="564"/>
      <c r="B258" s="564"/>
      <c r="C258" s="564"/>
      <c r="D258" s="622"/>
      <c r="E258" s="564"/>
      <c r="F258" s="564"/>
      <c r="G258" s="564"/>
      <c r="H258" s="564"/>
      <c r="I258" s="564"/>
      <c r="J258" s="564"/>
      <c r="K258" s="564"/>
      <c r="L258" s="564"/>
      <c r="M258" s="564"/>
      <c r="N258" s="564"/>
      <c r="O258" s="564"/>
      <c r="P258" s="564"/>
      <c r="Q258" s="564"/>
      <c r="R258" s="564"/>
      <c r="S258" s="564"/>
      <c r="T258" s="564"/>
      <c r="U258" s="564"/>
      <c r="V258" s="564"/>
      <c r="W258" s="564"/>
      <c r="X258" s="564"/>
      <c r="Y258" s="564"/>
      <c r="Z258" s="564"/>
    </row>
    <row r="259">
      <c r="A259" s="564"/>
      <c r="B259" s="564"/>
      <c r="C259" s="564"/>
      <c r="D259" s="622"/>
      <c r="E259" s="564"/>
      <c r="F259" s="564"/>
      <c r="G259" s="564"/>
      <c r="H259" s="564"/>
      <c r="I259" s="564"/>
      <c r="J259" s="564"/>
      <c r="K259" s="564"/>
      <c r="L259" s="564"/>
      <c r="M259" s="564"/>
      <c r="N259" s="564"/>
      <c r="O259" s="564"/>
      <c r="P259" s="564"/>
      <c r="Q259" s="564"/>
      <c r="R259" s="564"/>
      <c r="S259" s="564"/>
      <c r="T259" s="564"/>
      <c r="U259" s="564"/>
      <c r="V259" s="564"/>
      <c r="W259" s="564"/>
      <c r="X259" s="564"/>
      <c r="Y259" s="564"/>
      <c r="Z259" s="564"/>
    </row>
    <row r="260">
      <c r="A260" s="564"/>
      <c r="B260" s="564"/>
      <c r="C260" s="564"/>
      <c r="D260" s="622"/>
      <c r="E260" s="564"/>
      <c r="F260" s="564"/>
      <c r="G260" s="564"/>
      <c r="H260" s="564"/>
      <c r="I260" s="564"/>
      <c r="J260" s="564"/>
      <c r="K260" s="564"/>
      <c r="L260" s="564"/>
      <c r="M260" s="564"/>
      <c r="N260" s="564"/>
      <c r="O260" s="564"/>
      <c r="P260" s="564"/>
      <c r="Q260" s="564"/>
      <c r="R260" s="564"/>
      <c r="S260" s="564"/>
      <c r="T260" s="564"/>
      <c r="U260" s="564"/>
      <c r="V260" s="564"/>
      <c r="W260" s="564"/>
      <c r="X260" s="564"/>
      <c r="Y260" s="564"/>
      <c r="Z260" s="564"/>
    </row>
    <row r="261">
      <c r="A261" s="564"/>
      <c r="B261" s="564"/>
      <c r="C261" s="564"/>
      <c r="D261" s="622"/>
      <c r="E261" s="564"/>
      <c r="F261" s="564"/>
      <c r="G261" s="564"/>
      <c r="H261" s="564"/>
      <c r="I261" s="564"/>
      <c r="J261" s="564"/>
      <c r="K261" s="564"/>
      <c r="L261" s="564"/>
      <c r="M261" s="564"/>
      <c r="N261" s="564"/>
      <c r="O261" s="564"/>
      <c r="P261" s="564"/>
      <c r="Q261" s="564"/>
      <c r="R261" s="564"/>
      <c r="S261" s="564"/>
      <c r="T261" s="564"/>
      <c r="U261" s="564"/>
      <c r="V261" s="564"/>
      <c r="W261" s="564"/>
      <c r="X261" s="564"/>
      <c r="Y261" s="564"/>
      <c r="Z261" s="564"/>
    </row>
    <row r="262">
      <c r="A262" s="564"/>
      <c r="B262" s="564"/>
      <c r="C262" s="564"/>
      <c r="D262" s="622"/>
      <c r="E262" s="564"/>
      <c r="F262" s="564"/>
      <c r="G262" s="564"/>
      <c r="H262" s="564"/>
      <c r="I262" s="564"/>
      <c r="J262" s="564"/>
      <c r="K262" s="564"/>
      <c r="L262" s="564"/>
      <c r="M262" s="564"/>
      <c r="N262" s="564"/>
      <c r="O262" s="564"/>
      <c r="P262" s="564"/>
      <c r="Q262" s="564"/>
      <c r="R262" s="564"/>
      <c r="S262" s="564"/>
      <c r="T262" s="564"/>
      <c r="U262" s="564"/>
      <c r="V262" s="564"/>
      <c r="W262" s="564"/>
      <c r="X262" s="564"/>
      <c r="Y262" s="564"/>
      <c r="Z262" s="564"/>
    </row>
    <row r="263">
      <c r="A263" s="564"/>
      <c r="B263" s="564"/>
      <c r="C263" s="564"/>
      <c r="D263" s="622"/>
      <c r="E263" s="564"/>
      <c r="F263" s="564"/>
      <c r="G263" s="564"/>
      <c r="H263" s="564"/>
      <c r="I263" s="564"/>
      <c r="J263" s="564"/>
      <c r="K263" s="564"/>
      <c r="L263" s="564"/>
      <c r="M263" s="564"/>
      <c r="N263" s="564"/>
      <c r="O263" s="564"/>
      <c r="P263" s="564"/>
      <c r="Q263" s="564"/>
      <c r="R263" s="564"/>
      <c r="S263" s="564"/>
      <c r="T263" s="564"/>
      <c r="U263" s="564"/>
      <c r="V263" s="564"/>
      <c r="W263" s="564"/>
      <c r="X263" s="564"/>
      <c r="Y263" s="564"/>
      <c r="Z263" s="564"/>
    </row>
    <row r="264">
      <c r="A264" s="564"/>
      <c r="B264" s="564"/>
      <c r="C264" s="564"/>
      <c r="D264" s="622"/>
      <c r="E264" s="564"/>
      <c r="F264" s="564"/>
      <c r="G264" s="564"/>
      <c r="H264" s="564"/>
      <c r="I264" s="564"/>
      <c r="J264" s="564"/>
      <c r="K264" s="564"/>
      <c r="L264" s="564"/>
      <c r="M264" s="564"/>
      <c r="N264" s="564"/>
      <c r="O264" s="564"/>
      <c r="P264" s="564"/>
      <c r="Q264" s="564"/>
      <c r="R264" s="564"/>
      <c r="S264" s="564"/>
      <c r="T264" s="564"/>
      <c r="U264" s="564"/>
      <c r="V264" s="564"/>
      <c r="W264" s="564"/>
      <c r="X264" s="564"/>
      <c r="Y264" s="564"/>
      <c r="Z264" s="564"/>
    </row>
    <row r="265">
      <c r="A265" s="564"/>
      <c r="B265" s="564"/>
      <c r="C265" s="564"/>
      <c r="D265" s="622"/>
      <c r="E265" s="564"/>
      <c r="F265" s="564"/>
      <c r="G265" s="564"/>
      <c r="H265" s="564"/>
      <c r="I265" s="564"/>
      <c r="J265" s="564"/>
      <c r="K265" s="564"/>
      <c r="L265" s="564"/>
      <c r="M265" s="564"/>
      <c r="N265" s="564"/>
      <c r="O265" s="564"/>
      <c r="P265" s="564"/>
      <c r="Q265" s="564"/>
      <c r="R265" s="564"/>
      <c r="S265" s="564"/>
      <c r="T265" s="564"/>
      <c r="U265" s="564"/>
      <c r="V265" s="564"/>
      <c r="W265" s="564"/>
      <c r="X265" s="564"/>
      <c r="Y265" s="564"/>
      <c r="Z265" s="564"/>
    </row>
    <row r="266">
      <c r="A266" s="564"/>
      <c r="B266" s="564"/>
      <c r="C266" s="564"/>
      <c r="D266" s="622"/>
      <c r="E266" s="564"/>
      <c r="F266" s="564"/>
      <c r="G266" s="564"/>
      <c r="H266" s="564"/>
      <c r="I266" s="564"/>
      <c r="J266" s="564"/>
      <c r="K266" s="564"/>
      <c r="L266" s="564"/>
      <c r="M266" s="564"/>
      <c r="N266" s="564"/>
      <c r="O266" s="564"/>
      <c r="P266" s="564"/>
      <c r="Q266" s="564"/>
      <c r="R266" s="564"/>
      <c r="S266" s="564"/>
      <c r="T266" s="564"/>
      <c r="U266" s="564"/>
      <c r="V266" s="564"/>
      <c r="W266" s="564"/>
      <c r="X266" s="564"/>
      <c r="Y266" s="564"/>
      <c r="Z266" s="564"/>
    </row>
    <row r="267">
      <c r="A267" s="564"/>
      <c r="B267" s="564"/>
      <c r="C267" s="564"/>
      <c r="D267" s="622"/>
      <c r="E267" s="564"/>
      <c r="F267" s="564"/>
      <c r="G267" s="564"/>
      <c r="H267" s="564"/>
      <c r="I267" s="564"/>
      <c r="J267" s="564"/>
      <c r="K267" s="564"/>
      <c r="L267" s="564"/>
      <c r="M267" s="564"/>
      <c r="N267" s="564"/>
      <c r="O267" s="564"/>
      <c r="P267" s="564"/>
      <c r="Q267" s="564"/>
      <c r="R267" s="564"/>
      <c r="S267" s="564"/>
      <c r="T267" s="564"/>
      <c r="U267" s="564"/>
      <c r="V267" s="564"/>
      <c r="W267" s="564"/>
      <c r="X267" s="564"/>
      <c r="Y267" s="564"/>
      <c r="Z267" s="564"/>
    </row>
    <row r="268">
      <c r="A268" s="564"/>
      <c r="B268" s="564"/>
      <c r="C268" s="564"/>
      <c r="D268" s="622"/>
      <c r="E268" s="564"/>
      <c r="F268" s="564"/>
      <c r="G268" s="564"/>
      <c r="H268" s="564"/>
      <c r="I268" s="564"/>
      <c r="J268" s="564"/>
      <c r="K268" s="564"/>
      <c r="L268" s="564"/>
      <c r="M268" s="564"/>
      <c r="N268" s="564"/>
      <c r="O268" s="564"/>
      <c r="P268" s="564"/>
      <c r="Q268" s="564"/>
      <c r="R268" s="564"/>
      <c r="S268" s="564"/>
      <c r="T268" s="564"/>
      <c r="U268" s="564"/>
      <c r="V268" s="564"/>
      <c r="W268" s="564"/>
      <c r="X268" s="564"/>
      <c r="Y268" s="564"/>
      <c r="Z268" s="564"/>
    </row>
    <row r="269">
      <c r="A269" s="564"/>
      <c r="B269" s="564"/>
      <c r="C269" s="564"/>
      <c r="D269" s="622"/>
      <c r="E269" s="564"/>
      <c r="F269" s="564"/>
      <c r="G269" s="564"/>
      <c r="H269" s="564"/>
      <c r="I269" s="564"/>
      <c r="J269" s="564"/>
      <c r="K269" s="564"/>
      <c r="L269" s="564"/>
      <c r="M269" s="564"/>
      <c r="N269" s="564"/>
      <c r="O269" s="564"/>
      <c r="P269" s="564"/>
      <c r="Q269" s="564"/>
      <c r="R269" s="564"/>
      <c r="S269" s="564"/>
      <c r="T269" s="564"/>
      <c r="U269" s="564"/>
      <c r="V269" s="564"/>
      <c r="W269" s="564"/>
      <c r="X269" s="564"/>
      <c r="Y269" s="564"/>
      <c r="Z269" s="564"/>
    </row>
    <row r="270">
      <c r="A270" s="564"/>
      <c r="B270" s="564"/>
      <c r="C270" s="564"/>
      <c r="D270" s="622"/>
      <c r="E270" s="564"/>
      <c r="F270" s="564"/>
      <c r="G270" s="564"/>
      <c r="H270" s="564"/>
      <c r="I270" s="564"/>
      <c r="J270" s="564"/>
      <c r="K270" s="564"/>
      <c r="L270" s="564"/>
      <c r="M270" s="564"/>
      <c r="N270" s="564"/>
      <c r="O270" s="564"/>
      <c r="P270" s="564"/>
      <c r="Q270" s="564"/>
      <c r="R270" s="564"/>
      <c r="S270" s="564"/>
      <c r="T270" s="564"/>
      <c r="U270" s="564"/>
      <c r="V270" s="564"/>
      <c r="W270" s="564"/>
      <c r="X270" s="564"/>
      <c r="Y270" s="564"/>
      <c r="Z270" s="564"/>
    </row>
    <row r="271">
      <c r="A271" s="564"/>
      <c r="B271" s="564"/>
      <c r="C271" s="564"/>
      <c r="D271" s="622"/>
      <c r="E271" s="564"/>
      <c r="F271" s="564"/>
      <c r="G271" s="564"/>
      <c r="H271" s="564"/>
      <c r="I271" s="564"/>
      <c r="J271" s="564"/>
      <c r="K271" s="564"/>
      <c r="L271" s="564"/>
      <c r="M271" s="564"/>
      <c r="N271" s="564"/>
      <c r="O271" s="564"/>
      <c r="P271" s="564"/>
      <c r="Q271" s="564"/>
      <c r="R271" s="564"/>
      <c r="S271" s="564"/>
      <c r="T271" s="564"/>
      <c r="U271" s="564"/>
      <c r="V271" s="564"/>
      <c r="W271" s="564"/>
      <c r="X271" s="564"/>
      <c r="Y271" s="564"/>
      <c r="Z271" s="564"/>
    </row>
    <row r="272">
      <c r="A272" s="564"/>
      <c r="B272" s="564"/>
      <c r="C272" s="564"/>
      <c r="D272" s="622"/>
      <c r="E272" s="564"/>
      <c r="F272" s="564"/>
      <c r="G272" s="564"/>
      <c r="H272" s="564"/>
      <c r="I272" s="564"/>
      <c r="J272" s="564"/>
      <c r="K272" s="564"/>
      <c r="L272" s="564"/>
      <c r="M272" s="564"/>
      <c r="N272" s="564"/>
      <c r="O272" s="564"/>
      <c r="P272" s="564"/>
      <c r="Q272" s="564"/>
      <c r="R272" s="564"/>
      <c r="S272" s="564"/>
      <c r="T272" s="564"/>
      <c r="U272" s="564"/>
      <c r="V272" s="564"/>
      <c r="W272" s="564"/>
      <c r="X272" s="564"/>
      <c r="Y272" s="564"/>
      <c r="Z272" s="564"/>
    </row>
    <row r="273">
      <c r="A273" s="564"/>
      <c r="B273" s="564"/>
      <c r="C273" s="564"/>
      <c r="D273" s="622"/>
      <c r="E273" s="564"/>
      <c r="F273" s="564"/>
      <c r="G273" s="564"/>
      <c r="H273" s="564"/>
      <c r="I273" s="564"/>
      <c r="J273" s="564"/>
      <c r="K273" s="564"/>
      <c r="L273" s="564"/>
      <c r="M273" s="564"/>
      <c r="N273" s="564"/>
      <c r="O273" s="564"/>
      <c r="P273" s="564"/>
      <c r="Q273" s="564"/>
      <c r="R273" s="564"/>
      <c r="S273" s="564"/>
      <c r="T273" s="564"/>
      <c r="U273" s="564"/>
      <c r="V273" s="564"/>
      <c r="W273" s="564"/>
      <c r="X273" s="564"/>
      <c r="Y273" s="564"/>
      <c r="Z273" s="564"/>
    </row>
    <row r="274">
      <c r="A274" s="564"/>
      <c r="B274" s="564"/>
      <c r="C274" s="564"/>
      <c r="D274" s="622"/>
      <c r="E274" s="564"/>
      <c r="F274" s="564"/>
      <c r="G274" s="564"/>
      <c r="H274" s="564"/>
      <c r="I274" s="564"/>
      <c r="J274" s="564"/>
      <c r="K274" s="564"/>
      <c r="L274" s="564"/>
      <c r="M274" s="564"/>
      <c r="N274" s="564"/>
      <c r="O274" s="564"/>
      <c r="P274" s="564"/>
      <c r="Q274" s="564"/>
      <c r="R274" s="564"/>
      <c r="S274" s="564"/>
      <c r="T274" s="564"/>
      <c r="U274" s="564"/>
      <c r="V274" s="564"/>
      <c r="W274" s="564"/>
      <c r="X274" s="564"/>
      <c r="Y274" s="564"/>
      <c r="Z274" s="564"/>
    </row>
    <row r="275">
      <c r="A275" s="564"/>
      <c r="B275" s="564"/>
      <c r="C275" s="564"/>
      <c r="D275" s="622"/>
      <c r="E275" s="564"/>
      <c r="F275" s="564"/>
      <c r="G275" s="564"/>
      <c r="H275" s="564"/>
      <c r="I275" s="564"/>
      <c r="J275" s="564"/>
      <c r="K275" s="564"/>
      <c r="L275" s="564"/>
      <c r="M275" s="564"/>
      <c r="N275" s="564"/>
      <c r="O275" s="564"/>
      <c r="P275" s="564"/>
      <c r="Q275" s="564"/>
      <c r="R275" s="564"/>
      <c r="S275" s="564"/>
      <c r="T275" s="564"/>
      <c r="U275" s="564"/>
      <c r="V275" s="564"/>
      <c r="W275" s="564"/>
      <c r="X275" s="564"/>
      <c r="Y275" s="564"/>
      <c r="Z275" s="564"/>
    </row>
    <row r="276">
      <c r="A276" s="564"/>
      <c r="B276" s="564"/>
      <c r="C276" s="564"/>
      <c r="D276" s="622"/>
      <c r="E276" s="564"/>
      <c r="F276" s="564"/>
      <c r="G276" s="564"/>
      <c r="H276" s="564"/>
      <c r="I276" s="564"/>
      <c r="J276" s="564"/>
      <c r="K276" s="564"/>
      <c r="L276" s="564"/>
      <c r="M276" s="564"/>
      <c r="N276" s="564"/>
      <c r="O276" s="564"/>
      <c r="P276" s="564"/>
      <c r="Q276" s="564"/>
      <c r="R276" s="564"/>
      <c r="S276" s="564"/>
      <c r="T276" s="564"/>
      <c r="U276" s="564"/>
      <c r="V276" s="564"/>
      <c r="W276" s="564"/>
      <c r="X276" s="564"/>
      <c r="Y276" s="564"/>
      <c r="Z276" s="564"/>
    </row>
    <row r="277">
      <c r="A277" s="564"/>
      <c r="B277" s="564"/>
      <c r="C277" s="564"/>
      <c r="D277" s="622"/>
      <c r="E277" s="564"/>
      <c r="F277" s="564"/>
      <c r="G277" s="564"/>
      <c r="H277" s="564"/>
      <c r="I277" s="564"/>
      <c r="J277" s="564"/>
      <c r="K277" s="564"/>
      <c r="L277" s="564"/>
      <c r="M277" s="564"/>
      <c r="N277" s="564"/>
      <c r="O277" s="564"/>
      <c r="P277" s="564"/>
      <c r="Q277" s="564"/>
      <c r="R277" s="564"/>
      <c r="S277" s="564"/>
      <c r="T277" s="564"/>
      <c r="U277" s="564"/>
      <c r="V277" s="564"/>
      <c r="W277" s="564"/>
      <c r="X277" s="564"/>
      <c r="Y277" s="564"/>
      <c r="Z277" s="564"/>
    </row>
    <row r="278">
      <c r="A278" s="564"/>
      <c r="B278" s="564"/>
      <c r="C278" s="564"/>
      <c r="D278" s="622"/>
      <c r="E278" s="564"/>
      <c r="F278" s="564"/>
      <c r="G278" s="564"/>
      <c r="H278" s="564"/>
      <c r="I278" s="564"/>
      <c r="J278" s="564"/>
      <c r="K278" s="564"/>
      <c r="L278" s="564"/>
      <c r="M278" s="564"/>
      <c r="N278" s="564"/>
      <c r="O278" s="564"/>
      <c r="P278" s="564"/>
      <c r="Q278" s="564"/>
      <c r="R278" s="564"/>
      <c r="S278" s="564"/>
      <c r="T278" s="564"/>
      <c r="U278" s="564"/>
      <c r="V278" s="564"/>
      <c r="W278" s="564"/>
      <c r="X278" s="564"/>
      <c r="Y278" s="564"/>
      <c r="Z278" s="564"/>
    </row>
    <row r="279">
      <c r="A279" s="564"/>
      <c r="B279" s="564"/>
      <c r="C279" s="564"/>
      <c r="D279" s="622"/>
      <c r="E279" s="564"/>
      <c r="F279" s="564"/>
      <c r="G279" s="564"/>
      <c r="H279" s="564"/>
      <c r="I279" s="564"/>
      <c r="J279" s="564"/>
      <c r="K279" s="564"/>
      <c r="L279" s="564"/>
      <c r="M279" s="564"/>
      <c r="N279" s="564"/>
      <c r="O279" s="564"/>
      <c r="P279" s="564"/>
      <c r="Q279" s="564"/>
      <c r="R279" s="564"/>
      <c r="S279" s="564"/>
      <c r="T279" s="564"/>
      <c r="U279" s="564"/>
      <c r="V279" s="564"/>
      <c r="W279" s="564"/>
      <c r="X279" s="564"/>
      <c r="Y279" s="564"/>
      <c r="Z279" s="564"/>
    </row>
    <row r="280">
      <c r="A280" s="564"/>
      <c r="B280" s="564"/>
      <c r="C280" s="564"/>
      <c r="D280" s="622"/>
      <c r="E280" s="564"/>
      <c r="F280" s="564"/>
      <c r="G280" s="564"/>
      <c r="H280" s="564"/>
      <c r="I280" s="564"/>
      <c r="J280" s="564"/>
      <c r="K280" s="564"/>
      <c r="L280" s="564"/>
      <c r="M280" s="564"/>
      <c r="N280" s="564"/>
      <c r="O280" s="564"/>
      <c r="P280" s="564"/>
      <c r="Q280" s="564"/>
      <c r="R280" s="564"/>
      <c r="S280" s="564"/>
      <c r="T280" s="564"/>
      <c r="U280" s="564"/>
      <c r="V280" s="564"/>
      <c r="W280" s="564"/>
      <c r="X280" s="564"/>
      <c r="Y280" s="564"/>
      <c r="Z280" s="564"/>
    </row>
    <row r="281">
      <c r="A281" s="564"/>
      <c r="B281" s="564"/>
      <c r="C281" s="564"/>
      <c r="D281" s="622"/>
      <c r="E281" s="564"/>
      <c r="F281" s="564"/>
      <c r="G281" s="564"/>
      <c r="H281" s="564"/>
      <c r="I281" s="564"/>
      <c r="J281" s="564"/>
      <c r="K281" s="564"/>
      <c r="L281" s="564"/>
      <c r="M281" s="564"/>
      <c r="N281" s="564"/>
      <c r="O281" s="564"/>
      <c r="P281" s="564"/>
      <c r="Q281" s="564"/>
      <c r="R281" s="564"/>
      <c r="S281" s="564"/>
      <c r="T281" s="564"/>
      <c r="U281" s="564"/>
      <c r="V281" s="564"/>
      <c r="W281" s="564"/>
      <c r="X281" s="564"/>
      <c r="Y281" s="564"/>
      <c r="Z281" s="564"/>
    </row>
    <row r="282">
      <c r="A282" s="564"/>
      <c r="B282" s="564"/>
      <c r="C282" s="564"/>
      <c r="D282" s="622"/>
      <c r="E282" s="564"/>
      <c r="F282" s="564"/>
      <c r="G282" s="564"/>
      <c r="H282" s="564"/>
      <c r="I282" s="564"/>
      <c r="J282" s="564"/>
      <c r="K282" s="564"/>
      <c r="L282" s="564"/>
      <c r="M282" s="564"/>
      <c r="N282" s="564"/>
      <c r="O282" s="564"/>
      <c r="P282" s="564"/>
      <c r="Q282" s="564"/>
      <c r="R282" s="564"/>
      <c r="S282" s="564"/>
      <c r="T282" s="564"/>
      <c r="U282" s="564"/>
      <c r="V282" s="564"/>
      <c r="W282" s="564"/>
      <c r="X282" s="564"/>
      <c r="Y282" s="564"/>
      <c r="Z282" s="564"/>
    </row>
    <row r="283">
      <c r="A283" s="564"/>
      <c r="B283" s="564"/>
      <c r="C283" s="564"/>
      <c r="D283" s="622"/>
      <c r="E283" s="564"/>
      <c r="F283" s="564"/>
      <c r="G283" s="564"/>
      <c r="H283" s="564"/>
      <c r="I283" s="564"/>
      <c r="J283" s="564"/>
      <c r="K283" s="564"/>
      <c r="L283" s="564"/>
      <c r="M283" s="564"/>
      <c r="N283" s="564"/>
      <c r="O283" s="564"/>
      <c r="P283" s="564"/>
      <c r="Q283" s="564"/>
      <c r="R283" s="564"/>
      <c r="S283" s="564"/>
      <c r="T283" s="564"/>
      <c r="U283" s="564"/>
      <c r="V283" s="564"/>
      <c r="W283" s="564"/>
      <c r="X283" s="564"/>
      <c r="Y283" s="564"/>
      <c r="Z283" s="564"/>
    </row>
    <row r="284">
      <c r="A284" s="564"/>
      <c r="B284" s="564"/>
      <c r="C284" s="564"/>
      <c r="D284" s="622"/>
      <c r="E284" s="564"/>
      <c r="F284" s="564"/>
      <c r="G284" s="564"/>
      <c r="H284" s="564"/>
      <c r="I284" s="564"/>
      <c r="J284" s="564"/>
      <c r="K284" s="564"/>
      <c r="L284" s="564"/>
      <c r="M284" s="564"/>
      <c r="N284" s="564"/>
      <c r="O284" s="564"/>
      <c r="P284" s="564"/>
      <c r="Q284" s="564"/>
      <c r="R284" s="564"/>
      <c r="S284" s="564"/>
      <c r="T284" s="564"/>
      <c r="U284" s="564"/>
      <c r="V284" s="564"/>
      <c r="W284" s="564"/>
      <c r="X284" s="564"/>
      <c r="Y284" s="564"/>
      <c r="Z284" s="564"/>
    </row>
    <row r="285">
      <c r="A285" s="564"/>
      <c r="B285" s="564"/>
      <c r="C285" s="564"/>
      <c r="D285" s="622"/>
      <c r="E285" s="564"/>
      <c r="F285" s="564"/>
      <c r="G285" s="564"/>
      <c r="H285" s="564"/>
      <c r="I285" s="564"/>
      <c r="J285" s="564"/>
      <c r="K285" s="564"/>
      <c r="L285" s="564"/>
      <c r="M285" s="564"/>
      <c r="N285" s="564"/>
      <c r="O285" s="564"/>
      <c r="P285" s="564"/>
      <c r="Q285" s="564"/>
      <c r="R285" s="564"/>
      <c r="S285" s="564"/>
      <c r="T285" s="564"/>
      <c r="U285" s="564"/>
      <c r="V285" s="564"/>
      <c r="W285" s="564"/>
      <c r="X285" s="564"/>
      <c r="Y285" s="564"/>
      <c r="Z285" s="564"/>
    </row>
    <row r="286">
      <c r="A286" s="564"/>
      <c r="B286" s="564"/>
      <c r="C286" s="564"/>
      <c r="D286" s="622"/>
      <c r="E286" s="564"/>
      <c r="F286" s="564"/>
      <c r="G286" s="564"/>
      <c r="H286" s="564"/>
      <c r="I286" s="564"/>
      <c r="J286" s="564"/>
      <c r="K286" s="564"/>
      <c r="L286" s="564"/>
      <c r="M286" s="564"/>
      <c r="N286" s="564"/>
      <c r="O286" s="564"/>
      <c r="P286" s="564"/>
      <c r="Q286" s="564"/>
      <c r="R286" s="564"/>
      <c r="S286" s="564"/>
      <c r="T286" s="564"/>
      <c r="U286" s="564"/>
      <c r="V286" s="564"/>
      <c r="W286" s="564"/>
      <c r="X286" s="564"/>
      <c r="Y286" s="564"/>
      <c r="Z286" s="564"/>
    </row>
    <row r="287">
      <c r="A287" s="564"/>
      <c r="B287" s="564"/>
      <c r="C287" s="564"/>
      <c r="D287" s="622"/>
      <c r="E287" s="564"/>
      <c r="F287" s="564"/>
      <c r="G287" s="564"/>
      <c r="H287" s="564"/>
      <c r="I287" s="564"/>
      <c r="J287" s="564"/>
      <c r="K287" s="564"/>
      <c r="L287" s="564"/>
      <c r="M287" s="564"/>
      <c r="N287" s="564"/>
      <c r="O287" s="564"/>
      <c r="P287" s="564"/>
      <c r="Q287" s="564"/>
      <c r="R287" s="564"/>
      <c r="S287" s="564"/>
      <c r="T287" s="564"/>
      <c r="U287" s="564"/>
      <c r="V287" s="564"/>
      <c r="W287" s="564"/>
      <c r="X287" s="564"/>
      <c r="Y287" s="564"/>
      <c r="Z287" s="564"/>
    </row>
    <row r="288">
      <c r="A288" s="564"/>
      <c r="B288" s="564"/>
      <c r="C288" s="564"/>
      <c r="D288" s="622"/>
      <c r="E288" s="564"/>
      <c r="F288" s="564"/>
      <c r="G288" s="564"/>
      <c r="H288" s="564"/>
      <c r="I288" s="564"/>
      <c r="J288" s="564"/>
      <c r="K288" s="564"/>
      <c r="L288" s="564"/>
      <c r="M288" s="564"/>
      <c r="N288" s="564"/>
      <c r="O288" s="564"/>
      <c r="P288" s="564"/>
      <c r="Q288" s="564"/>
      <c r="R288" s="564"/>
      <c r="S288" s="564"/>
      <c r="T288" s="564"/>
      <c r="U288" s="564"/>
      <c r="V288" s="564"/>
      <c r="W288" s="564"/>
      <c r="X288" s="564"/>
      <c r="Y288" s="564"/>
      <c r="Z288" s="564"/>
    </row>
    <row r="289">
      <c r="A289" s="564"/>
      <c r="B289" s="564"/>
      <c r="C289" s="564"/>
      <c r="D289" s="622"/>
      <c r="E289" s="564"/>
      <c r="F289" s="564"/>
      <c r="G289" s="564"/>
      <c r="H289" s="564"/>
      <c r="I289" s="564"/>
      <c r="J289" s="564"/>
      <c r="K289" s="564"/>
      <c r="L289" s="564"/>
      <c r="M289" s="564"/>
      <c r="N289" s="564"/>
      <c r="O289" s="564"/>
      <c r="P289" s="564"/>
      <c r="Q289" s="564"/>
      <c r="R289" s="564"/>
      <c r="S289" s="564"/>
      <c r="T289" s="564"/>
      <c r="U289" s="564"/>
      <c r="V289" s="564"/>
      <c r="W289" s="564"/>
      <c r="X289" s="564"/>
      <c r="Y289" s="564"/>
      <c r="Z289" s="564"/>
    </row>
    <row r="290">
      <c r="A290" s="564"/>
      <c r="B290" s="564"/>
      <c r="C290" s="564"/>
      <c r="D290" s="622"/>
      <c r="E290" s="564"/>
      <c r="F290" s="564"/>
      <c r="G290" s="564"/>
      <c r="H290" s="564"/>
      <c r="I290" s="564"/>
      <c r="J290" s="564"/>
      <c r="K290" s="564"/>
      <c r="L290" s="564"/>
      <c r="M290" s="564"/>
      <c r="N290" s="564"/>
      <c r="O290" s="564"/>
      <c r="P290" s="564"/>
      <c r="Q290" s="564"/>
      <c r="R290" s="564"/>
      <c r="S290" s="564"/>
      <c r="T290" s="564"/>
      <c r="U290" s="564"/>
      <c r="V290" s="564"/>
      <c r="W290" s="564"/>
      <c r="X290" s="564"/>
      <c r="Y290" s="564"/>
      <c r="Z290" s="564"/>
    </row>
    <row r="291">
      <c r="A291" s="564"/>
      <c r="B291" s="564"/>
      <c r="C291" s="564"/>
      <c r="D291" s="622"/>
      <c r="E291" s="564"/>
      <c r="F291" s="564"/>
      <c r="G291" s="564"/>
      <c r="H291" s="564"/>
      <c r="I291" s="564"/>
      <c r="J291" s="564"/>
      <c r="K291" s="564"/>
      <c r="L291" s="564"/>
      <c r="M291" s="564"/>
      <c r="N291" s="564"/>
      <c r="O291" s="564"/>
      <c r="P291" s="564"/>
      <c r="Q291" s="564"/>
      <c r="R291" s="564"/>
      <c r="S291" s="564"/>
      <c r="T291" s="564"/>
      <c r="U291" s="564"/>
      <c r="V291" s="564"/>
      <c r="W291" s="564"/>
      <c r="X291" s="564"/>
      <c r="Y291" s="564"/>
      <c r="Z291" s="564"/>
    </row>
    <row r="292">
      <c r="A292" s="564"/>
      <c r="B292" s="564"/>
      <c r="C292" s="564"/>
      <c r="D292" s="622"/>
      <c r="E292" s="564"/>
      <c r="F292" s="564"/>
      <c r="G292" s="564"/>
      <c r="H292" s="564"/>
      <c r="I292" s="564"/>
      <c r="J292" s="564"/>
      <c r="K292" s="564"/>
      <c r="L292" s="564"/>
      <c r="M292" s="564"/>
      <c r="N292" s="564"/>
      <c r="O292" s="564"/>
      <c r="P292" s="564"/>
      <c r="Q292" s="564"/>
      <c r="R292" s="564"/>
      <c r="S292" s="564"/>
      <c r="T292" s="564"/>
      <c r="U292" s="564"/>
      <c r="V292" s="564"/>
      <c r="W292" s="564"/>
      <c r="X292" s="564"/>
      <c r="Y292" s="564"/>
      <c r="Z292" s="564"/>
    </row>
    <row r="293">
      <c r="A293" s="564"/>
      <c r="B293" s="564"/>
      <c r="C293" s="564"/>
      <c r="D293" s="622"/>
      <c r="E293" s="564"/>
      <c r="F293" s="564"/>
      <c r="G293" s="564"/>
      <c r="H293" s="564"/>
      <c r="I293" s="564"/>
      <c r="J293" s="564"/>
      <c r="K293" s="564"/>
      <c r="L293" s="564"/>
      <c r="M293" s="564"/>
      <c r="N293" s="564"/>
      <c r="O293" s="564"/>
      <c r="P293" s="564"/>
      <c r="Q293" s="564"/>
      <c r="R293" s="564"/>
      <c r="S293" s="564"/>
      <c r="T293" s="564"/>
      <c r="U293" s="564"/>
      <c r="V293" s="564"/>
      <c r="W293" s="564"/>
      <c r="X293" s="564"/>
      <c r="Y293" s="564"/>
      <c r="Z293" s="564"/>
    </row>
    <row r="294">
      <c r="A294" s="564"/>
      <c r="B294" s="564"/>
      <c r="C294" s="564"/>
      <c r="D294" s="622"/>
      <c r="E294" s="564"/>
      <c r="F294" s="564"/>
      <c r="G294" s="564"/>
      <c r="H294" s="564"/>
      <c r="I294" s="564"/>
      <c r="J294" s="564"/>
      <c r="K294" s="564"/>
      <c r="L294" s="564"/>
      <c r="M294" s="564"/>
      <c r="N294" s="564"/>
      <c r="O294" s="564"/>
      <c r="P294" s="564"/>
      <c r="Q294" s="564"/>
      <c r="R294" s="564"/>
      <c r="S294" s="564"/>
      <c r="T294" s="564"/>
      <c r="U294" s="564"/>
      <c r="V294" s="564"/>
      <c r="W294" s="564"/>
      <c r="X294" s="564"/>
      <c r="Y294" s="564"/>
      <c r="Z294" s="564"/>
    </row>
    <row r="295">
      <c r="A295" s="564"/>
      <c r="B295" s="564"/>
      <c r="C295" s="564"/>
      <c r="D295" s="622"/>
      <c r="E295" s="564"/>
      <c r="F295" s="564"/>
      <c r="G295" s="564"/>
      <c r="H295" s="564"/>
      <c r="I295" s="564"/>
      <c r="J295" s="564"/>
      <c r="K295" s="564"/>
      <c r="L295" s="564"/>
      <c r="M295" s="564"/>
      <c r="N295" s="564"/>
      <c r="O295" s="564"/>
      <c r="P295" s="564"/>
      <c r="Q295" s="564"/>
      <c r="R295" s="564"/>
      <c r="S295" s="564"/>
      <c r="T295" s="564"/>
      <c r="U295" s="564"/>
      <c r="V295" s="564"/>
      <c r="W295" s="564"/>
      <c r="X295" s="564"/>
      <c r="Y295" s="564"/>
      <c r="Z295" s="564"/>
    </row>
    <row r="296">
      <c r="A296" s="564"/>
      <c r="B296" s="564"/>
      <c r="C296" s="564"/>
      <c r="D296" s="622"/>
      <c r="E296" s="564"/>
      <c r="F296" s="564"/>
      <c r="G296" s="564"/>
      <c r="H296" s="564"/>
      <c r="I296" s="564"/>
      <c r="J296" s="564"/>
      <c r="K296" s="564"/>
      <c r="L296" s="564"/>
      <c r="M296" s="564"/>
      <c r="N296" s="564"/>
      <c r="O296" s="564"/>
      <c r="P296" s="564"/>
      <c r="Q296" s="564"/>
      <c r="R296" s="564"/>
      <c r="S296" s="564"/>
      <c r="T296" s="564"/>
      <c r="U296" s="564"/>
      <c r="V296" s="564"/>
      <c r="W296" s="564"/>
      <c r="X296" s="564"/>
      <c r="Y296" s="564"/>
      <c r="Z296" s="564"/>
    </row>
    <row r="297">
      <c r="A297" s="564"/>
      <c r="B297" s="564"/>
      <c r="C297" s="564"/>
      <c r="D297" s="622"/>
      <c r="E297" s="564"/>
      <c r="F297" s="564"/>
      <c r="G297" s="564"/>
      <c r="H297" s="564"/>
      <c r="I297" s="564"/>
      <c r="J297" s="564"/>
      <c r="K297" s="564"/>
      <c r="L297" s="564"/>
      <c r="M297" s="564"/>
      <c r="N297" s="564"/>
      <c r="O297" s="564"/>
      <c r="P297" s="564"/>
      <c r="Q297" s="564"/>
      <c r="R297" s="564"/>
      <c r="S297" s="564"/>
      <c r="T297" s="564"/>
      <c r="U297" s="564"/>
      <c r="V297" s="564"/>
      <c r="W297" s="564"/>
      <c r="X297" s="564"/>
      <c r="Y297" s="564"/>
      <c r="Z297" s="564"/>
    </row>
    <row r="298">
      <c r="A298" s="564"/>
      <c r="B298" s="564"/>
      <c r="C298" s="564"/>
      <c r="D298" s="622"/>
      <c r="E298" s="564"/>
      <c r="F298" s="564"/>
      <c r="G298" s="564"/>
      <c r="H298" s="564"/>
      <c r="I298" s="564"/>
      <c r="J298" s="564"/>
      <c r="K298" s="564"/>
      <c r="L298" s="564"/>
      <c r="M298" s="564"/>
      <c r="N298" s="564"/>
      <c r="O298" s="564"/>
      <c r="P298" s="564"/>
      <c r="Q298" s="564"/>
      <c r="R298" s="564"/>
      <c r="S298" s="564"/>
      <c r="T298" s="564"/>
      <c r="U298" s="564"/>
      <c r="V298" s="564"/>
      <c r="W298" s="564"/>
      <c r="X298" s="564"/>
      <c r="Y298" s="564"/>
      <c r="Z298" s="564"/>
    </row>
    <row r="299">
      <c r="A299" s="564"/>
      <c r="B299" s="564"/>
      <c r="C299" s="564"/>
      <c r="D299" s="622"/>
      <c r="E299" s="564"/>
      <c r="F299" s="564"/>
      <c r="G299" s="564"/>
      <c r="H299" s="564"/>
      <c r="I299" s="564"/>
      <c r="J299" s="564"/>
      <c r="K299" s="564"/>
      <c r="L299" s="564"/>
      <c r="M299" s="564"/>
      <c r="N299" s="564"/>
      <c r="O299" s="564"/>
      <c r="P299" s="564"/>
      <c r="Q299" s="564"/>
      <c r="R299" s="564"/>
      <c r="S299" s="564"/>
      <c r="T299" s="564"/>
      <c r="U299" s="564"/>
      <c r="V299" s="564"/>
      <c r="W299" s="564"/>
      <c r="X299" s="564"/>
      <c r="Y299" s="564"/>
      <c r="Z299" s="564"/>
    </row>
    <row r="300">
      <c r="A300" s="564"/>
      <c r="B300" s="564"/>
      <c r="C300" s="564"/>
      <c r="D300" s="622"/>
      <c r="E300" s="564"/>
      <c r="F300" s="564"/>
      <c r="G300" s="564"/>
      <c r="H300" s="564"/>
      <c r="I300" s="564"/>
      <c r="J300" s="564"/>
      <c r="K300" s="564"/>
      <c r="L300" s="564"/>
      <c r="M300" s="564"/>
      <c r="N300" s="564"/>
      <c r="O300" s="564"/>
      <c r="P300" s="564"/>
      <c r="Q300" s="564"/>
      <c r="R300" s="564"/>
      <c r="S300" s="564"/>
      <c r="T300" s="564"/>
      <c r="U300" s="564"/>
      <c r="V300" s="564"/>
      <c r="W300" s="564"/>
      <c r="X300" s="564"/>
      <c r="Y300" s="564"/>
      <c r="Z300" s="564"/>
    </row>
    <row r="301">
      <c r="A301" s="564"/>
      <c r="B301" s="564"/>
      <c r="C301" s="564"/>
      <c r="D301" s="622"/>
      <c r="E301" s="564"/>
      <c r="F301" s="564"/>
      <c r="G301" s="564"/>
      <c r="H301" s="564"/>
      <c r="I301" s="564"/>
      <c r="J301" s="564"/>
      <c r="K301" s="564"/>
      <c r="L301" s="564"/>
      <c r="M301" s="564"/>
      <c r="N301" s="564"/>
      <c r="O301" s="564"/>
      <c r="P301" s="564"/>
      <c r="Q301" s="564"/>
      <c r="R301" s="564"/>
      <c r="S301" s="564"/>
      <c r="T301" s="564"/>
      <c r="U301" s="564"/>
      <c r="V301" s="564"/>
      <c r="W301" s="564"/>
      <c r="X301" s="564"/>
      <c r="Y301" s="564"/>
      <c r="Z301" s="564"/>
    </row>
    <row r="302">
      <c r="A302" s="564"/>
      <c r="B302" s="564"/>
      <c r="C302" s="564"/>
      <c r="D302" s="622"/>
      <c r="E302" s="564"/>
      <c r="F302" s="564"/>
      <c r="G302" s="564"/>
      <c r="H302" s="564"/>
      <c r="I302" s="564"/>
      <c r="J302" s="564"/>
      <c r="K302" s="564"/>
      <c r="L302" s="564"/>
      <c r="M302" s="564"/>
      <c r="N302" s="564"/>
      <c r="O302" s="564"/>
      <c r="P302" s="564"/>
      <c r="Q302" s="564"/>
      <c r="R302" s="564"/>
      <c r="S302" s="564"/>
      <c r="T302" s="564"/>
      <c r="U302" s="564"/>
      <c r="V302" s="564"/>
      <c r="W302" s="564"/>
      <c r="X302" s="564"/>
      <c r="Y302" s="564"/>
      <c r="Z302" s="564"/>
    </row>
    <row r="303">
      <c r="A303" s="564"/>
      <c r="B303" s="564"/>
      <c r="C303" s="564"/>
      <c r="D303" s="622"/>
      <c r="E303" s="564"/>
      <c r="F303" s="564"/>
      <c r="G303" s="564"/>
      <c r="H303" s="564"/>
      <c r="I303" s="564"/>
      <c r="J303" s="564"/>
      <c r="K303" s="564"/>
      <c r="L303" s="564"/>
      <c r="M303" s="564"/>
      <c r="N303" s="564"/>
      <c r="O303" s="564"/>
      <c r="P303" s="564"/>
      <c r="Q303" s="564"/>
      <c r="R303" s="564"/>
      <c r="S303" s="564"/>
      <c r="T303" s="564"/>
      <c r="U303" s="564"/>
      <c r="V303" s="564"/>
      <c r="W303" s="564"/>
      <c r="X303" s="564"/>
      <c r="Y303" s="564"/>
      <c r="Z303" s="564"/>
    </row>
    <row r="304">
      <c r="A304" s="564"/>
      <c r="B304" s="564"/>
      <c r="C304" s="564"/>
      <c r="D304" s="622"/>
      <c r="E304" s="564"/>
      <c r="F304" s="564"/>
      <c r="G304" s="564"/>
      <c r="H304" s="564"/>
      <c r="I304" s="564"/>
      <c r="J304" s="564"/>
      <c r="K304" s="564"/>
      <c r="L304" s="564"/>
      <c r="M304" s="564"/>
      <c r="N304" s="564"/>
      <c r="O304" s="564"/>
      <c r="P304" s="564"/>
      <c r="Q304" s="564"/>
      <c r="R304" s="564"/>
      <c r="S304" s="564"/>
      <c r="T304" s="564"/>
      <c r="U304" s="564"/>
      <c r="V304" s="564"/>
      <c r="W304" s="564"/>
      <c r="X304" s="564"/>
      <c r="Y304" s="564"/>
      <c r="Z304" s="564"/>
    </row>
    <row r="305">
      <c r="A305" s="564"/>
      <c r="B305" s="564"/>
      <c r="C305" s="564"/>
      <c r="D305" s="622"/>
      <c r="E305" s="564"/>
      <c r="F305" s="564"/>
      <c r="G305" s="564"/>
      <c r="H305" s="564"/>
      <c r="I305" s="564"/>
      <c r="J305" s="564"/>
      <c r="K305" s="564"/>
      <c r="L305" s="564"/>
      <c r="M305" s="564"/>
      <c r="N305" s="564"/>
      <c r="O305" s="564"/>
      <c r="P305" s="564"/>
      <c r="Q305" s="564"/>
      <c r="R305" s="564"/>
      <c r="S305" s="564"/>
      <c r="T305" s="564"/>
      <c r="U305" s="564"/>
      <c r="V305" s="564"/>
      <c r="W305" s="564"/>
      <c r="X305" s="564"/>
      <c r="Y305" s="564"/>
      <c r="Z305" s="564"/>
    </row>
    <row r="306">
      <c r="A306" s="564"/>
      <c r="B306" s="564"/>
      <c r="C306" s="564"/>
      <c r="D306" s="622"/>
      <c r="E306" s="564"/>
      <c r="F306" s="564"/>
      <c r="G306" s="564"/>
      <c r="H306" s="564"/>
      <c r="I306" s="564"/>
      <c r="J306" s="564"/>
      <c r="K306" s="564"/>
      <c r="L306" s="564"/>
      <c r="M306" s="564"/>
      <c r="N306" s="564"/>
      <c r="O306" s="564"/>
      <c r="P306" s="564"/>
      <c r="Q306" s="564"/>
      <c r="R306" s="564"/>
      <c r="S306" s="564"/>
      <c r="T306" s="564"/>
      <c r="U306" s="564"/>
      <c r="V306" s="564"/>
      <c r="W306" s="564"/>
      <c r="X306" s="564"/>
      <c r="Y306" s="564"/>
      <c r="Z306" s="564"/>
    </row>
    <row r="307">
      <c r="A307" s="564"/>
      <c r="B307" s="564"/>
      <c r="C307" s="564"/>
      <c r="D307" s="622"/>
      <c r="E307" s="564"/>
      <c r="F307" s="564"/>
      <c r="G307" s="564"/>
      <c r="H307" s="564"/>
      <c r="I307" s="564"/>
      <c r="J307" s="564"/>
      <c r="K307" s="564"/>
      <c r="L307" s="564"/>
      <c r="M307" s="564"/>
      <c r="N307" s="564"/>
      <c r="O307" s="564"/>
      <c r="P307" s="564"/>
      <c r="Q307" s="564"/>
      <c r="R307" s="564"/>
      <c r="S307" s="564"/>
      <c r="T307" s="564"/>
      <c r="U307" s="564"/>
      <c r="V307" s="564"/>
      <c r="W307" s="564"/>
      <c r="X307" s="564"/>
      <c r="Y307" s="564"/>
      <c r="Z307" s="564"/>
    </row>
    <row r="308">
      <c r="A308" s="564"/>
      <c r="B308" s="564"/>
      <c r="C308" s="564"/>
      <c r="D308" s="622"/>
      <c r="E308" s="564"/>
      <c r="F308" s="564"/>
      <c r="G308" s="564"/>
      <c r="H308" s="564"/>
      <c r="I308" s="564"/>
      <c r="J308" s="564"/>
      <c r="K308" s="564"/>
      <c r="L308" s="564"/>
      <c r="M308" s="564"/>
      <c r="N308" s="564"/>
      <c r="O308" s="564"/>
      <c r="P308" s="564"/>
      <c r="Q308" s="564"/>
      <c r="R308" s="564"/>
      <c r="S308" s="564"/>
      <c r="T308" s="564"/>
      <c r="U308" s="564"/>
      <c r="V308" s="564"/>
      <c r="W308" s="564"/>
      <c r="X308" s="564"/>
      <c r="Y308" s="564"/>
      <c r="Z308" s="564"/>
    </row>
    <row r="309">
      <c r="A309" s="564"/>
      <c r="B309" s="564"/>
      <c r="C309" s="564"/>
      <c r="D309" s="622"/>
      <c r="E309" s="564"/>
      <c r="F309" s="564"/>
      <c r="G309" s="564"/>
      <c r="H309" s="564"/>
      <c r="I309" s="564"/>
      <c r="J309" s="564"/>
      <c r="K309" s="564"/>
      <c r="L309" s="564"/>
      <c r="M309" s="564"/>
      <c r="N309" s="564"/>
      <c r="O309" s="564"/>
      <c r="P309" s="564"/>
      <c r="Q309" s="564"/>
      <c r="R309" s="564"/>
      <c r="S309" s="564"/>
      <c r="T309" s="564"/>
      <c r="U309" s="564"/>
      <c r="V309" s="564"/>
      <c r="W309" s="564"/>
      <c r="X309" s="564"/>
      <c r="Y309" s="564"/>
      <c r="Z309" s="564"/>
    </row>
    <row r="310">
      <c r="A310" s="564"/>
      <c r="B310" s="564"/>
      <c r="C310" s="564"/>
      <c r="D310" s="622"/>
      <c r="E310" s="564"/>
      <c r="F310" s="564"/>
      <c r="G310" s="564"/>
      <c r="H310" s="564"/>
      <c r="I310" s="564"/>
      <c r="J310" s="564"/>
      <c r="K310" s="564"/>
      <c r="L310" s="564"/>
      <c r="M310" s="564"/>
      <c r="N310" s="564"/>
      <c r="O310" s="564"/>
      <c r="P310" s="564"/>
      <c r="Q310" s="564"/>
      <c r="R310" s="564"/>
      <c r="S310" s="564"/>
      <c r="T310" s="564"/>
      <c r="U310" s="564"/>
      <c r="V310" s="564"/>
      <c r="W310" s="564"/>
      <c r="X310" s="564"/>
      <c r="Y310" s="564"/>
      <c r="Z310" s="564"/>
    </row>
    <row r="311">
      <c r="A311" s="564"/>
      <c r="B311" s="564"/>
      <c r="C311" s="564"/>
      <c r="D311" s="622"/>
      <c r="E311" s="564"/>
      <c r="F311" s="564"/>
      <c r="G311" s="564"/>
      <c r="H311" s="564"/>
      <c r="I311" s="564"/>
      <c r="J311" s="564"/>
      <c r="K311" s="564"/>
      <c r="L311" s="564"/>
      <c r="M311" s="564"/>
      <c r="N311" s="564"/>
      <c r="O311" s="564"/>
      <c r="P311" s="564"/>
      <c r="Q311" s="564"/>
      <c r="R311" s="564"/>
      <c r="S311" s="564"/>
      <c r="T311" s="564"/>
      <c r="U311" s="564"/>
      <c r="V311" s="564"/>
      <c r="W311" s="564"/>
      <c r="X311" s="564"/>
      <c r="Y311" s="564"/>
      <c r="Z311" s="564"/>
    </row>
    <row r="312">
      <c r="A312" s="564"/>
      <c r="B312" s="564"/>
      <c r="C312" s="564"/>
      <c r="D312" s="622"/>
      <c r="E312" s="564"/>
      <c r="F312" s="564"/>
      <c r="G312" s="564"/>
      <c r="H312" s="564"/>
      <c r="I312" s="564"/>
      <c r="J312" s="564"/>
      <c r="K312" s="564"/>
      <c r="L312" s="564"/>
      <c r="M312" s="564"/>
      <c r="N312" s="564"/>
      <c r="O312" s="564"/>
      <c r="P312" s="564"/>
      <c r="Q312" s="564"/>
      <c r="R312" s="564"/>
      <c r="S312" s="564"/>
      <c r="T312" s="564"/>
      <c r="U312" s="564"/>
      <c r="V312" s="564"/>
      <c r="W312" s="564"/>
      <c r="X312" s="564"/>
      <c r="Y312" s="564"/>
      <c r="Z312" s="564"/>
    </row>
    <row r="313">
      <c r="A313" s="564"/>
      <c r="B313" s="564"/>
      <c r="C313" s="564"/>
      <c r="D313" s="622"/>
      <c r="E313" s="564"/>
      <c r="F313" s="564"/>
      <c r="G313" s="564"/>
      <c r="H313" s="564"/>
      <c r="I313" s="564"/>
      <c r="J313" s="564"/>
      <c r="K313" s="564"/>
      <c r="L313" s="564"/>
      <c r="M313" s="564"/>
      <c r="N313" s="564"/>
      <c r="O313" s="564"/>
      <c r="P313" s="564"/>
      <c r="Q313" s="564"/>
      <c r="R313" s="564"/>
      <c r="S313" s="564"/>
      <c r="T313" s="564"/>
      <c r="U313" s="564"/>
      <c r="V313" s="564"/>
      <c r="W313" s="564"/>
      <c r="X313" s="564"/>
      <c r="Y313" s="564"/>
      <c r="Z313" s="564"/>
    </row>
    <row r="314">
      <c r="A314" s="564"/>
      <c r="B314" s="564"/>
      <c r="C314" s="564"/>
      <c r="D314" s="622"/>
      <c r="E314" s="564"/>
      <c r="F314" s="564"/>
      <c r="G314" s="564"/>
      <c r="H314" s="564"/>
      <c r="I314" s="564"/>
      <c r="J314" s="564"/>
      <c r="K314" s="564"/>
      <c r="L314" s="564"/>
      <c r="M314" s="564"/>
      <c r="N314" s="564"/>
      <c r="O314" s="564"/>
      <c r="P314" s="564"/>
      <c r="Q314" s="564"/>
      <c r="R314" s="564"/>
      <c r="S314" s="564"/>
      <c r="T314" s="564"/>
      <c r="U314" s="564"/>
      <c r="V314" s="564"/>
      <c r="W314" s="564"/>
      <c r="X314" s="564"/>
      <c r="Y314" s="564"/>
      <c r="Z314" s="564"/>
    </row>
    <row r="315">
      <c r="A315" s="564"/>
      <c r="B315" s="564"/>
      <c r="C315" s="564"/>
      <c r="D315" s="622"/>
      <c r="E315" s="564"/>
      <c r="F315" s="564"/>
      <c r="G315" s="564"/>
      <c r="H315" s="564"/>
      <c r="I315" s="564"/>
      <c r="J315" s="564"/>
      <c r="K315" s="564"/>
      <c r="L315" s="564"/>
      <c r="M315" s="564"/>
      <c r="N315" s="564"/>
      <c r="O315" s="564"/>
      <c r="P315" s="564"/>
      <c r="Q315" s="564"/>
      <c r="R315" s="564"/>
      <c r="S315" s="564"/>
      <c r="T315" s="564"/>
      <c r="U315" s="564"/>
      <c r="V315" s="564"/>
      <c r="W315" s="564"/>
      <c r="X315" s="564"/>
      <c r="Y315" s="564"/>
      <c r="Z315" s="564"/>
    </row>
    <row r="316">
      <c r="A316" s="564"/>
      <c r="B316" s="564"/>
      <c r="C316" s="564"/>
      <c r="D316" s="622"/>
      <c r="E316" s="564"/>
      <c r="F316" s="564"/>
      <c r="G316" s="564"/>
      <c r="H316" s="564"/>
      <c r="I316" s="564"/>
      <c r="J316" s="564"/>
      <c r="K316" s="564"/>
      <c r="L316" s="564"/>
      <c r="M316" s="564"/>
      <c r="N316" s="564"/>
      <c r="O316" s="564"/>
      <c r="P316" s="564"/>
      <c r="Q316" s="564"/>
      <c r="R316" s="564"/>
      <c r="S316" s="564"/>
      <c r="T316" s="564"/>
      <c r="U316" s="564"/>
      <c r="V316" s="564"/>
      <c r="W316" s="564"/>
      <c r="X316" s="564"/>
      <c r="Y316" s="564"/>
      <c r="Z316" s="564"/>
    </row>
    <row r="317">
      <c r="A317" s="564"/>
      <c r="B317" s="564"/>
      <c r="C317" s="564"/>
      <c r="D317" s="622"/>
      <c r="E317" s="564"/>
      <c r="F317" s="564"/>
      <c r="G317" s="564"/>
      <c r="H317" s="564"/>
      <c r="I317" s="564"/>
      <c r="J317" s="564"/>
      <c r="K317" s="564"/>
      <c r="L317" s="564"/>
      <c r="M317" s="564"/>
      <c r="N317" s="564"/>
      <c r="O317" s="564"/>
      <c r="P317" s="564"/>
      <c r="Q317" s="564"/>
      <c r="R317" s="564"/>
      <c r="S317" s="564"/>
      <c r="T317" s="564"/>
      <c r="U317" s="564"/>
      <c r="V317" s="564"/>
      <c r="W317" s="564"/>
      <c r="X317" s="564"/>
      <c r="Y317" s="564"/>
      <c r="Z317" s="564"/>
    </row>
    <row r="318">
      <c r="A318" s="564"/>
      <c r="B318" s="564"/>
      <c r="C318" s="564"/>
      <c r="D318" s="622"/>
      <c r="E318" s="564"/>
      <c r="F318" s="564"/>
      <c r="G318" s="564"/>
      <c r="H318" s="564"/>
      <c r="I318" s="564"/>
      <c r="J318" s="564"/>
      <c r="K318" s="564"/>
      <c r="L318" s="564"/>
      <c r="M318" s="564"/>
      <c r="N318" s="564"/>
      <c r="O318" s="564"/>
      <c r="P318" s="564"/>
      <c r="Q318" s="564"/>
      <c r="R318" s="564"/>
      <c r="S318" s="564"/>
      <c r="T318" s="564"/>
      <c r="U318" s="564"/>
      <c r="V318" s="564"/>
      <c r="W318" s="564"/>
      <c r="X318" s="564"/>
      <c r="Y318" s="564"/>
      <c r="Z318" s="564"/>
    </row>
    <row r="319">
      <c r="A319" s="564"/>
      <c r="B319" s="564"/>
      <c r="C319" s="564"/>
      <c r="D319" s="622"/>
      <c r="E319" s="564"/>
      <c r="F319" s="564"/>
      <c r="G319" s="564"/>
      <c r="H319" s="564"/>
      <c r="I319" s="564"/>
      <c r="J319" s="564"/>
      <c r="K319" s="564"/>
      <c r="L319" s="564"/>
      <c r="M319" s="564"/>
      <c r="N319" s="564"/>
      <c r="O319" s="564"/>
      <c r="P319" s="564"/>
      <c r="Q319" s="564"/>
      <c r="R319" s="564"/>
      <c r="S319" s="564"/>
      <c r="T319" s="564"/>
      <c r="U319" s="564"/>
      <c r="V319" s="564"/>
      <c r="W319" s="564"/>
      <c r="X319" s="564"/>
      <c r="Y319" s="564"/>
      <c r="Z319" s="564"/>
    </row>
    <row r="320">
      <c r="A320" s="564"/>
      <c r="B320" s="564"/>
      <c r="C320" s="564"/>
      <c r="D320" s="622"/>
      <c r="E320" s="564"/>
      <c r="F320" s="564"/>
      <c r="G320" s="564"/>
      <c r="H320" s="564"/>
      <c r="I320" s="564"/>
      <c r="J320" s="564"/>
      <c r="K320" s="564"/>
      <c r="L320" s="564"/>
      <c r="M320" s="564"/>
      <c r="N320" s="564"/>
      <c r="O320" s="564"/>
      <c r="P320" s="564"/>
      <c r="Q320" s="564"/>
      <c r="R320" s="564"/>
      <c r="S320" s="564"/>
      <c r="T320" s="564"/>
      <c r="U320" s="564"/>
      <c r="V320" s="564"/>
      <c r="W320" s="564"/>
      <c r="X320" s="564"/>
      <c r="Y320" s="564"/>
      <c r="Z320" s="564"/>
    </row>
    <row r="321">
      <c r="A321" s="564"/>
      <c r="B321" s="564"/>
      <c r="C321" s="564"/>
      <c r="D321" s="622"/>
      <c r="E321" s="564"/>
      <c r="F321" s="564"/>
      <c r="G321" s="564"/>
      <c r="H321" s="564"/>
      <c r="I321" s="564"/>
      <c r="J321" s="564"/>
      <c r="K321" s="564"/>
      <c r="L321" s="564"/>
      <c r="M321" s="564"/>
      <c r="N321" s="564"/>
      <c r="O321" s="564"/>
      <c r="P321" s="564"/>
      <c r="Q321" s="564"/>
      <c r="R321" s="564"/>
      <c r="S321" s="564"/>
      <c r="T321" s="564"/>
      <c r="U321" s="564"/>
      <c r="V321" s="564"/>
      <c r="W321" s="564"/>
      <c r="X321" s="564"/>
      <c r="Y321" s="564"/>
      <c r="Z321" s="564"/>
    </row>
    <row r="322">
      <c r="A322" s="564"/>
      <c r="B322" s="564"/>
      <c r="C322" s="564"/>
      <c r="D322" s="622"/>
      <c r="E322" s="564"/>
      <c r="F322" s="564"/>
      <c r="G322" s="564"/>
      <c r="H322" s="564"/>
      <c r="I322" s="564"/>
      <c r="J322" s="564"/>
      <c r="K322" s="564"/>
      <c r="L322" s="564"/>
      <c r="M322" s="564"/>
      <c r="N322" s="564"/>
      <c r="O322" s="564"/>
      <c r="P322" s="564"/>
      <c r="Q322" s="564"/>
      <c r="R322" s="564"/>
      <c r="S322" s="564"/>
      <c r="T322" s="564"/>
      <c r="U322" s="564"/>
      <c r="V322" s="564"/>
      <c r="W322" s="564"/>
      <c r="X322" s="564"/>
      <c r="Y322" s="564"/>
      <c r="Z322" s="564"/>
    </row>
    <row r="323">
      <c r="A323" s="564"/>
      <c r="B323" s="564"/>
      <c r="C323" s="564"/>
      <c r="D323" s="622"/>
      <c r="E323" s="564"/>
      <c r="F323" s="564"/>
      <c r="G323" s="564"/>
      <c r="H323" s="564"/>
      <c r="I323" s="564"/>
      <c r="J323" s="564"/>
      <c r="K323" s="564"/>
      <c r="L323" s="564"/>
      <c r="M323" s="564"/>
      <c r="N323" s="564"/>
      <c r="O323" s="564"/>
      <c r="P323" s="564"/>
      <c r="Q323" s="564"/>
      <c r="R323" s="564"/>
      <c r="S323" s="564"/>
      <c r="T323" s="564"/>
      <c r="U323" s="564"/>
      <c r="V323" s="564"/>
      <c r="W323" s="564"/>
      <c r="X323" s="564"/>
      <c r="Y323" s="564"/>
      <c r="Z323" s="564"/>
    </row>
    <row r="324">
      <c r="A324" s="564"/>
      <c r="B324" s="564"/>
      <c r="C324" s="564"/>
      <c r="D324" s="622"/>
      <c r="E324" s="564"/>
      <c r="F324" s="564"/>
      <c r="G324" s="564"/>
      <c r="H324" s="564"/>
      <c r="I324" s="564"/>
      <c r="J324" s="564"/>
      <c r="K324" s="564"/>
      <c r="L324" s="564"/>
      <c r="M324" s="564"/>
      <c r="N324" s="564"/>
      <c r="O324" s="564"/>
      <c r="P324" s="564"/>
      <c r="Q324" s="564"/>
      <c r="R324" s="564"/>
      <c r="S324" s="564"/>
      <c r="T324" s="564"/>
      <c r="U324" s="564"/>
      <c r="V324" s="564"/>
      <c r="W324" s="564"/>
      <c r="X324" s="564"/>
      <c r="Y324" s="564"/>
      <c r="Z324" s="564"/>
    </row>
    <row r="325">
      <c r="A325" s="564"/>
      <c r="B325" s="564"/>
      <c r="C325" s="564"/>
      <c r="D325" s="622"/>
      <c r="E325" s="564"/>
      <c r="F325" s="564"/>
      <c r="G325" s="564"/>
      <c r="H325" s="564"/>
      <c r="I325" s="564"/>
      <c r="J325" s="564"/>
      <c r="K325" s="564"/>
      <c r="L325" s="564"/>
      <c r="M325" s="564"/>
      <c r="N325" s="564"/>
      <c r="O325" s="564"/>
      <c r="P325" s="564"/>
      <c r="Q325" s="564"/>
      <c r="R325" s="564"/>
      <c r="S325" s="564"/>
      <c r="T325" s="564"/>
      <c r="U325" s="564"/>
      <c r="V325" s="564"/>
      <c r="W325" s="564"/>
      <c r="X325" s="564"/>
      <c r="Y325" s="564"/>
      <c r="Z325" s="564"/>
    </row>
    <row r="326">
      <c r="A326" s="564"/>
      <c r="B326" s="564"/>
      <c r="C326" s="564"/>
      <c r="D326" s="622"/>
      <c r="E326" s="564"/>
      <c r="F326" s="564"/>
      <c r="G326" s="564"/>
      <c r="H326" s="564"/>
      <c r="I326" s="564"/>
      <c r="J326" s="564"/>
      <c r="K326" s="564"/>
      <c r="L326" s="564"/>
      <c r="M326" s="564"/>
      <c r="N326" s="564"/>
      <c r="O326" s="564"/>
      <c r="P326" s="564"/>
      <c r="Q326" s="564"/>
      <c r="R326" s="564"/>
      <c r="S326" s="564"/>
      <c r="T326" s="564"/>
      <c r="U326" s="564"/>
      <c r="V326" s="564"/>
      <c r="W326" s="564"/>
      <c r="X326" s="564"/>
      <c r="Y326" s="564"/>
      <c r="Z326" s="564"/>
    </row>
    <row r="327">
      <c r="A327" s="564"/>
      <c r="B327" s="564"/>
      <c r="C327" s="564"/>
      <c r="D327" s="622"/>
      <c r="E327" s="564"/>
      <c r="F327" s="564"/>
      <c r="G327" s="564"/>
      <c r="H327" s="564"/>
      <c r="I327" s="564"/>
      <c r="J327" s="564"/>
      <c r="K327" s="564"/>
      <c r="L327" s="564"/>
      <c r="M327" s="564"/>
      <c r="N327" s="564"/>
      <c r="O327" s="564"/>
      <c r="P327" s="564"/>
      <c r="Q327" s="564"/>
      <c r="R327" s="564"/>
      <c r="S327" s="564"/>
      <c r="T327" s="564"/>
      <c r="U327" s="564"/>
      <c r="V327" s="564"/>
      <c r="W327" s="564"/>
      <c r="X327" s="564"/>
      <c r="Y327" s="564"/>
      <c r="Z327" s="564"/>
    </row>
    <row r="328">
      <c r="A328" s="564"/>
      <c r="B328" s="564"/>
      <c r="C328" s="564"/>
      <c r="D328" s="622"/>
      <c r="E328" s="564"/>
      <c r="F328" s="564"/>
      <c r="G328" s="564"/>
      <c r="H328" s="564"/>
      <c r="I328" s="564"/>
      <c r="J328" s="564"/>
      <c r="K328" s="564"/>
      <c r="L328" s="564"/>
      <c r="M328" s="564"/>
      <c r="N328" s="564"/>
      <c r="O328" s="564"/>
      <c r="P328" s="564"/>
      <c r="Q328" s="564"/>
      <c r="R328" s="564"/>
      <c r="S328" s="564"/>
      <c r="T328" s="564"/>
      <c r="U328" s="564"/>
      <c r="V328" s="564"/>
      <c r="W328" s="564"/>
      <c r="X328" s="564"/>
      <c r="Y328" s="564"/>
      <c r="Z328" s="564"/>
    </row>
    <row r="329">
      <c r="A329" s="564"/>
      <c r="B329" s="564"/>
      <c r="C329" s="564"/>
      <c r="D329" s="622"/>
      <c r="E329" s="564"/>
      <c r="F329" s="564"/>
      <c r="G329" s="564"/>
      <c r="H329" s="564"/>
      <c r="I329" s="564"/>
      <c r="J329" s="564"/>
      <c r="K329" s="564"/>
      <c r="L329" s="564"/>
      <c r="M329" s="564"/>
      <c r="N329" s="564"/>
      <c r="O329" s="564"/>
      <c r="P329" s="564"/>
      <c r="Q329" s="564"/>
      <c r="R329" s="564"/>
      <c r="S329" s="564"/>
      <c r="T329" s="564"/>
      <c r="U329" s="564"/>
      <c r="V329" s="564"/>
      <c r="W329" s="564"/>
      <c r="X329" s="564"/>
      <c r="Y329" s="564"/>
      <c r="Z329" s="564"/>
    </row>
    <row r="330">
      <c r="A330" s="564"/>
      <c r="B330" s="564"/>
      <c r="C330" s="564"/>
      <c r="D330" s="622"/>
      <c r="E330" s="564"/>
      <c r="F330" s="564"/>
      <c r="G330" s="564"/>
      <c r="H330" s="564"/>
      <c r="I330" s="564"/>
      <c r="J330" s="564"/>
      <c r="K330" s="564"/>
      <c r="L330" s="564"/>
      <c r="M330" s="564"/>
      <c r="N330" s="564"/>
      <c r="O330" s="564"/>
      <c r="P330" s="564"/>
      <c r="Q330" s="564"/>
      <c r="R330" s="564"/>
      <c r="S330" s="564"/>
      <c r="T330" s="564"/>
      <c r="U330" s="564"/>
      <c r="V330" s="564"/>
      <c r="W330" s="564"/>
      <c r="X330" s="564"/>
      <c r="Y330" s="564"/>
      <c r="Z330" s="564"/>
    </row>
    <row r="331">
      <c r="A331" s="564"/>
      <c r="B331" s="564"/>
      <c r="C331" s="564"/>
      <c r="D331" s="622"/>
      <c r="E331" s="564"/>
      <c r="F331" s="564"/>
      <c r="G331" s="564"/>
      <c r="H331" s="564"/>
      <c r="I331" s="564"/>
      <c r="J331" s="564"/>
      <c r="K331" s="564"/>
      <c r="L331" s="564"/>
      <c r="M331" s="564"/>
      <c r="N331" s="564"/>
      <c r="O331" s="564"/>
      <c r="P331" s="564"/>
      <c r="Q331" s="564"/>
      <c r="R331" s="564"/>
      <c r="S331" s="564"/>
      <c r="T331" s="564"/>
      <c r="U331" s="564"/>
      <c r="V331" s="564"/>
      <c r="W331" s="564"/>
      <c r="X331" s="564"/>
      <c r="Y331" s="564"/>
      <c r="Z331" s="564"/>
    </row>
    <row r="332">
      <c r="A332" s="564"/>
      <c r="B332" s="564"/>
      <c r="C332" s="564"/>
      <c r="D332" s="622"/>
      <c r="E332" s="564"/>
      <c r="F332" s="564"/>
      <c r="G332" s="564"/>
      <c r="H332" s="564"/>
      <c r="I332" s="564"/>
      <c r="J332" s="564"/>
      <c r="K332" s="564"/>
      <c r="L332" s="564"/>
      <c r="M332" s="564"/>
      <c r="N332" s="564"/>
      <c r="O332" s="564"/>
      <c r="P332" s="564"/>
      <c r="Q332" s="564"/>
      <c r="R332" s="564"/>
      <c r="S332" s="564"/>
      <c r="T332" s="564"/>
      <c r="U332" s="564"/>
      <c r="V332" s="564"/>
      <c r="W332" s="564"/>
      <c r="X332" s="564"/>
      <c r="Y332" s="564"/>
      <c r="Z332" s="564"/>
    </row>
    <row r="333">
      <c r="A333" s="564"/>
      <c r="B333" s="564"/>
      <c r="C333" s="564"/>
      <c r="D333" s="622"/>
      <c r="E333" s="564"/>
      <c r="F333" s="564"/>
      <c r="G333" s="564"/>
      <c r="H333" s="564"/>
      <c r="I333" s="564"/>
      <c r="J333" s="564"/>
      <c r="K333" s="564"/>
      <c r="L333" s="564"/>
      <c r="M333" s="564"/>
      <c r="N333" s="564"/>
      <c r="O333" s="564"/>
      <c r="P333" s="564"/>
      <c r="Q333" s="564"/>
      <c r="R333" s="564"/>
      <c r="S333" s="564"/>
      <c r="T333" s="564"/>
      <c r="U333" s="564"/>
      <c r="V333" s="564"/>
      <c r="W333" s="564"/>
      <c r="X333" s="564"/>
      <c r="Y333" s="564"/>
      <c r="Z333" s="564"/>
    </row>
    <row r="334">
      <c r="A334" s="564"/>
      <c r="B334" s="564"/>
      <c r="C334" s="564"/>
      <c r="D334" s="622"/>
      <c r="E334" s="564"/>
      <c r="F334" s="564"/>
      <c r="G334" s="564"/>
      <c r="H334" s="564"/>
      <c r="I334" s="564"/>
      <c r="J334" s="564"/>
      <c r="K334" s="564"/>
      <c r="L334" s="564"/>
      <c r="M334" s="564"/>
      <c r="N334" s="564"/>
      <c r="O334" s="564"/>
      <c r="P334" s="564"/>
      <c r="Q334" s="564"/>
      <c r="R334" s="564"/>
      <c r="S334" s="564"/>
      <c r="T334" s="564"/>
      <c r="U334" s="564"/>
      <c r="V334" s="564"/>
      <c r="W334" s="564"/>
      <c r="X334" s="564"/>
      <c r="Y334" s="564"/>
      <c r="Z334" s="564"/>
    </row>
    <row r="335">
      <c r="A335" s="564"/>
      <c r="B335" s="564"/>
      <c r="C335" s="564"/>
      <c r="D335" s="622"/>
      <c r="E335" s="564"/>
      <c r="F335" s="564"/>
      <c r="G335" s="564"/>
      <c r="H335" s="564"/>
      <c r="I335" s="564"/>
      <c r="J335" s="564"/>
      <c r="K335" s="564"/>
      <c r="L335" s="564"/>
      <c r="M335" s="564"/>
      <c r="N335" s="564"/>
      <c r="O335" s="564"/>
      <c r="P335" s="564"/>
      <c r="Q335" s="564"/>
      <c r="R335" s="564"/>
      <c r="S335" s="564"/>
      <c r="T335" s="564"/>
      <c r="U335" s="564"/>
      <c r="V335" s="564"/>
      <c r="W335" s="564"/>
      <c r="X335" s="564"/>
      <c r="Y335" s="564"/>
      <c r="Z335" s="564"/>
    </row>
    <row r="336">
      <c r="A336" s="564"/>
      <c r="B336" s="564"/>
      <c r="C336" s="564"/>
      <c r="D336" s="622"/>
      <c r="E336" s="564"/>
      <c r="F336" s="564"/>
      <c r="G336" s="564"/>
      <c r="H336" s="564"/>
      <c r="I336" s="564"/>
      <c r="J336" s="564"/>
      <c r="K336" s="564"/>
      <c r="L336" s="564"/>
      <c r="M336" s="564"/>
      <c r="N336" s="564"/>
      <c r="O336" s="564"/>
      <c r="P336" s="564"/>
      <c r="Q336" s="564"/>
      <c r="R336" s="564"/>
      <c r="S336" s="564"/>
      <c r="T336" s="564"/>
      <c r="U336" s="564"/>
      <c r="V336" s="564"/>
      <c r="W336" s="564"/>
      <c r="X336" s="564"/>
      <c r="Y336" s="564"/>
      <c r="Z336" s="564"/>
    </row>
    <row r="337">
      <c r="A337" s="564"/>
      <c r="B337" s="564"/>
      <c r="C337" s="564"/>
      <c r="D337" s="622"/>
      <c r="E337" s="564"/>
      <c r="F337" s="564"/>
      <c r="G337" s="564"/>
      <c r="H337" s="564"/>
      <c r="I337" s="564"/>
      <c r="J337" s="564"/>
      <c r="K337" s="564"/>
      <c r="L337" s="564"/>
      <c r="M337" s="564"/>
      <c r="N337" s="564"/>
      <c r="O337" s="564"/>
      <c r="P337" s="564"/>
      <c r="Q337" s="564"/>
      <c r="R337" s="564"/>
      <c r="S337" s="564"/>
      <c r="T337" s="564"/>
      <c r="U337" s="564"/>
      <c r="V337" s="564"/>
      <c r="W337" s="564"/>
      <c r="X337" s="564"/>
      <c r="Y337" s="564"/>
      <c r="Z337" s="564"/>
    </row>
    <row r="338">
      <c r="A338" s="564"/>
      <c r="B338" s="564"/>
      <c r="C338" s="564"/>
      <c r="D338" s="622"/>
      <c r="E338" s="564"/>
      <c r="F338" s="564"/>
      <c r="G338" s="564"/>
      <c r="H338" s="564"/>
      <c r="I338" s="564"/>
      <c r="J338" s="564"/>
      <c r="K338" s="564"/>
      <c r="L338" s="564"/>
      <c r="M338" s="564"/>
      <c r="N338" s="564"/>
      <c r="O338" s="564"/>
      <c r="P338" s="564"/>
      <c r="Q338" s="564"/>
      <c r="R338" s="564"/>
      <c r="S338" s="564"/>
      <c r="T338" s="564"/>
      <c r="U338" s="564"/>
      <c r="V338" s="564"/>
      <c r="W338" s="564"/>
      <c r="X338" s="564"/>
      <c r="Y338" s="564"/>
      <c r="Z338" s="564"/>
    </row>
    <row r="339">
      <c r="A339" s="564"/>
      <c r="B339" s="564"/>
      <c r="C339" s="564"/>
      <c r="D339" s="622"/>
      <c r="E339" s="564"/>
      <c r="F339" s="564"/>
      <c r="G339" s="564"/>
      <c r="H339" s="564"/>
      <c r="I339" s="564"/>
      <c r="J339" s="564"/>
      <c r="K339" s="564"/>
      <c r="L339" s="564"/>
      <c r="M339" s="564"/>
      <c r="N339" s="564"/>
      <c r="O339" s="564"/>
      <c r="P339" s="564"/>
      <c r="Q339" s="564"/>
      <c r="R339" s="564"/>
      <c r="S339" s="564"/>
      <c r="T339" s="564"/>
      <c r="U339" s="564"/>
      <c r="V339" s="564"/>
      <c r="W339" s="564"/>
      <c r="X339" s="564"/>
      <c r="Y339" s="564"/>
      <c r="Z339" s="564"/>
    </row>
    <row r="340">
      <c r="A340" s="564"/>
      <c r="B340" s="564"/>
      <c r="C340" s="564"/>
      <c r="D340" s="622"/>
      <c r="E340" s="564"/>
      <c r="F340" s="564"/>
      <c r="G340" s="564"/>
      <c r="H340" s="564"/>
      <c r="I340" s="564"/>
      <c r="J340" s="564"/>
      <c r="K340" s="564"/>
      <c r="L340" s="564"/>
      <c r="M340" s="564"/>
      <c r="N340" s="564"/>
      <c r="O340" s="564"/>
      <c r="P340" s="564"/>
      <c r="Q340" s="564"/>
      <c r="R340" s="564"/>
      <c r="S340" s="564"/>
      <c r="T340" s="564"/>
      <c r="U340" s="564"/>
      <c r="V340" s="564"/>
      <c r="W340" s="564"/>
      <c r="X340" s="564"/>
      <c r="Y340" s="564"/>
      <c r="Z340" s="564"/>
    </row>
    <row r="341">
      <c r="A341" s="564"/>
      <c r="B341" s="564"/>
      <c r="C341" s="564"/>
      <c r="D341" s="622"/>
      <c r="E341" s="564"/>
      <c r="F341" s="564"/>
      <c r="G341" s="564"/>
      <c r="H341" s="564"/>
      <c r="I341" s="564"/>
      <c r="J341" s="564"/>
      <c r="K341" s="564"/>
      <c r="L341" s="564"/>
      <c r="M341" s="564"/>
      <c r="N341" s="564"/>
      <c r="O341" s="564"/>
      <c r="P341" s="564"/>
      <c r="Q341" s="564"/>
      <c r="R341" s="564"/>
      <c r="S341" s="564"/>
      <c r="T341" s="564"/>
      <c r="U341" s="564"/>
      <c r="V341" s="564"/>
      <c r="W341" s="564"/>
      <c r="X341" s="564"/>
      <c r="Y341" s="564"/>
      <c r="Z341" s="564"/>
    </row>
    <row r="342">
      <c r="A342" s="564"/>
      <c r="B342" s="564"/>
      <c r="C342" s="564"/>
      <c r="D342" s="622"/>
      <c r="E342" s="564"/>
      <c r="F342" s="564"/>
      <c r="G342" s="564"/>
      <c r="H342" s="564"/>
      <c r="I342" s="564"/>
      <c r="J342" s="564"/>
      <c r="K342" s="564"/>
      <c r="L342" s="564"/>
      <c r="M342" s="564"/>
      <c r="N342" s="564"/>
      <c r="O342" s="564"/>
      <c r="P342" s="564"/>
      <c r="Q342" s="564"/>
      <c r="R342" s="564"/>
      <c r="S342" s="564"/>
      <c r="T342" s="564"/>
      <c r="U342" s="564"/>
      <c r="V342" s="564"/>
      <c r="W342" s="564"/>
      <c r="X342" s="564"/>
      <c r="Y342" s="564"/>
      <c r="Z342" s="564"/>
    </row>
    <row r="343">
      <c r="A343" s="564"/>
      <c r="B343" s="564"/>
      <c r="C343" s="564"/>
      <c r="D343" s="622"/>
      <c r="E343" s="564"/>
      <c r="F343" s="564"/>
      <c r="G343" s="564"/>
      <c r="H343" s="564"/>
      <c r="I343" s="564"/>
      <c r="J343" s="564"/>
      <c r="K343" s="564"/>
      <c r="L343" s="564"/>
      <c r="M343" s="564"/>
      <c r="N343" s="564"/>
      <c r="O343" s="564"/>
      <c r="P343" s="564"/>
      <c r="Q343" s="564"/>
      <c r="R343" s="564"/>
      <c r="S343" s="564"/>
      <c r="T343" s="564"/>
      <c r="U343" s="564"/>
      <c r="V343" s="564"/>
      <c r="W343" s="564"/>
      <c r="X343" s="564"/>
      <c r="Y343" s="564"/>
      <c r="Z343" s="564"/>
    </row>
    <row r="344">
      <c r="A344" s="564"/>
      <c r="B344" s="564"/>
      <c r="C344" s="564"/>
      <c r="D344" s="622"/>
      <c r="E344" s="564"/>
      <c r="F344" s="564"/>
      <c r="G344" s="564"/>
      <c r="H344" s="564"/>
      <c r="I344" s="564"/>
      <c r="J344" s="564"/>
      <c r="K344" s="564"/>
      <c r="L344" s="564"/>
      <c r="M344" s="564"/>
      <c r="N344" s="564"/>
      <c r="O344" s="564"/>
      <c r="P344" s="564"/>
      <c r="Q344" s="564"/>
      <c r="R344" s="564"/>
      <c r="S344" s="564"/>
      <c r="T344" s="564"/>
      <c r="U344" s="564"/>
      <c r="V344" s="564"/>
      <c r="W344" s="564"/>
      <c r="X344" s="564"/>
      <c r="Y344" s="564"/>
      <c r="Z344" s="564"/>
    </row>
    <row r="345">
      <c r="A345" s="564"/>
      <c r="B345" s="564"/>
      <c r="C345" s="564"/>
      <c r="D345" s="622"/>
      <c r="E345" s="564"/>
      <c r="F345" s="564"/>
      <c r="G345" s="564"/>
      <c r="H345" s="564"/>
      <c r="I345" s="564"/>
      <c r="J345" s="564"/>
      <c r="K345" s="564"/>
      <c r="L345" s="564"/>
      <c r="M345" s="564"/>
      <c r="N345" s="564"/>
      <c r="O345" s="564"/>
      <c r="P345" s="564"/>
      <c r="Q345" s="564"/>
      <c r="R345" s="564"/>
      <c r="S345" s="564"/>
      <c r="T345" s="564"/>
      <c r="U345" s="564"/>
      <c r="V345" s="564"/>
      <c r="W345" s="564"/>
      <c r="X345" s="564"/>
      <c r="Y345" s="564"/>
      <c r="Z345" s="564"/>
    </row>
    <row r="346">
      <c r="A346" s="564"/>
      <c r="B346" s="564"/>
      <c r="C346" s="564"/>
      <c r="D346" s="622"/>
      <c r="E346" s="564"/>
      <c r="F346" s="564"/>
      <c r="G346" s="564"/>
      <c r="H346" s="564"/>
      <c r="I346" s="564"/>
      <c r="J346" s="564"/>
      <c r="K346" s="564"/>
      <c r="L346" s="564"/>
      <c r="M346" s="564"/>
      <c r="N346" s="564"/>
      <c r="O346" s="564"/>
      <c r="P346" s="564"/>
      <c r="Q346" s="564"/>
      <c r="R346" s="564"/>
      <c r="S346" s="564"/>
      <c r="T346" s="564"/>
      <c r="U346" s="564"/>
      <c r="V346" s="564"/>
      <c r="W346" s="564"/>
      <c r="X346" s="564"/>
      <c r="Y346" s="564"/>
      <c r="Z346" s="564"/>
    </row>
    <row r="347">
      <c r="A347" s="564"/>
      <c r="B347" s="564"/>
      <c r="C347" s="564"/>
      <c r="D347" s="622"/>
      <c r="E347" s="564"/>
      <c r="F347" s="564"/>
      <c r="G347" s="564"/>
      <c r="H347" s="564"/>
      <c r="I347" s="564"/>
      <c r="J347" s="564"/>
      <c r="K347" s="564"/>
      <c r="L347" s="564"/>
      <c r="M347" s="564"/>
      <c r="N347" s="564"/>
      <c r="O347" s="564"/>
      <c r="P347" s="564"/>
      <c r="Q347" s="564"/>
      <c r="R347" s="564"/>
      <c r="S347" s="564"/>
      <c r="T347" s="564"/>
      <c r="U347" s="564"/>
      <c r="V347" s="564"/>
      <c r="W347" s="564"/>
      <c r="X347" s="564"/>
      <c r="Y347" s="564"/>
      <c r="Z347" s="564"/>
    </row>
    <row r="348">
      <c r="A348" s="564"/>
      <c r="B348" s="564"/>
      <c r="C348" s="564"/>
      <c r="D348" s="622"/>
      <c r="E348" s="564"/>
      <c r="F348" s="564"/>
      <c r="G348" s="564"/>
      <c r="H348" s="564"/>
      <c r="I348" s="564"/>
      <c r="J348" s="564"/>
      <c r="K348" s="564"/>
      <c r="L348" s="564"/>
      <c r="M348" s="564"/>
      <c r="N348" s="564"/>
      <c r="O348" s="564"/>
      <c r="P348" s="564"/>
      <c r="Q348" s="564"/>
      <c r="R348" s="564"/>
      <c r="S348" s="564"/>
      <c r="T348" s="564"/>
      <c r="U348" s="564"/>
      <c r="V348" s="564"/>
      <c r="W348" s="564"/>
      <c r="X348" s="564"/>
      <c r="Y348" s="564"/>
      <c r="Z348" s="564"/>
    </row>
    <row r="349">
      <c r="A349" s="564"/>
      <c r="B349" s="564"/>
      <c r="C349" s="564"/>
      <c r="D349" s="622"/>
      <c r="E349" s="564"/>
      <c r="F349" s="564"/>
      <c r="G349" s="564"/>
      <c r="H349" s="564"/>
      <c r="I349" s="564"/>
      <c r="J349" s="564"/>
      <c r="K349" s="564"/>
      <c r="L349" s="564"/>
      <c r="M349" s="564"/>
      <c r="N349" s="564"/>
      <c r="O349" s="564"/>
      <c r="P349" s="564"/>
      <c r="Q349" s="564"/>
      <c r="R349" s="564"/>
      <c r="S349" s="564"/>
      <c r="T349" s="564"/>
      <c r="U349" s="564"/>
      <c r="V349" s="564"/>
      <c r="W349" s="564"/>
      <c r="X349" s="564"/>
      <c r="Y349" s="564"/>
      <c r="Z349" s="564"/>
    </row>
    <row r="350">
      <c r="A350" s="564"/>
      <c r="B350" s="564"/>
      <c r="C350" s="564"/>
      <c r="D350" s="622"/>
      <c r="E350" s="564"/>
      <c r="F350" s="564"/>
      <c r="G350" s="564"/>
      <c r="H350" s="564"/>
      <c r="I350" s="564"/>
      <c r="J350" s="564"/>
      <c r="K350" s="564"/>
      <c r="L350" s="564"/>
      <c r="M350" s="564"/>
      <c r="N350" s="564"/>
      <c r="O350" s="564"/>
      <c r="P350" s="564"/>
      <c r="Q350" s="564"/>
      <c r="R350" s="564"/>
      <c r="S350" s="564"/>
      <c r="T350" s="564"/>
      <c r="U350" s="564"/>
      <c r="V350" s="564"/>
      <c r="W350" s="564"/>
      <c r="X350" s="564"/>
      <c r="Y350" s="564"/>
      <c r="Z350" s="564"/>
    </row>
    <row r="351">
      <c r="A351" s="564"/>
      <c r="B351" s="564"/>
      <c r="C351" s="564"/>
      <c r="D351" s="622"/>
      <c r="E351" s="564"/>
      <c r="F351" s="564"/>
      <c r="G351" s="564"/>
      <c r="H351" s="564"/>
      <c r="I351" s="564"/>
      <c r="J351" s="564"/>
      <c r="K351" s="564"/>
      <c r="L351" s="564"/>
      <c r="M351" s="564"/>
      <c r="N351" s="564"/>
      <c r="O351" s="564"/>
      <c r="P351" s="564"/>
      <c r="Q351" s="564"/>
      <c r="R351" s="564"/>
      <c r="S351" s="564"/>
      <c r="T351" s="564"/>
      <c r="U351" s="564"/>
      <c r="V351" s="564"/>
      <c r="W351" s="564"/>
      <c r="X351" s="564"/>
      <c r="Y351" s="564"/>
      <c r="Z351" s="564"/>
    </row>
    <row r="352">
      <c r="A352" s="564"/>
      <c r="B352" s="564"/>
      <c r="C352" s="564"/>
      <c r="D352" s="622"/>
      <c r="E352" s="564"/>
      <c r="F352" s="564"/>
      <c r="G352" s="564"/>
      <c r="H352" s="564"/>
      <c r="I352" s="564"/>
      <c r="J352" s="564"/>
      <c r="K352" s="564"/>
      <c r="L352" s="564"/>
      <c r="M352" s="564"/>
      <c r="N352" s="564"/>
      <c r="O352" s="564"/>
      <c r="P352" s="564"/>
      <c r="Q352" s="564"/>
      <c r="R352" s="564"/>
      <c r="S352" s="564"/>
      <c r="T352" s="564"/>
      <c r="U352" s="564"/>
      <c r="V352" s="564"/>
      <c r="W352" s="564"/>
      <c r="X352" s="564"/>
      <c r="Y352" s="564"/>
      <c r="Z352" s="564"/>
    </row>
    <row r="353">
      <c r="A353" s="564"/>
      <c r="B353" s="564"/>
      <c r="C353" s="564"/>
      <c r="D353" s="622"/>
      <c r="E353" s="564"/>
      <c r="F353" s="564"/>
      <c r="G353" s="564"/>
      <c r="H353" s="564"/>
      <c r="I353" s="564"/>
      <c r="J353" s="564"/>
      <c r="K353" s="564"/>
      <c r="L353" s="564"/>
      <c r="M353" s="564"/>
      <c r="N353" s="564"/>
      <c r="O353" s="564"/>
      <c r="P353" s="564"/>
      <c r="Q353" s="564"/>
      <c r="R353" s="564"/>
      <c r="S353" s="564"/>
      <c r="T353" s="564"/>
      <c r="U353" s="564"/>
      <c r="V353" s="564"/>
      <c r="W353" s="564"/>
      <c r="X353" s="564"/>
      <c r="Y353" s="564"/>
      <c r="Z353" s="564"/>
    </row>
    <row r="354">
      <c r="A354" s="564"/>
      <c r="B354" s="564"/>
      <c r="C354" s="564"/>
      <c r="D354" s="622"/>
      <c r="E354" s="564"/>
      <c r="F354" s="564"/>
      <c r="G354" s="564"/>
      <c r="H354" s="564"/>
      <c r="I354" s="564"/>
      <c r="J354" s="564"/>
      <c r="K354" s="564"/>
      <c r="L354" s="564"/>
      <c r="M354" s="564"/>
      <c r="N354" s="564"/>
      <c r="O354" s="564"/>
      <c r="P354" s="564"/>
      <c r="Q354" s="564"/>
      <c r="R354" s="564"/>
      <c r="S354" s="564"/>
      <c r="T354" s="564"/>
      <c r="U354" s="564"/>
      <c r="V354" s="564"/>
      <c r="W354" s="564"/>
      <c r="X354" s="564"/>
      <c r="Y354" s="564"/>
      <c r="Z354" s="564"/>
    </row>
    <row r="355">
      <c r="A355" s="564"/>
      <c r="B355" s="564"/>
      <c r="C355" s="564"/>
      <c r="D355" s="622"/>
      <c r="E355" s="564"/>
      <c r="F355" s="564"/>
      <c r="G355" s="564"/>
      <c r="H355" s="564"/>
      <c r="I355" s="564"/>
      <c r="J355" s="564"/>
      <c r="K355" s="564"/>
      <c r="L355" s="564"/>
      <c r="M355" s="564"/>
      <c r="N355" s="564"/>
      <c r="O355" s="564"/>
      <c r="P355" s="564"/>
      <c r="Q355" s="564"/>
      <c r="R355" s="564"/>
      <c r="S355" s="564"/>
      <c r="T355" s="564"/>
      <c r="U355" s="564"/>
      <c r="V355" s="564"/>
      <c r="W355" s="564"/>
      <c r="X355" s="564"/>
      <c r="Y355" s="564"/>
      <c r="Z355" s="564"/>
    </row>
    <row r="356">
      <c r="A356" s="564"/>
      <c r="B356" s="564"/>
      <c r="C356" s="564"/>
      <c r="D356" s="622"/>
      <c r="E356" s="564"/>
      <c r="F356" s="564"/>
      <c r="G356" s="564"/>
      <c r="H356" s="564"/>
      <c r="I356" s="564"/>
      <c r="J356" s="564"/>
      <c r="K356" s="564"/>
      <c r="L356" s="564"/>
      <c r="M356" s="564"/>
      <c r="N356" s="564"/>
      <c r="O356" s="564"/>
      <c r="P356" s="564"/>
      <c r="Q356" s="564"/>
      <c r="R356" s="564"/>
      <c r="S356" s="564"/>
      <c r="T356" s="564"/>
      <c r="U356" s="564"/>
      <c r="V356" s="564"/>
      <c r="W356" s="564"/>
      <c r="X356" s="564"/>
      <c r="Y356" s="564"/>
      <c r="Z356" s="564"/>
    </row>
    <row r="357">
      <c r="A357" s="564"/>
      <c r="B357" s="564"/>
      <c r="C357" s="564"/>
      <c r="D357" s="622"/>
      <c r="E357" s="564"/>
      <c r="F357" s="564"/>
      <c r="G357" s="564"/>
      <c r="H357" s="564"/>
      <c r="I357" s="564"/>
      <c r="J357" s="564"/>
      <c r="K357" s="564"/>
      <c r="L357" s="564"/>
      <c r="M357" s="564"/>
      <c r="N357" s="564"/>
      <c r="O357" s="564"/>
      <c r="P357" s="564"/>
      <c r="Q357" s="564"/>
      <c r="R357" s="564"/>
      <c r="S357" s="564"/>
      <c r="T357" s="564"/>
      <c r="U357" s="564"/>
      <c r="V357" s="564"/>
      <c r="W357" s="564"/>
      <c r="X357" s="564"/>
      <c r="Y357" s="564"/>
      <c r="Z357" s="564"/>
    </row>
    <row r="358">
      <c r="A358" s="564"/>
      <c r="B358" s="564"/>
      <c r="C358" s="564"/>
      <c r="D358" s="622"/>
      <c r="E358" s="564"/>
      <c r="F358" s="564"/>
      <c r="G358" s="564"/>
      <c r="H358" s="564"/>
      <c r="I358" s="564"/>
      <c r="J358" s="564"/>
      <c r="K358" s="564"/>
      <c r="L358" s="564"/>
      <c r="M358" s="564"/>
      <c r="N358" s="564"/>
      <c r="O358" s="564"/>
      <c r="P358" s="564"/>
      <c r="Q358" s="564"/>
      <c r="R358" s="564"/>
      <c r="S358" s="564"/>
      <c r="T358" s="564"/>
      <c r="U358" s="564"/>
      <c r="V358" s="564"/>
      <c r="W358" s="564"/>
      <c r="X358" s="564"/>
      <c r="Y358" s="564"/>
      <c r="Z358" s="564"/>
    </row>
    <row r="359">
      <c r="A359" s="564"/>
      <c r="B359" s="564"/>
      <c r="C359" s="564"/>
      <c r="D359" s="622"/>
      <c r="E359" s="564"/>
      <c r="F359" s="564"/>
      <c r="G359" s="564"/>
      <c r="H359" s="564"/>
      <c r="I359" s="564"/>
      <c r="J359" s="564"/>
      <c r="K359" s="564"/>
      <c r="L359" s="564"/>
      <c r="M359" s="564"/>
      <c r="N359" s="564"/>
      <c r="O359" s="564"/>
      <c r="P359" s="564"/>
      <c r="Q359" s="564"/>
      <c r="R359" s="564"/>
      <c r="S359" s="564"/>
      <c r="T359" s="564"/>
      <c r="U359" s="564"/>
      <c r="V359" s="564"/>
      <c r="W359" s="564"/>
      <c r="X359" s="564"/>
      <c r="Y359" s="564"/>
      <c r="Z359" s="564"/>
    </row>
    <row r="360">
      <c r="A360" s="564"/>
      <c r="B360" s="564"/>
      <c r="C360" s="564"/>
      <c r="D360" s="622"/>
      <c r="E360" s="564"/>
      <c r="F360" s="564"/>
      <c r="G360" s="564"/>
      <c r="H360" s="564"/>
      <c r="I360" s="564"/>
      <c r="J360" s="564"/>
      <c r="K360" s="564"/>
      <c r="L360" s="564"/>
      <c r="M360" s="564"/>
      <c r="N360" s="564"/>
      <c r="O360" s="564"/>
      <c r="P360" s="564"/>
      <c r="Q360" s="564"/>
      <c r="R360" s="564"/>
      <c r="S360" s="564"/>
      <c r="T360" s="564"/>
      <c r="U360" s="564"/>
      <c r="V360" s="564"/>
      <c r="W360" s="564"/>
      <c r="X360" s="564"/>
      <c r="Y360" s="564"/>
      <c r="Z360" s="564"/>
    </row>
    <row r="361">
      <c r="A361" s="564"/>
      <c r="B361" s="564"/>
      <c r="C361" s="564"/>
      <c r="D361" s="622"/>
      <c r="E361" s="564"/>
      <c r="F361" s="564"/>
      <c r="G361" s="564"/>
      <c r="H361" s="564"/>
      <c r="I361" s="564"/>
      <c r="J361" s="564"/>
      <c r="K361" s="564"/>
      <c r="L361" s="564"/>
      <c r="M361" s="564"/>
      <c r="N361" s="564"/>
      <c r="O361" s="564"/>
      <c r="P361" s="564"/>
      <c r="Q361" s="564"/>
      <c r="R361" s="564"/>
      <c r="S361" s="564"/>
      <c r="T361" s="564"/>
      <c r="U361" s="564"/>
      <c r="V361" s="564"/>
      <c r="W361" s="564"/>
      <c r="X361" s="564"/>
      <c r="Y361" s="564"/>
      <c r="Z361" s="564"/>
    </row>
    <row r="362">
      <c r="A362" s="564"/>
      <c r="B362" s="564"/>
      <c r="C362" s="564"/>
      <c r="D362" s="622"/>
      <c r="E362" s="564"/>
      <c r="F362" s="564"/>
      <c r="G362" s="564"/>
      <c r="H362" s="564"/>
      <c r="I362" s="564"/>
      <c r="J362" s="564"/>
      <c r="K362" s="564"/>
      <c r="L362" s="564"/>
      <c r="M362" s="564"/>
      <c r="N362" s="564"/>
      <c r="O362" s="564"/>
      <c r="P362" s="564"/>
      <c r="Q362" s="564"/>
      <c r="R362" s="564"/>
      <c r="S362" s="564"/>
      <c r="T362" s="564"/>
      <c r="U362" s="564"/>
      <c r="V362" s="564"/>
      <c r="W362" s="564"/>
      <c r="X362" s="564"/>
      <c r="Y362" s="564"/>
      <c r="Z362" s="564"/>
    </row>
    <row r="363">
      <c r="A363" s="564"/>
      <c r="B363" s="564"/>
      <c r="C363" s="564"/>
      <c r="D363" s="622"/>
      <c r="E363" s="564"/>
      <c r="F363" s="564"/>
      <c r="G363" s="564"/>
      <c r="H363" s="564"/>
      <c r="I363" s="564"/>
      <c r="J363" s="564"/>
      <c r="K363" s="564"/>
      <c r="L363" s="564"/>
      <c r="M363" s="564"/>
      <c r="N363" s="564"/>
      <c r="O363" s="564"/>
      <c r="P363" s="564"/>
      <c r="Q363" s="564"/>
      <c r="R363" s="564"/>
      <c r="S363" s="564"/>
      <c r="T363" s="564"/>
      <c r="U363" s="564"/>
      <c r="V363" s="564"/>
      <c r="W363" s="564"/>
      <c r="X363" s="564"/>
      <c r="Y363" s="564"/>
      <c r="Z363" s="564"/>
    </row>
    <row r="364">
      <c r="A364" s="564"/>
      <c r="B364" s="564"/>
      <c r="C364" s="564"/>
      <c r="D364" s="622"/>
      <c r="E364" s="564"/>
      <c r="F364" s="564"/>
      <c r="G364" s="564"/>
      <c r="H364" s="564"/>
      <c r="I364" s="564"/>
      <c r="J364" s="564"/>
      <c r="K364" s="564"/>
      <c r="L364" s="564"/>
      <c r="M364" s="564"/>
      <c r="N364" s="564"/>
      <c r="O364" s="564"/>
      <c r="P364" s="564"/>
      <c r="Q364" s="564"/>
      <c r="R364" s="564"/>
      <c r="S364" s="564"/>
      <c r="T364" s="564"/>
      <c r="U364" s="564"/>
      <c r="V364" s="564"/>
      <c r="W364" s="564"/>
      <c r="X364" s="564"/>
      <c r="Y364" s="564"/>
      <c r="Z364" s="564"/>
    </row>
    <row r="365">
      <c r="A365" s="564"/>
      <c r="B365" s="564"/>
      <c r="C365" s="564"/>
      <c r="D365" s="622"/>
      <c r="E365" s="564"/>
      <c r="F365" s="564"/>
      <c r="G365" s="564"/>
      <c r="H365" s="564"/>
      <c r="I365" s="564"/>
      <c r="J365" s="564"/>
      <c r="K365" s="564"/>
      <c r="L365" s="564"/>
      <c r="M365" s="564"/>
      <c r="N365" s="564"/>
      <c r="O365" s="564"/>
      <c r="P365" s="564"/>
      <c r="Q365" s="564"/>
      <c r="R365" s="564"/>
      <c r="S365" s="564"/>
      <c r="T365" s="564"/>
      <c r="U365" s="564"/>
      <c r="V365" s="564"/>
      <c r="W365" s="564"/>
      <c r="X365" s="564"/>
      <c r="Y365" s="564"/>
      <c r="Z365" s="564"/>
    </row>
    <row r="366">
      <c r="A366" s="564"/>
      <c r="B366" s="564"/>
      <c r="C366" s="564"/>
      <c r="D366" s="622"/>
      <c r="E366" s="564"/>
      <c r="F366" s="564"/>
      <c r="G366" s="564"/>
      <c r="H366" s="564"/>
      <c r="I366" s="564"/>
      <c r="J366" s="564"/>
      <c r="K366" s="564"/>
      <c r="L366" s="564"/>
      <c r="M366" s="564"/>
      <c r="N366" s="564"/>
      <c r="O366" s="564"/>
      <c r="P366" s="564"/>
      <c r="Q366" s="564"/>
      <c r="R366" s="564"/>
      <c r="S366" s="564"/>
      <c r="T366" s="564"/>
      <c r="U366" s="564"/>
      <c r="V366" s="564"/>
      <c r="W366" s="564"/>
      <c r="X366" s="564"/>
      <c r="Y366" s="564"/>
      <c r="Z366" s="564"/>
    </row>
    <row r="367">
      <c r="A367" s="564"/>
      <c r="B367" s="564"/>
      <c r="C367" s="564"/>
      <c r="D367" s="622"/>
      <c r="E367" s="564"/>
      <c r="F367" s="564"/>
      <c r="G367" s="564"/>
      <c r="H367" s="564"/>
      <c r="I367" s="564"/>
      <c r="J367" s="564"/>
      <c r="K367" s="564"/>
      <c r="L367" s="564"/>
      <c r="M367" s="564"/>
      <c r="N367" s="564"/>
      <c r="O367" s="564"/>
      <c r="P367" s="564"/>
      <c r="Q367" s="564"/>
      <c r="R367" s="564"/>
      <c r="S367" s="564"/>
      <c r="T367" s="564"/>
      <c r="U367" s="564"/>
      <c r="V367" s="564"/>
      <c r="W367" s="564"/>
      <c r="X367" s="564"/>
      <c r="Y367" s="564"/>
      <c r="Z367" s="564"/>
    </row>
    <row r="368">
      <c r="A368" s="564"/>
      <c r="B368" s="564"/>
      <c r="C368" s="564"/>
      <c r="D368" s="622"/>
      <c r="E368" s="564"/>
      <c r="F368" s="564"/>
      <c r="G368" s="564"/>
      <c r="H368" s="564"/>
      <c r="I368" s="564"/>
      <c r="J368" s="564"/>
      <c r="K368" s="564"/>
      <c r="L368" s="564"/>
      <c r="M368" s="564"/>
      <c r="N368" s="564"/>
      <c r="O368" s="564"/>
      <c r="P368" s="564"/>
      <c r="Q368" s="564"/>
      <c r="R368" s="564"/>
      <c r="S368" s="564"/>
      <c r="T368" s="564"/>
      <c r="U368" s="564"/>
      <c r="V368" s="564"/>
      <c r="W368" s="564"/>
      <c r="X368" s="564"/>
      <c r="Y368" s="564"/>
      <c r="Z368" s="564"/>
    </row>
    <row r="369">
      <c r="A369" s="564"/>
      <c r="B369" s="564"/>
      <c r="C369" s="564"/>
      <c r="D369" s="622"/>
      <c r="E369" s="564"/>
      <c r="F369" s="564"/>
      <c r="G369" s="564"/>
      <c r="H369" s="564"/>
      <c r="I369" s="564"/>
      <c r="J369" s="564"/>
      <c r="K369" s="564"/>
      <c r="L369" s="564"/>
      <c r="M369" s="564"/>
      <c r="N369" s="564"/>
      <c r="O369" s="564"/>
      <c r="P369" s="564"/>
      <c r="Q369" s="564"/>
      <c r="R369" s="564"/>
      <c r="S369" s="564"/>
      <c r="T369" s="564"/>
      <c r="U369" s="564"/>
      <c r="V369" s="564"/>
      <c r="W369" s="564"/>
      <c r="X369" s="564"/>
      <c r="Y369" s="564"/>
      <c r="Z369" s="564"/>
    </row>
    <row r="370">
      <c r="A370" s="564"/>
      <c r="B370" s="564"/>
      <c r="C370" s="564"/>
      <c r="D370" s="622"/>
      <c r="E370" s="564"/>
      <c r="F370" s="564"/>
      <c r="G370" s="564"/>
      <c r="H370" s="564"/>
      <c r="I370" s="564"/>
      <c r="J370" s="564"/>
      <c r="K370" s="564"/>
      <c r="L370" s="564"/>
      <c r="M370" s="564"/>
      <c r="N370" s="564"/>
      <c r="O370" s="564"/>
      <c r="P370" s="564"/>
      <c r="Q370" s="564"/>
      <c r="R370" s="564"/>
      <c r="S370" s="564"/>
      <c r="T370" s="564"/>
      <c r="U370" s="564"/>
      <c r="V370" s="564"/>
      <c r="W370" s="564"/>
      <c r="X370" s="564"/>
      <c r="Y370" s="564"/>
      <c r="Z370" s="564"/>
    </row>
    <row r="371">
      <c r="A371" s="564"/>
      <c r="B371" s="564"/>
      <c r="C371" s="564"/>
      <c r="D371" s="622"/>
      <c r="E371" s="564"/>
      <c r="F371" s="564"/>
      <c r="G371" s="564"/>
      <c r="H371" s="564"/>
      <c r="I371" s="564"/>
      <c r="J371" s="564"/>
      <c r="K371" s="564"/>
      <c r="L371" s="564"/>
      <c r="M371" s="564"/>
      <c r="N371" s="564"/>
      <c r="O371" s="564"/>
      <c r="P371" s="564"/>
      <c r="Q371" s="564"/>
      <c r="R371" s="564"/>
      <c r="S371" s="564"/>
      <c r="T371" s="564"/>
      <c r="U371" s="564"/>
      <c r="V371" s="564"/>
      <c r="W371" s="564"/>
      <c r="X371" s="564"/>
      <c r="Y371" s="564"/>
      <c r="Z371" s="564"/>
    </row>
    <row r="372">
      <c r="A372" s="564"/>
      <c r="B372" s="564"/>
      <c r="C372" s="564"/>
      <c r="D372" s="622"/>
      <c r="E372" s="564"/>
      <c r="F372" s="564"/>
      <c r="G372" s="564"/>
      <c r="H372" s="564"/>
      <c r="I372" s="564"/>
      <c r="J372" s="564"/>
      <c r="K372" s="564"/>
      <c r="L372" s="564"/>
      <c r="M372" s="564"/>
      <c r="N372" s="564"/>
      <c r="O372" s="564"/>
      <c r="P372" s="564"/>
      <c r="Q372" s="564"/>
      <c r="R372" s="564"/>
      <c r="S372" s="564"/>
      <c r="T372" s="564"/>
      <c r="U372" s="564"/>
      <c r="V372" s="564"/>
      <c r="W372" s="564"/>
      <c r="X372" s="564"/>
      <c r="Y372" s="564"/>
      <c r="Z372" s="564"/>
    </row>
    <row r="373">
      <c r="A373" s="564"/>
      <c r="B373" s="564"/>
      <c r="C373" s="564"/>
      <c r="D373" s="622"/>
      <c r="E373" s="564"/>
      <c r="F373" s="564"/>
      <c r="G373" s="564"/>
      <c r="H373" s="564"/>
      <c r="I373" s="564"/>
      <c r="J373" s="564"/>
      <c r="K373" s="564"/>
      <c r="L373" s="564"/>
      <c r="M373" s="564"/>
      <c r="N373" s="564"/>
      <c r="O373" s="564"/>
      <c r="P373" s="564"/>
      <c r="Q373" s="564"/>
      <c r="R373" s="564"/>
      <c r="S373" s="564"/>
      <c r="T373" s="564"/>
      <c r="U373" s="564"/>
      <c r="V373" s="564"/>
      <c r="W373" s="564"/>
      <c r="X373" s="564"/>
      <c r="Y373" s="564"/>
      <c r="Z373" s="564"/>
    </row>
    <row r="374">
      <c r="A374" s="564"/>
      <c r="B374" s="564"/>
      <c r="C374" s="564"/>
      <c r="D374" s="622"/>
      <c r="E374" s="564"/>
      <c r="F374" s="564"/>
      <c r="G374" s="564"/>
      <c r="H374" s="564"/>
      <c r="I374" s="564"/>
      <c r="J374" s="564"/>
      <c r="K374" s="564"/>
      <c r="L374" s="564"/>
      <c r="M374" s="564"/>
      <c r="N374" s="564"/>
      <c r="O374" s="564"/>
      <c r="P374" s="564"/>
      <c r="Q374" s="564"/>
      <c r="R374" s="564"/>
      <c r="S374" s="564"/>
      <c r="T374" s="564"/>
      <c r="U374" s="564"/>
      <c r="V374" s="564"/>
      <c r="W374" s="564"/>
      <c r="X374" s="564"/>
      <c r="Y374" s="564"/>
      <c r="Z374" s="564"/>
    </row>
    <row r="375">
      <c r="A375" s="564"/>
      <c r="B375" s="564"/>
      <c r="C375" s="564"/>
      <c r="D375" s="622"/>
      <c r="E375" s="564"/>
      <c r="F375" s="564"/>
      <c r="G375" s="564"/>
      <c r="H375" s="564"/>
      <c r="I375" s="564"/>
      <c r="J375" s="564"/>
      <c r="K375" s="564"/>
      <c r="L375" s="564"/>
      <c r="M375" s="564"/>
      <c r="N375" s="564"/>
      <c r="O375" s="564"/>
      <c r="P375" s="564"/>
      <c r="Q375" s="564"/>
      <c r="R375" s="564"/>
      <c r="S375" s="564"/>
      <c r="T375" s="564"/>
      <c r="U375" s="564"/>
      <c r="V375" s="564"/>
      <c r="W375" s="564"/>
      <c r="X375" s="564"/>
      <c r="Y375" s="564"/>
      <c r="Z375" s="564"/>
    </row>
    <row r="376">
      <c r="A376" s="564"/>
      <c r="B376" s="564"/>
      <c r="C376" s="564"/>
      <c r="D376" s="622"/>
      <c r="E376" s="564"/>
      <c r="F376" s="564"/>
      <c r="G376" s="564"/>
      <c r="H376" s="564"/>
      <c r="I376" s="564"/>
      <c r="J376" s="564"/>
      <c r="K376" s="564"/>
      <c r="L376" s="564"/>
      <c r="M376" s="564"/>
      <c r="N376" s="564"/>
      <c r="O376" s="564"/>
      <c r="P376" s="564"/>
      <c r="Q376" s="564"/>
      <c r="R376" s="564"/>
      <c r="S376" s="564"/>
      <c r="T376" s="564"/>
      <c r="U376" s="564"/>
      <c r="V376" s="564"/>
      <c r="W376" s="564"/>
      <c r="X376" s="564"/>
      <c r="Y376" s="564"/>
      <c r="Z376" s="564"/>
    </row>
    <row r="377">
      <c r="A377" s="564"/>
      <c r="B377" s="564"/>
      <c r="C377" s="564"/>
      <c r="D377" s="622"/>
      <c r="E377" s="564"/>
      <c r="F377" s="564"/>
      <c r="G377" s="564"/>
      <c r="H377" s="564"/>
      <c r="I377" s="564"/>
      <c r="J377" s="564"/>
      <c r="K377" s="564"/>
      <c r="L377" s="564"/>
      <c r="M377" s="564"/>
      <c r="N377" s="564"/>
      <c r="O377" s="564"/>
      <c r="P377" s="564"/>
      <c r="Q377" s="564"/>
      <c r="R377" s="564"/>
      <c r="S377" s="564"/>
      <c r="T377" s="564"/>
      <c r="U377" s="564"/>
      <c r="V377" s="564"/>
      <c r="W377" s="564"/>
      <c r="X377" s="564"/>
      <c r="Y377" s="564"/>
      <c r="Z377" s="564"/>
    </row>
    <row r="378">
      <c r="A378" s="564"/>
      <c r="B378" s="564"/>
      <c r="C378" s="564"/>
      <c r="D378" s="622"/>
      <c r="E378" s="564"/>
      <c r="F378" s="564"/>
      <c r="G378" s="564"/>
      <c r="H378" s="564"/>
      <c r="I378" s="564"/>
      <c r="J378" s="564"/>
      <c r="K378" s="564"/>
      <c r="L378" s="564"/>
      <c r="M378" s="564"/>
      <c r="N378" s="564"/>
      <c r="O378" s="564"/>
      <c r="P378" s="564"/>
      <c r="Q378" s="564"/>
      <c r="R378" s="564"/>
      <c r="S378" s="564"/>
      <c r="T378" s="564"/>
      <c r="U378" s="564"/>
      <c r="V378" s="564"/>
      <c r="W378" s="564"/>
      <c r="X378" s="564"/>
      <c r="Y378" s="564"/>
      <c r="Z378" s="564"/>
    </row>
    <row r="379">
      <c r="A379" s="564"/>
      <c r="B379" s="564"/>
      <c r="C379" s="564"/>
      <c r="D379" s="622"/>
      <c r="E379" s="564"/>
      <c r="F379" s="564"/>
      <c r="G379" s="564"/>
      <c r="H379" s="564"/>
      <c r="I379" s="564"/>
      <c r="J379" s="564"/>
      <c r="K379" s="564"/>
      <c r="L379" s="564"/>
      <c r="M379" s="564"/>
      <c r="N379" s="564"/>
      <c r="O379" s="564"/>
      <c r="P379" s="564"/>
      <c r="Q379" s="564"/>
      <c r="R379" s="564"/>
      <c r="S379" s="564"/>
      <c r="T379" s="564"/>
      <c r="U379" s="564"/>
      <c r="V379" s="564"/>
      <c r="W379" s="564"/>
      <c r="X379" s="564"/>
      <c r="Y379" s="564"/>
      <c r="Z379" s="564"/>
    </row>
    <row r="380">
      <c r="A380" s="564"/>
      <c r="B380" s="564"/>
      <c r="C380" s="564"/>
      <c r="D380" s="622"/>
      <c r="E380" s="564"/>
      <c r="F380" s="564"/>
      <c r="G380" s="564"/>
      <c r="H380" s="564"/>
      <c r="I380" s="564"/>
      <c r="J380" s="564"/>
      <c r="K380" s="564"/>
      <c r="L380" s="564"/>
      <c r="M380" s="564"/>
      <c r="N380" s="564"/>
      <c r="O380" s="564"/>
      <c r="P380" s="564"/>
      <c r="Q380" s="564"/>
      <c r="R380" s="564"/>
      <c r="S380" s="564"/>
      <c r="T380" s="564"/>
      <c r="U380" s="564"/>
      <c r="V380" s="564"/>
      <c r="W380" s="564"/>
      <c r="X380" s="564"/>
      <c r="Y380" s="564"/>
      <c r="Z380" s="564"/>
    </row>
    <row r="381">
      <c r="A381" s="564"/>
      <c r="B381" s="564"/>
      <c r="C381" s="564"/>
      <c r="D381" s="622"/>
      <c r="E381" s="564"/>
      <c r="F381" s="564"/>
      <c r="G381" s="564"/>
      <c r="H381" s="564"/>
      <c r="I381" s="564"/>
      <c r="J381" s="564"/>
      <c r="K381" s="564"/>
      <c r="L381" s="564"/>
      <c r="M381" s="564"/>
      <c r="N381" s="564"/>
      <c r="O381" s="564"/>
      <c r="P381" s="564"/>
      <c r="Q381" s="564"/>
      <c r="R381" s="564"/>
      <c r="S381" s="564"/>
      <c r="T381" s="564"/>
      <c r="U381" s="564"/>
      <c r="V381" s="564"/>
      <c r="W381" s="564"/>
      <c r="X381" s="564"/>
      <c r="Y381" s="564"/>
      <c r="Z381" s="564"/>
    </row>
    <row r="382">
      <c r="A382" s="564"/>
      <c r="B382" s="564"/>
      <c r="C382" s="564"/>
      <c r="D382" s="622"/>
      <c r="E382" s="564"/>
      <c r="F382" s="564"/>
      <c r="G382" s="564"/>
      <c r="H382" s="564"/>
      <c r="I382" s="564"/>
      <c r="J382" s="564"/>
      <c r="K382" s="564"/>
      <c r="L382" s="564"/>
      <c r="M382" s="564"/>
      <c r="N382" s="564"/>
      <c r="O382" s="564"/>
      <c r="P382" s="564"/>
      <c r="Q382" s="564"/>
      <c r="R382" s="564"/>
      <c r="S382" s="564"/>
      <c r="T382" s="564"/>
      <c r="U382" s="564"/>
      <c r="V382" s="564"/>
      <c r="W382" s="564"/>
      <c r="X382" s="564"/>
      <c r="Y382" s="564"/>
      <c r="Z382" s="564"/>
    </row>
    <row r="383">
      <c r="A383" s="564"/>
      <c r="B383" s="564"/>
      <c r="C383" s="564"/>
      <c r="D383" s="622"/>
      <c r="E383" s="564"/>
      <c r="F383" s="564"/>
      <c r="G383" s="564"/>
      <c r="H383" s="564"/>
      <c r="I383" s="564"/>
      <c r="J383" s="564"/>
      <c r="K383" s="564"/>
      <c r="L383" s="564"/>
      <c r="M383" s="564"/>
      <c r="N383" s="564"/>
      <c r="O383" s="564"/>
      <c r="P383" s="564"/>
      <c r="Q383" s="564"/>
      <c r="R383" s="564"/>
      <c r="S383" s="564"/>
      <c r="T383" s="564"/>
      <c r="U383" s="564"/>
      <c r="V383" s="564"/>
      <c r="W383" s="564"/>
      <c r="X383" s="564"/>
      <c r="Y383" s="564"/>
      <c r="Z383" s="564"/>
    </row>
    <row r="384">
      <c r="A384" s="564"/>
      <c r="B384" s="564"/>
      <c r="C384" s="564"/>
      <c r="D384" s="622"/>
      <c r="E384" s="564"/>
      <c r="F384" s="564"/>
      <c r="G384" s="564"/>
      <c r="H384" s="564"/>
      <c r="I384" s="564"/>
      <c r="J384" s="564"/>
      <c r="K384" s="564"/>
      <c r="L384" s="564"/>
      <c r="M384" s="564"/>
      <c r="N384" s="564"/>
      <c r="O384" s="564"/>
      <c r="P384" s="564"/>
      <c r="Q384" s="564"/>
      <c r="R384" s="564"/>
      <c r="S384" s="564"/>
      <c r="T384" s="564"/>
      <c r="U384" s="564"/>
      <c r="V384" s="564"/>
      <c r="W384" s="564"/>
      <c r="X384" s="564"/>
      <c r="Y384" s="564"/>
      <c r="Z384" s="564"/>
    </row>
    <row r="385">
      <c r="A385" s="564"/>
      <c r="B385" s="564"/>
      <c r="C385" s="564"/>
      <c r="D385" s="622"/>
      <c r="E385" s="564"/>
      <c r="F385" s="564"/>
      <c r="G385" s="564"/>
      <c r="H385" s="564"/>
      <c r="I385" s="564"/>
      <c r="J385" s="564"/>
      <c r="K385" s="564"/>
      <c r="L385" s="564"/>
      <c r="M385" s="564"/>
      <c r="N385" s="564"/>
      <c r="O385" s="564"/>
      <c r="P385" s="564"/>
      <c r="Q385" s="564"/>
      <c r="R385" s="564"/>
      <c r="S385" s="564"/>
      <c r="T385" s="564"/>
      <c r="U385" s="564"/>
      <c r="V385" s="564"/>
      <c r="W385" s="564"/>
      <c r="X385" s="564"/>
      <c r="Y385" s="564"/>
      <c r="Z385" s="564"/>
    </row>
    <row r="386">
      <c r="A386" s="564"/>
      <c r="B386" s="564"/>
      <c r="C386" s="564"/>
      <c r="D386" s="622"/>
      <c r="E386" s="564"/>
      <c r="F386" s="564"/>
      <c r="G386" s="564"/>
      <c r="H386" s="564"/>
      <c r="I386" s="564"/>
      <c r="J386" s="564"/>
      <c r="K386" s="564"/>
      <c r="L386" s="564"/>
      <c r="M386" s="564"/>
      <c r="N386" s="564"/>
      <c r="O386" s="564"/>
      <c r="P386" s="564"/>
      <c r="Q386" s="564"/>
      <c r="R386" s="564"/>
      <c r="S386" s="564"/>
      <c r="T386" s="564"/>
      <c r="U386" s="564"/>
      <c r="V386" s="564"/>
      <c r="W386" s="564"/>
      <c r="X386" s="564"/>
      <c r="Y386" s="564"/>
      <c r="Z386" s="564"/>
    </row>
    <row r="387">
      <c r="A387" s="564"/>
      <c r="B387" s="564"/>
      <c r="C387" s="564"/>
      <c r="D387" s="622"/>
      <c r="E387" s="564"/>
      <c r="F387" s="564"/>
      <c r="G387" s="564"/>
      <c r="H387" s="564"/>
      <c r="I387" s="564"/>
      <c r="J387" s="564"/>
      <c r="K387" s="564"/>
      <c r="L387" s="564"/>
      <c r="M387" s="564"/>
      <c r="N387" s="564"/>
      <c r="O387" s="564"/>
      <c r="P387" s="564"/>
      <c r="Q387" s="564"/>
      <c r="R387" s="564"/>
      <c r="S387" s="564"/>
      <c r="T387" s="564"/>
      <c r="U387" s="564"/>
      <c r="V387" s="564"/>
      <c r="W387" s="564"/>
      <c r="X387" s="564"/>
      <c r="Y387" s="564"/>
      <c r="Z387" s="564"/>
    </row>
    <row r="388">
      <c r="A388" s="564"/>
      <c r="B388" s="564"/>
      <c r="C388" s="564"/>
      <c r="D388" s="622"/>
      <c r="E388" s="564"/>
      <c r="F388" s="564"/>
      <c r="G388" s="564"/>
      <c r="H388" s="564"/>
      <c r="I388" s="564"/>
      <c r="J388" s="564"/>
      <c r="K388" s="564"/>
      <c r="L388" s="564"/>
      <c r="M388" s="564"/>
      <c r="N388" s="564"/>
      <c r="O388" s="564"/>
      <c r="P388" s="564"/>
      <c r="Q388" s="564"/>
      <c r="R388" s="564"/>
      <c r="S388" s="564"/>
      <c r="T388" s="564"/>
      <c r="U388" s="564"/>
      <c r="V388" s="564"/>
      <c r="W388" s="564"/>
      <c r="X388" s="564"/>
      <c r="Y388" s="564"/>
      <c r="Z388" s="564"/>
    </row>
    <row r="389">
      <c r="A389" s="564"/>
      <c r="B389" s="564"/>
      <c r="C389" s="564"/>
      <c r="D389" s="622"/>
      <c r="E389" s="564"/>
      <c r="F389" s="564"/>
      <c r="G389" s="564"/>
      <c r="H389" s="564"/>
      <c r="I389" s="564"/>
      <c r="J389" s="564"/>
      <c r="K389" s="564"/>
      <c r="L389" s="564"/>
      <c r="M389" s="564"/>
      <c r="N389" s="564"/>
      <c r="O389" s="564"/>
      <c r="P389" s="564"/>
      <c r="Q389" s="564"/>
      <c r="R389" s="564"/>
      <c r="S389" s="564"/>
      <c r="T389" s="564"/>
      <c r="U389" s="564"/>
      <c r="V389" s="564"/>
      <c r="W389" s="564"/>
      <c r="X389" s="564"/>
      <c r="Y389" s="564"/>
      <c r="Z389" s="564"/>
    </row>
    <row r="390">
      <c r="A390" s="564"/>
      <c r="B390" s="564"/>
      <c r="C390" s="564"/>
      <c r="D390" s="622"/>
      <c r="E390" s="564"/>
      <c r="F390" s="564"/>
      <c r="G390" s="564"/>
      <c r="H390" s="564"/>
      <c r="I390" s="564"/>
      <c r="J390" s="564"/>
      <c r="K390" s="564"/>
      <c r="L390" s="564"/>
      <c r="M390" s="564"/>
      <c r="N390" s="564"/>
      <c r="O390" s="564"/>
      <c r="P390" s="564"/>
      <c r="Q390" s="564"/>
      <c r="R390" s="564"/>
      <c r="S390" s="564"/>
      <c r="T390" s="564"/>
      <c r="U390" s="564"/>
      <c r="V390" s="564"/>
      <c r="W390" s="564"/>
      <c r="X390" s="564"/>
      <c r="Y390" s="564"/>
      <c r="Z390" s="564"/>
    </row>
    <row r="391">
      <c r="A391" s="564"/>
      <c r="B391" s="564"/>
      <c r="C391" s="564"/>
      <c r="D391" s="622"/>
      <c r="E391" s="564"/>
      <c r="F391" s="564"/>
      <c r="G391" s="564"/>
      <c r="H391" s="564"/>
      <c r="I391" s="564"/>
      <c r="J391" s="564"/>
      <c r="K391" s="564"/>
      <c r="L391" s="564"/>
      <c r="M391" s="564"/>
      <c r="N391" s="564"/>
      <c r="O391" s="564"/>
      <c r="P391" s="564"/>
      <c r="Q391" s="564"/>
      <c r="R391" s="564"/>
      <c r="S391" s="564"/>
      <c r="T391" s="564"/>
      <c r="U391" s="564"/>
      <c r="V391" s="564"/>
      <c r="W391" s="564"/>
      <c r="X391" s="564"/>
      <c r="Y391" s="564"/>
      <c r="Z391" s="564"/>
    </row>
    <row r="392">
      <c r="A392" s="564"/>
      <c r="B392" s="564"/>
      <c r="C392" s="564"/>
      <c r="D392" s="622"/>
      <c r="E392" s="564"/>
      <c r="F392" s="564"/>
      <c r="G392" s="564"/>
      <c r="H392" s="564"/>
      <c r="I392" s="564"/>
      <c r="J392" s="564"/>
      <c r="K392" s="564"/>
      <c r="L392" s="564"/>
      <c r="M392" s="564"/>
      <c r="N392" s="564"/>
      <c r="O392" s="564"/>
      <c r="P392" s="564"/>
      <c r="Q392" s="564"/>
      <c r="R392" s="564"/>
      <c r="S392" s="564"/>
      <c r="T392" s="564"/>
      <c r="U392" s="564"/>
      <c r="V392" s="564"/>
      <c r="W392" s="564"/>
      <c r="X392" s="564"/>
      <c r="Y392" s="564"/>
      <c r="Z392" s="564"/>
    </row>
    <row r="393">
      <c r="A393" s="564"/>
      <c r="B393" s="564"/>
      <c r="C393" s="564"/>
      <c r="D393" s="622"/>
      <c r="E393" s="564"/>
      <c r="F393" s="564"/>
      <c r="G393" s="564"/>
      <c r="H393" s="564"/>
      <c r="I393" s="564"/>
      <c r="J393" s="564"/>
      <c r="K393" s="564"/>
      <c r="L393" s="564"/>
      <c r="M393" s="564"/>
      <c r="N393" s="564"/>
      <c r="O393" s="564"/>
      <c r="P393" s="564"/>
      <c r="Q393" s="564"/>
      <c r="R393" s="564"/>
      <c r="S393" s="564"/>
      <c r="T393" s="564"/>
      <c r="U393" s="564"/>
      <c r="V393" s="564"/>
      <c r="W393" s="564"/>
      <c r="X393" s="564"/>
      <c r="Y393" s="564"/>
      <c r="Z393" s="564"/>
    </row>
    <row r="394">
      <c r="A394" s="564"/>
      <c r="B394" s="564"/>
      <c r="C394" s="564"/>
      <c r="D394" s="622"/>
      <c r="E394" s="564"/>
      <c r="F394" s="564"/>
      <c r="G394" s="564"/>
      <c r="H394" s="564"/>
      <c r="I394" s="564"/>
      <c r="J394" s="564"/>
      <c r="K394" s="564"/>
      <c r="L394" s="564"/>
      <c r="M394" s="564"/>
      <c r="N394" s="564"/>
      <c r="O394" s="564"/>
      <c r="P394" s="564"/>
      <c r="Q394" s="564"/>
      <c r="R394" s="564"/>
      <c r="S394" s="564"/>
      <c r="T394" s="564"/>
      <c r="U394" s="564"/>
      <c r="V394" s="564"/>
      <c r="W394" s="564"/>
      <c r="X394" s="564"/>
      <c r="Y394" s="564"/>
      <c r="Z394" s="564"/>
    </row>
    <row r="395">
      <c r="A395" s="564"/>
      <c r="B395" s="564"/>
      <c r="C395" s="564"/>
      <c r="D395" s="622"/>
      <c r="E395" s="564"/>
      <c r="F395" s="564"/>
      <c r="G395" s="564"/>
      <c r="H395" s="564"/>
      <c r="I395" s="564"/>
      <c r="J395" s="564"/>
      <c r="K395" s="564"/>
      <c r="L395" s="564"/>
      <c r="M395" s="564"/>
      <c r="N395" s="564"/>
      <c r="O395" s="564"/>
      <c r="P395" s="564"/>
      <c r="Q395" s="564"/>
      <c r="R395" s="564"/>
      <c r="S395" s="564"/>
      <c r="T395" s="564"/>
      <c r="U395" s="564"/>
      <c r="V395" s="564"/>
      <c r="W395" s="564"/>
      <c r="X395" s="564"/>
      <c r="Y395" s="564"/>
      <c r="Z395" s="564"/>
    </row>
    <row r="396">
      <c r="A396" s="564"/>
      <c r="B396" s="564"/>
      <c r="C396" s="564"/>
      <c r="D396" s="622"/>
      <c r="E396" s="564"/>
      <c r="F396" s="564"/>
      <c r="G396" s="564"/>
      <c r="H396" s="564"/>
      <c r="I396" s="564"/>
      <c r="J396" s="564"/>
      <c r="K396" s="564"/>
      <c r="L396" s="564"/>
      <c r="M396" s="564"/>
      <c r="N396" s="564"/>
      <c r="O396" s="564"/>
      <c r="P396" s="564"/>
      <c r="Q396" s="564"/>
      <c r="R396" s="564"/>
      <c r="S396" s="564"/>
      <c r="T396" s="564"/>
      <c r="U396" s="564"/>
      <c r="V396" s="564"/>
      <c r="W396" s="564"/>
      <c r="X396" s="564"/>
      <c r="Y396" s="564"/>
      <c r="Z396" s="564"/>
    </row>
    <row r="397">
      <c r="A397" s="564"/>
      <c r="B397" s="564"/>
      <c r="C397" s="564"/>
      <c r="D397" s="622"/>
      <c r="E397" s="564"/>
      <c r="F397" s="564"/>
      <c r="G397" s="564"/>
      <c r="H397" s="564"/>
      <c r="I397" s="564"/>
      <c r="J397" s="564"/>
      <c r="K397" s="564"/>
      <c r="L397" s="564"/>
      <c r="M397" s="564"/>
      <c r="N397" s="564"/>
      <c r="O397" s="564"/>
      <c r="P397" s="564"/>
      <c r="Q397" s="564"/>
      <c r="R397" s="564"/>
      <c r="S397" s="564"/>
      <c r="T397" s="564"/>
      <c r="U397" s="564"/>
      <c r="V397" s="564"/>
      <c r="W397" s="564"/>
      <c r="X397" s="564"/>
      <c r="Y397" s="564"/>
      <c r="Z397" s="564"/>
    </row>
    <row r="398">
      <c r="A398" s="564"/>
      <c r="B398" s="564"/>
      <c r="C398" s="564"/>
      <c r="D398" s="622"/>
      <c r="E398" s="564"/>
      <c r="F398" s="564"/>
      <c r="G398" s="564"/>
      <c r="H398" s="564"/>
      <c r="I398" s="564"/>
      <c r="J398" s="564"/>
      <c r="K398" s="564"/>
      <c r="L398" s="564"/>
      <c r="M398" s="564"/>
      <c r="N398" s="564"/>
      <c r="O398" s="564"/>
      <c r="P398" s="564"/>
      <c r="Q398" s="564"/>
      <c r="R398" s="564"/>
      <c r="S398" s="564"/>
      <c r="T398" s="564"/>
      <c r="U398" s="564"/>
      <c r="V398" s="564"/>
      <c r="W398" s="564"/>
      <c r="X398" s="564"/>
      <c r="Y398" s="564"/>
      <c r="Z398" s="564"/>
    </row>
    <row r="399">
      <c r="A399" s="564"/>
      <c r="B399" s="564"/>
      <c r="C399" s="564"/>
      <c r="D399" s="622"/>
      <c r="E399" s="564"/>
      <c r="F399" s="564"/>
      <c r="G399" s="564"/>
      <c r="H399" s="564"/>
      <c r="I399" s="564"/>
      <c r="J399" s="564"/>
      <c r="K399" s="564"/>
      <c r="L399" s="564"/>
      <c r="M399" s="564"/>
      <c r="N399" s="564"/>
      <c r="O399" s="564"/>
      <c r="P399" s="564"/>
      <c r="Q399" s="564"/>
      <c r="R399" s="564"/>
      <c r="S399" s="564"/>
      <c r="T399" s="564"/>
      <c r="U399" s="564"/>
      <c r="V399" s="564"/>
      <c r="W399" s="564"/>
      <c r="X399" s="564"/>
      <c r="Y399" s="564"/>
      <c r="Z399" s="564"/>
    </row>
    <row r="400">
      <c r="A400" s="564"/>
      <c r="B400" s="564"/>
      <c r="C400" s="564"/>
      <c r="D400" s="622"/>
      <c r="E400" s="564"/>
      <c r="F400" s="564"/>
      <c r="G400" s="564"/>
      <c r="H400" s="564"/>
      <c r="I400" s="564"/>
      <c r="J400" s="564"/>
      <c r="K400" s="564"/>
      <c r="L400" s="564"/>
      <c r="M400" s="564"/>
      <c r="N400" s="564"/>
      <c r="O400" s="564"/>
      <c r="P400" s="564"/>
      <c r="Q400" s="564"/>
      <c r="R400" s="564"/>
      <c r="S400" s="564"/>
      <c r="T400" s="564"/>
      <c r="U400" s="564"/>
      <c r="V400" s="564"/>
      <c r="W400" s="564"/>
      <c r="X400" s="564"/>
      <c r="Y400" s="564"/>
      <c r="Z400" s="564"/>
    </row>
    <row r="401">
      <c r="A401" s="564"/>
      <c r="B401" s="564"/>
      <c r="C401" s="564"/>
      <c r="D401" s="622"/>
      <c r="E401" s="564"/>
      <c r="F401" s="564"/>
      <c r="G401" s="564"/>
      <c r="H401" s="564"/>
      <c r="I401" s="564"/>
      <c r="J401" s="564"/>
      <c r="K401" s="564"/>
      <c r="L401" s="564"/>
      <c r="M401" s="564"/>
      <c r="N401" s="564"/>
      <c r="O401" s="564"/>
      <c r="P401" s="564"/>
      <c r="Q401" s="564"/>
      <c r="R401" s="564"/>
      <c r="S401" s="564"/>
      <c r="T401" s="564"/>
      <c r="U401" s="564"/>
      <c r="V401" s="564"/>
      <c r="W401" s="564"/>
      <c r="X401" s="564"/>
      <c r="Y401" s="564"/>
      <c r="Z401" s="564"/>
    </row>
    <row r="402">
      <c r="A402" s="564"/>
      <c r="B402" s="564"/>
      <c r="C402" s="564"/>
      <c r="D402" s="622"/>
      <c r="E402" s="564"/>
      <c r="F402" s="564"/>
      <c r="G402" s="564"/>
      <c r="H402" s="564"/>
      <c r="I402" s="564"/>
      <c r="J402" s="564"/>
      <c r="K402" s="564"/>
      <c r="L402" s="564"/>
      <c r="M402" s="564"/>
      <c r="N402" s="564"/>
      <c r="O402" s="564"/>
      <c r="P402" s="564"/>
      <c r="Q402" s="564"/>
      <c r="R402" s="564"/>
      <c r="S402" s="564"/>
      <c r="T402" s="564"/>
      <c r="U402" s="564"/>
      <c r="V402" s="564"/>
      <c r="W402" s="564"/>
      <c r="X402" s="564"/>
      <c r="Y402" s="564"/>
      <c r="Z402" s="564"/>
    </row>
    <row r="403">
      <c r="A403" s="564"/>
      <c r="B403" s="564"/>
      <c r="C403" s="564"/>
      <c r="D403" s="622"/>
      <c r="E403" s="564"/>
      <c r="F403" s="564"/>
      <c r="G403" s="564"/>
      <c r="H403" s="564"/>
      <c r="I403" s="564"/>
      <c r="J403" s="564"/>
      <c r="K403" s="564"/>
      <c r="L403" s="564"/>
      <c r="M403" s="564"/>
      <c r="N403" s="564"/>
      <c r="O403" s="564"/>
      <c r="P403" s="564"/>
      <c r="Q403" s="564"/>
      <c r="R403" s="564"/>
      <c r="S403" s="564"/>
      <c r="T403" s="564"/>
      <c r="U403" s="564"/>
      <c r="V403" s="564"/>
      <c r="W403" s="564"/>
      <c r="X403" s="564"/>
      <c r="Y403" s="564"/>
      <c r="Z403" s="564"/>
    </row>
    <row r="404">
      <c r="A404" s="564"/>
      <c r="B404" s="564"/>
      <c r="C404" s="564"/>
      <c r="D404" s="622"/>
      <c r="E404" s="564"/>
      <c r="F404" s="564"/>
      <c r="G404" s="564"/>
      <c r="H404" s="564"/>
      <c r="I404" s="564"/>
      <c r="J404" s="564"/>
      <c r="K404" s="564"/>
      <c r="L404" s="564"/>
      <c r="M404" s="564"/>
      <c r="N404" s="564"/>
      <c r="O404" s="564"/>
      <c r="P404" s="564"/>
      <c r="Q404" s="564"/>
      <c r="R404" s="564"/>
      <c r="S404" s="564"/>
      <c r="T404" s="564"/>
      <c r="U404" s="564"/>
      <c r="V404" s="564"/>
      <c r="W404" s="564"/>
      <c r="X404" s="564"/>
      <c r="Y404" s="564"/>
      <c r="Z404" s="564"/>
    </row>
    <row r="405">
      <c r="A405" s="564"/>
      <c r="B405" s="564"/>
      <c r="C405" s="564"/>
      <c r="D405" s="622"/>
      <c r="E405" s="564"/>
      <c r="F405" s="564"/>
      <c r="G405" s="564"/>
      <c r="H405" s="564"/>
      <c r="I405" s="564"/>
      <c r="J405" s="564"/>
      <c r="K405" s="564"/>
      <c r="L405" s="564"/>
      <c r="M405" s="564"/>
      <c r="N405" s="564"/>
      <c r="O405" s="564"/>
      <c r="P405" s="564"/>
      <c r="Q405" s="564"/>
      <c r="R405" s="564"/>
      <c r="S405" s="564"/>
      <c r="T405" s="564"/>
      <c r="U405" s="564"/>
      <c r="V405" s="564"/>
      <c r="W405" s="564"/>
      <c r="X405" s="564"/>
      <c r="Y405" s="564"/>
      <c r="Z405" s="564"/>
    </row>
    <row r="406">
      <c r="A406" s="564"/>
      <c r="B406" s="564"/>
      <c r="C406" s="564"/>
      <c r="D406" s="622"/>
      <c r="E406" s="564"/>
      <c r="F406" s="564"/>
      <c r="G406" s="564"/>
      <c r="H406" s="564"/>
      <c r="I406" s="564"/>
      <c r="J406" s="564"/>
      <c r="K406" s="564"/>
      <c r="L406" s="564"/>
      <c r="M406" s="564"/>
      <c r="N406" s="564"/>
      <c r="O406" s="564"/>
      <c r="P406" s="564"/>
      <c r="Q406" s="564"/>
      <c r="R406" s="564"/>
      <c r="S406" s="564"/>
      <c r="T406" s="564"/>
      <c r="U406" s="564"/>
      <c r="V406" s="564"/>
      <c r="W406" s="564"/>
      <c r="X406" s="564"/>
      <c r="Y406" s="564"/>
      <c r="Z406" s="564"/>
    </row>
    <row r="407">
      <c r="A407" s="564"/>
      <c r="B407" s="564"/>
      <c r="C407" s="564"/>
      <c r="D407" s="622"/>
      <c r="E407" s="564"/>
      <c r="F407" s="564"/>
      <c r="G407" s="564"/>
      <c r="H407" s="564"/>
      <c r="I407" s="564"/>
      <c r="J407" s="564"/>
      <c r="K407" s="564"/>
      <c r="L407" s="564"/>
      <c r="M407" s="564"/>
      <c r="N407" s="564"/>
      <c r="O407" s="564"/>
      <c r="P407" s="564"/>
      <c r="Q407" s="564"/>
      <c r="R407" s="564"/>
      <c r="S407" s="564"/>
      <c r="T407" s="564"/>
      <c r="U407" s="564"/>
      <c r="V407" s="564"/>
      <c r="W407" s="564"/>
      <c r="X407" s="564"/>
      <c r="Y407" s="564"/>
      <c r="Z407" s="564"/>
    </row>
    <row r="408">
      <c r="A408" s="564"/>
      <c r="B408" s="564"/>
      <c r="C408" s="564"/>
      <c r="D408" s="622"/>
      <c r="E408" s="564"/>
      <c r="F408" s="564"/>
      <c r="G408" s="564"/>
      <c r="H408" s="564"/>
      <c r="I408" s="564"/>
      <c r="J408" s="564"/>
      <c r="K408" s="564"/>
      <c r="L408" s="564"/>
      <c r="M408" s="564"/>
      <c r="N408" s="564"/>
      <c r="O408" s="564"/>
      <c r="P408" s="564"/>
      <c r="Q408" s="564"/>
      <c r="R408" s="564"/>
      <c r="S408" s="564"/>
      <c r="T408" s="564"/>
      <c r="U408" s="564"/>
      <c r="V408" s="564"/>
      <c r="W408" s="564"/>
      <c r="X408" s="564"/>
      <c r="Y408" s="564"/>
      <c r="Z408" s="564"/>
    </row>
    <row r="409">
      <c r="A409" s="564"/>
      <c r="B409" s="564"/>
      <c r="C409" s="564"/>
      <c r="D409" s="622"/>
      <c r="E409" s="564"/>
      <c r="F409" s="564"/>
      <c r="G409" s="564"/>
      <c r="H409" s="564"/>
      <c r="I409" s="564"/>
      <c r="J409" s="564"/>
      <c r="K409" s="564"/>
      <c r="L409" s="564"/>
      <c r="M409" s="564"/>
      <c r="N409" s="564"/>
      <c r="O409" s="564"/>
      <c r="P409" s="564"/>
      <c r="Q409" s="564"/>
      <c r="R409" s="564"/>
      <c r="S409" s="564"/>
      <c r="T409" s="564"/>
      <c r="U409" s="564"/>
      <c r="V409" s="564"/>
      <c r="W409" s="564"/>
      <c r="X409" s="564"/>
      <c r="Y409" s="564"/>
      <c r="Z409" s="564"/>
    </row>
    <row r="410">
      <c r="A410" s="564"/>
      <c r="B410" s="564"/>
      <c r="C410" s="564"/>
      <c r="D410" s="622"/>
      <c r="E410" s="564"/>
      <c r="F410" s="564"/>
      <c r="G410" s="564"/>
      <c r="H410" s="564"/>
      <c r="I410" s="564"/>
      <c r="J410" s="564"/>
      <c r="K410" s="564"/>
      <c r="L410" s="564"/>
      <c r="M410" s="564"/>
      <c r="N410" s="564"/>
      <c r="O410" s="564"/>
      <c r="P410" s="564"/>
      <c r="Q410" s="564"/>
      <c r="R410" s="564"/>
      <c r="S410" s="564"/>
      <c r="T410" s="564"/>
      <c r="U410" s="564"/>
      <c r="V410" s="564"/>
      <c r="W410" s="564"/>
      <c r="X410" s="564"/>
      <c r="Y410" s="564"/>
      <c r="Z410" s="564"/>
    </row>
    <row r="411">
      <c r="A411" s="564"/>
      <c r="B411" s="564"/>
      <c r="C411" s="564"/>
      <c r="D411" s="622"/>
      <c r="E411" s="564"/>
      <c r="F411" s="564"/>
      <c r="G411" s="564"/>
      <c r="H411" s="564"/>
      <c r="I411" s="564"/>
      <c r="J411" s="564"/>
      <c r="K411" s="564"/>
      <c r="L411" s="564"/>
      <c r="M411" s="564"/>
      <c r="N411" s="564"/>
      <c r="O411" s="564"/>
      <c r="P411" s="564"/>
      <c r="Q411" s="564"/>
      <c r="R411" s="564"/>
      <c r="S411" s="564"/>
      <c r="T411" s="564"/>
      <c r="U411" s="564"/>
      <c r="V411" s="564"/>
      <c r="W411" s="564"/>
      <c r="X411" s="564"/>
      <c r="Y411" s="564"/>
      <c r="Z411" s="564"/>
    </row>
    <row r="412">
      <c r="A412" s="564"/>
      <c r="B412" s="564"/>
      <c r="C412" s="564"/>
      <c r="D412" s="622"/>
      <c r="E412" s="564"/>
      <c r="F412" s="564"/>
      <c r="G412" s="564"/>
      <c r="H412" s="564"/>
      <c r="I412" s="564"/>
      <c r="J412" s="564"/>
      <c r="K412" s="564"/>
      <c r="L412" s="564"/>
      <c r="M412" s="564"/>
      <c r="N412" s="564"/>
      <c r="O412" s="564"/>
      <c r="P412" s="564"/>
      <c r="Q412" s="564"/>
      <c r="R412" s="564"/>
      <c r="S412" s="564"/>
      <c r="T412" s="564"/>
      <c r="U412" s="564"/>
      <c r="V412" s="564"/>
      <c r="W412" s="564"/>
      <c r="X412" s="564"/>
      <c r="Y412" s="564"/>
      <c r="Z412" s="564"/>
    </row>
    <row r="413">
      <c r="A413" s="564"/>
      <c r="B413" s="564"/>
      <c r="C413" s="564"/>
      <c r="D413" s="622"/>
      <c r="E413" s="564"/>
      <c r="F413" s="564"/>
      <c r="G413" s="564"/>
      <c r="H413" s="564"/>
      <c r="I413" s="564"/>
      <c r="J413" s="564"/>
      <c r="K413" s="564"/>
      <c r="L413" s="564"/>
      <c r="M413" s="564"/>
      <c r="N413" s="564"/>
      <c r="O413" s="564"/>
      <c r="P413" s="564"/>
      <c r="Q413" s="564"/>
      <c r="R413" s="564"/>
      <c r="S413" s="564"/>
      <c r="T413" s="564"/>
      <c r="U413" s="564"/>
      <c r="V413" s="564"/>
      <c r="W413" s="564"/>
      <c r="X413" s="564"/>
      <c r="Y413" s="564"/>
      <c r="Z413" s="564"/>
    </row>
    <row r="414">
      <c r="A414" s="564"/>
      <c r="B414" s="564"/>
      <c r="C414" s="564"/>
      <c r="D414" s="622"/>
      <c r="E414" s="564"/>
      <c r="F414" s="564"/>
      <c r="G414" s="564"/>
      <c r="H414" s="564"/>
      <c r="I414" s="564"/>
      <c r="J414" s="564"/>
      <c r="K414" s="564"/>
      <c r="L414" s="564"/>
      <c r="M414" s="564"/>
      <c r="N414" s="564"/>
      <c r="O414" s="564"/>
      <c r="P414" s="564"/>
      <c r="Q414" s="564"/>
      <c r="R414" s="564"/>
      <c r="S414" s="564"/>
      <c r="T414" s="564"/>
      <c r="U414" s="564"/>
      <c r="V414" s="564"/>
      <c r="W414" s="564"/>
      <c r="X414" s="564"/>
      <c r="Y414" s="564"/>
      <c r="Z414" s="564"/>
    </row>
    <row r="415">
      <c r="A415" s="564"/>
      <c r="B415" s="564"/>
      <c r="C415" s="564"/>
      <c r="D415" s="622"/>
      <c r="E415" s="564"/>
      <c r="F415" s="564"/>
      <c r="G415" s="564"/>
      <c r="H415" s="564"/>
      <c r="I415" s="564"/>
      <c r="J415" s="564"/>
      <c r="K415" s="564"/>
      <c r="L415" s="564"/>
      <c r="M415" s="564"/>
      <c r="N415" s="564"/>
      <c r="O415" s="564"/>
      <c r="P415" s="564"/>
      <c r="Q415" s="564"/>
      <c r="R415" s="564"/>
      <c r="S415" s="564"/>
      <c r="T415" s="564"/>
      <c r="U415" s="564"/>
      <c r="V415" s="564"/>
      <c r="W415" s="564"/>
      <c r="X415" s="564"/>
      <c r="Y415" s="564"/>
      <c r="Z415" s="564"/>
    </row>
    <row r="416">
      <c r="A416" s="564"/>
      <c r="B416" s="564"/>
      <c r="C416" s="564"/>
      <c r="D416" s="622"/>
      <c r="E416" s="564"/>
      <c r="F416" s="564"/>
      <c r="G416" s="564"/>
      <c r="H416" s="564"/>
      <c r="I416" s="564"/>
      <c r="J416" s="564"/>
      <c r="K416" s="564"/>
      <c r="L416" s="564"/>
      <c r="M416" s="564"/>
      <c r="N416" s="564"/>
      <c r="O416" s="564"/>
      <c r="P416" s="564"/>
      <c r="Q416" s="564"/>
      <c r="R416" s="564"/>
      <c r="S416" s="564"/>
      <c r="T416" s="564"/>
      <c r="U416" s="564"/>
      <c r="V416" s="564"/>
      <c r="W416" s="564"/>
      <c r="X416" s="564"/>
      <c r="Y416" s="564"/>
      <c r="Z416" s="564"/>
    </row>
    <row r="417">
      <c r="A417" s="564"/>
      <c r="B417" s="564"/>
      <c r="C417" s="564"/>
      <c r="D417" s="622"/>
      <c r="E417" s="564"/>
      <c r="F417" s="564"/>
      <c r="G417" s="564"/>
      <c r="H417" s="564"/>
      <c r="I417" s="564"/>
      <c r="J417" s="564"/>
      <c r="K417" s="564"/>
      <c r="L417" s="564"/>
      <c r="M417" s="564"/>
      <c r="N417" s="564"/>
      <c r="O417" s="564"/>
      <c r="P417" s="564"/>
      <c r="Q417" s="564"/>
      <c r="R417" s="564"/>
      <c r="S417" s="564"/>
      <c r="T417" s="564"/>
      <c r="U417" s="564"/>
      <c r="V417" s="564"/>
      <c r="W417" s="564"/>
      <c r="X417" s="564"/>
      <c r="Y417" s="564"/>
      <c r="Z417" s="564"/>
    </row>
    <row r="418">
      <c r="A418" s="564"/>
      <c r="B418" s="564"/>
      <c r="C418" s="564"/>
      <c r="D418" s="622"/>
      <c r="E418" s="564"/>
      <c r="F418" s="564"/>
      <c r="G418" s="564"/>
      <c r="H418" s="564"/>
      <c r="I418" s="564"/>
      <c r="J418" s="564"/>
      <c r="K418" s="564"/>
      <c r="L418" s="564"/>
      <c r="M418" s="564"/>
      <c r="N418" s="564"/>
      <c r="O418" s="564"/>
      <c r="P418" s="564"/>
      <c r="Q418" s="564"/>
      <c r="R418" s="564"/>
      <c r="S418" s="564"/>
      <c r="T418" s="564"/>
      <c r="U418" s="564"/>
      <c r="V418" s="564"/>
      <c r="W418" s="564"/>
      <c r="X418" s="564"/>
      <c r="Y418" s="564"/>
      <c r="Z418" s="564"/>
    </row>
    <row r="419">
      <c r="A419" s="564"/>
      <c r="B419" s="564"/>
      <c r="C419" s="564"/>
      <c r="D419" s="622"/>
      <c r="E419" s="564"/>
      <c r="F419" s="564"/>
      <c r="G419" s="564"/>
      <c r="H419" s="564"/>
      <c r="I419" s="564"/>
      <c r="J419" s="564"/>
      <c r="K419" s="564"/>
      <c r="L419" s="564"/>
      <c r="M419" s="564"/>
      <c r="N419" s="564"/>
      <c r="O419" s="564"/>
      <c r="P419" s="564"/>
      <c r="Q419" s="564"/>
      <c r="R419" s="564"/>
      <c r="S419" s="564"/>
      <c r="T419" s="564"/>
      <c r="U419" s="564"/>
      <c r="V419" s="564"/>
      <c r="W419" s="564"/>
      <c r="X419" s="564"/>
      <c r="Y419" s="564"/>
      <c r="Z419" s="564"/>
    </row>
    <row r="420">
      <c r="A420" s="564"/>
      <c r="B420" s="564"/>
      <c r="C420" s="564"/>
      <c r="D420" s="622"/>
      <c r="E420" s="564"/>
      <c r="F420" s="564"/>
      <c r="G420" s="564"/>
      <c r="H420" s="564"/>
      <c r="I420" s="564"/>
      <c r="J420" s="564"/>
      <c r="K420" s="564"/>
      <c r="L420" s="564"/>
      <c r="M420" s="564"/>
      <c r="N420" s="564"/>
      <c r="O420" s="564"/>
      <c r="P420" s="564"/>
      <c r="Q420" s="564"/>
      <c r="R420" s="564"/>
      <c r="S420" s="564"/>
      <c r="T420" s="564"/>
      <c r="U420" s="564"/>
      <c r="V420" s="564"/>
      <c r="W420" s="564"/>
      <c r="X420" s="564"/>
      <c r="Y420" s="564"/>
      <c r="Z420" s="564"/>
    </row>
    <row r="421">
      <c r="A421" s="564"/>
      <c r="B421" s="564"/>
      <c r="C421" s="564"/>
      <c r="D421" s="622"/>
      <c r="E421" s="564"/>
      <c r="F421" s="564"/>
      <c r="G421" s="564"/>
      <c r="H421" s="564"/>
      <c r="I421" s="564"/>
      <c r="J421" s="564"/>
      <c r="K421" s="564"/>
      <c r="L421" s="564"/>
      <c r="M421" s="564"/>
      <c r="N421" s="564"/>
      <c r="O421" s="564"/>
      <c r="P421" s="564"/>
      <c r="Q421" s="564"/>
      <c r="R421" s="564"/>
      <c r="S421" s="564"/>
      <c r="T421" s="564"/>
      <c r="U421" s="564"/>
      <c r="V421" s="564"/>
      <c r="W421" s="564"/>
      <c r="X421" s="564"/>
      <c r="Y421" s="564"/>
      <c r="Z421" s="564"/>
    </row>
    <row r="422">
      <c r="A422" s="564"/>
      <c r="B422" s="564"/>
      <c r="C422" s="564"/>
      <c r="D422" s="622"/>
      <c r="E422" s="564"/>
      <c r="F422" s="564"/>
      <c r="G422" s="564"/>
      <c r="H422" s="564"/>
      <c r="I422" s="564"/>
      <c r="J422" s="564"/>
      <c r="K422" s="564"/>
      <c r="L422" s="564"/>
      <c r="M422" s="564"/>
      <c r="N422" s="564"/>
      <c r="O422" s="564"/>
      <c r="P422" s="564"/>
      <c r="Q422" s="564"/>
      <c r="R422" s="564"/>
      <c r="S422" s="564"/>
      <c r="T422" s="564"/>
      <c r="U422" s="564"/>
      <c r="V422" s="564"/>
      <c r="W422" s="564"/>
      <c r="X422" s="564"/>
      <c r="Y422" s="564"/>
      <c r="Z422" s="564"/>
    </row>
    <row r="423">
      <c r="A423" s="564"/>
      <c r="B423" s="564"/>
      <c r="C423" s="564"/>
      <c r="D423" s="622"/>
      <c r="E423" s="564"/>
      <c r="F423" s="564"/>
      <c r="G423" s="564"/>
      <c r="H423" s="564"/>
      <c r="I423" s="564"/>
      <c r="J423" s="564"/>
      <c r="K423" s="564"/>
      <c r="L423" s="564"/>
      <c r="M423" s="564"/>
      <c r="N423" s="564"/>
      <c r="O423" s="564"/>
      <c r="P423" s="564"/>
      <c r="Q423" s="564"/>
      <c r="R423" s="564"/>
      <c r="S423" s="564"/>
      <c r="T423" s="564"/>
      <c r="U423" s="564"/>
      <c r="V423" s="564"/>
      <c r="W423" s="564"/>
      <c r="X423" s="564"/>
      <c r="Y423" s="564"/>
      <c r="Z423" s="564"/>
    </row>
    <row r="424">
      <c r="A424" s="564"/>
      <c r="B424" s="564"/>
      <c r="C424" s="564"/>
      <c r="D424" s="622"/>
      <c r="E424" s="564"/>
      <c r="F424" s="564"/>
      <c r="G424" s="564"/>
      <c r="H424" s="564"/>
      <c r="I424" s="564"/>
      <c r="J424" s="564"/>
      <c r="K424" s="564"/>
      <c r="L424" s="564"/>
      <c r="M424" s="564"/>
      <c r="N424" s="564"/>
      <c r="O424" s="564"/>
      <c r="P424" s="564"/>
      <c r="Q424" s="564"/>
      <c r="R424" s="564"/>
      <c r="S424" s="564"/>
      <c r="T424" s="564"/>
      <c r="U424" s="564"/>
      <c r="V424" s="564"/>
      <c r="W424" s="564"/>
      <c r="X424" s="564"/>
      <c r="Y424" s="564"/>
      <c r="Z424" s="564"/>
    </row>
    <row r="425">
      <c r="A425" s="564"/>
      <c r="B425" s="564"/>
      <c r="C425" s="564"/>
      <c r="D425" s="622"/>
      <c r="E425" s="564"/>
      <c r="F425" s="564"/>
      <c r="G425" s="564"/>
      <c r="H425" s="564"/>
      <c r="I425" s="564"/>
      <c r="J425" s="564"/>
      <c r="K425" s="564"/>
      <c r="L425" s="564"/>
      <c r="M425" s="564"/>
      <c r="N425" s="564"/>
      <c r="O425" s="564"/>
      <c r="P425" s="564"/>
      <c r="Q425" s="564"/>
      <c r="R425" s="564"/>
      <c r="S425" s="564"/>
      <c r="T425" s="564"/>
      <c r="U425" s="564"/>
      <c r="V425" s="564"/>
      <c r="W425" s="564"/>
      <c r="X425" s="564"/>
      <c r="Y425" s="564"/>
      <c r="Z425" s="564"/>
    </row>
    <row r="426">
      <c r="A426" s="564"/>
      <c r="B426" s="564"/>
      <c r="C426" s="564"/>
      <c r="D426" s="622"/>
      <c r="E426" s="564"/>
      <c r="F426" s="564"/>
      <c r="G426" s="564"/>
      <c r="H426" s="564"/>
      <c r="I426" s="564"/>
      <c r="J426" s="564"/>
      <c r="K426" s="564"/>
      <c r="L426" s="564"/>
      <c r="M426" s="564"/>
      <c r="N426" s="564"/>
      <c r="O426" s="564"/>
      <c r="P426" s="564"/>
      <c r="Q426" s="564"/>
      <c r="R426" s="564"/>
      <c r="S426" s="564"/>
      <c r="T426" s="564"/>
      <c r="U426" s="564"/>
      <c r="V426" s="564"/>
      <c r="W426" s="564"/>
      <c r="X426" s="564"/>
      <c r="Y426" s="564"/>
      <c r="Z426" s="564"/>
    </row>
    <row r="427">
      <c r="A427" s="564"/>
      <c r="B427" s="564"/>
      <c r="C427" s="564"/>
      <c r="D427" s="622"/>
      <c r="E427" s="564"/>
      <c r="F427" s="564"/>
      <c r="G427" s="564"/>
      <c r="H427" s="564"/>
      <c r="I427" s="564"/>
      <c r="J427" s="564"/>
      <c r="K427" s="564"/>
      <c r="L427" s="564"/>
      <c r="M427" s="564"/>
      <c r="N427" s="564"/>
      <c r="O427" s="564"/>
      <c r="P427" s="564"/>
      <c r="Q427" s="564"/>
      <c r="R427" s="564"/>
      <c r="S427" s="564"/>
      <c r="T427" s="564"/>
      <c r="U427" s="564"/>
      <c r="V427" s="564"/>
      <c r="W427" s="564"/>
      <c r="X427" s="564"/>
      <c r="Y427" s="564"/>
      <c r="Z427" s="564"/>
    </row>
    <row r="428">
      <c r="A428" s="564"/>
      <c r="B428" s="564"/>
      <c r="C428" s="564"/>
      <c r="D428" s="622"/>
      <c r="E428" s="564"/>
      <c r="F428" s="564"/>
      <c r="G428" s="564"/>
      <c r="H428" s="564"/>
      <c r="I428" s="564"/>
      <c r="J428" s="564"/>
      <c r="K428" s="564"/>
      <c r="L428" s="564"/>
      <c r="M428" s="564"/>
      <c r="N428" s="564"/>
      <c r="O428" s="564"/>
      <c r="P428" s="564"/>
      <c r="Q428" s="564"/>
      <c r="R428" s="564"/>
      <c r="S428" s="564"/>
      <c r="T428" s="564"/>
      <c r="U428" s="564"/>
      <c r="V428" s="564"/>
      <c r="W428" s="564"/>
      <c r="X428" s="564"/>
      <c r="Y428" s="564"/>
      <c r="Z428" s="564"/>
    </row>
    <row r="429">
      <c r="A429" s="564"/>
      <c r="B429" s="564"/>
      <c r="C429" s="564"/>
      <c r="D429" s="622"/>
      <c r="E429" s="564"/>
      <c r="F429" s="564"/>
      <c r="G429" s="564"/>
      <c r="H429" s="564"/>
      <c r="I429" s="564"/>
      <c r="J429" s="564"/>
      <c r="K429" s="564"/>
      <c r="L429" s="564"/>
      <c r="M429" s="564"/>
      <c r="N429" s="564"/>
      <c r="O429" s="564"/>
      <c r="P429" s="564"/>
      <c r="Q429" s="564"/>
      <c r="R429" s="564"/>
      <c r="S429" s="564"/>
      <c r="T429" s="564"/>
      <c r="U429" s="564"/>
      <c r="V429" s="564"/>
      <c r="W429" s="564"/>
      <c r="X429" s="564"/>
      <c r="Y429" s="564"/>
      <c r="Z429" s="564"/>
    </row>
    <row r="430">
      <c r="A430" s="564"/>
      <c r="B430" s="564"/>
      <c r="C430" s="564"/>
      <c r="D430" s="622"/>
      <c r="E430" s="564"/>
      <c r="F430" s="564"/>
      <c r="G430" s="564"/>
      <c r="H430" s="564"/>
      <c r="I430" s="564"/>
      <c r="J430" s="564"/>
      <c r="K430" s="564"/>
      <c r="L430" s="564"/>
      <c r="M430" s="564"/>
      <c r="N430" s="564"/>
      <c r="O430" s="564"/>
      <c r="P430" s="564"/>
      <c r="Q430" s="564"/>
      <c r="R430" s="564"/>
      <c r="S430" s="564"/>
      <c r="T430" s="564"/>
      <c r="U430" s="564"/>
      <c r="V430" s="564"/>
      <c r="W430" s="564"/>
      <c r="X430" s="564"/>
      <c r="Y430" s="564"/>
      <c r="Z430" s="564"/>
    </row>
    <row r="431">
      <c r="A431" s="564"/>
      <c r="B431" s="564"/>
      <c r="C431" s="564"/>
      <c r="D431" s="622"/>
      <c r="E431" s="564"/>
      <c r="F431" s="564"/>
      <c r="G431" s="564"/>
      <c r="H431" s="564"/>
      <c r="I431" s="564"/>
      <c r="J431" s="564"/>
      <c r="K431" s="564"/>
      <c r="L431" s="564"/>
      <c r="M431" s="564"/>
      <c r="N431" s="564"/>
      <c r="O431" s="564"/>
      <c r="P431" s="564"/>
      <c r="Q431" s="564"/>
      <c r="R431" s="564"/>
      <c r="S431" s="564"/>
      <c r="T431" s="564"/>
      <c r="U431" s="564"/>
      <c r="V431" s="564"/>
      <c r="W431" s="564"/>
      <c r="X431" s="564"/>
      <c r="Y431" s="564"/>
      <c r="Z431" s="564"/>
    </row>
    <row r="432">
      <c r="A432" s="564"/>
      <c r="B432" s="564"/>
      <c r="C432" s="564"/>
      <c r="D432" s="622"/>
      <c r="E432" s="564"/>
      <c r="F432" s="564"/>
      <c r="G432" s="564"/>
      <c r="H432" s="564"/>
      <c r="I432" s="564"/>
      <c r="J432" s="564"/>
      <c r="K432" s="564"/>
      <c r="L432" s="564"/>
      <c r="M432" s="564"/>
      <c r="N432" s="564"/>
      <c r="O432" s="564"/>
      <c r="P432" s="564"/>
      <c r="Q432" s="564"/>
      <c r="R432" s="564"/>
      <c r="S432" s="564"/>
      <c r="T432" s="564"/>
      <c r="U432" s="564"/>
      <c r="V432" s="564"/>
      <c r="W432" s="564"/>
      <c r="X432" s="564"/>
      <c r="Y432" s="564"/>
      <c r="Z432" s="564"/>
    </row>
    <row r="433">
      <c r="A433" s="564"/>
      <c r="B433" s="564"/>
      <c r="C433" s="564"/>
      <c r="D433" s="622"/>
      <c r="E433" s="564"/>
      <c r="F433" s="564"/>
      <c r="G433" s="564"/>
      <c r="H433" s="564"/>
      <c r="I433" s="564"/>
      <c r="J433" s="564"/>
      <c r="K433" s="564"/>
      <c r="L433" s="564"/>
      <c r="M433" s="564"/>
      <c r="N433" s="564"/>
      <c r="O433" s="564"/>
      <c r="P433" s="564"/>
      <c r="Q433" s="564"/>
      <c r="R433" s="564"/>
      <c r="S433" s="564"/>
      <c r="T433" s="564"/>
      <c r="U433" s="564"/>
      <c r="V433" s="564"/>
      <c r="W433" s="564"/>
      <c r="X433" s="564"/>
      <c r="Y433" s="564"/>
      <c r="Z433" s="564"/>
    </row>
    <row r="434">
      <c r="A434" s="564"/>
      <c r="B434" s="564"/>
      <c r="C434" s="564"/>
      <c r="D434" s="622"/>
      <c r="E434" s="564"/>
      <c r="F434" s="564"/>
      <c r="G434" s="564"/>
      <c r="H434" s="564"/>
      <c r="I434" s="564"/>
      <c r="J434" s="564"/>
      <c r="K434" s="564"/>
      <c r="L434" s="564"/>
      <c r="M434" s="564"/>
      <c r="N434" s="564"/>
      <c r="O434" s="564"/>
      <c r="P434" s="564"/>
      <c r="Q434" s="564"/>
      <c r="R434" s="564"/>
      <c r="S434" s="564"/>
      <c r="T434" s="564"/>
      <c r="U434" s="564"/>
      <c r="V434" s="564"/>
      <c r="W434" s="564"/>
      <c r="X434" s="564"/>
      <c r="Y434" s="564"/>
      <c r="Z434" s="564"/>
    </row>
    <row r="435">
      <c r="A435" s="564"/>
      <c r="B435" s="564"/>
      <c r="C435" s="564"/>
      <c r="D435" s="622"/>
      <c r="E435" s="564"/>
      <c r="F435" s="564"/>
      <c r="G435" s="564"/>
      <c r="H435" s="564"/>
      <c r="I435" s="564"/>
      <c r="J435" s="564"/>
      <c r="K435" s="564"/>
      <c r="L435" s="564"/>
      <c r="M435" s="564"/>
      <c r="N435" s="564"/>
      <c r="O435" s="564"/>
      <c r="P435" s="564"/>
      <c r="Q435" s="564"/>
      <c r="R435" s="564"/>
      <c r="S435" s="564"/>
      <c r="T435" s="564"/>
      <c r="U435" s="564"/>
      <c r="V435" s="564"/>
      <c r="W435" s="564"/>
      <c r="X435" s="564"/>
      <c r="Y435" s="564"/>
      <c r="Z435" s="564"/>
    </row>
    <row r="436">
      <c r="A436" s="564"/>
      <c r="B436" s="564"/>
      <c r="C436" s="564"/>
      <c r="D436" s="622"/>
      <c r="E436" s="564"/>
      <c r="F436" s="564"/>
      <c r="G436" s="564"/>
      <c r="H436" s="564"/>
      <c r="I436" s="564"/>
      <c r="J436" s="564"/>
      <c r="K436" s="564"/>
      <c r="L436" s="564"/>
      <c r="M436" s="564"/>
      <c r="N436" s="564"/>
      <c r="O436" s="564"/>
      <c r="P436" s="564"/>
      <c r="Q436" s="564"/>
      <c r="R436" s="564"/>
      <c r="S436" s="564"/>
      <c r="T436" s="564"/>
      <c r="U436" s="564"/>
      <c r="V436" s="564"/>
      <c r="W436" s="564"/>
      <c r="X436" s="564"/>
      <c r="Y436" s="564"/>
      <c r="Z436" s="564"/>
    </row>
    <row r="437">
      <c r="A437" s="564"/>
      <c r="B437" s="564"/>
      <c r="C437" s="564"/>
      <c r="D437" s="622"/>
      <c r="E437" s="564"/>
      <c r="F437" s="564"/>
      <c r="G437" s="564"/>
      <c r="H437" s="564"/>
      <c r="I437" s="564"/>
      <c r="J437" s="564"/>
      <c r="K437" s="564"/>
      <c r="L437" s="564"/>
      <c r="M437" s="564"/>
      <c r="N437" s="564"/>
      <c r="O437" s="564"/>
      <c r="P437" s="564"/>
      <c r="Q437" s="564"/>
      <c r="R437" s="564"/>
      <c r="S437" s="564"/>
      <c r="T437" s="564"/>
      <c r="U437" s="564"/>
      <c r="V437" s="564"/>
      <c r="W437" s="564"/>
      <c r="X437" s="564"/>
      <c r="Y437" s="564"/>
      <c r="Z437" s="564"/>
    </row>
    <row r="438">
      <c r="A438" s="564"/>
      <c r="B438" s="564"/>
      <c r="C438" s="564"/>
      <c r="D438" s="622"/>
      <c r="E438" s="564"/>
      <c r="F438" s="564"/>
      <c r="G438" s="564"/>
      <c r="H438" s="564"/>
      <c r="I438" s="564"/>
      <c r="J438" s="564"/>
      <c r="K438" s="564"/>
      <c r="L438" s="564"/>
      <c r="M438" s="564"/>
      <c r="N438" s="564"/>
      <c r="O438" s="564"/>
      <c r="P438" s="564"/>
      <c r="Q438" s="564"/>
      <c r="R438" s="564"/>
      <c r="S438" s="564"/>
      <c r="T438" s="564"/>
      <c r="U438" s="564"/>
      <c r="V438" s="564"/>
      <c r="W438" s="564"/>
      <c r="X438" s="564"/>
      <c r="Y438" s="564"/>
      <c r="Z438" s="564"/>
    </row>
    <row r="439">
      <c r="A439" s="564"/>
      <c r="B439" s="564"/>
      <c r="C439" s="564"/>
      <c r="D439" s="622"/>
      <c r="E439" s="564"/>
      <c r="F439" s="564"/>
      <c r="G439" s="564"/>
      <c r="H439" s="564"/>
      <c r="I439" s="564"/>
      <c r="J439" s="564"/>
      <c r="K439" s="564"/>
      <c r="L439" s="564"/>
      <c r="M439" s="564"/>
      <c r="N439" s="564"/>
      <c r="O439" s="564"/>
      <c r="P439" s="564"/>
      <c r="Q439" s="564"/>
      <c r="R439" s="564"/>
      <c r="S439" s="564"/>
      <c r="T439" s="564"/>
      <c r="U439" s="564"/>
      <c r="V439" s="564"/>
      <c r="W439" s="564"/>
      <c r="X439" s="564"/>
      <c r="Y439" s="564"/>
      <c r="Z439" s="564"/>
    </row>
    <row r="440">
      <c r="A440" s="564"/>
      <c r="B440" s="564"/>
      <c r="C440" s="564"/>
      <c r="D440" s="622"/>
      <c r="E440" s="564"/>
      <c r="F440" s="564"/>
      <c r="G440" s="564"/>
      <c r="H440" s="564"/>
      <c r="I440" s="564"/>
      <c r="J440" s="564"/>
      <c r="K440" s="564"/>
      <c r="L440" s="564"/>
      <c r="M440" s="564"/>
      <c r="N440" s="564"/>
      <c r="O440" s="564"/>
      <c r="P440" s="564"/>
      <c r="Q440" s="564"/>
      <c r="R440" s="564"/>
      <c r="S440" s="564"/>
      <c r="T440" s="564"/>
      <c r="U440" s="564"/>
      <c r="V440" s="564"/>
      <c r="W440" s="564"/>
      <c r="X440" s="564"/>
      <c r="Y440" s="564"/>
      <c r="Z440" s="564"/>
    </row>
    <row r="441">
      <c r="A441" s="564"/>
      <c r="B441" s="564"/>
      <c r="C441" s="564"/>
      <c r="D441" s="622"/>
      <c r="E441" s="564"/>
      <c r="F441" s="564"/>
      <c r="G441" s="564"/>
      <c r="H441" s="564"/>
      <c r="I441" s="564"/>
      <c r="J441" s="564"/>
      <c r="K441" s="564"/>
      <c r="L441" s="564"/>
      <c r="M441" s="564"/>
      <c r="N441" s="564"/>
      <c r="O441" s="564"/>
      <c r="P441" s="564"/>
      <c r="Q441" s="564"/>
      <c r="R441" s="564"/>
      <c r="S441" s="564"/>
      <c r="T441" s="564"/>
      <c r="U441" s="564"/>
      <c r="V441" s="564"/>
      <c r="W441" s="564"/>
      <c r="X441" s="564"/>
      <c r="Y441" s="564"/>
      <c r="Z441" s="564"/>
    </row>
    <row r="442">
      <c r="A442" s="564"/>
      <c r="B442" s="564"/>
      <c r="C442" s="564"/>
      <c r="D442" s="622"/>
      <c r="E442" s="564"/>
      <c r="F442" s="564"/>
      <c r="G442" s="564"/>
      <c r="H442" s="564"/>
      <c r="I442" s="564"/>
      <c r="J442" s="564"/>
      <c r="K442" s="564"/>
      <c r="L442" s="564"/>
      <c r="M442" s="564"/>
      <c r="N442" s="564"/>
      <c r="O442" s="564"/>
      <c r="P442" s="564"/>
      <c r="Q442" s="564"/>
      <c r="R442" s="564"/>
      <c r="S442" s="564"/>
      <c r="T442" s="564"/>
      <c r="U442" s="564"/>
      <c r="V442" s="564"/>
      <c r="W442" s="564"/>
      <c r="X442" s="564"/>
      <c r="Y442" s="564"/>
      <c r="Z442" s="564"/>
    </row>
    <row r="443">
      <c r="A443" s="564"/>
      <c r="B443" s="564"/>
      <c r="C443" s="564"/>
      <c r="D443" s="622"/>
      <c r="E443" s="564"/>
      <c r="F443" s="564"/>
      <c r="G443" s="564"/>
      <c r="H443" s="564"/>
      <c r="I443" s="564"/>
      <c r="J443" s="564"/>
      <c r="K443" s="564"/>
      <c r="L443" s="564"/>
      <c r="M443" s="564"/>
      <c r="N443" s="564"/>
      <c r="O443" s="564"/>
      <c r="P443" s="564"/>
      <c r="Q443" s="564"/>
      <c r="R443" s="564"/>
      <c r="S443" s="564"/>
      <c r="T443" s="564"/>
      <c r="U443" s="564"/>
      <c r="V443" s="564"/>
      <c r="W443" s="564"/>
      <c r="X443" s="564"/>
      <c r="Y443" s="564"/>
      <c r="Z443" s="564"/>
    </row>
    <row r="444">
      <c r="A444" s="564"/>
      <c r="B444" s="564"/>
      <c r="C444" s="564"/>
      <c r="D444" s="622"/>
      <c r="E444" s="564"/>
      <c r="F444" s="564"/>
      <c r="G444" s="564"/>
      <c r="H444" s="564"/>
      <c r="I444" s="564"/>
      <c r="J444" s="564"/>
      <c r="K444" s="564"/>
      <c r="L444" s="564"/>
      <c r="M444" s="564"/>
      <c r="N444" s="564"/>
      <c r="O444" s="564"/>
      <c r="P444" s="564"/>
      <c r="Q444" s="564"/>
      <c r="R444" s="564"/>
      <c r="S444" s="564"/>
      <c r="T444" s="564"/>
      <c r="U444" s="564"/>
      <c r="V444" s="564"/>
      <c r="W444" s="564"/>
      <c r="X444" s="564"/>
      <c r="Y444" s="564"/>
      <c r="Z444" s="564"/>
    </row>
    <row r="445">
      <c r="A445" s="564"/>
      <c r="B445" s="564"/>
      <c r="C445" s="564"/>
      <c r="D445" s="622"/>
      <c r="E445" s="564"/>
      <c r="F445" s="564"/>
      <c r="G445" s="564"/>
      <c r="H445" s="564"/>
      <c r="I445" s="564"/>
      <c r="J445" s="564"/>
      <c r="K445" s="564"/>
      <c r="L445" s="564"/>
      <c r="M445" s="564"/>
      <c r="N445" s="564"/>
      <c r="O445" s="564"/>
      <c r="P445" s="564"/>
      <c r="Q445" s="564"/>
      <c r="R445" s="564"/>
      <c r="S445" s="564"/>
      <c r="T445" s="564"/>
      <c r="U445" s="564"/>
      <c r="V445" s="564"/>
      <c r="W445" s="564"/>
      <c r="X445" s="564"/>
      <c r="Y445" s="564"/>
      <c r="Z445" s="564"/>
    </row>
    <row r="446">
      <c r="A446" s="564"/>
      <c r="B446" s="564"/>
      <c r="C446" s="564"/>
      <c r="D446" s="622"/>
      <c r="E446" s="564"/>
      <c r="F446" s="564"/>
      <c r="G446" s="564"/>
      <c r="H446" s="564"/>
      <c r="I446" s="564"/>
      <c r="J446" s="564"/>
      <c r="K446" s="564"/>
      <c r="L446" s="564"/>
      <c r="M446" s="564"/>
      <c r="N446" s="564"/>
      <c r="O446" s="564"/>
      <c r="P446" s="564"/>
      <c r="Q446" s="564"/>
      <c r="R446" s="564"/>
      <c r="S446" s="564"/>
      <c r="T446" s="564"/>
      <c r="U446" s="564"/>
      <c r="V446" s="564"/>
      <c r="W446" s="564"/>
      <c r="X446" s="564"/>
      <c r="Y446" s="564"/>
      <c r="Z446" s="564"/>
    </row>
    <row r="447">
      <c r="A447" s="564"/>
      <c r="B447" s="564"/>
      <c r="C447" s="564"/>
      <c r="D447" s="622"/>
      <c r="E447" s="564"/>
      <c r="F447" s="564"/>
      <c r="G447" s="564"/>
      <c r="H447" s="564"/>
      <c r="I447" s="564"/>
      <c r="J447" s="564"/>
      <c r="K447" s="564"/>
      <c r="L447" s="564"/>
      <c r="M447" s="564"/>
      <c r="N447" s="564"/>
      <c r="O447" s="564"/>
      <c r="P447" s="564"/>
      <c r="Q447" s="564"/>
      <c r="R447" s="564"/>
      <c r="S447" s="564"/>
      <c r="T447" s="564"/>
      <c r="U447" s="564"/>
      <c r="V447" s="564"/>
      <c r="W447" s="564"/>
      <c r="X447" s="564"/>
      <c r="Y447" s="564"/>
      <c r="Z447" s="564"/>
    </row>
    <row r="448">
      <c r="A448" s="564"/>
      <c r="B448" s="564"/>
      <c r="C448" s="564"/>
      <c r="D448" s="622"/>
      <c r="E448" s="564"/>
      <c r="F448" s="564"/>
      <c r="G448" s="564"/>
      <c r="H448" s="564"/>
      <c r="I448" s="564"/>
      <c r="J448" s="564"/>
      <c r="K448" s="564"/>
      <c r="L448" s="564"/>
      <c r="M448" s="564"/>
      <c r="N448" s="564"/>
      <c r="O448" s="564"/>
      <c r="P448" s="564"/>
      <c r="Q448" s="564"/>
      <c r="R448" s="564"/>
      <c r="S448" s="564"/>
      <c r="T448" s="564"/>
      <c r="U448" s="564"/>
      <c r="V448" s="564"/>
      <c r="W448" s="564"/>
      <c r="X448" s="564"/>
      <c r="Y448" s="564"/>
      <c r="Z448" s="564"/>
    </row>
    <row r="449">
      <c r="A449" s="564"/>
      <c r="B449" s="564"/>
      <c r="C449" s="564"/>
      <c r="D449" s="622"/>
      <c r="E449" s="564"/>
      <c r="F449" s="564"/>
      <c r="G449" s="564"/>
      <c r="H449" s="564"/>
      <c r="I449" s="564"/>
      <c r="J449" s="564"/>
      <c r="K449" s="564"/>
      <c r="L449" s="564"/>
      <c r="M449" s="564"/>
      <c r="N449" s="564"/>
      <c r="O449" s="564"/>
      <c r="P449" s="564"/>
      <c r="Q449" s="564"/>
      <c r="R449" s="564"/>
      <c r="S449" s="564"/>
      <c r="T449" s="564"/>
      <c r="U449" s="564"/>
      <c r="V449" s="564"/>
      <c r="W449" s="564"/>
      <c r="X449" s="564"/>
      <c r="Y449" s="564"/>
      <c r="Z449" s="564"/>
    </row>
    <row r="450">
      <c r="A450" s="564"/>
      <c r="B450" s="564"/>
      <c r="C450" s="564"/>
      <c r="D450" s="622"/>
      <c r="E450" s="564"/>
      <c r="F450" s="564"/>
      <c r="G450" s="564"/>
      <c r="H450" s="564"/>
      <c r="I450" s="564"/>
      <c r="J450" s="564"/>
      <c r="K450" s="564"/>
      <c r="L450" s="564"/>
      <c r="M450" s="564"/>
      <c r="N450" s="564"/>
      <c r="O450" s="564"/>
      <c r="P450" s="564"/>
      <c r="Q450" s="564"/>
      <c r="R450" s="564"/>
      <c r="S450" s="564"/>
      <c r="T450" s="564"/>
      <c r="U450" s="564"/>
      <c r="V450" s="564"/>
      <c r="W450" s="564"/>
      <c r="X450" s="564"/>
      <c r="Y450" s="564"/>
      <c r="Z450" s="564"/>
    </row>
    <row r="451">
      <c r="A451" s="564"/>
      <c r="B451" s="564"/>
      <c r="C451" s="564"/>
      <c r="D451" s="622"/>
      <c r="E451" s="564"/>
      <c r="F451" s="564"/>
      <c r="G451" s="564"/>
      <c r="H451" s="564"/>
      <c r="I451" s="564"/>
      <c r="J451" s="564"/>
      <c r="K451" s="564"/>
      <c r="L451" s="564"/>
      <c r="M451" s="564"/>
      <c r="N451" s="564"/>
      <c r="O451" s="564"/>
      <c r="P451" s="564"/>
      <c r="Q451" s="564"/>
      <c r="R451" s="564"/>
      <c r="S451" s="564"/>
      <c r="T451" s="564"/>
      <c r="U451" s="564"/>
      <c r="V451" s="564"/>
      <c r="W451" s="564"/>
      <c r="X451" s="564"/>
      <c r="Y451" s="564"/>
      <c r="Z451" s="564"/>
    </row>
    <row r="452">
      <c r="A452" s="564"/>
      <c r="B452" s="564"/>
      <c r="C452" s="564"/>
      <c r="D452" s="622"/>
      <c r="E452" s="564"/>
      <c r="F452" s="564"/>
      <c r="G452" s="564"/>
      <c r="H452" s="564"/>
      <c r="I452" s="564"/>
      <c r="J452" s="564"/>
      <c r="K452" s="564"/>
      <c r="L452" s="564"/>
      <c r="M452" s="564"/>
      <c r="N452" s="564"/>
      <c r="O452" s="564"/>
      <c r="P452" s="564"/>
      <c r="Q452" s="564"/>
      <c r="R452" s="564"/>
      <c r="S452" s="564"/>
      <c r="T452" s="564"/>
      <c r="U452" s="564"/>
      <c r="V452" s="564"/>
      <c r="W452" s="564"/>
      <c r="X452" s="564"/>
      <c r="Y452" s="564"/>
      <c r="Z452" s="564"/>
    </row>
    <row r="453">
      <c r="A453" s="564"/>
      <c r="B453" s="564"/>
      <c r="C453" s="564"/>
      <c r="D453" s="622"/>
      <c r="E453" s="564"/>
      <c r="F453" s="564"/>
      <c r="G453" s="564"/>
      <c r="H453" s="564"/>
      <c r="I453" s="564"/>
      <c r="J453" s="564"/>
      <c r="K453" s="564"/>
      <c r="L453" s="564"/>
      <c r="M453" s="564"/>
      <c r="N453" s="564"/>
      <c r="O453" s="564"/>
      <c r="P453" s="564"/>
      <c r="Q453" s="564"/>
      <c r="R453" s="564"/>
      <c r="S453" s="564"/>
      <c r="T453" s="564"/>
      <c r="U453" s="564"/>
      <c r="V453" s="564"/>
      <c r="W453" s="564"/>
      <c r="X453" s="564"/>
      <c r="Y453" s="564"/>
      <c r="Z453" s="564"/>
    </row>
    <row r="454">
      <c r="A454" s="564"/>
      <c r="B454" s="564"/>
      <c r="C454" s="564"/>
      <c r="D454" s="622"/>
      <c r="E454" s="564"/>
      <c r="F454" s="564"/>
      <c r="G454" s="564"/>
      <c r="H454" s="564"/>
      <c r="I454" s="564"/>
      <c r="J454" s="564"/>
      <c r="K454" s="564"/>
      <c r="L454" s="564"/>
      <c r="M454" s="564"/>
      <c r="N454" s="564"/>
      <c r="O454" s="564"/>
      <c r="P454" s="564"/>
      <c r="Q454" s="564"/>
      <c r="R454" s="564"/>
      <c r="S454" s="564"/>
      <c r="T454" s="564"/>
      <c r="U454" s="564"/>
      <c r="V454" s="564"/>
      <c r="W454" s="564"/>
      <c r="X454" s="564"/>
      <c r="Y454" s="564"/>
      <c r="Z454" s="564"/>
    </row>
    <row r="455">
      <c r="A455" s="564"/>
      <c r="B455" s="564"/>
      <c r="C455" s="564"/>
      <c r="D455" s="622"/>
      <c r="E455" s="564"/>
      <c r="F455" s="564"/>
      <c r="G455" s="564"/>
      <c r="H455" s="564"/>
      <c r="I455" s="564"/>
      <c r="J455" s="564"/>
      <c r="K455" s="564"/>
      <c r="L455" s="564"/>
      <c r="M455" s="564"/>
      <c r="N455" s="564"/>
      <c r="O455" s="564"/>
      <c r="P455" s="564"/>
      <c r="Q455" s="564"/>
      <c r="R455" s="564"/>
      <c r="S455" s="564"/>
      <c r="T455" s="564"/>
      <c r="U455" s="564"/>
      <c r="V455" s="564"/>
      <c r="W455" s="564"/>
      <c r="X455" s="564"/>
      <c r="Y455" s="564"/>
      <c r="Z455" s="564"/>
    </row>
    <row r="456">
      <c r="A456" s="564"/>
      <c r="B456" s="564"/>
      <c r="C456" s="564"/>
      <c r="D456" s="622"/>
      <c r="E456" s="564"/>
      <c r="F456" s="564"/>
      <c r="G456" s="564"/>
      <c r="H456" s="564"/>
      <c r="I456" s="564"/>
      <c r="J456" s="564"/>
      <c r="K456" s="564"/>
      <c r="L456" s="564"/>
      <c r="M456" s="564"/>
      <c r="N456" s="564"/>
      <c r="O456" s="564"/>
      <c r="P456" s="564"/>
      <c r="Q456" s="564"/>
      <c r="R456" s="564"/>
      <c r="S456" s="564"/>
      <c r="T456" s="564"/>
      <c r="U456" s="564"/>
      <c r="V456" s="564"/>
      <c r="W456" s="564"/>
      <c r="X456" s="564"/>
      <c r="Y456" s="564"/>
      <c r="Z456" s="564"/>
    </row>
    <row r="457">
      <c r="A457" s="564"/>
      <c r="B457" s="564"/>
      <c r="C457" s="564"/>
      <c r="D457" s="622"/>
      <c r="E457" s="564"/>
      <c r="F457" s="564"/>
      <c r="G457" s="564"/>
      <c r="H457" s="564"/>
      <c r="I457" s="564"/>
      <c r="J457" s="564"/>
      <c r="K457" s="564"/>
      <c r="L457" s="564"/>
      <c r="M457" s="564"/>
      <c r="N457" s="564"/>
      <c r="O457" s="564"/>
      <c r="P457" s="564"/>
      <c r="Q457" s="564"/>
      <c r="R457" s="564"/>
      <c r="S457" s="564"/>
      <c r="T457" s="564"/>
      <c r="U457" s="564"/>
      <c r="V457" s="564"/>
      <c r="W457" s="564"/>
      <c r="X457" s="564"/>
      <c r="Y457" s="564"/>
      <c r="Z457" s="564"/>
    </row>
    <row r="458">
      <c r="A458" s="564"/>
      <c r="B458" s="564"/>
      <c r="C458" s="564"/>
      <c r="D458" s="622"/>
      <c r="E458" s="564"/>
      <c r="F458" s="564"/>
      <c r="G458" s="564"/>
      <c r="H458" s="564"/>
      <c r="I458" s="564"/>
      <c r="J458" s="564"/>
      <c r="K458" s="564"/>
      <c r="L458" s="564"/>
      <c r="M458" s="564"/>
      <c r="N458" s="564"/>
      <c r="O458" s="564"/>
      <c r="P458" s="564"/>
      <c r="Q458" s="564"/>
      <c r="R458" s="564"/>
      <c r="S458" s="564"/>
      <c r="T458" s="564"/>
      <c r="U458" s="564"/>
      <c r="V458" s="564"/>
      <c r="W458" s="564"/>
      <c r="X458" s="564"/>
      <c r="Y458" s="564"/>
      <c r="Z458" s="564"/>
    </row>
    <row r="459">
      <c r="A459" s="564"/>
      <c r="B459" s="564"/>
      <c r="C459" s="564"/>
      <c r="D459" s="622"/>
      <c r="E459" s="564"/>
      <c r="F459" s="564"/>
      <c r="G459" s="564"/>
      <c r="H459" s="564"/>
      <c r="I459" s="564"/>
      <c r="J459" s="564"/>
      <c r="K459" s="564"/>
      <c r="L459" s="564"/>
      <c r="M459" s="564"/>
      <c r="N459" s="564"/>
      <c r="O459" s="564"/>
      <c r="P459" s="564"/>
      <c r="Q459" s="564"/>
      <c r="R459" s="564"/>
      <c r="S459" s="564"/>
      <c r="T459" s="564"/>
      <c r="U459" s="564"/>
      <c r="V459" s="564"/>
      <c r="W459" s="564"/>
      <c r="X459" s="564"/>
      <c r="Y459" s="564"/>
      <c r="Z459" s="564"/>
    </row>
    <row r="460">
      <c r="A460" s="564"/>
      <c r="B460" s="564"/>
      <c r="C460" s="564"/>
      <c r="D460" s="622"/>
      <c r="E460" s="564"/>
      <c r="F460" s="564"/>
      <c r="G460" s="564"/>
      <c r="H460" s="564"/>
      <c r="I460" s="564"/>
      <c r="J460" s="564"/>
      <c r="K460" s="564"/>
      <c r="L460" s="564"/>
      <c r="M460" s="564"/>
      <c r="N460" s="564"/>
      <c r="O460" s="564"/>
      <c r="P460" s="564"/>
      <c r="Q460" s="564"/>
      <c r="R460" s="564"/>
      <c r="S460" s="564"/>
      <c r="T460" s="564"/>
      <c r="U460" s="564"/>
      <c r="V460" s="564"/>
      <c r="W460" s="564"/>
      <c r="X460" s="564"/>
      <c r="Y460" s="564"/>
      <c r="Z460" s="564"/>
    </row>
    <row r="461">
      <c r="A461" s="564"/>
      <c r="B461" s="564"/>
      <c r="C461" s="564"/>
      <c r="D461" s="622"/>
      <c r="E461" s="564"/>
      <c r="F461" s="564"/>
      <c r="G461" s="564"/>
      <c r="H461" s="564"/>
      <c r="I461" s="564"/>
      <c r="J461" s="564"/>
      <c r="K461" s="564"/>
      <c r="L461" s="564"/>
      <c r="M461" s="564"/>
      <c r="N461" s="564"/>
      <c r="O461" s="564"/>
      <c r="P461" s="564"/>
      <c r="Q461" s="564"/>
      <c r="R461" s="564"/>
      <c r="S461" s="564"/>
      <c r="T461" s="564"/>
      <c r="U461" s="564"/>
      <c r="V461" s="564"/>
      <c r="W461" s="564"/>
      <c r="X461" s="564"/>
      <c r="Y461" s="564"/>
      <c r="Z461" s="564"/>
    </row>
    <row r="462">
      <c r="A462" s="564"/>
      <c r="B462" s="564"/>
      <c r="C462" s="564"/>
      <c r="D462" s="622"/>
      <c r="E462" s="564"/>
      <c r="F462" s="564"/>
      <c r="G462" s="564"/>
      <c r="H462" s="564"/>
      <c r="I462" s="564"/>
      <c r="J462" s="564"/>
      <c r="K462" s="564"/>
      <c r="L462" s="564"/>
      <c r="M462" s="564"/>
      <c r="N462" s="564"/>
      <c r="O462" s="564"/>
      <c r="P462" s="564"/>
      <c r="Q462" s="564"/>
      <c r="R462" s="564"/>
      <c r="S462" s="564"/>
      <c r="T462" s="564"/>
      <c r="U462" s="564"/>
      <c r="V462" s="564"/>
      <c r="W462" s="564"/>
      <c r="X462" s="564"/>
      <c r="Y462" s="564"/>
      <c r="Z462" s="564"/>
    </row>
    <row r="463">
      <c r="A463" s="564"/>
      <c r="B463" s="564"/>
      <c r="C463" s="564"/>
      <c r="D463" s="622"/>
      <c r="E463" s="564"/>
      <c r="F463" s="564"/>
      <c r="G463" s="564"/>
      <c r="H463" s="564"/>
      <c r="I463" s="564"/>
      <c r="J463" s="564"/>
      <c r="K463" s="564"/>
      <c r="L463" s="564"/>
      <c r="M463" s="564"/>
      <c r="N463" s="564"/>
      <c r="O463" s="564"/>
      <c r="P463" s="564"/>
      <c r="Q463" s="564"/>
      <c r="R463" s="564"/>
      <c r="S463" s="564"/>
      <c r="T463" s="564"/>
      <c r="U463" s="564"/>
      <c r="V463" s="564"/>
      <c r="W463" s="564"/>
      <c r="X463" s="564"/>
      <c r="Y463" s="564"/>
      <c r="Z463" s="564"/>
    </row>
    <row r="464">
      <c r="A464" s="564"/>
      <c r="B464" s="564"/>
      <c r="C464" s="564"/>
      <c r="D464" s="622"/>
      <c r="E464" s="564"/>
      <c r="F464" s="564"/>
      <c r="G464" s="564"/>
      <c r="H464" s="564"/>
      <c r="I464" s="564"/>
      <c r="J464" s="564"/>
      <c r="K464" s="564"/>
      <c r="L464" s="564"/>
      <c r="M464" s="564"/>
      <c r="N464" s="564"/>
      <c r="O464" s="564"/>
      <c r="P464" s="564"/>
      <c r="Q464" s="564"/>
      <c r="R464" s="564"/>
      <c r="S464" s="564"/>
      <c r="T464" s="564"/>
      <c r="U464" s="564"/>
      <c r="V464" s="564"/>
      <c r="W464" s="564"/>
      <c r="X464" s="564"/>
      <c r="Y464" s="564"/>
      <c r="Z464" s="564"/>
    </row>
    <row r="465">
      <c r="A465" s="564"/>
      <c r="B465" s="564"/>
      <c r="C465" s="564"/>
      <c r="D465" s="622"/>
      <c r="E465" s="564"/>
      <c r="F465" s="564"/>
      <c r="G465" s="564"/>
      <c r="H465" s="564"/>
      <c r="I465" s="564"/>
      <c r="J465" s="564"/>
      <c r="K465" s="564"/>
      <c r="L465" s="564"/>
      <c r="M465" s="564"/>
      <c r="N465" s="564"/>
      <c r="O465" s="564"/>
      <c r="P465" s="564"/>
      <c r="Q465" s="564"/>
      <c r="R465" s="564"/>
      <c r="S465" s="564"/>
      <c r="T465" s="564"/>
      <c r="U465" s="564"/>
      <c r="V465" s="564"/>
      <c r="W465" s="564"/>
      <c r="X465" s="564"/>
      <c r="Y465" s="564"/>
      <c r="Z465" s="564"/>
    </row>
    <row r="466">
      <c r="A466" s="564"/>
      <c r="B466" s="564"/>
      <c r="C466" s="564"/>
      <c r="D466" s="622"/>
      <c r="E466" s="564"/>
      <c r="F466" s="564"/>
      <c r="G466" s="564"/>
      <c r="H466" s="564"/>
      <c r="I466" s="564"/>
      <c r="J466" s="564"/>
      <c r="K466" s="564"/>
      <c r="L466" s="564"/>
      <c r="M466" s="564"/>
      <c r="N466" s="564"/>
      <c r="O466" s="564"/>
      <c r="P466" s="564"/>
      <c r="Q466" s="564"/>
      <c r="R466" s="564"/>
      <c r="S466" s="564"/>
      <c r="T466" s="564"/>
      <c r="U466" s="564"/>
      <c r="V466" s="564"/>
      <c r="W466" s="564"/>
      <c r="X466" s="564"/>
      <c r="Y466" s="564"/>
      <c r="Z466" s="564"/>
    </row>
    <row r="467">
      <c r="A467" s="564"/>
      <c r="B467" s="564"/>
      <c r="C467" s="564"/>
      <c r="D467" s="622"/>
      <c r="E467" s="564"/>
      <c r="F467" s="564"/>
      <c r="G467" s="564"/>
      <c r="H467" s="564"/>
      <c r="I467" s="564"/>
      <c r="J467" s="564"/>
      <c r="K467" s="564"/>
      <c r="L467" s="564"/>
      <c r="M467" s="564"/>
      <c r="N467" s="564"/>
      <c r="O467" s="564"/>
      <c r="P467" s="564"/>
      <c r="Q467" s="564"/>
      <c r="R467" s="564"/>
      <c r="S467" s="564"/>
      <c r="T467" s="564"/>
      <c r="U467" s="564"/>
      <c r="V467" s="564"/>
      <c r="W467" s="564"/>
      <c r="X467" s="564"/>
      <c r="Y467" s="564"/>
      <c r="Z467" s="564"/>
    </row>
    <row r="468">
      <c r="A468" s="564"/>
      <c r="B468" s="564"/>
      <c r="C468" s="564"/>
      <c r="D468" s="622"/>
      <c r="E468" s="564"/>
      <c r="F468" s="564"/>
      <c r="G468" s="564"/>
      <c r="H468" s="564"/>
      <c r="I468" s="564"/>
      <c r="J468" s="564"/>
      <c r="K468" s="564"/>
      <c r="L468" s="564"/>
      <c r="M468" s="564"/>
      <c r="N468" s="564"/>
      <c r="O468" s="564"/>
      <c r="P468" s="564"/>
      <c r="Q468" s="564"/>
      <c r="R468" s="564"/>
      <c r="S468" s="564"/>
      <c r="T468" s="564"/>
      <c r="U468" s="564"/>
      <c r="V468" s="564"/>
      <c r="W468" s="564"/>
      <c r="X468" s="564"/>
      <c r="Y468" s="564"/>
      <c r="Z468" s="564"/>
    </row>
    <row r="469">
      <c r="A469" s="564"/>
      <c r="B469" s="564"/>
      <c r="C469" s="564"/>
      <c r="D469" s="622"/>
      <c r="E469" s="564"/>
      <c r="F469" s="564"/>
      <c r="G469" s="564"/>
      <c r="H469" s="564"/>
      <c r="I469" s="564"/>
      <c r="J469" s="564"/>
      <c r="K469" s="564"/>
      <c r="L469" s="564"/>
      <c r="M469" s="564"/>
      <c r="N469" s="564"/>
      <c r="O469" s="564"/>
      <c r="P469" s="564"/>
      <c r="Q469" s="564"/>
      <c r="R469" s="564"/>
      <c r="S469" s="564"/>
      <c r="T469" s="564"/>
      <c r="U469" s="564"/>
      <c r="V469" s="564"/>
      <c r="W469" s="564"/>
      <c r="X469" s="564"/>
      <c r="Y469" s="564"/>
      <c r="Z469" s="564"/>
    </row>
    <row r="470">
      <c r="A470" s="564"/>
      <c r="B470" s="564"/>
      <c r="C470" s="564"/>
      <c r="D470" s="622"/>
      <c r="E470" s="564"/>
      <c r="F470" s="564"/>
      <c r="G470" s="564"/>
      <c r="H470" s="564"/>
      <c r="I470" s="564"/>
      <c r="J470" s="564"/>
      <c r="K470" s="564"/>
      <c r="L470" s="564"/>
      <c r="M470" s="564"/>
      <c r="N470" s="564"/>
      <c r="O470" s="564"/>
      <c r="P470" s="564"/>
      <c r="Q470" s="564"/>
      <c r="R470" s="564"/>
      <c r="S470" s="564"/>
      <c r="T470" s="564"/>
      <c r="U470" s="564"/>
      <c r="V470" s="564"/>
      <c r="W470" s="564"/>
      <c r="X470" s="564"/>
      <c r="Y470" s="564"/>
      <c r="Z470" s="564"/>
    </row>
    <row r="471">
      <c r="A471" s="564"/>
      <c r="B471" s="564"/>
      <c r="C471" s="564"/>
      <c r="D471" s="622"/>
      <c r="E471" s="564"/>
      <c r="F471" s="564"/>
      <c r="G471" s="564"/>
      <c r="H471" s="564"/>
      <c r="I471" s="564"/>
      <c r="J471" s="564"/>
      <c r="K471" s="564"/>
      <c r="L471" s="564"/>
      <c r="M471" s="564"/>
      <c r="N471" s="564"/>
      <c r="O471" s="564"/>
      <c r="P471" s="564"/>
      <c r="Q471" s="564"/>
      <c r="R471" s="564"/>
      <c r="S471" s="564"/>
      <c r="T471" s="564"/>
      <c r="U471" s="564"/>
      <c r="V471" s="564"/>
      <c r="W471" s="564"/>
      <c r="X471" s="564"/>
      <c r="Y471" s="564"/>
      <c r="Z471" s="564"/>
    </row>
    <row r="472">
      <c r="A472" s="564"/>
      <c r="B472" s="564"/>
      <c r="C472" s="564"/>
      <c r="D472" s="622"/>
      <c r="E472" s="564"/>
      <c r="F472" s="564"/>
      <c r="G472" s="564"/>
      <c r="H472" s="564"/>
      <c r="I472" s="564"/>
      <c r="J472" s="564"/>
      <c r="K472" s="564"/>
      <c r="L472" s="564"/>
      <c r="M472" s="564"/>
      <c r="N472" s="564"/>
      <c r="O472" s="564"/>
      <c r="P472" s="564"/>
      <c r="Q472" s="564"/>
      <c r="R472" s="564"/>
      <c r="S472" s="564"/>
      <c r="T472" s="564"/>
      <c r="U472" s="564"/>
      <c r="V472" s="564"/>
      <c r="W472" s="564"/>
      <c r="X472" s="564"/>
      <c r="Y472" s="564"/>
      <c r="Z472" s="564"/>
    </row>
    <row r="473">
      <c r="A473" s="564"/>
      <c r="B473" s="564"/>
      <c r="C473" s="564"/>
      <c r="D473" s="622"/>
      <c r="E473" s="564"/>
      <c r="F473" s="564"/>
      <c r="G473" s="564"/>
      <c r="H473" s="564"/>
      <c r="I473" s="564"/>
      <c r="J473" s="564"/>
      <c r="K473" s="564"/>
      <c r="L473" s="564"/>
      <c r="M473" s="564"/>
      <c r="N473" s="564"/>
      <c r="O473" s="564"/>
      <c r="P473" s="564"/>
      <c r="Q473" s="564"/>
      <c r="R473" s="564"/>
      <c r="S473" s="564"/>
      <c r="T473" s="564"/>
      <c r="U473" s="564"/>
      <c r="V473" s="564"/>
      <c r="W473" s="564"/>
      <c r="X473" s="564"/>
      <c r="Y473" s="564"/>
      <c r="Z473" s="564"/>
    </row>
    <row r="474">
      <c r="A474" s="564"/>
      <c r="B474" s="564"/>
      <c r="C474" s="564"/>
      <c r="D474" s="622"/>
      <c r="E474" s="564"/>
      <c r="F474" s="564"/>
      <c r="G474" s="564"/>
      <c r="H474" s="564"/>
      <c r="I474" s="564"/>
      <c r="J474" s="564"/>
      <c r="K474" s="564"/>
      <c r="L474" s="564"/>
      <c r="M474" s="564"/>
      <c r="N474" s="564"/>
      <c r="O474" s="564"/>
      <c r="P474" s="564"/>
      <c r="Q474" s="564"/>
      <c r="R474" s="564"/>
      <c r="S474" s="564"/>
      <c r="T474" s="564"/>
      <c r="U474" s="564"/>
      <c r="V474" s="564"/>
      <c r="W474" s="564"/>
      <c r="X474" s="564"/>
      <c r="Y474" s="564"/>
      <c r="Z474" s="564"/>
    </row>
    <row r="475">
      <c r="A475" s="564"/>
      <c r="B475" s="564"/>
      <c r="C475" s="564"/>
      <c r="D475" s="622"/>
      <c r="E475" s="564"/>
      <c r="F475" s="564"/>
      <c r="G475" s="564"/>
      <c r="H475" s="564"/>
      <c r="I475" s="564"/>
      <c r="J475" s="564"/>
      <c r="K475" s="564"/>
      <c r="L475" s="564"/>
      <c r="M475" s="564"/>
      <c r="N475" s="564"/>
      <c r="O475" s="564"/>
      <c r="P475" s="564"/>
      <c r="Q475" s="564"/>
      <c r="R475" s="564"/>
      <c r="S475" s="564"/>
      <c r="T475" s="564"/>
      <c r="U475" s="564"/>
      <c r="V475" s="564"/>
      <c r="W475" s="564"/>
      <c r="X475" s="564"/>
      <c r="Y475" s="564"/>
      <c r="Z475" s="564"/>
    </row>
    <row r="476">
      <c r="A476" s="564"/>
      <c r="B476" s="564"/>
      <c r="C476" s="564"/>
      <c r="D476" s="622"/>
      <c r="E476" s="564"/>
      <c r="F476" s="564"/>
      <c r="G476" s="564"/>
      <c r="H476" s="564"/>
      <c r="I476" s="564"/>
      <c r="J476" s="564"/>
      <c r="K476" s="564"/>
      <c r="L476" s="564"/>
      <c r="M476" s="564"/>
      <c r="N476" s="564"/>
      <c r="O476" s="564"/>
      <c r="P476" s="564"/>
      <c r="Q476" s="564"/>
      <c r="R476" s="564"/>
      <c r="S476" s="564"/>
      <c r="T476" s="564"/>
      <c r="U476" s="564"/>
      <c r="V476" s="564"/>
      <c r="W476" s="564"/>
      <c r="X476" s="564"/>
      <c r="Y476" s="564"/>
      <c r="Z476" s="564"/>
    </row>
    <row r="477">
      <c r="A477" s="564"/>
      <c r="B477" s="564"/>
      <c r="C477" s="564"/>
      <c r="D477" s="622"/>
      <c r="E477" s="564"/>
      <c r="F477" s="564"/>
      <c r="G477" s="564"/>
      <c r="H477" s="564"/>
      <c r="I477" s="564"/>
      <c r="J477" s="564"/>
      <c r="K477" s="564"/>
      <c r="L477" s="564"/>
      <c r="M477" s="564"/>
      <c r="N477" s="564"/>
      <c r="O477" s="564"/>
      <c r="P477" s="564"/>
      <c r="Q477" s="564"/>
      <c r="R477" s="564"/>
      <c r="S477" s="564"/>
      <c r="T477" s="564"/>
      <c r="U477" s="564"/>
      <c r="V477" s="564"/>
      <c r="W477" s="564"/>
      <c r="X477" s="564"/>
      <c r="Y477" s="564"/>
      <c r="Z477" s="564"/>
    </row>
    <row r="478">
      <c r="A478" s="564"/>
      <c r="B478" s="564"/>
      <c r="C478" s="564"/>
      <c r="D478" s="622"/>
      <c r="E478" s="564"/>
      <c r="F478" s="564"/>
      <c r="G478" s="564"/>
      <c r="H478" s="564"/>
      <c r="I478" s="564"/>
      <c r="J478" s="564"/>
      <c r="K478" s="564"/>
      <c r="L478" s="564"/>
      <c r="M478" s="564"/>
      <c r="N478" s="564"/>
      <c r="O478" s="564"/>
      <c r="P478" s="564"/>
      <c r="Q478" s="564"/>
      <c r="R478" s="564"/>
      <c r="S478" s="564"/>
      <c r="T478" s="564"/>
      <c r="U478" s="564"/>
      <c r="V478" s="564"/>
      <c r="W478" s="564"/>
      <c r="X478" s="564"/>
      <c r="Y478" s="564"/>
      <c r="Z478" s="564"/>
    </row>
    <row r="479">
      <c r="A479" s="564"/>
      <c r="B479" s="564"/>
      <c r="C479" s="564"/>
      <c r="D479" s="622"/>
      <c r="E479" s="564"/>
      <c r="F479" s="564"/>
      <c r="G479" s="564"/>
      <c r="H479" s="564"/>
      <c r="I479" s="564"/>
      <c r="J479" s="564"/>
      <c r="K479" s="564"/>
      <c r="L479" s="564"/>
      <c r="M479" s="564"/>
      <c r="N479" s="564"/>
      <c r="O479" s="564"/>
      <c r="P479" s="564"/>
      <c r="Q479" s="564"/>
      <c r="R479" s="564"/>
      <c r="S479" s="564"/>
      <c r="T479" s="564"/>
      <c r="U479" s="564"/>
      <c r="V479" s="564"/>
      <c r="W479" s="564"/>
      <c r="X479" s="564"/>
      <c r="Y479" s="564"/>
      <c r="Z479" s="564"/>
    </row>
    <row r="480">
      <c r="A480" s="564"/>
      <c r="B480" s="564"/>
      <c r="C480" s="564"/>
      <c r="D480" s="622"/>
      <c r="E480" s="564"/>
      <c r="F480" s="564"/>
      <c r="G480" s="564"/>
      <c r="H480" s="564"/>
      <c r="I480" s="564"/>
      <c r="J480" s="564"/>
      <c r="K480" s="564"/>
      <c r="L480" s="564"/>
      <c r="M480" s="564"/>
      <c r="N480" s="564"/>
      <c r="O480" s="564"/>
      <c r="P480" s="564"/>
      <c r="Q480" s="564"/>
      <c r="R480" s="564"/>
      <c r="S480" s="564"/>
      <c r="T480" s="564"/>
      <c r="U480" s="564"/>
      <c r="V480" s="564"/>
      <c r="W480" s="564"/>
      <c r="X480" s="564"/>
      <c r="Y480" s="564"/>
      <c r="Z480" s="564"/>
    </row>
    <row r="481">
      <c r="A481" s="564"/>
      <c r="B481" s="564"/>
      <c r="C481" s="564"/>
      <c r="D481" s="622"/>
      <c r="E481" s="564"/>
      <c r="F481" s="564"/>
      <c r="G481" s="564"/>
      <c r="H481" s="564"/>
      <c r="I481" s="564"/>
      <c r="J481" s="564"/>
      <c r="K481" s="564"/>
      <c r="L481" s="564"/>
      <c r="M481" s="564"/>
      <c r="N481" s="564"/>
      <c r="O481" s="564"/>
      <c r="P481" s="564"/>
      <c r="Q481" s="564"/>
      <c r="R481" s="564"/>
      <c r="S481" s="564"/>
      <c r="T481" s="564"/>
      <c r="U481" s="564"/>
      <c r="V481" s="564"/>
      <c r="W481" s="564"/>
      <c r="X481" s="564"/>
      <c r="Y481" s="564"/>
      <c r="Z481" s="564"/>
    </row>
    <row r="482">
      <c r="A482" s="564"/>
      <c r="B482" s="564"/>
      <c r="C482" s="564"/>
      <c r="D482" s="622"/>
      <c r="E482" s="564"/>
      <c r="F482" s="564"/>
      <c r="G482" s="564"/>
      <c r="H482" s="564"/>
      <c r="I482" s="564"/>
      <c r="J482" s="564"/>
      <c r="K482" s="564"/>
      <c r="L482" s="564"/>
      <c r="M482" s="564"/>
      <c r="N482" s="564"/>
      <c r="O482" s="564"/>
      <c r="P482" s="564"/>
      <c r="Q482" s="564"/>
      <c r="R482" s="564"/>
      <c r="S482" s="564"/>
      <c r="T482" s="564"/>
      <c r="U482" s="564"/>
      <c r="V482" s="564"/>
      <c r="W482" s="564"/>
      <c r="X482" s="564"/>
      <c r="Y482" s="564"/>
      <c r="Z482" s="564"/>
    </row>
    <row r="483">
      <c r="A483" s="564"/>
      <c r="B483" s="564"/>
      <c r="C483" s="564"/>
      <c r="D483" s="622"/>
      <c r="E483" s="564"/>
      <c r="F483" s="564"/>
      <c r="G483" s="564"/>
      <c r="H483" s="564"/>
      <c r="I483" s="564"/>
      <c r="J483" s="564"/>
      <c r="K483" s="564"/>
      <c r="L483" s="564"/>
      <c r="M483" s="564"/>
      <c r="N483" s="564"/>
      <c r="O483" s="564"/>
      <c r="P483" s="564"/>
      <c r="Q483" s="564"/>
      <c r="R483" s="564"/>
      <c r="S483" s="564"/>
      <c r="T483" s="564"/>
      <c r="U483" s="564"/>
      <c r="V483" s="564"/>
      <c r="W483" s="564"/>
      <c r="X483" s="564"/>
      <c r="Y483" s="564"/>
      <c r="Z483" s="564"/>
    </row>
    <row r="484">
      <c r="A484" s="564"/>
      <c r="B484" s="564"/>
      <c r="C484" s="564"/>
      <c r="D484" s="622"/>
      <c r="E484" s="564"/>
      <c r="F484" s="564"/>
      <c r="G484" s="564"/>
      <c r="H484" s="564"/>
      <c r="I484" s="564"/>
      <c r="J484" s="564"/>
      <c r="K484" s="564"/>
      <c r="L484" s="564"/>
      <c r="M484" s="564"/>
      <c r="N484" s="564"/>
      <c r="O484" s="564"/>
      <c r="P484" s="564"/>
      <c r="Q484" s="564"/>
      <c r="R484" s="564"/>
      <c r="S484" s="564"/>
      <c r="T484" s="564"/>
      <c r="U484" s="564"/>
      <c r="V484" s="564"/>
      <c r="W484" s="564"/>
      <c r="X484" s="564"/>
      <c r="Y484" s="564"/>
      <c r="Z484" s="564"/>
    </row>
    <row r="485">
      <c r="A485" s="564"/>
      <c r="B485" s="564"/>
      <c r="C485" s="564"/>
      <c r="D485" s="622"/>
      <c r="E485" s="564"/>
      <c r="F485" s="564"/>
      <c r="G485" s="564"/>
      <c r="H485" s="564"/>
      <c r="I485" s="564"/>
      <c r="J485" s="564"/>
      <c r="K485" s="564"/>
      <c r="L485" s="564"/>
      <c r="M485" s="564"/>
      <c r="N485" s="564"/>
      <c r="O485" s="564"/>
      <c r="P485" s="564"/>
      <c r="Q485" s="564"/>
      <c r="R485" s="564"/>
      <c r="S485" s="564"/>
      <c r="T485" s="564"/>
      <c r="U485" s="564"/>
      <c r="V485" s="564"/>
      <c r="W485" s="564"/>
      <c r="X485" s="564"/>
      <c r="Y485" s="564"/>
      <c r="Z485" s="564"/>
    </row>
    <row r="486">
      <c r="A486" s="564"/>
      <c r="B486" s="564"/>
      <c r="C486" s="564"/>
      <c r="D486" s="622"/>
      <c r="E486" s="564"/>
      <c r="F486" s="564"/>
      <c r="G486" s="564"/>
      <c r="H486" s="564"/>
      <c r="I486" s="564"/>
      <c r="J486" s="564"/>
      <c r="K486" s="564"/>
      <c r="L486" s="564"/>
      <c r="M486" s="564"/>
      <c r="N486" s="564"/>
      <c r="O486" s="564"/>
      <c r="P486" s="564"/>
      <c r="Q486" s="564"/>
      <c r="R486" s="564"/>
      <c r="S486" s="564"/>
      <c r="T486" s="564"/>
      <c r="U486" s="564"/>
      <c r="V486" s="564"/>
      <c r="W486" s="564"/>
      <c r="X486" s="564"/>
      <c r="Y486" s="564"/>
      <c r="Z486" s="564"/>
    </row>
    <row r="487">
      <c r="A487" s="564"/>
      <c r="B487" s="564"/>
      <c r="C487" s="564"/>
      <c r="D487" s="622"/>
      <c r="E487" s="564"/>
      <c r="F487" s="564"/>
      <c r="G487" s="564"/>
      <c r="H487" s="564"/>
      <c r="I487" s="564"/>
      <c r="J487" s="564"/>
      <c r="K487" s="564"/>
      <c r="L487" s="564"/>
      <c r="M487" s="564"/>
      <c r="N487" s="564"/>
      <c r="O487" s="564"/>
      <c r="P487" s="564"/>
      <c r="Q487" s="564"/>
      <c r="R487" s="564"/>
      <c r="S487" s="564"/>
      <c r="T487" s="564"/>
      <c r="U487" s="564"/>
      <c r="V487" s="564"/>
      <c r="W487" s="564"/>
      <c r="X487" s="564"/>
      <c r="Y487" s="564"/>
      <c r="Z487" s="564"/>
    </row>
    <row r="488">
      <c r="A488" s="564"/>
      <c r="B488" s="564"/>
      <c r="C488" s="564"/>
      <c r="D488" s="622"/>
      <c r="E488" s="564"/>
      <c r="F488" s="564"/>
      <c r="G488" s="564"/>
      <c r="H488" s="564"/>
      <c r="I488" s="564"/>
      <c r="J488" s="564"/>
      <c r="K488" s="564"/>
      <c r="L488" s="564"/>
      <c r="M488" s="564"/>
      <c r="N488" s="564"/>
      <c r="O488" s="564"/>
      <c r="P488" s="564"/>
      <c r="Q488" s="564"/>
      <c r="R488" s="564"/>
      <c r="S488" s="564"/>
      <c r="T488" s="564"/>
      <c r="U488" s="564"/>
      <c r="V488" s="564"/>
      <c r="W488" s="564"/>
      <c r="X488" s="564"/>
      <c r="Y488" s="564"/>
      <c r="Z488" s="564"/>
    </row>
    <row r="489">
      <c r="A489" s="564"/>
      <c r="B489" s="564"/>
      <c r="C489" s="564"/>
      <c r="D489" s="622"/>
      <c r="E489" s="564"/>
      <c r="F489" s="564"/>
      <c r="G489" s="564"/>
      <c r="H489" s="564"/>
      <c r="I489" s="564"/>
      <c r="J489" s="564"/>
      <c r="K489" s="564"/>
      <c r="L489" s="564"/>
      <c r="M489" s="564"/>
      <c r="N489" s="564"/>
      <c r="O489" s="564"/>
      <c r="P489" s="564"/>
      <c r="Q489" s="564"/>
      <c r="R489" s="564"/>
      <c r="S489" s="564"/>
      <c r="T489" s="564"/>
      <c r="U489" s="564"/>
      <c r="V489" s="564"/>
      <c r="W489" s="564"/>
      <c r="X489" s="564"/>
      <c r="Y489" s="564"/>
      <c r="Z489" s="564"/>
    </row>
    <row r="490">
      <c r="A490" s="564"/>
      <c r="B490" s="564"/>
      <c r="C490" s="564"/>
      <c r="D490" s="622"/>
      <c r="E490" s="564"/>
      <c r="F490" s="564"/>
      <c r="G490" s="564"/>
      <c r="H490" s="564"/>
      <c r="I490" s="564"/>
      <c r="J490" s="564"/>
      <c r="K490" s="564"/>
      <c r="L490" s="564"/>
      <c r="M490" s="564"/>
      <c r="N490" s="564"/>
      <c r="O490" s="564"/>
      <c r="P490" s="564"/>
      <c r="Q490" s="564"/>
      <c r="R490" s="564"/>
      <c r="S490" s="564"/>
      <c r="T490" s="564"/>
      <c r="U490" s="564"/>
      <c r="V490" s="564"/>
      <c r="W490" s="564"/>
      <c r="X490" s="564"/>
      <c r="Y490" s="564"/>
      <c r="Z490" s="564"/>
    </row>
    <row r="491">
      <c r="A491" s="564"/>
      <c r="B491" s="564"/>
      <c r="C491" s="564"/>
      <c r="D491" s="622"/>
      <c r="E491" s="564"/>
      <c r="F491" s="564"/>
      <c r="G491" s="564"/>
      <c r="H491" s="564"/>
      <c r="I491" s="564"/>
      <c r="J491" s="564"/>
      <c r="K491" s="564"/>
      <c r="L491" s="564"/>
      <c r="M491" s="564"/>
      <c r="N491" s="564"/>
      <c r="O491" s="564"/>
      <c r="P491" s="564"/>
      <c r="Q491" s="564"/>
      <c r="R491" s="564"/>
      <c r="S491" s="564"/>
      <c r="T491" s="564"/>
      <c r="U491" s="564"/>
      <c r="V491" s="564"/>
      <c r="W491" s="564"/>
      <c r="X491" s="564"/>
      <c r="Y491" s="564"/>
      <c r="Z491" s="564"/>
    </row>
    <row r="492">
      <c r="A492" s="564"/>
      <c r="B492" s="564"/>
      <c r="C492" s="564"/>
      <c r="D492" s="622"/>
      <c r="E492" s="564"/>
      <c r="F492" s="564"/>
      <c r="G492" s="564"/>
      <c r="H492" s="564"/>
      <c r="I492" s="564"/>
      <c r="J492" s="564"/>
      <c r="K492" s="564"/>
      <c r="L492" s="564"/>
      <c r="M492" s="564"/>
      <c r="N492" s="564"/>
      <c r="O492" s="564"/>
      <c r="P492" s="564"/>
      <c r="Q492" s="564"/>
      <c r="R492" s="564"/>
      <c r="S492" s="564"/>
      <c r="T492" s="564"/>
      <c r="U492" s="564"/>
      <c r="V492" s="564"/>
      <c r="W492" s="564"/>
      <c r="X492" s="564"/>
      <c r="Y492" s="564"/>
      <c r="Z492" s="564"/>
    </row>
    <row r="493">
      <c r="A493" s="564"/>
      <c r="B493" s="564"/>
      <c r="C493" s="564"/>
      <c r="D493" s="622"/>
      <c r="E493" s="564"/>
      <c r="F493" s="564"/>
      <c r="G493" s="564"/>
      <c r="H493" s="564"/>
      <c r="I493" s="564"/>
      <c r="J493" s="564"/>
      <c r="K493" s="564"/>
      <c r="L493" s="564"/>
      <c r="M493" s="564"/>
      <c r="N493" s="564"/>
      <c r="O493" s="564"/>
      <c r="P493" s="564"/>
      <c r="Q493" s="564"/>
      <c r="R493" s="564"/>
      <c r="S493" s="564"/>
      <c r="T493" s="564"/>
      <c r="U493" s="564"/>
      <c r="V493" s="564"/>
      <c r="W493" s="564"/>
      <c r="X493" s="564"/>
      <c r="Y493" s="564"/>
      <c r="Z493" s="564"/>
    </row>
    <row r="494">
      <c r="A494" s="564"/>
      <c r="B494" s="564"/>
      <c r="C494" s="564"/>
      <c r="D494" s="622"/>
      <c r="E494" s="564"/>
      <c r="F494" s="564"/>
      <c r="G494" s="564"/>
      <c r="H494" s="564"/>
      <c r="I494" s="564"/>
      <c r="J494" s="564"/>
      <c r="K494" s="564"/>
      <c r="L494" s="564"/>
      <c r="M494" s="564"/>
      <c r="N494" s="564"/>
      <c r="O494" s="564"/>
      <c r="P494" s="564"/>
      <c r="Q494" s="564"/>
      <c r="R494" s="564"/>
      <c r="S494" s="564"/>
      <c r="T494" s="564"/>
      <c r="U494" s="564"/>
      <c r="V494" s="564"/>
      <c r="W494" s="564"/>
      <c r="X494" s="564"/>
      <c r="Y494" s="564"/>
      <c r="Z494" s="564"/>
    </row>
    <row r="495">
      <c r="A495" s="564"/>
      <c r="B495" s="564"/>
      <c r="C495" s="564"/>
      <c r="D495" s="622"/>
      <c r="E495" s="564"/>
      <c r="F495" s="564"/>
      <c r="G495" s="564"/>
      <c r="H495" s="564"/>
      <c r="I495" s="564"/>
      <c r="J495" s="564"/>
      <c r="K495" s="564"/>
      <c r="L495" s="564"/>
      <c r="M495" s="564"/>
      <c r="N495" s="564"/>
      <c r="O495" s="564"/>
      <c r="P495" s="564"/>
      <c r="Q495" s="564"/>
      <c r="R495" s="564"/>
      <c r="S495" s="564"/>
      <c r="T495" s="564"/>
      <c r="U495" s="564"/>
      <c r="V495" s="564"/>
      <c r="W495" s="564"/>
      <c r="X495" s="564"/>
      <c r="Y495" s="564"/>
      <c r="Z495" s="564"/>
    </row>
    <row r="496">
      <c r="A496" s="564"/>
      <c r="B496" s="564"/>
      <c r="C496" s="564"/>
      <c r="D496" s="622"/>
      <c r="E496" s="564"/>
      <c r="F496" s="564"/>
      <c r="G496" s="564"/>
      <c r="H496" s="564"/>
      <c r="I496" s="564"/>
      <c r="J496" s="564"/>
      <c r="K496" s="564"/>
      <c r="L496" s="564"/>
      <c r="M496" s="564"/>
      <c r="N496" s="564"/>
      <c r="O496" s="564"/>
      <c r="P496" s="564"/>
      <c r="Q496" s="564"/>
      <c r="R496" s="564"/>
      <c r="S496" s="564"/>
      <c r="T496" s="564"/>
      <c r="U496" s="564"/>
      <c r="V496" s="564"/>
      <c r="W496" s="564"/>
      <c r="X496" s="564"/>
      <c r="Y496" s="564"/>
      <c r="Z496" s="564"/>
    </row>
    <row r="497">
      <c r="A497" s="564"/>
      <c r="B497" s="564"/>
      <c r="C497" s="564"/>
      <c r="D497" s="622"/>
      <c r="E497" s="564"/>
      <c r="F497" s="564"/>
      <c r="G497" s="564"/>
      <c r="H497" s="564"/>
      <c r="I497" s="564"/>
      <c r="J497" s="564"/>
      <c r="K497" s="564"/>
      <c r="L497" s="564"/>
      <c r="M497" s="564"/>
      <c r="N497" s="564"/>
      <c r="O497" s="564"/>
      <c r="P497" s="564"/>
      <c r="Q497" s="564"/>
      <c r="R497" s="564"/>
      <c r="S497" s="564"/>
      <c r="T497" s="564"/>
      <c r="U497" s="564"/>
      <c r="V497" s="564"/>
      <c r="W497" s="564"/>
      <c r="X497" s="564"/>
      <c r="Y497" s="564"/>
      <c r="Z497" s="564"/>
    </row>
    <row r="498">
      <c r="A498" s="564"/>
      <c r="B498" s="564"/>
      <c r="C498" s="564"/>
      <c r="D498" s="622"/>
      <c r="E498" s="564"/>
      <c r="F498" s="564"/>
      <c r="G498" s="564"/>
      <c r="H498" s="564"/>
      <c r="I498" s="564"/>
      <c r="J498" s="564"/>
      <c r="K498" s="564"/>
      <c r="L498" s="564"/>
      <c r="M498" s="564"/>
      <c r="N498" s="564"/>
      <c r="O498" s="564"/>
      <c r="P498" s="564"/>
      <c r="Q498" s="564"/>
      <c r="R498" s="564"/>
      <c r="S498" s="564"/>
      <c r="T498" s="564"/>
      <c r="U498" s="564"/>
      <c r="V498" s="564"/>
      <c r="W498" s="564"/>
      <c r="X498" s="564"/>
      <c r="Y498" s="564"/>
      <c r="Z498" s="564"/>
    </row>
    <row r="499">
      <c r="A499" s="564"/>
      <c r="B499" s="564"/>
      <c r="C499" s="564"/>
      <c r="D499" s="622"/>
      <c r="E499" s="564"/>
      <c r="F499" s="564"/>
      <c r="G499" s="564"/>
      <c r="H499" s="564"/>
      <c r="I499" s="564"/>
      <c r="J499" s="564"/>
      <c r="K499" s="564"/>
      <c r="L499" s="564"/>
      <c r="M499" s="564"/>
      <c r="N499" s="564"/>
      <c r="O499" s="564"/>
      <c r="P499" s="564"/>
      <c r="Q499" s="564"/>
      <c r="R499" s="564"/>
      <c r="S499" s="564"/>
      <c r="T499" s="564"/>
      <c r="U499" s="564"/>
      <c r="V499" s="564"/>
      <c r="W499" s="564"/>
      <c r="X499" s="564"/>
      <c r="Y499" s="564"/>
      <c r="Z499" s="564"/>
    </row>
    <row r="500">
      <c r="A500" s="564"/>
      <c r="B500" s="564"/>
      <c r="C500" s="564"/>
      <c r="D500" s="622"/>
      <c r="E500" s="564"/>
      <c r="F500" s="564"/>
      <c r="G500" s="564"/>
      <c r="H500" s="564"/>
      <c r="I500" s="564"/>
      <c r="J500" s="564"/>
      <c r="K500" s="564"/>
      <c r="L500" s="564"/>
      <c r="M500" s="564"/>
      <c r="N500" s="564"/>
      <c r="O500" s="564"/>
      <c r="P500" s="564"/>
      <c r="Q500" s="564"/>
      <c r="R500" s="564"/>
      <c r="S500" s="564"/>
      <c r="T500" s="564"/>
      <c r="U500" s="564"/>
      <c r="V500" s="564"/>
      <c r="W500" s="564"/>
      <c r="X500" s="564"/>
      <c r="Y500" s="564"/>
      <c r="Z500" s="564"/>
    </row>
    <row r="501">
      <c r="A501" s="564"/>
      <c r="B501" s="564"/>
      <c r="C501" s="564"/>
      <c r="D501" s="622"/>
      <c r="E501" s="564"/>
      <c r="F501" s="564"/>
      <c r="G501" s="564"/>
      <c r="H501" s="564"/>
      <c r="I501" s="564"/>
      <c r="J501" s="564"/>
      <c r="K501" s="564"/>
      <c r="L501" s="564"/>
      <c r="M501" s="564"/>
      <c r="N501" s="564"/>
      <c r="O501" s="564"/>
      <c r="P501" s="564"/>
      <c r="Q501" s="564"/>
      <c r="R501" s="564"/>
      <c r="S501" s="564"/>
      <c r="T501" s="564"/>
      <c r="U501" s="564"/>
      <c r="V501" s="564"/>
      <c r="W501" s="564"/>
      <c r="X501" s="564"/>
      <c r="Y501" s="564"/>
      <c r="Z501" s="564"/>
    </row>
    <row r="502">
      <c r="A502" s="564"/>
      <c r="B502" s="564"/>
      <c r="C502" s="564"/>
      <c r="D502" s="622"/>
      <c r="E502" s="564"/>
      <c r="F502" s="564"/>
      <c r="G502" s="564"/>
      <c r="H502" s="564"/>
      <c r="I502" s="564"/>
      <c r="J502" s="564"/>
      <c r="K502" s="564"/>
      <c r="L502" s="564"/>
      <c r="M502" s="564"/>
      <c r="N502" s="564"/>
      <c r="O502" s="564"/>
      <c r="P502" s="564"/>
      <c r="Q502" s="564"/>
      <c r="R502" s="564"/>
      <c r="S502" s="564"/>
      <c r="T502" s="564"/>
      <c r="U502" s="564"/>
      <c r="V502" s="564"/>
      <c r="W502" s="564"/>
      <c r="X502" s="564"/>
      <c r="Y502" s="564"/>
      <c r="Z502" s="564"/>
    </row>
    <row r="503">
      <c r="A503" s="564"/>
      <c r="B503" s="564"/>
      <c r="C503" s="564"/>
      <c r="D503" s="622"/>
      <c r="E503" s="564"/>
      <c r="F503" s="564"/>
      <c r="G503" s="564"/>
      <c r="H503" s="564"/>
      <c r="I503" s="564"/>
      <c r="J503" s="564"/>
      <c r="K503" s="564"/>
      <c r="L503" s="564"/>
      <c r="M503" s="564"/>
      <c r="N503" s="564"/>
      <c r="O503" s="564"/>
      <c r="P503" s="564"/>
      <c r="Q503" s="564"/>
      <c r="R503" s="564"/>
      <c r="S503" s="564"/>
      <c r="T503" s="564"/>
      <c r="U503" s="564"/>
      <c r="V503" s="564"/>
      <c r="W503" s="564"/>
      <c r="X503" s="564"/>
      <c r="Y503" s="564"/>
      <c r="Z503" s="564"/>
    </row>
    <row r="504">
      <c r="A504" s="564"/>
      <c r="B504" s="564"/>
      <c r="C504" s="564"/>
      <c r="D504" s="622"/>
      <c r="E504" s="564"/>
      <c r="F504" s="564"/>
      <c r="G504" s="564"/>
      <c r="H504" s="564"/>
      <c r="I504" s="564"/>
      <c r="J504" s="564"/>
      <c r="K504" s="564"/>
      <c r="L504" s="564"/>
      <c r="M504" s="564"/>
      <c r="N504" s="564"/>
      <c r="O504" s="564"/>
      <c r="P504" s="564"/>
      <c r="Q504" s="564"/>
      <c r="R504" s="564"/>
      <c r="S504" s="564"/>
      <c r="T504" s="564"/>
      <c r="U504" s="564"/>
      <c r="V504" s="564"/>
      <c r="W504" s="564"/>
      <c r="X504" s="564"/>
      <c r="Y504" s="564"/>
      <c r="Z504" s="564"/>
    </row>
    <row r="505">
      <c r="A505" s="564"/>
      <c r="B505" s="564"/>
      <c r="C505" s="564"/>
      <c r="D505" s="622"/>
      <c r="E505" s="564"/>
      <c r="F505" s="564"/>
      <c r="G505" s="564"/>
      <c r="H505" s="564"/>
      <c r="I505" s="564"/>
      <c r="J505" s="564"/>
      <c r="K505" s="564"/>
      <c r="L505" s="564"/>
      <c r="M505" s="564"/>
      <c r="N505" s="564"/>
      <c r="O505" s="564"/>
      <c r="P505" s="564"/>
      <c r="Q505" s="564"/>
      <c r="R505" s="564"/>
      <c r="S505" s="564"/>
      <c r="T505" s="564"/>
      <c r="U505" s="564"/>
      <c r="V505" s="564"/>
      <c r="W505" s="564"/>
      <c r="X505" s="564"/>
      <c r="Y505" s="564"/>
      <c r="Z505" s="564"/>
    </row>
    <row r="506">
      <c r="A506" s="564"/>
      <c r="B506" s="564"/>
      <c r="C506" s="564"/>
      <c r="D506" s="622"/>
      <c r="E506" s="564"/>
      <c r="F506" s="564"/>
      <c r="G506" s="564"/>
      <c r="H506" s="564"/>
      <c r="I506" s="564"/>
      <c r="J506" s="564"/>
      <c r="K506" s="564"/>
      <c r="L506" s="564"/>
      <c r="M506" s="564"/>
      <c r="N506" s="564"/>
      <c r="O506" s="564"/>
      <c r="P506" s="564"/>
      <c r="Q506" s="564"/>
      <c r="R506" s="564"/>
      <c r="S506" s="564"/>
      <c r="T506" s="564"/>
      <c r="U506" s="564"/>
      <c r="V506" s="564"/>
      <c r="W506" s="564"/>
      <c r="X506" s="564"/>
      <c r="Y506" s="564"/>
      <c r="Z506" s="564"/>
    </row>
    <row r="507">
      <c r="A507" s="564"/>
      <c r="B507" s="564"/>
      <c r="C507" s="564"/>
      <c r="D507" s="622"/>
      <c r="E507" s="564"/>
      <c r="F507" s="564"/>
      <c r="G507" s="564"/>
      <c r="H507" s="564"/>
      <c r="I507" s="564"/>
      <c r="J507" s="564"/>
      <c r="K507" s="564"/>
      <c r="L507" s="564"/>
      <c r="M507" s="564"/>
      <c r="N507" s="564"/>
      <c r="O507" s="564"/>
      <c r="P507" s="564"/>
      <c r="Q507" s="564"/>
      <c r="R507" s="564"/>
      <c r="S507" s="564"/>
      <c r="T507" s="564"/>
      <c r="U507" s="564"/>
      <c r="V507" s="564"/>
      <c r="W507" s="564"/>
      <c r="X507" s="564"/>
      <c r="Y507" s="564"/>
      <c r="Z507" s="564"/>
    </row>
    <row r="508">
      <c r="A508" s="564"/>
      <c r="B508" s="564"/>
      <c r="C508" s="564"/>
      <c r="D508" s="622"/>
      <c r="E508" s="564"/>
      <c r="F508" s="564"/>
      <c r="G508" s="564"/>
      <c r="H508" s="564"/>
      <c r="I508" s="564"/>
      <c r="J508" s="564"/>
      <c r="K508" s="564"/>
      <c r="L508" s="564"/>
      <c r="M508" s="564"/>
      <c r="N508" s="564"/>
      <c r="O508" s="564"/>
      <c r="P508" s="564"/>
      <c r="Q508" s="564"/>
      <c r="R508" s="564"/>
      <c r="S508" s="564"/>
      <c r="T508" s="564"/>
      <c r="U508" s="564"/>
      <c r="V508" s="564"/>
      <c r="W508" s="564"/>
      <c r="X508" s="564"/>
      <c r="Y508" s="564"/>
      <c r="Z508" s="564"/>
    </row>
    <row r="509">
      <c r="A509" s="564"/>
      <c r="B509" s="564"/>
      <c r="C509" s="564"/>
      <c r="D509" s="622"/>
      <c r="E509" s="564"/>
      <c r="F509" s="564"/>
      <c r="G509" s="564"/>
      <c r="H509" s="564"/>
      <c r="I509" s="564"/>
      <c r="J509" s="564"/>
      <c r="K509" s="564"/>
      <c r="L509" s="564"/>
      <c r="M509" s="564"/>
      <c r="N509" s="564"/>
      <c r="O509" s="564"/>
      <c r="P509" s="564"/>
      <c r="Q509" s="564"/>
      <c r="R509" s="564"/>
      <c r="S509" s="564"/>
      <c r="T509" s="564"/>
      <c r="U509" s="564"/>
      <c r="V509" s="564"/>
      <c r="W509" s="564"/>
      <c r="X509" s="564"/>
      <c r="Y509" s="564"/>
      <c r="Z509" s="564"/>
    </row>
    <row r="510">
      <c r="A510" s="564"/>
      <c r="B510" s="564"/>
      <c r="C510" s="564"/>
      <c r="D510" s="622"/>
      <c r="E510" s="564"/>
      <c r="F510" s="564"/>
      <c r="G510" s="564"/>
      <c r="H510" s="564"/>
      <c r="I510" s="564"/>
      <c r="J510" s="564"/>
      <c r="K510" s="564"/>
      <c r="L510" s="564"/>
      <c r="M510" s="564"/>
      <c r="N510" s="564"/>
      <c r="O510" s="564"/>
      <c r="P510" s="564"/>
      <c r="Q510" s="564"/>
      <c r="R510" s="564"/>
      <c r="S510" s="564"/>
      <c r="T510" s="564"/>
      <c r="U510" s="564"/>
      <c r="V510" s="564"/>
      <c r="W510" s="564"/>
      <c r="X510" s="564"/>
      <c r="Y510" s="564"/>
      <c r="Z510" s="564"/>
    </row>
    <row r="511">
      <c r="A511" s="564"/>
      <c r="B511" s="564"/>
      <c r="C511" s="564"/>
      <c r="D511" s="622"/>
      <c r="E511" s="564"/>
      <c r="F511" s="564"/>
      <c r="G511" s="564"/>
      <c r="H511" s="564"/>
      <c r="I511" s="564"/>
      <c r="J511" s="564"/>
      <c r="K511" s="564"/>
      <c r="L511" s="564"/>
      <c r="M511" s="564"/>
      <c r="N511" s="564"/>
      <c r="O511" s="564"/>
      <c r="P511" s="564"/>
      <c r="Q511" s="564"/>
      <c r="R511" s="564"/>
      <c r="S511" s="564"/>
      <c r="T511" s="564"/>
      <c r="U511" s="564"/>
      <c r="V511" s="564"/>
      <c r="W511" s="564"/>
      <c r="X511" s="564"/>
      <c r="Y511" s="564"/>
      <c r="Z511" s="564"/>
    </row>
    <row r="512">
      <c r="A512" s="564"/>
      <c r="B512" s="564"/>
      <c r="C512" s="564"/>
      <c r="D512" s="622"/>
      <c r="E512" s="564"/>
      <c r="F512" s="564"/>
      <c r="G512" s="564"/>
      <c r="H512" s="564"/>
      <c r="I512" s="564"/>
      <c r="J512" s="564"/>
      <c r="K512" s="564"/>
      <c r="L512" s="564"/>
      <c r="M512" s="564"/>
      <c r="N512" s="564"/>
      <c r="O512" s="564"/>
      <c r="P512" s="564"/>
      <c r="Q512" s="564"/>
      <c r="R512" s="564"/>
      <c r="S512" s="564"/>
      <c r="T512" s="564"/>
      <c r="U512" s="564"/>
      <c r="V512" s="564"/>
      <c r="W512" s="564"/>
      <c r="X512" s="564"/>
      <c r="Y512" s="564"/>
      <c r="Z512" s="564"/>
    </row>
    <row r="513">
      <c r="A513" s="564"/>
      <c r="B513" s="564"/>
      <c r="C513" s="564"/>
      <c r="D513" s="622"/>
      <c r="E513" s="564"/>
      <c r="F513" s="564"/>
      <c r="G513" s="564"/>
      <c r="H513" s="564"/>
      <c r="I513" s="564"/>
      <c r="J513" s="564"/>
      <c r="K513" s="564"/>
      <c r="L513" s="564"/>
      <c r="M513" s="564"/>
      <c r="N513" s="564"/>
      <c r="O513" s="564"/>
      <c r="P513" s="564"/>
      <c r="Q513" s="564"/>
      <c r="R513" s="564"/>
      <c r="S513" s="564"/>
      <c r="T513" s="564"/>
      <c r="U513" s="564"/>
      <c r="V513" s="564"/>
      <c r="W513" s="564"/>
      <c r="X513" s="564"/>
      <c r="Y513" s="564"/>
      <c r="Z513" s="564"/>
    </row>
    <row r="514">
      <c r="A514" s="564"/>
      <c r="B514" s="564"/>
      <c r="C514" s="564"/>
      <c r="D514" s="622"/>
      <c r="E514" s="564"/>
      <c r="F514" s="564"/>
      <c r="G514" s="564"/>
      <c r="H514" s="564"/>
      <c r="I514" s="564"/>
      <c r="J514" s="564"/>
      <c r="K514" s="564"/>
      <c r="L514" s="564"/>
      <c r="M514" s="564"/>
      <c r="N514" s="564"/>
      <c r="O514" s="564"/>
      <c r="P514" s="564"/>
      <c r="Q514" s="564"/>
      <c r="R514" s="564"/>
      <c r="S514" s="564"/>
      <c r="T514" s="564"/>
      <c r="U514" s="564"/>
      <c r="V514" s="564"/>
      <c r="W514" s="564"/>
      <c r="X514" s="564"/>
      <c r="Y514" s="564"/>
      <c r="Z514" s="564"/>
    </row>
    <row r="515">
      <c r="A515" s="564"/>
      <c r="B515" s="564"/>
      <c r="C515" s="564"/>
      <c r="D515" s="622"/>
      <c r="E515" s="564"/>
      <c r="F515" s="564"/>
      <c r="G515" s="564"/>
      <c r="H515" s="564"/>
      <c r="I515" s="564"/>
      <c r="J515" s="564"/>
      <c r="K515" s="564"/>
      <c r="L515" s="564"/>
      <c r="M515" s="564"/>
      <c r="N515" s="564"/>
      <c r="O515" s="564"/>
      <c r="P515" s="564"/>
      <c r="Q515" s="564"/>
      <c r="R515" s="564"/>
      <c r="S515" s="564"/>
      <c r="T515" s="564"/>
      <c r="U515" s="564"/>
      <c r="V515" s="564"/>
      <c r="W515" s="564"/>
      <c r="X515" s="564"/>
      <c r="Y515" s="564"/>
      <c r="Z515" s="564"/>
    </row>
    <row r="516">
      <c r="A516" s="564"/>
      <c r="B516" s="564"/>
      <c r="C516" s="564"/>
      <c r="D516" s="622"/>
      <c r="E516" s="564"/>
      <c r="F516" s="564"/>
      <c r="G516" s="564"/>
      <c r="H516" s="564"/>
      <c r="I516" s="564"/>
      <c r="J516" s="564"/>
      <c r="K516" s="564"/>
      <c r="L516" s="564"/>
      <c r="M516" s="564"/>
      <c r="N516" s="564"/>
      <c r="O516" s="564"/>
      <c r="P516" s="564"/>
      <c r="Q516" s="564"/>
      <c r="R516" s="564"/>
      <c r="S516" s="564"/>
      <c r="T516" s="564"/>
      <c r="U516" s="564"/>
      <c r="V516" s="564"/>
      <c r="W516" s="564"/>
      <c r="X516" s="564"/>
      <c r="Y516" s="564"/>
      <c r="Z516" s="564"/>
    </row>
    <row r="517">
      <c r="A517" s="564"/>
      <c r="B517" s="564"/>
      <c r="C517" s="564"/>
      <c r="D517" s="622"/>
      <c r="E517" s="564"/>
      <c r="F517" s="564"/>
      <c r="G517" s="564"/>
      <c r="H517" s="564"/>
      <c r="I517" s="564"/>
      <c r="J517" s="564"/>
      <c r="K517" s="564"/>
      <c r="L517" s="564"/>
      <c r="M517" s="564"/>
      <c r="N517" s="564"/>
      <c r="O517" s="564"/>
      <c r="P517" s="564"/>
      <c r="Q517" s="564"/>
      <c r="R517" s="564"/>
      <c r="S517" s="564"/>
      <c r="T517" s="564"/>
      <c r="U517" s="564"/>
      <c r="V517" s="564"/>
      <c r="W517" s="564"/>
      <c r="X517" s="564"/>
      <c r="Y517" s="564"/>
      <c r="Z517" s="564"/>
    </row>
    <row r="518">
      <c r="A518" s="564"/>
      <c r="B518" s="564"/>
      <c r="C518" s="564"/>
      <c r="D518" s="622"/>
      <c r="E518" s="564"/>
      <c r="F518" s="564"/>
      <c r="G518" s="564"/>
      <c r="H518" s="564"/>
      <c r="I518" s="564"/>
      <c r="J518" s="564"/>
      <c r="K518" s="564"/>
      <c r="L518" s="564"/>
      <c r="M518" s="564"/>
      <c r="N518" s="564"/>
      <c r="O518" s="564"/>
      <c r="P518" s="564"/>
      <c r="Q518" s="564"/>
      <c r="R518" s="564"/>
      <c r="S518" s="564"/>
      <c r="T518" s="564"/>
      <c r="U518" s="564"/>
      <c r="V518" s="564"/>
      <c r="W518" s="564"/>
      <c r="X518" s="564"/>
      <c r="Y518" s="564"/>
      <c r="Z518" s="564"/>
    </row>
    <row r="519">
      <c r="A519" s="564"/>
      <c r="B519" s="564"/>
      <c r="C519" s="564"/>
      <c r="D519" s="622"/>
      <c r="E519" s="564"/>
      <c r="F519" s="564"/>
      <c r="G519" s="564"/>
      <c r="H519" s="564"/>
      <c r="I519" s="564"/>
      <c r="J519" s="564"/>
      <c r="K519" s="564"/>
      <c r="L519" s="564"/>
      <c r="M519" s="564"/>
      <c r="N519" s="564"/>
      <c r="O519" s="564"/>
      <c r="P519" s="564"/>
      <c r="Q519" s="564"/>
      <c r="R519" s="564"/>
      <c r="S519" s="564"/>
      <c r="T519" s="564"/>
      <c r="U519" s="564"/>
      <c r="V519" s="564"/>
      <c r="W519" s="564"/>
      <c r="X519" s="564"/>
      <c r="Y519" s="564"/>
      <c r="Z519" s="564"/>
    </row>
    <row r="520">
      <c r="A520" s="564"/>
      <c r="B520" s="564"/>
      <c r="C520" s="564"/>
      <c r="D520" s="622"/>
      <c r="E520" s="564"/>
      <c r="F520" s="564"/>
      <c r="G520" s="564"/>
      <c r="H520" s="564"/>
      <c r="I520" s="564"/>
      <c r="J520" s="564"/>
      <c r="K520" s="564"/>
      <c r="L520" s="564"/>
      <c r="M520" s="564"/>
      <c r="N520" s="564"/>
      <c r="O520" s="564"/>
      <c r="P520" s="564"/>
      <c r="Q520" s="564"/>
      <c r="R520" s="564"/>
      <c r="S520" s="564"/>
      <c r="T520" s="564"/>
      <c r="U520" s="564"/>
      <c r="V520" s="564"/>
      <c r="W520" s="564"/>
      <c r="X520" s="564"/>
      <c r="Y520" s="564"/>
      <c r="Z520" s="564"/>
    </row>
    <row r="521">
      <c r="A521" s="564"/>
      <c r="B521" s="564"/>
      <c r="C521" s="564"/>
      <c r="D521" s="622"/>
      <c r="E521" s="564"/>
      <c r="F521" s="564"/>
      <c r="G521" s="564"/>
      <c r="H521" s="564"/>
      <c r="I521" s="564"/>
      <c r="J521" s="564"/>
      <c r="K521" s="564"/>
      <c r="L521" s="564"/>
      <c r="M521" s="564"/>
      <c r="N521" s="564"/>
      <c r="O521" s="564"/>
      <c r="P521" s="564"/>
      <c r="Q521" s="564"/>
      <c r="R521" s="564"/>
      <c r="S521" s="564"/>
      <c r="T521" s="564"/>
      <c r="U521" s="564"/>
      <c r="V521" s="564"/>
      <c r="W521" s="564"/>
      <c r="X521" s="564"/>
      <c r="Y521" s="564"/>
      <c r="Z521" s="564"/>
    </row>
    <row r="522">
      <c r="A522" s="564"/>
      <c r="B522" s="564"/>
      <c r="C522" s="564"/>
      <c r="D522" s="622"/>
      <c r="E522" s="564"/>
      <c r="F522" s="564"/>
      <c r="G522" s="564"/>
      <c r="H522" s="564"/>
      <c r="I522" s="564"/>
      <c r="J522" s="564"/>
      <c r="K522" s="564"/>
      <c r="L522" s="564"/>
      <c r="M522" s="564"/>
      <c r="N522" s="564"/>
      <c r="O522" s="564"/>
      <c r="P522" s="564"/>
      <c r="Q522" s="564"/>
      <c r="R522" s="564"/>
      <c r="S522" s="564"/>
      <c r="T522" s="564"/>
      <c r="U522" s="564"/>
      <c r="V522" s="564"/>
      <c r="W522" s="564"/>
      <c r="X522" s="564"/>
      <c r="Y522" s="564"/>
      <c r="Z522" s="564"/>
    </row>
    <row r="523">
      <c r="A523" s="564"/>
      <c r="B523" s="564"/>
      <c r="C523" s="564"/>
      <c r="D523" s="622"/>
      <c r="E523" s="564"/>
      <c r="F523" s="564"/>
      <c r="G523" s="564"/>
      <c r="H523" s="564"/>
      <c r="I523" s="564"/>
      <c r="J523" s="564"/>
      <c r="K523" s="564"/>
      <c r="L523" s="564"/>
      <c r="M523" s="564"/>
      <c r="N523" s="564"/>
      <c r="O523" s="564"/>
      <c r="P523" s="564"/>
      <c r="Q523" s="564"/>
      <c r="R523" s="564"/>
      <c r="S523" s="564"/>
      <c r="T523" s="564"/>
      <c r="U523" s="564"/>
      <c r="V523" s="564"/>
      <c r="W523" s="564"/>
      <c r="X523" s="564"/>
      <c r="Y523" s="564"/>
      <c r="Z523" s="564"/>
    </row>
    <row r="524">
      <c r="A524" s="564"/>
      <c r="B524" s="564"/>
      <c r="C524" s="564"/>
      <c r="D524" s="622"/>
      <c r="E524" s="564"/>
      <c r="F524" s="564"/>
      <c r="G524" s="564"/>
      <c r="H524" s="564"/>
      <c r="I524" s="564"/>
      <c r="J524" s="564"/>
      <c r="K524" s="564"/>
      <c r="L524" s="564"/>
      <c r="M524" s="564"/>
      <c r="N524" s="564"/>
      <c r="O524" s="564"/>
      <c r="P524" s="564"/>
      <c r="Q524" s="564"/>
      <c r="R524" s="564"/>
      <c r="S524" s="564"/>
      <c r="T524" s="564"/>
      <c r="U524" s="564"/>
      <c r="V524" s="564"/>
      <c r="W524" s="564"/>
      <c r="X524" s="564"/>
      <c r="Y524" s="564"/>
      <c r="Z524" s="564"/>
    </row>
    <row r="525">
      <c r="A525" s="564"/>
      <c r="B525" s="564"/>
      <c r="C525" s="564"/>
      <c r="D525" s="622"/>
      <c r="E525" s="564"/>
      <c r="F525" s="564"/>
      <c r="G525" s="564"/>
      <c r="H525" s="564"/>
      <c r="I525" s="564"/>
      <c r="J525" s="564"/>
      <c r="K525" s="564"/>
      <c r="L525" s="564"/>
      <c r="M525" s="564"/>
      <c r="N525" s="564"/>
      <c r="O525" s="564"/>
      <c r="P525" s="564"/>
      <c r="Q525" s="564"/>
      <c r="R525" s="564"/>
      <c r="S525" s="564"/>
      <c r="T525" s="564"/>
      <c r="U525" s="564"/>
      <c r="V525" s="564"/>
      <c r="W525" s="564"/>
      <c r="X525" s="564"/>
      <c r="Y525" s="564"/>
      <c r="Z525" s="564"/>
    </row>
    <row r="526">
      <c r="A526" s="564"/>
      <c r="B526" s="564"/>
      <c r="C526" s="564"/>
      <c r="D526" s="622"/>
      <c r="E526" s="564"/>
      <c r="F526" s="564"/>
      <c r="G526" s="564"/>
      <c r="H526" s="564"/>
      <c r="I526" s="564"/>
      <c r="J526" s="564"/>
      <c r="K526" s="564"/>
      <c r="L526" s="564"/>
      <c r="M526" s="564"/>
      <c r="N526" s="564"/>
      <c r="O526" s="564"/>
      <c r="P526" s="564"/>
      <c r="Q526" s="564"/>
      <c r="R526" s="564"/>
      <c r="S526" s="564"/>
      <c r="T526" s="564"/>
      <c r="U526" s="564"/>
      <c r="V526" s="564"/>
      <c r="W526" s="564"/>
      <c r="X526" s="564"/>
      <c r="Y526" s="564"/>
      <c r="Z526" s="564"/>
    </row>
    <row r="527">
      <c r="A527" s="564"/>
      <c r="B527" s="564"/>
      <c r="C527" s="564"/>
      <c r="D527" s="622"/>
      <c r="E527" s="564"/>
      <c r="F527" s="564"/>
      <c r="G527" s="564"/>
      <c r="H527" s="564"/>
      <c r="I527" s="564"/>
      <c r="J527" s="564"/>
      <c r="K527" s="564"/>
      <c r="L527" s="564"/>
      <c r="M527" s="564"/>
      <c r="N527" s="564"/>
      <c r="O527" s="564"/>
      <c r="P527" s="564"/>
      <c r="Q527" s="564"/>
      <c r="R527" s="564"/>
      <c r="S527" s="564"/>
      <c r="T527" s="564"/>
      <c r="U527" s="564"/>
      <c r="V527" s="564"/>
      <c r="W527" s="564"/>
      <c r="X527" s="564"/>
      <c r="Y527" s="564"/>
      <c r="Z527" s="564"/>
    </row>
    <row r="528">
      <c r="A528" s="564"/>
      <c r="B528" s="564"/>
      <c r="C528" s="564"/>
      <c r="D528" s="622"/>
      <c r="E528" s="564"/>
      <c r="F528" s="564"/>
      <c r="G528" s="564"/>
      <c r="H528" s="564"/>
      <c r="I528" s="564"/>
      <c r="J528" s="564"/>
      <c r="K528" s="564"/>
      <c r="L528" s="564"/>
      <c r="M528" s="564"/>
      <c r="N528" s="564"/>
      <c r="O528" s="564"/>
      <c r="P528" s="564"/>
      <c r="Q528" s="564"/>
      <c r="R528" s="564"/>
      <c r="S528" s="564"/>
      <c r="T528" s="564"/>
      <c r="U528" s="564"/>
      <c r="V528" s="564"/>
      <c r="W528" s="564"/>
      <c r="X528" s="564"/>
      <c r="Y528" s="564"/>
      <c r="Z528" s="564"/>
    </row>
    <row r="529">
      <c r="A529" s="564"/>
      <c r="B529" s="564"/>
      <c r="C529" s="564"/>
      <c r="D529" s="622"/>
      <c r="E529" s="564"/>
      <c r="F529" s="564"/>
      <c r="G529" s="564"/>
      <c r="H529" s="564"/>
      <c r="I529" s="564"/>
      <c r="J529" s="564"/>
      <c r="K529" s="564"/>
      <c r="L529" s="564"/>
      <c r="M529" s="564"/>
      <c r="N529" s="564"/>
      <c r="O529" s="564"/>
      <c r="P529" s="564"/>
      <c r="Q529" s="564"/>
      <c r="R529" s="564"/>
      <c r="S529" s="564"/>
      <c r="T529" s="564"/>
      <c r="U529" s="564"/>
      <c r="V529" s="564"/>
      <c r="W529" s="564"/>
      <c r="X529" s="564"/>
      <c r="Y529" s="564"/>
      <c r="Z529" s="564"/>
    </row>
    <row r="530">
      <c r="A530" s="564"/>
      <c r="B530" s="564"/>
      <c r="C530" s="564"/>
      <c r="D530" s="622"/>
      <c r="E530" s="564"/>
      <c r="F530" s="564"/>
      <c r="G530" s="564"/>
      <c r="H530" s="564"/>
      <c r="I530" s="564"/>
      <c r="J530" s="564"/>
      <c r="K530" s="564"/>
      <c r="L530" s="564"/>
      <c r="M530" s="564"/>
      <c r="N530" s="564"/>
      <c r="O530" s="564"/>
      <c r="P530" s="564"/>
      <c r="Q530" s="564"/>
      <c r="R530" s="564"/>
      <c r="S530" s="564"/>
      <c r="T530" s="564"/>
      <c r="U530" s="564"/>
      <c r="V530" s="564"/>
      <c r="W530" s="564"/>
      <c r="X530" s="564"/>
      <c r="Y530" s="564"/>
      <c r="Z530" s="564"/>
    </row>
    <row r="531">
      <c r="A531" s="564"/>
      <c r="B531" s="564"/>
      <c r="C531" s="564"/>
      <c r="D531" s="622"/>
      <c r="E531" s="564"/>
      <c r="F531" s="564"/>
      <c r="G531" s="564"/>
      <c r="H531" s="564"/>
      <c r="I531" s="564"/>
      <c r="J531" s="564"/>
      <c r="K531" s="564"/>
      <c r="L531" s="564"/>
      <c r="M531" s="564"/>
      <c r="N531" s="564"/>
      <c r="O531" s="564"/>
      <c r="P531" s="564"/>
      <c r="Q531" s="564"/>
      <c r="R531" s="564"/>
      <c r="S531" s="564"/>
      <c r="T531" s="564"/>
      <c r="U531" s="564"/>
      <c r="V531" s="564"/>
      <c r="W531" s="564"/>
      <c r="X531" s="564"/>
      <c r="Y531" s="564"/>
      <c r="Z531" s="564"/>
    </row>
    <row r="532">
      <c r="A532" s="564"/>
      <c r="B532" s="564"/>
      <c r="C532" s="564"/>
      <c r="D532" s="622"/>
      <c r="E532" s="564"/>
      <c r="F532" s="564"/>
      <c r="G532" s="564"/>
      <c r="H532" s="564"/>
      <c r="I532" s="564"/>
      <c r="J532" s="564"/>
      <c r="K532" s="564"/>
      <c r="L532" s="564"/>
      <c r="M532" s="564"/>
      <c r="N532" s="564"/>
      <c r="O532" s="564"/>
      <c r="P532" s="564"/>
      <c r="Q532" s="564"/>
      <c r="R532" s="564"/>
      <c r="S532" s="564"/>
      <c r="T532" s="564"/>
      <c r="U532" s="564"/>
      <c r="V532" s="564"/>
      <c r="W532" s="564"/>
      <c r="X532" s="564"/>
      <c r="Y532" s="564"/>
      <c r="Z532" s="564"/>
    </row>
    <row r="533">
      <c r="A533" s="564"/>
      <c r="B533" s="564"/>
      <c r="C533" s="564"/>
      <c r="D533" s="622"/>
      <c r="E533" s="564"/>
      <c r="F533" s="564"/>
      <c r="G533" s="564"/>
      <c r="H533" s="564"/>
      <c r="I533" s="564"/>
      <c r="J533" s="564"/>
      <c r="K533" s="564"/>
      <c r="L533" s="564"/>
      <c r="M533" s="564"/>
      <c r="N533" s="564"/>
      <c r="O533" s="564"/>
      <c r="P533" s="564"/>
      <c r="Q533" s="564"/>
      <c r="R533" s="564"/>
      <c r="S533" s="564"/>
      <c r="T533" s="564"/>
      <c r="U533" s="564"/>
      <c r="V533" s="564"/>
      <c r="W533" s="564"/>
      <c r="X533" s="564"/>
      <c r="Y533" s="564"/>
      <c r="Z533" s="564"/>
    </row>
    <row r="534">
      <c r="A534" s="564"/>
      <c r="B534" s="564"/>
      <c r="C534" s="564"/>
      <c r="D534" s="622"/>
      <c r="E534" s="564"/>
      <c r="F534" s="564"/>
      <c r="G534" s="564"/>
      <c r="H534" s="564"/>
      <c r="I534" s="564"/>
      <c r="J534" s="564"/>
      <c r="K534" s="564"/>
      <c r="L534" s="564"/>
      <c r="M534" s="564"/>
      <c r="N534" s="564"/>
      <c r="O534" s="564"/>
      <c r="P534" s="564"/>
      <c r="Q534" s="564"/>
      <c r="R534" s="564"/>
      <c r="S534" s="564"/>
      <c r="T534" s="564"/>
      <c r="U534" s="564"/>
      <c r="V534" s="564"/>
      <c r="W534" s="564"/>
      <c r="X534" s="564"/>
      <c r="Y534" s="564"/>
      <c r="Z534" s="564"/>
    </row>
    <row r="535">
      <c r="A535" s="564"/>
      <c r="B535" s="564"/>
      <c r="C535" s="564"/>
      <c r="D535" s="622"/>
      <c r="E535" s="564"/>
      <c r="F535" s="564"/>
      <c r="G535" s="564"/>
      <c r="H535" s="564"/>
      <c r="I535" s="564"/>
      <c r="J535" s="564"/>
      <c r="K535" s="564"/>
      <c r="L535" s="564"/>
      <c r="M535" s="564"/>
      <c r="N535" s="564"/>
      <c r="O535" s="564"/>
      <c r="P535" s="564"/>
      <c r="Q535" s="564"/>
      <c r="R535" s="564"/>
      <c r="S535" s="564"/>
      <c r="T535" s="564"/>
      <c r="U535" s="564"/>
      <c r="V535" s="564"/>
      <c r="W535" s="564"/>
      <c r="X535" s="564"/>
      <c r="Y535" s="564"/>
      <c r="Z535" s="564"/>
    </row>
    <row r="536">
      <c r="A536" s="564"/>
      <c r="B536" s="564"/>
      <c r="C536" s="564"/>
      <c r="D536" s="622"/>
      <c r="E536" s="564"/>
      <c r="F536" s="564"/>
      <c r="G536" s="564"/>
      <c r="H536" s="564"/>
      <c r="I536" s="564"/>
      <c r="J536" s="564"/>
      <c r="K536" s="564"/>
      <c r="L536" s="564"/>
      <c r="M536" s="564"/>
      <c r="N536" s="564"/>
      <c r="O536" s="564"/>
      <c r="P536" s="564"/>
      <c r="Q536" s="564"/>
      <c r="R536" s="564"/>
      <c r="S536" s="564"/>
      <c r="T536" s="564"/>
      <c r="U536" s="564"/>
      <c r="V536" s="564"/>
      <c r="W536" s="564"/>
      <c r="X536" s="564"/>
      <c r="Y536" s="564"/>
      <c r="Z536" s="564"/>
    </row>
    <row r="537">
      <c r="A537" s="564"/>
      <c r="B537" s="564"/>
      <c r="C537" s="564"/>
      <c r="D537" s="622"/>
      <c r="E537" s="564"/>
      <c r="F537" s="564"/>
      <c r="G537" s="564"/>
      <c r="H537" s="564"/>
      <c r="I537" s="564"/>
      <c r="J537" s="564"/>
      <c r="K537" s="564"/>
      <c r="L537" s="564"/>
      <c r="M537" s="564"/>
      <c r="N537" s="564"/>
      <c r="O537" s="564"/>
      <c r="P537" s="564"/>
      <c r="Q537" s="564"/>
      <c r="R537" s="564"/>
      <c r="S537" s="564"/>
      <c r="T537" s="564"/>
      <c r="U537" s="564"/>
      <c r="V537" s="564"/>
      <c r="W537" s="564"/>
      <c r="X537" s="564"/>
      <c r="Y537" s="564"/>
      <c r="Z537" s="564"/>
    </row>
    <row r="538">
      <c r="A538" s="564"/>
      <c r="B538" s="564"/>
      <c r="C538" s="564"/>
      <c r="D538" s="622"/>
      <c r="E538" s="564"/>
      <c r="F538" s="564"/>
      <c r="G538" s="564"/>
      <c r="H538" s="564"/>
      <c r="I538" s="564"/>
      <c r="J538" s="564"/>
      <c r="K538" s="564"/>
      <c r="L538" s="564"/>
      <c r="M538" s="564"/>
      <c r="N538" s="564"/>
      <c r="O538" s="564"/>
      <c r="P538" s="564"/>
      <c r="Q538" s="564"/>
      <c r="R538" s="564"/>
      <c r="S538" s="564"/>
      <c r="T538" s="564"/>
      <c r="U538" s="564"/>
      <c r="V538" s="564"/>
      <c r="W538" s="564"/>
      <c r="X538" s="564"/>
      <c r="Y538" s="564"/>
      <c r="Z538" s="564"/>
    </row>
    <row r="539">
      <c r="A539" s="564"/>
      <c r="B539" s="564"/>
      <c r="C539" s="564"/>
      <c r="D539" s="622"/>
      <c r="E539" s="564"/>
      <c r="F539" s="564"/>
      <c r="G539" s="564"/>
      <c r="H539" s="564"/>
      <c r="I539" s="564"/>
      <c r="J539" s="564"/>
      <c r="K539" s="564"/>
      <c r="L539" s="564"/>
      <c r="M539" s="564"/>
      <c r="N539" s="564"/>
      <c r="O539" s="564"/>
      <c r="P539" s="564"/>
      <c r="Q539" s="564"/>
      <c r="R539" s="564"/>
      <c r="S539" s="564"/>
      <c r="T539" s="564"/>
      <c r="U539" s="564"/>
      <c r="V539" s="564"/>
      <c r="W539" s="564"/>
      <c r="X539" s="564"/>
      <c r="Y539" s="564"/>
      <c r="Z539" s="564"/>
    </row>
    <row r="540">
      <c r="A540" s="564"/>
      <c r="B540" s="564"/>
      <c r="C540" s="564"/>
      <c r="D540" s="622"/>
      <c r="E540" s="564"/>
      <c r="F540" s="564"/>
      <c r="G540" s="564"/>
      <c r="H540" s="564"/>
      <c r="I540" s="564"/>
      <c r="J540" s="564"/>
      <c r="K540" s="564"/>
      <c r="L540" s="564"/>
      <c r="M540" s="564"/>
      <c r="N540" s="564"/>
      <c r="O540" s="564"/>
      <c r="P540" s="564"/>
      <c r="Q540" s="564"/>
      <c r="R540" s="564"/>
      <c r="S540" s="564"/>
      <c r="T540" s="564"/>
      <c r="U540" s="564"/>
      <c r="V540" s="564"/>
      <c r="W540" s="564"/>
      <c r="X540" s="564"/>
      <c r="Y540" s="564"/>
      <c r="Z540" s="564"/>
    </row>
    <row r="541">
      <c r="A541" s="564"/>
      <c r="B541" s="564"/>
      <c r="C541" s="564"/>
      <c r="D541" s="622"/>
      <c r="E541" s="564"/>
      <c r="F541" s="564"/>
      <c r="G541" s="564"/>
      <c r="H541" s="564"/>
      <c r="I541" s="564"/>
      <c r="J541" s="564"/>
      <c r="K541" s="564"/>
      <c r="L541" s="564"/>
      <c r="M541" s="564"/>
      <c r="N541" s="564"/>
      <c r="O541" s="564"/>
      <c r="P541" s="564"/>
      <c r="Q541" s="564"/>
      <c r="R541" s="564"/>
      <c r="S541" s="564"/>
      <c r="T541" s="564"/>
      <c r="U541" s="564"/>
      <c r="V541" s="564"/>
      <c r="W541" s="564"/>
      <c r="X541" s="564"/>
      <c r="Y541" s="564"/>
      <c r="Z541" s="564"/>
    </row>
    <row r="542">
      <c r="A542" s="564"/>
      <c r="B542" s="564"/>
      <c r="C542" s="564"/>
      <c r="D542" s="622"/>
      <c r="E542" s="564"/>
      <c r="F542" s="564"/>
      <c r="G542" s="564"/>
      <c r="H542" s="564"/>
      <c r="I542" s="564"/>
      <c r="J542" s="564"/>
      <c r="K542" s="564"/>
      <c r="L542" s="564"/>
      <c r="M542" s="564"/>
      <c r="N542" s="564"/>
      <c r="O542" s="564"/>
      <c r="P542" s="564"/>
      <c r="Q542" s="564"/>
      <c r="R542" s="564"/>
      <c r="S542" s="564"/>
      <c r="T542" s="564"/>
      <c r="U542" s="564"/>
      <c r="V542" s="564"/>
      <c r="W542" s="564"/>
      <c r="X542" s="564"/>
      <c r="Y542" s="564"/>
      <c r="Z542" s="564"/>
    </row>
    <row r="543">
      <c r="A543" s="564"/>
      <c r="B543" s="564"/>
      <c r="C543" s="564"/>
      <c r="D543" s="622"/>
      <c r="E543" s="564"/>
      <c r="F543" s="564"/>
      <c r="G543" s="564"/>
      <c r="H543" s="564"/>
      <c r="I543" s="564"/>
      <c r="J543" s="564"/>
      <c r="K543" s="564"/>
      <c r="L543" s="564"/>
      <c r="M543" s="564"/>
      <c r="N543" s="564"/>
      <c r="O543" s="564"/>
      <c r="P543" s="564"/>
      <c r="Q543" s="564"/>
      <c r="R543" s="564"/>
      <c r="S543" s="564"/>
      <c r="T543" s="564"/>
      <c r="U543" s="564"/>
      <c r="V543" s="564"/>
      <c r="W543" s="564"/>
      <c r="X543" s="564"/>
      <c r="Y543" s="564"/>
      <c r="Z543" s="564"/>
    </row>
    <row r="544">
      <c r="A544" s="564"/>
      <c r="B544" s="564"/>
      <c r="C544" s="564"/>
      <c r="D544" s="622"/>
      <c r="E544" s="564"/>
      <c r="F544" s="564"/>
      <c r="G544" s="564"/>
      <c r="H544" s="564"/>
      <c r="I544" s="564"/>
      <c r="J544" s="564"/>
      <c r="K544" s="564"/>
      <c r="L544" s="564"/>
      <c r="M544" s="564"/>
      <c r="N544" s="564"/>
      <c r="O544" s="564"/>
      <c r="P544" s="564"/>
      <c r="Q544" s="564"/>
      <c r="R544" s="564"/>
      <c r="S544" s="564"/>
      <c r="T544" s="564"/>
      <c r="U544" s="564"/>
      <c r="V544" s="564"/>
      <c r="W544" s="564"/>
      <c r="X544" s="564"/>
      <c r="Y544" s="564"/>
      <c r="Z544" s="564"/>
    </row>
    <row r="545">
      <c r="A545" s="564"/>
      <c r="B545" s="564"/>
      <c r="C545" s="564"/>
      <c r="D545" s="622"/>
      <c r="E545" s="564"/>
      <c r="F545" s="564"/>
      <c r="G545" s="564"/>
      <c r="H545" s="564"/>
      <c r="I545" s="564"/>
      <c r="J545" s="564"/>
      <c r="K545" s="564"/>
      <c r="L545" s="564"/>
      <c r="M545" s="564"/>
      <c r="N545" s="564"/>
      <c r="O545" s="564"/>
      <c r="P545" s="564"/>
      <c r="Q545" s="564"/>
      <c r="R545" s="564"/>
      <c r="S545" s="564"/>
      <c r="T545" s="564"/>
      <c r="U545" s="564"/>
      <c r="V545" s="564"/>
      <c r="W545" s="564"/>
      <c r="X545" s="564"/>
      <c r="Y545" s="564"/>
      <c r="Z545" s="564"/>
    </row>
    <row r="546">
      <c r="A546" s="564"/>
      <c r="B546" s="564"/>
      <c r="C546" s="564"/>
      <c r="D546" s="622"/>
      <c r="E546" s="564"/>
      <c r="F546" s="564"/>
      <c r="G546" s="564"/>
      <c r="H546" s="564"/>
      <c r="I546" s="564"/>
      <c r="J546" s="564"/>
      <c r="K546" s="564"/>
      <c r="L546" s="564"/>
      <c r="M546" s="564"/>
      <c r="N546" s="564"/>
      <c r="O546" s="564"/>
      <c r="P546" s="564"/>
      <c r="Q546" s="564"/>
      <c r="R546" s="564"/>
      <c r="S546" s="564"/>
      <c r="T546" s="564"/>
      <c r="U546" s="564"/>
      <c r="V546" s="564"/>
      <c r="W546" s="564"/>
      <c r="X546" s="564"/>
      <c r="Y546" s="564"/>
      <c r="Z546" s="564"/>
    </row>
    <row r="547">
      <c r="A547" s="564"/>
      <c r="B547" s="564"/>
      <c r="C547" s="564"/>
      <c r="D547" s="622"/>
      <c r="E547" s="564"/>
      <c r="F547" s="564"/>
      <c r="G547" s="564"/>
      <c r="H547" s="564"/>
      <c r="I547" s="564"/>
      <c r="J547" s="564"/>
      <c r="K547" s="564"/>
      <c r="L547" s="564"/>
      <c r="M547" s="564"/>
      <c r="N547" s="564"/>
      <c r="O547" s="564"/>
      <c r="P547" s="564"/>
      <c r="Q547" s="564"/>
      <c r="R547" s="564"/>
      <c r="S547" s="564"/>
      <c r="T547" s="564"/>
      <c r="U547" s="564"/>
      <c r="V547" s="564"/>
      <c r="W547" s="564"/>
      <c r="X547" s="564"/>
      <c r="Y547" s="564"/>
      <c r="Z547" s="564"/>
    </row>
    <row r="548">
      <c r="A548" s="564"/>
      <c r="B548" s="564"/>
      <c r="C548" s="564"/>
      <c r="D548" s="622"/>
      <c r="E548" s="564"/>
      <c r="F548" s="564"/>
      <c r="G548" s="564"/>
      <c r="H548" s="564"/>
      <c r="I548" s="564"/>
      <c r="J548" s="564"/>
      <c r="K548" s="564"/>
      <c r="L548" s="564"/>
      <c r="M548" s="564"/>
      <c r="N548" s="564"/>
      <c r="O548" s="564"/>
      <c r="P548" s="564"/>
      <c r="Q548" s="564"/>
      <c r="R548" s="564"/>
      <c r="S548" s="564"/>
      <c r="T548" s="564"/>
      <c r="U548" s="564"/>
      <c r="V548" s="564"/>
      <c r="W548" s="564"/>
      <c r="X548" s="564"/>
      <c r="Y548" s="564"/>
      <c r="Z548" s="564"/>
    </row>
    <row r="549">
      <c r="A549" s="564"/>
      <c r="B549" s="564"/>
      <c r="C549" s="564"/>
      <c r="D549" s="622"/>
      <c r="E549" s="564"/>
      <c r="F549" s="564"/>
      <c r="G549" s="564"/>
      <c r="H549" s="564"/>
      <c r="I549" s="564"/>
      <c r="J549" s="564"/>
      <c r="K549" s="564"/>
      <c r="L549" s="564"/>
      <c r="M549" s="564"/>
      <c r="N549" s="564"/>
      <c r="O549" s="564"/>
      <c r="P549" s="564"/>
      <c r="Q549" s="564"/>
      <c r="R549" s="564"/>
      <c r="S549" s="564"/>
      <c r="T549" s="564"/>
      <c r="U549" s="564"/>
      <c r="V549" s="564"/>
      <c r="W549" s="564"/>
      <c r="X549" s="564"/>
      <c r="Y549" s="564"/>
      <c r="Z549" s="564"/>
    </row>
    <row r="550">
      <c r="A550" s="564"/>
      <c r="B550" s="564"/>
      <c r="C550" s="564"/>
      <c r="D550" s="622"/>
      <c r="E550" s="564"/>
      <c r="F550" s="564"/>
      <c r="G550" s="564"/>
      <c r="H550" s="564"/>
      <c r="I550" s="564"/>
      <c r="J550" s="564"/>
      <c r="K550" s="564"/>
      <c r="L550" s="564"/>
      <c r="M550" s="564"/>
      <c r="N550" s="564"/>
      <c r="O550" s="564"/>
      <c r="P550" s="564"/>
      <c r="Q550" s="564"/>
      <c r="R550" s="564"/>
      <c r="S550" s="564"/>
      <c r="T550" s="564"/>
      <c r="U550" s="564"/>
      <c r="V550" s="564"/>
      <c r="W550" s="564"/>
      <c r="X550" s="564"/>
      <c r="Y550" s="564"/>
      <c r="Z550" s="564"/>
    </row>
    <row r="551">
      <c r="A551" s="564"/>
      <c r="B551" s="564"/>
      <c r="C551" s="564"/>
      <c r="D551" s="622"/>
      <c r="E551" s="564"/>
      <c r="F551" s="564"/>
      <c r="G551" s="564"/>
      <c r="H551" s="564"/>
      <c r="I551" s="564"/>
      <c r="J551" s="564"/>
      <c r="K551" s="564"/>
      <c r="L551" s="564"/>
      <c r="M551" s="564"/>
      <c r="N551" s="564"/>
      <c r="O551" s="564"/>
      <c r="P551" s="564"/>
      <c r="Q551" s="564"/>
      <c r="R551" s="564"/>
      <c r="S551" s="564"/>
      <c r="T551" s="564"/>
      <c r="U551" s="564"/>
      <c r="V551" s="564"/>
      <c r="W551" s="564"/>
      <c r="X551" s="564"/>
      <c r="Y551" s="564"/>
      <c r="Z551" s="564"/>
    </row>
    <row r="552">
      <c r="A552" s="564"/>
      <c r="B552" s="564"/>
      <c r="C552" s="564"/>
      <c r="D552" s="622"/>
      <c r="E552" s="564"/>
      <c r="F552" s="564"/>
      <c r="G552" s="564"/>
      <c r="H552" s="564"/>
      <c r="I552" s="564"/>
      <c r="J552" s="564"/>
      <c r="K552" s="564"/>
      <c r="L552" s="564"/>
      <c r="M552" s="564"/>
      <c r="N552" s="564"/>
      <c r="O552" s="564"/>
      <c r="P552" s="564"/>
      <c r="Q552" s="564"/>
      <c r="R552" s="564"/>
      <c r="S552" s="564"/>
      <c r="T552" s="564"/>
      <c r="U552" s="564"/>
      <c r="V552" s="564"/>
      <c r="W552" s="564"/>
      <c r="X552" s="564"/>
      <c r="Y552" s="564"/>
      <c r="Z552" s="564"/>
    </row>
    <row r="553">
      <c r="A553" s="564"/>
      <c r="B553" s="564"/>
      <c r="C553" s="564"/>
      <c r="D553" s="622"/>
      <c r="E553" s="564"/>
      <c r="F553" s="564"/>
      <c r="G553" s="564"/>
      <c r="H553" s="564"/>
      <c r="I553" s="564"/>
      <c r="J553" s="564"/>
      <c r="K553" s="564"/>
      <c r="L553" s="564"/>
      <c r="M553" s="564"/>
      <c r="N553" s="564"/>
      <c r="O553" s="564"/>
      <c r="P553" s="564"/>
      <c r="Q553" s="564"/>
      <c r="R553" s="564"/>
      <c r="S553" s="564"/>
      <c r="T553" s="564"/>
      <c r="U553" s="564"/>
      <c r="V553" s="564"/>
      <c r="W553" s="564"/>
      <c r="X553" s="564"/>
      <c r="Y553" s="564"/>
      <c r="Z553" s="564"/>
    </row>
    <row r="554">
      <c r="A554" s="564"/>
      <c r="B554" s="564"/>
      <c r="C554" s="564"/>
      <c r="D554" s="622"/>
      <c r="E554" s="564"/>
      <c r="F554" s="564"/>
      <c r="G554" s="564"/>
      <c r="H554" s="564"/>
      <c r="I554" s="564"/>
      <c r="J554" s="564"/>
      <c r="K554" s="564"/>
      <c r="L554" s="564"/>
      <c r="M554" s="564"/>
      <c r="N554" s="564"/>
      <c r="O554" s="564"/>
      <c r="P554" s="564"/>
      <c r="Q554" s="564"/>
      <c r="R554" s="564"/>
      <c r="S554" s="564"/>
      <c r="T554" s="564"/>
      <c r="U554" s="564"/>
      <c r="V554" s="564"/>
      <c r="W554" s="564"/>
      <c r="X554" s="564"/>
      <c r="Y554" s="564"/>
      <c r="Z554" s="564"/>
    </row>
    <row r="555">
      <c r="A555" s="564"/>
      <c r="B555" s="564"/>
      <c r="C555" s="564"/>
      <c r="D555" s="622"/>
      <c r="E555" s="564"/>
      <c r="F555" s="564"/>
      <c r="G555" s="564"/>
      <c r="H555" s="564"/>
      <c r="I555" s="564"/>
      <c r="J555" s="564"/>
      <c r="K555" s="564"/>
      <c r="L555" s="564"/>
      <c r="M555" s="564"/>
      <c r="N555" s="564"/>
      <c r="O555" s="564"/>
      <c r="P555" s="564"/>
      <c r="Q555" s="564"/>
      <c r="R555" s="564"/>
      <c r="S555" s="564"/>
      <c r="T555" s="564"/>
      <c r="U555" s="564"/>
      <c r="V555" s="564"/>
      <c r="W555" s="564"/>
      <c r="X555" s="564"/>
      <c r="Y555" s="564"/>
      <c r="Z555" s="564"/>
    </row>
    <row r="556">
      <c r="A556" s="564"/>
      <c r="B556" s="564"/>
      <c r="C556" s="564"/>
      <c r="D556" s="622"/>
      <c r="E556" s="564"/>
      <c r="F556" s="564"/>
      <c r="G556" s="564"/>
      <c r="H556" s="564"/>
      <c r="I556" s="564"/>
      <c r="J556" s="564"/>
      <c r="K556" s="564"/>
      <c r="L556" s="564"/>
      <c r="M556" s="564"/>
      <c r="N556" s="564"/>
      <c r="O556" s="564"/>
      <c r="P556" s="564"/>
      <c r="Q556" s="564"/>
      <c r="R556" s="564"/>
      <c r="S556" s="564"/>
      <c r="T556" s="564"/>
      <c r="U556" s="564"/>
      <c r="V556" s="564"/>
      <c r="W556" s="564"/>
      <c r="X556" s="564"/>
      <c r="Y556" s="564"/>
      <c r="Z556" s="564"/>
    </row>
    <row r="557">
      <c r="A557" s="564"/>
      <c r="B557" s="564"/>
      <c r="C557" s="564"/>
      <c r="D557" s="622"/>
      <c r="E557" s="564"/>
      <c r="F557" s="564"/>
      <c r="G557" s="564"/>
      <c r="H557" s="564"/>
      <c r="I557" s="564"/>
      <c r="J557" s="564"/>
      <c r="K557" s="564"/>
      <c r="L557" s="564"/>
      <c r="M557" s="564"/>
      <c r="N557" s="564"/>
      <c r="O557" s="564"/>
      <c r="P557" s="564"/>
      <c r="Q557" s="564"/>
      <c r="R557" s="564"/>
      <c r="S557" s="564"/>
      <c r="T557" s="564"/>
      <c r="U557" s="564"/>
      <c r="V557" s="564"/>
      <c r="W557" s="564"/>
      <c r="X557" s="564"/>
      <c r="Y557" s="564"/>
      <c r="Z557" s="564"/>
    </row>
    <row r="558">
      <c r="A558" s="564"/>
      <c r="B558" s="564"/>
      <c r="C558" s="564"/>
      <c r="D558" s="622"/>
      <c r="E558" s="564"/>
      <c r="F558" s="564"/>
      <c r="G558" s="564"/>
      <c r="H558" s="564"/>
      <c r="I558" s="564"/>
      <c r="J558" s="564"/>
      <c r="K558" s="564"/>
      <c r="L558" s="564"/>
      <c r="M558" s="564"/>
      <c r="N558" s="564"/>
      <c r="O558" s="564"/>
      <c r="P558" s="564"/>
      <c r="Q558" s="564"/>
      <c r="R558" s="564"/>
      <c r="S558" s="564"/>
      <c r="T558" s="564"/>
      <c r="U558" s="564"/>
      <c r="V558" s="564"/>
      <c r="W558" s="564"/>
      <c r="X558" s="564"/>
      <c r="Y558" s="564"/>
      <c r="Z558" s="564"/>
    </row>
    <row r="559">
      <c r="A559" s="564"/>
      <c r="B559" s="564"/>
      <c r="C559" s="564"/>
      <c r="D559" s="622"/>
      <c r="E559" s="564"/>
      <c r="F559" s="564"/>
      <c r="G559" s="564"/>
      <c r="H559" s="564"/>
      <c r="I559" s="564"/>
      <c r="J559" s="564"/>
      <c r="K559" s="564"/>
      <c r="L559" s="564"/>
      <c r="M559" s="564"/>
      <c r="N559" s="564"/>
      <c r="O559" s="564"/>
      <c r="P559" s="564"/>
      <c r="Q559" s="564"/>
      <c r="R559" s="564"/>
      <c r="S559" s="564"/>
      <c r="T559" s="564"/>
      <c r="U559" s="564"/>
      <c r="V559" s="564"/>
      <c r="W559" s="564"/>
      <c r="X559" s="564"/>
      <c r="Y559" s="564"/>
      <c r="Z559" s="564"/>
    </row>
    <row r="560">
      <c r="A560" s="564"/>
      <c r="B560" s="564"/>
      <c r="C560" s="564"/>
      <c r="D560" s="622"/>
      <c r="E560" s="564"/>
      <c r="F560" s="564"/>
      <c r="G560" s="564"/>
      <c r="H560" s="564"/>
      <c r="I560" s="564"/>
      <c r="J560" s="564"/>
      <c r="K560" s="564"/>
      <c r="L560" s="564"/>
      <c r="M560" s="564"/>
      <c r="N560" s="564"/>
      <c r="O560" s="564"/>
      <c r="P560" s="564"/>
      <c r="Q560" s="564"/>
      <c r="R560" s="564"/>
      <c r="S560" s="564"/>
      <c r="T560" s="564"/>
      <c r="U560" s="564"/>
      <c r="V560" s="564"/>
      <c r="W560" s="564"/>
      <c r="X560" s="564"/>
      <c r="Y560" s="564"/>
      <c r="Z560" s="564"/>
    </row>
    <row r="561">
      <c r="A561" s="564"/>
      <c r="B561" s="564"/>
      <c r="C561" s="564"/>
      <c r="D561" s="622"/>
      <c r="E561" s="564"/>
      <c r="F561" s="564"/>
      <c r="G561" s="564"/>
      <c r="H561" s="564"/>
      <c r="I561" s="564"/>
      <c r="J561" s="564"/>
      <c r="K561" s="564"/>
      <c r="L561" s="564"/>
      <c r="M561" s="564"/>
      <c r="N561" s="564"/>
      <c r="O561" s="564"/>
      <c r="P561" s="564"/>
      <c r="Q561" s="564"/>
      <c r="R561" s="564"/>
      <c r="S561" s="564"/>
      <c r="T561" s="564"/>
      <c r="U561" s="564"/>
      <c r="V561" s="564"/>
      <c r="W561" s="564"/>
      <c r="X561" s="564"/>
      <c r="Y561" s="564"/>
      <c r="Z561" s="564"/>
    </row>
    <row r="562">
      <c r="A562" s="564"/>
      <c r="B562" s="564"/>
      <c r="C562" s="564"/>
      <c r="D562" s="622"/>
      <c r="E562" s="564"/>
      <c r="F562" s="564"/>
      <c r="G562" s="564"/>
      <c r="H562" s="564"/>
      <c r="I562" s="564"/>
      <c r="J562" s="564"/>
      <c r="K562" s="564"/>
      <c r="L562" s="564"/>
      <c r="M562" s="564"/>
      <c r="N562" s="564"/>
      <c r="O562" s="564"/>
      <c r="P562" s="564"/>
      <c r="Q562" s="564"/>
      <c r="R562" s="564"/>
      <c r="S562" s="564"/>
      <c r="T562" s="564"/>
      <c r="U562" s="564"/>
      <c r="V562" s="564"/>
      <c r="W562" s="564"/>
      <c r="X562" s="564"/>
      <c r="Y562" s="564"/>
      <c r="Z562" s="564"/>
    </row>
    <row r="563">
      <c r="A563" s="564"/>
      <c r="B563" s="564"/>
      <c r="C563" s="564"/>
      <c r="D563" s="622"/>
      <c r="E563" s="564"/>
      <c r="F563" s="564"/>
      <c r="G563" s="564"/>
      <c r="H563" s="564"/>
      <c r="I563" s="564"/>
      <c r="J563" s="564"/>
      <c r="K563" s="564"/>
      <c r="L563" s="564"/>
      <c r="M563" s="564"/>
      <c r="N563" s="564"/>
      <c r="O563" s="564"/>
      <c r="P563" s="564"/>
      <c r="Q563" s="564"/>
      <c r="R563" s="564"/>
      <c r="S563" s="564"/>
      <c r="T563" s="564"/>
      <c r="U563" s="564"/>
      <c r="V563" s="564"/>
      <c r="W563" s="564"/>
      <c r="X563" s="564"/>
      <c r="Y563" s="564"/>
      <c r="Z563" s="564"/>
    </row>
    <row r="564">
      <c r="A564" s="564"/>
      <c r="B564" s="564"/>
      <c r="C564" s="564"/>
      <c r="D564" s="622"/>
      <c r="E564" s="564"/>
      <c r="F564" s="564"/>
      <c r="G564" s="564"/>
      <c r="H564" s="564"/>
      <c r="I564" s="564"/>
      <c r="J564" s="564"/>
      <c r="K564" s="564"/>
      <c r="L564" s="564"/>
      <c r="M564" s="564"/>
      <c r="N564" s="564"/>
      <c r="O564" s="564"/>
      <c r="P564" s="564"/>
      <c r="Q564" s="564"/>
      <c r="R564" s="564"/>
      <c r="S564" s="564"/>
      <c r="T564" s="564"/>
      <c r="U564" s="564"/>
      <c r="V564" s="564"/>
      <c r="W564" s="564"/>
      <c r="X564" s="564"/>
      <c r="Y564" s="564"/>
      <c r="Z564" s="564"/>
    </row>
    <row r="565">
      <c r="A565" s="564"/>
      <c r="B565" s="564"/>
      <c r="C565" s="564"/>
      <c r="D565" s="622"/>
      <c r="E565" s="564"/>
      <c r="F565" s="564"/>
      <c r="G565" s="564"/>
      <c r="H565" s="564"/>
      <c r="I565" s="564"/>
      <c r="J565" s="564"/>
      <c r="K565" s="564"/>
      <c r="L565" s="564"/>
      <c r="M565" s="564"/>
      <c r="N565" s="564"/>
      <c r="O565" s="564"/>
      <c r="P565" s="564"/>
      <c r="Q565" s="564"/>
      <c r="R565" s="564"/>
      <c r="S565" s="564"/>
      <c r="T565" s="564"/>
      <c r="U565" s="564"/>
      <c r="V565" s="564"/>
      <c r="W565" s="564"/>
      <c r="X565" s="564"/>
      <c r="Y565" s="564"/>
      <c r="Z565" s="564"/>
    </row>
    <row r="566">
      <c r="A566" s="564"/>
      <c r="B566" s="564"/>
      <c r="C566" s="564"/>
      <c r="D566" s="622"/>
      <c r="E566" s="564"/>
      <c r="F566" s="564"/>
      <c r="G566" s="564"/>
      <c r="H566" s="564"/>
      <c r="I566" s="564"/>
      <c r="J566" s="564"/>
      <c r="K566" s="564"/>
      <c r="L566" s="564"/>
      <c r="M566" s="564"/>
      <c r="N566" s="564"/>
      <c r="O566" s="564"/>
      <c r="P566" s="564"/>
      <c r="Q566" s="564"/>
      <c r="R566" s="564"/>
      <c r="S566" s="564"/>
      <c r="T566" s="564"/>
      <c r="U566" s="564"/>
      <c r="V566" s="564"/>
      <c r="W566" s="564"/>
      <c r="X566" s="564"/>
      <c r="Y566" s="564"/>
      <c r="Z566" s="564"/>
    </row>
    <row r="567">
      <c r="A567" s="564"/>
      <c r="B567" s="564"/>
      <c r="C567" s="564"/>
      <c r="D567" s="622"/>
      <c r="E567" s="564"/>
      <c r="F567" s="564"/>
      <c r="G567" s="564"/>
      <c r="H567" s="564"/>
      <c r="I567" s="564"/>
      <c r="J567" s="564"/>
      <c r="K567" s="564"/>
      <c r="L567" s="564"/>
      <c r="M567" s="564"/>
      <c r="N567" s="564"/>
      <c r="O567" s="564"/>
      <c r="P567" s="564"/>
      <c r="Q567" s="564"/>
      <c r="R567" s="564"/>
      <c r="S567" s="564"/>
      <c r="T567" s="564"/>
      <c r="U567" s="564"/>
      <c r="V567" s="564"/>
      <c r="W567" s="564"/>
      <c r="X567" s="564"/>
      <c r="Y567" s="564"/>
      <c r="Z567" s="564"/>
    </row>
    <row r="568">
      <c r="A568" s="564"/>
      <c r="B568" s="564"/>
      <c r="C568" s="564"/>
      <c r="D568" s="622"/>
      <c r="E568" s="564"/>
      <c r="F568" s="564"/>
      <c r="G568" s="564"/>
      <c r="H568" s="564"/>
      <c r="I568" s="564"/>
      <c r="J568" s="564"/>
      <c r="K568" s="564"/>
      <c r="L568" s="564"/>
      <c r="M568" s="564"/>
      <c r="N568" s="564"/>
      <c r="O568" s="564"/>
      <c r="P568" s="564"/>
      <c r="Q568" s="564"/>
      <c r="R568" s="564"/>
      <c r="S568" s="564"/>
      <c r="T568" s="564"/>
      <c r="U568" s="564"/>
      <c r="V568" s="564"/>
      <c r="W568" s="564"/>
      <c r="X568" s="564"/>
      <c r="Y568" s="564"/>
      <c r="Z568" s="564"/>
    </row>
    <row r="569">
      <c r="A569" s="564"/>
      <c r="B569" s="564"/>
      <c r="C569" s="564"/>
      <c r="D569" s="622"/>
      <c r="E569" s="564"/>
      <c r="F569" s="564"/>
      <c r="G569" s="564"/>
      <c r="H569" s="564"/>
      <c r="I569" s="564"/>
      <c r="J569" s="564"/>
      <c r="K569" s="564"/>
      <c r="L569" s="564"/>
      <c r="M569" s="564"/>
      <c r="N569" s="564"/>
      <c r="O569" s="564"/>
      <c r="P569" s="564"/>
      <c r="Q569" s="564"/>
      <c r="R569" s="564"/>
      <c r="S569" s="564"/>
      <c r="T569" s="564"/>
      <c r="U569" s="564"/>
      <c r="V569" s="564"/>
      <c r="W569" s="564"/>
      <c r="X569" s="564"/>
      <c r="Y569" s="564"/>
      <c r="Z569" s="564"/>
    </row>
    <row r="570">
      <c r="A570" s="564"/>
      <c r="B570" s="564"/>
      <c r="C570" s="564"/>
      <c r="D570" s="622"/>
      <c r="E570" s="564"/>
      <c r="F570" s="564"/>
      <c r="G570" s="564"/>
      <c r="H570" s="564"/>
      <c r="I570" s="564"/>
      <c r="J570" s="564"/>
      <c r="K570" s="564"/>
      <c r="L570" s="564"/>
      <c r="M570" s="564"/>
      <c r="N570" s="564"/>
      <c r="O570" s="564"/>
      <c r="P570" s="564"/>
      <c r="Q570" s="564"/>
      <c r="R570" s="564"/>
      <c r="S570" s="564"/>
      <c r="T570" s="564"/>
      <c r="U570" s="564"/>
      <c r="V570" s="564"/>
      <c r="W570" s="564"/>
      <c r="X570" s="564"/>
      <c r="Y570" s="564"/>
      <c r="Z570" s="564"/>
    </row>
    <row r="571">
      <c r="A571" s="564"/>
      <c r="B571" s="564"/>
      <c r="C571" s="564"/>
      <c r="D571" s="622"/>
      <c r="E571" s="564"/>
      <c r="F571" s="564"/>
      <c r="G571" s="564"/>
      <c r="H571" s="564"/>
      <c r="I571" s="564"/>
      <c r="J571" s="564"/>
      <c r="K571" s="564"/>
      <c r="L571" s="564"/>
      <c r="M571" s="564"/>
      <c r="N571" s="564"/>
      <c r="O571" s="564"/>
      <c r="P571" s="564"/>
      <c r="Q571" s="564"/>
      <c r="R571" s="564"/>
      <c r="S571" s="564"/>
      <c r="T571" s="564"/>
      <c r="U571" s="564"/>
      <c r="V571" s="564"/>
      <c r="W571" s="564"/>
      <c r="X571" s="564"/>
      <c r="Y571" s="564"/>
      <c r="Z571" s="564"/>
    </row>
    <row r="572">
      <c r="A572" s="564"/>
      <c r="B572" s="564"/>
      <c r="C572" s="564"/>
      <c r="D572" s="622"/>
      <c r="E572" s="564"/>
      <c r="F572" s="564"/>
      <c r="G572" s="564"/>
      <c r="H572" s="564"/>
      <c r="I572" s="564"/>
      <c r="J572" s="564"/>
      <c r="K572" s="564"/>
      <c r="L572" s="564"/>
      <c r="M572" s="564"/>
      <c r="N572" s="564"/>
      <c r="O572" s="564"/>
      <c r="P572" s="564"/>
      <c r="Q572" s="564"/>
      <c r="R572" s="564"/>
      <c r="S572" s="564"/>
      <c r="T572" s="564"/>
      <c r="U572" s="564"/>
      <c r="V572" s="564"/>
      <c r="W572" s="564"/>
      <c r="X572" s="564"/>
      <c r="Y572" s="564"/>
      <c r="Z572" s="564"/>
    </row>
    <row r="573">
      <c r="A573" s="564"/>
      <c r="B573" s="564"/>
      <c r="C573" s="564"/>
      <c r="D573" s="622"/>
      <c r="E573" s="564"/>
      <c r="F573" s="564"/>
      <c r="G573" s="564"/>
      <c r="H573" s="564"/>
      <c r="I573" s="564"/>
      <c r="J573" s="564"/>
      <c r="K573" s="564"/>
      <c r="L573" s="564"/>
      <c r="M573" s="564"/>
      <c r="N573" s="564"/>
      <c r="O573" s="564"/>
      <c r="P573" s="564"/>
      <c r="Q573" s="564"/>
      <c r="R573" s="564"/>
      <c r="S573" s="564"/>
      <c r="T573" s="564"/>
      <c r="U573" s="564"/>
      <c r="V573" s="564"/>
      <c r="W573" s="564"/>
      <c r="X573" s="564"/>
      <c r="Y573" s="564"/>
      <c r="Z573" s="564"/>
    </row>
    <row r="574">
      <c r="A574" s="564"/>
      <c r="B574" s="564"/>
      <c r="C574" s="564"/>
      <c r="D574" s="622"/>
      <c r="E574" s="564"/>
      <c r="F574" s="564"/>
      <c r="G574" s="564"/>
      <c r="H574" s="564"/>
      <c r="I574" s="564"/>
      <c r="J574" s="564"/>
      <c r="K574" s="564"/>
      <c r="L574" s="564"/>
      <c r="M574" s="564"/>
      <c r="N574" s="564"/>
      <c r="O574" s="564"/>
      <c r="P574" s="564"/>
      <c r="Q574" s="564"/>
      <c r="R574" s="564"/>
      <c r="S574" s="564"/>
      <c r="T574" s="564"/>
      <c r="U574" s="564"/>
      <c r="V574" s="564"/>
      <c r="W574" s="564"/>
      <c r="X574" s="564"/>
      <c r="Y574" s="564"/>
      <c r="Z574" s="564"/>
    </row>
    <row r="575">
      <c r="A575" s="564"/>
      <c r="B575" s="564"/>
      <c r="C575" s="564"/>
      <c r="D575" s="622"/>
      <c r="E575" s="564"/>
      <c r="F575" s="564"/>
      <c r="G575" s="564"/>
      <c r="H575" s="564"/>
      <c r="I575" s="564"/>
      <c r="J575" s="564"/>
      <c r="K575" s="564"/>
      <c r="L575" s="564"/>
      <c r="M575" s="564"/>
      <c r="N575" s="564"/>
      <c r="O575" s="564"/>
      <c r="P575" s="564"/>
      <c r="Q575" s="564"/>
      <c r="R575" s="564"/>
      <c r="S575" s="564"/>
      <c r="T575" s="564"/>
      <c r="U575" s="564"/>
      <c r="V575" s="564"/>
      <c r="W575" s="564"/>
      <c r="X575" s="564"/>
      <c r="Y575" s="564"/>
      <c r="Z575" s="564"/>
    </row>
    <row r="576">
      <c r="A576" s="564"/>
      <c r="B576" s="564"/>
      <c r="C576" s="564"/>
      <c r="D576" s="622"/>
      <c r="E576" s="564"/>
      <c r="F576" s="564"/>
      <c r="G576" s="564"/>
      <c r="H576" s="564"/>
      <c r="I576" s="564"/>
      <c r="J576" s="564"/>
      <c r="K576" s="564"/>
      <c r="L576" s="564"/>
      <c r="M576" s="564"/>
      <c r="N576" s="564"/>
      <c r="O576" s="564"/>
      <c r="P576" s="564"/>
      <c r="Q576" s="564"/>
      <c r="R576" s="564"/>
      <c r="S576" s="564"/>
      <c r="T576" s="564"/>
      <c r="U576" s="564"/>
      <c r="V576" s="564"/>
      <c r="W576" s="564"/>
      <c r="X576" s="564"/>
      <c r="Y576" s="564"/>
      <c r="Z576" s="564"/>
    </row>
    <row r="577">
      <c r="A577" s="564"/>
      <c r="B577" s="564"/>
      <c r="C577" s="564"/>
      <c r="D577" s="622"/>
      <c r="E577" s="564"/>
      <c r="F577" s="564"/>
      <c r="G577" s="564"/>
      <c r="H577" s="564"/>
      <c r="I577" s="564"/>
      <c r="J577" s="564"/>
      <c r="K577" s="564"/>
      <c r="L577" s="564"/>
      <c r="M577" s="564"/>
      <c r="N577" s="564"/>
      <c r="O577" s="564"/>
      <c r="P577" s="564"/>
      <c r="Q577" s="564"/>
      <c r="R577" s="564"/>
      <c r="S577" s="564"/>
      <c r="T577" s="564"/>
      <c r="U577" s="564"/>
      <c r="V577" s="564"/>
      <c r="W577" s="564"/>
      <c r="X577" s="564"/>
      <c r="Y577" s="564"/>
      <c r="Z577" s="564"/>
    </row>
    <row r="578">
      <c r="A578" s="564"/>
      <c r="B578" s="564"/>
      <c r="C578" s="564"/>
      <c r="D578" s="622"/>
      <c r="E578" s="564"/>
      <c r="F578" s="564"/>
      <c r="G578" s="564"/>
      <c r="H578" s="564"/>
      <c r="I578" s="564"/>
      <c r="J578" s="564"/>
      <c r="K578" s="564"/>
      <c r="L578" s="564"/>
      <c r="M578" s="564"/>
      <c r="N578" s="564"/>
      <c r="O578" s="564"/>
      <c r="P578" s="564"/>
      <c r="Q578" s="564"/>
      <c r="R578" s="564"/>
      <c r="S578" s="564"/>
      <c r="T578" s="564"/>
      <c r="U578" s="564"/>
      <c r="V578" s="564"/>
      <c r="W578" s="564"/>
      <c r="X578" s="564"/>
      <c r="Y578" s="564"/>
      <c r="Z578" s="564"/>
    </row>
    <row r="579">
      <c r="A579" s="564"/>
      <c r="B579" s="564"/>
      <c r="C579" s="564"/>
      <c r="D579" s="622"/>
      <c r="E579" s="564"/>
      <c r="F579" s="564"/>
      <c r="G579" s="564"/>
      <c r="H579" s="564"/>
      <c r="I579" s="564"/>
      <c r="J579" s="564"/>
      <c r="K579" s="564"/>
      <c r="L579" s="564"/>
      <c r="M579" s="564"/>
      <c r="N579" s="564"/>
      <c r="O579" s="564"/>
      <c r="P579" s="564"/>
      <c r="Q579" s="564"/>
      <c r="R579" s="564"/>
      <c r="S579" s="564"/>
      <c r="T579" s="564"/>
      <c r="U579" s="564"/>
      <c r="V579" s="564"/>
      <c r="W579" s="564"/>
      <c r="X579" s="564"/>
      <c r="Y579" s="564"/>
      <c r="Z579" s="564"/>
    </row>
    <row r="580">
      <c r="A580" s="564"/>
      <c r="B580" s="564"/>
      <c r="C580" s="564"/>
      <c r="D580" s="622"/>
      <c r="E580" s="564"/>
      <c r="F580" s="564"/>
      <c r="G580" s="564"/>
      <c r="H580" s="564"/>
      <c r="I580" s="564"/>
      <c r="J580" s="564"/>
      <c r="K580" s="564"/>
      <c r="L580" s="564"/>
      <c r="M580" s="564"/>
      <c r="N580" s="564"/>
      <c r="O580" s="564"/>
      <c r="P580" s="564"/>
      <c r="Q580" s="564"/>
      <c r="R580" s="564"/>
      <c r="S580" s="564"/>
      <c r="T580" s="564"/>
      <c r="U580" s="564"/>
      <c r="V580" s="564"/>
      <c r="W580" s="564"/>
      <c r="X580" s="564"/>
      <c r="Y580" s="564"/>
      <c r="Z580" s="564"/>
    </row>
    <row r="581">
      <c r="A581" s="564"/>
      <c r="B581" s="564"/>
      <c r="C581" s="564"/>
      <c r="D581" s="622"/>
      <c r="E581" s="564"/>
      <c r="F581" s="564"/>
      <c r="G581" s="564"/>
      <c r="H581" s="564"/>
      <c r="I581" s="564"/>
      <c r="J581" s="564"/>
      <c r="K581" s="564"/>
      <c r="L581" s="564"/>
      <c r="M581" s="564"/>
      <c r="N581" s="564"/>
      <c r="O581" s="564"/>
      <c r="P581" s="564"/>
      <c r="Q581" s="564"/>
      <c r="R581" s="564"/>
      <c r="S581" s="564"/>
      <c r="T581" s="564"/>
      <c r="U581" s="564"/>
      <c r="V581" s="564"/>
      <c r="W581" s="564"/>
      <c r="X581" s="564"/>
      <c r="Y581" s="564"/>
      <c r="Z581" s="564"/>
    </row>
    <row r="582">
      <c r="A582" s="564"/>
      <c r="B582" s="564"/>
      <c r="C582" s="564"/>
      <c r="D582" s="622"/>
      <c r="E582" s="564"/>
      <c r="F582" s="564"/>
      <c r="G582" s="564"/>
      <c r="H582" s="564"/>
      <c r="I582" s="564"/>
      <c r="J582" s="564"/>
      <c r="K582" s="564"/>
      <c r="L582" s="564"/>
      <c r="M582" s="564"/>
      <c r="N582" s="564"/>
      <c r="O582" s="564"/>
      <c r="P582" s="564"/>
      <c r="Q582" s="564"/>
      <c r="R582" s="564"/>
      <c r="S582" s="564"/>
      <c r="T582" s="564"/>
      <c r="U582" s="564"/>
      <c r="V582" s="564"/>
      <c r="W582" s="564"/>
      <c r="X582" s="564"/>
      <c r="Y582" s="564"/>
      <c r="Z582" s="564"/>
    </row>
    <row r="583">
      <c r="A583" s="564"/>
      <c r="B583" s="564"/>
      <c r="C583" s="564"/>
      <c r="D583" s="622"/>
      <c r="E583" s="564"/>
      <c r="F583" s="564"/>
      <c r="G583" s="564"/>
      <c r="H583" s="564"/>
      <c r="I583" s="564"/>
      <c r="J583" s="564"/>
      <c r="K583" s="564"/>
      <c r="L583" s="564"/>
      <c r="M583" s="564"/>
      <c r="N583" s="564"/>
      <c r="O583" s="564"/>
      <c r="P583" s="564"/>
      <c r="Q583" s="564"/>
      <c r="R583" s="564"/>
      <c r="S583" s="564"/>
      <c r="T583" s="564"/>
      <c r="U583" s="564"/>
      <c r="V583" s="564"/>
      <c r="W583" s="564"/>
      <c r="X583" s="564"/>
      <c r="Y583" s="564"/>
      <c r="Z583" s="564"/>
    </row>
    <row r="584">
      <c r="A584" s="564"/>
      <c r="B584" s="564"/>
      <c r="C584" s="564"/>
      <c r="D584" s="622"/>
      <c r="E584" s="564"/>
      <c r="F584" s="564"/>
      <c r="G584" s="564"/>
      <c r="H584" s="564"/>
      <c r="I584" s="564"/>
      <c r="J584" s="564"/>
      <c r="K584" s="564"/>
      <c r="L584" s="564"/>
      <c r="M584" s="564"/>
      <c r="N584" s="564"/>
      <c r="O584" s="564"/>
      <c r="P584" s="564"/>
      <c r="Q584" s="564"/>
      <c r="R584" s="564"/>
      <c r="S584" s="564"/>
      <c r="T584" s="564"/>
      <c r="U584" s="564"/>
      <c r="V584" s="564"/>
      <c r="W584" s="564"/>
      <c r="X584" s="564"/>
      <c r="Y584" s="564"/>
      <c r="Z584" s="564"/>
    </row>
    <row r="585">
      <c r="A585" s="564"/>
      <c r="B585" s="564"/>
      <c r="C585" s="564"/>
      <c r="D585" s="622"/>
      <c r="E585" s="564"/>
      <c r="F585" s="564"/>
      <c r="G585" s="564"/>
      <c r="H585" s="564"/>
      <c r="I585" s="564"/>
      <c r="J585" s="564"/>
      <c r="K585" s="564"/>
      <c r="L585" s="564"/>
      <c r="M585" s="564"/>
      <c r="N585" s="564"/>
      <c r="O585" s="564"/>
      <c r="P585" s="564"/>
      <c r="Q585" s="564"/>
      <c r="R585" s="564"/>
      <c r="S585" s="564"/>
      <c r="T585" s="564"/>
      <c r="U585" s="564"/>
      <c r="V585" s="564"/>
      <c r="W585" s="564"/>
      <c r="X585" s="564"/>
      <c r="Y585" s="564"/>
      <c r="Z585" s="564"/>
    </row>
    <row r="586">
      <c r="A586" s="564"/>
      <c r="B586" s="564"/>
      <c r="C586" s="564"/>
      <c r="D586" s="622"/>
      <c r="E586" s="564"/>
      <c r="F586" s="564"/>
      <c r="G586" s="564"/>
      <c r="H586" s="564"/>
      <c r="I586" s="564"/>
      <c r="J586" s="564"/>
      <c r="K586" s="564"/>
      <c r="L586" s="564"/>
      <c r="M586" s="564"/>
      <c r="N586" s="564"/>
      <c r="O586" s="564"/>
      <c r="P586" s="564"/>
      <c r="Q586" s="564"/>
      <c r="R586" s="564"/>
      <c r="S586" s="564"/>
      <c r="T586" s="564"/>
      <c r="U586" s="564"/>
      <c r="V586" s="564"/>
      <c r="W586" s="564"/>
      <c r="X586" s="564"/>
      <c r="Y586" s="564"/>
      <c r="Z586" s="564"/>
    </row>
    <row r="587">
      <c r="A587" s="564"/>
      <c r="B587" s="564"/>
      <c r="C587" s="564"/>
      <c r="D587" s="622"/>
      <c r="E587" s="564"/>
      <c r="F587" s="564"/>
      <c r="G587" s="564"/>
      <c r="H587" s="564"/>
      <c r="I587" s="564"/>
      <c r="J587" s="564"/>
      <c r="K587" s="564"/>
      <c r="L587" s="564"/>
      <c r="M587" s="564"/>
      <c r="N587" s="564"/>
      <c r="O587" s="564"/>
      <c r="P587" s="564"/>
      <c r="Q587" s="564"/>
      <c r="R587" s="564"/>
      <c r="S587" s="564"/>
      <c r="T587" s="564"/>
      <c r="U587" s="564"/>
      <c r="V587" s="564"/>
      <c r="W587" s="564"/>
      <c r="X587" s="564"/>
      <c r="Y587" s="564"/>
      <c r="Z587" s="564"/>
    </row>
    <row r="588">
      <c r="A588" s="564"/>
      <c r="B588" s="564"/>
      <c r="C588" s="564"/>
      <c r="D588" s="622"/>
      <c r="E588" s="564"/>
      <c r="F588" s="564"/>
      <c r="G588" s="564"/>
      <c r="H588" s="564"/>
      <c r="I588" s="564"/>
      <c r="J588" s="564"/>
      <c r="K588" s="564"/>
      <c r="L588" s="564"/>
      <c r="M588" s="564"/>
      <c r="N588" s="564"/>
      <c r="O588" s="564"/>
      <c r="P588" s="564"/>
      <c r="Q588" s="564"/>
      <c r="R588" s="564"/>
      <c r="S588" s="564"/>
      <c r="T588" s="564"/>
      <c r="U588" s="564"/>
      <c r="V588" s="564"/>
      <c r="W588" s="564"/>
      <c r="X588" s="564"/>
      <c r="Y588" s="564"/>
      <c r="Z588" s="564"/>
    </row>
    <row r="589">
      <c r="A589" s="564"/>
      <c r="B589" s="564"/>
      <c r="C589" s="564"/>
      <c r="D589" s="622"/>
      <c r="E589" s="564"/>
      <c r="F589" s="564"/>
      <c r="G589" s="564"/>
      <c r="H589" s="564"/>
      <c r="I589" s="564"/>
      <c r="J589" s="564"/>
      <c r="K589" s="564"/>
      <c r="L589" s="564"/>
      <c r="M589" s="564"/>
      <c r="N589" s="564"/>
      <c r="O589" s="564"/>
      <c r="P589" s="564"/>
      <c r="Q589" s="564"/>
      <c r="R589" s="564"/>
      <c r="S589" s="564"/>
      <c r="T589" s="564"/>
      <c r="U589" s="564"/>
      <c r="V589" s="564"/>
      <c r="W589" s="564"/>
      <c r="X589" s="564"/>
      <c r="Y589" s="564"/>
      <c r="Z589" s="564"/>
    </row>
    <row r="590">
      <c r="A590" s="564"/>
      <c r="B590" s="564"/>
      <c r="C590" s="564"/>
      <c r="D590" s="622"/>
      <c r="E590" s="564"/>
      <c r="F590" s="564"/>
      <c r="G590" s="564"/>
      <c r="H590" s="564"/>
      <c r="I590" s="564"/>
      <c r="J590" s="564"/>
      <c r="K590" s="564"/>
      <c r="L590" s="564"/>
      <c r="M590" s="564"/>
      <c r="N590" s="564"/>
      <c r="O590" s="564"/>
      <c r="P590" s="564"/>
      <c r="Q590" s="564"/>
      <c r="R590" s="564"/>
      <c r="S590" s="564"/>
      <c r="T590" s="564"/>
      <c r="U590" s="564"/>
      <c r="V590" s="564"/>
      <c r="W590" s="564"/>
      <c r="X590" s="564"/>
      <c r="Y590" s="564"/>
      <c r="Z590" s="564"/>
    </row>
    <row r="591">
      <c r="A591" s="564"/>
      <c r="B591" s="564"/>
      <c r="C591" s="564"/>
      <c r="D591" s="622"/>
      <c r="E591" s="564"/>
      <c r="F591" s="564"/>
      <c r="G591" s="564"/>
      <c r="H591" s="564"/>
      <c r="I591" s="564"/>
      <c r="J591" s="564"/>
      <c r="K591" s="564"/>
      <c r="L591" s="564"/>
      <c r="M591" s="564"/>
      <c r="N591" s="564"/>
      <c r="O591" s="564"/>
      <c r="P591" s="564"/>
      <c r="Q591" s="564"/>
      <c r="R591" s="564"/>
      <c r="S591" s="564"/>
      <c r="T591" s="564"/>
      <c r="U591" s="564"/>
      <c r="V591" s="564"/>
      <c r="W591" s="564"/>
      <c r="X591" s="564"/>
      <c r="Y591" s="564"/>
      <c r="Z591" s="564"/>
    </row>
    <row r="592">
      <c r="A592" s="564"/>
      <c r="B592" s="564"/>
      <c r="C592" s="564"/>
      <c r="D592" s="622"/>
      <c r="E592" s="564"/>
      <c r="F592" s="564"/>
      <c r="G592" s="564"/>
      <c r="H592" s="564"/>
      <c r="I592" s="564"/>
      <c r="J592" s="564"/>
      <c r="K592" s="564"/>
      <c r="L592" s="564"/>
      <c r="M592" s="564"/>
      <c r="N592" s="564"/>
      <c r="O592" s="564"/>
      <c r="P592" s="564"/>
      <c r="Q592" s="564"/>
      <c r="R592" s="564"/>
      <c r="S592" s="564"/>
      <c r="T592" s="564"/>
      <c r="U592" s="564"/>
      <c r="V592" s="564"/>
      <c r="W592" s="564"/>
      <c r="X592" s="564"/>
      <c r="Y592" s="564"/>
      <c r="Z592" s="564"/>
    </row>
    <row r="593">
      <c r="A593" s="564"/>
      <c r="B593" s="564"/>
      <c r="C593" s="564"/>
      <c r="D593" s="622"/>
      <c r="E593" s="564"/>
      <c r="F593" s="564"/>
      <c r="G593" s="564"/>
      <c r="H593" s="564"/>
      <c r="I593" s="564"/>
      <c r="J593" s="564"/>
      <c r="K593" s="564"/>
      <c r="L593" s="564"/>
      <c r="M593" s="564"/>
      <c r="N593" s="564"/>
      <c r="O593" s="564"/>
      <c r="P593" s="564"/>
      <c r="Q593" s="564"/>
      <c r="R593" s="564"/>
      <c r="S593" s="564"/>
      <c r="T593" s="564"/>
      <c r="U593" s="564"/>
      <c r="V593" s="564"/>
      <c r="W593" s="564"/>
      <c r="X593" s="564"/>
      <c r="Y593" s="564"/>
      <c r="Z593" s="564"/>
    </row>
    <row r="594">
      <c r="A594" s="564"/>
      <c r="B594" s="564"/>
      <c r="C594" s="564"/>
      <c r="D594" s="622"/>
      <c r="E594" s="564"/>
      <c r="F594" s="564"/>
      <c r="G594" s="564"/>
      <c r="H594" s="564"/>
      <c r="I594" s="564"/>
      <c r="J594" s="564"/>
      <c r="K594" s="564"/>
      <c r="L594" s="564"/>
      <c r="M594" s="564"/>
      <c r="N594" s="564"/>
      <c r="O594" s="564"/>
      <c r="P594" s="564"/>
      <c r="Q594" s="564"/>
      <c r="R594" s="564"/>
      <c r="S594" s="564"/>
      <c r="T594" s="564"/>
      <c r="U594" s="564"/>
      <c r="V594" s="564"/>
      <c r="W594" s="564"/>
      <c r="X594" s="564"/>
      <c r="Y594" s="564"/>
      <c r="Z594" s="564"/>
    </row>
    <row r="595">
      <c r="A595" s="564"/>
      <c r="B595" s="564"/>
      <c r="C595" s="564"/>
      <c r="D595" s="622"/>
      <c r="E595" s="564"/>
      <c r="F595" s="564"/>
      <c r="G595" s="564"/>
      <c r="H595" s="564"/>
      <c r="I595" s="564"/>
      <c r="J595" s="564"/>
      <c r="K595" s="564"/>
      <c r="L595" s="564"/>
      <c r="M595" s="564"/>
      <c r="N595" s="564"/>
      <c r="O595" s="564"/>
      <c r="P595" s="564"/>
      <c r="Q595" s="564"/>
      <c r="R595" s="564"/>
      <c r="S595" s="564"/>
      <c r="T595" s="564"/>
      <c r="U595" s="564"/>
      <c r="V595" s="564"/>
      <c r="W595" s="564"/>
      <c r="X595" s="564"/>
      <c r="Y595" s="564"/>
      <c r="Z595" s="564"/>
    </row>
    <row r="596">
      <c r="A596" s="564"/>
      <c r="B596" s="564"/>
      <c r="C596" s="564"/>
      <c r="D596" s="622"/>
      <c r="E596" s="564"/>
      <c r="F596" s="564"/>
      <c r="G596" s="564"/>
      <c r="H596" s="564"/>
      <c r="I596" s="564"/>
      <c r="J596" s="564"/>
      <c r="K596" s="564"/>
      <c r="L596" s="564"/>
      <c r="M596" s="564"/>
      <c r="N596" s="564"/>
      <c r="O596" s="564"/>
      <c r="P596" s="564"/>
      <c r="Q596" s="564"/>
      <c r="R596" s="564"/>
      <c r="S596" s="564"/>
      <c r="T596" s="564"/>
      <c r="U596" s="564"/>
      <c r="V596" s="564"/>
      <c r="W596" s="564"/>
      <c r="X596" s="564"/>
      <c r="Y596" s="564"/>
      <c r="Z596" s="564"/>
    </row>
    <row r="597">
      <c r="A597" s="564"/>
      <c r="B597" s="564"/>
      <c r="C597" s="564"/>
      <c r="D597" s="622"/>
      <c r="E597" s="564"/>
      <c r="F597" s="564"/>
      <c r="G597" s="564"/>
      <c r="H597" s="564"/>
      <c r="I597" s="564"/>
      <c r="J597" s="564"/>
      <c r="K597" s="564"/>
      <c r="L597" s="564"/>
      <c r="M597" s="564"/>
      <c r="N597" s="564"/>
      <c r="O597" s="564"/>
      <c r="P597" s="564"/>
      <c r="Q597" s="564"/>
      <c r="R597" s="564"/>
      <c r="S597" s="564"/>
      <c r="T597" s="564"/>
      <c r="U597" s="564"/>
      <c r="V597" s="564"/>
      <c r="W597" s="564"/>
      <c r="X597" s="564"/>
      <c r="Y597" s="564"/>
      <c r="Z597" s="564"/>
    </row>
    <row r="598">
      <c r="A598" s="564"/>
      <c r="B598" s="564"/>
      <c r="C598" s="564"/>
      <c r="D598" s="622"/>
      <c r="E598" s="564"/>
      <c r="F598" s="564"/>
      <c r="G598" s="564"/>
      <c r="H598" s="564"/>
      <c r="I598" s="564"/>
      <c r="J598" s="564"/>
      <c r="K598" s="564"/>
      <c r="L598" s="564"/>
      <c r="M598" s="564"/>
      <c r="N598" s="564"/>
      <c r="O598" s="564"/>
      <c r="P598" s="564"/>
      <c r="Q598" s="564"/>
      <c r="R598" s="564"/>
      <c r="S598" s="564"/>
      <c r="T598" s="564"/>
      <c r="U598" s="564"/>
      <c r="V598" s="564"/>
      <c r="W598" s="564"/>
      <c r="X598" s="564"/>
      <c r="Y598" s="564"/>
      <c r="Z598" s="564"/>
    </row>
    <row r="599">
      <c r="A599" s="564"/>
      <c r="B599" s="564"/>
      <c r="C599" s="564"/>
      <c r="D599" s="622"/>
      <c r="E599" s="564"/>
      <c r="F599" s="564"/>
      <c r="G599" s="564"/>
      <c r="H599" s="564"/>
      <c r="I599" s="564"/>
      <c r="J599" s="564"/>
      <c r="K599" s="564"/>
      <c r="L599" s="564"/>
      <c r="M599" s="564"/>
      <c r="N599" s="564"/>
      <c r="O599" s="564"/>
      <c r="P599" s="564"/>
      <c r="Q599" s="564"/>
      <c r="R599" s="564"/>
      <c r="S599" s="564"/>
      <c r="T599" s="564"/>
      <c r="U599" s="564"/>
      <c r="V599" s="564"/>
      <c r="W599" s="564"/>
      <c r="X599" s="564"/>
      <c r="Y599" s="564"/>
      <c r="Z599" s="564"/>
    </row>
    <row r="600">
      <c r="A600" s="564"/>
      <c r="B600" s="564"/>
      <c r="C600" s="564"/>
      <c r="D600" s="622"/>
      <c r="E600" s="564"/>
      <c r="F600" s="564"/>
      <c r="G600" s="564"/>
      <c r="H600" s="564"/>
      <c r="I600" s="564"/>
      <c r="J600" s="564"/>
      <c r="K600" s="564"/>
      <c r="L600" s="564"/>
      <c r="M600" s="564"/>
      <c r="N600" s="564"/>
      <c r="O600" s="564"/>
      <c r="P600" s="564"/>
      <c r="Q600" s="564"/>
      <c r="R600" s="564"/>
      <c r="S600" s="564"/>
      <c r="T600" s="564"/>
      <c r="U600" s="564"/>
      <c r="V600" s="564"/>
      <c r="W600" s="564"/>
      <c r="X600" s="564"/>
      <c r="Y600" s="564"/>
      <c r="Z600" s="564"/>
    </row>
    <row r="601">
      <c r="A601" s="564"/>
      <c r="B601" s="564"/>
      <c r="C601" s="564"/>
      <c r="D601" s="622"/>
      <c r="E601" s="564"/>
      <c r="F601" s="564"/>
      <c r="G601" s="564"/>
      <c r="H601" s="564"/>
      <c r="I601" s="564"/>
      <c r="J601" s="564"/>
      <c r="K601" s="564"/>
      <c r="L601" s="564"/>
      <c r="M601" s="564"/>
      <c r="N601" s="564"/>
      <c r="O601" s="564"/>
      <c r="P601" s="564"/>
      <c r="Q601" s="564"/>
      <c r="R601" s="564"/>
      <c r="S601" s="564"/>
      <c r="T601" s="564"/>
      <c r="U601" s="564"/>
      <c r="V601" s="564"/>
      <c r="W601" s="564"/>
      <c r="X601" s="564"/>
      <c r="Y601" s="564"/>
      <c r="Z601" s="564"/>
    </row>
    <row r="602">
      <c r="A602" s="564"/>
      <c r="B602" s="564"/>
      <c r="C602" s="564"/>
      <c r="D602" s="622"/>
      <c r="E602" s="564"/>
      <c r="F602" s="564"/>
      <c r="G602" s="564"/>
      <c r="H602" s="564"/>
      <c r="I602" s="564"/>
      <c r="J602" s="564"/>
      <c r="K602" s="564"/>
      <c r="L602" s="564"/>
      <c r="M602" s="564"/>
      <c r="N602" s="564"/>
      <c r="O602" s="564"/>
      <c r="P602" s="564"/>
      <c r="Q602" s="564"/>
      <c r="R602" s="564"/>
      <c r="S602" s="564"/>
      <c r="T602" s="564"/>
      <c r="U602" s="564"/>
      <c r="V602" s="564"/>
      <c r="W602" s="564"/>
      <c r="X602" s="564"/>
      <c r="Y602" s="564"/>
      <c r="Z602" s="564"/>
    </row>
    <row r="603">
      <c r="A603" s="564"/>
      <c r="B603" s="564"/>
      <c r="C603" s="564"/>
      <c r="D603" s="622"/>
      <c r="E603" s="564"/>
      <c r="F603" s="564"/>
      <c r="G603" s="564"/>
      <c r="H603" s="564"/>
      <c r="I603" s="564"/>
      <c r="J603" s="564"/>
      <c r="K603" s="564"/>
      <c r="L603" s="564"/>
      <c r="M603" s="564"/>
      <c r="N603" s="564"/>
      <c r="O603" s="564"/>
      <c r="P603" s="564"/>
      <c r="Q603" s="564"/>
      <c r="R603" s="564"/>
      <c r="S603" s="564"/>
      <c r="T603" s="564"/>
      <c r="U603" s="564"/>
      <c r="V603" s="564"/>
      <c r="W603" s="564"/>
      <c r="X603" s="564"/>
      <c r="Y603" s="564"/>
      <c r="Z603" s="564"/>
    </row>
    <row r="604">
      <c r="A604" s="564"/>
      <c r="B604" s="564"/>
      <c r="C604" s="564"/>
      <c r="D604" s="622"/>
      <c r="E604" s="564"/>
      <c r="F604" s="564"/>
      <c r="G604" s="564"/>
      <c r="H604" s="564"/>
      <c r="I604" s="564"/>
      <c r="J604" s="564"/>
      <c r="K604" s="564"/>
      <c r="L604" s="564"/>
      <c r="M604" s="564"/>
      <c r="N604" s="564"/>
      <c r="O604" s="564"/>
      <c r="P604" s="564"/>
      <c r="Q604" s="564"/>
      <c r="R604" s="564"/>
      <c r="S604" s="564"/>
      <c r="T604" s="564"/>
      <c r="U604" s="564"/>
      <c r="V604" s="564"/>
      <c r="W604" s="564"/>
      <c r="X604" s="564"/>
      <c r="Y604" s="564"/>
      <c r="Z604" s="564"/>
    </row>
    <row r="605">
      <c r="A605" s="564"/>
      <c r="B605" s="564"/>
      <c r="C605" s="564"/>
      <c r="D605" s="622"/>
      <c r="E605" s="564"/>
      <c r="F605" s="564"/>
      <c r="G605" s="564"/>
      <c r="H605" s="564"/>
      <c r="I605" s="564"/>
      <c r="J605" s="564"/>
      <c r="K605" s="564"/>
      <c r="L605" s="564"/>
      <c r="M605" s="564"/>
      <c r="N605" s="564"/>
      <c r="O605" s="564"/>
      <c r="P605" s="564"/>
      <c r="Q605" s="564"/>
      <c r="R605" s="564"/>
      <c r="S605" s="564"/>
      <c r="T605" s="564"/>
      <c r="U605" s="564"/>
      <c r="V605" s="564"/>
      <c r="W605" s="564"/>
      <c r="X605" s="564"/>
      <c r="Y605" s="564"/>
      <c r="Z605" s="564"/>
    </row>
    <row r="606">
      <c r="A606" s="564"/>
      <c r="B606" s="564"/>
      <c r="C606" s="564"/>
      <c r="D606" s="622"/>
      <c r="E606" s="564"/>
      <c r="F606" s="564"/>
      <c r="G606" s="564"/>
      <c r="H606" s="564"/>
      <c r="I606" s="564"/>
      <c r="J606" s="564"/>
      <c r="K606" s="564"/>
      <c r="L606" s="564"/>
      <c r="M606" s="564"/>
      <c r="N606" s="564"/>
      <c r="O606" s="564"/>
      <c r="P606" s="564"/>
      <c r="Q606" s="564"/>
      <c r="R606" s="564"/>
      <c r="S606" s="564"/>
      <c r="T606" s="564"/>
      <c r="U606" s="564"/>
      <c r="V606" s="564"/>
      <c r="W606" s="564"/>
      <c r="X606" s="564"/>
      <c r="Y606" s="564"/>
      <c r="Z606" s="564"/>
    </row>
    <row r="607">
      <c r="A607" s="564"/>
      <c r="B607" s="564"/>
      <c r="C607" s="564"/>
      <c r="D607" s="622"/>
      <c r="E607" s="564"/>
      <c r="F607" s="564"/>
      <c r="G607" s="564"/>
      <c r="H607" s="564"/>
      <c r="I607" s="564"/>
      <c r="J607" s="564"/>
      <c r="K607" s="564"/>
      <c r="L607" s="564"/>
      <c r="M607" s="564"/>
      <c r="N607" s="564"/>
      <c r="O607" s="564"/>
      <c r="P607" s="564"/>
      <c r="Q607" s="564"/>
      <c r="R607" s="564"/>
      <c r="S607" s="564"/>
      <c r="T607" s="564"/>
      <c r="U607" s="564"/>
      <c r="V607" s="564"/>
      <c r="W607" s="564"/>
      <c r="X607" s="564"/>
      <c r="Y607" s="564"/>
      <c r="Z607" s="564"/>
    </row>
    <row r="608">
      <c r="A608" s="564"/>
      <c r="B608" s="564"/>
      <c r="C608" s="564"/>
      <c r="D608" s="622"/>
      <c r="E608" s="564"/>
      <c r="F608" s="564"/>
      <c r="G608" s="564"/>
      <c r="H608" s="564"/>
      <c r="I608" s="564"/>
      <c r="J608" s="564"/>
      <c r="K608" s="564"/>
      <c r="L608" s="564"/>
      <c r="M608" s="564"/>
      <c r="N608" s="564"/>
      <c r="O608" s="564"/>
      <c r="P608" s="564"/>
      <c r="Q608" s="564"/>
      <c r="R608" s="564"/>
      <c r="S608" s="564"/>
      <c r="T608" s="564"/>
      <c r="U608" s="564"/>
      <c r="V608" s="564"/>
      <c r="W608" s="564"/>
      <c r="X608" s="564"/>
      <c r="Y608" s="564"/>
      <c r="Z608" s="564"/>
    </row>
    <row r="609">
      <c r="A609" s="564"/>
      <c r="B609" s="564"/>
      <c r="C609" s="564"/>
      <c r="D609" s="622"/>
      <c r="E609" s="564"/>
      <c r="F609" s="564"/>
      <c r="G609" s="564"/>
      <c r="H609" s="564"/>
      <c r="I609" s="564"/>
      <c r="J609" s="564"/>
      <c r="K609" s="564"/>
      <c r="L609" s="564"/>
      <c r="M609" s="564"/>
      <c r="N609" s="564"/>
      <c r="O609" s="564"/>
      <c r="P609" s="564"/>
      <c r="Q609" s="564"/>
      <c r="R609" s="564"/>
      <c r="S609" s="564"/>
      <c r="T609" s="564"/>
      <c r="U609" s="564"/>
      <c r="V609" s="564"/>
      <c r="W609" s="564"/>
      <c r="X609" s="564"/>
      <c r="Y609" s="564"/>
      <c r="Z609" s="564"/>
    </row>
    <row r="610">
      <c r="A610" s="564"/>
      <c r="B610" s="564"/>
      <c r="C610" s="564"/>
      <c r="D610" s="622"/>
      <c r="E610" s="564"/>
      <c r="F610" s="564"/>
      <c r="G610" s="564"/>
      <c r="H610" s="564"/>
      <c r="I610" s="564"/>
      <c r="J610" s="564"/>
      <c r="K610" s="564"/>
      <c r="L610" s="564"/>
      <c r="M610" s="564"/>
      <c r="N610" s="564"/>
      <c r="O610" s="564"/>
      <c r="P610" s="564"/>
      <c r="Q610" s="564"/>
      <c r="R610" s="564"/>
      <c r="S610" s="564"/>
      <c r="T610" s="564"/>
      <c r="U610" s="564"/>
      <c r="V610" s="564"/>
      <c r="W610" s="564"/>
      <c r="X610" s="564"/>
      <c r="Y610" s="564"/>
      <c r="Z610" s="564"/>
    </row>
    <row r="611">
      <c r="A611" s="564"/>
      <c r="B611" s="564"/>
      <c r="C611" s="564"/>
      <c r="D611" s="622"/>
      <c r="E611" s="564"/>
      <c r="F611" s="564"/>
      <c r="G611" s="564"/>
      <c r="H611" s="564"/>
      <c r="I611" s="564"/>
      <c r="J611" s="564"/>
      <c r="K611" s="564"/>
      <c r="L611" s="564"/>
      <c r="M611" s="564"/>
      <c r="N611" s="564"/>
      <c r="O611" s="564"/>
      <c r="P611" s="564"/>
      <c r="Q611" s="564"/>
      <c r="R611" s="564"/>
      <c r="S611" s="564"/>
      <c r="T611" s="564"/>
      <c r="U611" s="564"/>
      <c r="V611" s="564"/>
      <c r="W611" s="564"/>
      <c r="X611" s="564"/>
      <c r="Y611" s="564"/>
      <c r="Z611" s="564"/>
    </row>
    <row r="612">
      <c r="A612" s="564"/>
      <c r="B612" s="564"/>
      <c r="C612" s="564"/>
      <c r="D612" s="622"/>
      <c r="E612" s="564"/>
      <c r="F612" s="564"/>
      <c r="G612" s="564"/>
      <c r="H612" s="564"/>
      <c r="I612" s="564"/>
      <c r="J612" s="564"/>
      <c r="K612" s="564"/>
      <c r="L612" s="564"/>
      <c r="M612" s="564"/>
      <c r="N612" s="564"/>
      <c r="O612" s="564"/>
      <c r="P612" s="564"/>
      <c r="Q612" s="564"/>
      <c r="R612" s="564"/>
      <c r="S612" s="564"/>
      <c r="T612" s="564"/>
      <c r="U612" s="564"/>
      <c r="V612" s="564"/>
      <c r="W612" s="564"/>
      <c r="X612" s="564"/>
      <c r="Y612" s="564"/>
      <c r="Z612" s="564"/>
    </row>
    <row r="613">
      <c r="A613" s="564"/>
      <c r="B613" s="564"/>
      <c r="C613" s="564"/>
      <c r="D613" s="622"/>
      <c r="E613" s="564"/>
      <c r="F613" s="564"/>
      <c r="G613" s="564"/>
      <c r="H613" s="564"/>
      <c r="I613" s="564"/>
      <c r="J613" s="564"/>
      <c r="K613" s="564"/>
      <c r="L613" s="564"/>
      <c r="M613" s="564"/>
      <c r="N613" s="564"/>
      <c r="O613" s="564"/>
      <c r="P613" s="564"/>
      <c r="Q613" s="564"/>
      <c r="R613" s="564"/>
      <c r="S613" s="564"/>
      <c r="T613" s="564"/>
      <c r="U613" s="564"/>
      <c r="V613" s="564"/>
      <c r="W613" s="564"/>
      <c r="X613" s="564"/>
      <c r="Y613" s="564"/>
      <c r="Z613" s="564"/>
    </row>
    <row r="614">
      <c r="A614" s="564"/>
      <c r="B614" s="564"/>
      <c r="C614" s="564"/>
      <c r="D614" s="622"/>
      <c r="E614" s="564"/>
      <c r="F614" s="564"/>
      <c r="G614" s="564"/>
      <c r="H614" s="564"/>
      <c r="I614" s="564"/>
      <c r="J614" s="564"/>
      <c r="K614" s="564"/>
      <c r="L614" s="564"/>
      <c r="M614" s="564"/>
      <c r="N614" s="564"/>
      <c r="O614" s="564"/>
      <c r="P614" s="564"/>
      <c r="Q614" s="564"/>
      <c r="R614" s="564"/>
      <c r="S614" s="564"/>
      <c r="T614" s="564"/>
      <c r="U614" s="564"/>
      <c r="V614" s="564"/>
      <c r="W614" s="564"/>
      <c r="X614" s="564"/>
      <c r="Y614" s="564"/>
      <c r="Z614" s="564"/>
    </row>
    <row r="615">
      <c r="A615" s="564"/>
      <c r="B615" s="564"/>
      <c r="C615" s="564"/>
      <c r="D615" s="622"/>
      <c r="E615" s="564"/>
      <c r="F615" s="564"/>
      <c r="G615" s="564"/>
      <c r="H615" s="564"/>
      <c r="I615" s="564"/>
      <c r="J615" s="564"/>
      <c r="K615" s="564"/>
      <c r="L615" s="564"/>
      <c r="M615" s="564"/>
      <c r="N615" s="564"/>
      <c r="O615" s="564"/>
      <c r="P615" s="564"/>
      <c r="Q615" s="564"/>
      <c r="R615" s="564"/>
      <c r="S615" s="564"/>
      <c r="T615" s="564"/>
      <c r="U615" s="564"/>
      <c r="V615" s="564"/>
      <c r="W615" s="564"/>
      <c r="X615" s="564"/>
      <c r="Y615" s="564"/>
      <c r="Z615" s="564"/>
    </row>
    <row r="616">
      <c r="A616" s="564"/>
      <c r="B616" s="564"/>
      <c r="C616" s="564"/>
      <c r="D616" s="622"/>
      <c r="E616" s="564"/>
      <c r="F616" s="564"/>
      <c r="G616" s="564"/>
      <c r="H616" s="564"/>
      <c r="I616" s="564"/>
      <c r="J616" s="564"/>
      <c r="K616" s="564"/>
      <c r="L616" s="564"/>
      <c r="M616" s="564"/>
      <c r="N616" s="564"/>
      <c r="O616" s="564"/>
      <c r="P616" s="564"/>
      <c r="Q616" s="564"/>
      <c r="R616" s="564"/>
      <c r="S616" s="564"/>
      <c r="T616" s="564"/>
      <c r="U616" s="564"/>
      <c r="V616" s="564"/>
      <c r="W616" s="564"/>
      <c r="X616" s="564"/>
      <c r="Y616" s="564"/>
      <c r="Z616" s="564"/>
    </row>
    <row r="617">
      <c r="A617" s="564"/>
      <c r="B617" s="564"/>
      <c r="C617" s="564"/>
      <c r="D617" s="622"/>
      <c r="E617" s="564"/>
      <c r="F617" s="564"/>
      <c r="G617" s="564"/>
      <c r="H617" s="564"/>
      <c r="I617" s="564"/>
      <c r="J617" s="564"/>
      <c r="K617" s="564"/>
      <c r="L617" s="564"/>
      <c r="M617" s="564"/>
      <c r="N617" s="564"/>
      <c r="O617" s="564"/>
      <c r="P617" s="564"/>
      <c r="Q617" s="564"/>
      <c r="R617" s="564"/>
      <c r="S617" s="564"/>
      <c r="T617" s="564"/>
      <c r="U617" s="564"/>
      <c r="V617" s="564"/>
      <c r="W617" s="564"/>
      <c r="X617" s="564"/>
      <c r="Y617" s="564"/>
      <c r="Z617" s="564"/>
    </row>
    <row r="618">
      <c r="A618" s="564"/>
      <c r="B618" s="564"/>
      <c r="C618" s="564"/>
      <c r="D618" s="622"/>
      <c r="E618" s="564"/>
      <c r="F618" s="564"/>
      <c r="G618" s="564"/>
      <c r="H618" s="564"/>
      <c r="I618" s="564"/>
      <c r="J618" s="564"/>
      <c r="K618" s="564"/>
      <c r="L618" s="564"/>
      <c r="M618" s="564"/>
      <c r="N618" s="564"/>
      <c r="O618" s="564"/>
      <c r="P618" s="564"/>
      <c r="Q618" s="564"/>
      <c r="R618" s="564"/>
      <c r="S618" s="564"/>
      <c r="T618" s="564"/>
      <c r="U618" s="564"/>
      <c r="V618" s="564"/>
      <c r="W618" s="564"/>
      <c r="X618" s="564"/>
      <c r="Y618" s="564"/>
      <c r="Z618" s="564"/>
    </row>
    <row r="619">
      <c r="A619" s="564"/>
      <c r="B619" s="564"/>
      <c r="C619" s="564"/>
      <c r="D619" s="622"/>
      <c r="E619" s="564"/>
      <c r="F619" s="564"/>
      <c r="G619" s="564"/>
      <c r="H619" s="564"/>
      <c r="I619" s="564"/>
      <c r="J619" s="564"/>
      <c r="K619" s="564"/>
      <c r="L619" s="564"/>
      <c r="M619" s="564"/>
      <c r="N619" s="564"/>
      <c r="O619" s="564"/>
      <c r="P619" s="564"/>
      <c r="Q619" s="564"/>
      <c r="R619" s="564"/>
      <c r="S619" s="564"/>
      <c r="T619" s="564"/>
      <c r="U619" s="564"/>
      <c r="V619" s="564"/>
      <c r="W619" s="564"/>
      <c r="X619" s="564"/>
      <c r="Y619" s="564"/>
      <c r="Z619" s="564"/>
    </row>
    <row r="620">
      <c r="A620" s="564"/>
      <c r="B620" s="564"/>
      <c r="C620" s="564"/>
      <c r="D620" s="622"/>
      <c r="E620" s="564"/>
      <c r="F620" s="564"/>
      <c r="G620" s="564"/>
      <c r="H620" s="564"/>
      <c r="I620" s="564"/>
      <c r="J620" s="564"/>
      <c r="K620" s="564"/>
      <c r="L620" s="564"/>
      <c r="M620" s="564"/>
      <c r="N620" s="564"/>
      <c r="O620" s="564"/>
      <c r="P620" s="564"/>
      <c r="Q620" s="564"/>
      <c r="R620" s="564"/>
      <c r="S620" s="564"/>
      <c r="T620" s="564"/>
      <c r="U620" s="564"/>
      <c r="V620" s="564"/>
      <c r="W620" s="564"/>
      <c r="X620" s="564"/>
      <c r="Y620" s="564"/>
      <c r="Z620" s="564"/>
    </row>
    <row r="621">
      <c r="A621" s="564"/>
      <c r="B621" s="564"/>
      <c r="C621" s="564"/>
      <c r="D621" s="622"/>
      <c r="E621" s="564"/>
      <c r="F621" s="564"/>
      <c r="G621" s="564"/>
      <c r="H621" s="564"/>
      <c r="I621" s="564"/>
      <c r="J621" s="564"/>
      <c r="K621" s="564"/>
      <c r="L621" s="564"/>
      <c r="M621" s="564"/>
      <c r="N621" s="564"/>
      <c r="O621" s="564"/>
      <c r="P621" s="564"/>
      <c r="Q621" s="564"/>
      <c r="R621" s="564"/>
      <c r="S621" s="564"/>
      <c r="T621" s="564"/>
      <c r="U621" s="564"/>
      <c r="V621" s="564"/>
      <c r="W621" s="564"/>
      <c r="X621" s="564"/>
      <c r="Y621" s="564"/>
      <c r="Z621" s="564"/>
    </row>
    <row r="622">
      <c r="A622" s="564"/>
      <c r="B622" s="564"/>
      <c r="C622" s="564"/>
      <c r="D622" s="622"/>
      <c r="E622" s="564"/>
      <c r="F622" s="564"/>
      <c r="G622" s="564"/>
      <c r="H622" s="564"/>
      <c r="I622" s="564"/>
      <c r="J622" s="564"/>
      <c r="K622" s="564"/>
      <c r="L622" s="564"/>
      <c r="M622" s="564"/>
      <c r="N622" s="564"/>
      <c r="O622" s="564"/>
      <c r="P622" s="564"/>
      <c r="Q622" s="564"/>
      <c r="R622" s="564"/>
      <c r="S622" s="564"/>
      <c r="T622" s="564"/>
      <c r="U622" s="564"/>
      <c r="V622" s="564"/>
      <c r="W622" s="564"/>
      <c r="X622" s="564"/>
      <c r="Y622" s="564"/>
      <c r="Z622" s="564"/>
    </row>
    <row r="623">
      <c r="A623" s="564"/>
      <c r="B623" s="564"/>
      <c r="C623" s="564"/>
      <c r="D623" s="622"/>
      <c r="E623" s="564"/>
      <c r="F623" s="564"/>
      <c r="G623" s="564"/>
      <c r="H623" s="564"/>
      <c r="I623" s="564"/>
      <c r="J623" s="564"/>
      <c r="K623" s="564"/>
      <c r="L623" s="564"/>
      <c r="M623" s="564"/>
      <c r="N623" s="564"/>
      <c r="O623" s="564"/>
      <c r="P623" s="564"/>
      <c r="Q623" s="564"/>
      <c r="R623" s="564"/>
      <c r="S623" s="564"/>
      <c r="T623" s="564"/>
      <c r="U623" s="564"/>
      <c r="V623" s="564"/>
      <c r="W623" s="564"/>
      <c r="X623" s="564"/>
      <c r="Y623" s="564"/>
      <c r="Z623" s="564"/>
    </row>
    <row r="624">
      <c r="A624" s="564"/>
      <c r="B624" s="564"/>
      <c r="C624" s="564"/>
      <c r="D624" s="622"/>
      <c r="E624" s="564"/>
      <c r="F624" s="564"/>
      <c r="G624" s="564"/>
      <c r="H624" s="564"/>
      <c r="I624" s="564"/>
      <c r="J624" s="564"/>
      <c r="K624" s="564"/>
      <c r="L624" s="564"/>
      <c r="M624" s="564"/>
      <c r="N624" s="564"/>
      <c r="O624" s="564"/>
      <c r="P624" s="564"/>
      <c r="Q624" s="564"/>
      <c r="R624" s="564"/>
      <c r="S624" s="564"/>
      <c r="T624" s="564"/>
      <c r="U624" s="564"/>
      <c r="V624" s="564"/>
      <c r="W624" s="564"/>
      <c r="X624" s="564"/>
      <c r="Y624" s="564"/>
      <c r="Z624" s="564"/>
    </row>
    <row r="625">
      <c r="A625" s="564"/>
      <c r="B625" s="564"/>
      <c r="C625" s="564"/>
      <c r="D625" s="622"/>
      <c r="E625" s="564"/>
      <c r="F625" s="564"/>
      <c r="G625" s="564"/>
      <c r="H625" s="564"/>
      <c r="I625" s="564"/>
      <c r="J625" s="564"/>
      <c r="K625" s="564"/>
      <c r="L625" s="564"/>
      <c r="M625" s="564"/>
      <c r="N625" s="564"/>
      <c r="O625" s="564"/>
      <c r="P625" s="564"/>
      <c r="Q625" s="564"/>
      <c r="R625" s="564"/>
      <c r="S625" s="564"/>
      <c r="T625" s="564"/>
      <c r="U625" s="564"/>
      <c r="V625" s="564"/>
      <c r="W625" s="564"/>
      <c r="X625" s="564"/>
      <c r="Y625" s="564"/>
      <c r="Z625" s="564"/>
    </row>
    <row r="626">
      <c r="A626" s="564"/>
      <c r="B626" s="564"/>
      <c r="C626" s="564"/>
      <c r="D626" s="622"/>
      <c r="E626" s="564"/>
      <c r="F626" s="564"/>
      <c r="G626" s="564"/>
      <c r="H626" s="564"/>
      <c r="I626" s="564"/>
      <c r="J626" s="564"/>
      <c r="K626" s="564"/>
      <c r="L626" s="564"/>
      <c r="M626" s="564"/>
      <c r="N626" s="564"/>
      <c r="O626" s="564"/>
      <c r="P626" s="564"/>
      <c r="Q626" s="564"/>
      <c r="R626" s="564"/>
      <c r="S626" s="564"/>
      <c r="T626" s="564"/>
      <c r="U626" s="564"/>
      <c r="V626" s="564"/>
      <c r="W626" s="564"/>
      <c r="X626" s="564"/>
      <c r="Y626" s="564"/>
      <c r="Z626" s="564"/>
    </row>
    <row r="627">
      <c r="A627" s="564"/>
      <c r="B627" s="564"/>
      <c r="C627" s="564"/>
      <c r="D627" s="622"/>
      <c r="E627" s="564"/>
      <c r="F627" s="564"/>
      <c r="G627" s="564"/>
      <c r="H627" s="564"/>
      <c r="I627" s="564"/>
      <c r="J627" s="564"/>
      <c r="K627" s="564"/>
      <c r="L627" s="564"/>
      <c r="M627" s="564"/>
      <c r="N627" s="564"/>
      <c r="O627" s="564"/>
      <c r="P627" s="564"/>
      <c r="Q627" s="564"/>
      <c r="R627" s="564"/>
      <c r="S627" s="564"/>
      <c r="T627" s="564"/>
      <c r="U627" s="564"/>
      <c r="V627" s="564"/>
      <c r="W627" s="564"/>
      <c r="X627" s="564"/>
      <c r="Y627" s="564"/>
      <c r="Z627" s="564"/>
    </row>
    <row r="628">
      <c r="A628" s="564"/>
      <c r="B628" s="564"/>
      <c r="C628" s="564"/>
      <c r="D628" s="622"/>
      <c r="E628" s="564"/>
      <c r="F628" s="564"/>
      <c r="G628" s="564"/>
      <c r="H628" s="564"/>
      <c r="I628" s="564"/>
      <c r="J628" s="564"/>
      <c r="K628" s="564"/>
      <c r="L628" s="564"/>
      <c r="M628" s="564"/>
      <c r="N628" s="564"/>
      <c r="O628" s="564"/>
      <c r="P628" s="564"/>
      <c r="Q628" s="564"/>
      <c r="R628" s="564"/>
      <c r="S628" s="564"/>
      <c r="T628" s="564"/>
      <c r="U628" s="564"/>
      <c r="V628" s="564"/>
      <c r="W628" s="564"/>
      <c r="X628" s="564"/>
      <c r="Y628" s="564"/>
      <c r="Z628" s="564"/>
    </row>
    <row r="629">
      <c r="A629" s="564"/>
      <c r="B629" s="564"/>
      <c r="C629" s="564"/>
      <c r="D629" s="622"/>
      <c r="E629" s="564"/>
      <c r="F629" s="564"/>
      <c r="G629" s="564"/>
      <c r="H629" s="564"/>
      <c r="I629" s="564"/>
      <c r="J629" s="564"/>
      <c r="K629" s="564"/>
      <c r="L629" s="564"/>
      <c r="M629" s="564"/>
      <c r="N629" s="564"/>
      <c r="O629" s="564"/>
      <c r="P629" s="564"/>
      <c r="Q629" s="564"/>
      <c r="R629" s="564"/>
      <c r="S629" s="564"/>
      <c r="T629" s="564"/>
      <c r="U629" s="564"/>
      <c r="V629" s="564"/>
      <c r="W629" s="564"/>
      <c r="X629" s="564"/>
      <c r="Y629" s="564"/>
      <c r="Z629" s="564"/>
    </row>
    <row r="630">
      <c r="A630" s="564"/>
      <c r="B630" s="564"/>
      <c r="C630" s="564"/>
      <c r="D630" s="622"/>
      <c r="E630" s="564"/>
      <c r="F630" s="564"/>
      <c r="G630" s="564"/>
      <c r="H630" s="564"/>
      <c r="I630" s="564"/>
      <c r="J630" s="564"/>
      <c r="K630" s="564"/>
      <c r="L630" s="564"/>
      <c r="M630" s="564"/>
      <c r="N630" s="564"/>
      <c r="O630" s="564"/>
      <c r="P630" s="564"/>
      <c r="Q630" s="564"/>
      <c r="R630" s="564"/>
      <c r="S630" s="564"/>
      <c r="T630" s="564"/>
      <c r="U630" s="564"/>
      <c r="V630" s="564"/>
      <c r="W630" s="564"/>
      <c r="X630" s="564"/>
      <c r="Y630" s="564"/>
      <c r="Z630" s="564"/>
    </row>
    <row r="631">
      <c r="A631" s="564"/>
      <c r="B631" s="564"/>
      <c r="C631" s="564"/>
      <c r="D631" s="622"/>
      <c r="E631" s="564"/>
      <c r="F631" s="564"/>
      <c r="G631" s="564"/>
      <c r="H631" s="564"/>
      <c r="I631" s="564"/>
      <c r="J631" s="564"/>
      <c r="K631" s="564"/>
      <c r="L631" s="564"/>
      <c r="M631" s="564"/>
      <c r="N631" s="564"/>
      <c r="O631" s="564"/>
      <c r="P631" s="564"/>
      <c r="Q631" s="564"/>
      <c r="R631" s="564"/>
      <c r="S631" s="564"/>
      <c r="T631" s="564"/>
      <c r="U631" s="564"/>
      <c r="V631" s="564"/>
      <c r="W631" s="564"/>
      <c r="X631" s="564"/>
      <c r="Y631" s="564"/>
      <c r="Z631" s="564"/>
    </row>
    <row r="632">
      <c r="A632" s="564"/>
      <c r="B632" s="564"/>
      <c r="C632" s="564"/>
      <c r="D632" s="622"/>
      <c r="E632" s="564"/>
      <c r="F632" s="564"/>
      <c r="G632" s="564"/>
      <c r="H632" s="564"/>
      <c r="I632" s="564"/>
      <c r="J632" s="564"/>
      <c r="K632" s="564"/>
      <c r="L632" s="564"/>
      <c r="M632" s="564"/>
      <c r="N632" s="564"/>
      <c r="O632" s="564"/>
      <c r="P632" s="564"/>
      <c r="Q632" s="564"/>
      <c r="R632" s="564"/>
      <c r="S632" s="564"/>
      <c r="T632" s="564"/>
      <c r="U632" s="564"/>
      <c r="V632" s="564"/>
      <c r="W632" s="564"/>
      <c r="X632" s="564"/>
      <c r="Y632" s="564"/>
      <c r="Z632" s="564"/>
    </row>
    <row r="633">
      <c r="A633" s="564"/>
      <c r="B633" s="564"/>
      <c r="C633" s="564"/>
      <c r="D633" s="622"/>
      <c r="E633" s="564"/>
      <c r="F633" s="564"/>
      <c r="G633" s="564"/>
      <c r="H633" s="564"/>
      <c r="I633" s="564"/>
      <c r="J633" s="564"/>
      <c r="K633" s="564"/>
      <c r="L633" s="564"/>
      <c r="M633" s="564"/>
      <c r="N633" s="564"/>
      <c r="O633" s="564"/>
      <c r="P633" s="564"/>
      <c r="Q633" s="564"/>
      <c r="R633" s="564"/>
      <c r="S633" s="564"/>
      <c r="T633" s="564"/>
      <c r="U633" s="564"/>
      <c r="V633" s="564"/>
      <c r="W633" s="564"/>
      <c r="X633" s="564"/>
      <c r="Y633" s="564"/>
      <c r="Z633" s="564"/>
    </row>
    <row r="634">
      <c r="A634" s="564"/>
      <c r="B634" s="564"/>
      <c r="C634" s="564"/>
      <c r="D634" s="622"/>
      <c r="E634" s="564"/>
      <c r="F634" s="564"/>
      <c r="G634" s="564"/>
      <c r="H634" s="564"/>
      <c r="I634" s="564"/>
      <c r="J634" s="564"/>
      <c r="K634" s="564"/>
      <c r="L634" s="564"/>
      <c r="M634" s="564"/>
      <c r="N634" s="564"/>
      <c r="O634" s="564"/>
      <c r="P634" s="564"/>
      <c r="Q634" s="564"/>
      <c r="R634" s="564"/>
      <c r="S634" s="564"/>
      <c r="T634" s="564"/>
      <c r="U634" s="564"/>
      <c r="V634" s="564"/>
      <c r="W634" s="564"/>
      <c r="X634" s="564"/>
      <c r="Y634" s="564"/>
      <c r="Z634" s="564"/>
    </row>
    <row r="635">
      <c r="A635" s="564"/>
      <c r="B635" s="564"/>
      <c r="C635" s="564"/>
      <c r="D635" s="622"/>
      <c r="E635" s="564"/>
      <c r="F635" s="564"/>
      <c r="G635" s="564"/>
      <c r="H635" s="564"/>
      <c r="I635" s="564"/>
      <c r="J635" s="564"/>
      <c r="K635" s="564"/>
      <c r="L635" s="564"/>
      <c r="M635" s="564"/>
      <c r="N635" s="564"/>
      <c r="O635" s="564"/>
      <c r="P635" s="564"/>
      <c r="Q635" s="564"/>
      <c r="R635" s="564"/>
      <c r="S635" s="564"/>
      <c r="T635" s="564"/>
      <c r="U635" s="564"/>
      <c r="V635" s="564"/>
      <c r="W635" s="564"/>
      <c r="X635" s="564"/>
      <c r="Y635" s="564"/>
      <c r="Z635" s="564"/>
    </row>
    <row r="636">
      <c r="A636" s="564"/>
      <c r="B636" s="564"/>
      <c r="C636" s="564"/>
      <c r="D636" s="622"/>
      <c r="E636" s="564"/>
      <c r="F636" s="564"/>
      <c r="G636" s="564"/>
      <c r="H636" s="564"/>
      <c r="I636" s="564"/>
      <c r="J636" s="564"/>
      <c r="K636" s="564"/>
      <c r="L636" s="564"/>
      <c r="M636" s="564"/>
      <c r="N636" s="564"/>
      <c r="O636" s="564"/>
      <c r="P636" s="564"/>
      <c r="Q636" s="564"/>
      <c r="R636" s="564"/>
      <c r="S636" s="564"/>
      <c r="T636" s="564"/>
      <c r="U636" s="564"/>
      <c r="V636" s="564"/>
      <c r="W636" s="564"/>
      <c r="X636" s="564"/>
      <c r="Y636" s="564"/>
      <c r="Z636" s="564"/>
    </row>
    <row r="637">
      <c r="A637" s="564"/>
      <c r="B637" s="564"/>
      <c r="C637" s="564"/>
      <c r="D637" s="622"/>
      <c r="E637" s="564"/>
      <c r="F637" s="564"/>
      <c r="G637" s="564"/>
      <c r="H637" s="564"/>
      <c r="I637" s="564"/>
      <c r="J637" s="564"/>
      <c r="K637" s="564"/>
      <c r="L637" s="564"/>
      <c r="M637" s="564"/>
      <c r="N637" s="564"/>
      <c r="O637" s="564"/>
      <c r="P637" s="564"/>
      <c r="Q637" s="564"/>
      <c r="R637" s="564"/>
      <c r="S637" s="564"/>
      <c r="T637" s="564"/>
      <c r="U637" s="564"/>
      <c r="V637" s="564"/>
      <c r="W637" s="564"/>
      <c r="X637" s="564"/>
      <c r="Y637" s="564"/>
      <c r="Z637" s="564"/>
    </row>
    <row r="638">
      <c r="A638" s="564"/>
      <c r="B638" s="564"/>
      <c r="C638" s="564"/>
      <c r="D638" s="622"/>
      <c r="E638" s="564"/>
      <c r="F638" s="564"/>
      <c r="G638" s="564"/>
      <c r="H638" s="564"/>
      <c r="I638" s="564"/>
      <c r="J638" s="564"/>
      <c r="K638" s="564"/>
      <c r="L638" s="564"/>
      <c r="M638" s="564"/>
      <c r="N638" s="564"/>
      <c r="O638" s="564"/>
      <c r="P638" s="564"/>
      <c r="Q638" s="564"/>
      <c r="R638" s="564"/>
      <c r="S638" s="564"/>
      <c r="T638" s="564"/>
      <c r="U638" s="564"/>
      <c r="V638" s="564"/>
      <c r="W638" s="564"/>
      <c r="X638" s="564"/>
      <c r="Y638" s="564"/>
      <c r="Z638" s="564"/>
    </row>
    <row r="639">
      <c r="A639" s="564"/>
      <c r="B639" s="564"/>
      <c r="C639" s="564"/>
      <c r="D639" s="622"/>
      <c r="E639" s="564"/>
      <c r="F639" s="564"/>
      <c r="G639" s="564"/>
      <c r="H639" s="564"/>
      <c r="I639" s="564"/>
      <c r="J639" s="564"/>
      <c r="K639" s="564"/>
      <c r="L639" s="564"/>
      <c r="M639" s="564"/>
      <c r="N639" s="564"/>
      <c r="O639" s="564"/>
      <c r="P639" s="564"/>
      <c r="Q639" s="564"/>
      <c r="R639" s="564"/>
      <c r="S639" s="564"/>
      <c r="T639" s="564"/>
      <c r="U639" s="564"/>
      <c r="V639" s="564"/>
      <c r="W639" s="564"/>
      <c r="X639" s="564"/>
      <c r="Y639" s="564"/>
      <c r="Z639" s="564"/>
    </row>
    <row r="640">
      <c r="A640" s="564"/>
      <c r="B640" s="564"/>
      <c r="C640" s="564"/>
      <c r="D640" s="622"/>
      <c r="E640" s="564"/>
      <c r="F640" s="564"/>
      <c r="G640" s="564"/>
      <c r="H640" s="564"/>
      <c r="I640" s="564"/>
      <c r="J640" s="564"/>
      <c r="K640" s="564"/>
      <c r="L640" s="564"/>
      <c r="M640" s="564"/>
      <c r="N640" s="564"/>
      <c r="O640" s="564"/>
      <c r="P640" s="564"/>
      <c r="Q640" s="564"/>
      <c r="R640" s="564"/>
      <c r="S640" s="564"/>
      <c r="T640" s="564"/>
      <c r="U640" s="564"/>
      <c r="V640" s="564"/>
      <c r="W640" s="564"/>
      <c r="X640" s="564"/>
      <c r="Y640" s="564"/>
      <c r="Z640" s="564"/>
    </row>
    <row r="641">
      <c r="A641" s="564"/>
      <c r="B641" s="564"/>
      <c r="C641" s="564"/>
      <c r="D641" s="622"/>
      <c r="E641" s="564"/>
      <c r="F641" s="564"/>
      <c r="G641" s="564"/>
      <c r="H641" s="564"/>
      <c r="I641" s="564"/>
      <c r="J641" s="564"/>
      <c r="K641" s="564"/>
      <c r="L641" s="564"/>
      <c r="M641" s="564"/>
      <c r="N641" s="564"/>
      <c r="O641" s="564"/>
      <c r="P641" s="564"/>
      <c r="Q641" s="564"/>
      <c r="R641" s="564"/>
      <c r="S641" s="564"/>
      <c r="T641" s="564"/>
      <c r="U641" s="564"/>
      <c r="V641" s="564"/>
      <c r="W641" s="564"/>
      <c r="X641" s="564"/>
      <c r="Y641" s="564"/>
      <c r="Z641" s="564"/>
    </row>
    <row r="642">
      <c r="A642" s="564"/>
      <c r="B642" s="564"/>
      <c r="C642" s="564"/>
      <c r="D642" s="622"/>
      <c r="E642" s="564"/>
      <c r="F642" s="564"/>
      <c r="G642" s="564"/>
      <c r="H642" s="564"/>
      <c r="I642" s="564"/>
      <c r="J642" s="564"/>
      <c r="K642" s="564"/>
      <c r="L642" s="564"/>
      <c r="M642" s="564"/>
      <c r="N642" s="564"/>
      <c r="O642" s="564"/>
      <c r="P642" s="564"/>
      <c r="Q642" s="564"/>
      <c r="R642" s="564"/>
      <c r="S642" s="564"/>
      <c r="T642" s="564"/>
      <c r="U642" s="564"/>
      <c r="V642" s="564"/>
      <c r="W642" s="564"/>
      <c r="X642" s="564"/>
      <c r="Y642" s="564"/>
      <c r="Z642" s="564"/>
    </row>
    <row r="643">
      <c r="A643" s="564"/>
      <c r="B643" s="564"/>
      <c r="C643" s="564"/>
      <c r="D643" s="622"/>
      <c r="E643" s="564"/>
      <c r="F643" s="564"/>
      <c r="G643" s="564"/>
      <c r="H643" s="564"/>
      <c r="I643" s="564"/>
      <c r="J643" s="564"/>
      <c r="K643" s="564"/>
      <c r="L643" s="564"/>
      <c r="M643" s="564"/>
      <c r="N643" s="564"/>
      <c r="O643" s="564"/>
      <c r="P643" s="564"/>
      <c r="Q643" s="564"/>
      <c r="R643" s="564"/>
      <c r="S643" s="564"/>
      <c r="T643" s="564"/>
      <c r="U643" s="564"/>
      <c r="V643" s="564"/>
      <c r="W643" s="564"/>
      <c r="X643" s="564"/>
      <c r="Y643" s="564"/>
      <c r="Z643" s="564"/>
    </row>
    <row r="644">
      <c r="A644" s="564"/>
      <c r="B644" s="564"/>
      <c r="C644" s="564"/>
      <c r="D644" s="622"/>
      <c r="E644" s="564"/>
      <c r="F644" s="564"/>
      <c r="G644" s="564"/>
      <c r="H644" s="564"/>
      <c r="I644" s="564"/>
      <c r="J644" s="564"/>
      <c r="K644" s="564"/>
      <c r="L644" s="564"/>
      <c r="M644" s="564"/>
      <c r="N644" s="564"/>
      <c r="O644" s="564"/>
      <c r="P644" s="564"/>
      <c r="Q644" s="564"/>
      <c r="R644" s="564"/>
      <c r="S644" s="564"/>
      <c r="T644" s="564"/>
      <c r="U644" s="564"/>
      <c r="V644" s="564"/>
      <c r="W644" s="564"/>
      <c r="X644" s="564"/>
      <c r="Y644" s="564"/>
      <c r="Z644" s="564"/>
    </row>
    <row r="645">
      <c r="A645" s="564"/>
      <c r="B645" s="564"/>
      <c r="C645" s="564"/>
      <c r="D645" s="622"/>
      <c r="E645" s="564"/>
      <c r="F645" s="564"/>
      <c r="G645" s="564"/>
      <c r="H645" s="564"/>
      <c r="I645" s="564"/>
      <c r="J645" s="564"/>
      <c r="K645" s="564"/>
      <c r="L645" s="564"/>
      <c r="M645" s="564"/>
      <c r="N645" s="564"/>
      <c r="O645" s="564"/>
      <c r="P645" s="564"/>
      <c r="Q645" s="564"/>
      <c r="R645" s="564"/>
      <c r="S645" s="564"/>
      <c r="T645" s="564"/>
      <c r="U645" s="564"/>
      <c r="V645" s="564"/>
      <c r="W645" s="564"/>
      <c r="X645" s="564"/>
      <c r="Y645" s="564"/>
      <c r="Z645" s="564"/>
    </row>
    <row r="646">
      <c r="A646" s="564"/>
      <c r="B646" s="564"/>
      <c r="C646" s="564"/>
      <c r="D646" s="622"/>
      <c r="E646" s="564"/>
      <c r="F646" s="564"/>
      <c r="G646" s="564"/>
      <c r="H646" s="564"/>
      <c r="I646" s="564"/>
      <c r="J646" s="564"/>
      <c r="K646" s="564"/>
      <c r="L646" s="564"/>
      <c r="M646" s="564"/>
      <c r="N646" s="564"/>
      <c r="O646" s="564"/>
      <c r="P646" s="564"/>
      <c r="Q646" s="564"/>
      <c r="R646" s="564"/>
      <c r="S646" s="564"/>
      <c r="T646" s="564"/>
      <c r="U646" s="564"/>
      <c r="V646" s="564"/>
      <c r="W646" s="564"/>
      <c r="X646" s="564"/>
      <c r="Y646" s="564"/>
      <c r="Z646" s="564"/>
    </row>
    <row r="647">
      <c r="A647" s="564"/>
      <c r="B647" s="564"/>
      <c r="C647" s="564"/>
      <c r="D647" s="622"/>
      <c r="E647" s="564"/>
      <c r="F647" s="564"/>
      <c r="G647" s="564"/>
      <c r="H647" s="564"/>
      <c r="I647" s="564"/>
      <c r="J647" s="564"/>
      <c r="K647" s="564"/>
      <c r="L647" s="564"/>
      <c r="M647" s="564"/>
      <c r="N647" s="564"/>
      <c r="O647" s="564"/>
      <c r="P647" s="564"/>
      <c r="Q647" s="564"/>
      <c r="R647" s="564"/>
      <c r="S647" s="564"/>
      <c r="T647" s="564"/>
      <c r="U647" s="564"/>
      <c r="V647" s="564"/>
      <c r="W647" s="564"/>
      <c r="X647" s="564"/>
      <c r="Y647" s="564"/>
      <c r="Z647" s="564"/>
    </row>
    <row r="648">
      <c r="A648" s="564"/>
      <c r="B648" s="564"/>
      <c r="C648" s="564"/>
      <c r="D648" s="622"/>
      <c r="E648" s="564"/>
      <c r="F648" s="564"/>
      <c r="G648" s="564"/>
      <c r="H648" s="564"/>
      <c r="I648" s="564"/>
      <c r="J648" s="564"/>
      <c r="K648" s="564"/>
      <c r="L648" s="564"/>
      <c r="M648" s="564"/>
      <c r="N648" s="564"/>
      <c r="O648" s="564"/>
      <c r="P648" s="564"/>
      <c r="Q648" s="564"/>
      <c r="R648" s="564"/>
      <c r="S648" s="564"/>
      <c r="T648" s="564"/>
      <c r="U648" s="564"/>
      <c r="V648" s="564"/>
      <c r="W648" s="564"/>
      <c r="X648" s="564"/>
      <c r="Y648" s="564"/>
      <c r="Z648" s="564"/>
    </row>
    <row r="649">
      <c r="A649" s="564"/>
      <c r="B649" s="564"/>
      <c r="C649" s="564"/>
      <c r="D649" s="622"/>
      <c r="E649" s="564"/>
      <c r="F649" s="564"/>
      <c r="G649" s="564"/>
      <c r="H649" s="564"/>
      <c r="I649" s="564"/>
      <c r="J649" s="564"/>
      <c r="K649" s="564"/>
      <c r="L649" s="564"/>
      <c r="M649" s="564"/>
      <c r="N649" s="564"/>
      <c r="O649" s="564"/>
      <c r="P649" s="564"/>
      <c r="Q649" s="564"/>
      <c r="R649" s="564"/>
      <c r="S649" s="564"/>
      <c r="T649" s="564"/>
      <c r="U649" s="564"/>
      <c r="V649" s="564"/>
      <c r="W649" s="564"/>
      <c r="X649" s="564"/>
      <c r="Y649" s="564"/>
      <c r="Z649" s="564"/>
    </row>
    <row r="650">
      <c r="A650" s="564"/>
      <c r="B650" s="564"/>
      <c r="C650" s="564"/>
      <c r="D650" s="622"/>
      <c r="E650" s="564"/>
      <c r="F650" s="564"/>
      <c r="G650" s="564"/>
      <c r="H650" s="564"/>
      <c r="I650" s="564"/>
      <c r="J650" s="564"/>
      <c r="K650" s="564"/>
      <c r="L650" s="564"/>
      <c r="M650" s="564"/>
      <c r="N650" s="564"/>
      <c r="O650" s="564"/>
      <c r="P650" s="564"/>
      <c r="Q650" s="564"/>
      <c r="R650" s="564"/>
      <c r="S650" s="564"/>
      <c r="T650" s="564"/>
      <c r="U650" s="564"/>
      <c r="V650" s="564"/>
      <c r="W650" s="564"/>
      <c r="X650" s="564"/>
      <c r="Y650" s="564"/>
      <c r="Z650" s="564"/>
    </row>
    <row r="651">
      <c r="A651" s="564"/>
      <c r="B651" s="564"/>
      <c r="C651" s="564"/>
      <c r="D651" s="622"/>
      <c r="E651" s="564"/>
      <c r="F651" s="564"/>
      <c r="G651" s="564"/>
      <c r="H651" s="564"/>
      <c r="I651" s="564"/>
      <c r="J651" s="564"/>
      <c r="K651" s="564"/>
      <c r="L651" s="564"/>
      <c r="M651" s="564"/>
      <c r="N651" s="564"/>
      <c r="O651" s="564"/>
      <c r="P651" s="564"/>
      <c r="Q651" s="564"/>
      <c r="R651" s="564"/>
      <c r="S651" s="564"/>
      <c r="T651" s="564"/>
      <c r="U651" s="564"/>
      <c r="V651" s="564"/>
      <c r="W651" s="564"/>
      <c r="X651" s="564"/>
      <c r="Y651" s="564"/>
      <c r="Z651" s="564"/>
    </row>
    <row r="652">
      <c r="A652" s="564"/>
      <c r="B652" s="564"/>
      <c r="C652" s="564"/>
      <c r="D652" s="622"/>
      <c r="E652" s="564"/>
      <c r="F652" s="564"/>
      <c r="G652" s="564"/>
      <c r="H652" s="564"/>
      <c r="I652" s="564"/>
      <c r="J652" s="564"/>
      <c r="K652" s="564"/>
      <c r="L652" s="564"/>
      <c r="M652" s="564"/>
      <c r="N652" s="564"/>
      <c r="O652" s="564"/>
      <c r="P652" s="564"/>
      <c r="Q652" s="564"/>
      <c r="R652" s="564"/>
      <c r="S652" s="564"/>
      <c r="T652" s="564"/>
      <c r="U652" s="564"/>
      <c r="V652" s="564"/>
      <c r="W652" s="564"/>
      <c r="X652" s="564"/>
      <c r="Y652" s="564"/>
      <c r="Z652" s="564"/>
    </row>
    <row r="653">
      <c r="A653" s="564"/>
      <c r="B653" s="564"/>
      <c r="C653" s="564"/>
      <c r="D653" s="622"/>
      <c r="E653" s="564"/>
      <c r="F653" s="564"/>
      <c r="G653" s="564"/>
      <c r="H653" s="564"/>
      <c r="I653" s="564"/>
      <c r="J653" s="564"/>
      <c r="K653" s="564"/>
      <c r="L653" s="564"/>
      <c r="M653" s="564"/>
      <c r="N653" s="564"/>
      <c r="O653" s="564"/>
      <c r="P653" s="564"/>
      <c r="Q653" s="564"/>
      <c r="R653" s="564"/>
      <c r="S653" s="564"/>
      <c r="T653" s="564"/>
      <c r="U653" s="564"/>
      <c r="V653" s="564"/>
      <c r="W653" s="564"/>
      <c r="X653" s="564"/>
      <c r="Y653" s="564"/>
      <c r="Z653" s="564"/>
    </row>
    <row r="654">
      <c r="A654" s="564"/>
      <c r="B654" s="564"/>
      <c r="C654" s="564"/>
      <c r="D654" s="622"/>
      <c r="E654" s="564"/>
      <c r="F654" s="564"/>
      <c r="G654" s="564"/>
      <c r="H654" s="564"/>
      <c r="I654" s="564"/>
      <c r="J654" s="564"/>
      <c r="K654" s="564"/>
      <c r="L654" s="564"/>
      <c r="M654" s="564"/>
      <c r="N654" s="564"/>
      <c r="O654" s="564"/>
      <c r="P654" s="564"/>
      <c r="Q654" s="564"/>
      <c r="R654" s="564"/>
      <c r="S654" s="564"/>
      <c r="T654" s="564"/>
      <c r="U654" s="564"/>
      <c r="V654" s="564"/>
      <c r="W654" s="564"/>
      <c r="X654" s="564"/>
      <c r="Y654" s="564"/>
      <c r="Z654" s="564"/>
    </row>
    <row r="655">
      <c r="A655" s="564"/>
      <c r="B655" s="564"/>
      <c r="C655" s="564"/>
      <c r="D655" s="622"/>
      <c r="E655" s="564"/>
      <c r="F655" s="564"/>
      <c r="G655" s="564"/>
      <c r="H655" s="564"/>
      <c r="I655" s="564"/>
      <c r="J655" s="564"/>
      <c r="K655" s="564"/>
      <c r="L655" s="564"/>
      <c r="M655" s="564"/>
      <c r="N655" s="564"/>
      <c r="O655" s="564"/>
      <c r="P655" s="564"/>
      <c r="Q655" s="564"/>
      <c r="R655" s="564"/>
      <c r="S655" s="564"/>
      <c r="T655" s="564"/>
      <c r="U655" s="564"/>
      <c r="V655" s="564"/>
      <c r="W655" s="564"/>
      <c r="X655" s="564"/>
      <c r="Y655" s="564"/>
      <c r="Z655" s="564"/>
    </row>
    <row r="656">
      <c r="A656" s="564"/>
      <c r="B656" s="564"/>
      <c r="C656" s="564"/>
      <c r="D656" s="622"/>
      <c r="E656" s="564"/>
      <c r="F656" s="564"/>
      <c r="G656" s="564"/>
      <c r="H656" s="564"/>
      <c r="I656" s="564"/>
      <c r="J656" s="564"/>
      <c r="K656" s="564"/>
      <c r="L656" s="564"/>
      <c r="M656" s="564"/>
      <c r="N656" s="564"/>
      <c r="O656" s="564"/>
      <c r="P656" s="564"/>
      <c r="Q656" s="564"/>
      <c r="R656" s="564"/>
      <c r="S656" s="564"/>
      <c r="T656" s="564"/>
      <c r="U656" s="564"/>
      <c r="V656" s="564"/>
      <c r="W656" s="564"/>
      <c r="X656" s="564"/>
      <c r="Y656" s="564"/>
      <c r="Z656" s="564"/>
    </row>
    <row r="657">
      <c r="A657" s="564"/>
      <c r="B657" s="564"/>
      <c r="C657" s="564"/>
      <c r="D657" s="622"/>
      <c r="E657" s="564"/>
      <c r="F657" s="564"/>
      <c r="G657" s="564"/>
      <c r="H657" s="564"/>
      <c r="I657" s="564"/>
      <c r="J657" s="564"/>
      <c r="K657" s="564"/>
      <c r="L657" s="564"/>
      <c r="M657" s="564"/>
      <c r="N657" s="564"/>
      <c r="O657" s="564"/>
      <c r="P657" s="564"/>
      <c r="Q657" s="564"/>
      <c r="R657" s="564"/>
      <c r="S657" s="564"/>
      <c r="T657" s="564"/>
      <c r="U657" s="564"/>
      <c r="V657" s="564"/>
      <c r="W657" s="564"/>
      <c r="X657" s="564"/>
      <c r="Y657" s="564"/>
      <c r="Z657" s="564"/>
    </row>
    <row r="658">
      <c r="A658" s="564"/>
      <c r="B658" s="564"/>
      <c r="C658" s="564"/>
      <c r="D658" s="622"/>
      <c r="E658" s="564"/>
      <c r="F658" s="564"/>
      <c r="G658" s="564"/>
      <c r="H658" s="564"/>
      <c r="I658" s="564"/>
      <c r="J658" s="564"/>
      <c r="K658" s="564"/>
      <c r="L658" s="564"/>
      <c r="M658" s="564"/>
      <c r="N658" s="564"/>
      <c r="O658" s="564"/>
      <c r="P658" s="564"/>
      <c r="Q658" s="564"/>
      <c r="R658" s="564"/>
      <c r="S658" s="564"/>
      <c r="T658" s="564"/>
      <c r="U658" s="564"/>
      <c r="V658" s="564"/>
      <c r="W658" s="564"/>
      <c r="X658" s="564"/>
      <c r="Y658" s="564"/>
      <c r="Z658" s="564"/>
    </row>
    <row r="659">
      <c r="A659" s="564"/>
      <c r="B659" s="564"/>
      <c r="C659" s="564"/>
      <c r="D659" s="622"/>
      <c r="E659" s="564"/>
      <c r="F659" s="564"/>
      <c r="G659" s="564"/>
      <c r="H659" s="564"/>
      <c r="I659" s="564"/>
      <c r="J659" s="564"/>
      <c r="K659" s="564"/>
      <c r="L659" s="564"/>
      <c r="M659" s="564"/>
      <c r="N659" s="564"/>
      <c r="O659" s="564"/>
      <c r="P659" s="564"/>
      <c r="Q659" s="564"/>
      <c r="R659" s="564"/>
      <c r="S659" s="564"/>
      <c r="T659" s="564"/>
      <c r="U659" s="564"/>
      <c r="V659" s="564"/>
      <c r="W659" s="564"/>
      <c r="X659" s="564"/>
      <c r="Y659" s="564"/>
      <c r="Z659" s="564"/>
    </row>
    <row r="660">
      <c r="A660" s="564"/>
      <c r="B660" s="564"/>
      <c r="C660" s="564"/>
      <c r="D660" s="622"/>
      <c r="E660" s="564"/>
      <c r="F660" s="564"/>
      <c r="G660" s="564"/>
      <c r="H660" s="564"/>
      <c r="I660" s="564"/>
      <c r="J660" s="564"/>
      <c r="K660" s="564"/>
      <c r="L660" s="564"/>
      <c r="M660" s="564"/>
      <c r="N660" s="564"/>
      <c r="O660" s="564"/>
      <c r="P660" s="564"/>
      <c r="Q660" s="564"/>
      <c r="R660" s="564"/>
      <c r="S660" s="564"/>
      <c r="T660" s="564"/>
      <c r="U660" s="564"/>
      <c r="V660" s="564"/>
      <c r="W660" s="564"/>
      <c r="X660" s="564"/>
      <c r="Y660" s="564"/>
      <c r="Z660" s="564"/>
    </row>
    <row r="661">
      <c r="A661" s="564"/>
      <c r="B661" s="564"/>
      <c r="C661" s="564"/>
      <c r="D661" s="622"/>
      <c r="E661" s="564"/>
      <c r="F661" s="564"/>
      <c r="G661" s="564"/>
      <c r="H661" s="564"/>
      <c r="I661" s="564"/>
      <c r="J661" s="564"/>
      <c r="K661" s="564"/>
      <c r="L661" s="564"/>
      <c r="M661" s="564"/>
      <c r="N661" s="564"/>
      <c r="O661" s="564"/>
      <c r="P661" s="564"/>
      <c r="Q661" s="564"/>
      <c r="R661" s="564"/>
      <c r="S661" s="564"/>
      <c r="T661" s="564"/>
      <c r="U661" s="564"/>
      <c r="V661" s="564"/>
      <c r="W661" s="564"/>
      <c r="X661" s="564"/>
      <c r="Y661" s="564"/>
      <c r="Z661" s="564"/>
    </row>
    <row r="662">
      <c r="A662" s="564"/>
      <c r="B662" s="564"/>
      <c r="C662" s="564"/>
      <c r="D662" s="622"/>
      <c r="E662" s="564"/>
      <c r="F662" s="564"/>
      <c r="G662" s="564"/>
      <c r="H662" s="564"/>
      <c r="I662" s="564"/>
      <c r="J662" s="564"/>
      <c r="K662" s="564"/>
      <c r="L662" s="564"/>
      <c r="M662" s="564"/>
      <c r="N662" s="564"/>
      <c r="O662" s="564"/>
      <c r="P662" s="564"/>
      <c r="Q662" s="564"/>
      <c r="R662" s="564"/>
      <c r="S662" s="564"/>
      <c r="T662" s="564"/>
      <c r="U662" s="564"/>
      <c r="V662" s="564"/>
      <c r="W662" s="564"/>
      <c r="X662" s="564"/>
      <c r="Y662" s="564"/>
      <c r="Z662" s="564"/>
    </row>
    <row r="663">
      <c r="A663" s="564"/>
      <c r="B663" s="564"/>
      <c r="C663" s="564"/>
      <c r="D663" s="622"/>
      <c r="E663" s="564"/>
      <c r="F663" s="564"/>
      <c r="G663" s="564"/>
      <c r="H663" s="564"/>
      <c r="I663" s="564"/>
      <c r="J663" s="564"/>
      <c r="K663" s="564"/>
      <c r="L663" s="564"/>
      <c r="M663" s="564"/>
      <c r="N663" s="564"/>
      <c r="O663" s="564"/>
      <c r="P663" s="564"/>
      <c r="Q663" s="564"/>
      <c r="R663" s="564"/>
      <c r="S663" s="564"/>
      <c r="T663" s="564"/>
      <c r="U663" s="564"/>
      <c r="V663" s="564"/>
      <c r="W663" s="564"/>
      <c r="X663" s="564"/>
      <c r="Y663" s="564"/>
      <c r="Z663" s="564"/>
    </row>
    <row r="664">
      <c r="A664" s="564"/>
      <c r="B664" s="564"/>
      <c r="C664" s="564"/>
      <c r="D664" s="622"/>
      <c r="E664" s="564"/>
      <c r="F664" s="564"/>
      <c r="G664" s="564"/>
      <c r="H664" s="564"/>
      <c r="I664" s="564"/>
      <c r="J664" s="564"/>
      <c r="K664" s="564"/>
      <c r="L664" s="564"/>
      <c r="M664" s="564"/>
      <c r="N664" s="564"/>
      <c r="O664" s="564"/>
      <c r="P664" s="564"/>
      <c r="Q664" s="564"/>
      <c r="R664" s="564"/>
      <c r="S664" s="564"/>
      <c r="T664" s="564"/>
      <c r="U664" s="564"/>
      <c r="V664" s="564"/>
      <c r="W664" s="564"/>
      <c r="X664" s="564"/>
      <c r="Y664" s="564"/>
      <c r="Z664" s="564"/>
    </row>
    <row r="665">
      <c r="A665" s="564"/>
      <c r="B665" s="564"/>
      <c r="C665" s="564"/>
      <c r="D665" s="622"/>
      <c r="E665" s="564"/>
      <c r="F665" s="564"/>
      <c r="G665" s="564"/>
      <c r="H665" s="564"/>
      <c r="I665" s="564"/>
      <c r="J665" s="564"/>
      <c r="K665" s="564"/>
      <c r="L665" s="564"/>
      <c r="M665" s="564"/>
      <c r="N665" s="564"/>
      <c r="O665" s="564"/>
      <c r="P665" s="564"/>
      <c r="Q665" s="564"/>
      <c r="R665" s="564"/>
      <c r="S665" s="564"/>
      <c r="T665" s="564"/>
      <c r="U665" s="564"/>
      <c r="V665" s="564"/>
      <c r="W665" s="564"/>
      <c r="X665" s="564"/>
      <c r="Y665" s="564"/>
      <c r="Z665" s="564"/>
    </row>
    <row r="666">
      <c r="A666" s="564"/>
      <c r="B666" s="564"/>
      <c r="C666" s="564"/>
      <c r="D666" s="622"/>
      <c r="E666" s="564"/>
      <c r="F666" s="564"/>
      <c r="G666" s="564"/>
      <c r="H666" s="564"/>
      <c r="I666" s="564"/>
      <c r="J666" s="564"/>
      <c r="K666" s="564"/>
      <c r="L666" s="564"/>
      <c r="M666" s="564"/>
      <c r="N666" s="564"/>
      <c r="O666" s="564"/>
      <c r="P666" s="564"/>
      <c r="Q666" s="564"/>
      <c r="R666" s="564"/>
      <c r="S666" s="564"/>
      <c r="T666" s="564"/>
      <c r="U666" s="564"/>
      <c r="V666" s="564"/>
      <c r="W666" s="564"/>
      <c r="X666" s="564"/>
      <c r="Y666" s="564"/>
      <c r="Z666" s="564"/>
    </row>
    <row r="667">
      <c r="A667" s="564"/>
      <c r="B667" s="564"/>
      <c r="C667" s="564"/>
      <c r="D667" s="622"/>
      <c r="E667" s="564"/>
      <c r="F667" s="564"/>
      <c r="G667" s="564"/>
      <c r="H667" s="564"/>
      <c r="I667" s="564"/>
      <c r="J667" s="564"/>
      <c r="K667" s="564"/>
      <c r="L667" s="564"/>
      <c r="M667" s="564"/>
      <c r="N667" s="564"/>
      <c r="O667" s="564"/>
      <c r="P667" s="564"/>
      <c r="Q667" s="564"/>
      <c r="R667" s="564"/>
      <c r="S667" s="564"/>
      <c r="T667" s="564"/>
      <c r="U667" s="564"/>
      <c r="V667" s="564"/>
      <c r="W667" s="564"/>
      <c r="X667" s="564"/>
      <c r="Y667" s="564"/>
      <c r="Z667" s="564"/>
    </row>
    <row r="668">
      <c r="A668" s="564"/>
      <c r="B668" s="564"/>
      <c r="C668" s="564"/>
      <c r="D668" s="622"/>
      <c r="E668" s="564"/>
      <c r="F668" s="564"/>
      <c r="G668" s="564"/>
      <c r="H668" s="564"/>
      <c r="I668" s="564"/>
      <c r="J668" s="564"/>
      <c r="K668" s="564"/>
      <c r="L668" s="564"/>
      <c r="M668" s="564"/>
      <c r="N668" s="564"/>
      <c r="O668" s="564"/>
      <c r="P668" s="564"/>
      <c r="Q668" s="564"/>
      <c r="R668" s="564"/>
      <c r="S668" s="564"/>
      <c r="T668" s="564"/>
      <c r="U668" s="564"/>
      <c r="V668" s="564"/>
      <c r="W668" s="564"/>
      <c r="X668" s="564"/>
      <c r="Y668" s="564"/>
      <c r="Z668" s="564"/>
    </row>
    <row r="669">
      <c r="A669" s="564"/>
      <c r="B669" s="564"/>
      <c r="C669" s="564"/>
      <c r="D669" s="622"/>
      <c r="E669" s="564"/>
      <c r="F669" s="564"/>
      <c r="G669" s="564"/>
      <c r="H669" s="564"/>
      <c r="I669" s="564"/>
      <c r="J669" s="564"/>
      <c r="K669" s="564"/>
      <c r="L669" s="564"/>
      <c r="M669" s="564"/>
      <c r="N669" s="564"/>
      <c r="O669" s="564"/>
      <c r="P669" s="564"/>
      <c r="Q669" s="564"/>
      <c r="R669" s="564"/>
      <c r="S669" s="564"/>
      <c r="T669" s="564"/>
      <c r="U669" s="564"/>
      <c r="V669" s="564"/>
      <c r="W669" s="564"/>
      <c r="X669" s="564"/>
      <c r="Y669" s="564"/>
      <c r="Z669" s="564"/>
    </row>
    <row r="670">
      <c r="A670" s="564"/>
      <c r="B670" s="564"/>
      <c r="C670" s="564"/>
      <c r="D670" s="622"/>
      <c r="E670" s="564"/>
      <c r="F670" s="564"/>
      <c r="G670" s="564"/>
      <c r="H670" s="564"/>
      <c r="I670" s="564"/>
      <c r="J670" s="564"/>
      <c r="K670" s="564"/>
      <c r="L670" s="564"/>
      <c r="M670" s="564"/>
      <c r="N670" s="564"/>
      <c r="O670" s="564"/>
      <c r="P670" s="564"/>
      <c r="Q670" s="564"/>
      <c r="R670" s="564"/>
      <c r="S670" s="564"/>
      <c r="T670" s="564"/>
      <c r="U670" s="564"/>
      <c r="V670" s="564"/>
      <c r="W670" s="564"/>
      <c r="X670" s="564"/>
      <c r="Y670" s="564"/>
      <c r="Z670" s="564"/>
    </row>
    <row r="671">
      <c r="A671" s="564"/>
      <c r="B671" s="564"/>
      <c r="C671" s="564"/>
      <c r="D671" s="622"/>
      <c r="E671" s="564"/>
      <c r="F671" s="564"/>
      <c r="G671" s="564"/>
      <c r="H671" s="564"/>
      <c r="I671" s="564"/>
      <c r="J671" s="564"/>
      <c r="K671" s="564"/>
      <c r="L671" s="564"/>
      <c r="M671" s="564"/>
      <c r="N671" s="564"/>
      <c r="O671" s="564"/>
      <c r="P671" s="564"/>
      <c r="Q671" s="564"/>
      <c r="R671" s="564"/>
      <c r="S671" s="564"/>
      <c r="T671" s="564"/>
      <c r="U671" s="564"/>
      <c r="V671" s="564"/>
      <c r="W671" s="564"/>
      <c r="X671" s="564"/>
      <c r="Y671" s="564"/>
      <c r="Z671" s="564"/>
    </row>
    <row r="672">
      <c r="A672" s="564"/>
      <c r="B672" s="564"/>
      <c r="C672" s="564"/>
      <c r="D672" s="622"/>
      <c r="E672" s="564"/>
      <c r="F672" s="564"/>
      <c r="G672" s="564"/>
      <c r="H672" s="564"/>
      <c r="I672" s="564"/>
      <c r="J672" s="564"/>
      <c r="K672" s="564"/>
      <c r="L672" s="564"/>
      <c r="M672" s="564"/>
      <c r="N672" s="564"/>
      <c r="O672" s="564"/>
      <c r="P672" s="564"/>
      <c r="Q672" s="564"/>
      <c r="R672" s="564"/>
      <c r="S672" s="564"/>
      <c r="T672" s="564"/>
      <c r="U672" s="564"/>
      <c r="V672" s="564"/>
      <c r="W672" s="564"/>
      <c r="X672" s="564"/>
      <c r="Y672" s="564"/>
      <c r="Z672" s="564"/>
    </row>
    <row r="673">
      <c r="A673" s="564"/>
      <c r="B673" s="564"/>
      <c r="C673" s="564"/>
      <c r="D673" s="622"/>
      <c r="E673" s="564"/>
      <c r="F673" s="564"/>
      <c r="G673" s="564"/>
      <c r="H673" s="564"/>
      <c r="I673" s="564"/>
      <c r="J673" s="564"/>
      <c r="K673" s="564"/>
      <c r="L673" s="564"/>
      <c r="M673" s="564"/>
      <c r="N673" s="564"/>
      <c r="O673" s="564"/>
      <c r="P673" s="564"/>
      <c r="Q673" s="564"/>
      <c r="R673" s="564"/>
      <c r="S673" s="564"/>
      <c r="T673" s="564"/>
      <c r="U673" s="564"/>
      <c r="V673" s="564"/>
      <c r="W673" s="564"/>
      <c r="X673" s="564"/>
      <c r="Y673" s="564"/>
      <c r="Z673" s="564"/>
    </row>
    <row r="674">
      <c r="A674" s="564"/>
      <c r="B674" s="564"/>
      <c r="C674" s="564"/>
      <c r="D674" s="622"/>
      <c r="E674" s="564"/>
      <c r="F674" s="564"/>
      <c r="G674" s="564"/>
      <c r="H674" s="564"/>
      <c r="I674" s="564"/>
      <c r="J674" s="564"/>
      <c r="K674" s="564"/>
      <c r="L674" s="564"/>
      <c r="M674" s="564"/>
      <c r="N674" s="564"/>
      <c r="O674" s="564"/>
      <c r="P674" s="564"/>
      <c r="Q674" s="564"/>
      <c r="R674" s="564"/>
      <c r="S674" s="564"/>
      <c r="T674" s="564"/>
      <c r="U674" s="564"/>
      <c r="V674" s="564"/>
      <c r="W674" s="564"/>
      <c r="X674" s="564"/>
      <c r="Y674" s="564"/>
      <c r="Z674" s="564"/>
    </row>
    <row r="675">
      <c r="A675" s="564"/>
      <c r="B675" s="564"/>
      <c r="C675" s="564"/>
      <c r="D675" s="622"/>
      <c r="E675" s="564"/>
      <c r="F675" s="564"/>
      <c r="G675" s="564"/>
      <c r="H675" s="564"/>
      <c r="I675" s="564"/>
      <c r="J675" s="564"/>
      <c r="K675" s="564"/>
      <c r="L675" s="564"/>
      <c r="M675" s="564"/>
      <c r="N675" s="564"/>
      <c r="O675" s="564"/>
      <c r="P675" s="564"/>
      <c r="Q675" s="564"/>
      <c r="R675" s="564"/>
      <c r="S675" s="564"/>
      <c r="T675" s="564"/>
      <c r="U675" s="564"/>
      <c r="V675" s="564"/>
      <c r="W675" s="564"/>
      <c r="X675" s="564"/>
      <c r="Y675" s="564"/>
      <c r="Z675" s="564"/>
    </row>
    <row r="676">
      <c r="A676" s="564"/>
      <c r="B676" s="564"/>
      <c r="C676" s="564"/>
      <c r="D676" s="622"/>
      <c r="E676" s="564"/>
      <c r="F676" s="564"/>
      <c r="G676" s="564"/>
      <c r="H676" s="564"/>
      <c r="I676" s="564"/>
      <c r="J676" s="564"/>
      <c r="K676" s="564"/>
      <c r="L676" s="564"/>
      <c r="M676" s="564"/>
      <c r="N676" s="564"/>
      <c r="O676" s="564"/>
      <c r="P676" s="564"/>
      <c r="Q676" s="564"/>
      <c r="R676" s="564"/>
      <c r="S676" s="564"/>
      <c r="T676" s="564"/>
      <c r="U676" s="564"/>
      <c r="V676" s="564"/>
      <c r="W676" s="564"/>
      <c r="X676" s="564"/>
      <c r="Y676" s="564"/>
      <c r="Z676" s="564"/>
    </row>
    <row r="677">
      <c r="A677" s="564"/>
      <c r="B677" s="564"/>
      <c r="C677" s="564"/>
      <c r="D677" s="622"/>
      <c r="E677" s="564"/>
      <c r="F677" s="564"/>
      <c r="G677" s="564"/>
      <c r="H677" s="564"/>
      <c r="I677" s="564"/>
      <c r="J677" s="564"/>
      <c r="K677" s="564"/>
      <c r="L677" s="564"/>
      <c r="M677" s="564"/>
      <c r="N677" s="564"/>
      <c r="O677" s="564"/>
      <c r="P677" s="564"/>
      <c r="Q677" s="564"/>
      <c r="R677" s="564"/>
      <c r="S677" s="564"/>
      <c r="T677" s="564"/>
      <c r="U677" s="564"/>
      <c r="V677" s="564"/>
      <c r="W677" s="564"/>
      <c r="X677" s="564"/>
      <c r="Y677" s="564"/>
      <c r="Z677" s="564"/>
    </row>
    <row r="678">
      <c r="A678" s="564"/>
      <c r="B678" s="564"/>
      <c r="C678" s="564"/>
      <c r="D678" s="622"/>
      <c r="E678" s="564"/>
      <c r="F678" s="564"/>
      <c r="G678" s="564"/>
      <c r="H678" s="564"/>
      <c r="I678" s="564"/>
      <c r="J678" s="564"/>
      <c r="K678" s="564"/>
      <c r="L678" s="564"/>
      <c r="M678" s="564"/>
      <c r="N678" s="564"/>
      <c r="O678" s="564"/>
      <c r="P678" s="564"/>
      <c r="Q678" s="564"/>
      <c r="R678" s="564"/>
      <c r="S678" s="564"/>
      <c r="T678" s="564"/>
      <c r="U678" s="564"/>
      <c r="V678" s="564"/>
      <c r="W678" s="564"/>
      <c r="X678" s="564"/>
      <c r="Y678" s="564"/>
      <c r="Z678" s="564"/>
    </row>
    <row r="679">
      <c r="A679" s="564"/>
      <c r="B679" s="564"/>
      <c r="C679" s="564"/>
      <c r="D679" s="622"/>
      <c r="E679" s="564"/>
      <c r="F679" s="564"/>
      <c r="G679" s="564"/>
      <c r="H679" s="564"/>
      <c r="I679" s="564"/>
      <c r="J679" s="564"/>
      <c r="K679" s="564"/>
      <c r="L679" s="564"/>
      <c r="M679" s="564"/>
      <c r="N679" s="564"/>
      <c r="O679" s="564"/>
      <c r="P679" s="564"/>
      <c r="Q679" s="564"/>
      <c r="R679" s="564"/>
      <c r="S679" s="564"/>
      <c r="T679" s="564"/>
      <c r="U679" s="564"/>
      <c r="V679" s="564"/>
      <c r="W679" s="564"/>
      <c r="X679" s="564"/>
      <c r="Y679" s="564"/>
      <c r="Z679" s="564"/>
    </row>
    <row r="680">
      <c r="A680" s="564"/>
      <c r="B680" s="564"/>
      <c r="C680" s="564"/>
      <c r="D680" s="622"/>
      <c r="E680" s="564"/>
      <c r="F680" s="564"/>
      <c r="G680" s="564"/>
      <c r="H680" s="564"/>
      <c r="I680" s="564"/>
      <c r="J680" s="564"/>
      <c r="K680" s="564"/>
      <c r="L680" s="564"/>
      <c r="M680" s="564"/>
      <c r="N680" s="564"/>
      <c r="O680" s="564"/>
      <c r="P680" s="564"/>
      <c r="Q680" s="564"/>
      <c r="R680" s="564"/>
      <c r="S680" s="564"/>
      <c r="T680" s="564"/>
      <c r="U680" s="564"/>
      <c r="V680" s="564"/>
      <c r="W680" s="564"/>
      <c r="X680" s="564"/>
      <c r="Y680" s="564"/>
      <c r="Z680" s="564"/>
    </row>
    <row r="681">
      <c r="A681" s="564"/>
      <c r="B681" s="564"/>
      <c r="C681" s="564"/>
      <c r="D681" s="622"/>
      <c r="E681" s="564"/>
      <c r="F681" s="564"/>
      <c r="G681" s="564"/>
      <c r="H681" s="564"/>
      <c r="I681" s="564"/>
      <c r="J681" s="564"/>
      <c r="K681" s="564"/>
      <c r="L681" s="564"/>
      <c r="M681" s="564"/>
      <c r="N681" s="564"/>
      <c r="O681" s="564"/>
      <c r="P681" s="564"/>
      <c r="Q681" s="564"/>
      <c r="R681" s="564"/>
      <c r="S681" s="564"/>
      <c r="T681" s="564"/>
      <c r="U681" s="564"/>
      <c r="V681" s="564"/>
      <c r="W681" s="564"/>
      <c r="X681" s="564"/>
      <c r="Y681" s="564"/>
      <c r="Z681" s="564"/>
    </row>
    <row r="682">
      <c r="A682" s="564"/>
      <c r="B682" s="564"/>
      <c r="C682" s="564"/>
      <c r="D682" s="622"/>
      <c r="E682" s="564"/>
      <c r="F682" s="564"/>
      <c r="G682" s="564"/>
      <c r="H682" s="564"/>
      <c r="I682" s="564"/>
      <c r="J682" s="564"/>
      <c r="K682" s="564"/>
      <c r="L682" s="564"/>
      <c r="M682" s="564"/>
      <c r="N682" s="564"/>
      <c r="O682" s="564"/>
      <c r="P682" s="564"/>
      <c r="Q682" s="564"/>
      <c r="R682" s="564"/>
      <c r="S682" s="564"/>
      <c r="T682" s="564"/>
      <c r="U682" s="564"/>
      <c r="V682" s="564"/>
      <c r="W682" s="564"/>
      <c r="X682" s="564"/>
      <c r="Y682" s="564"/>
      <c r="Z682" s="564"/>
    </row>
    <row r="683">
      <c r="A683" s="564"/>
      <c r="B683" s="564"/>
      <c r="C683" s="564"/>
      <c r="D683" s="622"/>
      <c r="E683" s="564"/>
      <c r="F683" s="564"/>
      <c r="G683" s="564"/>
      <c r="H683" s="564"/>
      <c r="I683" s="564"/>
      <c r="J683" s="564"/>
      <c r="K683" s="564"/>
      <c r="L683" s="564"/>
      <c r="M683" s="564"/>
      <c r="N683" s="564"/>
      <c r="O683" s="564"/>
      <c r="P683" s="564"/>
      <c r="Q683" s="564"/>
      <c r="R683" s="564"/>
      <c r="S683" s="564"/>
      <c r="T683" s="564"/>
      <c r="U683" s="564"/>
      <c r="V683" s="564"/>
      <c r="W683" s="564"/>
      <c r="X683" s="564"/>
      <c r="Y683" s="564"/>
      <c r="Z683" s="564"/>
    </row>
    <row r="684">
      <c r="A684" s="564"/>
      <c r="B684" s="564"/>
      <c r="C684" s="564"/>
      <c r="D684" s="622"/>
      <c r="E684" s="564"/>
      <c r="F684" s="564"/>
      <c r="G684" s="564"/>
      <c r="H684" s="564"/>
      <c r="I684" s="564"/>
      <c r="J684" s="564"/>
      <c r="K684" s="564"/>
      <c r="L684" s="564"/>
      <c r="M684" s="564"/>
      <c r="N684" s="564"/>
      <c r="O684" s="564"/>
      <c r="P684" s="564"/>
      <c r="Q684" s="564"/>
      <c r="R684" s="564"/>
      <c r="S684" s="564"/>
      <c r="T684" s="564"/>
      <c r="U684" s="564"/>
      <c r="V684" s="564"/>
      <c r="W684" s="564"/>
      <c r="X684" s="564"/>
      <c r="Y684" s="564"/>
      <c r="Z684" s="564"/>
    </row>
    <row r="685">
      <c r="A685" s="564"/>
      <c r="B685" s="564"/>
      <c r="C685" s="564"/>
      <c r="D685" s="622"/>
      <c r="E685" s="564"/>
      <c r="F685" s="564"/>
      <c r="G685" s="564"/>
      <c r="H685" s="564"/>
      <c r="I685" s="564"/>
      <c r="J685" s="564"/>
      <c r="K685" s="564"/>
      <c r="L685" s="564"/>
      <c r="M685" s="564"/>
      <c r="N685" s="564"/>
      <c r="O685" s="564"/>
      <c r="P685" s="564"/>
      <c r="Q685" s="564"/>
      <c r="R685" s="564"/>
      <c r="S685" s="564"/>
      <c r="T685" s="564"/>
      <c r="U685" s="564"/>
      <c r="V685" s="564"/>
      <c r="W685" s="564"/>
      <c r="X685" s="564"/>
      <c r="Y685" s="564"/>
      <c r="Z685" s="564"/>
    </row>
    <row r="686">
      <c r="A686" s="564"/>
      <c r="B686" s="564"/>
      <c r="C686" s="564"/>
      <c r="D686" s="622"/>
      <c r="E686" s="564"/>
      <c r="F686" s="564"/>
      <c r="G686" s="564"/>
      <c r="H686" s="564"/>
      <c r="I686" s="564"/>
      <c r="J686" s="564"/>
      <c r="K686" s="564"/>
      <c r="L686" s="564"/>
      <c r="M686" s="564"/>
      <c r="N686" s="564"/>
      <c r="O686" s="564"/>
      <c r="P686" s="564"/>
      <c r="Q686" s="564"/>
      <c r="R686" s="564"/>
      <c r="S686" s="564"/>
      <c r="T686" s="564"/>
      <c r="U686" s="564"/>
      <c r="V686" s="564"/>
      <c r="W686" s="564"/>
      <c r="X686" s="564"/>
      <c r="Y686" s="564"/>
      <c r="Z686" s="564"/>
    </row>
    <row r="687">
      <c r="A687" s="564"/>
      <c r="B687" s="564"/>
      <c r="C687" s="564"/>
      <c r="D687" s="622"/>
      <c r="E687" s="564"/>
      <c r="F687" s="564"/>
      <c r="G687" s="564"/>
      <c r="H687" s="564"/>
      <c r="I687" s="564"/>
      <c r="J687" s="564"/>
      <c r="K687" s="564"/>
      <c r="L687" s="564"/>
      <c r="M687" s="564"/>
      <c r="N687" s="564"/>
      <c r="O687" s="564"/>
      <c r="P687" s="564"/>
      <c r="Q687" s="564"/>
      <c r="R687" s="564"/>
      <c r="S687" s="564"/>
      <c r="T687" s="564"/>
      <c r="U687" s="564"/>
      <c r="V687" s="564"/>
      <c r="W687" s="564"/>
      <c r="X687" s="564"/>
      <c r="Y687" s="564"/>
      <c r="Z687" s="564"/>
    </row>
    <row r="688">
      <c r="A688" s="564"/>
      <c r="B688" s="564"/>
      <c r="C688" s="564"/>
      <c r="D688" s="622"/>
      <c r="E688" s="564"/>
      <c r="F688" s="564"/>
      <c r="G688" s="564"/>
      <c r="H688" s="564"/>
      <c r="I688" s="564"/>
      <c r="J688" s="564"/>
      <c r="K688" s="564"/>
      <c r="L688" s="564"/>
      <c r="M688" s="564"/>
      <c r="N688" s="564"/>
      <c r="O688" s="564"/>
      <c r="P688" s="564"/>
      <c r="Q688" s="564"/>
      <c r="R688" s="564"/>
      <c r="S688" s="564"/>
      <c r="T688" s="564"/>
      <c r="U688" s="564"/>
      <c r="V688" s="564"/>
      <c r="W688" s="564"/>
      <c r="X688" s="564"/>
      <c r="Y688" s="564"/>
      <c r="Z688" s="564"/>
    </row>
    <row r="689">
      <c r="A689" s="564"/>
      <c r="B689" s="564"/>
      <c r="C689" s="564"/>
      <c r="D689" s="622"/>
      <c r="E689" s="564"/>
      <c r="F689" s="564"/>
      <c r="G689" s="564"/>
      <c r="H689" s="564"/>
      <c r="I689" s="564"/>
      <c r="J689" s="564"/>
      <c r="K689" s="564"/>
      <c r="L689" s="564"/>
      <c r="M689" s="564"/>
      <c r="N689" s="564"/>
      <c r="O689" s="564"/>
      <c r="P689" s="564"/>
      <c r="Q689" s="564"/>
      <c r="R689" s="564"/>
      <c r="S689" s="564"/>
      <c r="T689" s="564"/>
      <c r="U689" s="564"/>
      <c r="V689" s="564"/>
      <c r="W689" s="564"/>
      <c r="X689" s="564"/>
      <c r="Y689" s="564"/>
      <c r="Z689" s="564"/>
    </row>
    <row r="690">
      <c r="A690" s="564"/>
      <c r="B690" s="564"/>
      <c r="C690" s="564"/>
      <c r="D690" s="622"/>
      <c r="E690" s="564"/>
      <c r="F690" s="564"/>
      <c r="G690" s="564"/>
      <c r="H690" s="564"/>
      <c r="I690" s="564"/>
      <c r="J690" s="564"/>
      <c r="K690" s="564"/>
      <c r="L690" s="564"/>
      <c r="M690" s="564"/>
      <c r="N690" s="564"/>
      <c r="O690" s="564"/>
      <c r="P690" s="564"/>
      <c r="Q690" s="564"/>
      <c r="R690" s="564"/>
      <c r="S690" s="564"/>
      <c r="T690" s="564"/>
      <c r="U690" s="564"/>
      <c r="V690" s="564"/>
      <c r="W690" s="564"/>
      <c r="X690" s="564"/>
      <c r="Y690" s="564"/>
      <c r="Z690" s="564"/>
    </row>
    <row r="691">
      <c r="A691" s="564"/>
      <c r="B691" s="564"/>
      <c r="C691" s="564"/>
      <c r="D691" s="622"/>
      <c r="E691" s="564"/>
      <c r="F691" s="564"/>
      <c r="G691" s="564"/>
      <c r="H691" s="564"/>
      <c r="I691" s="564"/>
      <c r="J691" s="564"/>
      <c r="K691" s="564"/>
      <c r="L691" s="564"/>
      <c r="M691" s="564"/>
      <c r="N691" s="564"/>
      <c r="O691" s="564"/>
      <c r="P691" s="564"/>
      <c r="Q691" s="564"/>
      <c r="R691" s="564"/>
      <c r="S691" s="564"/>
      <c r="T691" s="564"/>
      <c r="U691" s="564"/>
      <c r="V691" s="564"/>
      <c r="W691" s="564"/>
      <c r="X691" s="564"/>
      <c r="Y691" s="564"/>
      <c r="Z691" s="564"/>
    </row>
    <row r="692">
      <c r="A692" s="564"/>
      <c r="B692" s="564"/>
      <c r="C692" s="564"/>
      <c r="D692" s="622"/>
      <c r="E692" s="564"/>
      <c r="F692" s="564"/>
      <c r="G692" s="564"/>
      <c r="H692" s="564"/>
      <c r="I692" s="564"/>
      <c r="J692" s="564"/>
      <c r="K692" s="564"/>
      <c r="L692" s="564"/>
      <c r="M692" s="564"/>
      <c r="N692" s="564"/>
      <c r="O692" s="564"/>
      <c r="P692" s="564"/>
      <c r="Q692" s="564"/>
      <c r="R692" s="564"/>
      <c r="S692" s="564"/>
      <c r="T692" s="564"/>
      <c r="U692" s="564"/>
      <c r="V692" s="564"/>
      <c r="W692" s="564"/>
      <c r="X692" s="564"/>
      <c r="Y692" s="564"/>
      <c r="Z692" s="564"/>
    </row>
    <row r="693">
      <c r="A693" s="564"/>
      <c r="B693" s="564"/>
      <c r="C693" s="564"/>
      <c r="D693" s="622"/>
      <c r="E693" s="564"/>
      <c r="F693" s="564"/>
      <c r="G693" s="564"/>
      <c r="H693" s="564"/>
      <c r="I693" s="564"/>
      <c r="J693" s="564"/>
      <c r="K693" s="564"/>
      <c r="L693" s="564"/>
      <c r="M693" s="564"/>
      <c r="N693" s="564"/>
      <c r="O693" s="564"/>
      <c r="P693" s="564"/>
      <c r="Q693" s="564"/>
      <c r="R693" s="564"/>
      <c r="S693" s="564"/>
      <c r="T693" s="564"/>
      <c r="U693" s="564"/>
      <c r="V693" s="564"/>
      <c r="W693" s="564"/>
      <c r="X693" s="564"/>
      <c r="Y693" s="564"/>
      <c r="Z693" s="564"/>
    </row>
    <row r="694">
      <c r="A694" s="564"/>
      <c r="B694" s="564"/>
      <c r="C694" s="564"/>
      <c r="D694" s="622"/>
      <c r="E694" s="564"/>
      <c r="F694" s="564"/>
      <c r="G694" s="564"/>
      <c r="H694" s="564"/>
      <c r="I694" s="564"/>
      <c r="J694" s="564"/>
      <c r="K694" s="564"/>
      <c r="L694" s="564"/>
      <c r="M694" s="564"/>
      <c r="N694" s="564"/>
      <c r="O694" s="564"/>
      <c r="P694" s="564"/>
      <c r="Q694" s="564"/>
      <c r="R694" s="564"/>
      <c r="S694" s="564"/>
      <c r="T694" s="564"/>
      <c r="U694" s="564"/>
      <c r="V694" s="564"/>
      <c r="W694" s="564"/>
      <c r="X694" s="564"/>
      <c r="Y694" s="564"/>
      <c r="Z694" s="564"/>
    </row>
    <row r="695">
      <c r="A695" s="564"/>
      <c r="B695" s="564"/>
      <c r="C695" s="564"/>
      <c r="D695" s="622"/>
      <c r="E695" s="564"/>
      <c r="F695" s="564"/>
      <c r="G695" s="564"/>
      <c r="H695" s="564"/>
      <c r="I695" s="564"/>
      <c r="J695" s="564"/>
      <c r="K695" s="564"/>
      <c r="L695" s="564"/>
      <c r="M695" s="564"/>
      <c r="N695" s="564"/>
      <c r="O695" s="564"/>
      <c r="P695" s="564"/>
      <c r="Q695" s="564"/>
      <c r="R695" s="564"/>
      <c r="S695" s="564"/>
      <c r="T695" s="564"/>
      <c r="U695" s="564"/>
      <c r="V695" s="564"/>
      <c r="W695" s="564"/>
      <c r="X695" s="564"/>
      <c r="Y695" s="564"/>
      <c r="Z695" s="564"/>
    </row>
    <row r="696">
      <c r="A696" s="564"/>
      <c r="B696" s="564"/>
      <c r="C696" s="564"/>
      <c r="D696" s="622"/>
      <c r="E696" s="564"/>
      <c r="F696" s="564"/>
      <c r="G696" s="564"/>
      <c r="H696" s="564"/>
      <c r="I696" s="564"/>
      <c r="J696" s="564"/>
      <c r="K696" s="564"/>
      <c r="L696" s="564"/>
      <c r="M696" s="564"/>
      <c r="N696" s="564"/>
      <c r="O696" s="564"/>
      <c r="P696" s="564"/>
      <c r="Q696" s="564"/>
      <c r="R696" s="564"/>
      <c r="S696" s="564"/>
      <c r="T696" s="564"/>
      <c r="U696" s="564"/>
      <c r="V696" s="564"/>
      <c r="W696" s="564"/>
      <c r="X696" s="564"/>
      <c r="Y696" s="564"/>
      <c r="Z696" s="564"/>
    </row>
    <row r="697">
      <c r="A697" s="564"/>
      <c r="B697" s="564"/>
      <c r="C697" s="564"/>
      <c r="D697" s="622"/>
      <c r="E697" s="564"/>
      <c r="F697" s="564"/>
      <c r="G697" s="564"/>
      <c r="H697" s="564"/>
      <c r="I697" s="564"/>
      <c r="J697" s="564"/>
      <c r="K697" s="564"/>
      <c r="L697" s="564"/>
      <c r="M697" s="564"/>
      <c r="N697" s="564"/>
      <c r="O697" s="564"/>
      <c r="P697" s="564"/>
      <c r="Q697" s="564"/>
      <c r="R697" s="564"/>
      <c r="S697" s="564"/>
      <c r="T697" s="564"/>
      <c r="U697" s="564"/>
      <c r="V697" s="564"/>
      <c r="W697" s="564"/>
      <c r="X697" s="564"/>
      <c r="Y697" s="564"/>
      <c r="Z697" s="564"/>
    </row>
    <row r="698">
      <c r="A698" s="564"/>
      <c r="B698" s="564"/>
      <c r="C698" s="564"/>
      <c r="D698" s="622"/>
      <c r="E698" s="564"/>
      <c r="F698" s="564"/>
      <c r="G698" s="564"/>
      <c r="H698" s="564"/>
      <c r="I698" s="564"/>
      <c r="J698" s="564"/>
      <c r="K698" s="564"/>
      <c r="L698" s="564"/>
      <c r="M698" s="564"/>
      <c r="N698" s="564"/>
      <c r="O698" s="564"/>
      <c r="P698" s="564"/>
      <c r="Q698" s="564"/>
      <c r="R698" s="564"/>
      <c r="S698" s="564"/>
      <c r="T698" s="564"/>
      <c r="U698" s="564"/>
      <c r="V698" s="564"/>
      <c r="W698" s="564"/>
      <c r="X698" s="564"/>
      <c r="Y698" s="564"/>
      <c r="Z698" s="564"/>
    </row>
    <row r="699">
      <c r="A699" s="564"/>
      <c r="B699" s="564"/>
      <c r="C699" s="564"/>
      <c r="D699" s="622"/>
      <c r="E699" s="564"/>
      <c r="F699" s="564"/>
      <c r="G699" s="564"/>
      <c r="H699" s="564"/>
      <c r="I699" s="564"/>
      <c r="J699" s="564"/>
      <c r="K699" s="564"/>
      <c r="L699" s="564"/>
      <c r="M699" s="564"/>
      <c r="N699" s="564"/>
      <c r="O699" s="564"/>
      <c r="P699" s="564"/>
      <c r="Q699" s="564"/>
      <c r="R699" s="564"/>
      <c r="S699" s="564"/>
      <c r="T699" s="564"/>
      <c r="U699" s="564"/>
      <c r="V699" s="564"/>
      <c r="W699" s="564"/>
      <c r="X699" s="564"/>
      <c r="Y699" s="564"/>
      <c r="Z699" s="564"/>
    </row>
    <row r="700">
      <c r="A700" s="564"/>
      <c r="B700" s="564"/>
      <c r="C700" s="564"/>
      <c r="D700" s="622"/>
      <c r="E700" s="564"/>
      <c r="F700" s="564"/>
      <c r="G700" s="564"/>
      <c r="H700" s="564"/>
      <c r="I700" s="564"/>
      <c r="J700" s="564"/>
      <c r="K700" s="564"/>
      <c r="L700" s="564"/>
      <c r="M700" s="564"/>
      <c r="N700" s="564"/>
      <c r="O700" s="564"/>
      <c r="P700" s="564"/>
      <c r="Q700" s="564"/>
      <c r="R700" s="564"/>
      <c r="S700" s="564"/>
      <c r="T700" s="564"/>
      <c r="U700" s="564"/>
      <c r="V700" s="564"/>
      <c r="W700" s="564"/>
      <c r="X700" s="564"/>
      <c r="Y700" s="564"/>
      <c r="Z700" s="564"/>
    </row>
    <row r="701">
      <c r="A701" s="564"/>
      <c r="B701" s="564"/>
      <c r="C701" s="564"/>
      <c r="D701" s="622"/>
      <c r="E701" s="564"/>
      <c r="F701" s="564"/>
      <c r="G701" s="564"/>
      <c r="H701" s="564"/>
      <c r="I701" s="564"/>
      <c r="J701" s="564"/>
      <c r="K701" s="564"/>
      <c r="L701" s="564"/>
      <c r="M701" s="564"/>
      <c r="N701" s="564"/>
      <c r="O701" s="564"/>
      <c r="P701" s="564"/>
      <c r="Q701" s="564"/>
      <c r="R701" s="564"/>
      <c r="S701" s="564"/>
      <c r="T701" s="564"/>
      <c r="U701" s="564"/>
      <c r="V701" s="564"/>
      <c r="W701" s="564"/>
      <c r="X701" s="564"/>
      <c r="Y701" s="564"/>
      <c r="Z701" s="564"/>
    </row>
    <row r="702">
      <c r="A702" s="564"/>
      <c r="B702" s="564"/>
      <c r="C702" s="564"/>
      <c r="D702" s="622"/>
      <c r="E702" s="564"/>
      <c r="F702" s="564"/>
      <c r="G702" s="564"/>
      <c r="H702" s="564"/>
      <c r="I702" s="564"/>
      <c r="J702" s="564"/>
      <c r="K702" s="564"/>
      <c r="L702" s="564"/>
      <c r="M702" s="564"/>
      <c r="N702" s="564"/>
      <c r="O702" s="564"/>
      <c r="P702" s="564"/>
      <c r="Q702" s="564"/>
      <c r="R702" s="564"/>
      <c r="S702" s="564"/>
      <c r="T702" s="564"/>
      <c r="U702" s="564"/>
      <c r="V702" s="564"/>
      <c r="W702" s="564"/>
      <c r="X702" s="564"/>
      <c r="Y702" s="564"/>
      <c r="Z702" s="564"/>
    </row>
    <row r="703">
      <c r="A703" s="564"/>
      <c r="B703" s="564"/>
      <c r="C703" s="564"/>
      <c r="D703" s="622"/>
      <c r="E703" s="564"/>
      <c r="F703" s="564"/>
      <c r="G703" s="564"/>
      <c r="H703" s="564"/>
      <c r="I703" s="564"/>
      <c r="J703" s="564"/>
      <c r="K703" s="564"/>
      <c r="L703" s="564"/>
      <c r="M703" s="564"/>
      <c r="N703" s="564"/>
      <c r="O703" s="564"/>
      <c r="P703" s="564"/>
      <c r="Q703" s="564"/>
      <c r="R703" s="564"/>
      <c r="S703" s="564"/>
      <c r="T703" s="564"/>
      <c r="U703" s="564"/>
      <c r="V703" s="564"/>
      <c r="W703" s="564"/>
      <c r="X703" s="564"/>
      <c r="Y703" s="564"/>
      <c r="Z703" s="564"/>
    </row>
    <row r="704">
      <c r="A704" s="564"/>
      <c r="B704" s="564"/>
      <c r="C704" s="564"/>
      <c r="D704" s="622"/>
      <c r="E704" s="564"/>
      <c r="F704" s="564"/>
      <c r="G704" s="564"/>
      <c r="H704" s="564"/>
      <c r="I704" s="564"/>
      <c r="J704" s="564"/>
      <c r="K704" s="564"/>
      <c r="L704" s="564"/>
      <c r="M704" s="564"/>
      <c r="N704" s="564"/>
      <c r="O704" s="564"/>
      <c r="P704" s="564"/>
      <c r="Q704" s="564"/>
      <c r="R704" s="564"/>
      <c r="S704" s="564"/>
      <c r="T704" s="564"/>
      <c r="U704" s="564"/>
      <c r="V704" s="564"/>
      <c r="W704" s="564"/>
      <c r="X704" s="564"/>
      <c r="Y704" s="564"/>
      <c r="Z704" s="564"/>
    </row>
    <row r="705">
      <c r="A705" s="564"/>
      <c r="B705" s="564"/>
      <c r="C705" s="564"/>
      <c r="D705" s="622"/>
      <c r="E705" s="564"/>
      <c r="F705" s="564"/>
      <c r="G705" s="564"/>
      <c r="H705" s="564"/>
      <c r="I705" s="564"/>
      <c r="J705" s="564"/>
      <c r="K705" s="564"/>
      <c r="L705" s="564"/>
      <c r="M705" s="564"/>
      <c r="N705" s="564"/>
      <c r="O705" s="564"/>
      <c r="P705" s="564"/>
      <c r="Q705" s="564"/>
      <c r="R705" s="564"/>
      <c r="S705" s="564"/>
      <c r="T705" s="564"/>
      <c r="U705" s="564"/>
      <c r="V705" s="564"/>
      <c r="W705" s="564"/>
      <c r="X705" s="564"/>
      <c r="Y705" s="564"/>
      <c r="Z705" s="564"/>
    </row>
    <row r="706">
      <c r="A706" s="564"/>
      <c r="B706" s="564"/>
      <c r="C706" s="564"/>
      <c r="D706" s="622"/>
      <c r="E706" s="564"/>
      <c r="F706" s="564"/>
      <c r="G706" s="564"/>
      <c r="H706" s="564"/>
      <c r="I706" s="564"/>
      <c r="J706" s="564"/>
      <c r="K706" s="564"/>
      <c r="L706" s="564"/>
      <c r="M706" s="564"/>
      <c r="N706" s="564"/>
      <c r="O706" s="564"/>
      <c r="P706" s="564"/>
      <c r="Q706" s="564"/>
      <c r="R706" s="564"/>
      <c r="S706" s="564"/>
      <c r="T706" s="564"/>
      <c r="U706" s="564"/>
      <c r="V706" s="564"/>
      <c r="W706" s="564"/>
      <c r="X706" s="564"/>
      <c r="Y706" s="564"/>
      <c r="Z706" s="564"/>
    </row>
    <row r="707">
      <c r="A707" s="564"/>
      <c r="B707" s="564"/>
      <c r="C707" s="564"/>
      <c r="D707" s="622"/>
      <c r="E707" s="564"/>
      <c r="F707" s="564"/>
      <c r="G707" s="564"/>
      <c r="H707" s="564"/>
      <c r="I707" s="564"/>
      <c r="J707" s="564"/>
      <c r="K707" s="564"/>
      <c r="L707" s="564"/>
      <c r="M707" s="564"/>
      <c r="N707" s="564"/>
      <c r="O707" s="564"/>
      <c r="P707" s="564"/>
      <c r="Q707" s="564"/>
      <c r="R707" s="564"/>
      <c r="S707" s="564"/>
      <c r="T707" s="564"/>
      <c r="U707" s="564"/>
      <c r="V707" s="564"/>
      <c r="W707" s="564"/>
      <c r="X707" s="564"/>
      <c r="Y707" s="564"/>
      <c r="Z707" s="564"/>
    </row>
    <row r="708">
      <c r="A708" s="564"/>
      <c r="B708" s="564"/>
      <c r="C708" s="564"/>
      <c r="D708" s="622"/>
      <c r="E708" s="564"/>
      <c r="F708" s="564"/>
      <c r="G708" s="564"/>
      <c r="H708" s="564"/>
      <c r="I708" s="564"/>
      <c r="J708" s="564"/>
      <c r="K708" s="564"/>
      <c r="L708" s="564"/>
      <c r="M708" s="564"/>
      <c r="N708" s="564"/>
      <c r="O708" s="564"/>
      <c r="P708" s="564"/>
      <c r="Q708" s="564"/>
      <c r="R708" s="564"/>
      <c r="S708" s="564"/>
      <c r="T708" s="564"/>
      <c r="U708" s="564"/>
      <c r="V708" s="564"/>
      <c r="W708" s="564"/>
      <c r="X708" s="564"/>
      <c r="Y708" s="564"/>
      <c r="Z708" s="564"/>
    </row>
    <row r="709">
      <c r="A709" s="564"/>
      <c r="B709" s="564"/>
      <c r="C709" s="564"/>
      <c r="D709" s="622"/>
      <c r="E709" s="564"/>
      <c r="F709" s="564"/>
      <c r="G709" s="564"/>
      <c r="H709" s="564"/>
      <c r="I709" s="564"/>
      <c r="J709" s="564"/>
      <c r="K709" s="564"/>
      <c r="L709" s="564"/>
      <c r="M709" s="564"/>
      <c r="N709" s="564"/>
      <c r="O709" s="564"/>
      <c r="P709" s="564"/>
      <c r="Q709" s="564"/>
      <c r="R709" s="564"/>
      <c r="S709" s="564"/>
      <c r="T709" s="564"/>
      <c r="U709" s="564"/>
      <c r="V709" s="564"/>
      <c r="W709" s="564"/>
      <c r="X709" s="564"/>
      <c r="Y709" s="564"/>
      <c r="Z709" s="564"/>
    </row>
    <row r="710">
      <c r="A710" s="564"/>
      <c r="B710" s="564"/>
      <c r="C710" s="564"/>
      <c r="D710" s="622"/>
      <c r="E710" s="564"/>
      <c r="F710" s="564"/>
      <c r="G710" s="564"/>
      <c r="H710" s="564"/>
      <c r="I710" s="564"/>
      <c r="J710" s="564"/>
      <c r="K710" s="564"/>
      <c r="L710" s="564"/>
      <c r="M710" s="564"/>
      <c r="N710" s="564"/>
      <c r="O710" s="564"/>
      <c r="P710" s="564"/>
      <c r="Q710" s="564"/>
      <c r="R710" s="564"/>
      <c r="S710" s="564"/>
      <c r="T710" s="564"/>
      <c r="U710" s="564"/>
      <c r="V710" s="564"/>
      <c r="W710" s="564"/>
      <c r="X710" s="564"/>
      <c r="Y710" s="564"/>
      <c r="Z710" s="564"/>
    </row>
    <row r="711">
      <c r="A711" s="564"/>
      <c r="B711" s="564"/>
      <c r="C711" s="564"/>
      <c r="D711" s="622"/>
      <c r="E711" s="564"/>
      <c r="F711" s="564"/>
      <c r="G711" s="564"/>
      <c r="H711" s="564"/>
      <c r="I711" s="564"/>
      <c r="J711" s="564"/>
      <c r="K711" s="564"/>
      <c r="L711" s="564"/>
      <c r="M711" s="564"/>
      <c r="N711" s="564"/>
      <c r="O711" s="564"/>
      <c r="P711" s="564"/>
      <c r="Q711" s="564"/>
      <c r="R711" s="564"/>
      <c r="S711" s="564"/>
      <c r="T711" s="564"/>
      <c r="U711" s="564"/>
      <c r="V711" s="564"/>
      <c r="W711" s="564"/>
      <c r="X711" s="564"/>
      <c r="Y711" s="564"/>
      <c r="Z711" s="564"/>
    </row>
    <row r="712">
      <c r="A712" s="564"/>
      <c r="B712" s="564"/>
      <c r="C712" s="564"/>
      <c r="D712" s="622"/>
      <c r="E712" s="564"/>
      <c r="F712" s="564"/>
      <c r="G712" s="564"/>
      <c r="H712" s="564"/>
      <c r="I712" s="564"/>
      <c r="J712" s="564"/>
      <c r="K712" s="564"/>
      <c r="L712" s="564"/>
      <c r="M712" s="564"/>
      <c r="N712" s="564"/>
      <c r="O712" s="564"/>
      <c r="P712" s="564"/>
      <c r="Q712" s="564"/>
      <c r="R712" s="564"/>
      <c r="S712" s="564"/>
      <c r="T712" s="564"/>
      <c r="U712" s="564"/>
      <c r="V712" s="564"/>
      <c r="W712" s="564"/>
      <c r="X712" s="564"/>
      <c r="Y712" s="564"/>
      <c r="Z712" s="564"/>
    </row>
    <row r="713">
      <c r="A713" s="564"/>
      <c r="B713" s="564"/>
      <c r="C713" s="564"/>
      <c r="D713" s="622"/>
      <c r="E713" s="564"/>
      <c r="F713" s="564"/>
      <c r="G713" s="564"/>
      <c r="H713" s="564"/>
      <c r="I713" s="564"/>
      <c r="J713" s="564"/>
      <c r="K713" s="564"/>
      <c r="L713" s="564"/>
      <c r="M713" s="564"/>
      <c r="N713" s="564"/>
      <c r="O713" s="564"/>
      <c r="P713" s="564"/>
      <c r="Q713" s="564"/>
      <c r="R713" s="564"/>
      <c r="S713" s="564"/>
      <c r="T713" s="564"/>
      <c r="U713" s="564"/>
      <c r="V713" s="564"/>
      <c r="W713" s="564"/>
      <c r="X713" s="564"/>
      <c r="Y713" s="564"/>
      <c r="Z713" s="564"/>
    </row>
    <row r="714">
      <c r="A714" s="564"/>
      <c r="B714" s="564"/>
      <c r="C714" s="564"/>
      <c r="D714" s="622"/>
      <c r="E714" s="564"/>
      <c r="F714" s="564"/>
      <c r="G714" s="564"/>
      <c r="H714" s="564"/>
      <c r="I714" s="564"/>
      <c r="J714" s="564"/>
      <c r="K714" s="564"/>
      <c r="L714" s="564"/>
      <c r="M714" s="564"/>
      <c r="N714" s="564"/>
      <c r="O714" s="564"/>
      <c r="P714" s="564"/>
      <c r="Q714" s="564"/>
      <c r="R714" s="564"/>
      <c r="S714" s="564"/>
      <c r="T714" s="564"/>
      <c r="U714" s="564"/>
      <c r="V714" s="564"/>
      <c r="W714" s="564"/>
      <c r="X714" s="564"/>
      <c r="Y714" s="564"/>
      <c r="Z714" s="564"/>
    </row>
    <row r="715">
      <c r="A715" s="564"/>
      <c r="B715" s="564"/>
      <c r="C715" s="564"/>
      <c r="D715" s="622"/>
      <c r="E715" s="564"/>
      <c r="F715" s="564"/>
      <c r="G715" s="564"/>
      <c r="H715" s="564"/>
      <c r="I715" s="564"/>
      <c r="J715" s="564"/>
      <c r="K715" s="564"/>
      <c r="L715" s="564"/>
      <c r="M715" s="564"/>
      <c r="N715" s="564"/>
      <c r="O715" s="564"/>
      <c r="P715" s="564"/>
      <c r="Q715" s="564"/>
      <c r="R715" s="564"/>
      <c r="S715" s="564"/>
      <c r="T715" s="564"/>
      <c r="U715" s="564"/>
      <c r="V715" s="564"/>
      <c r="W715" s="564"/>
      <c r="X715" s="564"/>
      <c r="Y715" s="564"/>
      <c r="Z715" s="564"/>
    </row>
    <row r="716">
      <c r="A716" s="564"/>
      <c r="B716" s="564"/>
      <c r="C716" s="564"/>
      <c r="D716" s="622"/>
      <c r="E716" s="564"/>
      <c r="F716" s="564"/>
      <c r="G716" s="564"/>
      <c r="H716" s="564"/>
      <c r="I716" s="564"/>
      <c r="J716" s="564"/>
      <c r="K716" s="564"/>
      <c r="L716" s="564"/>
      <c r="M716" s="564"/>
      <c r="N716" s="564"/>
      <c r="O716" s="564"/>
      <c r="P716" s="564"/>
      <c r="Q716" s="564"/>
      <c r="R716" s="564"/>
      <c r="S716" s="564"/>
      <c r="T716" s="564"/>
      <c r="U716" s="564"/>
      <c r="V716" s="564"/>
      <c r="W716" s="564"/>
      <c r="X716" s="564"/>
      <c r="Y716" s="564"/>
      <c r="Z716" s="564"/>
    </row>
    <row r="717">
      <c r="A717" s="564"/>
      <c r="B717" s="564"/>
      <c r="C717" s="564"/>
      <c r="D717" s="622"/>
      <c r="E717" s="564"/>
      <c r="F717" s="564"/>
      <c r="G717" s="564"/>
      <c r="H717" s="564"/>
      <c r="I717" s="564"/>
      <c r="J717" s="564"/>
      <c r="K717" s="564"/>
      <c r="L717" s="564"/>
      <c r="M717" s="564"/>
      <c r="N717" s="564"/>
      <c r="O717" s="564"/>
      <c r="P717" s="564"/>
      <c r="Q717" s="564"/>
      <c r="R717" s="564"/>
      <c r="S717" s="564"/>
      <c r="T717" s="564"/>
      <c r="U717" s="564"/>
      <c r="V717" s="564"/>
      <c r="W717" s="564"/>
      <c r="X717" s="564"/>
      <c r="Y717" s="564"/>
      <c r="Z717" s="564"/>
    </row>
    <row r="718">
      <c r="A718" s="564"/>
      <c r="B718" s="564"/>
      <c r="C718" s="564"/>
      <c r="D718" s="622"/>
      <c r="E718" s="564"/>
      <c r="F718" s="564"/>
      <c r="G718" s="564"/>
      <c r="H718" s="564"/>
      <c r="I718" s="564"/>
      <c r="J718" s="564"/>
      <c r="K718" s="564"/>
      <c r="L718" s="564"/>
      <c r="M718" s="564"/>
      <c r="N718" s="564"/>
      <c r="O718" s="564"/>
      <c r="P718" s="564"/>
      <c r="Q718" s="564"/>
      <c r="R718" s="564"/>
      <c r="S718" s="564"/>
      <c r="T718" s="564"/>
      <c r="U718" s="564"/>
      <c r="V718" s="564"/>
      <c r="W718" s="564"/>
      <c r="X718" s="564"/>
      <c r="Y718" s="564"/>
      <c r="Z718" s="564"/>
    </row>
    <row r="719">
      <c r="A719" s="564"/>
      <c r="B719" s="564"/>
      <c r="C719" s="564"/>
      <c r="D719" s="622"/>
      <c r="E719" s="564"/>
      <c r="F719" s="564"/>
      <c r="G719" s="564"/>
      <c r="H719" s="564"/>
      <c r="I719" s="564"/>
      <c r="J719" s="564"/>
      <c r="K719" s="564"/>
      <c r="L719" s="564"/>
      <c r="M719" s="564"/>
      <c r="N719" s="564"/>
      <c r="O719" s="564"/>
      <c r="P719" s="564"/>
      <c r="Q719" s="564"/>
      <c r="R719" s="564"/>
      <c r="S719" s="564"/>
      <c r="T719" s="564"/>
      <c r="U719" s="564"/>
      <c r="V719" s="564"/>
      <c r="W719" s="564"/>
      <c r="X719" s="564"/>
      <c r="Y719" s="564"/>
      <c r="Z719" s="564"/>
    </row>
    <row r="720">
      <c r="A720" s="564"/>
      <c r="B720" s="564"/>
      <c r="C720" s="564"/>
      <c r="D720" s="622"/>
      <c r="E720" s="564"/>
      <c r="F720" s="564"/>
      <c r="G720" s="564"/>
      <c r="H720" s="564"/>
      <c r="I720" s="564"/>
      <c r="J720" s="564"/>
      <c r="K720" s="564"/>
      <c r="L720" s="564"/>
      <c r="M720" s="564"/>
      <c r="N720" s="564"/>
      <c r="O720" s="564"/>
      <c r="P720" s="564"/>
      <c r="Q720" s="564"/>
      <c r="R720" s="564"/>
      <c r="S720" s="564"/>
      <c r="T720" s="564"/>
      <c r="U720" s="564"/>
      <c r="V720" s="564"/>
      <c r="W720" s="564"/>
      <c r="X720" s="564"/>
      <c r="Y720" s="564"/>
      <c r="Z720" s="564"/>
    </row>
    <row r="721">
      <c r="A721" s="564"/>
      <c r="B721" s="564"/>
      <c r="C721" s="564"/>
      <c r="D721" s="622"/>
      <c r="E721" s="564"/>
      <c r="F721" s="564"/>
      <c r="G721" s="564"/>
      <c r="H721" s="564"/>
      <c r="I721" s="564"/>
      <c r="J721" s="564"/>
      <c r="K721" s="564"/>
      <c r="L721" s="564"/>
      <c r="M721" s="564"/>
      <c r="N721" s="564"/>
      <c r="O721" s="564"/>
      <c r="P721" s="564"/>
      <c r="Q721" s="564"/>
      <c r="R721" s="564"/>
      <c r="S721" s="564"/>
      <c r="T721" s="564"/>
      <c r="U721" s="564"/>
      <c r="V721" s="564"/>
      <c r="W721" s="564"/>
      <c r="X721" s="564"/>
      <c r="Y721" s="564"/>
      <c r="Z721" s="564"/>
    </row>
    <row r="722">
      <c r="A722" s="564"/>
      <c r="B722" s="564"/>
      <c r="C722" s="564"/>
      <c r="D722" s="622"/>
      <c r="E722" s="564"/>
      <c r="F722" s="564"/>
      <c r="G722" s="564"/>
      <c r="H722" s="564"/>
      <c r="I722" s="564"/>
      <c r="J722" s="564"/>
      <c r="K722" s="564"/>
      <c r="L722" s="564"/>
      <c r="M722" s="564"/>
      <c r="N722" s="564"/>
      <c r="O722" s="564"/>
      <c r="P722" s="564"/>
      <c r="Q722" s="564"/>
      <c r="R722" s="564"/>
      <c r="S722" s="564"/>
      <c r="T722" s="564"/>
      <c r="U722" s="564"/>
      <c r="V722" s="564"/>
      <c r="W722" s="564"/>
      <c r="X722" s="564"/>
      <c r="Y722" s="564"/>
      <c r="Z722" s="564"/>
    </row>
    <row r="723">
      <c r="A723" s="564"/>
      <c r="B723" s="564"/>
      <c r="C723" s="564"/>
      <c r="D723" s="622"/>
      <c r="E723" s="564"/>
      <c r="F723" s="564"/>
      <c r="G723" s="564"/>
      <c r="H723" s="564"/>
      <c r="I723" s="564"/>
      <c r="J723" s="564"/>
      <c r="K723" s="564"/>
      <c r="L723" s="564"/>
      <c r="M723" s="564"/>
      <c r="N723" s="564"/>
      <c r="O723" s="564"/>
      <c r="P723" s="564"/>
      <c r="Q723" s="564"/>
      <c r="R723" s="564"/>
      <c r="S723" s="564"/>
      <c r="T723" s="564"/>
      <c r="U723" s="564"/>
      <c r="V723" s="564"/>
      <c r="W723" s="564"/>
      <c r="X723" s="564"/>
      <c r="Y723" s="564"/>
      <c r="Z723" s="564"/>
    </row>
    <row r="724">
      <c r="A724" s="564"/>
      <c r="B724" s="564"/>
      <c r="C724" s="564"/>
      <c r="D724" s="622"/>
      <c r="E724" s="564"/>
      <c r="F724" s="564"/>
      <c r="G724" s="564"/>
      <c r="H724" s="564"/>
      <c r="I724" s="564"/>
      <c r="J724" s="564"/>
      <c r="K724" s="564"/>
      <c r="L724" s="564"/>
      <c r="M724" s="564"/>
      <c r="N724" s="564"/>
      <c r="O724" s="564"/>
      <c r="P724" s="564"/>
      <c r="Q724" s="564"/>
      <c r="R724" s="564"/>
      <c r="S724" s="564"/>
      <c r="T724" s="564"/>
      <c r="U724" s="564"/>
      <c r="V724" s="564"/>
      <c r="W724" s="564"/>
      <c r="X724" s="564"/>
      <c r="Y724" s="564"/>
      <c r="Z724" s="564"/>
    </row>
    <row r="725">
      <c r="A725" s="564"/>
      <c r="B725" s="564"/>
      <c r="C725" s="564"/>
      <c r="D725" s="622"/>
      <c r="E725" s="564"/>
      <c r="F725" s="564"/>
      <c r="G725" s="564"/>
      <c r="H725" s="564"/>
      <c r="I725" s="564"/>
      <c r="J725" s="564"/>
      <c r="K725" s="564"/>
      <c r="L725" s="564"/>
      <c r="M725" s="564"/>
      <c r="N725" s="564"/>
      <c r="O725" s="564"/>
      <c r="P725" s="564"/>
      <c r="Q725" s="564"/>
      <c r="R725" s="564"/>
      <c r="S725" s="564"/>
      <c r="T725" s="564"/>
      <c r="U725" s="564"/>
      <c r="V725" s="564"/>
      <c r="W725" s="564"/>
      <c r="X725" s="564"/>
      <c r="Y725" s="564"/>
      <c r="Z725" s="564"/>
    </row>
    <row r="726">
      <c r="A726" s="564"/>
      <c r="B726" s="564"/>
      <c r="C726" s="564"/>
      <c r="D726" s="622"/>
      <c r="E726" s="564"/>
      <c r="F726" s="564"/>
      <c r="G726" s="564"/>
      <c r="H726" s="564"/>
      <c r="I726" s="564"/>
      <c r="J726" s="564"/>
      <c r="K726" s="564"/>
      <c r="L726" s="564"/>
      <c r="M726" s="564"/>
      <c r="N726" s="564"/>
      <c r="O726" s="564"/>
      <c r="P726" s="564"/>
      <c r="Q726" s="564"/>
      <c r="R726" s="564"/>
      <c r="S726" s="564"/>
      <c r="T726" s="564"/>
      <c r="U726" s="564"/>
      <c r="V726" s="564"/>
      <c r="W726" s="564"/>
      <c r="X726" s="564"/>
      <c r="Y726" s="564"/>
      <c r="Z726" s="564"/>
    </row>
    <row r="727">
      <c r="A727" s="564"/>
      <c r="B727" s="564"/>
      <c r="C727" s="564"/>
      <c r="D727" s="622"/>
      <c r="E727" s="564"/>
      <c r="F727" s="564"/>
      <c r="G727" s="564"/>
      <c r="H727" s="564"/>
      <c r="I727" s="564"/>
      <c r="J727" s="564"/>
      <c r="K727" s="564"/>
      <c r="L727" s="564"/>
      <c r="M727" s="564"/>
      <c r="N727" s="564"/>
      <c r="O727" s="564"/>
      <c r="P727" s="564"/>
      <c r="Q727" s="564"/>
      <c r="R727" s="564"/>
      <c r="S727" s="564"/>
      <c r="T727" s="564"/>
      <c r="U727" s="564"/>
      <c r="V727" s="564"/>
      <c r="W727" s="564"/>
      <c r="X727" s="564"/>
      <c r="Y727" s="564"/>
      <c r="Z727" s="564"/>
    </row>
    <row r="728">
      <c r="A728" s="564"/>
      <c r="B728" s="564"/>
      <c r="C728" s="564"/>
      <c r="D728" s="622"/>
      <c r="E728" s="564"/>
      <c r="F728" s="564"/>
      <c r="G728" s="564"/>
      <c r="H728" s="564"/>
      <c r="I728" s="564"/>
      <c r="J728" s="564"/>
      <c r="K728" s="564"/>
      <c r="L728" s="564"/>
      <c r="M728" s="564"/>
      <c r="N728" s="564"/>
      <c r="O728" s="564"/>
      <c r="P728" s="564"/>
      <c r="Q728" s="564"/>
      <c r="R728" s="564"/>
      <c r="S728" s="564"/>
      <c r="T728" s="564"/>
      <c r="U728" s="564"/>
      <c r="V728" s="564"/>
      <c r="W728" s="564"/>
      <c r="X728" s="564"/>
      <c r="Y728" s="564"/>
      <c r="Z728" s="564"/>
    </row>
    <row r="729">
      <c r="A729" s="564"/>
      <c r="B729" s="564"/>
      <c r="C729" s="564"/>
      <c r="D729" s="622"/>
      <c r="E729" s="564"/>
      <c r="F729" s="564"/>
      <c r="G729" s="564"/>
      <c r="H729" s="564"/>
      <c r="I729" s="564"/>
      <c r="J729" s="564"/>
      <c r="K729" s="564"/>
      <c r="L729" s="564"/>
      <c r="M729" s="564"/>
      <c r="N729" s="564"/>
      <c r="O729" s="564"/>
      <c r="P729" s="564"/>
      <c r="Q729" s="564"/>
      <c r="R729" s="564"/>
      <c r="S729" s="564"/>
      <c r="T729" s="564"/>
      <c r="U729" s="564"/>
      <c r="V729" s="564"/>
      <c r="W729" s="564"/>
      <c r="X729" s="564"/>
      <c r="Y729" s="564"/>
      <c r="Z729" s="564"/>
    </row>
    <row r="730">
      <c r="A730" s="564"/>
      <c r="B730" s="564"/>
      <c r="C730" s="564"/>
      <c r="D730" s="622"/>
      <c r="E730" s="564"/>
      <c r="F730" s="564"/>
      <c r="G730" s="564"/>
      <c r="H730" s="564"/>
      <c r="I730" s="564"/>
      <c r="J730" s="564"/>
      <c r="K730" s="564"/>
      <c r="L730" s="564"/>
      <c r="M730" s="564"/>
      <c r="N730" s="564"/>
      <c r="O730" s="564"/>
      <c r="P730" s="564"/>
      <c r="Q730" s="564"/>
      <c r="R730" s="564"/>
      <c r="S730" s="564"/>
      <c r="T730" s="564"/>
      <c r="U730" s="564"/>
      <c r="V730" s="564"/>
      <c r="W730" s="564"/>
      <c r="X730" s="564"/>
      <c r="Y730" s="564"/>
      <c r="Z730" s="564"/>
    </row>
    <row r="731">
      <c r="A731" s="564"/>
      <c r="B731" s="564"/>
      <c r="C731" s="564"/>
      <c r="D731" s="622"/>
      <c r="E731" s="564"/>
      <c r="F731" s="564"/>
      <c r="G731" s="564"/>
      <c r="H731" s="564"/>
      <c r="I731" s="564"/>
      <c r="J731" s="564"/>
      <c r="K731" s="564"/>
      <c r="L731" s="564"/>
      <c r="M731" s="564"/>
      <c r="N731" s="564"/>
      <c r="O731" s="564"/>
      <c r="P731" s="564"/>
      <c r="Q731" s="564"/>
      <c r="R731" s="564"/>
      <c r="S731" s="564"/>
      <c r="T731" s="564"/>
      <c r="U731" s="564"/>
      <c r="V731" s="564"/>
      <c r="W731" s="564"/>
      <c r="X731" s="564"/>
      <c r="Y731" s="564"/>
      <c r="Z731" s="564"/>
    </row>
    <row r="732">
      <c r="A732" s="564"/>
      <c r="B732" s="564"/>
      <c r="C732" s="564"/>
      <c r="D732" s="622"/>
      <c r="E732" s="564"/>
      <c r="F732" s="564"/>
      <c r="G732" s="564"/>
      <c r="H732" s="564"/>
      <c r="I732" s="564"/>
      <c r="J732" s="564"/>
      <c r="K732" s="564"/>
      <c r="L732" s="564"/>
      <c r="M732" s="564"/>
      <c r="N732" s="564"/>
      <c r="O732" s="564"/>
      <c r="P732" s="564"/>
      <c r="Q732" s="564"/>
      <c r="R732" s="564"/>
      <c r="S732" s="564"/>
      <c r="T732" s="564"/>
      <c r="U732" s="564"/>
      <c r="V732" s="564"/>
      <c r="W732" s="564"/>
      <c r="X732" s="564"/>
      <c r="Y732" s="564"/>
      <c r="Z732" s="564"/>
    </row>
    <row r="733">
      <c r="A733" s="564"/>
      <c r="B733" s="564"/>
      <c r="C733" s="564"/>
      <c r="D733" s="622"/>
      <c r="E733" s="564"/>
      <c r="F733" s="564"/>
      <c r="G733" s="564"/>
      <c r="H733" s="564"/>
      <c r="I733" s="564"/>
      <c r="J733" s="564"/>
      <c r="K733" s="564"/>
      <c r="L733" s="564"/>
      <c r="M733" s="564"/>
      <c r="N733" s="564"/>
      <c r="O733" s="564"/>
      <c r="P733" s="564"/>
      <c r="Q733" s="564"/>
      <c r="R733" s="564"/>
      <c r="S733" s="564"/>
      <c r="T733" s="564"/>
      <c r="U733" s="564"/>
      <c r="V733" s="564"/>
      <c r="W733" s="564"/>
      <c r="X733" s="564"/>
      <c r="Y733" s="564"/>
      <c r="Z733" s="564"/>
    </row>
    <row r="734">
      <c r="A734" s="564"/>
      <c r="B734" s="564"/>
      <c r="C734" s="564"/>
      <c r="D734" s="622"/>
      <c r="E734" s="564"/>
      <c r="F734" s="564"/>
      <c r="G734" s="564"/>
      <c r="H734" s="564"/>
      <c r="I734" s="564"/>
      <c r="J734" s="564"/>
      <c r="K734" s="564"/>
      <c r="L734" s="564"/>
      <c r="M734" s="564"/>
      <c r="N734" s="564"/>
      <c r="O734" s="564"/>
      <c r="P734" s="564"/>
      <c r="Q734" s="564"/>
      <c r="R734" s="564"/>
      <c r="S734" s="564"/>
      <c r="T734" s="564"/>
      <c r="U734" s="564"/>
      <c r="V734" s="564"/>
      <c r="W734" s="564"/>
      <c r="X734" s="564"/>
      <c r="Y734" s="564"/>
      <c r="Z734" s="564"/>
    </row>
    <row r="735">
      <c r="A735" s="564"/>
      <c r="B735" s="564"/>
      <c r="C735" s="564"/>
      <c r="D735" s="622"/>
      <c r="E735" s="564"/>
      <c r="F735" s="564"/>
      <c r="G735" s="564"/>
      <c r="H735" s="564"/>
      <c r="I735" s="564"/>
      <c r="J735" s="564"/>
      <c r="K735" s="564"/>
      <c r="L735" s="564"/>
      <c r="M735" s="564"/>
      <c r="N735" s="564"/>
      <c r="O735" s="564"/>
      <c r="P735" s="564"/>
      <c r="Q735" s="564"/>
      <c r="R735" s="564"/>
      <c r="S735" s="564"/>
      <c r="T735" s="564"/>
      <c r="U735" s="564"/>
      <c r="V735" s="564"/>
      <c r="W735" s="564"/>
      <c r="X735" s="564"/>
      <c r="Y735" s="564"/>
      <c r="Z735" s="564"/>
    </row>
    <row r="736">
      <c r="A736" s="564"/>
      <c r="B736" s="564"/>
      <c r="C736" s="564"/>
      <c r="D736" s="622"/>
      <c r="E736" s="564"/>
      <c r="F736" s="564"/>
      <c r="G736" s="564"/>
      <c r="H736" s="564"/>
      <c r="I736" s="564"/>
      <c r="J736" s="564"/>
      <c r="K736" s="564"/>
      <c r="L736" s="564"/>
      <c r="M736" s="564"/>
      <c r="N736" s="564"/>
      <c r="O736" s="564"/>
      <c r="P736" s="564"/>
      <c r="Q736" s="564"/>
      <c r="R736" s="564"/>
      <c r="S736" s="564"/>
      <c r="T736" s="564"/>
      <c r="U736" s="564"/>
      <c r="V736" s="564"/>
      <c r="W736" s="564"/>
      <c r="X736" s="564"/>
      <c r="Y736" s="564"/>
      <c r="Z736" s="564"/>
    </row>
    <row r="737">
      <c r="A737" s="564"/>
      <c r="B737" s="564"/>
      <c r="C737" s="564"/>
      <c r="D737" s="622"/>
      <c r="E737" s="564"/>
      <c r="F737" s="564"/>
      <c r="G737" s="564"/>
      <c r="H737" s="564"/>
      <c r="I737" s="564"/>
      <c r="J737" s="564"/>
      <c r="K737" s="564"/>
      <c r="L737" s="564"/>
      <c r="M737" s="564"/>
      <c r="N737" s="564"/>
      <c r="O737" s="564"/>
      <c r="P737" s="564"/>
      <c r="Q737" s="564"/>
      <c r="R737" s="564"/>
      <c r="S737" s="564"/>
      <c r="T737" s="564"/>
      <c r="U737" s="564"/>
      <c r="V737" s="564"/>
      <c r="W737" s="564"/>
      <c r="X737" s="564"/>
      <c r="Y737" s="564"/>
      <c r="Z737" s="564"/>
    </row>
    <row r="738">
      <c r="A738" s="564"/>
      <c r="B738" s="564"/>
      <c r="C738" s="564"/>
      <c r="D738" s="622"/>
      <c r="E738" s="564"/>
      <c r="F738" s="564"/>
      <c r="G738" s="564"/>
      <c r="H738" s="564"/>
      <c r="I738" s="564"/>
      <c r="J738" s="564"/>
      <c r="K738" s="564"/>
      <c r="L738" s="564"/>
      <c r="M738" s="564"/>
      <c r="N738" s="564"/>
      <c r="O738" s="564"/>
      <c r="P738" s="564"/>
      <c r="Q738" s="564"/>
      <c r="R738" s="564"/>
      <c r="S738" s="564"/>
      <c r="T738" s="564"/>
      <c r="U738" s="564"/>
      <c r="V738" s="564"/>
      <c r="W738" s="564"/>
      <c r="X738" s="564"/>
      <c r="Y738" s="564"/>
      <c r="Z738" s="564"/>
    </row>
    <row r="739">
      <c r="A739" s="564"/>
      <c r="B739" s="564"/>
      <c r="C739" s="564"/>
      <c r="D739" s="622"/>
      <c r="E739" s="564"/>
      <c r="F739" s="564"/>
      <c r="G739" s="564"/>
      <c r="H739" s="564"/>
      <c r="I739" s="564"/>
      <c r="J739" s="564"/>
      <c r="K739" s="564"/>
      <c r="L739" s="564"/>
      <c r="M739" s="564"/>
      <c r="N739" s="564"/>
      <c r="O739" s="564"/>
      <c r="P739" s="564"/>
      <c r="Q739" s="564"/>
      <c r="R739" s="564"/>
      <c r="S739" s="564"/>
      <c r="T739" s="564"/>
      <c r="U739" s="564"/>
      <c r="V739" s="564"/>
      <c r="W739" s="564"/>
      <c r="X739" s="564"/>
      <c r="Y739" s="564"/>
      <c r="Z739" s="564"/>
    </row>
    <row r="740">
      <c r="A740" s="564"/>
      <c r="B740" s="564"/>
      <c r="C740" s="564"/>
      <c r="D740" s="622"/>
      <c r="E740" s="564"/>
      <c r="F740" s="564"/>
      <c r="G740" s="564"/>
      <c r="H740" s="564"/>
      <c r="I740" s="564"/>
      <c r="J740" s="564"/>
      <c r="K740" s="564"/>
      <c r="L740" s="564"/>
      <c r="M740" s="564"/>
      <c r="N740" s="564"/>
      <c r="O740" s="564"/>
      <c r="P740" s="564"/>
      <c r="Q740" s="564"/>
      <c r="R740" s="564"/>
      <c r="S740" s="564"/>
      <c r="T740" s="564"/>
      <c r="U740" s="564"/>
      <c r="V740" s="564"/>
      <c r="W740" s="564"/>
      <c r="X740" s="564"/>
      <c r="Y740" s="564"/>
      <c r="Z740" s="564"/>
    </row>
    <row r="741">
      <c r="A741" s="564"/>
      <c r="B741" s="564"/>
      <c r="C741" s="564"/>
      <c r="D741" s="622"/>
      <c r="E741" s="564"/>
      <c r="F741" s="564"/>
      <c r="G741" s="564"/>
      <c r="H741" s="564"/>
      <c r="I741" s="564"/>
      <c r="J741" s="564"/>
      <c r="K741" s="564"/>
      <c r="L741" s="564"/>
      <c r="M741" s="564"/>
      <c r="N741" s="564"/>
      <c r="O741" s="564"/>
      <c r="P741" s="564"/>
      <c r="Q741" s="564"/>
      <c r="R741" s="564"/>
      <c r="S741" s="564"/>
      <c r="T741" s="564"/>
      <c r="U741" s="564"/>
      <c r="V741" s="564"/>
      <c r="W741" s="564"/>
      <c r="X741" s="564"/>
      <c r="Y741" s="564"/>
      <c r="Z741" s="564"/>
    </row>
    <row r="742">
      <c r="A742" s="564"/>
      <c r="B742" s="564"/>
      <c r="C742" s="564"/>
      <c r="D742" s="622"/>
      <c r="E742" s="564"/>
      <c r="F742" s="564"/>
      <c r="G742" s="564"/>
      <c r="H742" s="564"/>
      <c r="I742" s="564"/>
      <c r="J742" s="564"/>
      <c r="K742" s="564"/>
      <c r="L742" s="564"/>
      <c r="M742" s="564"/>
      <c r="N742" s="564"/>
      <c r="O742" s="564"/>
      <c r="P742" s="564"/>
      <c r="Q742" s="564"/>
      <c r="R742" s="564"/>
      <c r="S742" s="564"/>
      <c r="T742" s="564"/>
      <c r="U742" s="564"/>
      <c r="V742" s="564"/>
      <c r="W742" s="564"/>
      <c r="X742" s="564"/>
      <c r="Y742" s="564"/>
      <c r="Z742" s="564"/>
    </row>
    <row r="743">
      <c r="A743" s="564"/>
      <c r="B743" s="564"/>
      <c r="C743" s="564"/>
      <c r="D743" s="622"/>
      <c r="E743" s="564"/>
      <c r="F743" s="564"/>
      <c r="G743" s="564"/>
      <c r="H743" s="564"/>
      <c r="I743" s="564"/>
      <c r="J743" s="564"/>
      <c r="K743" s="564"/>
      <c r="L743" s="564"/>
      <c r="M743" s="564"/>
      <c r="N743" s="564"/>
      <c r="O743" s="564"/>
      <c r="P743" s="564"/>
      <c r="Q743" s="564"/>
      <c r="R743" s="564"/>
      <c r="S743" s="564"/>
      <c r="T743" s="564"/>
      <c r="U743" s="564"/>
      <c r="V743" s="564"/>
      <c r="W743" s="564"/>
      <c r="X743" s="564"/>
      <c r="Y743" s="564"/>
      <c r="Z743" s="564"/>
    </row>
    <row r="744">
      <c r="A744" s="564"/>
      <c r="B744" s="564"/>
      <c r="C744" s="564"/>
      <c r="D744" s="622"/>
      <c r="E744" s="564"/>
      <c r="F744" s="564"/>
      <c r="G744" s="564"/>
      <c r="H744" s="564"/>
      <c r="I744" s="564"/>
      <c r="J744" s="564"/>
      <c r="K744" s="564"/>
      <c r="L744" s="564"/>
      <c r="M744" s="564"/>
      <c r="N744" s="564"/>
      <c r="O744" s="564"/>
      <c r="P744" s="564"/>
      <c r="Q744" s="564"/>
      <c r="R744" s="564"/>
      <c r="S744" s="564"/>
      <c r="T744" s="564"/>
      <c r="U744" s="564"/>
      <c r="V744" s="564"/>
      <c r="W744" s="564"/>
      <c r="X744" s="564"/>
      <c r="Y744" s="564"/>
      <c r="Z744" s="564"/>
    </row>
    <row r="745">
      <c r="A745" s="564"/>
      <c r="B745" s="564"/>
      <c r="C745" s="564"/>
      <c r="D745" s="622"/>
      <c r="E745" s="564"/>
      <c r="F745" s="564"/>
      <c r="G745" s="564"/>
      <c r="H745" s="564"/>
      <c r="I745" s="564"/>
      <c r="J745" s="564"/>
      <c r="K745" s="564"/>
      <c r="L745" s="564"/>
      <c r="M745" s="564"/>
      <c r="N745" s="564"/>
      <c r="O745" s="564"/>
      <c r="P745" s="564"/>
      <c r="Q745" s="564"/>
      <c r="R745" s="564"/>
      <c r="S745" s="564"/>
      <c r="T745" s="564"/>
      <c r="U745" s="564"/>
      <c r="V745" s="564"/>
      <c r="W745" s="564"/>
      <c r="X745" s="564"/>
      <c r="Y745" s="564"/>
      <c r="Z745" s="564"/>
    </row>
    <row r="746">
      <c r="A746" s="564"/>
      <c r="B746" s="564"/>
      <c r="C746" s="564"/>
      <c r="D746" s="622"/>
      <c r="E746" s="564"/>
      <c r="F746" s="564"/>
      <c r="G746" s="564"/>
      <c r="H746" s="564"/>
      <c r="I746" s="564"/>
      <c r="J746" s="564"/>
      <c r="K746" s="564"/>
      <c r="L746" s="564"/>
      <c r="M746" s="564"/>
      <c r="N746" s="564"/>
      <c r="O746" s="564"/>
      <c r="P746" s="564"/>
      <c r="Q746" s="564"/>
      <c r="R746" s="564"/>
      <c r="S746" s="564"/>
      <c r="T746" s="564"/>
      <c r="U746" s="564"/>
      <c r="V746" s="564"/>
      <c r="W746" s="564"/>
      <c r="X746" s="564"/>
      <c r="Y746" s="564"/>
      <c r="Z746" s="564"/>
    </row>
    <row r="747">
      <c r="A747" s="564"/>
      <c r="B747" s="564"/>
      <c r="C747" s="564"/>
      <c r="D747" s="622"/>
      <c r="E747" s="564"/>
      <c r="F747" s="564"/>
      <c r="G747" s="564"/>
      <c r="H747" s="564"/>
      <c r="I747" s="564"/>
      <c r="J747" s="564"/>
      <c r="K747" s="564"/>
      <c r="L747" s="564"/>
      <c r="M747" s="564"/>
      <c r="N747" s="564"/>
      <c r="O747" s="564"/>
      <c r="P747" s="564"/>
      <c r="Q747" s="564"/>
      <c r="R747" s="564"/>
      <c r="S747" s="564"/>
      <c r="T747" s="564"/>
      <c r="U747" s="564"/>
      <c r="V747" s="564"/>
      <c r="W747" s="564"/>
      <c r="X747" s="564"/>
      <c r="Y747" s="564"/>
      <c r="Z747" s="564"/>
    </row>
    <row r="748">
      <c r="A748" s="564"/>
      <c r="B748" s="564"/>
      <c r="C748" s="564"/>
      <c r="D748" s="622"/>
      <c r="E748" s="564"/>
      <c r="F748" s="564"/>
      <c r="G748" s="564"/>
      <c r="H748" s="564"/>
      <c r="I748" s="564"/>
      <c r="J748" s="564"/>
      <c r="K748" s="564"/>
      <c r="L748" s="564"/>
      <c r="M748" s="564"/>
      <c r="N748" s="564"/>
      <c r="O748" s="564"/>
      <c r="P748" s="564"/>
      <c r="Q748" s="564"/>
      <c r="R748" s="564"/>
      <c r="S748" s="564"/>
      <c r="T748" s="564"/>
      <c r="U748" s="564"/>
      <c r="V748" s="564"/>
      <c r="W748" s="564"/>
      <c r="X748" s="564"/>
      <c r="Y748" s="564"/>
      <c r="Z748" s="564"/>
    </row>
    <row r="749">
      <c r="A749" s="564"/>
      <c r="B749" s="564"/>
      <c r="C749" s="564"/>
      <c r="D749" s="622"/>
      <c r="E749" s="564"/>
      <c r="F749" s="564"/>
      <c r="G749" s="564"/>
      <c r="H749" s="564"/>
      <c r="I749" s="564"/>
      <c r="J749" s="564"/>
      <c r="K749" s="564"/>
      <c r="L749" s="564"/>
      <c r="M749" s="564"/>
      <c r="N749" s="564"/>
      <c r="O749" s="564"/>
      <c r="P749" s="564"/>
      <c r="Q749" s="564"/>
      <c r="R749" s="564"/>
      <c r="S749" s="564"/>
      <c r="T749" s="564"/>
      <c r="U749" s="564"/>
      <c r="V749" s="564"/>
      <c r="W749" s="564"/>
      <c r="X749" s="564"/>
      <c r="Y749" s="564"/>
      <c r="Z749" s="564"/>
    </row>
    <row r="750">
      <c r="A750" s="564"/>
      <c r="B750" s="564"/>
      <c r="C750" s="564"/>
      <c r="D750" s="622"/>
      <c r="E750" s="564"/>
      <c r="F750" s="564"/>
      <c r="G750" s="564"/>
      <c r="H750" s="564"/>
      <c r="I750" s="564"/>
      <c r="J750" s="564"/>
      <c r="K750" s="564"/>
      <c r="L750" s="564"/>
      <c r="M750" s="564"/>
      <c r="N750" s="564"/>
      <c r="O750" s="564"/>
      <c r="P750" s="564"/>
      <c r="Q750" s="564"/>
      <c r="R750" s="564"/>
      <c r="S750" s="564"/>
      <c r="T750" s="564"/>
      <c r="U750" s="564"/>
      <c r="V750" s="564"/>
      <c r="W750" s="564"/>
      <c r="X750" s="564"/>
      <c r="Y750" s="564"/>
      <c r="Z750" s="564"/>
    </row>
    <row r="751">
      <c r="A751" s="564"/>
      <c r="B751" s="564"/>
      <c r="C751" s="564"/>
      <c r="D751" s="622"/>
      <c r="E751" s="564"/>
      <c r="F751" s="564"/>
      <c r="G751" s="564"/>
      <c r="H751" s="564"/>
      <c r="I751" s="564"/>
      <c r="J751" s="564"/>
      <c r="K751" s="564"/>
      <c r="L751" s="564"/>
      <c r="M751" s="564"/>
      <c r="N751" s="564"/>
      <c r="O751" s="564"/>
      <c r="P751" s="564"/>
      <c r="Q751" s="564"/>
      <c r="R751" s="564"/>
      <c r="S751" s="564"/>
      <c r="T751" s="564"/>
      <c r="U751" s="564"/>
      <c r="V751" s="564"/>
      <c r="W751" s="564"/>
      <c r="X751" s="564"/>
      <c r="Y751" s="564"/>
      <c r="Z751" s="564"/>
    </row>
    <row r="752">
      <c r="A752" s="564"/>
      <c r="B752" s="564"/>
      <c r="C752" s="564"/>
      <c r="D752" s="622"/>
      <c r="E752" s="564"/>
      <c r="F752" s="564"/>
      <c r="G752" s="564"/>
      <c r="H752" s="564"/>
      <c r="I752" s="564"/>
      <c r="J752" s="564"/>
      <c r="K752" s="564"/>
      <c r="L752" s="564"/>
      <c r="M752" s="564"/>
      <c r="N752" s="564"/>
      <c r="O752" s="564"/>
      <c r="P752" s="564"/>
      <c r="Q752" s="564"/>
      <c r="R752" s="564"/>
      <c r="S752" s="564"/>
      <c r="T752" s="564"/>
      <c r="U752" s="564"/>
      <c r="V752" s="564"/>
      <c r="W752" s="564"/>
      <c r="X752" s="564"/>
      <c r="Y752" s="564"/>
      <c r="Z752" s="564"/>
    </row>
    <row r="753">
      <c r="A753" s="564"/>
      <c r="B753" s="564"/>
      <c r="C753" s="564"/>
      <c r="D753" s="622"/>
      <c r="E753" s="564"/>
      <c r="F753" s="564"/>
      <c r="G753" s="564"/>
      <c r="H753" s="564"/>
      <c r="I753" s="564"/>
      <c r="J753" s="564"/>
      <c r="K753" s="564"/>
      <c r="L753" s="564"/>
      <c r="M753" s="564"/>
      <c r="N753" s="564"/>
      <c r="O753" s="564"/>
      <c r="P753" s="564"/>
      <c r="Q753" s="564"/>
      <c r="R753" s="564"/>
      <c r="S753" s="564"/>
      <c r="T753" s="564"/>
      <c r="U753" s="564"/>
      <c r="V753" s="564"/>
      <c r="W753" s="564"/>
      <c r="X753" s="564"/>
      <c r="Y753" s="564"/>
      <c r="Z753" s="564"/>
    </row>
    <row r="754">
      <c r="A754" s="564"/>
      <c r="B754" s="564"/>
      <c r="C754" s="564"/>
      <c r="D754" s="622"/>
      <c r="E754" s="564"/>
      <c r="F754" s="564"/>
      <c r="G754" s="564"/>
      <c r="H754" s="564"/>
      <c r="I754" s="564"/>
      <c r="J754" s="564"/>
      <c r="K754" s="564"/>
      <c r="L754" s="564"/>
      <c r="M754" s="564"/>
      <c r="N754" s="564"/>
      <c r="O754" s="564"/>
      <c r="P754" s="564"/>
      <c r="Q754" s="564"/>
      <c r="R754" s="564"/>
      <c r="S754" s="564"/>
      <c r="T754" s="564"/>
      <c r="U754" s="564"/>
      <c r="V754" s="564"/>
      <c r="W754" s="564"/>
      <c r="X754" s="564"/>
      <c r="Y754" s="564"/>
      <c r="Z754" s="564"/>
    </row>
    <row r="755">
      <c r="A755" s="564"/>
      <c r="B755" s="564"/>
      <c r="C755" s="564"/>
      <c r="D755" s="622"/>
      <c r="E755" s="564"/>
      <c r="F755" s="564"/>
      <c r="G755" s="564"/>
      <c r="H755" s="564"/>
      <c r="I755" s="564"/>
      <c r="J755" s="564"/>
      <c r="K755" s="564"/>
      <c r="L755" s="564"/>
      <c r="M755" s="564"/>
      <c r="N755" s="564"/>
      <c r="O755" s="564"/>
      <c r="P755" s="564"/>
      <c r="Q755" s="564"/>
      <c r="R755" s="564"/>
      <c r="S755" s="564"/>
      <c r="T755" s="564"/>
      <c r="U755" s="564"/>
      <c r="V755" s="564"/>
      <c r="W755" s="564"/>
      <c r="X755" s="564"/>
      <c r="Y755" s="564"/>
      <c r="Z755" s="564"/>
    </row>
    <row r="756">
      <c r="A756" s="564"/>
      <c r="B756" s="564"/>
      <c r="C756" s="564"/>
      <c r="D756" s="622"/>
      <c r="E756" s="564"/>
      <c r="F756" s="564"/>
      <c r="G756" s="564"/>
      <c r="H756" s="564"/>
      <c r="I756" s="564"/>
      <c r="J756" s="564"/>
      <c r="K756" s="564"/>
      <c r="L756" s="564"/>
      <c r="M756" s="564"/>
      <c r="N756" s="564"/>
      <c r="O756" s="564"/>
      <c r="P756" s="564"/>
      <c r="Q756" s="564"/>
      <c r="R756" s="564"/>
      <c r="S756" s="564"/>
      <c r="T756" s="564"/>
      <c r="U756" s="564"/>
      <c r="V756" s="564"/>
      <c r="W756" s="564"/>
      <c r="X756" s="564"/>
      <c r="Y756" s="564"/>
      <c r="Z756" s="564"/>
    </row>
    <row r="757">
      <c r="A757" s="564"/>
      <c r="B757" s="564"/>
      <c r="C757" s="564"/>
      <c r="D757" s="622"/>
      <c r="E757" s="564"/>
      <c r="F757" s="564"/>
      <c r="G757" s="564"/>
      <c r="H757" s="564"/>
      <c r="I757" s="564"/>
      <c r="J757" s="564"/>
      <c r="K757" s="564"/>
      <c r="L757" s="564"/>
      <c r="M757" s="564"/>
      <c r="N757" s="564"/>
      <c r="O757" s="564"/>
      <c r="P757" s="564"/>
      <c r="Q757" s="564"/>
      <c r="R757" s="564"/>
      <c r="S757" s="564"/>
      <c r="T757" s="564"/>
      <c r="U757" s="564"/>
      <c r="V757" s="564"/>
      <c r="W757" s="564"/>
      <c r="X757" s="564"/>
      <c r="Y757" s="564"/>
      <c r="Z757" s="564"/>
    </row>
    <row r="758">
      <c r="A758" s="564"/>
      <c r="B758" s="564"/>
      <c r="C758" s="564"/>
      <c r="D758" s="622"/>
      <c r="E758" s="564"/>
      <c r="F758" s="564"/>
      <c r="G758" s="564"/>
      <c r="H758" s="564"/>
      <c r="I758" s="564"/>
      <c r="J758" s="564"/>
      <c r="K758" s="564"/>
      <c r="L758" s="564"/>
      <c r="M758" s="564"/>
      <c r="N758" s="564"/>
      <c r="O758" s="564"/>
      <c r="P758" s="564"/>
      <c r="Q758" s="564"/>
      <c r="R758" s="564"/>
      <c r="S758" s="564"/>
      <c r="T758" s="564"/>
      <c r="U758" s="564"/>
      <c r="V758" s="564"/>
      <c r="W758" s="564"/>
      <c r="X758" s="564"/>
      <c r="Y758" s="564"/>
      <c r="Z758" s="564"/>
    </row>
    <row r="759">
      <c r="A759" s="564"/>
      <c r="B759" s="564"/>
      <c r="C759" s="564"/>
      <c r="D759" s="622"/>
      <c r="E759" s="564"/>
      <c r="F759" s="564"/>
      <c r="G759" s="564"/>
      <c r="H759" s="564"/>
      <c r="I759" s="564"/>
      <c r="J759" s="564"/>
      <c r="K759" s="564"/>
      <c r="L759" s="564"/>
      <c r="M759" s="564"/>
      <c r="N759" s="564"/>
      <c r="O759" s="564"/>
      <c r="P759" s="564"/>
      <c r="Q759" s="564"/>
      <c r="R759" s="564"/>
      <c r="S759" s="564"/>
      <c r="T759" s="564"/>
      <c r="U759" s="564"/>
      <c r="V759" s="564"/>
      <c r="W759" s="564"/>
      <c r="X759" s="564"/>
      <c r="Y759" s="564"/>
      <c r="Z759" s="564"/>
    </row>
    <row r="760">
      <c r="A760" s="564"/>
      <c r="B760" s="564"/>
      <c r="C760" s="564"/>
      <c r="D760" s="622"/>
      <c r="E760" s="564"/>
      <c r="F760" s="564"/>
      <c r="G760" s="564"/>
      <c r="H760" s="564"/>
      <c r="I760" s="564"/>
      <c r="J760" s="564"/>
      <c r="K760" s="564"/>
      <c r="L760" s="564"/>
      <c r="M760" s="564"/>
      <c r="N760" s="564"/>
      <c r="O760" s="564"/>
      <c r="P760" s="564"/>
      <c r="Q760" s="564"/>
      <c r="R760" s="564"/>
      <c r="S760" s="564"/>
      <c r="T760" s="564"/>
      <c r="U760" s="564"/>
      <c r="V760" s="564"/>
      <c r="W760" s="564"/>
      <c r="X760" s="564"/>
      <c r="Y760" s="564"/>
      <c r="Z760" s="564"/>
    </row>
    <row r="761">
      <c r="A761" s="564"/>
      <c r="B761" s="564"/>
      <c r="C761" s="564"/>
      <c r="D761" s="622"/>
      <c r="E761" s="564"/>
      <c r="F761" s="564"/>
      <c r="G761" s="564"/>
      <c r="H761" s="564"/>
      <c r="I761" s="564"/>
      <c r="J761" s="564"/>
      <c r="K761" s="564"/>
      <c r="L761" s="564"/>
      <c r="M761" s="564"/>
      <c r="N761" s="564"/>
      <c r="O761" s="564"/>
      <c r="P761" s="564"/>
      <c r="Q761" s="564"/>
      <c r="R761" s="564"/>
      <c r="S761" s="564"/>
      <c r="T761" s="564"/>
      <c r="U761" s="564"/>
      <c r="V761" s="564"/>
      <c r="W761" s="564"/>
      <c r="X761" s="564"/>
      <c r="Y761" s="564"/>
      <c r="Z761" s="564"/>
    </row>
    <row r="762">
      <c r="A762" s="564"/>
      <c r="B762" s="564"/>
      <c r="C762" s="564"/>
      <c r="D762" s="622"/>
      <c r="E762" s="564"/>
      <c r="F762" s="564"/>
      <c r="G762" s="564"/>
      <c r="H762" s="564"/>
      <c r="I762" s="564"/>
      <c r="J762" s="564"/>
      <c r="K762" s="564"/>
      <c r="L762" s="564"/>
      <c r="M762" s="564"/>
      <c r="N762" s="564"/>
      <c r="O762" s="564"/>
      <c r="P762" s="564"/>
      <c r="Q762" s="564"/>
      <c r="R762" s="564"/>
      <c r="S762" s="564"/>
      <c r="T762" s="564"/>
      <c r="U762" s="564"/>
      <c r="V762" s="564"/>
      <c r="W762" s="564"/>
      <c r="X762" s="564"/>
      <c r="Y762" s="564"/>
      <c r="Z762" s="564"/>
    </row>
    <row r="763">
      <c r="A763" s="564"/>
      <c r="B763" s="564"/>
      <c r="C763" s="564"/>
      <c r="D763" s="622"/>
      <c r="E763" s="564"/>
      <c r="F763" s="564"/>
      <c r="G763" s="564"/>
      <c r="H763" s="564"/>
      <c r="I763" s="564"/>
      <c r="J763" s="564"/>
      <c r="K763" s="564"/>
      <c r="L763" s="564"/>
      <c r="M763" s="564"/>
      <c r="N763" s="564"/>
      <c r="O763" s="564"/>
      <c r="P763" s="564"/>
      <c r="Q763" s="564"/>
      <c r="R763" s="564"/>
      <c r="S763" s="564"/>
      <c r="T763" s="564"/>
      <c r="U763" s="564"/>
      <c r="V763" s="564"/>
      <c r="W763" s="564"/>
      <c r="X763" s="564"/>
      <c r="Y763" s="564"/>
      <c r="Z763" s="564"/>
    </row>
    <row r="764">
      <c r="A764" s="564"/>
      <c r="B764" s="564"/>
      <c r="C764" s="564"/>
      <c r="D764" s="622"/>
      <c r="E764" s="564"/>
      <c r="F764" s="564"/>
      <c r="G764" s="564"/>
      <c r="H764" s="564"/>
      <c r="I764" s="564"/>
      <c r="J764" s="564"/>
      <c r="K764" s="564"/>
      <c r="L764" s="564"/>
      <c r="M764" s="564"/>
      <c r="N764" s="564"/>
      <c r="O764" s="564"/>
      <c r="P764" s="564"/>
      <c r="Q764" s="564"/>
      <c r="R764" s="564"/>
      <c r="S764" s="564"/>
      <c r="T764" s="564"/>
      <c r="U764" s="564"/>
      <c r="V764" s="564"/>
      <c r="W764" s="564"/>
      <c r="X764" s="564"/>
      <c r="Y764" s="564"/>
      <c r="Z764" s="564"/>
    </row>
    <row r="765">
      <c r="A765" s="564"/>
      <c r="B765" s="564"/>
      <c r="C765" s="564"/>
      <c r="D765" s="622"/>
      <c r="E765" s="564"/>
      <c r="F765" s="564"/>
      <c r="G765" s="564"/>
      <c r="H765" s="564"/>
      <c r="I765" s="564"/>
      <c r="J765" s="564"/>
      <c r="K765" s="564"/>
      <c r="L765" s="564"/>
      <c r="M765" s="564"/>
      <c r="N765" s="564"/>
      <c r="O765" s="564"/>
      <c r="P765" s="564"/>
      <c r="Q765" s="564"/>
      <c r="R765" s="564"/>
      <c r="S765" s="564"/>
      <c r="T765" s="564"/>
      <c r="U765" s="564"/>
      <c r="V765" s="564"/>
      <c r="W765" s="564"/>
      <c r="X765" s="564"/>
      <c r="Y765" s="564"/>
      <c r="Z765" s="564"/>
    </row>
    <row r="766">
      <c r="A766" s="564"/>
      <c r="B766" s="564"/>
      <c r="C766" s="564"/>
      <c r="D766" s="622"/>
      <c r="E766" s="564"/>
      <c r="F766" s="564"/>
      <c r="G766" s="564"/>
      <c r="H766" s="564"/>
      <c r="I766" s="564"/>
      <c r="J766" s="564"/>
      <c r="K766" s="564"/>
      <c r="L766" s="564"/>
      <c r="M766" s="564"/>
      <c r="N766" s="564"/>
      <c r="O766" s="564"/>
      <c r="P766" s="564"/>
      <c r="Q766" s="564"/>
      <c r="R766" s="564"/>
      <c r="S766" s="564"/>
      <c r="T766" s="564"/>
      <c r="U766" s="564"/>
      <c r="V766" s="564"/>
      <c r="W766" s="564"/>
      <c r="X766" s="564"/>
      <c r="Y766" s="564"/>
      <c r="Z766" s="564"/>
    </row>
    <row r="767">
      <c r="A767" s="564"/>
      <c r="B767" s="564"/>
      <c r="C767" s="564"/>
      <c r="D767" s="622"/>
      <c r="E767" s="564"/>
      <c r="F767" s="564"/>
      <c r="G767" s="564"/>
      <c r="H767" s="564"/>
      <c r="I767" s="564"/>
      <c r="J767" s="564"/>
      <c r="K767" s="564"/>
      <c r="L767" s="564"/>
      <c r="M767" s="564"/>
      <c r="N767" s="564"/>
      <c r="O767" s="564"/>
      <c r="P767" s="564"/>
      <c r="Q767" s="564"/>
      <c r="R767" s="564"/>
      <c r="S767" s="564"/>
      <c r="T767" s="564"/>
      <c r="U767" s="564"/>
      <c r="V767" s="564"/>
      <c r="W767" s="564"/>
      <c r="X767" s="564"/>
      <c r="Y767" s="564"/>
      <c r="Z767" s="564"/>
    </row>
    <row r="768">
      <c r="A768" s="564"/>
      <c r="B768" s="564"/>
      <c r="C768" s="564"/>
      <c r="D768" s="622"/>
      <c r="E768" s="564"/>
      <c r="F768" s="564"/>
      <c r="G768" s="564"/>
      <c r="H768" s="564"/>
      <c r="I768" s="564"/>
      <c r="J768" s="564"/>
      <c r="K768" s="564"/>
      <c r="L768" s="564"/>
      <c r="M768" s="564"/>
      <c r="N768" s="564"/>
      <c r="O768" s="564"/>
      <c r="P768" s="564"/>
      <c r="Q768" s="564"/>
      <c r="R768" s="564"/>
      <c r="S768" s="564"/>
      <c r="T768" s="564"/>
      <c r="U768" s="564"/>
      <c r="V768" s="564"/>
      <c r="W768" s="564"/>
      <c r="X768" s="564"/>
      <c r="Y768" s="564"/>
      <c r="Z768" s="564"/>
    </row>
    <row r="769">
      <c r="A769" s="564"/>
      <c r="B769" s="564"/>
      <c r="C769" s="564"/>
      <c r="D769" s="622"/>
      <c r="E769" s="564"/>
      <c r="F769" s="564"/>
      <c r="G769" s="564"/>
      <c r="H769" s="564"/>
      <c r="I769" s="564"/>
      <c r="J769" s="564"/>
      <c r="K769" s="564"/>
      <c r="L769" s="564"/>
      <c r="M769" s="564"/>
      <c r="N769" s="564"/>
      <c r="O769" s="564"/>
      <c r="P769" s="564"/>
      <c r="Q769" s="564"/>
      <c r="R769" s="564"/>
      <c r="S769" s="564"/>
      <c r="T769" s="564"/>
      <c r="U769" s="564"/>
      <c r="V769" s="564"/>
      <c r="W769" s="564"/>
      <c r="X769" s="564"/>
      <c r="Y769" s="564"/>
      <c r="Z769" s="564"/>
    </row>
    <row r="770">
      <c r="A770" s="564"/>
      <c r="B770" s="564"/>
      <c r="C770" s="564"/>
      <c r="D770" s="622"/>
      <c r="E770" s="564"/>
      <c r="F770" s="564"/>
      <c r="G770" s="564"/>
      <c r="H770" s="564"/>
      <c r="I770" s="564"/>
      <c r="J770" s="564"/>
      <c r="K770" s="564"/>
      <c r="L770" s="564"/>
      <c r="M770" s="564"/>
      <c r="N770" s="564"/>
      <c r="O770" s="564"/>
      <c r="P770" s="564"/>
      <c r="Q770" s="564"/>
      <c r="R770" s="564"/>
      <c r="S770" s="564"/>
      <c r="T770" s="564"/>
      <c r="U770" s="564"/>
      <c r="V770" s="564"/>
      <c r="W770" s="564"/>
      <c r="X770" s="564"/>
      <c r="Y770" s="564"/>
      <c r="Z770" s="564"/>
    </row>
    <row r="771">
      <c r="A771" s="564"/>
      <c r="B771" s="564"/>
      <c r="C771" s="564"/>
      <c r="D771" s="622"/>
      <c r="E771" s="564"/>
      <c r="F771" s="564"/>
      <c r="G771" s="564"/>
      <c r="H771" s="564"/>
      <c r="I771" s="564"/>
      <c r="J771" s="564"/>
      <c r="K771" s="564"/>
      <c r="L771" s="564"/>
      <c r="M771" s="564"/>
      <c r="N771" s="564"/>
      <c r="O771" s="564"/>
      <c r="P771" s="564"/>
      <c r="Q771" s="564"/>
      <c r="R771" s="564"/>
      <c r="S771" s="564"/>
      <c r="T771" s="564"/>
      <c r="U771" s="564"/>
      <c r="V771" s="564"/>
      <c r="W771" s="564"/>
      <c r="X771" s="564"/>
      <c r="Y771" s="564"/>
      <c r="Z771" s="564"/>
    </row>
    <row r="772">
      <c r="A772" s="564"/>
      <c r="B772" s="564"/>
      <c r="C772" s="564"/>
      <c r="D772" s="622"/>
      <c r="E772" s="564"/>
      <c r="F772" s="564"/>
      <c r="G772" s="564"/>
      <c r="H772" s="564"/>
      <c r="I772" s="564"/>
      <c r="J772" s="564"/>
      <c r="K772" s="564"/>
      <c r="L772" s="564"/>
      <c r="M772" s="564"/>
      <c r="N772" s="564"/>
      <c r="O772" s="564"/>
      <c r="P772" s="564"/>
      <c r="Q772" s="564"/>
      <c r="R772" s="564"/>
      <c r="S772" s="564"/>
      <c r="T772" s="564"/>
      <c r="U772" s="564"/>
      <c r="V772" s="564"/>
      <c r="W772" s="564"/>
      <c r="X772" s="564"/>
      <c r="Y772" s="564"/>
      <c r="Z772" s="564"/>
    </row>
    <row r="773">
      <c r="A773" s="564"/>
      <c r="B773" s="564"/>
      <c r="C773" s="564"/>
      <c r="D773" s="622"/>
      <c r="E773" s="564"/>
      <c r="F773" s="564"/>
      <c r="G773" s="564"/>
      <c r="H773" s="564"/>
      <c r="I773" s="564"/>
      <c r="J773" s="564"/>
      <c r="K773" s="564"/>
      <c r="L773" s="564"/>
      <c r="M773" s="564"/>
      <c r="N773" s="564"/>
      <c r="O773" s="564"/>
      <c r="P773" s="564"/>
      <c r="Q773" s="564"/>
      <c r="R773" s="564"/>
      <c r="S773" s="564"/>
      <c r="T773" s="564"/>
      <c r="U773" s="564"/>
      <c r="V773" s="564"/>
      <c r="W773" s="564"/>
      <c r="X773" s="564"/>
      <c r="Y773" s="564"/>
      <c r="Z773" s="564"/>
    </row>
    <row r="774">
      <c r="A774" s="564"/>
      <c r="B774" s="564"/>
      <c r="C774" s="564"/>
      <c r="D774" s="622"/>
      <c r="E774" s="564"/>
      <c r="F774" s="564"/>
      <c r="G774" s="564"/>
      <c r="H774" s="564"/>
      <c r="I774" s="564"/>
      <c r="J774" s="564"/>
      <c r="K774" s="564"/>
      <c r="L774" s="564"/>
      <c r="M774" s="564"/>
      <c r="N774" s="564"/>
      <c r="O774" s="564"/>
      <c r="P774" s="564"/>
      <c r="Q774" s="564"/>
      <c r="R774" s="564"/>
      <c r="S774" s="564"/>
      <c r="T774" s="564"/>
      <c r="U774" s="564"/>
      <c r="V774" s="564"/>
      <c r="W774" s="564"/>
      <c r="X774" s="564"/>
      <c r="Y774" s="564"/>
      <c r="Z774" s="564"/>
    </row>
    <row r="775">
      <c r="A775" s="564"/>
      <c r="B775" s="564"/>
      <c r="C775" s="564"/>
      <c r="D775" s="622"/>
      <c r="E775" s="564"/>
      <c r="F775" s="564"/>
      <c r="G775" s="564"/>
      <c r="H775" s="564"/>
      <c r="I775" s="564"/>
      <c r="J775" s="564"/>
      <c r="K775" s="564"/>
      <c r="L775" s="564"/>
      <c r="M775" s="564"/>
      <c r="N775" s="564"/>
      <c r="O775" s="564"/>
      <c r="P775" s="564"/>
      <c r="Q775" s="564"/>
      <c r="R775" s="564"/>
      <c r="S775" s="564"/>
      <c r="T775" s="564"/>
      <c r="U775" s="564"/>
      <c r="V775" s="564"/>
      <c r="W775" s="564"/>
      <c r="X775" s="564"/>
      <c r="Y775" s="564"/>
      <c r="Z775" s="564"/>
    </row>
    <row r="776">
      <c r="A776" s="564"/>
      <c r="B776" s="564"/>
      <c r="C776" s="564"/>
      <c r="D776" s="622"/>
      <c r="E776" s="564"/>
      <c r="F776" s="564"/>
      <c r="G776" s="564"/>
      <c r="H776" s="564"/>
      <c r="I776" s="564"/>
      <c r="J776" s="564"/>
      <c r="K776" s="564"/>
      <c r="L776" s="564"/>
      <c r="M776" s="564"/>
      <c r="N776" s="564"/>
      <c r="O776" s="564"/>
      <c r="P776" s="564"/>
      <c r="Q776" s="564"/>
      <c r="R776" s="564"/>
      <c r="S776" s="564"/>
      <c r="T776" s="564"/>
      <c r="U776" s="564"/>
      <c r="V776" s="564"/>
      <c r="W776" s="564"/>
      <c r="X776" s="564"/>
      <c r="Y776" s="564"/>
      <c r="Z776" s="564"/>
    </row>
    <row r="777">
      <c r="A777" s="564"/>
      <c r="B777" s="564"/>
      <c r="C777" s="564"/>
      <c r="D777" s="622"/>
      <c r="E777" s="564"/>
      <c r="F777" s="564"/>
      <c r="G777" s="564"/>
      <c r="H777" s="564"/>
      <c r="I777" s="564"/>
      <c r="J777" s="564"/>
      <c r="K777" s="564"/>
      <c r="L777" s="564"/>
      <c r="M777" s="564"/>
      <c r="N777" s="564"/>
      <c r="O777" s="564"/>
      <c r="P777" s="564"/>
      <c r="Q777" s="564"/>
      <c r="R777" s="564"/>
      <c r="S777" s="564"/>
      <c r="T777" s="564"/>
      <c r="U777" s="564"/>
      <c r="V777" s="564"/>
      <c r="W777" s="564"/>
      <c r="X777" s="564"/>
      <c r="Y777" s="564"/>
      <c r="Z777" s="564"/>
    </row>
    <row r="778">
      <c r="A778" s="564"/>
      <c r="B778" s="564"/>
      <c r="C778" s="564"/>
      <c r="D778" s="622"/>
      <c r="E778" s="564"/>
      <c r="F778" s="564"/>
      <c r="G778" s="564"/>
      <c r="H778" s="564"/>
      <c r="I778" s="564"/>
      <c r="J778" s="564"/>
      <c r="K778" s="564"/>
      <c r="L778" s="564"/>
      <c r="M778" s="564"/>
      <c r="N778" s="564"/>
      <c r="O778" s="564"/>
      <c r="P778" s="564"/>
      <c r="Q778" s="564"/>
      <c r="R778" s="564"/>
      <c r="S778" s="564"/>
      <c r="T778" s="564"/>
      <c r="U778" s="564"/>
      <c r="V778" s="564"/>
      <c r="W778" s="564"/>
      <c r="X778" s="564"/>
      <c r="Y778" s="564"/>
      <c r="Z778" s="564"/>
    </row>
    <row r="779">
      <c r="A779" s="564"/>
      <c r="B779" s="564"/>
      <c r="C779" s="564"/>
      <c r="D779" s="622"/>
      <c r="E779" s="564"/>
      <c r="F779" s="564"/>
      <c r="G779" s="564"/>
      <c r="H779" s="564"/>
      <c r="I779" s="564"/>
      <c r="J779" s="564"/>
      <c r="K779" s="564"/>
      <c r="L779" s="564"/>
      <c r="M779" s="564"/>
      <c r="N779" s="564"/>
      <c r="O779" s="564"/>
      <c r="P779" s="564"/>
      <c r="Q779" s="564"/>
      <c r="R779" s="564"/>
      <c r="S779" s="564"/>
      <c r="T779" s="564"/>
      <c r="U779" s="564"/>
      <c r="V779" s="564"/>
      <c r="W779" s="564"/>
      <c r="X779" s="564"/>
      <c r="Y779" s="564"/>
      <c r="Z779" s="564"/>
    </row>
    <row r="780">
      <c r="A780" s="564"/>
      <c r="B780" s="564"/>
      <c r="C780" s="564"/>
      <c r="D780" s="622"/>
      <c r="E780" s="564"/>
      <c r="F780" s="564"/>
      <c r="G780" s="564"/>
      <c r="H780" s="564"/>
      <c r="I780" s="564"/>
      <c r="J780" s="564"/>
      <c r="K780" s="564"/>
      <c r="L780" s="564"/>
      <c r="M780" s="564"/>
      <c r="N780" s="564"/>
      <c r="O780" s="564"/>
      <c r="P780" s="564"/>
      <c r="Q780" s="564"/>
      <c r="R780" s="564"/>
      <c r="S780" s="564"/>
      <c r="T780" s="564"/>
      <c r="U780" s="564"/>
      <c r="V780" s="564"/>
      <c r="W780" s="564"/>
      <c r="X780" s="564"/>
      <c r="Y780" s="564"/>
      <c r="Z780" s="564"/>
    </row>
    <row r="781">
      <c r="A781" s="564"/>
      <c r="B781" s="564"/>
      <c r="C781" s="564"/>
      <c r="D781" s="622"/>
      <c r="E781" s="564"/>
      <c r="F781" s="564"/>
      <c r="G781" s="564"/>
      <c r="H781" s="564"/>
      <c r="I781" s="564"/>
      <c r="J781" s="564"/>
      <c r="K781" s="564"/>
      <c r="L781" s="564"/>
      <c r="M781" s="564"/>
      <c r="N781" s="564"/>
      <c r="O781" s="564"/>
      <c r="P781" s="564"/>
      <c r="Q781" s="564"/>
      <c r="R781" s="564"/>
      <c r="S781" s="564"/>
      <c r="T781" s="564"/>
      <c r="U781" s="564"/>
      <c r="V781" s="564"/>
      <c r="W781" s="564"/>
      <c r="X781" s="564"/>
      <c r="Y781" s="564"/>
      <c r="Z781" s="564"/>
    </row>
    <row r="782">
      <c r="A782" s="564"/>
      <c r="B782" s="564"/>
      <c r="C782" s="564"/>
      <c r="D782" s="622"/>
      <c r="E782" s="564"/>
      <c r="F782" s="564"/>
      <c r="G782" s="564"/>
      <c r="H782" s="564"/>
      <c r="I782" s="564"/>
      <c r="J782" s="564"/>
      <c r="K782" s="564"/>
      <c r="L782" s="564"/>
      <c r="M782" s="564"/>
      <c r="N782" s="564"/>
      <c r="O782" s="564"/>
      <c r="P782" s="564"/>
      <c r="Q782" s="564"/>
      <c r="R782" s="564"/>
      <c r="S782" s="564"/>
      <c r="T782" s="564"/>
      <c r="U782" s="564"/>
      <c r="V782" s="564"/>
      <c r="W782" s="564"/>
      <c r="X782" s="564"/>
      <c r="Y782" s="564"/>
      <c r="Z782" s="564"/>
    </row>
    <row r="783">
      <c r="A783" s="564"/>
      <c r="B783" s="564"/>
      <c r="C783" s="564"/>
      <c r="D783" s="622"/>
      <c r="E783" s="564"/>
      <c r="F783" s="564"/>
      <c r="G783" s="564"/>
      <c r="H783" s="564"/>
      <c r="I783" s="564"/>
      <c r="J783" s="564"/>
      <c r="K783" s="564"/>
      <c r="L783" s="564"/>
      <c r="M783" s="564"/>
      <c r="N783" s="564"/>
      <c r="O783" s="564"/>
      <c r="P783" s="564"/>
      <c r="Q783" s="564"/>
      <c r="R783" s="564"/>
      <c r="S783" s="564"/>
      <c r="T783" s="564"/>
      <c r="U783" s="564"/>
      <c r="V783" s="564"/>
      <c r="W783" s="564"/>
      <c r="X783" s="564"/>
      <c r="Y783" s="564"/>
      <c r="Z783" s="564"/>
    </row>
    <row r="784">
      <c r="A784" s="564"/>
      <c r="B784" s="564"/>
      <c r="C784" s="564"/>
      <c r="D784" s="622"/>
      <c r="E784" s="564"/>
      <c r="F784" s="564"/>
      <c r="G784" s="564"/>
      <c r="H784" s="564"/>
      <c r="I784" s="564"/>
      <c r="J784" s="564"/>
      <c r="K784" s="564"/>
      <c r="L784" s="564"/>
      <c r="M784" s="564"/>
      <c r="N784" s="564"/>
      <c r="O784" s="564"/>
      <c r="P784" s="564"/>
      <c r="Q784" s="564"/>
      <c r="R784" s="564"/>
      <c r="S784" s="564"/>
      <c r="T784" s="564"/>
      <c r="U784" s="564"/>
      <c r="V784" s="564"/>
      <c r="W784" s="564"/>
      <c r="X784" s="564"/>
      <c r="Y784" s="564"/>
      <c r="Z784" s="564"/>
    </row>
    <row r="785">
      <c r="A785" s="564"/>
      <c r="B785" s="564"/>
      <c r="C785" s="564"/>
      <c r="D785" s="622"/>
      <c r="E785" s="564"/>
      <c r="F785" s="564"/>
      <c r="G785" s="564"/>
      <c r="H785" s="564"/>
      <c r="I785" s="564"/>
      <c r="J785" s="564"/>
      <c r="K785" s="564"/>
      <c r="L785" s="564"/>
      <c r="M785" s="564"/>
      <c r="N785" s="564"/>
      <c r="O785" s="564"/>
      <c r="P785" s="564"/>
      <c r="Q785" s="564"/>
      <c r="R785" s="564"/>
      <c r="S785" s="564"/>
      <c r="T785" s="564"/>
      <c r="U785" s="564"/>
      <c r="V785" s="564"/>
      <c r="W785" s="564"/>
      <c r="X785" s="564"/>
      <c r="Y785" s="564"/>
      <c r="Z785" s="564"/>
    </row>
    <row r="786">
      <c r="A786" s="564"/>
      <c r="B786" s="564"/>
      <c r="C786" s="564"/>
      <c r="D786" s="622"/>
      <c r="E786" s="564"/>
      <c r="F786" s="564"/>
      <c r="G786" s="564"/>
      <c r="H786" s="564"/>
      <c r="I786" s="564"/>
      <c r="J786" s="564"/>
      <c r="K786" s="564"/>
      <c r="L786" s="564"/>
      <c r="M786" s="564"/>
      <c r="N786" s="564"/>
      <c r="O786" s="564"/>
      <c r="P786" s="564"/>
      <c r="Q786" s="564"/>
      <c r="R786" s="564"/>
      <c r="S786" s="564"/>
      <c r="T786" s="564"/>
      <c r="U786" s="564"/>
      <c r="V786" s="564"/>
      <c r="W786" s="564"/>
      <c r="X786" s="564"/>
      <c r="Y786" s="564"/>
      <c r="Z786" s="564"/>
    </row>
    <row r="787">
      <c r="A787" s="564"/>
      <c r="B787" s="564"/>
      <c r="C787" s="564"/>
      <c r="D787" s="622"/>
      <c r="E787" s="564"/>
      <c r="F787" s="564"/>
      <c r="G787" s="564"/>
      <c r="H787" s="564"/>
      <c r="I787" s="564"/>
      <c r="J787" s="564"/>
      <c r="K787" s="564"/>
      <c r="L787" s="564"/>
      <c r="M787" s="564"/>
      <c r="N787" s="564"/>
      <c r="O787" s="564"/>
      <c r="P787" s="564"/>
      <c r="Q787" s="564"/>
      <c r="R787" s="564"/>
      <c r="S787" s="564"/>
      <c r="T787" s="564"/>
      <c r="U787" s="564"/>
      <c r="V787" s="564"/>
      <c r="W787" s="564"/>
      <c r="X787" s="564"/>
      <c r="Y787" s="564"/>
      <c r="Z787" s="564"/>
    </row>
    <row r="788">
      <c r="A788" s="564"/>
      <c r="B788" s="564"/>
      <c r="C788" s="564"/>
      <c r="D788" s="622"/>
      <c r="E788" s="564"/>
      <c r="F788" s="564"/>
      <c r="G788" s="564"/>
      <c r="H788" s="564"/>
      <c r="I788" s="564"/>
      <c r="J788" s="564"/>
      <c r="K788" s="564"/>
      <c r="L788" s="564"/>
      <c r="M788" s="564"/>
      <c r="N788" s="564"/>
      <c r="O788" s="564"/>
      <c r="P788" s="564"/>
      <c r="Q788" s="564"/>
      <c r="R788" s="564"/>
      <c r="S788" s="564"/>
      <c r="T788" s="564"/>
      <c r="U788" s="564"/>
      <c r="V788" s="564"/>
      <c r="W788" s="564"/>
      <c r="X788" s="564"/>
      <c r="Y788" s="564"/>
      <c r="Z788" s="564"/>
    </row>
    <row r="789">
      <c r="A789" s="564"/>
      <c r="B789" s="564"/>
      <c r="C789" s="564"/>
      <c r="D789" s="622"/>
      <c r="E789" s="564"/>
      <c r="F789" s="564"/>
      <c r="G789" s="564"/>
      <c r="H789" s="564"/>
      <c r="I789" s="564"/>
      <c r="J789" s="564"/>
      <c r="K789" s="564"/>
      <c r="L789" s="564"/>
      <c r="M789" s="564"/>
      <c r="N789" s="564"/>
      <c r="O789" s="564"/>
      <c r="P789" s="564"/>
      <c r="Q789" s="564"/>
      <c r="R789" s="564"/>
      <c r="S789" s="564"/>
      <c r="T789" s="564"/>
      <c r="U789" s="564"/>
      <c r="V789" s="564"/>
      <c r="W789" s="564"/>
      <c r="X789" s="564"/>
      <c r="Y789" s="564"/>
      <c r="Z789" s="564"/>
    </row>
    <row r="790">
      <c r="A790" s="564"/>
      <c r="B790" s="564"/>
      <c r="C790" s="564"/>
      <c r="D790" s="622"/>
      <c r="E790" s="564"/>
      <c r="F790" s="564"/>
      <c r="G790" s="564"/>
      <c r="H790" s="564"/>
      <c r="I790" s="564"/>
      <c r="J790" s="564"/>
      <c r="K790" s="564"/>
      <c r="L790" s="564"/>
      <c r="M790" s="564"/>
      <c r="N790" s="564"/>
      <c r="O790" s="564"/>
      <c r="P790" s="564"/>
      <c r="Q790" s="564"/>
      <c r="R790" s="564"/>
      <c r="S790" s="564"/>
      <c r="T790" s="564"/>
      <c r="U790" s="564"/>
      <c r="V790" s="564"/>
      <c r="W790" s="564"/>
      <c r="X790" s="564"/>
      <c r="Y790" s="564"/>
      <c r="Z790" s="564"/>
    </row>
    <row r="791">
      <c r="A791" s="564"/>
      <c r="B791" s="564"/>
      <c r="C791" s="564"/>
      <c r="D791" s="622"/>
      <c r="E791" s="564"/>
      <c r="F791" s="564"/>
      <c r="G791" s="564"/>
      <c r="H791" s="564"/>
      <c r="I791" s="564"/>
      <c r="J791" s="564"/>
      <c r="K791" s="564"/>
      <c r="L791" s="564"/>
      <c r="M791" s="564"/>
      <c r="N791" s="564"/>
      <c r="O791" s="564"/>
      <c r="P791" s="564"/>
      <c r="Q791" s="564"/>
      <c r="R791" s="564"/>
      <c r="S791" s="564"/>
      <c r="T791" s="564"/>
      <c r="U791" s="564"/>
      <c r="V791" s="564"/>
      <c r="W791" s="564"/>
      <c r="X791" s="564"/>
      <c r="Y791" s="564"/>
      <c r="Z791" s="564"/>
    </row>
    <row r="792">
      <c r="A792" s="564"/>
      <c r="B792" s="564"/>
      <c r="C792" s="564"/>
      <c r="D792" s="622"/>
      <c r="E792" s="564"/>
      <c r="F792" s="564"/>
      <c r="G792" s="564"/>
      <c r="H792" s="564"/>
      <c r="I792" s="564"/>
      <c r="J792" s="564"/>
      <c r="K792" s="564"/>
      <c r="L792" s="564"/>
      <c r="M792" s="564"/>
      <c r="N792" s="564"/>
      <c r="O792" s="564"/>
      <c r="P792" s="564"/>
      <c r="Q792" s="564"/>
      <c r="R792" s="564"/>
      <c r="S792" s="564"/>
      <c r="T792" s="564"/>
      <c r="U792" s="564"/>
      <c r="V792" s="564"/>
      <c r="W792" s="564"/>
      <c r="X792" s="564"/>
      <c r="Y792" s="564"/>
      <c r="Z792" s="564"/>
    </row>
    <row r="793">
      <c r="A793" s="564"/>
      <c r="B793" s="564"/>
      <c r="C793" s="564"/>
      <c r="D793" s="622"/>
      <c r="E793" s="564"/>
      <c r="F793" s="564"/>
      <c r="G793" s="564"/>
      <c r="H793" s="564"/>
      <c r="I793" s="564"/>
      <c r="J793" s="564"/>
      <c r="K793" s="564"/>
      <c r="L793" s="564"/>
      <c r="M793" s="564"/>
      <c r="N793" s="564"/>
      <c r="O793" s="564"/>
      <c r="P793" s="564"/>
      <c r="Q793" s="564"/>
      <c r="R793" s="564"/>
      <c r="S793" s="564"/>
      <c r="T793" s="564"/>
      <c r="U793" s="564"/>
      <c r="V793" s="564"/>
      <c r="W793" s="564"/>
      <c r="X793" s="564"/>
      <c r="Y793" s="564"/>
      <c r="Z793" s="564"/>
    </row>
    <row r="794">
      <c r="A794" s="564"/>
      <c r="B794" s="564"/>
      <c r="C794" s="564"/>
      <c r="D794" s="622"/>
      <c r="E794" s="564"/>
      <c r="F794" s="564"/>
      <c r="G794" s="564"/>
      <c r="H794" s="564"/>
      <c r="I794" s="564"/>
      <c r="J794" s="564"/>
      <c r="K794" s="564"/>
      <c r="L794" s="564"/>
      <c r="M794" s="564"/>
      <c r="N794" s="564"/>
      <c r="O794" s="564"/>
      <c r="P794" s="564"/>
      <c r="Q794" s="564"/>
      <c r="R794" s="564"/>
      <c r="S794" s="564"/>
      <c r="T794" s="564"/>
      <c r="U794" s="564"/>
      <c r="V794" s="564"/>
      <c r="W794" s="564"/>
      <c r="X794" s="564"/>
      <c r="Y794" s="564"/>
      <c r="Z794" s="564"/>
    </row>
    <row r="795">
      <c r="A795" s="564"/>
      <c r="B795" s="564"/>
      <c r="C795" s="564"/>
      <c r="D795" s="622"/>
      <c r="E795" s="564"/>
      <c r="F795" s="564"/>
      <c r="G795" s="564"/>
      <c r="H795" s="564"/>
      <c r="I795" s="564"/>
      <c r="J795" s="564"/>
      <c r="K795" s="564"/>
      <c r="L795" s="564"/>
      <c r="M795" s="564"/>
      <c r="N795" s="564"/>
      <c r="O795" s="564"/>
      <c r="P795" s="564"/>
      <c r="Q795" s="564"/>
      <c r="R795" s="564"/>
      <c r="S795" s="564"/>
      <c r="T795" s="564"/>
      <c r="U795" s="564"/>
      <c r="V795" s="564"/>
      <c r="W795" s="564"/>
      <c r="X795" s="564"/>
      <c r="Y795" s="564"/>
      <c r="Z795" s="564"/>
    </row>
    <row r="796">
      <c r="A796" s="564"/>
      <c r="B796" s="564"/>
      <c r="C796" s="564"/>
      <c r="D796" s="622"/>
      <c r="E796" s="564"/>
      <c r="F796" s="564"/>
      <c r="G796" s="564"/>
      <c r="H796" s="564"/>
      <c r="I796" s="564"/>
      <c r="J796" s="564"/>
      <c r="K796" s="564"/>
      <c r="L796" s="564"/>
      <c r="M796" s="564"/>
      <c r="N796" s="564"/>
      <c r="O796" s="564"/>
      <c r="P796" s="564"/>
      <c r="Q796" s="564"/>
      <c r="R796" s="564"/>
      <c r="S796" s="564"/>
      <c r="T796" s="564"/>
      <c r="U796" s="564"/>
      <c r="V796" s="564"/>
      <c r="W796" s="564"/>
      <c r="X796" s="564"/>
      <c r="Y796" s="564"/>
      <c r="Z796" s="564"/>
    </row>
    <row r="797">
      <c r="A797" s="564"/>
      <c r="B797" s="564"/>
      <c r="C797" s="564"/>
      <c r="D797" s="622"/>
      <c r="E797" s="564"/>
      <c r="F797" s="564"/>
      <c r="G797" s="564"/>
      <c r="H797" s="564"/>
      <c r="I797" s="564"/>
      <c r="J797" s="564"/>
      <c r="K797" s="564"/>
      <c r="L797" s="564"/>
      <c r="M797" s="564"/>
      <c r="N797" s="564"/>
      <c r="O797" s="564"/>
      <c r="P797" s="564"/>
      <c r="Q797" s="564"/>
      <c r="R797" s="564"/>
      <c r="S797" s="564"/>
      <c r="T797" s="564"/>
      <c r="U797" s="564"/>
      <c r="V797" s="564"/>
      <c r="W797" s="564"/>
      <c r="X797" s="564"/>
      <c r="Y797" s="564"/>
      <c r="Z797" s="564"/>
    </row>
    <row r="798">
      <c r="A798" s="564"/>
      <c r="B798" s="564"/>
      <c r="C798" s="564"/>
      <c r="D798" s="622"/>
      <c r="E798" s="564"/>
      <c r="F798" s="564"/>
      <c r="G798" s="564"/>
      <c r="H798" s="564"/>
      <c r="I798" s="564"/>
      <c r="J798" s="564"/>
      <c r="K798" s="564"/>
      <c r="L798" s="564"/>
      <c r="M798" s="564"/>
      <c r="N798" s="564"/>
      <c r="O798" s="564"/>
      <c r="P798" s="564"/>
      <c r="Q798" s="564"/>
      <c r="R798" s="564"/>
      <c r="S798" s="564"/>
      <c r="T798" s="564"/>
      <c r="U798" s="564"/>
      <c r="V798" s="564"/>
      <c r="W798" s="564"/>
      <c r="X798" s="564"/>
      <c r="Y798" s="564"/>
      <c r="Z798" s="564"/>
    </row>
    <row r="799">
      <c r="A799" s="564"/>
      <c r="B799" s="564"/>
      <c r="C799" s="564"/>
      <c r="D799" s="622"/>
      <c r="E799" s="564"/>
      <c r="F799" s="564"/>
      <c r="G799" s="564"/>
      <c r="H799" s="564"/>
      <c r="I799" s="564"/>
      <c r="J799" s="564"/>
      <c r="K799" s="564"/>
      <c r="L799" s="564"/>
      <c r="M799" s="564"/>
      <c r="N799" s="564"/>
      <c r="O799" s="564"/>
      <c r="P799" s="564"/>
      <c r="Q799" s="564"/>
      <c r="R799" s="564"/>
      <c r="S799" s="564"/>
      <c r="T799" s="564"/>
      <c r="U799" s="564"/>
      <c r="V799" s="564"/>
      <c r="W799" s="564"/>
      <c r="X799" s="564"/>
      <c r="Y799" s="564"/>
      <c r="Z799" s="564"/>
    </row>
    <row r="800">
      <c r="A800" s="564"/>
      <c r="B800" s="564"/>
      <c r="C800" s="564"/>
      <c r="D800" s="622"/>
      <c r="E800" s="564"/>
      <c r="F800" s="564"/>
      <c r="G800" s="564"/>
      <c r="H800" s="564"/>
      <c r="I800" s="564"/>
      <c r="J800" s="564"/>
      <c r="K800" s="564"/>
      <c r="L800" s="564"/>
      <c r="M800" s="564"/>
      <c r="N800" s="564"/>
      <c r="O800" s="564"/>
      <c r="P800" s="564"/>
      <c r="Q800" s="564"/>
      <c r="R800" s="564"/>
      <c r="S800" s="564"/>
      <c r="T800" s="564"/>
      <c r="U800" s="564"/>
      <c r="V800" s="564"/>
      <c r="W800" s="564"/>
      <c r="X800" s="564"/>
      <c r="Y800" s="564"/>
      <c r="Z800" s="564"/>
    </row>
    <row r="801">
      <c r="A801" s="564"/>
      <c r="B801" s="564"/>
      <c r="C801" s="564"/>
      <c r="D801" s="622"/>
      <c r="E801" s="564"/>
      <c r="F801" s="564"/>
      <c r="G801" s="564"/>
      <c r="H801" s="564"/>
      <c r="I801" s="564"/>
      <c r="J801" s="564"/>
      <c r="K801" s="564"/>
      <c r="L801" s="564"/>
      <c r="M801" s="564"/>
      <c r="N801" s="564"/>
      <c r="O801" s="564"/>
      <c r="P801" s="564"/>
      <c r="Q801" s="564"/>
      <c r="R801" s="564"/>
      <c r="S801" s="564"/>
      <c r="T801" s="564"/>
      <c r="U801" s="564"/>
      <c r="V801" s="564"/>
      <c r="W801" s="564"/>
      <c r="X801" s="564"/>
      <c r="Y801" s="564"/>
      <c r="Z801" s="564"/>
    </row>
    <row r="802">
      <c r="A802" s="564"/>
      <c r="B802" s="564"/>
      <c r="C802" s="564"/>
      <c r="D802" s="622"/>
      <c r="E802" s="564"/>
      <c r="F802" s="564"/>
      <c r="G802" s="564"/>
      <c r="H802" s="564"/>
      <c r="I802" s="564"/>
      <c r="J802" s="564"/>
      <c r="K802" s="564"/>
      <c r="L802" s="564"/>
      <c r="M802" s="564"/>
      <c r="N802" s="564"/>
      <c r="O802" s="564"/>
      <c r="P802" s="564"/>
      <c r="Q802" s="564"/>
      <c r="R802" s="564"/>
      <c r="S802" s="564"/>
      <c r="T802" s="564"/>
      <c r="U802" s="564"/>
      <c r="V802" s="564"/>
      <c r="W802" s="564"/>
      <c r="X802" s="564"/>
      <c r="Y802" s="564"/>
      <c r="Z802" s="564"/>
    </row>
    <row r="803">
      <c r="A803" s="564"/>
      <c r="B803" s="564"/>
      <c r="C803" s="564"/>
      <c r="D803" s="622"/>
      <c r="E803" s="564"/>
      <c r="F803" s="564"/>
      <c r="G803" s="564"/>
      <c r="H803" s="564"/>
      <c r="I803" s="564"/>
      <c r="J803" s="564"/>
      <c r="K803" s="564"/>
      <c r="L803" s="564"/>
      <c r="M803" s="564"/>
      <c r="N803" s="564"/>
      <c r="O803" s="564"/>
      <c r="P803" s="564"/>
      <c r="Q803" s="564"/>
      <c r="R803" s="564"/>
      <c r="S803" s="564"/>
      <c r="T803" s="564"/>
      <c r="U803" s="564"/>
      <c r="V803" s="564"/>
      <c r="W803" s="564"/>
      <c r="X803" s="564"/>
      <c r="Y803" s="564"/>
      <c r="Z803" s="564"/>
    </row>
    <row r="804">
      <c r="A804" s="564"/>
      <c r="B804" s="564"/>
      <c r="C804" s="564"/>
      <c r="D804" s="622"/>
      <c r="E804" s="564"/>
      <c r="F804" s="564"/>
      <c r="G804" s="564"/>
      <c r="H804" s="564"/>
      <c r="I804" s="564"/>
      <c r="J804" s="564"/>
      <c r="K804" s="564"/>
      <c r="L804" s="564"/>
      <c r="M804" s="564"/>
      <c r="N804" s="564"/>
      <c r="O804" s="564"/>
      <c r="P804" s="564"/>
      <c r="Q804" s="564"/>
      <c r="R804" s="564"/>
      <c r="S804" s="564"/>
      <c r="T804" s="564"/>
      <c r="U804" s="564"/>
      <c r="V804" s="564"/>
      <c r="W804" s="564"/>
      <c r="X804" s="564"/>
      <c r="Y804" s="564"/>
      <c r="Z804" s="564"/>
    </row>
    <row r="805">
      <c r="A805" s="564"/>
      <c r="B805" s="564"/>
      <c r="C805" s="564"/>
      <c r="D805" s="622"/>
      <c r="E805" s="564"/>
      <c r="F805" s="564"/>
      <c r="G805" s="564"/>
      <c r="H805" s="564"/>
      <c r="I805" s="564"/>
      <c r="J805" s="564"/>
      <c r="K805" s="564"/>
      <c r="L805" s="564"/>
      <c r="M805" s="564"/>
      <c r="N805" s="564"/>
      <c r="O805" s="564"/>
      <c r="P805" s="564"/>
      <c r="Q805" s="564"/>
      <c r="R805" s="564"/>
      <c r="S805" s="564"/>
      <c r="T805" s="564"/>
      <c r="U805" s="564"/>
      <c r="V805" s="564"/>
      <c r="W805" s="564"/>
      <c r="X805" s="564"/>
      <c r="Y805" s="564"/>
      <c r="Z805" s="564"/>
    </row>
    <row r="806">
      <c r="A806" s="564"/>
      <c r="B806" s="564"/>
      <c r="C806" s="564"/>
      <c r="D806" s="622"/>
      <c r="E806" s="564"/>
      <c r="F806" s="564"/>
      <c r="G806" s="564"/>
      <c r="H806" s="564"/>
      <c r="I806" s="564"/>
      <c r="J806" s="564"/>
      <c r="K806" s="564"/>
      <c r="L806" s="564"/>
      <c r="M806" s="564"/>
      <c r="N806" s="564"/>
      <c r="O806" s="564"/>
      <c r="P806" s="564"/>
      <c r="Q806" s="564"/>
      <c r="R806" s="564"/>
      <c r="S806" s="564"/>
      <c r="T806" s="564"/>
      <c r="U806" s="564"/>
      <c r="V806" s="564"/>
      <c r="W806" s="564"/>
      <c r="X806" s="564"/>
      <c r="Y806" s="564"/>
      <c r="Z806" s="564"/>
    </row>
    <row r="807">
      <c r="A807" s="564"/>
      <c r="B807" s="564"/>
      <c r="C807" s="564"/>
      <c r="D807" s="622"/>
      <c r="E807" s="564"/>
      <c r="F807" s="564"/>
      <c r="G807" s="564"/>
      <c r="H807" s="564"/>
      <c r="I807" s="564"/>
      <c r="J807" s="564"/>
      <c r="K807" s="564"/>
      <c r="L807" s="564"/>
      <c r="M807" s="564"/>
      <c r="N807" s="564"/>
      <c r="O807" s="564"/>
      <c r="P807" s="564"/>
      <c r="Q807" s="564"/>
      <c r="R807" s="564"/>
      <c r="S807" s="564"/>
      <c r="T807" s="564"/>
      <c r="U807" s="564"/>
      <c r="V807" s="564"/>
      <c r="W807" s="564"/>
      <c r="X807" s="564"/>
      <c r="Y807" s="564"/>
      <c r="Z807" s="564"/>
    </row>
    <row r="808">
      <c r="A808" s="564"/>
      <c r="B808" s="564"/>
      <c r="C808" s="564"/>
      <c r="D808" s="622"/>
      <c r="E808" s="564"/>
      <c r="F808" s="564"/>
      <c r="G808" s="564"/>
      <c r="H808" s="564"/>
      <c r="I808" s="564"/>
      <c r="J808" s="564"/>
      <c r="K808" s="564"/>
      <c r="L808" s="564"/>
      <c r="M808" s="564"/>
      <c r="N808" s="564"/>
      <c r="O808" s="564"/>
      <c r="P808" s="564"/>
      <c r="Q808" s="564"/>
      <c r="R808" s="564"/>
      <c r="S808" s="564"/>
      <c r="T808" s="564"/>
      <c r="U808" s="564"/>
      <c r="V808" s="564"/>
      <c r="W808" s="564"/>
      <c r="X808" s="564"/>
      <c r="Y808" s="564"/>
      <c r="Z808" s="564"/>
    </row>
    <row r="809">
      <c r="A809" s="564"/>
      <c r="B809" s="564"/>
      <c r="C809" s="564"/>
      <c r="D809" s="622"/>
      <c r="E809" s="564"/>
      <c r="F809" s="564"/>
      <c r="G809" s="564"/>
      <c r="H809" s="564"/>
      <c r="I809" s="564"/>
      <c r="J809" s="564"/>
      <c r="K809" s="564"/>
      <c r="L809" s="564"/>
      <c r="M809" s="564"/>
      <c r="N809" s="564"/>
      <c r="O809" s="564"/>
      <c r="P809" s="564"/>
      <c r="Q809" s="564"/>
      <c r="R809" s="564"/>
      <c r="S809" s="564"/>
      <c r="T809" s="564"/>
      <c r="U809" s="564"/>
      <c r="V809" s="564"/>
      <c r="W809" s="564"/>
      <c r="X809" s="564"/>
      <c r="Y809" s="564"/>
      <c r="Z809" s="564"/>
    </row>
    <row r="810">
      <c r="A810" s="564"/>
      <c r="B810" s="564"/>
      <c r="C810" s="564"/>
      <c r="D810" s="622"/>
      <c r="E810" s="564"/>
      <c r="F810" s="564"/>
      <c r="G810" s="564"/>
      <c r="H810" s="564"/>
      <c r="I810" s="564"/>
      <c r="J810" s="564"/>
      <c r="K810" s="564"/>
      <c r="L810" s="564"/>
      <c r="M810" s="564"/>
      <c r="N810" s="564"/>
      <c r="O810" s="564"/>
      <c r="P810" s="564"/>
      <c r="Q810" s="564"/>
      <c r="R810" s="564"/>
      <c r="S810" s="564"/>
      <c r="T810" s="564"/>
      <c r="U810" s="564"/>
      <c r="V810" s="564"/>
      <c r="W810" s="564"/>
      <c r="X810" s="564"/>
      <c r="Y810" s="564"/>
      <c r="Z810" s="564"/>
    </row>
    <row r="811">
      <c r="A811" s="564"/>
      <c r="B811" s="564"/>
      <c r="C811" s="564"/>
      <c r="D811" s="622"/>
      <c r="E811" s="564"/>
      <c r="F811" s="564"/>
      <c r="G811" s="564"/>
      <c r="H811" s="564"/>
      <c r="I811" s="564"/>
      <c r="J811" s="564"/>
      <c r="K811" s="564"/>
      <c r="L811" s="564"/>
      <c r="M811" s="564"/>
      <c r="N811" s="564"/>
      <c r="O811" s="564"/>
      <c r="P811" s="564"/>
      <c r="Q811" s="564"/>
      <c r="R811" s="564"/>
      <c r="S811" s="564"/>
      <c r="T811" s="564"/>
      <c r="U811" s="564"/>
      <c r="V811" s="564"/>
      <c r="W811" s="564"/>
      <c r="X811" s="564"/>
      <c r="Y811" s="564"/>
      <c r="Z811" s="564"/>
    </row>
    <row r="812">
      <c r="A812" s="564"/>
      <c r="B812" s="564"/>
      <c r="C812" s="564"/>
      <c r="D812" s="622"/>
      <c r="E812" s="564"/>
      <c r="F812" s="564"/>
      <c r="G812" s="564"/>
      <c r="H812" s="564"/>
      <c r="I812" s="564"/>
      <c r="J812" s="564"/>
      <c r="K812" s="564"/>
      <c r="L812" s="564"/>
      <c r="M812" s="564"/>
      <c r="N812" s="564"/>
      <c r="O812" s="564"/>
      <c r="P812" s="564"/>
      <c r="Q812" s="564"/>
      <c r="R812" s="564"/>
      <c r="S812" s="564"/>
      <c r="T812" s="564"/>
      <c r="U812" s="564"/>
      <c r="V812" s="564"/>
      <c r="W812" s="564"/>
      <c r="X812" s="564"/>
      <c r="Y812" s="564"/>
      <c r="Z812" s="564"/>
    </row>
    <row r="813">
      <c r="A813" s="564"/>
      <c r="B813" s="564"/>
      <c r="C813" s="564"/>
      <c r="D813" s="622"/>
      <c r="E813" s="564"/>
      <c r="F813" s="564"/>
      <c r="G813" s="564"/>
      <c r="H813" s="564"/>
      <c r="I813" s="564"/>
      <c r="J813" s="564"/>
      <c r="K813" s="564"/>
      <c r="L813" s="564"/>
      <c r="M813" s="564"/>
      <c r="N813" s="564"/>
      <c r="O813" s="564"/>
      <c r="P813" s="564"/>
      <c r="Q813" s="564"/>
      <c r="R813" s="564"/>
      <c r="S813" s="564"/>
      <c r="T813" s="564"/>
      <c r="U813" s="564"/>
      <c r="V813" s="564"/>
      <c r="W813" s="564"/>
      <c r="X813" s="564"/>
      <c r="Y813" s="564"/>
      <c r="Z813" s="564"/>
    </row>
    <row r="814">
      <c r="A814" s="564"/>
      <c r="B814" s="564"/>
      <c r="C814" s="564"/>
      <c r="D814" s="622"/>
      <c r="E814" s="564"/>
      <c r="F814" s="564"/>
      <c r="G814" s="564"/>
      <c r="H814" s="564"/>
      <c r="I814" s="564"/>
      <c r="J814" s="564"/>
      <c r="K814" s="564"/>
      <c r="L814" s="564"/>
      <c r="M814" s="564"/>
      <c r="N814" s="564"/>
      <c r="O814" s="564"/>
      <c r="P814" s="564"/>
      <c r="Q814" s="564"/>
      <c r="R814" s="564"/>
      <c r="S814" s="564"/>
      <c r="T814" s="564"/>
      <c r="U814" s="564"/>
      <c r="V814" s="564"/>
      <c r="W814" s="564"/>
      <c r="X814" s="564"/>
      <c r="Y814" s="564"/>
      <c r="Z814" s="564"/>
    </row>
    <row r="815">
      <c r="A815" s="564"/>
      <c r="B815" s="564"/>
      <c r="C815" s="564"/>
      <c r="D815" s="622"/>
      <c r="E815" s="564"/>
      <c r="F815" s="564"/>
      <c r="G815" s="564"/>
      <c r="H815" s="564"/>
      <c r="I815" s="564"/>
      <c r="J815" s="564"/>
      <c r="K815" s="564"/>
      <c r="L815" s="564"/>
      <c r="M815" s="564"/>
      <c r="N815" s="564"/>
      <c r="O815" s="564"/>
      <c r="P815" s="564"/>
      <c r="Q815" s="564"/>
      <c r="R815" s="564"/>
      <c r="S815" s="564"/>
      <c r="T815" s="564"/>
      <c r="U815" s="564"/>
      <c r="V815" s="564"/>
      <c r="W815" s="564"/>
      <c r="X815" s="564"/>
      <c r="Y815" s="564"/>
      <c r="Z815" s="564"/>
    </row>
    <row r="816">
      <c r="A816" s="564"/>
      <c r="B816" s="564"/>
      <c r="C816" s="564"/>
      <c r="D816" s="622"/>
      <c r="E816" s="564"/>
      <c r="F816" s="564"/>
      <c r="G816" s="564"/>
      <c r="H816" s="564"/>
      <c r="I816" s="564"/>
      <c r="J816" s="564"/>
      <c r="K816" s="564"/>
      <c r="L816" s="564"/>
      <c r="M816" s="564"/>
      <c r="N816" s="564"/>
      <c r="O816" s="564"/>
      <c r="P816" s="564"/>
      <c r="Q816" s="564"/>
      <c r="R816" s="564"/>
      <c r="S816" s="564"/>
      <c r="T816" s="564"/>
      <c r="U816" s="564"/>
      <c r="V816" s="564"/>
      <c r="W816" s="564"/>
      <c r="X816" s="564"/>
      <c r="Y816" s="564"/>
      <c r="Z816" s="564"/>
    </row>
    <row r="817">
      <c r="A817" s="564"/>
      <c r="B817" s="564"/>
      <c r="C817" s="564"/>
      <c r="D817" s="622"/>
      <c r="E817" s="564"/>
      <c r="F817" s="564"/>
      <c r="G817" s="564"/>
      <c r="H817" s="564"/>
      <c r="I817" s="564"/>
      <c r="J817" s="564"/>
      <c r="K817" s="564"/>
      <c r="L817" s="564"/>
      <c r="M817" s="564"/>
      <c r="N817" s="564"/>
      <c r="O817" s="564"/>
      <c r="P817" s="564"/>
      <c r="Q817" s="564"/>
      <c r="R817" s="564"/>
      <c r="S817" s="564"/>
      <c r="T817" s="564"/>
      <c r="U817" s="564"/>
      <c r="V817" s="564"/>
      <c r="W817" s="564"/>
      <c r="X817" s="564"/>
      <c r="Y817" s="564"/>
      <c r="Z817" s="564"/>
    </row>
    <row r="818">
      <c r="A818" s="564"/>
      <c r="B818" s="564"/>
      <c r="C818" s="564"/>
      <c r="D818" s="622"/>
      <c r="E818" s="564"/>
      <c r="F818" s="564"/>
      <c r="G818" s="564"/>
      <c r="H818" s="564"/>
      <c r="I818" s="564"/>
      <c r="J818" s="564"/>
      <c r="K818" s="564"/>
      <c r="L818" s="564"/>
      <c r="M818" s="564"/>
      <c r="N818" s="564"/>
      <c r="O818" s="564"/>
      <c r="P818" s="564"/>
      <c r="Q818" s="564"/>
      <c r="R818" s="564"/>
      <c r="S818" s="564"/>
      <c r="T818" s="564"/>
      <c r="U818" s="564"/>
      <c r="V818" s="564"/>
      <c r="W818" s="564"/>
      <c r="X818" s="564"/>
      <c r="Y818" s="564"/>
      <c r="Z818" s="564"/>
    </row>
    <row r="819">
      <c r="A819" s="564"/>
      <c r="B819" s="564"/>
      <c r="C819" s="564"/>
      <c r="D819" s="622"/>
      <c r="E819" s="564"/>
      <c r="F819" s="564"/>
      <c r="G819" s="564"/>
      <c r="H819" s="564"/>
      <c r="I819" s="564"/>
      <c r="J819" s="564"/>
      <c r="K819" s="564"/>
      <c r="L819" s="564"/>
      <c r="M819" s="564"/>
      <c r="N819" s="564"/>
      <c r="O819" s="564"/>
      <c r="P819" s="564"/>
      <c r="Q819" s="564"/>
      <c r="R819" s="564"/>
      <c r="S819" s="564"/>
      <c r="T819" s="564"/>
      <c r="U819" s="564"/>
      <c r="V819" s="564"/>
      <c r="W819" s="564"/>
      <c r="X819" s="564"/>
      <c r="Y819" s="564"/>
      <c r="Z819" s="564"/>
    </row>
    <row r="820">
      <c r="A820" s="564"/>
      <c r="B820" s="564"/>
      <c r="C820" s="564"/>
      <c r="D820" s="622"/>
      <c r="E820" s="564"/>
      <c r="F820" s="564"/>
      <c r="G820" s="564"/>
      <c r="H820" s="564"/>
      <c r="I820" s="564"/>
      <c r="J820" s="564"/>
      <c r="K820" s="564"/>
      <c r="L820" s="564"/>
      <c r="M820" s="564"/>
      <c r="N820" s="564"/>
      <c r="O820" s="564"/>
      <c r="P820" s="564"/>
      <c r="Q820" s="564"/>
      <c r="R820" s="564"/>
      <c r="S820" s="564"/>
      <c r="T820" s="564"/>
      <c r="U820" s="564"/>
      <c r="V820" s="564"/>
      <c r="W820" s="564"/>
      <c r="X820" s="564"/>
      <c r="Y820" s="564"/>
      <c r="Z820" s="564"/>
    </row>
    <row r="821">
      <c r="A821" s="564"/>
      <c r="B821" s="564"/>
      <c r="C821" s="564"/>
      <c r="D821" s="622"/>
      <c r="E821" s="564"/>
      <c r="F821" s="564"/>
      <c r="G821" s="564"/>
      <c r="H821" s="564"/>
      <c r="I821" s="564"/>
      <c r="J821" s="564"/>
      <c r="K821" s="564"/>
      <c r="L821" s="564"/>
      <c r="M821" s="564"/>
      <c r="N821" s="564"/>
      <c r="O821" s="564"/>
      <c r="P821" s="564"/>
      <c r="Q821" s="564"/>
      <c r="R821" s="564"/>
      <c r="S821" s="564"/>
      <c r="T821" s="564"/>
      <c r="U821" s="564"/>
      <c r="V821" s="564"/>
      <c r="W821" s="564"/>
      <c r="X821" s="564"/>
      <c r="Y821" s="564"/>
      <c r="Z821" s="564"/>
    </row>
    <row r="822">
      <c r="A822" s="564"/>
      <c r="B822" s="564"/>
      <c r="C822" s="564"/>
      <c r="D822" s="622"/>
      <c r="E822" s="564"/>
      <c r="F822" s="564"/>
      <c r="G822" s="564"/>
      <c r="H822" s="564"/>
      <c r="I822" s="564"/>
      <c r="J822" s="564"/>
      <c r="K822" s="564"/>
      <c r="L822" s="564"/>
      <c r="M822" s="564"/>
      <c r="N822" s="564"/>
      <c r="O822" s="564"/>
      <c r="P822" s="564"/>
      <c r="Q822" s="564"/>
      <c r="R822" s="564"/>
      <c r="S822" s="564"/>
      <c r="T822" s="564"/>
      <c r="U822" s="564"/>
      <c r="V822" s="564"/>
      <c r="W822" s="564"/>
      <c r="X822" s="564"/>
      <c r="Y822" s="564"/>
      <c r="Z822" s="564"/>
    </row>
    <row r="823">
      <c r="A823" s="564"/>
      <c r="B823" s="564"/>
      <c r="C823" s="564"/>
      <c r="D823" s="622"/>
      <c r="E823" s="564"/>
      <c r="F823" s="564"/>
      <c r="G823" s="564"/>
      <c r="H823" s="564"/>
      <c r="I823" s="564"/>
      <c r="J823" s="564"/>
      <c r="K823" s="564"/>
      <c r="L823" s="564"/>
      <c r="M823" s="564"/>
      <c r="N823" s="564"/>
      <c r="O823" s="564"/>
      <c r="P823" s="564"/>
      <c r="Q823" s="564"/>
      <c r="R823" s="564"/>
      <c r="S823" s="564"/>
      <c r="T823" s="564"/>
      <c r="U823" s="564"/>
      <c r="V823" s="564"/>
      <c r="W823" s="564"/>
      <c r="X823" s="564"/>
      <c r="Y823" s="564"/>
      <c r="Z823" s="564"/>
    </row>
    <row r="824">
      <c r="A824" s="564"/>
      <c r="B824" s="564"/>
      <c r="C824" s="564"/>
      <c r="D824" s="622"/>
      <c r="E824" s="564"/>
      <c r="F824" s="564"/>
      <c r="G824" s="564"/>
      <c r="H824" s="564"/>
      <c r="I824" s="564"/>
      <c r="J824" s="564"/>
      <c r="K824" s="564"/>
      <c r="L824" s="564"/>
      <c r="M824" s="564"/>
      <c r="N824" s="564"/>
      <c r="O824" s="564"/>
      <c r="P824" s="564"/>
      <c r="Q824" s="564"/>
      <c r="R824" s="564"/>
      <c r="S824" s="564"/>
      <c r="T824" s="564"/>
      <c r="U824" s="564"/>
      <c r="V824" s="564"/>
      <c r="W824" s="564"/>
      <c r="X824" s="564"/>
      <c r="Y824" s="564"/>
      <c r="Z824" s="564"/>
    </row>
    <row r="825">
      <c r="A825" s="564"/>
      <c r="B825" s="564"/>
      <c r="C825" s="564"/>
      <c r="D825" s="622"/>
      <c r="E825" s="564"/>
      <c r="F825" s="564"/>
      <c r="G825" s="564"/>
      <c r="H825" s="564"/>
      <c r="I825" s="564"/>
      <c r="J825" s="564"/>
      <c r="K825" s="564"/>
      <c r="L825" s="564"/>
      <c r="M825" s="564"/>
      <c r="N825" s="564"/>
      <c r="O825" s="564"/>
      <c r="P825" s="564"/>
      <c r="Q825" s="564"/>
      <c r="R825" s="564"/>
      <c r="S825" s="564"/>
      <c r="T825" s="564"/>
      <c r="U825" s="564"/>
      <c r="V825" s="564"/>
      <c r="W825" s="564"/>
      <c r="X825" s="564"/>
      <c r="Y825" s="564"/>
      <c r="Z825" s="564"/>
    </row>
    <row r="826">
      <c r="A826" s="564"/>
      <c r="B826" s="564"/>
      <c r="C826" s="564"/>
      <c r="D826" s="622"/>
      <c r="E826" s="564"/>
      <c r="F826" s="564"/>
      <c r="G826" s="564"/>
      <c r="H826" s="564"/>
      <c r="I826" s="564"/>
      <c r="J826" s="564"/>
      <c r="K826" s="564"/>
      <c r="L826" s="564"/>
      <c r="M826" s="564"/>
      <c r="N826" s="564"/>
      <c r="O826" s="564"/>
      <c r="P826" s="564"/>
      <c r="Q826" s="564"/>
      <c r="R826" s="564"/>
      <c r="S826" s="564"/>
      <c r="T826" s="564"/>
      <c r="U826" s="564"/>
      <c r="V826" s="564"/>
      <c r="W826" s="564"/>
      <c r="X826" s="564"/>
      <c r="Y826" s="564"/>
      <c r="Z826" s="564"/>
    </row>
    <row r="827">
      <c r="A827" s="564"/>
      <c r="B827" s="564"/>
      <c r="C827" s="564"/>
      <c r="D827" s="622"/>
      <c r="E827" s="564"/>
      <c r="F827" s="564"/>
      <c r="G827" s="564"/>
      <c r="H827" s="564"/>
      <c r="I827" s="564"/>
      <c r="J827" s="564"/>
      <c r="K827" s="564"/>
      <c r="L827" s="564"/>
      <c r="M827" s="564"/>
      <c r="N827" s="564"/>
      <c r="O827" s="564"/>
      <c r="P827" s="564"/>
      <c r="Q827" s="564"/>
      <c r="R827" s="564"/>
      <c r="S827" s="564"/>
      <c r="T827" s="564"/>
      <c r="U827" s="564"/>
      <c r="V827" s="564"/>
      <c r="W827" s="564"/>
      <c r="X827" s="564"/>
      <c r="Y827" s="564"/>
      <c r="Z827" s="564"/>
    </row>
    <row r="828">
      <c r="A828" s="564"/>
      <c r="B828" s="564"/>
      <c r="C828" s="564"/>
      <c r="D828" s="622"/>
      <c r="E828" s="564"/>
      <c r="F828" s="564"/>
      <c r="G828" s="564"/>
      <c r="H828" s="564"/>
      <c r="I828" s="564"/>
      <c r="J828" s="564"/>
      <c r="K828" s="564"/>
      <c r="L828" s="564"/>
      <c r="M828" s="564"/>
      <c r="N828" s="564"/>
      <c r="O828" s="564"/>
      <c r="P828" s="564"/>
      <c r="Q828" s="564"/>
      <c r="R828" s="564"/>
      <c r="S828" s="564"/>
      <c r="T828" s="564"/>
      <c r="U828" s="564"/>
      <c r="V828" s="564"/>
      <c r="W828" s="564"/>
      <c r="X828" s="564"/>
      <c r="Y828" s="564"/>
      <c r="Z828" s="564"/>
    </row>
    <row r="829">
      <c r="A829" s="564"/>
      <c r="B829" s="564"/>
      <c r="C829" s="564"/>
      <c r="D829" s="622"/>
      <c r="E829" s="564"/>
      <c r="F829" s="564"/>
      <c r="G829" s="564"/>
      <c r="H829" s="564"/>
      <c r="I829" s="564"/>
      <c r="J829" s="564"/>
      <c r="K829" s="564"/>
      <c r="L829" s="564"/>
      <c r="M829" s="564"/>
      <c r="N829" s="564"/>
      <c r="O829" s="564"/>
      <c r="P829" s="564"/>
      <c r="Q829" s="564"/>
      <c r="R829" s="564"/>
      <c r="S829" s="564"/>
      <c r="T829" s="564"/>
      <c r="U829" s="564"/>
      <c r="V829" s="564"/>
      <c r="W829" s="564"/>
      <c r="X829" s="564"/>
      <c r="Y829" s="564"/>
      <c r="Z829" s="564"/>
    </row>
    <row r="830">
      <c r="A830" s="564"/>
      <c r="B830" s="564"/>
      <c r="C830" s="564"/>
      <c r="D830" s="622"/>
      <c r="E830" s="564"/>
      <c r="F830" s="564"/>
      <c r="G830" s="564"/>
      <c r="H830" s="564"/>
      <c r="I830" s="564"/>
      <c r="J830" s="564"/>
      <c r="K830" s="564"/>
      <c r="L830" s="564"/>
      <c r="M830" s="564"/>
      <c r="N830" s="564"/>
      <c r="O830" s="564"/>
      <c r="P830" s="564"/>
      <c r="Q830" s="564"/>
      <c r="R830" s="564"/>
      <c r="S830" s="564"/>
      <c r="T830" s="564"/>
      <c r="U830" s="564"/>
      <c r="V830" s="564"/>
      <c r="W830" s="564"/>
      <c r="X830" s="564"/>
      <c r="Y830" s="564"/>
      <c r="Z830" s="564"/>
    </row>
    <row r="831">
      <c r="A831" s="564"/>
      <c r="B831" s="564"/>
      <c r="C831" s="564"/>
      <c r="D831" s="622"/>
      <c r="E831" s="564"/>
      <c r="F831" s="564"/>
      <c r="G831" s="564"/>
      <c r="H831" s="564"/>
      <c r="I831" s="564"/>
      <c r="J831" s="564"/>
      <c r="K831" s="564"/>
      <c r="L831" s="564"/>
      <c r="M831" s="564"/>
      <c r="N831" s="564"/>
      <c r="O831" s="564"/>
      <c r="P831" s="564"/>
      <c r="Q831" s="564"/>
      <c r="R831" s="564"/>
      <c r="S831" s="564"/>
      <c r="T831" s="564"/>
      <c r="U831" s="564"/>
      <c r="V831" s="564"/>
      <c r="W831" s="564"/>
      <c r="X831" s="564"/>
      <c r="Y831" s="564"/>
      <c r="Z831" s="564"/>
    </row>
    <row r="832">
      <c r="A832" s="564"/>
      <c r="B832" s="564"/>
      <c r="C832" s="564"/>
      <c r="D832" s="622"/>
      <c r="E832" s="564"/>
      <c r="F832" s="564"/>
      <c r="G832" s="564"/>
      <c r="H832" s="564"/>
      <c r="I832" s="564"/>
      <c r="J832" s="564"/>
      <c r="K832" s="564"/>
      <c r="L832" s="564"/>
      <c r="M832" s="564"/>
      <c r="N832" s="564"/>
      <c r="O832" s="564"/>
      <c r="P832" s="564"/>
      <c r="Q832" s="564"/>
      <c r="R832" s="564"/>
      <c r="S832" s="564"/>
      <c r="T832" s="564"/>
      <c r="U832" s="564"/>
      <c r="V832" s="564"/>
      <c r="W832" s="564"/>
      <c r="X832" s="564"/>
      <c r="Y832" s="564"/>
      <c r="Z832" s="564"/>
    </row>
    <row r="833">
      <c r="A833" s="564"/>
      <c r="B833" s="564"/>
      <c r="C833" s="564"/>
      <c r="D833" s="622"/>
      <c r="E833" s="564"/>
      <c r="F833" s="564"/>
      <c r="G833" s="564"/>
      <c r="H833" s="564"/>
      <c r="I833" s="564"/>
      <c r="J833" s="564"/>
      <c r="K833" s="564"/>
      <c r="L833" s="564"/>
      <c r="M833" s="564"/>
      <c r="N833" s="564"/>
      <c r="O833" s="564"/>
      <c r="P833" s="564"/>
      <c r="Q833" s="564"/>
      <c r="R833" s="564"/>
      <c r="S833" s="564"/>
      <c r="T833" s="564"/>
      <c r="U833" s="564"/>
      <c r="V833" s="564"/>
      <c r="W833" s="564"/>
      <c r="X833" s="564"/>
      <c r="Y833" s="564"/>
      <c r="Z833" s="564"/>
    </row>
    <row r="834">
      <c r="A834" s="564"/>
      <c r="B834" s="564"/>
      <c r="C834" s="564"/>
      <c r="D834" s="622"/>
      <c r="E834" s="564"/>
      <c r="F834" s="564"/>
      <c r="G834" s="564"/>
      <c r="H834" s="564"/>
      <c r="I834" s="564"/>
      <c r="J834" s="564"/>
      <c r="K834" s="564"/>
      <c r="L834" s="564"/>
      <c r="M834" s="564"/>
      <c r="N834" s="564"/>
      <c r="O834" s="564"/>
      <c r="P834" s="564"/>
      <c r="Q834" s="564"/>
      <c r="R834" s="564"/>
      <c r="S834" s="564"/>
      <c r="T834" s="564"/>
      <c r="U834" s="564"/>
      <c r="V834" s="564"/>
      <c r="W834" s="564"/>
      <c r="X834" s="564"/>
      <c r="Y834" s="564"/>
      <c r="Z834" s="564"/>
    </row>
    <row r="835">
      <c r="A835" s="564"/>
      <c r="B835" s="564"/>
      <c r="C835" s="564"/>
      <c r="D835" s="622"/>
      <c r="E835" s="564"/>
      <c r="F835" s="564"/>
      <c r="G835" s="564"/>
      <c r="H835" s="564"/>
      <c r="I835" s="564"/>
      <c r="J835" s="564"/>
      <c r="K835" s="564"/>
      <c r="L835" s="564"/>
      <c r="M835" s="564"/>
      <c r="N835" s="564"/>
      <c r="O835" s="564"/>
      <c r="P835" s="564"/>
      <c r="Q835" s="564"/>
      <c r="R835" s="564"/>
      <c r="S835" s="564"/>
      <c r="T835" s="564"/>
      <c r="U835" s="564"/>
      <c r="V835" s="564"/>
      <c r="W835" s="564"/>
      <c r="X835" s="564"/>
      <c r="Y835" s="564"/>
      <c r="Z835" s="564"/>
    </row>
    <row r="836">
      <c r="A836" s="564"/>
      <c r="B836" s="564"/>
      <c r="C836" s="564"/>
      <c r="D836" s="622"/>
      <c r="E836" s="564"/>
      <c r="F836" s="564"/>
      <c r="G836" s="564"/>
      <c r="H836" s="564"/>
      <c r="I836" s="564"/>
      <c r="J836" s="564"/>
      <c r="K836" s="564"/>
      <c r="L836" s="564"/>
      <c r="M836" s="564"/>
      <c r="N836" s="564"/>
      <c r="O836" s="564"/>
      <c r="P836" s="564"/>
      <c r="Q836" s="564"/>
      <c r="R836" s="564"/>
      <c r="S836" s="564"/>
      <c r="T836" s="564"/>
      <c r="U836" s="564"/>
      <c r="V836" s="564"/>
      <c r="W836" s="564"/>
      <c r="X836" s="564"/>
      <c r="Y836" s="564"/>
      <c r="Z836" s="564"/>
    </row>
    <row r="837">
      <c r="A837" s="564"/>
      <c r="B837" s="564"/>
      <c r="C837" s="564"/>
      <c r="D837" s="622"/>
      <c r="E837" s="564"/>
      <c r="F837" s="564"/>
      <c r="G837" s="564"/>
      <c r="H837" s="564"/>
      <c r="I837" s="564"/>
      <c r="J837" s="564"/>
      <c r="K837" s="564"/>
      <c r="L837" s="564"/>
      <c r="M837" s="564"/>
      <c r="N837" s="564"/>
      <c r="O837" s="564"/>
      <c r="P837" s="564"/>
      <c r="Q837" s="564"/>
      <c r="R837" s="564"/>
      <c r="S837" s="564"/>
      <c r="T837" s="564"/>
      <c r="U837" s="564"/>
      <c r="V837" s="564"/>
      <c r="W837" s="564"/>
      <c r="X837" s="564"/>
      <c r="Y837" s="564"/>
      <c r="Z837" s="564"/>
    </row>
    <row r="838">
      <c r="A838" s="564"/>
      <c r="B838" s="564"/>
      <c r="C838" s="564"/>
      <c r="D838" s="622"/>
      <c r="E838" s="564"/>
      <c r="F838" s="564"/>
      <c r="G838" s="564"/>
      <c r="H838" s="564"/>
      <c r="I838" s="564"/>
      <c r="J838" s="564"/>
      <c r="K838" s="564"/>
      <c r="L838" s="564"/>
      <c r="M838" s="564"/>
      <c r="N838" s="564"/>
      <c r="O838" s="564"/>
      <c r="P838" s="564"/>
      <c r="Q838" s="564"/>
      <c r="R838" s="564"/>
      <c r="S838" s="564"/>
      <c r="T838" s="564"/>
      <c r="U838" s="564"/>
      <c r="V838" s="564"/>
      <c r="W838" s="564"/>
      <c r="X838" s="564"/>
      <c r="Y838" s="564"/>
      <c r="Z838" s="564"/>
    </row>
    <row r="839">
      <c r="A839" s="564"/>
      <c r="B839" s="564"/>
      <c r="C839" s="564"/>
      <c r="D839" s="622"/>
      <c r="E839" s="564"/>
      <c r="F839" s="564"/>
      <c r="G839" s="564"/>
      <c r="H839" s="564"/>
      <c r="I839" s="564"/>
      <c r="J839" s="564"/>
      <c r="K839" s="564"/>
      <c r="L839" s="564"/>
      <c r="M839" s="564"/>
      <c r="N839" s="564"/>
      <c r="O839" s="564"/>
      <c r="P839" s="564"/>
      <c r="Q839" s="564"/>
      <c r="R839" s="564"/>
      <c r="S839" s="564"/>
      <c r="T839" s="564"/>
      <c r="U839" s="564"/>
      <c r="V839" s="564"/>
      <c r="W839" s="564"/>
      <c r="X839" s="564"/>
      <c r="Y839" s="564"/>
      <c r="Z839" s="564"/>
    </row>
    <row r="840">
      <c r="A840" s="564"/>
      <c r="B840" s="564"/>
      <c r="C840" s="564"/>
      <c r="D840" s="622"/>
      <c r="E840" s="564"/>
      <c r="F840" s="564"/>
      <c r="G840" s="564"/>
      <c r="H840" s="564"/>
      <c r="I840" s="564"/>
      <c r="J840" s="564"/>
      <c r="K840" s="564"/>
      <c r="L840" s="564"/>
      <c r="M840" s="564"/>
      <c r="N840" s="564"/>
      <c r="O840" s="564"/>
      <c r="P840" s="564"/>
      <c r="Q840" s="564"/>
      <c r="R840" s="564"/>
      <c r="S840" s="564"/>
      <c r="T840" s="564"/>
      <c r="U840" s="564"/>
      <c r="V840" s="564"/>
      <c r="W840" s="564"/>
      <c r="X840" s="564"/>
      <c r="Y840" s="564"/>
      <c r="Z840" s="564"/>
    </row>
    <row r="841">
      <c r="A841" s="564"/>
      <c r="B841" s="564"/>
      <c r="C841" s="564"/>
      <c r="D841" s="622"/>
      <c r="E841" s="564"/>
      <c r="F841" s="564"/>
      <c r="G841" s="564"/>
      <c r="H841" s="564"/>
      <c r="I841" s="564"/>
      <c r="J841" s="564"/>
      <c r="K841" s="564"/>
      <c r="L841" s="564"/>
      <c r="M841" s="564"/>
      <c r="N841" s="564"/>
      <c r="O841" s="564"/>
      <c r="P841" s="564"/>
      <c r="Q841" s="564"/>
      <c r="R841" s="564"/>
      <c r="S841" s="564"/>
      <c r="T841" s="564"/>
      <c r="U841" s="564"/>
      <c r="V841" s="564"/>
      <c r="W841" s="564"/>
      <c r="X841" s="564"/>
      <c r="Y841" s="564"/>
      <c r="Z841" s="564"/>
    </row>
    <row r="842">
      <c r="A842" s="564"/>
      <c r="B842" s="564"/>
      <c r="C842" s="564"/>
      <c r="D842" s="622"/>
      <c r="E842" s="564"/>
      <c r="F842" s="564"/>
      <c r="G842" s="564"/>
      <c r="H842" s="564"/>
      <c r="I842" s="564"/>
      <c r="J842" s="564"/>
      <c r="K842" s="564"/>
      <c r="L842" s="564"/>
      <c r="M842" s="564"/>
      <c r="N842" s="564"/>
      <c r="O842" s="564"/>
      <c r="P842" s="564"/>
      <c r="Q842" s="564"/>
      <c r="R842" s="564"/>
      <c r="S842" s="564"/>
      <c r="T842" s="564"/>
      <c r="U842" s="564"/>
      <c r="V842" s="564"/>
      <c r="W842" s="564"/>
      <c r="X842" s="564"/>
      <c r="Y842" s="564"/>
      <c r="Z842" s="564"/>
    </row>
    <row r="843">
      <c r="A843" s="564"/>
      <c r="B843" s="564"/>
      <c r="C843" s="564"/>
      <c r="D843" s="622"/>
      <c r="E843" s="564"/>
      <c r="F843" s="564"/>
      <c r="G843" s="564"/>
      <c r="H843" s="564"/>
      <c r="I843" s="564"/>
      <c r="J843" s="564"/>
      <c r="K843" s="564"/>
      <c r="L843" s="564"/>
      <c r="M843" s="564"/>
      <c r="N843" s="564"/>
      <c r="O843" s="564"/>
      <c r="P843" s="564"/>
      <c r="Q843" s="564"/>
      <c r="R843" s="564"/>
      <c r="S843" s="564"/>
      <c r="T843" s="564"/>
      <c r="U843" s="564"/>
      <c r="V843" s="564"/>
      <c r="W843" s="564"/>
      <c r="X843" s="564"/>
      <c r="Y843" s="564"/>
      <c r="Z843" s="564"/>
    </row>
    <row r="844">
      <c r="A844" s="564"/>
      <c r="B844" s="564"/>
      <c r="C844" s="564"/>
      <c r="D844" s="622"/>
      <c r="E844" s="564"/>
      <c r="F844" s="564"/>
      <c r="G844" s="564"/>
      <c r="H844" s="564"/>
      <c r="I844" s="564"/>
      <c r="J844" s="564"/>
      <c r="K844" s="564"/>
      <c r="L844" s="564"/>
      <c r="M844" s="564"/>
      <c r="N844" s="564"/>
      <c r="O844" s="564"/>
      <c r="P844" s="564"/>
      <c r="Q844" s="564"/>
      <c r="R844" s="564"/>
      <c r="S844" s="564"/>
      <c r="T844" s="564"/>
      <c r="U844" s="564"/>
      <c r="V844" s="564"/>
      <c r="W844" s="564"/>
      <c r="X844" s="564"/>
      <c r="Y844" s="564"/>
      <c r="Z844" s="564"/>
    </row>
    <row r="845">
      <c r="A845" s="564"/>
      <c r="B845" s="564"/>
      <c r="C845" s="564"/>
      <c r="D845" s="622"/>
      <c r="E845" s="564"/>
      <c r="F845" s="564"/>
      <c r="G845" s="564"/>
      <c r="H845" s="564"/>
      <c r="I845" s="564"/>
      <c r="J845" s="564"/>
      <c r="K845" s="564"/>
      <c r="L845" s="564"/>
      <c r="M845" s="564"/>
      <c r="N845" s="564"/>
      <c r="O845" s="564"/>
      <c r="P845" s="564"/>
      <c r="Q845" s="564"/>
      <c r="R845" s="564"/>
      <c r="S845" s="564"/>
      <c r="T845" s="564"/>
      <c r="U845" s="564"/>
      <c r="V845" s="564"/>
      <c r="W845" s="564"/>
      <c r="X845" s="564"/>
      <c r="Y845" s="564"/>
      <c r="Z845" s="564"/>
    </row>
    <row r="846">
      <c r="A846" s="564"/>
      <c r="B846" s="564"/>
      <c r="C846" s="564"/>
      <c r="D846" s="622"/>
      <c r="E846" s="564"/>
      <c r="F846" s="564"/>
      <c r="G846" s="564"/>
      <c r="H846" s="564"/>
      <c r="I846" s="564"/>
      <c r="J846" s="564"/>
      <c r="K846" s="564"/>
      <c r="L846" s="564"/>
      <c r="M846" s="564"/>
      <c r="N846" s="564"/>
      <c r="O846" s="564"/>
      <c r="P846" s="564"/>
      <c r="Q846" s="564"/>
      <c r="R846" s="564"/>
      <c r="S846" s="564"/>
      <c r="T846" s="564"/>
      <c r="U846" s="564"/>
      <c r="V846" s="564"/>
      <c r="W846" s="564"/>
      <c r="X846" s="564"/>
      <c r="Y846" s="564"/>
      <c r="Z846" s="564"/>
    </row>
    <row r="847">
      <c r="A847" s="564"/>
      <c r="B847" s="564"/>
      <c r="C847" s="564"/>
      <c r="D847" s="622"/>
      <c r="E847" s="564"/>
      <c r="F847" s="564"/>
      <c r="G847" s="564"/>
      <c r="H847" s="564"/>
      <c r="I847" s="564"/>
      <c r="J847" s="564"/>
      <c r="K847" s="564"/>
      <c r="L847" s="564"/>
      <c r="M847" s="564"/>
      <c r="N847" s="564"/>
      <c r="O847" s="564"/>
      <c r="P847" s="564"/>
      <c r="Q847" s="564"/>
      <c r="R847" s="564"/>
      <c r="S847" s="564"/>
      <c r="T847" s="564"/>
      <c r="U847" s="564"/>
      <c r="V847" s="564"/>
      <c r="W847" s="564"/>
      <c r="X847" s="564"/>
      <c r="Y847" s="564"/>
      <c r="Z847" s="564"/>
    </row>
    <row r="848">
      <c r="A848" s="564"/>
      <c r="B848" s="564"/>
      <c r="C848" s="564"/>
      <c r="D848" s="622"/>
      <c r="E848" s="564"/>
      <c r="F848" s="564"/>
      <c r="G848" s="564"/>
      <c r="H848" s="564"/>
      <c r="I848" s="564"/>
      <c r="J848" s="564"/>
      <c r="K848" s="564"/>
      <c r="L848" s="564"/>
      <c r="M848" s="564"/>
      <c r="N848" s="564"/>
      <c r="O848" s="564"/>
      <c r="P848" s="564"/>
      <c r="Q848" s="564"/>
      <c r="R848" s="564"/>
      <c r="S848" s="564"/>
      <c r="T848" s="564"/>
      <c r="U848" s="564"/>
      <c r="V848" s="564"/>
      <c r="W848" s="564"/>
      <c r="X848" s="564"/>
      <c r="Y848" s="564"/>
      <c r="Z848" s="564"/>
    </row>
    <row r="849">
      <c r="A849" s="564"/>
      <c r="B849" s="564"/>
      <c r="C849" s="564"/>
      <c r="D849" s="622"/>
      <c r="E849" s="564"/>
      <c r="F849" s="564"/>
      <c r="G849" s="564"/>
      <c r="H849" s="564"/>
      <c r="I849" s="564"/>
      <c r="J849" s="564"/>
      <c r="K849" s="564"/>
      <c r="L849" s="564"/>
      <c r="M849" s="564"/>
      <c r="N849" s="564"/>
      <c r="O849" s="564"/>
      <c r="P849" s="564"/>
      <c r="Q849" s="564"/>
      <c r="R849" s="564"/>
      <c r="S849" s="564"/>
      <c r="T849" s="564"/>
      <c r="U849" s="564"/>
      <c r="V849" s="564"/>
      <c r="W849" s="564"/>
      <c r="X849" s="564"/>
      <c r="Y849" s="564"/>
      <c r="Z849" s="564"/>
    </row>
    <row r="850">
      <c r="A850" s="564"/>
      <c r="B850" s="564"/>
      <c r="C850" s="564"/>
      <c r="D850" s="622"/>
      <c r="E850" s="564"/>
      <c r="F850" s="564"/>
      <c r="G850" s="564"/>
      <c r="H850" s="564"/>
      <c r="I850" s="564"/>
      <c r="J850" s="564"/>
      <c r="K850" s="564"/>
      <c r="L850" s="564"/>
      <c r="M850" s="564"/>
      <c r="N850" s="564"/>
      <c r="O850" s="564"/>
      <c r="P850" s="564"/>
      <c r="Q850" s="564"/>
      <c r="R850" s="564"/>
      <c r="S850" s="564"/>
      <c r="T850" s="564"/>
      <c r="U850" s="564"/>
      <c r="V850" s="564"/>
      <c r="W850" s="564"/>
      <c r="X850" s="564"/>
      <c r="Y850" s="564"/>
      <c r="Z850" s="564"/>
    </row>
    <row r="851">
      <c r="A851" s="564"/>
      <c r="B851" s="564"/>
      <c r="C851" s="564"/>
      <c r="D851" s="622"/>
      <c r="E851" s="564"/>
      <c r="F851" s="564"/>
      <c r="G851" s="564"/>
      <c r="H851" s="564"/>
      <c r="I851" s="564"/>
      <c r="J851" s="564"/>
      <c r="K851" s="564"/>
      <c r="L851" s="564"/>
      <c r="M851" s="564"/>
      <c r="N851" s="564"/>
      <c r="O851" s="564"/>
      <c r="P851" s="564"/>
      <c r="Q851" s="564"/>
      <c r="R851" s="564"/>
      <c r="S851" s="564"/>
      <c r="T851" s="564"/>
      <c r="U851" s="564"/>
      <c r="V851" s="564"/>
      <c r="W851" s="564"/>
      <c r="X851" s="564"/>
      <c r="Y851" s="564"/>
      <c r="Z851" s="564"/>
    </row>
    <row r="852">
      <c r="A852" s="564"/>
      <c r="B852" s="564"/>
      <c r="C852" s="564"/>
      <c r="D852" s="622"/>
      <c r="E852" s="564"/>
      <c r="F852" s="564"/>
      <c r="G852" s="564"/>
      <c r="H852" s="564"/>
      <c r="I852" s="564"/>
      <c r="J852" s="564"/>
      <c r="K852" s="564"/>
      <c r="L852" s="564"/>
      <c r="M852" s="564"/>
      <c r="N852" s="564"/>
      <c r="O852" s="564"/>
      <c r="P852" s="564"/>
      <c r="Q852" s="564"/>
      <c r="R852" s="564"/>
      <c r="S852" s="564"/>
      <c r="T852" s="564"/>
      <c r="U852" s="564"/>
      <c r="V852" s="564"/>
      <c r="W852" s="564"/>
      <c r="X852" s="564"/>
      <c r="Y852" s="564"/>
      <c r="Z852" s="564"/>
    </row>
    <row r="853">
      <c r="A853" s="564"/>
      <c r="B853" s="564"/>
      <c r="C853" s="564"/>
      <c r="D853" s="622"/>
      <c r="E853" s="564"/>
      <c r="F853" s="564"/>
      <c r="G853" s="564"/>
      <c r="H853" s="564"/>
      <c r="I853" s="564"/>
      <c r="J853" s="564"/>
      <c r="K853" s="564"/>
      <c r="L853" s="564"/>
      <c r="M853" s="564"/>
      <c r="N853" s="564"/>
      <c r="O853" s="564"/>
      <c r="P853" s="564"/>
      <c r="Q853" s="564"/>
      <c r="R853" s="564"/>
      <c r="S853" s="564"/>
      <c r="T853" s="564"/>
      <c r="U853" s="564"/>
      <c r="V853" s="564"/>
      <c r="W853" s="564"/>
      <c r="X853" s="564"/>
      <c r="Y853" s="564"/>
      <c r="Z853" s="564"/>
    </row>
    <row r="854">
      <c r="A854" s="564"/>
      <c r="B854" s="564"/>
      <c r="C854" s="564"/>
      <c r="D854" s="622"/>
      <c r="E854" s="564"/>
      <c r="F854" s="564"/>
      <c r="G854" s="564"/>
      <c r="H854" s="564"/>
      <c r="I854" s="564"/>
      <c r="J854" s="564"/>
      <c r="K854" s="564"/>
      <c r="L854" s="564"/>
      <c r="M854" s="564"/>
      <c r="N854" s="564"/>
      <c r="O854" s="564"/>
      <c r="P854" s="564"/>
      <c r="Q854" s="564"/>
      <c r="R854" s="564"/>
      <c r="S854" s="564"/>
      <c r="T854" s="564"/>
      <c r="U854" s="564"/>
      <c r="V854" s="564"/>
      <c r="W854" s="564"/>
      <c r="X854" s="564"/>
      <c r="Y854" s="564"/>
      <c r="Z854" s="564"/>
    </row>
    <row r="855">
      <c r="A855" s="564"/>
      <c r="B855" s="564"/>
      <c r="C855" s="564"/>
      <c r="D855" s="622"/>
      <c r="E855" s="564"/>
      <c r="F855" s="564"/>
      <c r="G855" s="564"/>
      <c r="H855" s="564"/>
      <c r="I855" s="564"/>
      <c r="J855" s="564"/>
      <c r="K855" s="564"/>
      <c r="L855" s="564"/>
      <c r="M855" s="564"/>
      <c r="N855" s="564"/>
      <c r="O855" s="564"/>
      <c r="P855" s="564"/>
      <c r="Q855" s="564"/>
      <c r="R855" s="564"/>
      <c r="S855" s="564"/>
      <c r="T855" s="564"/>
      <c r="U855" s="564"/>
      <c r="V855" s="564"/>
      <c r="W855" s="564"/>
      <c r="X855" s="564"/>
      <c r="Y855" s="564"/>
      <c r="Z855" s="564"/>
    </row>
    <row r="856">
      <c r="A856" s="564"/>
      <c r="B856" s="564"/>
      <c r="C856" s="564"/>
      <c r="D856" s="622"/>
      <c r="E856" s="564"/>
      <c r="F856" s="564"/>
      <c r="G856" s="564"/>
      <c r="H856" s="564"/>
      <c r="I856" s="564"/>
      <c r="J856" s="564"/>
      <c r="K856" s="564"/>
      <c r="L856" s="564"/>
      <c r="M856" s="564"/>
      <c r="N856" s="564"/>
      <c r="O856" s="564"/>
      <c r="P856" s="564"/>
      <c r="Q856" s="564"/>
      <c r="R856" s="564"/>
      <c r="S856" s="564"/>
      <c r="T856" s="564"/>
      <c r="U856" s="564"/>
      <c r="V856" s="564"/>
      <c r="W856" s="564"/>
      <c r="X856" s="564"/>
      <c r="Y856" s="564"/>
      <c r="Z856" s="564"/>
    </row>
    <row r="857">
      <c r="A857" s="564"/>
      <c r="B857" s="564"/>
      <c r="C857" s="564"/>
      <c r="D857" s="622"/>
      <c r="E857" s="564"/>
      <c r="F857" s="564"/>
      <c r="G857" s="564"/>
      <c r="H857" s="564"/>
      <c r="I857" s="564"/>
      <c r="J857" s="564"/>
      <c r="K857" s="564"/>
      <c r="L857" s="564"/>
      <c r="M857" s="564"/>
      <c r="N857" s="564"/>
      <c r="O857" s="564"/>
      <c r="P857" s="564"/>
      <c r="Q857" s="564"/>
      <c r="R857" s="564"/>
      <c r="S857" s="564"/>
      <c r="T857" s="564"/>
      <c r="U857" s="564"/>
      <c r="V857" s="564"/>
      <c r="W857" s="564"/>
      <c r="X857" s="564"/>
      <c r="Y857" s="564"/>
      <c r="Z857" s="564"/>
    </row>
    <row r="858">
      <c r="A858" s="564"/>
      <c r="B858" s="564"/>
      <c r="C858" s="564"/>
      <c r="D858" s="622"/>
      <c r="E858" s="564"/>
      <c r="F858" s="564"/>
      <c r="G858" s="564"/>
      <c r="H858" s="564"/>
      <c r="I858" s="564"/>
      <c r="J858" s="564"/>
      <c r="K858" s="564"/>
      <c r="L858" s="564"/>
      <c r="M858" s="564"/>
      <c r="N858" s="564"/>
      <c r="O858" s="564"/>
      <c r="P858" s="564"/>
      <c r="Q858" s="564"/>
      <c r="R858" s="564"/>
      <c r="S858" s="564"/>
      <c r="T858" s="564"/>
      <c r="U858" s="564"/>
      <c r="V858" s="564"/>
      <c r="W858" s="564"/>
      <c r="X858" s="564"/>
      <c r="Y858" s="564"/>
      <c r="Z858" s="564"/>
    </row>
    <row r="859">
      <c r="A859" s="564"/>
      <c r="B859" s="564"/>
      <c r="C859" s="564"/>
      <c r="D859" s="622"/>
      <c r="E859" s="564"/>
      <c r="F859" s="564"/>
      <c r="G859" s="564"/>
      <c r="H859" s="564"/>
      <c r="I859" s="564"/>
      <c r="J859" s="564"/>
      <c r="K859" s="564"/>
      <c r="L859" s="564"/>
      <c r="M859" s="564"/>
      <c r="N859" s="564"/>
      <c r="O859" s="564"/>
      <c r="P859" s="564"/>
      <c r="Q859" s="564"/>
      <c r="R859" s="564"/>
      <c r="S859" s="564"/>
      <c r="T859" s="564"/>
      <c r="U859" s="564"/>
      <c r="V859" s="564"/>
      <c r="W859" s="564"/>
      <c r="X859" s="564"/>
      <c r="Y859" s="564"/>
      <c r="Z859" s="564"/>
    </row>
    <row r="860">
      <c r="A860" s="564"/>
      <c r="B860" s="564"/>
      <c r="C860" s="564"/>
      <c r="D860" s="622"/>
      <c r="E860" s="564"/>
      <c r="F860" s="564"/>
      <c r="G860" s="564"/>
      <c r="H860" s="564"/>
      <c r="I860" s="564"/>
      <c r="J860" s="564"/>
      <c r="K860" s="564"/>
      <c r="L860" s="564"/>
      <c r="M860" s="564"/>
      <c r="N860" s="564"/>
      <c r="O860" s="564"/>
      <c r="P860" s="564"/>
      <c r="Q860" s="564"/>
      <c r="R860" s="564"/>
      <c r="S860" s="564"/>
      <c r="T860" s="564"/>
      <c r="U860" s="564"/>
      <c r="V860" s="564"/>
      <c r="W860" s="564"/>
      <c r="X860" s="564"/>
      <c r="Y860" s="564"/>
      <c r="Z860" s="564"/>
    </row>
    <row r="861">
      <c r="A861" s="564"/>
      <c r="B861" s="564"/>
      <c r="C861" s="564"/>
      <c r="D861" s="622"/>
      <c r="E861" s="564"/>
      <c r="F861" s="564"/>
      <c r="G861" s="564"/>
      <c r="H861" s="564"/>
      <c r="I861" s="564"/>
      <c r="J861" s="564"/>
      <c r="K861" s="564"/>
      <c r="L861" s="564"/>
      <c r="M861" s="564"/>
      <c r="N861" s="564"/>
      <c r="O861" s="564"/>
      <c r="P861" s="564"/>
      <c r="Q861" s="564"/>
      <c r="R861" s="564"/>
      <c r="S861" s="564"/>
      <c r="T861" s="564"/>
      <c r="U861" s="564"/>
      <c r="V861" s="564"/>
      <c r="W861" s="564"/>
      <c r="X861" s="564"/>
      <c r="Y861" s="564"/>
      <c r="Z861" s="564"/>
    </row>
    <row r="862">
      <c r="A862" s="564"/>
      <c r="B862" s="564"/>
      <c r="C862" s="564"/>
      <c r="D862" s="622"/>
      <c r="E862" s="564"/>
      <c r="F862" s="564"/>
      <c r="G862" s="564"/>
      <c r="H862" s="564"/>
      <c r="I862" s="564"/>
      <c r="J862" s="564"/>
      <c r="K862" s="564"/>
      <c r="L862" s="564"/>
      <c r="M862" s="564"/>
      <c r="N862" s="564"/>
      <c r="O862" s="564"/>
      <c r="P862" s="564"/>
      <c r="Q862" s="564"/>
      <c r="R862" s="564"/>
      <c r="S862" s="564"/>
      <c r="T862" s="564"/>
      <c r="U862" s="564"/>
      <c r="V862" s="564"/>
      <c r="W862" s="564"/>
      <c r="X862" s="564"/>
      <c r="Y862" s="564"/>
      <c r="Z862" s="564"/>
    </row>
    <row r="863">
      <c r="A863" s="564"/>
      <c r="B863" s="564"/>
      <c r="C863" s="564"/>
      <c r="D863" s="622"/>
      <c r="E863" s="564"/>
      <c r="F863" s="564"/>
      <c r="G863" s="564"/>
      <c r="H863" s="564"/>
      <c r="I863" s="564"/>
      <c r="J863" s="564"/>
      <c r="K863" s="564"/>
      <c r="L863" s="564"/>
      <c r="M863" s="564"/>
      <c r="N863" s="564"/>
      <c r="O863" s="564"/>
      <c r="P863" s="564"/>
      <c r="Q863" s="564"/>
      <c r="R863" s="564"/>
      <c r="S863" s="564"/>
      <c r="T863" s="564"/>
      <c r="U863" s="564"/>
      <c r="V863" s="564"/>
      <c r="W863" s="564"/>
      <c r="X863" s="564"/>
      <c r="Y863" s="564"/>
      <c r="Z863" s="564"/>
    </row>
    <row r="864">
      <c r="A864" s="564"/>
      <c r="B864" s="564"/>
      <c r="C864" s="564"/>
      <c r="D864" s="622"/>
      <c r="E864" s="564"/>
      <c r="F864" s="564"/>
      <c r="G864" s="564"/>
      <c r="H864" s="564"/>
      <c r="I864" s="564"/>
      <c r="J864" s="564"/>
      <c r="K864" s="564"/>
      <c r="L864" s="564"/>
      <c r="M864" s="564"/>
      <c r="N864" s="564"/>
      <c r="O864" s="564"/>
      <c r="P864" s="564"/>
      <c r="Q864" s="564"/>
      <c r="R864" s="564"/>
      <c r="S864" s="564"/>
      <c r="T864" s="564"/>
      <c r="U864" s="564"/>
      <c r="V864" s="564"/>
      <c r="W864" s="564"/>
      <c r="X864" s="564"/>
      <c r="Y864" s="564"/>
      <c r="Z864" s="564"/>
    </row>
    <row r="865">
      <c r="A865" s="564"/>
      <c r="B865" s="564"/>
      <c r="C865" s="564"/>
      <c r="D865" s="622"/>
      <c r="E865" s="564"/>
      <c r="F865" s="564"/>
      <c r="G865" s="564"/>
      <c r="H865" s="564"/>
      <c r="I865" s="564"/>
      <c r="J865" s="564"/>
      <c r="K865" s="564"/>
      <c r="L865" s="564"/>
      <c r="M865" s="564"/>
      <c r="N865" s="564"/>
      <c r="O865" s="564"/>
      <c r="P865" s="564"/>
      <c r="Q865" s="564"/>
      <c r="R865" s="564"/>
      <c r="S865" s="564"/>
      <c r="T865" s="564"/>
      <c r="U865" s="564"/>
      <c r="V865" s="564"/>
      <c r="W865" s="564"/>
      <c r="X865" s="564"/>
      <c r="Y865" s="564"/>
      <c r="Z865" s="564"/>
    </row>
    <row r="866">
      <c r="A866" s="564"/>
      <c r="B866" s="564"/>
      <c r="C866" s="564"/>
      <c r="D866" s="622"/>
      <c r="E866" s="564"/>
      <c r="F866" s="564"/>
      <c r="G866" s="564"/>
      <c r="H866" s="564"/>
      <c r="I866" s="564"/>
      <c r="J866" s="564"/>
      <c r="K866" s="564"/>
      <c r="L866" s="564"/>
      <c r="M866" s="564"/>
      <c r="N866" s="564"/>
      <c r="O866" s="564"/>
      <c r="P866" s="564"/>
      <c r="Q866" s="564"/>
      <c r="R866" s="564"/>
      <c r="S866" s="564"/>
      <c r="T866" s="564"/>
      <c r="U866" s="564"/>
      <c r="V866" s="564"/>
      <c r="W866" s="564"/>
      <c r="X866" s="564"/>
      <c r="Y866" s="564"/>
      <c r="Z866" s="564"/>
    </row>
    <row r="867">
      <c r="A867" s="564"/>
      <c r="B867" s="564"/>
      <c r="C867" s="564"/>
      <c r="D867" s="622"/>
      <c r="E867" s="564"/>
      <c r="F867" s="564"/>
      <c r="G867" s="564"/>
      <c r="H867" s="564"/>
      <c r="I867" s="564"/>
      <c r="J867" s="564"/>
      <c r="K867" s="564"/>
      <c r="L867" s="564"/>
      <c r="M867" s="564"/>
      <c r="N867" s="564"/>
      <c r="O867" s="564"/>
      <c r="P867" s="564"/>
      <c r="Q867" s="564"/>
      <c r="R867" s="564"/>
      <c r="S867" s="564"/>
      <c r="T867" s="564"/>
      <c r="U867" s="564"/>
      <c r="V867" s="564"/>
      <c r="W867" s="564"/>
      <c r="X867" s="564"/>
      <c r="Y867" s="564"/>
      <c r="Z867" s="564"/>
    </row>
    <row r="868">
      <c r="A868" s="564"/>
      <c r="B868" s="564"/>
      <c r="C868" s="564"/>
      <c r="D868" s="622"/>
      <c r="E868" s="564"/>
      <c r="F868" s="564"/>
      <c r="G868" s="564"/>
      <c r="H868" s="564"/>
      <c r="I868" s="564"/>
      <c r="J868" s="564"/>
      <c r="K868" s="564"/>
      <c r="L868" s="564"/>
      <c r="M868" s="564"/>
      <c r="N868" s="564"/>
      <c r="O868" s="564"/>
      <c r="P868" s="564"/>
      <c r="Q868" s="564"/>
      <c r="R868" s="564"/>
      <c r="S868" s="564"/>
      <c r="T868" s="564"/>
      <c r="U868" s="564"/>
      <c r="V868" s="564"/>
      <c r="W868" s="564"/>
      <c r="X868" s="564"/>
      <c r="Y868" s="564"/>
      <c r="Z868" s="564"/>
    </row>
    <row r="869">
      <c r="A869" s="564"/>
      <c r="B869" s="564"/>
      <c r="C869" s="564"/>
      <c r="D869" s="622"/>
      <c r="E869" s="564"/>
      <c r="F869" s="564"/>
      <c r="G869" s="564"/>
      <c r="H869" s="564"/>
      <c r="I869" s="564"/>
      <c r="J869" s="564"/>
      <c r="K869" s="564"/>
      <c r="L869" s="564"/>
      <c r="M869" s="564"/>
      <c r="N869" s="564"/>
      <c r="O869" s="564"/>
      <c r="P869" s="564"/>
      <c r="Q869" s="564"/>
      <c r="R869" s="564"/>
      <c r="S869" s="564"/>
      <c r="T869" s="564"/>
      <c r="U869" s="564"/>
      <c r="V869" s="564"/>
      <c r="W869" s="564"/>
      <c r="X869" s="564"/>
      <c r="Y869" s="564"/>
      <c r="Z869" s="564"/>
    </row>
    <row r="870">
      <c r="A870" s="564"/>
      <c r="B870" s="564"/>
      <c r="C870" s="564"/>
      <c r="D870" s="622"/>
      <c r="E870" s="564"/>
      <c r="F870" s="564"/>
      <c r="G870" s="564"/>
      <c r="H870" s="564"/>
      <c r="I870" s="564"/>
      <c r="J870" s="564"/>
      <c r="K870" s="564"/>
      <c r="L870" s="564"/>
      <c r="M870" s="564"/>
      <c r="N870" s="564"/>
      <c r="O870" s="564"/>
      <c r="P870" s="564"/>
      <c r="Q870" s="564"/>
      <c r="R870" s="564"/>
      <c r="S870" s="564"/>
      <c r="T870" s="564"/>
      <c r="U870" s="564"/>
      <c r="V870" s="564"/>
      <c r="W870" s="564"/>
      <c r="X870" s="564"/>
      <c r="Y870" s="564"/>
      <c r="Z870" s="564"/>
    </row>
    <row r="871">
      <c r="A871" s="564"/>
      <c r="B871" s="564"/>
      <c r="C871" s="564"/>
      <c r="D871" s="622"/>
      <c r="E871" s="564"/>
      <c r="F871" s="564"/>
      <c r="G871" s="564"/>
      <c r="H871" s="564"/>
      <c r="I871" s="564"/>
      <c r="J871" s="564"/>
      <c r="K871" s="564"/>
      <c r="L871" s="564"/>
      <c r="M871" s="564"/>
      <c r="N871" s="564"/>
      <c r="O871" s="564"/>
      <c r="P871" s="564"/>
      <c r="Q871" s="564"/>
      <c r="R871" s="564"/>
      <c r="S871" s="564"/>
      <c r="T871" s="564"/>
      <c r="U871" s="564"/>
      <c r="V871" s="564"/>
      <c r="W871" s="564"/>
      <c r="X871" s="564"/>
      <c r="Y871" s="564"/>
      <c r="Z871" s="564"/>
    </row>
    <row r="872">
      <c r="A872" s="564"/>
      <c r="B872" s="564"/>
      <c r="C872" s="564"/>
      <c r="D872" s="622"/>
      <c r="E872" s="564"/>
      <c r="F872" s="564"/>
      <c r="G872" s="564"/>
      <c r="H872" s="564"/>
      <c r="I872" s="564"/>
      <c r="J872" s="564"/>
      <c r="K872" s="564"/>
      <c r="L872" s="564"/>
      <c r="M872" s="564"/>
      <c r="N872" s="564"/>
      <c r="O872" s="564"/>
      <c r="P872" s="564"/>
      <c r="Q872" s="564"/>
      <c r="R872" s="564"/>
      <c r="S872" s="564"/>
      <c r="T872" s="564"/>
      <c r="U872" s="564"/>
      <c r="V872" s="564"/>
      <c r="W872" s="564"/>
      <c r="X872" s="564"/>
      <c r="Y872" s="564"/>
      <c r="Z872" s="564"/>
    </row>
    <row r="873">
      <c r="A873" s="564"/>
      <c r="B873" s="564"/>
      <c r="C873" s="564"/>
      <c r="D873" s="622"/>
      <c r="E873" s="564"/>
      <c r="F873" s="564"/>
      <c r="G873" s="564"/>
      <c r="H873" s="564"/>
      <c r="I873" s="564"/>
      <c r="J873" s="564"/>
      <c r="K873" s="564"/>
      <c r="L873" s="564"/>
      <c r="M873" s="564"/>
      <c r="N873" s="564"/>
      <c r="O873" s="564"/>
      <c r="P873" s="564"/>
      <c r="Q873" s="564"/>
      <c r="R873" s="564"/>
      <c r="S873" s="564"/>
      <c r="T873" s="564"/>
      <c r="U873" s="564"/>
      <c r="V873" s="564"/>
      <c r="W873" s="564"/>
      <c r="X873" s="564"/>
      <c r="Y873" s="564"/>
      <c r="Z873" s="564"/>
    </row>
    <row r="874">
      <c r="A874" s="564"/>
      <c r="B874" s="564"/>
      <c r="C874" s="564"/>
      <c r="D874" s="622"/>
      <c r="E874" s="564"/>
      <c r="F874" s="564"/>
      <c r="G874" s="564"/>
      <c r="H874" s="564"/>
      <c r="I874" s="564"/>
      <c r="J874" s="564"/>
      <c r="K874" s="564"/>
      <c r="L874" s="564"/>
      <c r="M874" s="564"/>
      <c r="N874" s="564"/>
      <c r="O874" s="564"/>
      <c r="P874" s="564"/>
      <c r="Q874" s="564"/>
      <c r="R874" s="564"/>
      <c r="S874" s="564"/>
      <c r="T874" s="564"/>
      <c r="U874" s="564"/>
      <c r="V874" s="564"/>
      <c r="W874" s="564"/>
      <c r="X874" s="564"/>
      <c r="Y874" s="564"/>
      <c r="Z874" s="564"/>
    </row>
    <row r="875">
      <c r="A875" s="564"/>
      <c r="B875" s="564"/>
      <c r="C875" s="564"/>
      <c r="D875" s="622"/>
      <c r="E875" s="564"/>
      <c r="F875" s="564"/>
      <c r="G875" s="564"/>
      <c r="H875" s="564"/>
      <c r="I875" s="564"/>
      <c r="J875" s="564"/>
      <c r="K875" s="564"/>
      <c r="L875" s="564"/>
      <c r="M875" s="564"/>
      <c r="N875" s="564"/>
      <c r="O875" s="564"/>
      <c r="P875" s="564"/>
      <c r="Q875" s="564"/>
      <c r="R875" s="564"/>
      <c r="S875" s="564"/>
      <c r="T875" s="564"/>
      <c r="U875" s="564"/>
      <c r="V875" s="564"/>
      <c r="W875" s="564"/>
      <c r="X875" s="564"/>
      <c r="Y875" s="564"/>
      <c r="Z875" s="564"/>
    </row>
    <row r="876">
      <c r="A876" s="564"/>
      <c r="B876" s="564"/>
      <c r="C876" s="564"/>
      <c r="D876" s="622"/>
      <c r="E876" s="564"/>
      <c r="F876" s="564"/>
      <c r="G876" s="564"/>
      <c r="H876" s="564"/>
      <c r="I876" s="564"/>
      <c r="J876" s="564"/>
      <c r="K876" s="564"/>
      <c r="L876" s="564"/>
      <c r="M876" s="564"/>
      <c r="N876" s="564"/>
      <c r="O876" s="564"/>
      <c r="P876" s="564"/>
      <c r="Q876" s="564"/>
      <c r="R876" s="564"/>
      <c r="S876" s="564"/>
      <c r="T876" s="564"/>
      <c r="U876" s="564"/>
      <c r="V876" s="564"/>
      <c r="W876" s="564"/>
      <c r="X876" s="564"/>
      <c r="Y876" s="564"/>
      <c r="Z876" s="564"/>
    </row>
    <row r="877">
      <c r="A877" s="564"/>
      <c r="B877" s="564"/>
      <c r="C877" s="564"/>
      <c r="D877" s="622"/>
      <c r="E877" s="564"/>
      <c r="F877" s="564"/>
      <c r="G877" s="564"/>
      <c r="H877" s="564"/>
      <c r="I877" s="564"/>
      <c r="J877" s="564"/>
      <c r="K877" s="564"/>
      <c r="L877" s="564"/>
      <c r="M877" s="564"/>
      <c r="N877" s="564"/>
      <c r="O877" s="564"/>
      <c r="P877" s="564"/>
      <c r="Q877" s="564"/>
      <c r="R877" s="564"/>
      <c r="S877" s="564"/>
      <c r="T877" s="564"/>
      <c r="U877" s="564"/>
      <c r="V877" s="564"/>
      <c r="W877" s="564"/>
      <c r="X877" s="564"/>
      <c r="Y877" s="564"/>
      <c r="Z877" s="564"/>
    </row>
    <row r="878">
      <c r="A878" s="564"/>
      <c r="B878" s="564"/>
      <c r="C878" s="564"/>
      <c r="D878" s="622"/>
      <c r="E878" s="564"/>
      <c r="F878" s="564"/>
      <c r="G878" s="564"/>
      <c r="H878" s="564"/>
      <c r="I878" s="564"/>
      <c r="J878" s="564"/>
      <c r="K878" s="564"/>
      <c r="L878" s="564"/>
      <c r="M878" s="564"/>
      <c r="N878" s="564"/>
      <c r="O878" s="564"/>
      <c r="P878" s="564"/>
      <c r="Q878" s="564"/>
      <c r="R878" s="564"/>
      <c r="S878" s="564"/>
      <c r="T878" s="564"/>
      <c r="U878" s="564"/>
      <c r="V878" s="564"/>
      <c r="W878" s="564"/>
      <c r="X878" s="564"/>
      <c r="Y878" s="564"/>
      <c r="Z878" s="564"/>
    </row>
    <row r="879">
      <c r="A879" s="564"/>
      <c r="B879" s="564"/>
      <c r="C879" s="564"/>
      <c r="D879" s="622"/>
      <c r="E879" s="564"/>
      <c r="F879" s="564"/>
      <c r="G879" s="564"/>
      <c r="H879" s="564"/>
      <c r="I879" s="564"/>
      <c r="J879" s="564"/>
      <c r="K879" s="564"/>
      <c r="L879" s="564"/>
      <c r="M879" s="564"/>
      <c r="N879" s="564"/>
      <c r="O879" s="564"/>
      <c r="P879" s="564"/>
      <c r="Q879" s="564"/>
      <c r="R879" s="564"/>
      <c r="S879" s="564"/>
      <c r="T879" s="564"/>
      <c r="U879" s="564"/>
      <c r="V879" s="564"/>
      <c r="W879" s="564"/>
      <c r="X879" s="564"/>
      <c r="Y879" s="564"/>
      <c r="Z879" s="564"/>
    </row>
    <row r="880">
      <c r="A880" s="564"/>
      <c r="B880" s="564"/>
      <c r="C880" s="564"/>
      <c r="D880" s="622"/>
      <c r="E880" s="564"/>
      <c r="F880" s="564"/>
      <c r="G880" s="564"/>
      <c r="H880" s="564"/>
      <c r="I880" s="564"/>
      <c r="J880" s="564"/>
      <c r="K880" s="564"/>
      <c r="L880" s="564"/>
      <c r="M880" s="564"/>
      <c r="N880" s="564"/>
      <c r="O880" s="564"/>
      <c r="P880" s="564"/>
      <c r="Q880" s="564"/>
      <c r="R880" s="564"/>
      <c r="S880" s="564"/>
      <c r="T880" s="564"/>
      <c r="U880" s="564"/>
      <c r="V880" s="564"/>
      <c r="W880" s="564"/>
      <c r="X880" s="564"/>
      <c r="Y880" s="564"/>
      <c r="Z880" s="564"/>
    </row>
    <row r="881">
      <c r="A881" s="564"/>
      <c r="B881" s="564"/>
      <c r="C881" s="564"/>
      <c r="D881" s="622"/>
      <c r="E881" s="564"/>
      <c r="F881" s="564"/>
      <c r="G881" s="564"/>
      <c r="H881" s="564"/>
      <c r="I881" s="564"/>
      <c r="J881" s="564"/>
      <c r="K881" s="564"/>
      <c r="L881" s="564"/>
      <c r="M881" s="564"/>
      <c r="N881" s="564"/>
      <c r="O881" s="564"/>
      <c r="P881" s="564"/>
      <c r="Q881" s="564"/>
      <c r="R881" s="564"/>
      <c r="S881" s="564"/>
      <c r="T881" s="564"/>
      <c r="U881" s="564"/>
      <c r="V881" s="564"/>
      <c r="W881" s="564"/>
      <c r="X881" s="564"/>
      <c r="Y881" s="564"/>
      <c r="Z881" s="564"/>
    </row>
    <row r="882">
      <c r="A882" s="564"/>
      <c r="B882" s="564"/>
      <c r="C882" s="564"/>
      <c r="D882" s="622"/>
      <c r="E882" s="564"/>
      <c r="F882" s="564"/>
      <c r="G882" s="564"/>
      <c r="H882" s="564"/>
      <c r="I882" s="564"/>
      <c r="J882" s="564"/>
      <c r="K882" s="564"/>
      <c r="L882" s="564"/>
      <c r="M882" s="564"/>
      <c r="N882" s="564"/>
      <c r="O882" s="564"/>
      <c r="P882" s="564"/>
      <c r="Q882" s="564"/>
      <c r="R882" s="564"/>
      <c r="S882" s="564"/>
      <c r="T882" s="564"/>
      <c r="U882" s="564"/>
      <c r="V882" s="564"/>
      <c r="W882" s="564"/>
      <c r="X882" s="564"/>
      <c r="Y882" s="564"/>
      <c r="Z882" s="564"/>
    </row>
    <row r="883">
      <c r="A883" s="564"/>
      <c r="B883" s="564"/>
      <c r="C883" s="564"/>
      <c r="D883" s="622"/>
      <c r="E883" s="564"/>
      <c r="F883" s="564"/>
      <c r="G883" s="564"/>
      <c r="H883" s="564"/>
      <c r="I883" s="564"/>
      <c r="J883" s="564"/>
      <c r="K883" s="564"/>
      <c r="L883" s="564"/>
      <c r="M883" s="564"/>
      <c r="N883" s="564"/>
      <c r="O883" s="564"/>
      <c r="P883" s="564"/>
      <c r="Q883" s="564"/>
      <c r="R883" s="564"/>
      <c r="S883" s="564"/>
      <c r="T883" s="564"/>
      <c r="U883" s="564"/>
      <c r="V883" s="564"/>
      <c r="W883" s="564"/>
      <c r="X883" s="564"/>
      <c r="Y883" s="564"/>
      <c r="Z883" s="564"/>
    </row>
    <row r="884">
      <c r="A884" s="564"/>
      <c r="B884" s="564"/>
      <c r="C884" s="564"/>
      <c r="D884" s="622"/>
      <c r="E884" s="564"/>
      <c r="F884" s="564"/>
      <c r="G884" s="564"/>
      <c r="H884" s="564"/>
      <c r="I884" s="564"/>
      <c r="J884" s="564"/>
      <c r="K884" s="564"/>
      <c r="L884" s="564"/>
      <c r="M884" s="564"/>
      <c r="N884" s="564"/>
      <c r="O884" s="564"/>
      <c r="P884" s="564"/>
      <c r="Q884" s="564"/>
      <c r="R884" s="564"/>
      <c r="S884" s="564"/>
      <c r="T884" s="564"/>
      <c r="U884" s="564"/>
      <c r="V884" s="564"/>
      <c r="W884" s="564"/>
      <c r="X884" s="564"/>
      <c r="Y884" s="564"/>
      <c r="Z884" s="564"/>
    </row>
    <row r="885">
      <c r="A885" s="564"/>
      <c r="B885" s="564"/>
      <c r="C885" s="564"/>
      <c r="D885" s="622"/>
      <c r="E885" s="564"/>
      <c r="F885" s="564"/>
      <c r="G885" s="564"/>
      <c r="H885" s="564"/>
      <c r="I885" s="564"/>
      <c r="J885" s="564"/>
      <c r="K885" s="564"/>
      <c r="L885" s="564"/>
      <c r="M885" s="564"/>
      <c r="N885" s="564"/>
      <c r="O885" s="564"/>
      <c r="P885" s="564"/>
      <c r="Q885" s="564"/>
      <c r="R885" s="564"/>
      <c r="S885" s="564"/>
      <c r="T885" s="564"/>
      <c r="U885" s="564"/>
      <c r="V885" s="564"/>
      <c r="W885" s="564"/>
      <c r="X885" s="564"/>
      <c r="Y885" s="564"/>
      <c r="Z885" s="564"/>
    </row>
    <row r="886">
      <c r="A886" s="564"/>
      <c r="B886" s="564"/>
      <c r="C886" s="564"/>
      <c r="D886" s="622"/>
      <c r="E886" s="564"/>
      <c r="F886" s="564"/>
      <c r="G886" s="564"/>
      <c r="H886" s="564"/>
      <c r="I886" s="564"/>
      <c r="J886" s="564"/>
      <c r="K886" s="564"/>
      <c r="L886" s="564"/>
      <c r="M886" s="564"/>
      <c r="N886" s="564"/>
      <c r="O886" s="564"/>
      <c r="P886" s="564"/>
      <c r="Q886" s="564"/>
      <c r="R886" s="564"/>
      <c r="S886" s="564"/>
      <c r="T886" s="564"/>
      <c r="U886" s="564"/>
      <c r="V886" s="564"/>
      <c r="W886" s="564"/>
      <c r="X886" s="564"/>
      <c r="Y886" s="564"/>
      <c r="Z886" s="564"/>
    </row>
    <row r="887">
      <c r="A887" s="564"/>
      <c r="B887" s="564"/>
      <c r="C887" s="564"/>
      <c r="D887" s="622"/>
      <c r="E887" s="564"/>
      <c r="F887" s="564"/>
      <c r="G887" s="564"/>
      <c r="H887" s="564"/>
      <c r="I887" s="564"/>
      <c r="J887" s="564"/>
      <c r="K887" s="564"/>
      <c r="L887" s="564"/>
      <c r="M887" s="564"/>
      <c r="N887" s="564"/>
      <c r="O887" s="564"/>
      <c r="P887" s="564"/>
      <c r="Q887" s="564"/>
      <c r="R887" s="564"/>
      <c r="S887" s="564"/>
      <c r="T887" s="564"/>
      <c r="U887" s="564"/>
      <c r="V887" s="564"/>
      <c r="W887" s="564"/>
      <c r="X887" s="564"/>
      <c r="Y887" s="564"/>
      <c r="Z887" s="564"/>
    </row>
    <row r="888">
      <c r="A888" s="564"/>
      <c r="B888" s="564"/>
      <c r="C888" s="564"/>
      <c r="D888" s="622"/>
      <c r="E888" s="564"/>
      <c r="F888" s="564"/>
      <c r="G888" s="564"/>
      <c r="H888" s="564"/>
      <c r="I888" s="564"/>
      <c r="J888" s="564"/>
      <c r="K888" s="564"/>
      <c r="L888" s="564"/>
      <c r="M888" s="564"/>
      <c r="N888" s="564"/>
      <c r="O888" s="564"/>
      <c r="P888" s="564"/>
      <c r="Q888" s="564"/>
      <c r="R888" s="564"/>
      <c r="S888" s="564"/>
      <c r="T888" s="564"/>
      <c r="U888" s="564"/>
      <c r="V888" s="564"/>
      <c r="W888" s="564"/>
      <c r="X888" s="564"/>
      <c r="Y888" s="564"/>
      <c r="Z888" s="564"/>
    </row>
    <row r="889">
      <c r="A889" s="564"/>
      <c r="B889" s="564"/>
      <c r="C889" s="564"/>
      <c r="D889" s="622"/>
      <c r="E889" s="564"/>
      <c r="F889" s="564"/>
      <c r="G889" s="564"/>
      <c r="H889" s="564"/>
      <c r="I889" s="564"/>
      <c r="J889" s="564"/>
      <c r="K889" s="564"/>
      <c r="L889" s="564"/>
      <c r="M889" s="564"/>
      <c r="N889" s="564"/>
      <c r="O889" s="564"/>
      <c r="P889" s="564"/>
      <c r="Q889" s="564"/>
      <c r="R889" s="564"/>
      <c r="S889" s="564"/>
      <c r="T889" s="564"/>
      <c r="U889" s="564"/>
      <c r="V889" s="564"/>
      <c r="W889" s="564"/>
      <c r="X889" s="564"/>
      <c r="Y889" s="564"/>
      <c r="Z889" s="564"/>
    </row>
    <row r="890">
      <c r="A890" s="564"/>
      <c r="B890" s="564"/>
      <c r="C890" s="564"/>
      <c r="D890" s="622"/>
      <c r="E890" s="564"/>
      <c r="F890" s="564"/>
      <c r="G890" s="564"/>
      <c r="H890" s="564"/>
      <c r="I890" s="564"/>
      <c r="J890" s="564"/>
      <c r="K890" s="564"/>
      <c r="L890" s="564"/>
      <c r="M890" s="564"/>
      <c r="N890" s="564"/>
      <c r="O890" s="564"/>
      <c r="P890" s="564"/>
      <c r="Q890" s="564"/>
      <c r="R890" s="564"/>
      <c r="S890" s="564"/>
      <c r="T890" s="564"/>
      <c r="U890" s="564"/>
      <c r="V890" s="564"/>
      <c r="W890" s="564"/>
      <c r="X890" s="564"/>
      <c r="Y890" s="564"/>
      <c r="Z890" s="564"/>
    </row>
    <row r="891">
      <c r="A891" s="564"/>
      <c r="B891" s="564"/>
      <c r="C891" s="564"/>
      <c r="D891" s="622"/>
      <c r="E891" s="564"/>
      <c r="F891" s="564"/>
      <c r="G891" s="564"/>
      <c r="H891" s="564"/>
      <c r="I891" s="564"/>
      <c r="J891" s="564"/>
      <c r="K891" s="564"/>
      <c r="L891" s="564"/>
      <c r="M891" s="564"/>
      <c r="N891" s="564"/>
      <c r="O891" s="564"/>
      <c r="P891" s="564"/>
      <c r="Q891" s="564"/>
      <c r="R891" s="564"/>
      <c r="S891" s="564"/>
      <c r="T891" s="564"/>
      <c r="U891" s="564"/>
      <c r="V891" s="564"/>
      <c r="W891" s="564"/>
      <c r="X891" s="564"/>
      <c r="Y891" s="564"/>
      <c r="Z891" s="564"/>
    </row>
    <row r="892">
      <c r="A892" s="564"/>
      <c r="B892" s="564"/>
      <c r="C892" s="564"/>
      <c r="D892" s="622"/>
      <c r="E892" s="564"/>
      <c r="F892" s="564"/>
      <c r="G892" s="564"/>
      <c r="H892" s="564"/>
      <c r="I892" s="564"/>
      <c r="J892" s="564"/>
      <c r="K892" s="564"/>
      <c r="L892" s="564"/>
      <c r="M892" s="564"/>
      <c r="N892" s="564"/>
      <c r="O892" s="564"/>
      <c r="P892" s="564"/>
      <c r="Q892" s="564"/>
      <c r="R892" s="564"/>
      <c r="S892" s="564"/>
      <c r="T892" s="564"/>
      <c r="U892" s="564"/>
      <c r="V892" s="564"/>
      <c r="W892" s="564"/>
      <c r="X892" s="564"/>
      <c r="Y892" s="564"/>
      <c r="Z892" s="564"/>
    </row>
    <row r="893">
      <c r="A893" s="564"/>
      <c r="B893" s="564"/>
      <c r="C893" s="564"/>
      <c r="D893" s="622"/>
      <c r="E893" s="564"/>
      <c r="F893" s="564"/>
      <c r="G893" s="564"/>
      <c r="H893" s="564"/>
      <c r="I893" s="564"/>
      <c r="J893" s="564"/>
      <c r="K893" s="564"/>
      <c r="L893" s="564"/>
      <c r="M893" s="564"/>
      <c r="N893" s="564"/>
      <c r="O893" s="564"/>
      <c r="P893" s="564"/>
      <c r="Q893" s="564"/>
      <c r="R893" s="564"/>
      <c r="S893" s="564"/>
      <c r="T893" s="564"/>
      <c r="U893" s="564"/>
      <c r="V893" s="564"/>
      <c r="W893" s="564"/>
      <c r="X893" s="564"/>
      <c r="Y893" s="564"/>
      <c r="Z893" s="564"/>
    </row>
    <row r="894">
      <c r="A894" s="564"/>
      <c r="B894" s="564"/>
      <c r="C894" s="564"/>
      <c r="D894" s="622"/>
      <c r="E894" s="564"/>
      <c r="F894" s="564"/>
      <c r="G894" s="564"/>
      <c r="H894" s="564"/>
      <c r="I894" s="564"/>
      <c r="J894" s="564"/>
      <c r="K894" s="564"/>
      <c r="L894" s="564"/>
      <c r="M894" s="564"/>
      <c r="N894" s="564"/>
      <c r="O894" s="564"/>
      <c r="P894" s="564"/>
      <c r="Q894" s="564"/>
      <c r="R894" s="564"/>
      <c r="S894" s="564"/>
      <c r="T894" s="564"/>
      <c r="U894" s="564"/>
      <c r="V894" s="564"/>
      <c r="W894" s="564"/>
      <c r="X894" s="564"/>
      <c r="Y894" s="564"/>
      <c r="Z894" s="564"/>
    </row>
    <row r="895">
      <c r="A895" s="564"/>
      <c r="B895" s="564"/>
      <c r="C895" s="564"/>
      <c r="D895" s="622"/>
      <c r="E895" s="564"/>
      <c r="F895" s="564"/>
      <c r="G895" s="564"/>
      <c r="H895" s="564"/>
      <c r="I895" s="564"/>
      <c r="J895" s="564"/>
      <c r="K895" s="564"/>
      <c r="L895" s="564"/>
      <c r="M895" s="564"/>
      <c r="N895" s="564"/>
      <c r="O895" s="564"/>
      <c r="P895" s="564"/>
      <c r="Q895" s="564"/>
      <c r="R895" s="564"/>
      <c r="S895" s="564"/>
      <c r="T895" s="564"/>
      <c r="U895" s="564"/>
      <c r="V895" s="564"/>
      <c r="W895" s="564"/>
      <c r="X895" s="564"/>
      <c r="Y895" s="564"/>
      <c r="Z895" s="564"/>
    </row>
    <row r="896">
      <c r="A896" s="564"/>
      <c r="B896" s="564"/>
      <c r="C896" s="564"/>
      <c r="D896" s="622"/>
      <c r="E896" s="564"/>
      <c r="F896" s="564"/>
      <c r="G896" s="564"/>
      <c r="H896" s="564"/>
      <c r="I896" s="564"/>
      <c r="J896" s="564"/>
      <c r="K896" s="564"/>
      <c r="L896" s="564"/>
      <c r="M896" s="564"/>
      <c r="N896" s="564"/>
      <c r="O896" s="564"/>
      <c r="P896" s="564"/>
      <c r="Q896" s="564"/>
      <c r="R896" s="564"/>
      <c r="S896" s="564"/>
      <c r="T896" s="564"/>
      <c r="U896" s="564"/>
      <c r="V896" s="564"/>
      <c r="W896" s="564"/>
      <c r="X896" s="564"/>
      <c r="Y896" s="564"/>
      <c r="Z896" s="564"/>
    </row>
    <row r="897">
      <c r="A897" s="564"/>
      <c r="B897" s="564"/>
      <c r="C897" s="564"/>
      <c r="D897" s="622"/>
      <c r="E897" s="564"/>
      <c r="F897" s="564"/>
      <c r="G897" s="564"/>
      <c r="H897" s="564"/>
      <c r="I897" s="564"/>
      <c r="J897" s="564"/>
      <c r="K897" s="564"/>
      <c r="L897" s="564"/>
      <c r="M897" s="564"/>
      <c r="N897" s="564"/>
      <c r="O897" s="564"/>
      <c r="P897" s="564"/>
      <c r="Q897" s="564"/>
      <c r="R897" s="564"/>
      <c r="S897" s="564"/>
      <c r="T897" s="564"/>
      <c r="U897" s="564"/>
      <c r="V897" s="564"/>
      <c r="W897" s="564"/>
      <c r="X897" s="564"/>
      <c r="Y897" s="564"/>
      <c r="Z897" s="564"/>
    </row>
    <row r="898">
      <c r="A898" s="564"/>
      <c r="B898" s="564"/>
      <c r="C898" s="564"/>
      <c r="D898" s="622"/>
      <c r="E898" s="564"/>
      <c r="F898" s="564"/>
      <c r="G898" s="564"/>
      <c r="H898" s="564"/>
      <c r="I898" s="564"/>
      <c r="J898" s="564"/>
      <c r="K898" s="564"/>
      <c r="L898" s="564"/>
      <c r="M898" s="564"/>
      <c r="N898" s="564"/>
      <c r="O898" s="564"/>
      <c r="P898" s="564"/>
      <c r="Q898" s="564"/>
      <c r="R898" s="564"/>
      <c r="S898" s="564"/>
      <c r="T898" s="564"/>
      <c r="U898" s="564"/>
      <c r="V898" s="564"/>
      <c r="W898" s="564"/>
      <c r="X898" s="564"/>
      <c r="Y898" s="564"/>
      <c r="Z898" s="564"/>
    </row>
    <row r="899">
      <c r="A899" s="564"/>
      <c r="B899" s="564"/>
      <c r="C899" s="564"/>
      <c r="D899" s="622"/>
      <c r="E899" s="564"/>
      <c r="F899" s="564"/>
      <c r="G899" s="564"/>
      <c r="H899" s="564"/>
      <c r="I899" s="564"/>
      <c r="J899" s="564"/>
      <c r="K899" s="564"/>
      <c r="L899" s="564"/>
      <c r="M899" s="564"/>
      <c r="N899" s="564"/>
      <c r="O899" s="564"/>
      <c r="P899" s="564"/>
      <c r="Q899" s="564"/>
      <c r="R899" s="564"/>
      <c r="S899" s="564"/>
      <c r="T899" s="564"/>
      <c r="U899" s="564"/>
      <c r="V899" s="564"/>
      <c r="W899" s="564"/>
      <c r="X899" s="564"/>
      <c r="Y899" s="564"/>
      <c r="Z899" s="564"/>
    </row>
    <row r="900">
      <c r="A900" s="564"/>
      <c r="B900" s="564"/>
      <c r="C900" s="564"/>
      <c r="D900" s="622"/>
      <c r="E900" s="564"/>
      <c r="F900" s="564"/>
      <c r="G900" s="564"/>
      <c r="H900" s="564"/>
      <c r="I900" s="564"/>
      <c r="J900" s="564"/>
      <c r="K900" s="564"/>
      <c r="L900" s="564"/>
      <c r="M900" s="564"/>
      <c r="N900" s="564"/>
      <c r="O900" s="564"/>
      <c r="P900" s="564"/>
      <c r="Q900" s="564"/>
      <c r="R900" s="564"/>
      <c r="S900" s="564"/>
      <c r="T900" s="564"/>
      <c r="U900" s="564"/>
      <c r="V900" s="564"/>
      <c r="W900" s="564"/>
      <c r="X900" s="564"/>
      <c r="Y900" s="564"/>
      <c r="Z900" s="564"/>
    </row>
    <row r="901">
      <c r="A901" s="564"/>
      <c r="B901" s="564"/>
      <c r="C901" s="564"/>
      <c r="D901" s="622"/>
      <c r="E901" s="564"/>
      <c r="F901" s="564"/>
      <c r="G901" s="564"/>
      <c r="H901" s="564"/>
      <c r="I901" s="564"/>
      <c r="J901" s="564"/>
      <c r="K901" s="564"/>
      <c r="L901" s="564"/>
      <c r="M901" s="564"/>
      <c r="N901" s="564"/>
      <c r="O901" s="564"/>
      <c r="P901" s="564"/>
      <c r="Q901" s="564"/>
      <c r="R901" s="564"/>
      <c r="S901" s="564"/>
      <c r="T901" s="564"/>
      <c r="U901" s="564"/>
      <c r="V901" s="564"/>
      <c r="W901" s="564"/>
      <c r="X901" s="564"/>
      <c r="Y901" s="564"/>
      <c r="Z901" s="564"/>
    </row>
    <row r="902">
      <c r="A902" s="564"/>
      <c r="B902" s="564"/>
      <c r="C902" s="564"/>
      <c r="D902" s="622"/>
      <c r="E902" s="564"/>
      <c r="F902" s="564"/>
      <c r="G902" s="564"/>
      <c r="H902" s="564"/>
      <c r="I902" s="564"/>
      <c r="J902" s="564"/>
      <c r="K902" s="564"/>
      <c r="L902" s="564"/>
      <c r="M902" s="564"/>
      <c r="N902" s="564"/>
      <c r="O902" s="564"/>
      <c r="P902" s="564"/>
      <c r="Q902" s="564"/>
      <c r="R902" s="564"/>
      <c r="S902" s="564"/>
      <c r="T902" s="564"/>
      <c r="U902" s="564"/>
      <c r="V902" s="564"/>
      <c r="W902" s="564"/>
      <c r="X902" s="564"/>
      <c r="Y902" s="564"/>
      <c r="Z902" s="564"/>
    </row>
    <row r="903">
      <c r="A903" s="564"/>
      <c r="B903" s="564"/>
      <c r="C903" s="564"/>
      <c r="D903" s="622"/>
      <c r="E903" s="564"/>
      <c r="F903" s="564"/>
      <c r="G903" s="564"/>
      <c r="H903" s="564"/>
      <c r="I903" s="564"/>
      <c r="J903" s="564"/>
      <c r="K903" s="564"/>
      <c r="L903" s="564"/>
      <c r="M903" s="564"/>
      <c r="N903" s="564"/>
      <c r="O903" s="564"/>
      <c r="P903" s="564"/>
      <c r="Q903" s="564"/>
      <c r="R903" s="564"/>
      <c r="S903" s="564"/>
      <c r="T903" s="564"/>
      <c r="U903" s="564"/>
      <c r="V903" s="564"/>
      <c r="W903" s="564"/>
      <c r="X903" s="564"/>
      <c r="Y903" s="564"/>
      <c r="Z903" s="564"/>
    </row>
    <row r="904">
      <c r="A904" s="564"/>
      <c r="B904" s="564"/>
      <c r="C904" s="564"/>
      <c r="D904" s="622"/>
      <c r="E904" s="564"/>
      <c r="F904" s="564"/>
      <c r="G904" s="564"/>
      <c r="H904" s="564"/>
      <c r="I904" s="564"/>
      <c r="J904" s="564"/>
      <c r="K904" s="564"/>
      <c r="L904" s="564"/>
      <c r="M904" s="564"/>
      <c r="N904" s="564"/>
      <c r="O904" s="564"/>
      <c r="P904" s="564"/>
      <c r="Q904" s="564"/>
      <c r="R904" s="564"/>
      <c r="S904" s="564"/>
      <c r="T904" s="564"/>
      <c r="U904" s="564"/>
      <c r="V904" s="564"/>
      <c r="W904" s="564"/>
      <c r="X904" s="564"/>
      <c r="Y904" s="564"/>
      <c r="Z904" s="564"/>
    </row>
    <row r="905">
      <c r="A905" s="564"/>
      <c r="B905" s="564"/>
      <c r="C905" s="564"/>
      <c r="D905" s="622"/>
      <c r="E905" s="564"/>
      <c r="F905" s="564"/>
      <c r="G905" s="564"/>
      <c r="H905" s="564"/>
      <c r="I905" s="564"/>
      <c r="J905" s="564"/>
      <c r="K905" s="564"/>
      <c r="L905" s="564"/>
      <c r="M905" s="564"/>
      <c r="N905" s="564"/>
      <c r="O905" s="564"/>
      <c r="P905" s="564"/>
      <c r="Q905" s="564"/>
      <c r="R905" s="564"/>
      <c r="S905" s="564"/>
      <c r="T905" s="564"/>
      <c r="U905" s="564"/>
      <c r="V905" s="564"/>
      <c r="W905" s="564"/>
      <c r="X905" s="564"/>
      <c r="Y905" s="564"/>
      <c r="Z905" s="564"/>
    </row>
    <row r="906">
      <c r="A906" s="564"/>
      <c r="B906" s="564"/>
      <c r="C906" s="564"/>
      <c r="D906" s="622"/>
      <c r="E906" s="564"/>
      <c r="F906" s="564"/>
      <c r="G906" s="564"/>
      <c r="H906" s="564"/>
      <c r="I906" s="564"/>
      <c r="J906" s="564"/>
      <c r="K906" s="564"/>
      <c r="L906" s="564"/>
      <c r="M906" s="564"/>
      <c r="N906" s="564"/>
      <c r="O906" s="564"/>
      <c r="P906" s="564"/>
      <c r="Q906" s="564"/>
      <c r="R906" s="564"/>
      <c r="S906" s="564"/>
      <c r="T906" s="564"/>
      <c r="U906" s="564"/>
      <c r="V906" s="564"/>
      <c r="W906" s="564"/>
      <c r="X906" s="564"/>
      <c r="Y906" s="564"/>
      <c r="Z906" s="564"/>
    </row>
    <row r="907">
      <c r="A907" s="564"/>
      <c r="B907" s="564"/>
      <c r="C907" s="564"/>
      <c r="D907" s="622"/>
      <c r="E907" s="564"/>
      <c r="F907" s="564"/>
      <c r="G907" s="564"/>
      <c r="H907" s="564"/>
      <c r="I907" s="564"/>
      <c r="J907" s="564"/>
      <c r="K907" s="564"/>
      <c r="L907" s="564"/>
      <c r="M907" s="564"/>
      <c r="N907" s="564"/>
      <c r="O907" s="564"/>
      <c r="P907" s="564"/>
      <c r="Q907" s="564"/>
      <c r="R907" s="564"/>
      <c r="S907" s="564"/>
      <c r="T907" s="564"/>
      <c r="U907" s="564"/>
      <c r="V907" s="564"/>
      <c r="W907" s="564"/>
      <c r="X907" s="564"/>
      <c r="Y907" s="564"/>
      <c r="Z907" s="564"/>
    </row>
    <row r="908">
      <c r="A908" s="564"/>
      <c r="B908" s="564"/>
      <c r="C908" s="564"/>
      <c r="D908" s="622"/>
      <c r="E908" s="564"/>
      <c r="F908" s="564"/>
      <c r="G908" s="564"/>
      <c r="H908" s="564"/>
      <c r="I908" s="564"/>
      <c r="J908" s="564"/>
      <c r="K908" s="564"/>
      <c r="L908" s="564"/>
      <c r="M908" s="564"/>
      <c r="N908" s="564"/>
      <c r="O908" s="564"/>
      <c r="P908" s="564"/>
      <c r="Q908" s="564"/>
      <c r="R908" s="564"/>
      <c r="S908" s="564"/>
      <c r="T908" s="564"/>
      <c r="U908" s="564"/>
      <c r="V908" s="564"/>
      <c r="W908" s="564"/>
      <c r="X908" s="564"/>
      <c r="Y908" s="564"/>
      <c r="Z908" s="564"/>
    </row>
    <row r="909">
      <c r="A909" s="564"/>
      <c r="B909" s="564"/>
      <c r="C909" s="564"/>
      <c r="D909" s="622"/>
      <c r="E909" s="564"/>
      <c r="F909" s="564"/>
      <c r="G909" s="564"/>
      <c r="H909" s="564"/>
      <c r="I909" s="564"/>
      <c r="J909" s="564"/>
      <c r="K909" s="564"/>
      <c r="L909" s="564"/>
      <c r="M909" s="564"/>
      <c r="N909" s="564"/>
      <c r="O909" s="564"/>
      <c r="P909" s="564"/>
      <c r="Q909" s="564"/>
      <c r="R909" s="564"/>
      <c r="S909" s="564"/>
      <c r="T909" s="564"/>
      <c r="U909" s="564"/>
      <c r="V909" s="564"/>
      <c r="W909" s="564"/>
      <c r="X909" s="564"/>
      <c r="Y909" s="564"/>
      <c r="Z909" s="564"/>
    </row>
    <row r="910">
      <c r="A910" s="564"/>
      <c r="B910" s="564"/>
      <c r="C910" s="564"/>
      <c r="D910" s="622"/>
      <c r="E910" s="564"/>
      <c r="F910" s="564"/>
      <c r="G910" s="564"/>
      <c r="H910" s="564"/>
      <c r="I910" s="564"/>
      <c r="J910" s="564"/>
      <c r="K910" s="564"/>
      <c r="L910" s="564"/>
      <c r="M910" s="564"/>
      <c r="N910" s="564"/>
      <c r="O910" s="564"/>
      <c r="P910" s="564"/>
      <c r="Q910" s="564"/>
      <c r="R910" s="564"/>
      <c r="S910" s="564"/>
      <c r="T910" s="564"/>
      <c r="U910" s="564"/>
      <c r="V910" s="564"/>
      <c r="W910" s="564"/>
      <c r="X910" s="564"/>
      <c r="Y910" s="564"/>
      <c r="Z910" s="564"/>
    </row>
    <row r="911">
      <c r="A911" s="564"/>
      <c r="B911" s="564"/>
      <c r="C911" s="564"/>
      <c r="D911" s="622"/>
      <c r="E911" s="564"/>
      <c r="F911" s="564"/>
      <c r="G911" s="564"/>
      <c r="H911" s="564"/>
      <c r="I911" s="564"/>
      <c r="J911" s="564"/>
      <c r="K911" s="564"/>
      <c r="L911" s="564"/>
      <c r="M911" s="564"/>
      <c r="N911" s="564"/>
      <c r="O911" s="564"/>
      <c r="P911" s="564"/>
      <c r="Q911" s="564"/>
      <c r="R911" s="564"/>
      <c r="S911" s="564"/>
      <c r="T911" s="564"/>
      <c r="U911" s="564"/>
      <c r="V911" s="564"/>
      <c r="W911" s="564"/>
      <c r="X911" s="564"/>
      <c r="Y911" s="564"/>
      <c r="Z911" s="564"/>
    </row>
    <row r="912">
      <c r="A912" s="564"/>
      <c r="B912" s="564"/>
      <c r="C912" s="564"/>
      <c r="D912" s="622"/>
      <c r="E912" s="564"/>
      <c r="F912" s="564"/>
      <c r="G912" s="564"/>
      <c r="H912" s="564"/>
      <c r="I912" s="564"/>
      <c r="J912" s="564"/>
      <c r="K912" s="564"/>
      <c r="L912" s="564"/>
      <c r="M912" s="564"/>
      <c r="N912" s="564"/>
      <c r="O912" s="564"/>
      <c r="P912" s="564"/>
      <c r="Q912" s="564"/>
      <c r="R912" s="564"/>
      <c r="S912" s="564"/>
      <c r="T912" s="564"/>
      <c r="U912" s="564"/>
      <c r="V912" s="564"/>
      <c r="W912" s="564"/>
      <c r="X912" s="564"/>
      <c r="Y912" s="564"/>
      <c r="Z912" s="564"/>
    </row>
    <row r="913">
      <c r="A913" s="564"/>
      <c r="B913" s="564"/>
      <c r="C913" s="564"/>
      <c r="D913" s="622"/>
      <c r="E913" s="564"/>
      <c r="F913" s="564"/>
      <c r="G913" s="564"/>
      <c r="H913" s="564"/>
      <c r="I913" s="564"/>
      <c r="J913" s="564"/>
      <c r="K913" s="564"/>
      <c r="L913" s="564"/>
      <c r="M913" s="564"/>
      <c r="N913" s="564"/>
      <c r="O913" s="564"/>
      <c r="P913" s="564"/>
      <c r="Q913" s="564"/>
      <c r="R913" s="564"/>
      <c r="S913" s="564"/>
      <c r="T913" s="564"/>
      <c r="U913" s="564"/>
      <c r="V913" s="564"/>
      <c r="W913" s="564"/>
      <c r="X913" s="564"/>
      <c r="Y913" s="564"/>
      <c r="Z913" s="564"/>
    </row>
    <row r="914">
      <c r="A914" s="564"/>
      <c r="B914" s="564"/>
      <c r="C914" s="564"/>
      <c r="D914" s="622"/>
      <c r="E914" s="564"/>
      <c r="F914" s="564"/>
      <c r="G914" s="564"/>
      <c r="H914" s="564"/>
      <c r="I914" s="564"/>
      <c r="J914" s="564"/>
      <c r="K914" s="564"/>
      <c r="L914" s="564"/>
      <c r="M914" s="564"/>
      <c r="N914" s="564"/>
      <c r="O914" s="564"/>
      <c r="P914" s="564"/>
      <c r="Q914" s="564"/>
      <c r="R914" s="564"/>
      <c r="S914" s="564"/>
      <c r="T914" s="564"/>
      <c r="U914" s="564"/>
      <c r="V914" s="564"/>
      <c r="W914" s="564"/>
      <c r="X914" s="564"/>
      <c r="Y914" s="564"/>
      <c r="Z914" s="564"/>
    </row>
    <row r="915">
      <c r="A915" s="564"/>
      <c r="B915" s="564"/>
      <c r="C915" s="564"/>
      <c r="D915" s="622"/>
      <c r="E915" s="564"/>
      <c r="F915" s="564"/>
      <c r="G915" s="564"/>
      <c r="H915" s="564"/>
      <c r="I915" s="564"/>
      <c r="J915" s="564"/>
      <c r="K915" s="564"/>
      <c r="L915" s="564"/>
      <c r="M915" s="564"/>
      <c r="N915" s="564"/>
      <c r="O915" s="564"/>
      <c r="P915" s="564"/>
      <c r="Q915" s="564"/>
      <c r="R915" s="564"/>
      <c r="S915" s="564"/>
      <c r="T915" s="564"/>
      <c r="U915" s="564"/>
      <c r="V915" s="564"/>
      <c r="W915" s="564"/>
      <c r="X915" s="564"/>
      <c r="Y915" s="564"/>
      <c r="Z915" s="564"/>
    </row>
    <row r="916">
      <c r="A916" s="564"/>
      <c r="B916" s="564"/>
      <c r="C916" s="564"/>
      <c r="D916" s="622"/>
      <c r="E916" s="564"/>
      <c r="F916" s="564"/>
      <c r="G916" s="564"/>
      <c r="H916" s="564"/>
      <c r="I916" s="564"/>
      <c r="J916" s="564"/>
      <c r="K916" s="564"/>
      <c r="L916" s="564"/>
      <c r="M916" s="564"/>
      <c r="N916" s="564"/>
      <c r="O916" s="564"/>
      <c r="P916" s="564"/>
      <c r="Q916" s="564"/>
      <c r="R916" s="564"/>
      <c r="S916" s="564"/>
      <c r="T916" s="564"/>
      <c r="U916" s="564"/>
      <c r="V916" s="564"/>
      <c r="W916" s="564"/>
      <c r="X916" s="564"/>
      <c r="Y916" s="564"/>
      <c r="Z916" s="564"/>
    </row>
    <row r="917">
      <c r="A917" s="564"/>
      <c r="B917" s="564"/>
      <c r="C917" s="564"/>
      <c r="D917" s="622"/>
      <c r="E917" s="564"/>
      <c r="F917" s="564"/>
      <c r="G917" s="564"/>
      <c r="H917" s="564"/>
      <c r="I917" s="564"/>
      <c r="J917" s="564"/>
      <c r="K917" s="564"/>
      <c r="L917" s="564"/>
      <c r="M917" s="564"/>
      <c r="N917" s="564"/>
      <c r="O917" s="564"/>
      <c r="P917" s="564"/>
      <c r="Q917" s="564"/>
      <c r="R917" s="564"/>
      <c r="S917" s="564"/>
      <c r="T917" s="564"/>
      <c r="U917" s="564"/>
      <c r="V917" s="564"/>
      <c r="W917" s="564"/>
      <c r="X917" s="564"/>
      <c r="Y917" s="564"/>
      <c r="Z917" s="564"/>
    </row>
    <row r="918">
      <c r="A918" s="564"/>
      <c r="B918" s="564"/>
      <c r="C918" s="564"/>
      <c r="D918" s="622"/>
      <c r="E918" s="564"/>
      <c r="F918" s="564"/>
      <c r="G918" s="564"/>
      <c r="H918" s="564"/>
      <c r="I918" s="564"/>
      <c r="J918" s="564"/>
      <c r="K918" s="564"/>
      <c r="L918" s="564"/>
      <c r="M918" s="564"/>
      <c r="N918" s="564"/>
      <c r="O918" s="564"/>
      <c r="P918" s="564"/>
      <c r="Q918" s="564"/>
      <c r="R918" s="564"/>
      <c r="S918" s="564"/>
      <c r="T918" s="564"/>
      <c r="U918" s="564"/>
      <c r="V918" s="564"/>
      <c r="W918" s="564"/>
      <c r="X918" s="564"/>
      <c r="Y918" s="564"/>
      <c r="Z918" s="564"/>
    </row>
    <row r="919">
      <c r="A919" s="564"/>
      <c r="B919" s="564"/>
      <c r="C919" s="564"/>
      <c r="D919" s="622"/>
      <c r="E919" s="564"/>
      <c r="F919" s="564"/>
      <c r="G919" s="564"/>
      <c r="H919" s="564"/>
      <c r="I919" s="564"/>
      <c r="J919" s="564"/>
      <c r="K919" s="564"/>
      <c r="L919" s="564"/>
      <c r="M919" s="564"/>
      <c r="N919" s="564"/>
      <c r="O919" s="564"/>
      <c r="P919" s="564"/>
      <c r="Q919" s="564"/>
      <c r="R919" s="564"/>
      <c r="S919" s="564"/>
      <c r="T919" s="564"/>
      <c r="U919" s="564"/>
      <c r="V919" s="564"/>
      <c r="W919" s="564"/>
      <c r="X919" s="564"/>
      <c r="Y919" s="564"/>
      <c r="Z919" s="564"/>
    </row>
    <row r="920">
      <c r="A920" s="564"/>
      <c r="B920" s="564"/>
      <c r="C920" s="564"/>
      <c r="D920" s="622"/>
      <c r="E920" s="564"/>
      <c r="F920" s="564"/>
      <c r="G920" s="564"/>
      <c r="H920" s="564"/>
      <c r="I920" s="564"/>
      <c r="J920" s="564"/>
      <c r="K920" s="564"/>
      <c r="L920" s="564"/>
      <c r="M920" s="564"/>
      <c r="N920" s="564"/>
      <c r="O920" s="564"/>
      <c r="P920" s="564"/>
      <c r="Q920" s="564"/>
      <c r="R920" s="564"/>
      <c r="S920" s="564"/>
      <c r="T920" s="564"/>
      <c r="U920" s="564"/>
      <c r="V920" s="564"/>
      <c r="W920" s="564"/>
      <c r="X920" s="564"/>
      <c r="Y920" s="564"/>
      <c r="Z920" s="564"/>
    </row>
    <row r="921">
      <c r="A921" s="564"/>
      <c r="B921" s="564"/>
      <c r="C921" s="564"/>
      <c r="D921" s="622"/>
      <c r="E921" s="564"/>
      <c r="F921" s="564"/>
      <c r="G921" s="564"/>
      <c r="H921" s="564"/>
      <c r="I921" s="564"/>
      <c r="J921" s="564"/>
      <c r="K921" s="564"/>
      <c r="L921" s="564"/>
      <c r="M921" s="564"/>
      <c r="N921" s="564"/>
      <c r="O921" s="564"/>
      <c r="P921" s="564"/>
      <c r="Q921" s="564"/>
      <c r="R921" s="564"/>
      <c r="S921" s="564"/>
      <c r="T921" s="564"/>
      <c r="U921" s="564"/>
      <c r="V921" s="564"/>
      <c r="W921" s="564"/>
      <c r="X921" s="564"/>
      <c r="Y921" s="564"/>
      <c r="Z921" s="564"/>
    </row>
    <row r="922">
      <c r="A922" s="564"/>
      <c r="B922" s="564"/>
      <c r="C922" s="564"/>
      <c r="D922" s="622"/>
      <c r="E922" s="564"/>
      <c r="F922" s="564"/>
      <c r="G922" s="564"/>
      <c r="H922" s="564"/>
      <c r="I922" s="564"/>
      <c r="J922" s="564"/>
      <c r="K922" s="564"/>
      <c r="L922" s="564"/>
      <c r="M922" s="564"/>
      <c r="N922" s="564"/>
      <c r="O922" s="564"/>
      <c r="P922" s="564"/>
      <c r="Q922" s="564"/>
      <c r="R922" s="564"/>
      <c r="S922" s="564"/>
      <c r="T922" s="564"/>
      <c r="U922" s="564"/>
      <c r="V922" s="564"/>
      <c r="W922" s="564"/>
      <c r="X922" s="564"/>
      <c r="Y922" s="564"/>
      <c r="Z922" s="564"/>
    </row>
    <row r="923">
      <c r="A923" s="564"/>
      <c r="B923" s="564"/>
      <c r="C923" s="564"/>
      <c r="D923" s="622"/>
      <c r="E923" s="564"/>
      <c r="F923" s="564"/>
      <c r="G923" s="564"/>
      <c r="H923" s="564"/>
      <c r="I923" s="564"/>
      <c r="J923" s="564"/>
      <c r="K923" s="564"/>
      <c r="L923" s="564"/>
      <c r="M923" s="564"/>
      <c r="N923" s="564"/>
      <c r="O923" s="564"/>
      <c r="P923" s="564"/>
      <c r="Q923" s="564"/>
      <c r="R923" s="564"/>
      <c r="S923" s="564"/>
      <c r="T923" s="564"/>
      <c r="U923" s="564"/>
      <c r="V923" s="564"/>
      <c r="W923" s="564"/>
      <c r="X923" s="564"/>
      <c r="Y923" s="564"/>
      <c r="Z923" s="564"/>
    </row>
    <row r="924">
      <c r="A924" s="564"/>
      <c r="B924" s="564"/>
      <c r="C924" s="564"/>
      <c r="D924" s="622"/>
      <c r="E924" s="564"/>
      <c r="F924" s="564"/>
      <c r="G924" s="564"/>
      <c r="H924" s="564"/>
      <c r="I924" s="564"/>
      <c r="J924" s="564"/>
      <c r="K924" s="564"/>
      <c r="L924" s="564"/>
      <c r="M924" s="564"/>
      <c r="N924" s="564"/>
      <c r="O924" s="564"/>
      <c r="P924" s="564"/>
      <c r="Q924" s="564"/>
      <c r="R924" s="564"/>
      <c r="S924" s="564"/>
      <c r="T924" s="564"/>
      <c r="U924" s="564"/>
      <c r="V924" s="564"/>
      <c r="W924" s="564"/>
      <c r="X924" s="564"/>
      <c r="Y924" s="564"/>
      <c r="Z924" s="564"/>
    </row>
    <row r="925">
      <c r="A925" s="564"/>
      <c r="B925" s="564"/>
      <c r="C925" s="564"/>
      <c r="D925" s="622"/>
      <c r="E925" s="564"/>
      <c r="F925" s="564"/>
      <c r="G925" s="564"/>
      <c r="H925" s="564"/>
      <c r="I925" s="564"/>
      <c r="J925" s="564"/>
      <c r="K925" s="564"/>
      <c r="L925" s="564"/>
      <c r="M925" s="564"/>
      <c r="N925" s="564"/>
      <c r="O925" s="564"/>
      <c r="P925" s="564"/>
      <c r="Q925" s="564"/>
      <c r="R925" s="564"/>
      <c r="S925" s="564"/>
      <c r="T925" s="564"/>
      <c r="U925" s="564"/>
      <c r="V925" s="564"/>
      <c r="W925" s="564"/>
      <c r="X925" s="564"/>
      <c r="Y925" s="564"/>
      <c r="Z925" s="564"/>
    </row>
    <row r="926">
      <c r="A926" s="564"/>
      <c r="B926" s="564"/>
      <c r="C926" s="564"/>
      <c r="D926" s="622"/>
      <c r="E926" s="564"/>
      <c r="F926" s="564"/>
      <c r="G926" s="564"/>
      <c r="H926" s="564"/>
      <c r="I926" s="564"/>
      <c r="J926" s="564"/>
      <c r="K926" s="564"/>
      <c r="L926" s="564"/>
      <c r="M926" s="564"/>
      <c r="N926" s="564"/>
      <c r="O926" s="564"/>
      <c r="P926" s="564"/>
      <c r="Q926" s="564"/>
      <c r="R926" s="564"/>
      <c r="S926" s="564"/>
      <c r="T926" s="564"/>
      <c r="U926" s="564"/>
      <c r="V926" s="564"/>
      <c r="W926" s="564"/>
      <c r="X926" s="564"/>
      <c r="Y926" s="564"/>
      <c r="Z926" s="564"/>
    </row>
    <row r="927">
      <c r="A927" s="564"/>
      <c r="B927" s="564"/>
      <c r="C927" s="564"/>
      <c r="D927" s="622"/>
      <c r="E927" s="564"/>
      <c r="F927" s="564"/>
      <c r="G927" s="564"/>
      <c r="H927" s="564"/>
      <c r="I927" s="564"/>
      <c r="J927" s="564"/>
      <c r="K927" s="564"/>
      <c r="L927" s="564"/>
      <c r="M927" s="564"/>
      <c r="N927" s="564"/>
      <c r="O927" s="564"/>
      <c r="P927" s="564"/>
      <c r="Q927" s="564"/>
      <c r="R927" s="564"/>
      <c r="S927" s="564"/>
      <c r="T927" s="564"/>
      <c r="U927" s="564"/>
      <c r="V927" s="564"/>
      <c r="W927" s="564"/>
      <c r="X927" s="564"/>
      <c r="Y927" s="564"/>
      <c r="Z927" s="564"/>
    </row>
    <row r="928">
      <c r="A928" s="564"/>
      <c r="B928" s="564"/>
      <c r="C928" s="564"/>
      <c r="D928" s="622"/>
      <c r="E928" s="564"/>
      <c r="F928" s="564"/>
      <c r="G928" s="564"/>
      <c r="H928" s="564"/>
      <c r="I928" s="564"/>
      <c r="J928" s="564"/>
      <c r="K928" s="564"/>
      <c r="L928" s="564"/>
      <c r="M928" s="564"/>
      <c r="N928" s="564"/>
      <c r="O928" s="564"/>
      <c r="P928" s="564"/>
      <c r="Q928" s="564"/>
      <c r="R928" s="564"/>
      <c r="S928" s="564"/>
      <c r="T928" s="564"/>
      <c r="U928" s="564"/>
      <c r="V928" s="564"/>
      <c r="W928" s="564"/>
      <c r="X928" s="564"/>
      <c r="Y928" s="564"/>
      <c r="Z928" s="564"/>
    </row>
    <row r="929">
      <c r="A929" s="564"/>
      <c r="B929" s="564"/>
      <c r="C929" s="564"/>
      <c r="D929" s="622"/>
      <c r="E929" s="564"/>
      <c r="F929" s="564"/>
      <c r="G929" s="564"/>
      <c r="H929" s="564"/>
      <c r="I929" s="564"/>
      <c r="J929" s="564"/>
      <c r="K929" s="564"/>
      <c r="L929" s="564"/>
      <c r="M929" s="564"/>
      <c r="N929" s="564"/>
      <c r="O929" s="564"/>
      <c r="P929" s="564"/>
      <c r="Q929" s="564"/>
      <c r="R929" s="564"/>
      <c r="S929" s="564"/>
      <c r="T929" s="564"/>
      <c r="U929" s="564"/>
      <c r="V929" s="564"/>
      <c r="W929" s="564"/>
      <c r="X929" s="564"/>
      <c r="Y929" s="564"/>
      <c r="Z929" s="564"/>
    </row>
    <row r="930">
      <c r="A930" s="564"/>
      <c r="B930" s="564"/>
      <c r="C930" s="564"/>
      <c r="D930" s="622"/>
      <c r="E930" s="564"/>
      <c r="F930" s="564"/>
      <c r="G930" s="564"/>
      <c r="H930" s="564"/>
      <c r="I930" s="564"/>
      <c r="J930" s="564"/>
      <c r="K930" s="564"/>
      <c r="L930" s="564"/>
      <c r="M930" s="564"/>
      <c r="N930" s="564"/>
      <c r="O930" s="564"/>
      <c r="P930" s="564"/>
      <c r="Q930" s="564"/>
      <c r="R930" s="564"/>
      <c r="S930" s="564"/>
      <c r="T930" s="564"/>
      <c r="U930" s="564"/>
      <c r="V930" s="564"/>
      <c r="W930" s="564"/>
      <c r="X930" s="564"/>
      <c r="Y930" s="564"/>
      <c r="Z930" s="564"/>
    </row>
    <row r="931">
      <c r="A931" s="564"/>
      <c r="B931" s="564"/>
      <c r="C931" s="564"/>
      <c r="D931" s="622"/>
      <c r="E931" s="564"/>
      <c r="F931" s="564"/>
      <c r="G931" s="564"/>
      <c r="H931" s="564"/>
      <c r="I931" s="564"/>
      <c r="J931" s="564"/>
      <c r="K931" s="564"/>
      <c r="L931" s="564"/>
      <c r="M931" s="564"/>
      <c r="N931" s="564"/>
      <c r="O931" s="564"/>
      <c r="P931" s="564"/>
      <c r="Q931" s="564"/>
      <c r="R931" s="564"/>
      <c r="S931" s="564"/>
      <c r="T931" s="564"/>
      <c r="U931" s="564"/>
      <c r="V931" s="564"/>
      <c r="W931" s="564"/>
      <c r="X931" s="564"/>
      <c r="Y931" s="564"/>
      <c r="Z931" s="564"/>
    </row>
    <row r="932">
      <c r="A932" s="564"/>
      <c r="B932" s="564"/>
      <c r="C932" s="564"/>
      <c r="D932" s="622"/>
      <c r="E932" s="564"/>
      <c r="F932" s="564"/>
      <c r="G932" s="564"/>
      <c r="H932" s="564"/>
      <c r="I932" s="564"/>
      <c r="J932" s="564"/>
      <c r="K932" s="564"/>
      <c r="L932" s="564"/>
      <c r="M932" s="564"/>
      <c r="N932" s="564"/>
      <c r="O932" s="564"/>
      <c r="P932" s="564"/>
      <c r="Q932" s="564"/>
      <c r="R932" s="564"/>
      <c r="S932" s="564"/>
      <c r="T932" s="564"/>
      <c r="U932" s="564"/>
      <c r="V932" s="564"/>
      <c r="W932" s="564"/>
      <c r="X932" s="564"/>
      <c r="Y932" s="564"/>
      <c r="Z932" s="564"/>
    </row>
    <row r="933">
      <c r="A933" s="564"/>
      <c r="B933" s="564"/>
      <c r="C933" s="564"/>
      <c r="D933" s="622"/>
      <c r="E933" s="564"/>
      <c r="F933" s="564"/>
      <c r="G933" s="564"/>
      <c r="H933" s="564"/>
      <c r="I933" s="564"/>
      <c r="J933" s="564"/>
      <c r="K933" s="564"/>
      <c r="L933" s="564"/>
      <c r="M933" s="564"/>
      <c r="N933" s="564"/>
      <c r="O933" s="564"/>
      <c r="P933" s="564"/>
      <c r="Q933" s="564"/>
      <c r="R933" s="564"/>
      <c r="S933" s="564"/>
      <c r="T933" s="564"/>
      <c r="U933" s="564"/>
      <c r="V933" s="564"/>
      <c r="W933" s="564"/>
      <c r="X933" s="564"/>
      <c r="Y933" s="564"/>
      <c r="Z933" s="564"/>
    </row>
    <row r="934">
      <c r="A934" s="564"/>
      <c r="B934" s="564"/>
      <c r="C934" s="564"/>
      <c r="D934" s="622"/>
      <c r="E934" s="564"/>
      <c r="F934" s="564"/>
      <c r="G934" s="564"/>
      <c r="H934" s="564"/>
      <c r="I934" s="564"/>
      <c r="J934" s="564"/>
      <c r="K934" s="564"/>
      <c r="L934" s="564"/>
      <c r="M934" s="564"/>
      <c r="N934" s="564"/>
      <c r="O934" s="564"/>
      <c r="P934" s="564"/>
      <c r="Q934" s="564"/>
      <c r="R934" s="564"/>
      <c r="S934" s="564"/>
      <c r="T934" s="564"/>
      <c r="U934" s="564"/>
      <c r="V934" s="564"/>
      <c r="W934" s="564"/>
      <c r="X934" s="564"/>
      <c r="Y934" s="564"/>
      <c r="Z934" s="564"/>
    </row>
    <row r="935">
      <c r="A935" s="564"/>
      <c r="B935" s="564"/>
      <c r="C935" s="564"/>
      <c r="D935" s="622"/>
      <c r="E935" s="564"/>
      <c r="F935" s="564"/>
      <c r="G935" s="564"/>
      <c r="H935" s="564"/>
      <c r="I935" s="564"/>
      <c r="J935" s="564"/>
      <c r="K935" s="564"/>
      <c r="L935" s="564"/>
      <c r="M935" s="564"/>
      <c r="N935" s="564"/>
      <c r="O935" s="564"/>
      <c r="P935" s="564"/>
      <c r="Q935" s="564"/>
      <c r="R935" s="564"/>
      <c r="S935" s="564"/>
      <c r="T935" s="564"/>
      <c r="U935" s="564"/>
      <c r="V935" s="564"/>
      <c r="W935" s="564"/>
      <c r="X935" s="564"/>
      <c r="Y935" s="564"/>
      <c r="Z935" s="564"/>
    </row>
    <row r="936">
      <c r="A936" s="564"/>
      <c r="B936" s="564"/>
      <c r="C936" s="564"/>
      <c r="D936" s="622"/>
      <c r="E936" s="564"/>
      <c r="F936" s="564"/>
      <c r="G936" s="564"/>
      <c r="H936" s="564"/>
      <c r="I936" s="564"/>
      <c r="J936" s="564"/>
      <c r="K936" s="564"/>
      <c r="L936" s="564"/>
      <c r="M936" s="564"/>
      <c r="N936" s="564"/>
      <c r="O936" s="564"/>
      <c r="P936" s="564"/>
      <c r="Q936" s="564"/>
      <c r="R936" s="564"/>
      <c r="S936" s="564"/>
      <c r="T936" s="564"/>
      <c r="U936" s="564"/>
      <c r="V936" s="564"/>
      <c r="W936" s="564"/>
      <c r="X936" s="564"/>
      <c r="Y936" s="564"/>
      <c r="Z936" s="564"/>
    </row>
    <row r="937">
      <c r="A937" s="564"/>
      <c r="B937" s="564"/>
      <c r="C937" s="564"/>
      <c r="D937" s="622"/>
      <c r="E937" s="564"/>
      <c r="F937" s="564"/>
      <c r="G937" s="564"/>
      <c r="H937" s="564"/>
      <c r="I937" s="564"/>
      <c r="J937" s="564"/>
      <c r="K937" s="564"/>
      <c r="L937" s="564"/>
      <c r="M937" s="564"/>
      <c r="N937" s="564"/>
      <c r="O937" s="564"/>
      <c r="P937" s="564"/>
      <c r="Q937" s="564"/>
      <c r="R937" s="564"/>
      <c r="S937" s="564"/>
      <c r="T937" s="564"/>
      <c r="U937" s="564"/>
      <c r="V937" s="564"/>
      <c r="W937" s="564"/>
      <c r="X937" s="564"/>
      <c r="Y937" s="564"/>
      <c r="Z937" s="564"/>
    </row>
    <row r="938">
      <c r="A938" s="564"/>
      <c r="B938" s="564"/>
      <c r="C938" s="564"/>
      <c r="D938" s="622"/>
      <c r="E938" s="564"/>
      <c r="F938" s="564"/>
      <c r="G938" s="564"/>
      <c r="H938" s="564"/>
      <c r="I938" s="564"/>
      <c r="J938" s="564"/>
      <c r="K938" s="564"/>
      <c r="L938" s="564"/>
      <c r="M938" s="564"/>
      <c r="N938" s="564"/>
      <c r="O938" s="564"/>
      <c r="P938" s="564"/>
      <c r="Q938" s="564"/>
      <c r="R938" s="564"/>
      <c r="S938" s="564"/>
      <c r="T938" s="564"/>
      <c r="U938" s="564"/>
      <c r="V938" s="564"/>
      <c r="W938" s="564"/>
      <c r="X938" s="564"/>
      <c r="Y938" s="564"/>
      <c r="Z938" s="564"/>
    </row>
    <row r="939">
      <c r="A939" s="564"/>
      <c r="B939" s="564"/>
      <c r="C939" s="564"/>
      <c r="D939" s="622"/>
      <c r="E939" s="564"/>
      <c r="F939" s="564"/>
      <c r="G939" s="564"/>
      <c r="H939" s="564"/>
      <c r="I939" s="564"/>
      <c r="J939" s="564"/>
      <c r="K939" s="564"/>
      <c r="L939" s="564"/>
      <c r="M939" s="564"/>
      <c r="N939" s="564"/>
      <c r="O939" s="564"/>
      <c r="P939" s="564"/>
      <c r="Q939" s="564"/>
      <c r="R939" s="564"/>
      <c r="S939" s="564"/>
      <c r="T939" s="564"/>
      <c r="U939" s="564"/>
      <c r="V939" s="564"/>
      <c r="W939" s="564"/>
      <c r="X939" s="564"/>
      <c r="Y939" s="564"/>
      <c r="Z939" s="564"/>
    </row>
    <row r="940">
      <c r="A940" s="564"/>
      <c r="B940" s="564"/>
      <c r="C940" s="564"/>
      <c r="D940" s="622"/>
      <c r="E940" s="564"/>
      <c r="F940" s="564"/>
      <c r="G940" s="564"/>
      <c r="H940" s="564"/>
      <c r="I940" s="564"/>
      <c r="J940" s="564"/>
      <c r="K940" s="564"/>
      <c r="L940" s="564"/>
      <c r="M940" s="564"/>
      <c r="N940" s="564"/>
      <c r="O940" s="564"/>
      <c r="P940" s="564"/>
      <c r="Q940" s="564"/>
      <c r="R940" s="564"/>
      <c r="S940" s="564"/>
      <c r="T940" s="564"/>
      <c r="U940" s="564"/>
      <c r="V940" s="564"/>
      <c r="W940" s="564"/>
      <c r="X940" s="564"/>
      <c r="Y940" s="564"/>
      <c r="Z940" s="564"/>
    </row>
    <row r="941">
      <c r="A941" s="564"/>
      <c r="B941" s="564"/>
      <c r="C941" s="564"/>
      <c r="D941" s="622"/>
      <c r="E941" s="564"/>
      <c r="F941" s="564"/>
      <c r="G941" s="564"/>
      <c r="H941" s="564"/>
      <c r="I941" s="564"/>
      <c r="J941" s="564"/>
      <c r="K941" s="564"/>
      <c r="L941" s="564"/>
      <c r="M941" s="564"/>
      <c r="N941" s="564"/>
      <c r="O941" s="564"/>
      <c r="P941" s="564"/>
      <c r="Q941" s="564"/>
      <c r="R941" s="564"/>
      <c r="S941" s="564"/>
      <c r="T941" s="564"/>
      <c r="U941" s="564"/>
      <c r="V941" s="564"/>
      <c r="W941" s="564"/>
      <c r="X941" s="564"/>
      <c r="Y941" s="564"/>
      <c r="Z941" s="564"/>
    </row>
    <row r="942">
      <c r="A942" s="564"/>
      <c r="B942" s="564"/>
      <c r="C942" s="564"/>
      <c r="D942" s="622"/>
      <c r="E942" s="564"/>
      <c r="F942" s="564"/>
      <c r="G942" s="564"/>
      <c r="H942" s="564"/>
      <c r="I942" s="564"/>
      <c r="J942" s="564"/>
      <c r="K942" s="564"/>
      <c r="L942" s="564"/>
      <c r="M942" s="564"/>
      <c r="N942" s="564"/>
      <c r="O942" s="564"/>
      <c r="P942" s="564"/>
      <c r="Q942" s="564"/>
      <c r="R942" s="564"/>
      <c r="S942" s="564"/>
      <c r="T942" s="564"/>
      <c r="U942" s="564"/>
      <c r="V942" s="564"/>
      <c r="W942" s="564"/>
      <c r="X942" s="564"/>
      <c r="Y942" s="564"/>
      <c r="Z942" s="564"/>
    </row>
    <row r="943">
      <c r="A943" s="564"/>
      <c r="B943" s="564"/>
      <c r="C943" s="564"/>
      <c r="D943" s="622"/>
      <c r="E943" s="564"/>
      <c r="F943" s="564"/>
      <c r="G943" s="564"/>
      <c r="H943" s="564"/>
      <c r="I943" s="564"/>
      <c r="J943" s="564"/>
      <c r="K943" s="564"/>
      <c r="L943" s="564"/>
      <c r="M943" s="564"/>
      <c r="N943" s="564"/>
      <c r="O943" s="564"/>
      <c r="P943" s="564"/>
      <c r="Q943" s="564"/>
      <c r="R943" s="564"/>
      <c r="S943" s="564"/>
      <c r="T943" s="564"/>
      <c r="U943" s="564"/>
      <c r="V943" s="564"/>
      <c r="W943" s="564"/>
      <c r="X943" s="564"/>
      <c r="Y943" s="564"/>
      <c r="Z943" s="564"/>
    </row>
    <row r="944">
      <c r="A944" s="564"/>
      <c r="B944" s="564"/>
      <c r="C944" s="564"/>
      <c r="D944" s="622"/>
      <c r="E944" s="564"/>
      <c r="F944" s="564"/>
      <c r="G944" s="564"/>
      <c r="H944" s="564"/>
      <c r="I944" s="564"/>
      <c r="J944" s="564"/>
      <c r="K944" s="564"/>
      <c r="L944" s="564"/>
      <c r="M944" s="564"/>
      <c r="N944" s="564"/>
      <c r="O944" s="564"/>
      <c r="P944" s="564"/>
      <c r="Q944" s="564"/>
      <c r="R944" s="564"/>
      <c r="S944" s="564"/>
      <c r="T944" s="564"/>
      <c r="U944" s="564"/>
      <c r="V944" s="564"/>
      <c r="W944" s="564"/>
      <c r="X944" s="564"/>
      <c r="Y944" s="564"/>
      <c r="Z944" s="564"/>
    </row>
    <row r="945">
      <c r="A945" s="564"/>
      <c r="B945" s="564"/>
      <c r="C945" s="564"/>
      <c r="D945" s="622"/>
      <c r="E945" s="564"/>
      <c r="F945" s="564"/>
      <c r="G945" s="564"/>
      <c r="H945" s="564"/>
      <c r="I945" s="564"/>
      <c r="J945" s="564"/>
      <c r="K945" s="564"/>
      <c r="L945" s="564"/>
      <c r="M945" s="564"/>
      <c r="N945" s="564"/>
      <c r="O945" s="564"/>
      <c r="P945" s="564"/>
      <c r="Q945" s="564"/>
      <c r="R945" s="564"/>
      <c r="S945" s="564"/>
      <c r="T945" s="564"/>
      <c r="U945" s="564"/>
      <c r="V945" s="564"/>
      <c r="W945" s="564"/>
      <c r="X945" s="564"/>
      <c r="Y945" s="564"/>
      <c r="Z945" s="564"/>
    </row>
    <row r="946">
      <c r="A946" s="564"/>
      <c r="B946" s="564"/>
      <c r="C946" s="564"/>
      <c r="D946" s="622"/>
      <c r="E946" s="564"/>
      <c r="F946" s="564"/>
      <c r="G946" s="564"/>
      <c r="H946" s="564"/>
      <c r="I946" s="564"/>
      <c r="J946" s="564"/>
      <c r="K946" s="564"/>
      <c r="L946" s="564"/>
      <c r="M946" s="564"/>
      <c r="N946" s="564"/>
      <c r="O946" s="564"/>
      <c r="P946" s="564"/>
      <c r="Q946" s="564"/>
      <c r="R946" s="564"/>
      <c r="S946" s="564"/>
      <c r="T946" s="564"/>
      <c r="U946" s="564"/>
      <c r="V946" s="564"/>
      <c r="W946" s="564"/>
      <c r="X946" s="564"/>
      <c r="Y946" s="564"/>
      <c r="Z946" s="564"/>
    </row>
    <row r="947">
      <c r="A947" s="564"/>
      <c r="B947" s="564"/>
      <c r="C947" s="564"/>
      <c r="D947" s="622"/>
      <c r="E947" s="564"/>
      <c r="F947" s="564"/>
      <c r="G947" s="564"/>
      <c r="H947" s="564"/>
      <c r="I947" s="564"/>
      <c r="J947" s="564"/>
      <c r="K947" s="564"/>
      <c r="L947" s="564"/>
      <c r="M947" s="564"/>
      <c r="N947" s="564"/>
      <c r="O947" s="564"/>
      <c r="P947" s="564"/>
      <c r="Q947" s="564"/>
      <c r="R947" s="564"/>
      <c r="S947" s="564"/>
      <c r="T947" s="564"/>
      <c r="U947" s="564"/>
      <c r="V947" s="564"/>
      <c r="W947" s="564"/>
      <c r="X947" s="564"/>
      <c r="Y947" s="564"/>
      <c r="Z947" s="564"/>
    </row>
    <row r="948">
      <c r="A948" s="564"/>
      <c r="B948" s="564"/>
      <c r="C948" s="564"/>
      <c r="D948" s="622"/>
      <c r="E948" s="564"/>
      <c r="F948" s="564"/>
      <c r="G948" s="564"/>
      <c r="H948" s="564"/>
      <c r="I948" s="564"/>
      <c r="J948" s="564"/>
      <c r="K948" s="564"/>
      <c r="L948" s="564"/>
      <c r="M948" s="564"/>
      <c r="N948" s="564"/>
      <c r="O948" s="564"/>
      <c r="P948" s="564"/>
      <c r="Q948" s="564"/>
      <c r="R948" s="564"/>
      <c r="S948" s="564"/>
      <c r="T948" s="564"/>
      <c r="U948" s="564"/>
      <c r="V948" s="564"/>
      <c r="W948" s="564"/>
      <c r="X948" s="564"/>
      <c r="Y948" s="564"/>
      <c r="Z948" s="564"/>
    </row>
    <row r="949">
      <c r="A949" s="564"/>
      <c r="B949" s="564"/>
      <c r="C949" s="564"/>
      <c r="D949" s="622"/>
      <c r="E949" s="564"/>
      <c r="F949" s="564"/>
      <c r="G949" s="564"/>
      <c r="H949" s="564"/>
      <c r="I949" s="564"/>
      <c r="J949" s="564"/>
      <c r="K949" s="564"/>
      <c r="L949" s="564"/>
      <c r="M949" s="564"/>
      <c r="N949" s="564"/>
      <c r="O949" s="564"/>
      <c r="P949" s="564"/>
      <c r="Q949" s="564"/>
      <c r="R949" s="564"/>
      <c r="S949" s="564"/>
      <c r="T949" s="564"/>
      <c r="U949" s="564"/>
      <c r="V949" s="564"/>
      <c r="W949" s="564"/>
      <c r="X949" s="564"/>
      <c r="Y949" s="564"/>
      <c r="Z949" s="564"/>
    </row>
    <row r="950">
      <c r="A950" s="564"/>
      <c r="B950" s="564"/>
      <c r="C950" s="564"/>
      <c r="D950" s="622"/>
      <c r="E950" s="564"/>
      <c r="F950" s="564"/>
      <c r="G950" s="564"/>
      <c r="H950" s="564"/>
      <c r="I950" s="564"/>
      <c r="J950" s="564"/>
      <c r="K950" s="564"/>
      <c r="L950" s="564"/>
      <c r="M950" s="564"/>
      <c r="N950" s="564"/>
      <c r="O950" s="564"/>
      <c r="P950" s="564"/>
      <c r="Q950" s="564"/>
      <c r="R950" s="564"/>
      <c r="S950" s="564"/>
      <c r="T950" s="564"/>
      <c r="U950" s="564"/>
      <c r="V950" s="564"/>
      <c r="W950" s="564"/>
      <c r="X950" s="564"/>
      <c r="Y950" s="564"/>
      <c r="Z950" s="564"/>
    </row>
    <row r="951">
      <c r="A951" s="564"/>
      <c r="B951" s="564"/>
      <c r="C951" s="564"/>
      <c r="D951" s="622"/>
      <c r="E951" s="564"/>
      <c r="F951" s="564"/>
      <c r="G951" s="564"/>
      <c r="H951" s="564"/>
      <c r="I951" s="564"/>
      <c r="J951" s="564"/>
      <c r="K951" s="564"/>
      <c r="L951" s="564"/>
      <c r="M951" s="564"/>
      <c r="N951" s="564"/>
      <c r="O951" s="564"/>
      <c r="P951" s="564"/>
      <c r="Q951" s="564"/>
      <c r="R951" s="564"/>
      <c r="S951" s="564"/>
      <c r="T951" s="564"/>
      <c r="U951" s="564"/>
      <c r="V951" s="564"/>
      <c r="W951" s="564"/>
      <c r="X951" s="564"/>
      <c r="Y951" s="564"/>
      <c r="Z951" s="564"/>
    </row>
    <row r="952">
      <c r="A952" s="564"/>
      <c r="B952" s="564"/>
      <c r="C952" s="564"/>
      <c r="D952" s="622"/>
      <c r="E952" s="564"/>
      <c r="F952" s="564"/>
      <c r="G952" s="564"/>
      <c r="H952" s="564"/>
      <c r="I952" s="564"/>
      <c r="J952" s="564"/>
      <c r="K952" s="564"/>
      <c r="L952" s="564"/>
      <c r="M952" s="564"/>
      <c r="N952" s="564"/>
      <c r="O952" s="564"/>
      <c r="P952" s="564"/>
      <c r="Q952" s="564"/>
      <c r="R952" s="564"/>
      <c r="S952" s="564"/>
      <c r="T952" s="564"/>
      <c r="U952" s="564"/>
      <c r="V952" s="564"/>
      <c r="W952" s="564"/>
      <c r="X952" s="564"/>
      <c r="Y952" s="564"/>
      <c r="Z952" s="564"/>
    </row>
    <row r="953">
      <c r="A953" s="564"/>
      <c r="B953" s="564"/>
      <c r="C953" s="564"/>
      <c r="D953" s="622"/>
      <c r="E953" s="564"/>
      <c r="F953" s="564"/>
      <c r="G953" s="564"/>
      <c r="H953" s="564"/>
      <c r="I953" s="564"/>
      <c r="J953" s="564"/>
      <c r="K953" s="564"/>
      <c r="L953" s="564"/>
      <c r="M953" s="564"/>
      <c r="N953" s="564"/>
      <c r="O953" s="564"/>
      <c r="P953" s="564"/>
      <c r="Q953" s="564"/>
      <c r="R953" s="564"/>
      <c r="S953" s="564"/>
      <c r="T953" s="564"/>
      <c r="U953" s="564"/>
      <c r="V953" s="564"/>
      <c r="W953" s="564"/>
      <c r="X953" s="564"/>
      <c r="Y953" s="564"/>
      <c r="Z953" s="564"/>
    </row>
    <row r="954">
      <c r="A954" s="564"/>
      <c r="B954" s="564"/>
      <c r="C954" s="564"/>
      <c r="D954" s="622"/>
      <c r="E954" s="564"/>
      <c r="F954" s="564"/>
      <c r="G954" s="564"/>
      <c r="H954" s="564"/>
      <c r="I954" s="564"/>
      <c r="J954" s="564"/>
      <c r="K954" s="564"/>
      <c r="L954" s="564"/>
      <c r="M954" s="564"/>
      <c r="N954" s="564"/>
      <c r="O954" s="564"/>
      <c r="P954" s="564"/>
      <c r="Q954" s="564"/>
      <c r="R954" s="564"/>
      <c r="S954" s="564"/>
      <c r="T954" s="564"/>
      <c r="U954" s="564"/>
      <c r="V954" s="564"/>
      <c r="W954" s="564"/>
      <c r="X954" s="564"/>
      <c r="Y954" s="564"/>
      <c r="Z954" s="564"/>
    </row>
    <row r="955">
      <c r="A955" s="564"/>
      <c r="B955" s="564"/>
      <c r="C955" s="564"/>
      <c r="D955" s="622"/>
      <c r="E955" s="564"/>
      <c r="F955" s="564"/>
      <c r="G955" s="564"/>
      <c r="H955" s="564"/>
      <c r="I955" s="564"/>
      <c r="J955" s="564"/>
      <c r="K955" s="564"/>
      <c r="L955" s="564"/>
      <c r="M955" s="564"/>
      <c r="N955" s="564"/>
      <c r="O955" s="564"/>
      <c r="P955" s="564"/>
      <c r="Q955" s="564"/>
      <c r="R955" s="564"/>
      <c r="S955" s="564"/>
      <c r="T955" s="564"/>
      <c r="U955" s="564"/>
      <c r="V955" s="564"/>
      <c r="W955" s="564"/>
      <c r="X955" s="564"/>
      <c r="Y955" s="564"/>
      <c r="Z955" s="564"/>
    </row>
    <row r="956">
      <c r="A956" s="564"/>
      <c r="B956" s="564"/>
      <c r="C956" s="564"/>
      <c r="D956" s="622"/>
      <c r="E956" s="564"/>
      <c r="F956" s="564"/>
      <c r="G956" s="564"/>
      <c r="H956" s="564"/>
      <c r="I956" s="564"/>
      <c r="J956" s="564"/>
      <c r="K956" s="564"/>
      <c r="L956" s="564"/>
      <c r="M956" s="564"/>
      <c r="N956" s="564"/>
      <c r="O956" s="564"/>
      <c r="P956" s="564"/>
      <c r="Q956" s="564"/>
      <c r="R956" s="564"/>
      <c r="S956" s="564"/>
      <c r="T956" s="564"/>
      <c r="U956" s="564"/>
      <c r="V956" s="564"/>
      <c r="W956" s="564"/>
      <c r="X956" s="564"/>
      <c r="Y956" s="564"/>
      <c r="Z956" s="564"/>
    </row>
    <row r="957">
      <c r="A957" s="564"/>
      <c r="B957" s="564"/>
      <c r="C957" s="564"/>
      <c r="D957" s="622"/>
      <c r="E957" s="564"/>
      <c r="F957" s="564"/>
      <c r="G957" s="564"/>
      <c r="H957" s="564"/>
      <c r="I957" s="564"/>
      <c r="J957" s="564"/>
      <c r="K957" s="564"/>
      <c r="L957" s="564"/>
      <c r="M957" s="564"/>
      <c r="N957" s="564"/>
      <c r="O957" s="564"/>
      <c r="P957" s="564"/>
      <c r="Q957" s="564"/>
      <c r="R957" s="564"/>
      <c r="S957" s="564"/>
      <c r="T957" s="564"/>
      <c r="U957" s="564"/>
      <c r="V957" s="564"/>
      <c r="W957" s="564"/>
      <c r="X957" s="564"/>
      <c r="Y957" s="564"/>
      <c r="Z957" s="564"/>
    </row>
    <row r="958">
      <c r="A958" s="564"/>
      <c r="B958" s="564"/>
      <c r="C958" s="564"/>
      <c r="D958" s="622"/>
      <c r="E958" s="564"/>
      <c r="F958" s="564"/>
      <c r="G958" s="564"/>
      <c r="H958" s="564"/>
      <c r="I958" s="564"/>
      <c r="J958" s="564"/>
      <c r="K958" s="564"/>
      <c r="L958" s="564"/>
      <c r="M958" s="564"/>
      <c r="N958" s="564"/>
      <c r="O958" s="564"/>
      <c r="P958" s="564"/>
      <c r="Q958" s="564"/>
      <c r="R958" s="564"/>
      <c r="S958" s="564"/>
      <c r="T958" s="564"/>
      <c r="U958" s="564"/>
      <c r="V958" s="564"/>
      <c r="W958" s="564"/>
      <c r="X958" s="564"/>
      <c r="Y958" s="564"/>
      <c r="Z958" s="564"/>
    </row>
    <row r="959">
      <c r="A959" s="564"/>
      <c r="B959" s="564"/>
      <c r="C959" s="564"/>
      <c r="D959" s="622"/>
      <c r="E959" s="564"/>
      <c r="F959" s="564"/>
      <c r="G959" s="564"/>
      <c r="H959" s="564"/>
      <c r="I959" s="564"/>
      <c r="J959" s="564"/>
      <c r="K959" s="564"/>
      <c r="L959" s="564"/>
      <c r="M959" s="564"/>
      <c r="N959" s="564"/>
      <c r="O959" s="564"/>
      <c r="P959" s="564"/>
      <c r="Q959" s="564"/>
      <c r="R959" s="564"/>
      <c r="S959" s="564"/>
      <c r="T959" s="564"/>
      <c r="U959" s="564"/>
      <c r="V959" s="564"/>
      <c r="W959" s="564"/>
      <c r="X959" s="564"/>
      <c r="Y959" s="564"/>
      <c r="Z959" s="564"/>
    </row>
    <row r="960">
      <c r="A960" s="564"/>
      <c r="B960" s="564"/>
      <c r="C960" s="564"/>
      <c r="D960" s="622"/>
      <c r="E960" s="564"/>
      <c r="F960" s="564"/>
      <c r="G960" s="564"/>
      <c r="H960" s="564"/>
      <c r="I960" s="564"/>
      <c r="J960" s="564"/>
      <c r="K960" s="564"/>
      <c r="L960" s="564"/>
      <c r="M960" s="564"/>
      <c r="N960" s="564"/>
      <c r="O960" s="564"/>
      <c r="P960" s="564"/>
      <c r="Q960" s="564"/>
      <c r="R960" s="564"/>
      <c r="S960" s="564"/>
      <c r="T960" s="564"/>
      <c r="U960" s="564"/>
      <c r="V960" s="564"/>
      <c r="W960" s="564"/>
      <c r="X960" s="564"/>
      <c r="Y960" s="564"/>
      <c r="Z960" s="564"/>
    </row>
    <row r="961">
      <c r="A961" s="564"/>
      <c r="B961" s="564"/>
      <c r="C961" s="564"/>
      <c r="D961" s="622"/>
      <c r="E961" s="564"/>
      <c r="F961" s="564"/>
      <c r="G961" s="564"/>
      <c r="H961" s="564"/>
      <c r="I961" s="564"/>
      <c r="J961" s="564"/>
      <c r="K961" s="564"/>
      <c r="L961" s="564"/>
      <c r="M961" s="564"/>
      <c r="N961" s="564"/>
      <c r="O961" s="564"/>
      <c r="P961" s="564"/>
      <c r="Q961" s="564"/>
      <c r="R961" s="564"/>
      <c r="S961" s="564"/>
      <c r="T961" s="564"/>
      <c r="U961" s="564"/>
      <c r="V961" s="564"/>
      <c r="W961" s="564"/>
      <c r="X961" s="564"/>
      <c r="Y961" s="564"/>
      <c r="Z961" s="564"/>
    </row>
    <row r="962">
      <c r="A962" s="564"/>
      <c r="B962" s="564"/>
      <c r="C962" s="564"/>
      <c r="D962" s="622"/>
      <c r="E962" s="564"/>
      <c r="F962" s="564"/>
      <c r="G962" s="564"/>
      <c r="H962" s="564"/>
      <c r="I962" s="564"/>
      <c r="J962" s="564"/>
      <c r="K962" s="564"/>
      <c r="L962" s="564"/>
      <c r="M962" s="564"/>
      <c r="N962" s="564"/>
      <c r="O962" s="564"/>
      <c r="P962" s="564"/>
      <c r="Q962" s="564"/>
      <c r="R962" s="564"/>
      <c r="S962" s="564"/>
      <c r="T962" s="564"/>
      <c r="U962" s="564"/>
      <c r="V962" s="564"/>
      <c r="W962" s="564"/>
      <c r="X962" s="564"/>
      <c r="Y962" s="564"/>
      <c r="Z962" s="564"/>
    </row>
    <row r="963">
      <c r="A963" s="564"/>
      <c r="B963" s="564"/>
      <c r="C963" s="564"/>
      <c r="D963" s="622"/>
      <c r="E963" s="564"/>
      <c r="F963" s="564"/>
      <c r="G963" s="564"/>
      <c r="H963" s="564"/>
      <c r="I963" s="564"/>
      <c r="J963" s="564"/>
      <c r="K963" s="564"/>
      <c r="L963" s="564"/>
      <c r="M963" s="564"/>
      <c r="N963" s="564"/>
      <c r="O963" s="564"/>
      <c r="P963" s="564"/>
      <c r="Q963" s="564"/>
      <c r="R963" s="564"/>
      <c r="S963" s="564"/>
      <c r="T963" s="564"/>
      <c r="U963" s="564"/>
      <c r="V963" s="564"/>
      <c r="W963" s="564"/>
      <c r="X963" s="564"/>
      <c r="Y963" s="564"/>
      <c r="Z963" s="564"/>
    </row>
    <row r="964">
      <c r="A964" s="564"/>
      <c r="B964" s="564"/>
      <c r="C964" s="564"/>
      <c r="D964" s="622"/>
      <c r="E964" s="564"/>
      <c r="F964" s="564"/>
      <c r="G964" s="564"/>
      <c r="H964" s="564"/>
      <c r="I964" s="564"/>
      <c r="J964" s="564"/>
      <c r="K964" s="564"/>
      <c r="L964" s="564"/>
      <c r="M964" s="564"/>
      <c r="N964" s="564"/>
      <c r="O964" s="564"/>
      <c r="P964" s="564"/>
      <c r="Q964" s="564"/>
      <c r="R964" s="564"/>
      <c r="S964" s="564"/>
      <c r="T964" s="564"/>
      <c r="U964" s="564"/>
      <c r="V964" s="564"/>
      <c r="W964" s="564"/>
      <c r="X964" s="564"/>
      <c r="Y964" s="564"/>
      <c r="Z964" s="564"/>
    </row>
    <row r="965">
      <c r="A965" s="564"/>
      <c r="B965" s="564"/>
      <c r="C965" s="564"/>
      <c r="D965" s="622"/>
      <c r="E965" s="564"/>
      <c r="F965" s="564"/>
      <c r="G965" s="564"/>
      <c r="H965" s="564"/>
      <c r="I965" s="564"/>
      <c r="J965" s="564"/>
      <c r="K965" s="564"/>
      <c r="L965" s="564"/>
      <c r="M965" s="564"/>
      <c r="N965" s="564"/>
      <c r="O965" s="564"/>
      <c r="P965" s="564"/>
      <c r="Q965" s="564"/>
      <c r="R965" s="564"/>
      <c r="S965" s="564"/>
      <c r="T965" s="564"/>
      <c r="U965" s="564"/>
      <c r="V965" s="564"/>
      <c r="W965" s="564"/>
      <c r="X965" s="564"/>
      <c r="Y965" s="564"/>
      <c r="Z965" s="564"/>
    </row>
    <row r="966">
      <c r="A966" s="564"/>
      <c r="B966" s="564"/>
      <c r="C966" s="564"/>
      <c r="D966" s="622"/>
      <c r="E966" s="564"/>
      <c r="F966" s="564"/>
      <c r="G966" s="564"/>
      <c r="H966" s="564"/>
      <c r="I966" s="564"/>
      <c r="J966" s="564"/>
      <c r="K966" s="564"/>
      <c r="L966" s="564"/>
      <c r="M966" s="564"/>
      <c r="N966" s="564"/>
      <c r="O966" s="564"/>
      <c r="P966" s="564"/>
      <c r="Q966" s="564"/>
      <c r="R966" s="564"/>
      <c r="S966" s="564"/>
      <c r="T966" s="564"/>
      <c r="U966" s="564"/>
      <c r="V966" s="564"/>
      <c r="W966" s="564"/>
      <c r="X966" s="564"/>
      <c r="Y966" s="564"/>
      <c r="Z966" s="564"/>
    </row>
    <row r="967">
      <c r="A967" s="564"/>
      <c r="B967" s="564"/>
      <c r="C967" s="564"/>
      <c r="D967" s="622"/>
      <c r="E967" s="564"/>
      <c r="F967" s="564"/>
      <c r="G967" s="564"/>
      <c r="H967" s="564"/>
      <c r="I967" s="564"/>
      <c r="J967" s="564"/>
      <c r="K967" s="564"/>
      <c r="L967" s="564"/>
      <c r="M967" s="564"/>
      <c r="N967" s="564"/>
      <c r="O967" s="564"/>
      <c r="P967" s="564"/>
      <c r="Q967" s="564"/>
      <c r="R967" s="564"/>
      <c r="S967" s="564"/>
      <c r="T967" s="564"/>
      <c r="U967" s="564"/>
      <c r="V967" s="564"/>
      <c r="W967" s="564"/>
      <c r="X967" s="564"/>
      <c r="Y967" s="564"/>
      <c r="Z967" s="564"/>
    </row>
    <row r="968">
      <c r="A968" s="564"/>
      <c r="B968" s="564"/>
      <c r="C968" s="564"/>
      <c r="D968" s="622"/>
      <c r="E968" s="564"/>
      <c r="F968" s="564"/>
      <c r="G968" s="564"/>
      <c r="H968" s="564"/>
      <c r="I968" s="564"/>
      <c r="J968" s="564"/>
      <c r="K968" s="564"/>
      <c r="L968" s="564"/>
      <c r="M968" s="564"/>
      <c r="N968" s="564"/>
      <c r="O968" s="564"/>
      <c r="P968" s="564"/>
      <c r="Q968" s="564"/>
      <c r="R968" s="564"/>
      <c r="S968" s="564"/>
      <c r="T968" s="564"/>
      <c r="U968" s="564"/>
      <c r="V968" s="564"/>
      <c r="W968" s="564"/>
      <c r="X968" s="564"/>
      <c r="Y968" s="564"/>
      <c r="Z968" s="564"/>
    </row>
    <row r="969">
      <c r="A969" s="564"/>
      <c r="B969" s="564"/>
      <c r="C969" s="564"/>
      <c r="D969" s="622"/>
      <c r="E969" s="564"/>
      <c r="F969" s="564"/>
      <c r="G969" s="564"/>
      <c r="H969" s="564"/>
      <c r="I969" s="564"/>
      <c r="J969" s="564"/>
      <c r="K969" s="564"/>
      <c r="L969" s="564"/>
      <c r="M969" s="564"/>
      <c r="N969" s="564"/>
      <c r="O969" s="564"/>
      <c r="P969" s="564"/>
      <c r="Q969" s="564"/>
      <c r="R969" s="564"/>
      <c r="S969" s="564"/>
      <c r="T969" s="564"/>
      <c r="U969" s="564"/>
      <c r="V969" s="564"/>
      <c r="W969" s="564"/>
      <c r="X969" s="564"/>
      <c r="Y969" s="564"/>
      <c r="Z969" s="564"/>
    </row>
    <row r="970">
      <c r="A970" s="564"/>
      <c r="B970" s="564"/>
      <c r="C970" s="564"/>
      <c r="D970" s="622"/>
      <c r="E970" s="564"/>
      <c r="F970" s="564"/>
      <c r="G970" s="564"/>
      <c r="H970" s="564"/>
      <c r="I970" s="564"/>
      <c r="J970" s="564"/>
      <c r="K970" s="564"/>
      <c r="L970" s="564"/>
      <c r="M970" s="564"/>
      <c r="N970" s="564"/>
      <c r="O970" s="564"/>
      <c r="P970" s="564"/>
      <c r="Q970" s="564"/>
      <c r="R970" s="564"/>
      <c r="S970" s="564"/>
      <c r="T970" s="564"/>
      <c r="U970" s="564"/>
      <c r="V970" s="564"/>
      <c r="W970" s="564"/>
      <c r="X970" s="564"/>
      <c r="Y970" s="564"/>
      <c r="Z970" s="564"/>
    </row>
    <row r="971">
      <c r="A971" s="564"/>
      <c r="B971" s="564"/>
      <c r="C971" s="564"/>
      <c r="D971" s="622"/>
      <c r="E971" s="564"/>
      <c r="F971" s="564"/>
      <c r="G971" s="564"/>
      <c r="H971" s="564"/>
      <c r="I971" s="564"/>
      <c r="J971" s="564"/>
      <c r="K971" s="564"/>
      <c r="L971" s="564"/>
      <c r="M971" s="564"/>
      <c r="N971" s="564"/>
      <c r="O971" s="564"/>
      <c r="P971" s="564"/>
      <c r="Q971" s="564"/>
      <c r="R971" s="564"/>
      <c r="S971" s="564"/>
      <c r="T971" s="564"/>
      <c r="U971" s="564"/>
      <c r="V971" s="564"/>
      <c r="W971" s="564"/>
      <c r="X971" s="564"/>
      <c r="Y971" s="564"/>
      <c r="Z971" s="564"/>
    </row>
    <row r="972">
      <c r="A972" s="564"/>
      <c r="B972" s="564"/>
      <c r="C972" s="564"/>
      <c r="D972" s="622"/>
      <c r="E972" s="564"/>
      <c r="F972" s="564"/>
      <c r="G972" s="564"/>
      <c r="H972" s="564"/>
      <c r="I972" s="564"/>
      <c r="J972" s="564"/>
      <c r="K972" s="564"/>
      <c r="L972" s="564"/>
      <c r="M972" s="564"/>
      <c r="N972" s="564"/>
      <c r="O972" s="564"/>
      <c r="P972" s="564"/>
      <c r="Q972" s="564"/>
      <c r="R972" s="564"/>
      <c r="S972" s="564"/>
      <c r="T972" s="564"/>
      <c r="U972" s="564"/>
      <c r="V972" s="564"/>
      <c r="W972" s="564"/>
      <c r="X972" s="564"/>
      <c r="Y972" s="564"/>
      <c r="Z972" s="564"/>
    </row>
    <row r="973">
      <c r="A973" s="564"/>
      <c r="B973" s="564"/>
      <c r="C973" s="564"/>
      <c r="D973" s="622"/>
      <c r="E973" s="564"/>
      <c r="F973" s="564"/>
      <c r="G973" s="564"/>
      <c r="H973" s="564"/>
      <c r="I973" s="564"/>
      <c r="J973" s="564"/>
      <c r="K973" s="564"/>
      <c r="L973" s="564"/>
      <c r="M973" s="564"/>
      <c r="N973" s="564"/>
      <c r="O973" s="564"/>
      <c r="P973" s="564"/>
      <c r="Q973" s="564"/>
      <c r="R973" s="564"/>
      <c r="S973" s="564"/>
      <c r="T973" s="564"/>
      <c r="U973" s="564"/>
      <c r="V973" s="564"/>
      <c r="W973" s="564"/>
      <c r="X973" s="564"/>
      <c r="Y973" s="564"/>
      <c r="Z973" s="564"/>
    </row>
    <row r="974">
      <c r="A974" s="564"/>
      <c r="B974" s="564"/>
      <c r="C974" s="564"/>
      <c r="D974" s="622"/>
      <c r="E974" s="564"/>
      <c r="F974" s="564"/>
      <c r="G974" s="564"/>
      <c r="H974" s="564"/>
      <c r="I974" s="564"/>
      <c r="J974" s="564"/>
      <c r="K974" s="564"/>
      <c r="L974" s="564"/>
      <c r="M974" s="564"/>
      <c r="N974" s="564"/>
      <c r="O974" s="564"/>
      <c r="P974" s="564"/>
      <c r="Q974" s="564"/>
      <c r="R974" s="564"/>
      <c r="S974" s="564"/>
      <c r="T974" s="564"/>
      <c r="U974" s="564"/>
      <c r="V974" s="564"/>
      <c r="W974" s="564"/>
      <c r="X974" s="564"/>
      <c r="Y974" s="564"/>
      <c r="Z974" s="564"/>
    </row>
    <row r="975">
      <c r="A975" s="564"/>
      <c r="B975" s="564"/>
      <c r="C975" s="564"/>
      <c r="D975" s="622"/>
      <c r="E975" s="564"/>
      <c r="F975" s="564"/>
      <c r="G975" s="564"/>
      <c r="H975" s="564"/>
      <c r="I975" s="564"/>
      <c r="J975" s="564"/>
      <c r="K975" s="564"/>
      <c r="L975" s="564"/>
      <c r="M975" s="564"/>
      <c r="N975" s="564"/>
      <c r="O975" s="564"/>
      <c r="P975" s="564"/>
      <c r="Q975" s="564"/>
      <c r="R975" s="564"/>
      <c r="S975" s="564"/>
      <c r="T975" s="564"/>
      <c r="U975" s="564"/>
      <c r="V975" s="564"/>
      <c r="W975" s="564"/>
      <c r="X975" s="564"/>
      <c r="Y975" s="564"/>
      <c r="Z975" s="564"/>
    </row>
    <row r="976">
      <c r="A976" s="564"/>
      <c r="B976" s="564"/>
      <c r="C976" s="564"/>
      <c r="D976" s="622"/>
      <c r="E976" s="564"/>
      <c r="F976" s="564"/>
      <c r="G976" s="564"/>
      <c r="H976" s="564"/>
      <c r="I976" s="564"/>
      <c r="J976" s="564"/>
      <c r="K976" s="564"/>
      <c r="L976" s="564"/>
      <c r="M976" s="564"/>
      <c r="N976" s="564"/>
      <c r="O976" s="564"/>
      <c r="P976" s="564"/>
      <c r="Q976" s="564"/>
      <c r="R976" s="564"/>
      <c r="S976" s="564"/>
      <c r="T976" s="564"/>
      <c r="U976" s="564"/>
      <c r="V976" s="564"/>
      <c r="W976" s="564"/>
      <c r="X976" s="564"/>
      <c r="Y976" s="564"/>
      <c r="Z976" s="564"/>
    </row>
    <row r="977">
      <c r="A977" s="564"/>
      <c r="B977" s="564"/>
      <c r="C977" s="564"/>
      <c r="D977" s="622"/>
      <c r="E977" s="564"/>
      <c r="F977" s="564"/>
      <c r="G977" s="564"/>
      <c r="H977" s="564"/>
      <c r="I977" s="564"/>
      <c r="J977" s="564"/>
      <c r="K977" s="564"/>
      <c r="L977" s="564"/>
      <c r="M977" s="564"/>
      <c r="N977" s="564"/>
      <c r="O977" s="564"/>
      <c r="P977" s="564"/>
      <c r="Q977" s="564"/>
      <c r="R977" s="564"/>
      <c r="S977" s="564"/>
      <c r="T977" s="564"/>
      <c r="U977" s="564"/>
      <c r="V977" s="564"/>
      <c r="W977" s="564"/>
      <c r="X977" s="564"/>
      <c r="Y977" s="564"/>
      <c r="Z977" s="564"/>
    </row>
    <row r="978">
      <c r="A978" s="564"/>
      <c r="B978" s="564"/>
      <c r="C978" s="564"/>
      <c r="D978" s="622"/>
      <c r="E978" s="564"/>
      <c r="F978" s="564"/>
      <c r="G978" s="564"/>
      <c r="H978" s="564"/>
      <c r="I978" s="564"/>
      <c r="J978" s="564"/>
      <c r="K978" s="564"/>
      <c r="L978" s="564"/>
      <c r="M978" s="564"/>
      <c r="N978" s="564"/>
      <c r="O978" s="564"/>
      <c r="P978" s="564"/>
      <c r="Q978" s="564"/>
      <c r="R978" s="564"/>
      <c r="S978" s="564"/>
      <c r="T978" s="564"/>
      <c r="U978" s="564"/>
      <c r="V978" s="564"/>
      <c r="W978" s="564"/>
      <c r="X978" s="564"/>
      <c r="Y978" s="564"/>
      <c r="Z978" s="564"/>
    </row>
    <row r="979">
      <c r="A979" s="564"/>
      <c r="B979" s="564"/>
      <c r="C979" s="564"/>
      <c r="D979" s="622"/>
      <c r="E979" s="564"/>
      <c r="F979" s="564"/>
      <c r="G979" s="564"/>
      <c r="H979" s="564"/>
      <c r="I979" s="564"/>
      <c r="J979" s="564"/>
      <c r="K979" s="564"/>
      <c r="L979" s="564"/>
      <c r="M979" s="564"/>
      <c r="N979" s="564"/>
      <c r="O979" s="564"/>
      <c r="P979" s="564"/>
      <c r="Q979" s="564"/>
      <c r="R979" s="564"/>
      <c r="S979" s="564"/>
      <c r="T979" s="564"/>
      <c r="U979" s="564"/>
      <c r="V979" s="564"/>
      <c r="W979" s="564"/>
      <c r="X979" s="564"/>
      <c r="Y979" s="564"/>
      <c r="Z979" s="564"/>
    </row>
    <row r="980">
      <c r="A980" s="564"/>
      <c r="B980" s="564"/>
      <c r="C980" s="564"/>
      <c r="D980" s="622"/>
      <c r="E980" s="564"/>
      <c r="F980" s="564"/>
      <c r="G980" s="564"/>
      <c r="H980" s="564"/>
      <c r="I980" s="564"/>
      <c r="J980" s="564"/>
      <c r="K980" s="564"/>
      <c r="L980" s="564"/>
      <c r="M980" s="564"/>
      <c r="N980" s="564"/>
      <c r="O980" s="564"/>
      <c r="P980" s="564"/>
      <c r="Q980" s="564"/>
      <c r="R980" s="564"/>
      <c r="S980" s="564"/>
      <c r="T980" s="564"/>
      <c r="U980" s="564"/>
      <c r="V980" s="564"/>
      <c r="W980" s="564"/>
      <c r="X980" s="564"/>
      <c r="Y980" s="564"/>
      <c r="Z980" s="564"/>
    </row>
    <row r="981">
      <c r="A981" s="564"/>
      <c r="B981" s="564"/>
      <c r="C981" s="564"/>
      <c r="D981" s="622"/>
      <c r="E981" s="564"/>
      <c r="F981" s="564"/>
      <c r="G981" s="564"/>
      <c r="H981" s="564"/>
      <c r="I981" s="564"/>
      <c r="J981" s="564"/>
      <c r="K981" s="564"/>
      <c r="L981" s="564"/>
      <c r="M981" s="564"/>
      <c r="N981" s="564"/>
      <c r="O981" s="564"/>
      <c r="P981" s="564"/>
      <c r="Q981" s="564"/>
      <c r="R981" s="564"/>
      <c r="S981" s="564"/>
      <c r="T981" s="564"/>
      <c r="U981" s="564"/>
      <c r="V981" s="564"/>
      <c r="W981" s="564"/>
      <c r="X981" s="564"/>
      <c r="Y981" s="564"/>
      <c r="Z981" s="564"/>
    </row>
    <row r="982">
      <c r="A982" s="564"/>
      <c r="B982" s="564"/>
      <c r="C982" s="564"/>
      <c r="D982" s="622"/>
      <c r="E982" s="564"/>
      <c r="F982" s="564"/>
      <c r="G982" s="564"/>
      <c r="H982" s="564"/>
      <c r="I982" s="564"/>
      <c r="J982" s="564"/>
      <c r="K982" s="564"/>
      <c r="L982" s="564"/>
      <c r="M982" s="564"/>
      <c r="N982" s="564"/>
      <c r="O982" s="564"/>
      <c r="P982" s="564"/>
      <c r="Q982" s="564"/>
      <c r="R982" s="564"/>
      <c r="S982" s="564"/>
      <c r="T982" s="564"/>
      <c r="U982" s="564"/>
      <c r="V982" s="564"/>
      <c r="W982" s="564"/>
      <c r="X982" s="564"/>
      <c r="Y982" s="564"/>
      <c r="Z982" s="564"/>
    </row>
    <row r="983">
      <c r="A983" s="564"/>
      <c r="B983" s="564"/>
      <c r="C983" s="564"/>
      <c r="D983" s="622"/>
      <c r="E983" s="564"/>
      <c r="F983" s="564"/>
      <c r="G983" s="564"/>
      <c r="H983" s="564"/>
      <c r="I983" s="564"/>
      <c r="J983" s="564"/>
      <c r="K983" s="564"/>
      <c r="L983" s="564"/>
      <c r="M983" s="564"/>
      <c r="N983" s="564"/>
      <c r="O983" s="564"/>
      <c r="P983" s="564"/>
      <c r="Q983" s="564"/>
      <c r="R983" s="564"/>
      <c r="S983" s="564"/>
      <c r="T983" s="564"/>
      <c r="U983" s="564"/>
      <c r="V983" s="564"/>
      <c r="W983" s="564"/>
      <c r="X983" s="564"/>
      <c r="Y983" s="564"/>
      <c r="Z983" s="564"/>
    </row>
    <row r="984">
      <c r="A984" s="564"/>
      <c r="B984" s="564"/>
      <c r="C984" s="564"/>
      <c r="D984" s="622"/>
      <c r="E984" s="564"/>
      <c r="F984" s="564"/>
      <c r="G984" s="564"/>
      <c r="H984" s="564"/>
      <c r="I984" s="564"/>
      <c r="J984" s="564"/>
      <c r="K984" s="564"/>
      <c r="L984" s="564"/>
      <c r="M984" s="564"/>
      <c r="N984" s="564"/>
      <c r="O984" s="564"/>
      <c r="P984" s="564"/>
      <c r="Q984" s="564"/>
      <c r="R984" s="564"/>
      <c r="S984" s="564"/>
      <c r="T984" s="564"/>
      <c r="U984" s="564"/>
      <c r="V984" s="564"/>
      <c r="W984" s="564"/>
      <c r="X984" s="564"/>
      <c r="Y984" s="564"/>
      <c r="Z984" s="564"/>
    </row>
    <row r="985">
      <c r="A985" s="564"/>
      <c r="B985" s="564"/>
      <c r="C985" s="564"/>
      <c r="D985" s="622"/>
      <c r="E985" s="564"/>
      <c r="F985" s="564"/>
      <c r="G985" s="564"/>
      <c r="H985" s="564"/>
      <c r="I985" s="564"/>
      <c r="J985" s="564"/>
      <c r="K985" s="564"/>
      <c r="L985" s="564"/>
      <c r="M985" s="564"/>
      <c r="N985" s="564"/>
      <c r="O985" s="564"/>
      <c r="P985" s="564"/>
      <c r="Q985" s="564"/>
      <c r="R985" s="564"/>
      <c r="S985" s="564"/>
      <c r="T985" s="564"/>
      <c r="U985" s="564"/>
      <c r="V985" s="564"/>
      <c r="W985" s="564"/>
      <c r="X985" s="564"/>
      <c r="Y985" s="564"/>
      <c r="Z985" s="564"/>
    </row>
    <row r="986">
      <c r="A986" s="564"/>
      <c r="B986" s="564"/>
      <c r="C986" s="564"/>
      <c r="D986" s="622"/>
      <c r="E986" s="564"/>
      <c r="F986" s="564"/>
      <c r="G986" s="564"/>
      <c r="H986" s="564"/>
      <c r="I986" s="564"/>
      <c r="J986" s="564"/>
      <c r="K986" s="564"/>
      <c r="L986" s="564"/>
      <c r="M986" s="564"/>
      <c r="N986" s="564"/>
      <c r="O986" s="564"/>
      <c r="P986" s="564"/>
      <c r="Q986" s="564"/>
      <c r="R986" s="564"/>
      <c r="S986" s="564"/>
      <c r="T986" s="564"/>
      <c r="U986" s="564"/>
      <c r="V986" s="564"/>
      <c r="W986" s="564"/>
      <c r="X986" s="564"/>
      <c r="Y986" s="564"/>
      <c r="Z986" s="564"/>
    </row>
    <row r="987">
      <c r="A987" s="564"/>
      <c r="B987" s="564"/>
      <c r="C987" s="564"/>
      <c r="D987" s="622"/>
      <c r="E987" s="564"/>
      <c r="F987" s="564"/>
      <c r="G987" s="564"/>
      <c r="H987" s="564"/>
      <c r="I987" s="564"/>
      <c r="J987" s="564"/>
      <c r="K987" s="564"/>
      <c r="L987" s="564"/>
      <c r="M987" s="564"/>
      <c r="N987" s="564"/>
      <c r="O987" s="564"/>
      <c r="P987" s="564"/>
      <c r="Q987" s="564"/>
      <c r="R987" s="564"/>
      <c r="S987" s="564"/>
      <c r="T987" s="564"/>
      <c r="U987" s="564"/>
      <c r="V987" s="564"/>
      <c r="W987" s="564"/>
      <c r="X987" s="564"/>
      <c r="Y987" s="564"/>
      <c r="Z987" s="564"/>
    </row>
    <row r="988">
      <c r="A988" s="564"/>
      <c r="B988" s="564"/>
      <c r="C988" s="564"/>
      <c r="D988" s="622"/>
      <c r="E988" s="564"/>
      <c r="F988" s="564"/>
      <c r="G988" s="564"/>
      <c r="H988" s="564"/>
      <c r="I988" s="564"/>
      <c r="J988" s="564"/>
      <c r="K988" s="564"/>
      <c r="L988" s="564"/>
      <c r="M988" s="564"/>
      <c r="N988" s="564"/>
      <c r="O988" s="564"/>
      <c r="P988" s="564"/>
      <c r="Q988" s="564"/>
      <c r="R988" s="564"/>
      <c r="S988" s="564"/>
      <c r="T988" s="564"/>
      <c r="U988" s="564"/>
      <c r="V988" s="564"/>
      <c r="W988" s="564"/>
      <c r="X988" s="564"/>
      <c r="Y988" s="564"/>
      <c r="Z988" s="564"/>
    </row>
    <row r="989">
      <c r="A989" s="564"/>
      <c r="B989" s="564"/>
      <c r="C989" s="564"/>
      <c r="D989" s="622"/>
      <c r="E989" s="564"/>
      <c r="F989" s="564"/>
      <c r="G989" s="564"/>
      <c r="H989" s="564"/>
      <c r="I989" s="564"/>
      <c r="J989" s="564"/>
      <c r="K989" s="564"/>
      <c r="L989" s="564"/>
      <c r="M989" s="564"/>
      <c r="N989" s="564"/>
      <c r="O989" s="564"/>
      <c r="P989" s="564"/>
      <c r="Q989" s="564"/>
      <c r="R989" s="564"/>
      <c r="S989" s="564"/>
      <c r="T989" s="564"/>
      <c r="U989" s="564"/>
      <c r="V989" s="564"/>
      <c r="W989" s="564"/>
      <c r="X989" s="564"/>
      <c r="Y989" s="564"/>
      <c r="Z989" s="564"/>
    </row>
    <row r="990">
      <c r="A990" s="564"/>
      <c r="B990" s="564"/>
      <c r="C990" s="564"/>
      <c r="D990" s="622"/>
      <c r="E990" s="564"/>
      <c r="F990" s="564"/>
      <c r="G990" s="564"/>
      <c r="H990" s="564"/>
      <c r="I990" s="564"/>
      <c r="J990" s="564"/>
      <c r="K990" s="564"/>
      <c r="L990" s="564"/>
      <c r="M990" s="564"/>
      <c r="N990" s="564"/>
      <c r="O990" s="564"/>
      <c r="P990" s="564"/>
      <c r="Q990" s="564"/>
      <c r="R990" s="564"/>
      <c r="S990" s="564"/>
      <c r="T990" s="564"/>
      <c r="U990" s="564"/>
      <c r="V990" s="564"/>
      <c r="W990" s="564"/>
      <c r="X990" s="564"/>
      <c r="Y990" s="564"/>
      <c r="Z990" s="564"/>
    </row>
    <row r="991">
      <c r="A991" s="564"/>
      <c r="B991" s="564"/>
      <c r="C991" s="564"/>
      <c r="D991" s="622"/>
      <c r="E991" s="564"/>
      <c r="F991" s="564"/>
      <c r="G991" s="564"/>
      <c r="H991" s="564"/>
      <c r="I991" s="564"/>
      <c r="J991" s="564"/>
      <c r="K991" s="564"/>
      <c r="L991" s="564"/>
      <c r="M991" s="564"/>
      <c r="N991" s="564"/>
      <c r="O991" s="564"/>
      <c r="P991" s="564"/>
      <c r="Q991" s="564"/>
      <c r="R991" s="564"/>
      <c r="S991" s="564"/>
      <c r="T991" s="564"/>
      <c r="U991" s="564"/>
      <c r="V991" s="564"/>
      <c r="W991" s="564"/>
      <c r="X991" s="564"/>
      <c r="Y991" s="564"/>
      <c r="Z991" s="564"/>
    </row>
    <row r="992">
      <c r="A992" s="564"/>
      <c r="B992" s="564"/>
      <c r="C992" s="564"/>
      <c r="D992" s="622"/>
      <c r="E992" s="564"/>
      <c r="F992" s="564"/>
      <c r="G992" s="564"/>
      <c r="H992" s="564"/>
      <c r="I992" s="564"/>
      <c r="J992" s="564"/>
      <c r="K992" s="564"/>
      <c r="L992" s="564"/>
      <c r="M992" s="564"/>
      <c r="N992" s="564"/>
      <c r="O992" s="564"/>
      <c r="P992" s="564"/>
      <c r="Q992" s="564"/>
      <c r="R992" s="564"/>
      <c r="S992" s="564"/>
      <c r="T992" s="564"/>
      <c r="U992" s="564"/>
      <c r="V992" s="564"/>
      <c r="W992" s="564"/>
      <c r="X992" s="564"/>
      <c r="Y992" s="564"/>
      <c r="Z992" s="564"/>
    </row>
    <row r="993">
      <c r="A993" s="564"/>
      <c r="B993" s="564"/>
      <c r="C993" s="564"/>
      <c r="D993" s="622"/>
      <c r="E993" s="564"/>
      <c r="F993" s="564"/>
      <c r="G993" s="564"/>
      <c r="H993" s="564"/>
      <c r="I993" s="564"/>
      <c r="J993" s="564"/>
      <c r="K993" s="564"/>
      <c r="L993" s="564"/>
      <c r="M993" s="564"/>
      <c r="N993" s="564"/>
      <c r="O993" s="564"/>
      <c r="P993" s="564"/>
      <c r="Q993" s="564"/>
      <c r="R993" s="564"/>
      <c r="S993" s="564"/>
      <c r="T993" s="564"/>
      <c r="U993" s="564"/>
      <c r="V993" s="564"/>
      <c r="W993" s="564"/>
      <c r="X993" s="564"/>
      <c r="Y993" s="564"/>
      <c r="Z993" s="564"/>
    </row>
    <row r="994">
      <c r="A994" s="564"/>
      <c r="B994" s="564"/>
      <c r="C994" s="564"/>
      <c r="D994" s="622"/>
      <c r="E994" s="564"/>
      <c r="F994" s="564"/>
      <c r="G994" s="564"/>
      <c r="H994" s="564"/>
      <c r="I994" s="564"/>
      <c r="J994" s="564"/>
      <c r="K994" s="564"/>
      <c r="L994" s="564"/>
      <c r="M994" s="564"/>
      <c r="N994" s="564"/>
      <c r="O994" s="564"/>
      <c r="P994" s="564"/>
      <c r="Q994" s="564"/>
      <c r="R994" s="564"/>
      <c r="S994" s="564"/>
      <c r="T994" s="564"/>
      <c r="U994" s="564"/>
      <c r="V994" s="564"/>
      <c r="W994" s="564"/>
      <c r="X994" s="564"/>
      <c r="Y994" s="564"/>
      <c r="Z994" s="564"/>
    </row>
    <row r="995">
      <c r="A995" s="564"/>
      <c r="B995" s="564"/>
      <c r="C995" s="564"/>
      <c r="D995" s="622"/>
      <c r="E995" s="564"/>
      <c r="F995" s="564"/>
      <c r="G995" s="564"/>
      <c r="H995" s="564"/>
      <c r="I995" s="564"/>
      <c r="J995" s="564"/>
      <c r="K995" s="564"/>
      <c r="L995" s="564"/>
      <c r="M995" s="564"/>
      <c r="N995" s="564"/>
      <c r="O995" s="564"/>
      <c r="P995" s="564"/>
      <c r="Q995" s="564"/>
      <c r="R995" s="564"/>
      <c r="S995" s="564"/>
      <c r="T995" s="564"/>
      <c r="U995" s="564"/>
      <c r="V995" s="564"/>
      <c r="W995" s="564"/>
      <c r="X995" s="564"/>
      <c r="Y995" s="564"/>
      <c r="Z995" s="564"/>
    </row>
    <row r="996">
      <c r="A996" s="564"/>
      <c r="B996" s="564"/>
      <c r="C996" s="564"/>
      <c r="D996" s="622"/>
      <c r="E996" s="564"/>
      <c r="F996" s="564"/>
      <c r="G996" s="564"/>
      <c r="H996" s="564"/>
      <c r="I996" s="564"/>
      <c r="J996" s="564"/>
      <c r="K996" s="564"/>
      <c r="L996" s="564"/>
      <c r="M996" s="564"/>
      <c r="N996" s="564"/>
      <c r="O996" s="564"/>
      <c r="P996" s="564"/>
      <c r="Q996" s="564"/>
      <c r="R996" s="564"/>
      <c r="S996" s="564"/>
      <c r="T996" s="564"/>
      <c r="U996" s="564"/>
      <c r="V996" s="564"/>
      <c r="W996" s="564"/>
      <c r="X996" s="564"/>
      <c r="Y996" s="564"/>
      <c r="Z996" s="564"/>
    </row>
    <row r="997">
      <c r="A997" s="564"/>
      <c r="B997" s="564"/>
      <c r="C997" s="564"/>
      <c r="D997" s="622"/>
      <c r="E997" s="564"/>
      <c r="F997" s="564"/>
      <c r="G997" s="564"/>
      <c r="H997" s="564"/>
      <c r="I997" s="564"/>
      <c r="J997" s="564"/>
      <c r="K997" s="564"/>
      <c r="L997" s="564"/>
      <c r="M997" s="564"/>
      <c r="N997" s="564"/>
      <c r="O997" s="564"/>
      <c r="P997" s="564"/>
      <c r="Q997" s="564"/>
      <c r="R997" s="564"/>
      <c r="S997" s="564"/>
      <c r="T997" s="564"/>
      <c r="U997" s="564"/>
      <c r="V997" s="564"/>
      <c r="W997" s="564"/>
      <c r="X997" s="564"/>
      <c r="Y997" s="564"/>
      <c r="Z997" s="564"/>
    </row>
    <row r="998">
      <c r="A998" s="623"/>
      <c r="B998" s="623"/>
      <c r="C998" s="624"/>
      <c r="D998" s="625"/>
      <c r="E998" s="51"/>
      <c r="F998" s="51"/>
      <c r="G998" s="51"/>
      <c r="H998" s="51"/>
      <c r="I998" s="51"/>
      <c r="J998" s="51"/>
      <c r="K998" s="51"/>
      <c r="L998" s="51"/>
      <c r="M998" s="51"/>
      <c r="N998" s="51"/>
      <c r="O998" s="51"/>
      <c r="P998" s="51"/>
      <c r="Q998" s="51"/>
      <c r="R998" s="51"/>
      <c r="S998" s="51"/>
      <c r="T998" s="51"/>
      <c r="U998" s="51"/>
      <c r="V998" s="51"/>
      <c r="W998" s="51"/>
      <c r="X998" s="51"/>
      <c r="Y998" s="51"/>
      <c r="Z998" s="51"/>
    </row>
    <row r="999">
      <c r="A999" s="623"/>
      <c r="B999" s="623"/>
      <c r="C999" s="624"/>
      <c r="D999" s="625"/>
      <c r="E999" s="51"/>
      <c r="F999" s="51"/>
      <c r="G999" s="51"/>
      <c r="H999" s="51"/>
      <c r="I999" s="51"/>
      <c r="J999" s="51"/>
      <c r="K999" s="51"/>
      <c r="L999" s="51"/>
      <c r="M999" s="51"/>
      <c r="N999" s="51"/>
      <c r="O999" s="51"/>
      <c r="P999" s="51"/>
      <c r="Q999" s="51"/>
      <c r="R999" s="51"/>
      <c r="S999" s="51"/>
      <c r="T999" s="51"/>
      <c r="U999" s="51"/>
      <c r="V999" s="51"/>
      <c r="W999" s="51"/>
      <c r="X999" s="51"/>
      <c r="Y999" s="51"/>
      <c r="Z999" s="51"/>
    </row>
    <row r="1000">
      <c r="A1000" s="623"/>
      <c r="B1000" s="623"/>
      <c r="C1000" s="624"/>
      <c r="D1000" s="625"/>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row r="1001">
      <c r="A1001" s="623"/>
      <c r="B1001" s="623"/>
      <c r="C1001" s="624"/>
      <c r="D1001" s="625"/>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row>
    <row r="1002">
      <c r="A1002" s="623"/>
      <c r="B1002" s="623"/>
      <c r="C1002" s="624"/>
      <c r="D1002" s="625"/>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row>
    <row r="1003">
      <c r="A1003" s="623"/>
      <c r="B1003" s="623"/>
      <c r="C1003" s="624"/>
      <c r="D1003" s="625"/>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row>
    <row r="1004">
      <c r="A1004" s="623"/>
      <c r="B1004" s="623"/>
      <c r="C1004" s="624"/>
      <c r="D1004" s="625"/>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row>
    <row r="1005">
      <c r="A1005" s="623"/>
      <c r="B1005" s="623"/>
      <c r="C1005" s="624"/>
      <c r="D1005" s="625"/>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row>
    <row r="1006">
      <c r="A1006" s="623"/>
      <c r="B1006" s="623"/>
      <c r="C1006" s="624"/>
      <c r="D1006" s="625"/>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row>
    <row r="1007">
      <c r="A1007" s="623"/>
      <c r="B1007" s="623"/>
      <c r="C1007" s="624"/>
      <c r="D1007" s="625"/>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row>
    <row r="1008">
      <c r="A1008" s="623"/>
      <c r="B1008" s="623"/>
      <c r="C1008" s="624"/>
      <c r="D1008" s="625"/>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row>
    <row r="1009">
      <c r="A1009" s="623"/>
      <c r="B1009" s="623"/>
      <c r="C1009" s="624"/>
      <c r="D1009" s="625"/>
      <c r="E1009" s="51"/>
      <c r="F1009" s="51"/>
      <c r="G1009" s="51"/>
      <c r="H1009" s="51"/>
      <c r="I1009" s="51"/>
      <c r="J1009" s="51"/>
      <c r="K1009" s="51"/>
      <c r="L1009" s="51"/>
      <c r="M1009" s="51"/>
      <c r="N1009" s="51"/>
      <c r="O1009" s="51"/>
      <c r="P1009" s="51"/>
      <c r="Q1009" s="51"/>
      <c r="R1009" s="51"/>
      <c r="S1009" s="51"/>
      <c r="T1009" s="51"/>
      <c r="U1009" s="51"/>
      <c r="V1009" s="51"/>
      <c r="W1009" s="51"/>
      <c r="X1009" s="51"/>
      <c r="Y1009" s="51"/>
      <c r="Z1009" s="51"/>
    </row>
    <row r="1010">
      <c r="A1010" s="623"/>
      <c r="B1010" s="623"/>
      <c r="C1010" s="624"/>
      <c r="D1010" s="625"/>
      <c r="E1010" s="51"/>
      <c r="F1010" s="51"/>
      <c r="G1010" s="51"/>
      <c r="H1010" s="51"/>
      <c r="I1010" s="51"/>
      <c r="J1010" s="51"/>
      <c r="K1010" s="51"/>
      <c r="L1010" s="51"/>
      <c r="M1010" s="51"/>
      <c r="N1010" s="51"/>
      <c r="O1010" s="51"/>
      <c r="P1010" s="51"/>
      <c r="Q1010" s="51"/>
      <c r="R1010" s="51"/>
      <c r="S1010" s="51"/>
      <c r="T1010" s="51"/>
      <c r="U1010" s="51"/>
      <c r="V1010" s="51"/>
      <c r="W1010" s="51"/>
      <c r="X1010" s="51"/>
      <c r="Y1010" s="51"/>
      <c r="Z1010" s="51"/>
    </row>
    <row r="1011">
      <c r="A1011" s="623"/>
      <c r="B1011" s="623"/>
      <c r="C1011" s="624"/>
      <c r="D1011" s="625"/>
      <c r="E1011" s="51"/>
      <c r="F1011" s="51"/>
      <c r="G1011" s="51"/>
      <c r="H1011" s="51"/>
      <c r="I1011" s="51"/>
      <c r="J1011" s="51"/>
      <c r="K1011" s="51"/>
      <c r="L1011" s="51"/>
      <c r="M1011" s="51"/>
      <c r="N1011" s="51"/>
      <c r="O1011" s="51"/>
      <c r="P1011" s="51"/>
      <c r="Q1011" s="51"/>
      <c r="R1011" s="51"/>
      <c r="S1011" s="51"/>
      <c r="T1011" s="51"/>
      <c r="U1011" s="51"/>
      <c r="V1011" s="51"/>
      <c r="W1011" s="51"/>
      <c r="X1011" s="51"/>
      <c r="Y1011" s="51"/>
      <c r="Z1011" s="51"/>
    </row>
    <row r="1012">
      <c r="A1012" s="623"/>
      <c r="B1012" s="623"/>
      <c r="C1012" s="624"/>
      <c r="D1012" s="625"/>
      <c r="E1012" s="51"/>
      <c r="F1012" s="51"/>
      <c r="G1012" s="51"/>
      <c r="H1012" s="51"/>
      <c r="I1012" s="51"/>
      <c r="J1012" s="51"/>
      <c r="K1012" s="51"/>
      <c r="L1012" s="51"/>
      <c r="M1012" s="51"/>
      <c r="N1012" s="51"/>
      <c r="O1012" s="51"/>
      <c r="P1012" s="51"/>
      <c r="Q1012" s="51"/>
      <c r="R1012" s="51"/>
      <c r="S1012" s="51"/>
      <c r="T1012" s="51"/>
      <c r="U1012" s="51"/>
      <c r="V1012" s="51"/>
      <c r="W1012" s="51"/>
      <c r="X1012" s="51"/>
      <c r="Y1012" s="51"/>
      <c r="Z1012" s="51"/>
    </row>
    <row r="1013">
      <c r="A1013" s="623"/>
      <c r="B1013" s="623"/>
      <c r="C1013" s="624"/>
      <c r="D1013" s="625"/>
      <c r="E1013" s="51"/>
      <c r="F1013" s="51"/>
      <c r="G1013" s="51"/>
      <c r="H1013" s="51"/>
      <c r="I1013" s="51"/>
      <c r="J1013" s="51"/>
      <c r="K1013" s="51"/>
      <c r="L1013" s="51"/>
      <c r="M1013" s="51"/>
      <c r="N1013" s="51"/>
      <c r="O1013" s="51"/>
      <c r="P1013" s="51"/>
      <c r="Q1013" s="51"/>
      <c r="R1013" s="51"/>
      <c r="S1013" s="51"/>
      <c r="T1013" s="51"/>
      <c r="U1013" s="51"/>
      <c r="V1013" s="51"/>
      <c r="W1013" s="51"/>
      <c r="X1013" s="51"/>
      <c r="Y1013" s="51"/>
      <c r="Z1013" s="51"/>
    </row>
    <row r="1014">
      <c r="A1014" s="623"/>
      <c r="B1014" s="623"/>
      <c r="C1014" s="624"/>
      <c r="D1014" s="625"/>
      <c r="E1014" s="51"/>
      <c r="F1014" s="51"/>
      <c r="G1014" s="51"/>
      <c r="H1014" s="51"/>
      <c r="I1014" s="51"/>
      <c r="J1014" s="51"/>
      <c r="K1014" s="51"/>
      <c r="L1014" s="51"/>
      <c r="M1014" s="51"/>
      <c r="N1014" s="51"/>
      <c r="O1014" s="51"/>
      <c r="P1014" s="51"/>
      <c r="Q1014" s="51"/>
      <c r="R1014" s="51"/>
      <c r="S1014" s="51"/>
      <c r="T1014" s="51"/>
      <c r="U1014" s="51"/>
      <c r="V1014" s="51"/>
      <c r="W1014" s="51"/>
      <c r="X1014" s="51"/>
      <c r="Y1014" s="51"/>
      <c r="Z1014" s="51"/>
    </row>
    <row r="1015">
      <c r="A1015" s="623"/>
      <c r="B1015" s="623"/>
      <c r="C1015" s="624"/>
      <c r="D1015" s="625"/>
      <c r="E1015" s="51"/>
      <c r="F1015" s="51"/>
      <c r="G1015" s="51"/>
      <c r="H1015" s="51"/>
      <c r="I1015" s="51"/>
      <c r="J1015" s="51"/>
      <c r="K1015" s="51"/>
      <c r="L1015" s="51"/>
      <c r="M1015" s="51"/>
      <c r="N1015" s="51"/>
      <c r="O1015" s="51"/>
      <c r="P1015" s="51"/>
      <c r="Q1015" s="51"/>
      <c r="R1015" s="51"/>
      <c r="S1015" s="51"/>
      <c r="T1015" s="51"/>
      <c r="U1015" s="51"/>
      <c r="V1015" s="51"/>
      <c r="W1015" s="51"/>
      <c r="X1015" s="51"/>
      <c r="Y1015" s="51"/>
      <c r="Z1015" s="51"/>
    </row>
  </sheetData>
  <mergeCells count="13">
    <mergeCell ref="A22:D22"/>
    <mergeCell ref="A24:D24"/>
    <mergeCell ref="A25:D25"/>
    <mergeCell ref="A29:D29"/>
    <mergeCell ref="A31:D31"/>
    <mergeCell ref="A33:D33"/>
    <mergeCell ref="A2:D2"/>
    <mergeCell ref="A3:D3"/>
    <mergeCell ref="A9:D9"/>
    <mergeCell ref="A13:D13"/>
    <mergeCell ref="A17:D17"/>
    <mergeCell ref="A18:D18"/>
    <mergeCell ref="A20:D20"/>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4.71"/>
    <col customWidth="1" min="2" max="2" width="20.71"/>
    <col customWidth="1" min="3" max="3" width="21.86"/>
    <col customWidth="1" min="4" max="4" width="13.71"/>
    <col customWidth="1" min="5" max="5" width="29.14"/>
    <col customWidth="1" min="6" max="6" width="8.43"/>
    <col customWidth="1" min="7" max="7" width="9.86"/>
    <col customWidth="1" min="8" max="8" width="8.43"/>
    <col customWidth="1" min="9" max="10" width="7.29"/>
    <col customWidth="1" min="11" max="11" width="7.14"/>
  </cols>
  <sheetData>
    <row r="1" ht="25.5" customHeight="1">
      <c r="A1" s="1040"/>
      <c r="C1" s="1040"/>
      <c r="D1" s="1040"/>
      <c r="E1" s="1042"/>
      <c r="F1" s="1043"/>
      <c r="G1" s="1194"/>
      <c r="H1" s="511"/>
      <c r="I1" s="1045"/>
      <c r="J1" s="1040"/>
      <c r="K1" s="1040"/>
      <c r="L1" s="51"/>
      <c r="M1" s="51"/>
      <c r="N1" s="51"/>
      <c r="O1" s="51"/>
    </row>
    <row r="2" ht="25.5" customHeight="1">
      <c r="A2" s="503" t="s">
        <v>1287</v>
      </c>
      <c r="B2" s="503" t="s">
        <v>2592</v>
      </c>
      <c r="C2" s="503" t="s">
        <v>97</v>
      </c>
      <c r="D2" s="503" t="s">
        <v>2593</v>
      </c>
      <c r="E2" s="503" t="s">
        <v>1566</v>
      </c>
      <c r="F2" s="499" t="s">
        <v>299</v>
      </c>
      <c r="G2" s="500" t="s">
        <v>525</v>
      </c>
      <c r="H2" s="501" t="s">
        <v>526</v>
      </c>
      <c r="I2" s="502" t="s">
        <v>305</v>
      </c>
      <c r="J2" s="503" t="s">
        <v>527</v>
      </c>
      <c r="K2" s="503" t="s">
        <v>307</v>
      </c>
      <c r="L2" s="51"/>
      <c r="M2" s="51"/>
      <c r="N2" s="51"/>
      <c r="O2" s="51"/>
    </row>
    <row r="3" ht="61.5" customHeight="1">
      <c r="A3" s="1543" t="s">
        <v>1055</v>
      </c>
      <c r="B3" s="1544" t="s">
        <v>2594</v>
      </c>
      <c r="C3" s="1081" t="s">
        <v>2595</v>
      </c>
      <c r="D3" s="1545" t="s">
        <v>2596</v>
      </c>
      <c r="E3" s="1543" t="s">
        <v>2597</v>
      </c>
      <c r="F3" s="1546">
        <v>320.0</v>
      </c>
      <c r="G3" s="1547">
        <v>289.0</v>
      </c>
      <c r="H3" s="1547">
        <v>79.15</v>
      </c>
      <c r="I3" s="1548">
        <f t="shared" ref="I3:I4" si="1">H3/G3</f>
        <v>0.2738754325</v>
      </c>
      <c r="J3" s="1549">
        <f t="shared" ref="J3:J4" si="2">G3-H3</f>
        <v>209.85</v>
      </c>
      <c r="K3" s="1550">
        <f t="shared" ref="K3:K4" si="3">G3/H3-1</f>
        <v>2.651295009</v>
      </c>
      <c r="L3" s="552"/>
      <c r="M3" s="552"/>
      <c r="N3" s="552"/>
      <c r="O3" s="552"/>
    </row>
    <row r="4" ht="58.5" customHeight="1">
      <c r="A4" s="1551" t="s">
        <v>1055</v>
      </c>
      <c r="B4" s="1552" t="s">
        <v>2598</v>
      </c>
      <c r="C4" s="1552" t="s">
        <v>2599</v>
      </c>
      <c r="E4" s="1553" t="s">
        <v>2600</v>
      </c>
      <c r="F4" s="516">
        <v>350.0</v>
      </c>
      <c r="G4" s="517">
        <v>289.0</v>
      </c>
      <c r="H4" s="517">
        <v>84.96</v>
      </c>
      <c r="I4" s="1554">
        <f t="shared" si="1"/>
        <v>0.2939792388</v>
      </c>
      <c r="J4" s="1555">
        <f t="shared" si="2"/>
        <v>204.04</v>
      </c>
      <c r="K4" s="1556">
        <f t="shared" si="3"/>
        <v>2.401600753</v>
      </c>
      <c r="L4" s="552"/>
      <c r="M4" s="552"/>
      <c r="N4" s="552"/>
      <c r="O4" s="552"/>
    </row>
    <row r="5" ht="27.0" customHeight="1">
      <c r="A5" s="1048"/>
      <c r="B5" s="1049" t="s">
        <v>2601</v>
      </c>
      <c r="C5" s="1102"/>
      <c r="D5" s="1102"/>
      <c r="E5" s="1048"/>
      <c r="F5" s="1052"/>
      <c r="G5" s="1203"/>
      <c r="H5" s="1100"/>
      <c r="I5" s="1101"/>
      <c r="J5" s="1048"/>
      <c r="K5" s="1048"/>
      <c r="L5" s="552" t="s">
        <v>2602</v>
      </c>
      <c r="M5" s="552" t="s">
        <v>685</v>
      </c>
      <c r="N5" s="552" t="s">
        <v>2603</v>
      </c>
      <c r="O5" s="552" t="s">
        <v>1295</v>
      </c>
    </row>
    <row r="6" ht="51.0" customHeight="1" outlineLevel="1">
      <c r="A6" s="1551">
        <v>1.0</v>
      </c>
      <c r="B6" s="1557" t="s">
        <v>2604</v>
      </c>
      <c r="C6" s="1557"/>
      <c r="D6" s="1558"/>
      <c r="E6" s="1557"/>
      <c r="F6" s="1559">
        <v>150.0</v>
      </c>
      <c r="G6" s="1560">
        <v>139.0</v>
      </c>
      <c r="H6" s="1561"/>
      <c r="I6" s="1554">
        <f t="shared" ref="I6:I17" si="4">H6/G6</f>
        <v>0</v>
      </c>
      <c r="J6" s="1555">
        <f t="shared" ref="J6:J17" si="5">G6-H6</f>
        <v>139</v>
      </c>
      <c r="K6" s="1556" t="str">
        <f t="shared" ref="K6:K17" si="6">G6/H6-1</f>
        <v>#DIV/0!</v>
      </c>
      <c r="L6" s="1562" t="s">
        <v>2605</v>
      </c>
      <c r="M6" s="1563">
        <f>H6+H9+H39+H15</f>
        <v>20.12</v>
      </c>
      <c r="N6" s="524">
        <v>299.0</v>
      </c>
      <c r="O6" s="1554">
        <f t="shared" ref="O6:O7" si="7">M6/N6</f>
        <v>0.0672909699</v>
      </c>
    </row>
    <row r="7" ht="58.5" customHeight="1" outlineLevel="1">
      <c r="A7" s="1553">
        <v>2.0</v>
      </c>
      <c r="B7" s="1552" t="s">
        <v>2606</v>
      </c>
      <c r="C7" s="1552"/>
      <c r="D7" s="1564"/>
      <c r="E7" s="1553"/>
      <c r="F7" s="1565">
        <v>150.0</v>
      </c>
      <c r="G7" s="1560">
        <v>139.0</v>
      </c>
      <c r="H7" s="1566"/>
      <c r="I7" s="1554">
        <f t="shared" si="4"/>
        <v>0</v>
      </c>
      <c r="J7" s="1555">
        <f t="shared" si="5"/>
        <v>139</v>
      </c>
      <c r="K7" s="1556" t="str">
        <f t="shared" si="6"/>
        <v>#DIV/0!</v>
      </c>
      <c r="L7" s="1562" t="s">
        <v>2607</v>
      </c>
      <c r="M7" s="1563">
        <f>H9+H13+H15+H39</f>
        <v>20.12</v>
      </c>
      <c r="N7" s="524">
        <v>359.0</v>
      </c>
      <c r="O7" s="1554">
        <f t="shared" si="7"/>
        <v>0.05604456825</v>
      </c>
    </row>
    <row r="8" ht="75.75" customHeight="1" outlineLevel="1">
      <c r="A8" s="1551">
        <v>3.0</v>
      </c>
      <c r="B8" s="1552" t="s">
        <v>2608</v>
      </c>
      <c r="C8" s="1552"/>
      <c r="D8" s="1564"/>
      <c r="E8" s="1553"/>
      <c r="F8" s="1132">
        <v>150.0</v>
      </c>
      <c r="G8" s="1560">
        <v>139.0</v>
      </c>
      <c r="H8" s="1561"/>
      <c r="I8" s="1554">
        <f t="shared" si="4"/>
        <v>0</v>
      </c>
      <c r="J8" s="1555">
        <f t="shared" si="5"/>
        <v>139</v>
      </c>
      <c r="K8" s="1556" t="str">
        <f t="shared" si="6"/>
        <v>#DIV/0!</v>
      </c>
      <c r="L8" s="1562"/>
      <c r="M8" s="1567"/>
      <c r="N8" s="1562"/>
      <c r="O8" s="1554"/>
    </row>
    <row r="9" ht="75.75" customHeight="1" outlineLevel="1">
      <c r="A9" s="1551">
        <v>3.0</v>
      </c>
      <c r="B9" s="1552" t="s">
        <v>2609</v>
      </c>
      <c r="C9" s="1552"/>
      <c r="D9" s="1564"/>
      <c r="E9" s="1553"/>
      <c r="F9" s="1132">
        <v>250.0</v>
      </c>
      <c r="G9" s="1560">
        <v>149.0</v>
      </c>
      <c r="H9" s="1561"/>
      <c r="I9" s="1554">
        <f t="shared" si="4"/>
        <v>0</v>
      </c>
      <c r="J9" s="1555">
        <f t="shared" si="5"/>
        <v>149</v>
      </c>
      <c r="K9" s="1556" t="str">
        <f t="shared" si="6"/>
        <v>#DIV/0!</v>
      </c>
      <c r="L9" s="1562" t="s">
        <v>2610</v>
      </c>
      <c r="M9" s="1568">
        <f>H6+H9+H13+H15+H39</f>
        <v>20.12</v>
      </c>
      <c r="N9" s="1562">
        <v>499.0</v>
      </c>
      <c r="O9" s="1554">
        <f>M9/N9</f>
        <v>0.04032064128</v>
      </c>
    </row>
    <row r="10" ht="25.5" customHeight="1" outlineLevel="1">
      <c r="A10" s="1551">
        <v>4.0</v>
      </c>
      <c r="B10" s="1552" t="s">
        <v>2611</v>
      </c>
      <c r="C10" s="1552" t="s">
        <v>2612</v>
      </c>
      <c r="D10" s="1130"/>
      <c r="E10" s="1553"/>
      <c r="F10" s="516">
        <v>250.0</v>
      </c>
      <c r="G10" s="1560">
        <v>149.0</v>
      </c>
      <c r="H10" s="517"/>
      <c r="I10" s="1554">
        <f t="shared" si="4"/>
        <v>0</v>
      </c>
      <c r="J10" s="1555">
        <f t="shared" si="5"/>
        <v>149</v>
      </c>
      <c r="K10" s="1556" t="str">
        <f t="shared" si="6"/>
        <v>#DIV/0!</v>
      </c>
      <c r="L10" s="64"/>
      <c r="M10" s="64"/>
      <c r="N10" s="64"/>
      <c r="O10" s="64"/>
    </row>
    <row r="11" ht="41.25" customHeight="1" outlineLevel="1">
      <c r="A11" s="1553">
        <v>5.0</v>
      </c>
      <c r="B11" s="1552" t="s">
        <v>2613</v>
      </c>
      <c r="C11" s="1055"/>
      <c r="D11" s="1569"/>
      <c r="E11" s="1553"/>
      <c r="F11" s="516">
        <v>250.0</v>
      </c>
      <c r="G11" s="1560">
        <v>199.0</v>
      </c>
      <c r="H11" s="517"/>
      <c r="I11" s="1554">
        <f t="shared" si="4"/>
        <v>0</v>
      </c>
      <c r="J11" s="1555">
        <f t="shared" si="5"/>
        <v>199</v>
      </c>
      <c r="K11" s="1556" t="str">
        <f t="shared" si="6"/>
        <v>#DIV/0!</v>
      </c>
      <c r="L11" s="64"/>
      <c r="M11" s="64"/>
      <c r="N11" s="64"/>
      <c r="O11" s="64"/>
    </row>
    <row r="12" outlineLevel="1">
      <c r="A12" s="1551">
        <v>6.0</v>
      </c>
      <c r="B12" s="1552" t="s">
        <v>2614</v>
      </c>
      <c r="C12" s="1552"/>
      <c r="D12" s="1055"/>
      <c r="E12" s="1553"/>
      <c r="F12" s="516">
        <v>250.0</v>
      </c>
      <c r="G12" s="1560">
        <v>199.0</v>
      </c>
      <c r="H12" s="517"/>
      <c r="I12" s="1554">
        <f t="shared" si="4"/>
        <v>0</v>
      </c>
      <c r="J12" s="1555">
        <f t="shared" si="5"/>
        <v>199</v>
      </c>
      <c r="K12" s="1556" t="str">
        <f t="shared" si="6"/>
        <v>#DIV/0!</v>
      </c>
      <c r="L12" s="64"/>
      <c r="M12" s="64"/>
      <c r="N12" s="64"/>
      <c r="O12" s="64"/>
    </row>
    <row r="13" ht="25.5" customHeight="1" outlineLevel="1">
      <c r="A13" s="1553">
        <v>7.0</v>
      </c>
      <c r="B13" s="1552" t="s">
        <v>2615</v>
      </c>
      <c r="C13" s="1552"/>
      <c r="D13" s="1569"/>
      <c r="E13" s="1553"/>
      <c r="F13" s="516">
        <v>250.0</v>
      </c>
      <c r="G13" s="1560">
        <v>199.0</v>
      </c>
      <c r="H13" s="517"/>
      <c r="I13" s="1554">
        <f t="shared" si="4"/>
        <v>0</v>
      </c>
      <c r="J13" s="1555">
        <f t="shared" si="5"/>
        <v>199</v>
      </c>
      <c r="K13" s="1556" t="str">
        <f t="shared" si="6"/>
        <v>#DIV/0!</v>
      </c>
      <c r="L13" s="64"/>
      <c r="M13" s="64"/>
      <c r="N13" s="64"/>
      <c r="O13" s="64"/>
    </row>
    <row r="14" ht="41.25" customHeight="1" outlineLevel="1">
      <c r="A14" s="1551">
        <v>11.0</v>
      </c>
      <c r="B14" s="1570" t="s">
        <v>2616</v>
      </c>
      <c r="C14" s="1055" t="s">
        <v>2617</v>
      </c>
      <c r="D14" s="1055"/>
      <c r="E14" s="1553" t="s">
        <v>2618</v>
      </c>
      <c r="F14" s="516"/>
      <c r="G14" s="517">
        <v>159.0</v>
      </c>
      <c r="H14" s="517"/>
      <c r="I14" s="1554">
        <f t="shared" si="4"/>
        <v>0</v>
      </c>
      <c r="J14" s="1555">
        <f t="shared" si="5"/>
        <v>159</v>
      </c>
      <c r="K14" s="1556" t="str">
        <f t="shared" si="6"/>
        <v>#DIV/0!</v>
      </c>
      <c r="L14" s="64"/>
      <c r="M14" s="64"/>
      <c r="N14" s="64"/>
      <c r="O14" s="64"/>
    </row>
    <row r="15" ht="25.5" customHeight="1" outlineLevel="1">
      <c r="A15" s="1553">
        <v>8.0</v>
      </c>
      <c r="B15" s="1552" t="s">
        <v>2619</v>
      </c>
      <c r="C15" s="1552" t="s">
        <v>2619</v>
      </c>
      <c r="D15" s="1569"/>
      <c r="E15" s="1553"/>
      <c r="F15" s="516"/>
      <c r="G15" s="517">
        <v>20.0</v>
      </c>
      <c r="H15" s="517">
        <v>3.58</v>
      </c>
      <c r="I15" s="1554">
        <f t="shared" si="4"/>
        <v>0.179</v>
      </c>
      <c r="J15" s="1555">
        <f t="shared" si="5"/>
        <v>16.42</v>
      </c>
      <c r="K15" s="1556">
        <f t="shared" si="6"/>
        <v>4.586592179</v>
      </c>
      <c r="L15" s="64"/>
      <c r="M15" s="64"/>
      <c r="N15" s="64"/>
      <c r="O15" s="64"/>
    </row>
    <row r="16" ht="41.25" customHeight="1" outlineLevel="1">
      <c r="A16" s="1551">
        <v>9.0</v>
      </c>
      <c r="B16" s="1570" t="s">
        <v>2620</v>
      </c>
      <c r="C16" s="1570" t="s">
        <v>2621</v>
      </c>
      <c r="D16" s="1055"/>
      <c r="E16" s="1553"/>
      <c r="F16" s="516"/>
      <c r="G16" s="517">
        <v>149.0</v>
      </c>
      <c r="H16" s="517">
        <v>24.77</v>
      </c>
      <c r="I16" s="1554">
        <f t="shared" si="4"/>
        <v>0.1662416107</v>
      </c>
      <c r="J16" s="1555">
        <f t="shared" si="5"/>
        <v>124.23</v>
      </c>
      <c r="K16" s="1556">
        <f t="shared" si="6"/>
        <v>5.015341138</v>
      </c>
      <c r="L16" s="64"/>
      <c r="M16" s="64"/>
      <c r="N16" s="64"/>
      <c r="O16" s="64"/>
    </row>
    <row r="17" ht="41.25" customHeight="1" outlineLevel="1">
      <c r="A17" s="1553">
        <v>10.0</v>
      </c>
      <c r="B17" s="381" t="s">
        <v>2622</v>
      </c>
      <c r="C17" s="1055" t="s">
        <v>2623</v>
      </c>
      <c r="D17" s="1408"/>
      <c r="E17" s="1055" t="s">
        <v>2624</v>
      </c>
      <c r="F17" s="516">
        <v>20.0</v>
      </c>
      <c r="G17" s="517">
        <v>39.0</v>
      </c>
      <c r="H17" s="517">
        <v>8.0</v>
      </c>
      <c r="I17" s="1554">
        <f t="shared" si="4"/>
        <v>0.2051282051</v>
      </c>
      <c r="J17" s="1555">
        <f t="shared" si="5"/>
        <v>31</v>
      </c>
      <c r="K17" s="1556">
        <f t="shared" si="6"/>
        <v>3.875</v>
      </c>
      <c r="L17" s="1571"/>
      <c r="M17" s="64"/>
      <c r="N17" s="64"/>
      <c r="O17" s="64"/>
    </row>
    <row r="18" ht="27.0" customHeight="1">
      <c r="A18" s="1048"/>
      <c r="B18" s="1049" t="s">
        <v>2625</v>
      </c>
      <c r="C18" s="1102"/>
      <c r="D18" s="1102"/>
      <c r="E18" s="1048"/>
      <c r="F18" s="1052"/>
      <c r="G18" s="1203"/>
      <c r="H18" s="1100"/>
      <c r="I18" s="1048"/>
      <c r="J18" s="1048"/>
      <c r="K18" s="1048"/>
      <c r="L18" s="552" t="s">
        <v>2602</v>
      </c>
      <c r="M18" s="552" t="s">
        <v>685</v>
      </c>
      <c r="N18" s="552" t="s">
        <v>2626</v>
      </c>
      <c r="O18" s="552" t="s">
        <v>1295</v>
      </c>
    </row>
    <row r="19" ht="58.5" customHeight="1" outlineLevel="1">
      <c r="A19" s="1551">
        <v>1.0</v>
      </c>
      <c r="B19" s="1552" t="s">
        <v>2627</v>
      </c>
      <c r="C19" s="1552"/>
      <c r="D19" s="64"/>
      <c r="E19" s="1557"/>
      <c r="F19" s="516">
        <v>150.0</v>
      </c>
      <c r="G19" s="1560">
        <v>139.0</v>
      </c>
      <c r="H19" s="517"/>
      <c r="I19" s="1554">
        <f t="shared" ref="I19:I30" si="8">H19/G19</f>
        <v>0</v>
      </c>
      <c r="J19" s="1555">
        <f t="shared" ref="J19:J30" si="9">G19-H19</f>
        <v>139</v>
      </c>
      <c r="K19" s="1556" t="str">
        <f t="shared" ref="K19:K30" si="10">G19/H19-1</f>
        <v>#DIV/0!</v>
      </c>
      <c r="L19" s="64"/>
      <c r="M19" s="64"/>
      <c r="N19" s="64"/>
      <c r="O19" s="64"/>
    </row>
    <row r="20" outlineLevel="1">
      <c r="A20" s="1553">
        <v>2.0</v>
      </c>
      <c r="B20" s="1552" t="s">
        <v>2628</v>
      </c>
      <c r="C20" s="1552"/>
      <c r="D20" s="64"/>
      <c r="E20" s="1557"/>
      <c r="F20" s="516">
        <v>150.0</v>
      </c>
      <c r="G20" s="1560">
        <v>139.0</v>
      </c>
      <c r="H20" s="517"/>
      <c r="I20" s="1554">
        <f t="shared" si="8"/>
        <v>0</v>
      </c>
      <c r="J20" s="1555">
        <f t="shared" si="9"/>
        <v>139</v>
      </c>
      <c r="K20" s="1556" t="str">
        <f t="shared" si="10"/>
        <v>#DIV/0!</v>
      </c>
      <c r="L20" s="64"/>
      <c r="M20" s="64"/>
      <c r="N20" s="64"/>
      <c r="O20" s="64"/>
    </row>
    <row r="21" ht="26.25" customHeight="1" outlineLevel="1">
      <c r="A21" s="1551"/>
      <c r="B21" s="1552" t="s">
        <v>2629</v>
      </c>
      <c r="C21" s="1552"/>
      <c r="D21" s="1564"/>
      <c r="E21" s="1553"/>
      <c r="F21" s="1132">
        <v>150.0</v>
      </c>
      <c r="G21" s="1560">
        <v>139.0</v>
      </c>
      <c r="H21" s="1561"/>
      <c r="I21" s="1554">
        <f t="shared" si="8"/>
        <v>0</v>
      </c>
      <c r="J21" s="1555">
        <f t="shared" si="9"/>
        <v>139</v>
      </c>
      <c r="K21" s="1556" t="str">
        <f t="shared" si="10"/>
        <v>#DIV/0!</v>
      </c>
      <c r="L21" s="64"/>
      <c r="M21" s="64"/>
      <c r="N21" s="64"/>
      <c r="O21" s="64"/>
    </row>
    <row r="22" ht="26.25" customHeight="1" outlineLevel="1">
      <c r="A22" s="1551">
        <v>3.0</v>
      </c>
      <c r="B22" s="1552" t="s">
        <v>2609</v>
      </c>
      <c r="C22" s="1552"/>
      <c r="D22" s="1564"/>
      <c r="E22" s="1553"/>
      <c r="F22" s="1132">
        <v>250.0</v>
      </c>
      <c r="G22" s="1560">
        <v>149.0</v>
      </c>
      <c r="H22" s="1561"/>
      <c r="I22" s="1554">
        <f t="shared" si="8"/>
        <v>0</v>
      </c>
      <c r="J22" s="1555">
        <f t="shared" si="9"/>
        <v>149</v>
      </c>
      <c r="K22" s="1556" t="str">
        <f t="shared" si="10"/>
        <v>#DIV/0!</v>
      </c>
      <c r="L22" s="64"/>
      <c r="M22" s="64"/>
      <c r="N22" s="64"/>
      <c r="O22" s="64"/>
    </row>
    <row r="23" outlineLevel="1">
      <c r="A23" s="1551">
        <v>4.0</v>
      </c>
      <c r="B23" s="1552" t="s">
        <v>2611</v>
      </c>
      <c r="C23" s="1552" t="s">
        <v>2612</v>
      </c>
      <c r="D23" s="64"/>
      <c r="E23" s="1553"/>
      <c r="F23" s="516">
        <v>250.0</v>
      </c>
      <c r="G23" s="1560">
        <v>149.0</v>
      </c>
      <c r="H23" s="517"/>
      <c r="I23" s="1554">
        <f t="shared" si="8"/>
        <v>0</v>
      </c>
      <c r="J23" s="1555">
        <f t="shared" si="9"/>
        <v>149</v>
      </c>
      <c r="K23" s="1556" t="str">
        <f t="shared" si="10"/>
        <v>#DIV/0!</v>
      </c>
      <c r="L23" s="64"/>
      <c r="M23" s="64"/>
      <c r="N23" s="64"/>
      <c r="O23" s="64"/>
    </row>
    <row r="24" outlineLevel="1">
      <c r="A24" s="1553">
        <v>5.0</v>
      </c>
      <c r="B24" s="1552" t="s">
        <v>2630</v>
      </c>
      <c r="C24" s="1552"/>
      <c r="D24" s="64"/>
      <c r="E24" s="1553"/>
      <c r="F24" s="516">
        <v>250.0</v>
      </c>
      <c r="G24" s="1560">
        <v>199.0</v>
      </c>
      <c r="H24" s="517"/>
      <c r="I24" s="1554">
        <f t="shared" si="8"/>
        <v>0</v>
      </c>
      <c r="J24" s="1555">
        <f t="shared" si="9"/>
        <v>199</v>
      </c>
      <c r="K24" s="1556" t="str">
        <f t="shared" si="10"/>
        <v>#DIV/0!</v>
      </c>
      <c r="L24" s="64"/>
      <c r="M24" s="64"/>
      <c r="N24" s="64"/>
      <c r="O24" s="64"/>
    </row>
    <row r="25" outlineLevel="1">
      <c r="A25" s="1551">
        <v>6.0</v>
      </c>
      <c r="B25" s="1552" t="s">
        <v>2631</v>
      </c>
      <c r="C25" s="1552"/>
      <c r="D25" s="64"/>
      <c r="E25" s="1553"/>
      <c r="F25" s="516">
        <v>250.0</v>
      </c>
      <c r="G25" s="1560">
        <v>199.0</v>
      </c>
      <c r="H25" s="517"/>
      <c r="I25" s="1554">
        <f t="shared" si="8"/>
        <v>0</v>
      </c>
      <c r="J25" s="1555">
        <f t="shared" si="9"/>
        <v>199</v>
      </c>
      <c r="K25" s="1556" t="str">
        <f t="shared" si="10"/>
        <v>#DIV/0!</v>
      </c>
      <c r="L25" s="64"/>
      <c r="M25" s="64"/>
      <c r="N25" s="64"/>
      <c r="O25" s="64"/>
    </row>
    <row r="26" ht="46.5" customHeight="1" outlineLevel="1">
      <c r="A26" s="1551">
        <v>7.0</v>
      </c>
      <c r="B26" s="1552" t="s">
        <v>2632</v>
      </c>
      <c r="C26" s="1552"/>
      <c r="D26" s="1572"/>
      <c r="E26" s="1553"/>
      <c r="F26" s="516">
        <v>250.0</v>
      </c>
      <c r="G26" s="1560">
        <v>199.0</v>
      </c>
      <c r="H26" s="517"/>
      <c r="I26" s="1554">
        <f t="shared" si="8"/>
        <v>0</v>
      </c>
      <c r="J26" s="1555">
        <f t="shared" si="9"/>
        <v>199</v>
      </c>
      <c r="K26" s="1556" t="str">
        <f t="shared" si="10"/>
        <v>#DIV/0!</v>
      </c>
      <c r="L26" s="64"/>
      <c r="M26" s="64"/>
      <c r="N26" s="64"/>
      <c r="O26" s="64"/>
    </row>
    <row r="27" outlineLevel="1">
      <c r="A27" s="1551">
        <v>8.0</v>
      </c>
      <c r="B27" s="1552" t="s">
        <v>2619</v>
      </c>
      <c r="C27" s="1552" t="s">
        <v>2619</v>
      </c>
      <c r="D27" s="1569"/>
      <c r="E27" s="1553"/>
      <c r="F27" s="516"/>
      <c r="G27" s="517">
        <v>20.0</v>
      </c>
      <c r="H27" s="517">
        <v>3.58</v>
      </c>
      <c r="I27" s="1554">
        <f t="shared" si="8"/>
        <v>0.179</v>
      </c>
      <c r="J27" s="1555">
        <f t="shared" si="9"/>
        <v>16.42</v>
      </c>
      <c r="K27" s="1556">
        <f t="shared" si="10"/>
        <v>4.586592179</v>
      </c>
      <c r="L27" s="64"/>
      <c r="M27" s="64"/>
      <c r="N27" s="64"/>
      <c r="O27" s="64"/>
    </row>
    <row r="28" outlineLevel="1">
      <c r="A28" s="1553">
        <v>9.0</v>
      </c>
      <c r="B28" s="1552" t="s">
        <v>2620</v>
      </c>
      <c r="C28" s="1570" t="s">
        <v>2621</v>
      </c>
      <c r="D28" s="1055"/>
      <c r="E28" s="1553"/>
      <c r="F28" s="516"/>
      <c r="G28" s="517">
        <v>119.0</v>
      </c>
      <c r="H28" s="517">
        <v>24.77</v>
      </c>
      <c r="I28" s="1554">
        <f t="shared" si="8"/>
        <v>0.2081512605</v>
      </c>
      <c r="J28" s="1555">
        <f t="shared" si="9"/>
        <v>94.23</v>
      </c>
      <c r="K28" s="1556">
        <f t="shared" si="10"/>
        <v>3.804198627</v>
      </c>
      <c r="L28" s="64"/>
      <c r="M28" s="64"/>
      <c r="N28" s="64"/>
      <c r="O28" s="64"/>
    </row>
    <row r="29">
      <c r="A29" s="1553">
        <v>10.0</v>
      </c>
      <c r="B29" s="381" t="s">
        <v>2622</v>
      </c>
      <c r="C29" s="1055" t="s">
        <v>2624</v>
      </c>
      <c r="D29" s="1408"/>
      <c r="E29" s="381"/>
      <c r="F29" s="516">
        <v>20.0</v>
      </c>
      <c r="G29" s="517">
        <v>39.0</v>
      </c>
      <c r="H29" s="517">
        <v>8.0</v>
      </c>
      <c r="I29" s="1554">
        <f t="shared" si="8"/>
        <v>0.2051282051</v>
      </c>
      <c r="J29" s="1555">
        <f t="shared" si="9"/>
        <v>31</v>
      </c>
      <c r="K29" s="1556">
        <f t="shared" si="10"/>
        <v>3.875</v>
      </c>
      <c r="L29" s="64"/>
      <c r="M29" s="64"/>
      <c r="N29" s="64"/>
      <c r="O29" s="64"/>
    </row>
    <row r="30">
      <c r="A30" s="1553">
        <v>11.0</v>
      </c>
      <c r="B30" s="1570" t="s">
        <v>2616</v>
      </c>
      <c r="C30" s="1055" t="s">
        <v>2617</v>
      </c>
      <c r="D30" s="1055"/>
      <c r="E30" s="1553" t="s">
        <v>2618</v>
      </c>
      <c r="F30" s="516"/>
      <c r="G30" s="517">
        <v>159.0</v>
      </c>
      <c r="H30" s="517"/>
      <c r="I30" s="1554">
        <f t="shared" si="8"/>
        <v>0</v>
      </c>
      <c r="J30" s="1555">
        <f t="shared" si="9"/>
        <v>159</v>
      </c>
      <c r="K30" s="1556" t="str">
        <f t="shared" si="10"/>
        <v>#DIV/0!</v>
      </c>
      <c r="L30" s="64"/>
      <c r="M30" s="64"/>
      <c r="N30" s="64"/>
      <c r="O30" s="64"/>
    </row>
    <row r="31">
      <c r="A31" s="1417"/>
      <c r="B31" s="1392" t="s">
        <v>2633</v>
      </c>
      <c r="C31" s="675"/>
      <c r="D31" s="675"/>
      <c r="E31" s="675"/>
      <c r="F31" s="1506"/>
      <c r="G31" s="844"/>
      <c r="H31" s="1573"/>
      <c r="I31" s="536"/>
      <c r="J31" s="537"/>
      <c r="K31" s="536"/>
      <c r="L31" s="64"/>
      <c r="M31" s="64"/>
      <c r="N31" s="64"/>
      <c r="O31" s="64"/>
    </row>
    <row r="32">
      <c r="A32" s="1417"/>
      <c r="B32" s="1392" t="s">
        <v>2634</v>
      </c>
      <c r="C32" s="675"/>
      <c r="D32" s="675"/>
      <c r="E32" s="675"/>
      <c r="F32" s="1506"/>
      <c r="G32" s="844"/>
      <c r="H32" s="1573"/>
      <c r="I32" s="536"/>
      <c r="J32" s="537"/>
      <c r="K32" s="536"/>
      <c r="L32" s="64"/>
      <c r="M32" s="64"/>
      <c r="N32" s="64"/>
      <c r="O32" s="64"/>
    </row>
    <row r="33">
      <c r="A33" s="1574"/>
      <c r="B33" s="826" t="s">
        <v>566</v>
      </c>
      <c r="C33" s="826" t="s">
        <v>566</v>
      </c>
      <c r="D33" s="1349"/>
      <c r="E33" s="1349"/>
      <c r="F33" s="1575" t="s">
        <v>2635</v>
      </c>
      <c r="G33" s="1576">
        <v>99.0</v>
      </c>
      <c r="H33" s="1577">
        <v>20.0</v>
      </c>
      <c r="I33" s="1554">
        <f t="shared" ref="I33:I34" si="11">H33/G33</f>
        <v>0.202020202</v>
      </c>
      <c r="J33" s="1555">
        <f t="shared" ref="J33:J34" si="12">G33-H33</f>
        <v>79</v>
      </c>
      <c r="K33" s="1556">
        <f t="shared" ref="K33:K34" si="13">G33/H33-1</f>
        <v>3.95</v>
      </c>
      <c r="L33" s="64"/>
      <c r="M33" s="64"/>
      <c r="N33" s="64"/>
      <c r="O33" s="64"/>
    </row>
    <row r="34">
      <c r="A34" s="1574"/>
      <c r="B34" s="826" t="s">
        <v>567</v>
      </c>
      <c r="C34" s="826" t="s">
        <v>567</v>
      </c>
      <c r="D34" s="1349"/>
      <c r="E34" s="1349"/>
      <c r="F34" s="1575" t="s">
        <v>2636</v>
      </c>
      <c r="G34" s="1576">
        <v>129.0</v>
      </c>
      <c r="H34" s="1577">
        <v>33.28</v>
      </c>
      <c r="I34" s="1554">
        <f t="shared" si="11"/>
        <v>0.2579844961</v>
      </c>
      <c r="J34" s="1555">
        <f t="shared" si="12"/>
        <v>95.72</v>
      </c>
      <c r="K34" s="1556">
        <f t="shared" si="13"/>
        <v>2.876201923</v>
      </c>
      <c r="L34" s="64"/>
      <c r="M34" s="64"/>
      <c r="N34" s="64"/>
      <c r="O34" s="64"/>
    </row>
    <row r="35">
      <c r="A35" s="1417"/>
      <c r="B35" s="1392" t="s">
        <v>2637</v>
      </c>
      <c r="C35" s="675"/>
      <c r="D35" s="675"/>
      <c r="E35" s="675"/>
      <c r="F35" s="1578"/>
      <c r="G35" s="1579"/>
      <c r="H35" s="1580"/>
      <c r="I35" s="1581"/>
      <c r="J35" s="1582"/>
      <c r="K35" s="1581"/>
      <c r="L35" s="64"/>
      <c r="M35" s="64"/>
      <c r="N35" s="64"/>
      <c r="O35" s="64"/>
    </row>
    <row r="36">
      <c r="A36" s="1574"/>
      <c r="B36" s="826" t="s">
        <v>722</v>
      </c>
      <c r="C36" s="826" t="s">
        <v>2638</v>
      </c>
      <c r="D36" s="1349"/>
      <c r="E36" s="1583"/>
      <c r="F36" s="1575">
        <v>400.0</v>
      </c>
      <c r="G36" s="1576">
        <v>99.0</v>
      </c>
      <c r="H36" s="1577">
        <v>13.07</v>
      </c>
      <c r="I36" s="1554">
        <f t="shared" ref="I36:I37" si="14">H36/G36</f>
        <v>0.132020202</v>
      </c>
      <c r="J36" s="1555">
        <f t="shared" ref="J36:J37" si="15">G36-H36</f>
        <v>85.93</v>
      </c>
      <c r="K36" s="1556">
        <f t="shared" ref="K36:K37" si="16">G36/H36-1</f>
        <v>6.574598317</v>
      </c>
      <c r="L36" s="51"/>
      <c r="M36" s="51"/>
      <c r="N36" s="51"/>
      <c r="O36" s="51"/>
    </row>
    <row r="37">
      <c r="A37" s="1584"/>
      <c r="B37" s="826" t="s">
        <v>556</v>
      </c>
      <c r="C37" s="826" t="s">
        <v>2639</v>
      </c>
      <c r="D37" s="1349"/>
      <c r="E37" s="1583"/>
      <c r="F37" s="1575">
        <v>400.0</v>
      </c>
      <c r="G37" s="1576">
        <v>99.0</v>
      </c>
      <c r="H37" s="1577">
        <v>13.07</v>
      </c>
      <c r="I37" s="1554">
        <f t="shared" si="14"/>
        <v>0.132020202</v>
      </c>
      <c r="J37" s="1555">
        <f t="shared" si="15"/>
        <v>85.93</v>
      </c>
      <c r="K37" s="1556">
        <f t="shared" si="16"/>
        <v>6.574598317</v>
      </c>
      <c r="L37" s="51"/>
      <c r="M37" s="51"/>
      <c r="N37" s="51"/>
      <c r="O37" s="51"/>
    </row>
    <row r="38">
      <c r="A38" s="646"/>
      <c r="B38" s="1585" t="s">
        <v>2640</v>
      </c>
      <c r="C38" s="1586"/>
      <c r="D38" s="1586"/>
      <c r="E38" s="1587"/>
      <c r="F38" s="1578"/>
      <c r="G38" s="1588"/>
      <c r="H38" s="1580"/>
      <c r="I38" s="1581"/>
      <c r="J38" s="1582"/>
      <c r="K38" s="1581"/>
      <c r="L38" s="51"/>
      <c r="M38" s="51"/>
      <c r="N38" s="51"/>
      <c r="O38" s="51"/>
    </row>
    <row r="39">
      <c r="A39" s="636"/>
      <c r="B39" s="1583" t="s">
        <v>2641</v>
      </c>
      <c r="C39" s="1583" t="s">
        <v>2641</v>
      </c>
      <c r="D39" s="1545"/>
      <c r="E39" s="1583"/>
      <c r="F39" s="1575" t="s">
        <v>2636</v>
      </c>
      <c r="G39" s="1589">
        <v>69.0</v>
      </c>
      <c r="H39" s="1577">
        <v>16.54</v>
      </c>
      <c r="I39" s="1554">
        <f t="shared" ref="I39:I40" si="17">H39/G39</f>
        <v>0.2397101449</v>
      </c>
      <c r="J39" s="1555">
        <f t="shared" ref="J39:J40" si="18">G39-H39</f>
        <v>52.46</v>
      </c>
      <c r="K39" s="1556">
        <f t="shared" ref="K39:K40" si="19">G39/H39-1</f>
        <v>3.171704958</v>
      </c>
      <c r="L39" s="51"/>
      <c r="M39" s="51"/>
      <c r="N39" s="51"/>
      <c r="O39" s="51"/>
    </row>
    <row r="40">
      <c r="A40" s="633"/>
      <c r="B40" s="1583" t="s">
        <v>2642</v>
      </c>
      <c r="C40" s="1583" t="s">
        <v>2642</v>
      </c>
      <c r="D40" s="1545"/>
      <c r="E40" s="1583"/>
      <c r="F40" s="1575" t="s">
        <v>1285</v>
      </c>
      <c r="G40" s="1589">
        <v>169.0</v>
      </c>
      <c r="H40" s="1577">
        <v>34.03</v>
      </c>
      <c r="I40" s="1554">
        <f t="shared" si="17"/>
        <v>0.2013609467</v>
      </c>
      <c r="J40" s="1555">
        <f t="shared" si="18"/>
        <v>134.97</v>
      </c>
      <c r="K40" s="1556">
        <f t="shared" si="19"/>
        <v>3.966206289</v>
      </c>
      <c r="L40" s="51"/>
      <c r="M40" s="51"/>
      <c r="N40" s="51"/>
      <c r="O40" s="51"/>
    </row>
    <row r="41">
      <c r="A41" s="646"/>
      <c r="B41" s="560" t="s">
        <v>2643</v>
      </c>
      <c r="C41" s="818" t="s">
        <v>2318</v>
      </c>
      <c r="D41" s="818"/>
      <c r="E41" s="818"/>
      <c r="F41" s="1506"/>
      <c r="G41" s="705"/>
      <c r="H41" s="1573"/>
      <c r="I41" s="536">
        <f>AVERAGE(I42:I43)</f>
        <v>0.2481481481</v>
      </c>
      <c r="J41" s="537"/>
      <c r="K41" s="536"/>
      <c r="L41" s="51"/>
      <c r="M41" s="51"/>
      <c r="N41" s="51"/>
      <c r="O41" s="51"/>
    </row>
    <row r="42">
      <c r="A42" s="1590">
        <v>9.0</v>
      </c>
      <c r="B42" s="1421" t="s">
        <v>2317</v>
      </c>
      <c r="C42" s="1421" t="s">
        <v>2318</v>
      </c>
      <c r="D42" s="1421"/>
      <c r="E42" s="1421"/>
      <c r="F42" s="1422" t="s">
        <v>2644</v>
      </c>
      <c r="G42" s="656">
        <v>189.0</v>
      </c>
      <c r="H42" s="1423">
        <f t="shared" ref="H42:H43" si="20">23.45*2</f>
        <v>46.9</v>
      </c>
      <c r="I42" s="997">
        <f t="shared" ref="I42:I43" si="21">H42/G42</f>
        <v>0.2481481481</v>
      </c>
      <c r="J42" s="531">
        <f t="shared" ref="J42:J43" si="22">G42-H42</f>
        <v>142.1</v>
      </c>
      <c r="K42" s="532">
        <f t="shared" ref="K42:K43" si="23">G42/H42-1</f>
        <v>3.029850746</v>
      </c>
      <c r="L42" s="51"/>
      <c r="M42" s="51"/>
      <c r="N42" s="51"/>
      <c r="O42" s="51"/>
    </row>
    <row r="43">
      <c r="A43" s="1590">
        <v>10.0</v>
      </c>
      <c r="B43" s="1421" t="s">
        <v>2326</v>
      </c>
      <c r="C43" s="1421" t="s">
        <v>2318</v>
      </c>
      <c r="D43" s="1421"/>
      <c r="E43" s="1421"/>
      <c r="F43" s="1422" t="s">
        <v>2644</v>
      </c>
      <c r="G43" s="656">
        <v>189.0</v>
      </c>
      <c r="H43" s="1423">
        <f t="shared" si="20"/>
        <v>46.9</v>
      </c>
      <c r="I43" s="997">
        <f t="shared" si="21"/>
        <v>0.2481481481</v>
      </c>
      <c r="J43" s="531">
        <f t="shared" si="22"/>
        <v>142.1</v>
      </c>
      <c r="K43" s="532">
        <f t="shared" si="23"/>
        <v>3.029850746</v>
      </c>
      <c r="L43" s="51"/>
      <c r="M43" s="51"/>
      <c r="N43" s="51"/>
      <c r="O43" s="51"/>
    </row>
    <row r="44">
      <c r="A44" s="636"/>
      <c r="B44" s="1341"/>
      <c r="C44" s="1341"/>
      <c r="D44" s="1341"/>
      <c r="E44" s="1341"/>
      <c r="F44" s="1467"/>
      <c r="G44" s="656"/>
      <c r="H44" s="684"/>
      <c r="I44" s="542"/>
      <c r="J44" s="541"/>
      <c r="K44" s="542"/>
      <c r="L44" s="51"/>
      <c r="M44" s="51"/>
      <c r="N44" s="51"/>
      <c r="O44" s="51"/>
    </row>
    <row r="45">
      <c r="A45" s="636"/>
      <c r="B45" s="1341"/>
      <c r="C45" s="1341"/>
      <c r="D45" s="1341"/>
      <c r="E45" s="1341"/>
      <c r="F45" s="1467"/>
      <c r="G45" s="656"/>
      <c r="H45" s="684"/>
      <c r="I45" s="542"/>
      <c r="J45" s="541"/>
      <c r="K45" s="542"/>
      <c r="L45" s="51"/>
      <c r="M45" s="51"/>
      <c r="N45" s="51"/>
      <c r="O45" s="51"/>
    </row>
    <row r="46">
      <c r="A46" s="64"/>
      <c r="B46" s="742"/>
      <c r="C46" s="64"/>
      <c r="D46" s="64"/>
      <c r="E46" s="64"/>
      <c r="F46" s="64"/>
      <c r="G46" s="64"/>
      <c r="H46" s="64"/>
      <c r="I46" s="64"/>
      <c r="J46" s="64"/>
      <c r="K46" s="64"/>
      <c r="L46" s="51"/>
      <c r="M46" s="51"/>
      <c r="N46" s="51"/>
      <c r="O46" s="51"/>
    </row>
    <row r="47">
      <c r="A47" s="51"/>
      <c r="B47" s="1591"/>
      <c r="C47" s="51"/>
      <c r="D47" s="51"/>
      <c r="E47" s="51"/>
      <c r="F47" s="51"/>
      <c r="G47" s="51"/>
      <c r="H47" s="51"/>
      <c r="I47" s="51"/>
      <c r="J47" s="51"/>
      <c r="K47" s="51"/>
      <c r="L47" s="51"/>
      <c r="M47" s="51"/>
      <c r="N47" s="51"/>
      <c r="O47" s="51"/>
    </row>
    <row r="48">
      <c r="A48" s="51"/>
      <c r="B48" s="1591"/>
      <c r="C48" s="51"/>
      <c r="D48" s="51"/>
      <c r="E48" s="51"/>
      <c r="F48" s="51"/>
      <c r="G48" s="51"/>
      <c r="H48" s="51"/>
      <c r="I48" s="51"/>
      <c r="J48" s="51"/>
      <c r="K48" s="51"/>
      <c r="L48" s="51"/>
      <c r="M48" s="51"/>
      <c r="N48" s="51"/>
      <c r="O48" s="51"/>
    </row>
    <row r="49">
      <c r="A49" s="51"/>
      <c r="B49" s="1591"/>
      <c r="C49" s="51"/>
      <c r="D49" s="51"/>
      <c r="E49" s="51"/>
      <c r="F49" s="51"/>
      <c r="G49" s="51"/>
      <c r="H49" s="51"/>
      <c r="I49" s="51"/>
      <c r="J49" s="51"/>
      <c r="K49" s="51"/>
      <c r="L49" s="51"/>
      <c r="M49" s="51"/>
      <c r="N49" s="51"/>
      <c r="O49" s="51"/>
    </row>
    <row r="50">
      <c r="A50" s="51"/>
      <c r="B50" s="1591"/>
      <c r="C50" s="51"/>
      <c r="D50" s="51"/>
      <c r="E50" s="51"/>
      <c r="F50" s="51"/>
      <c r="G50" s="51"/>
      <c r="H50" s="51"/>
      <c r="I50" s="51"/>
      <c r="J50" s="51"/>
      <c r="K50" s="51"/>
      <c r="L50" s="51"/>
      <c r="M50" s="51"/>
      <c r="N50" s="51"/>
      <c r="O50" s="51"/>
    </row>
    <row r="51">
      <c r="A51" s="51"/>
      <c r="B51" s="1591"/>
      <c r="C51" s="51"/>
      <c r="D51" s="51"/>
      <c r="E51" s="51"/>
      <c r="F51" s="51"/>
      <c r="G51" s="51"/>
      <c r="H51" s="51"/>
      <c r="I51" s="51"/>
      <c r="J51" s="51"/>
      <c r="K51" s="51"/>
      <c r="L51" s="51"/>
      <c r="M51" s="51"/>
      <c r="N51" s="51"/>
      <c r="O51" s="51"/>
    </row>
    <row r="52">
      <c r="A52" s="51"/>
      <c r="B52" s="1591"/>
      <c r="C52" s="51"/>
      <c r="D52" s="51"/>
      <c r="E52" s="51"/>
      <c r="F52" s="51"/>
      <c r="G52" s="51"/>
      <c r="H52" s="51"/>
      <c r="I52" s="51"/>
      <c r="J52" s="51"/>
      <c r="K52" s="51"/>
      <c r="L52" s="51"/>
      <c r="M52" s="51"/>
      <c r="N52" s="51"/>
      <c r="O52" s="51"/>
    </row>
    <row r="53">
      <c r="A53" s="51"/>
      <c r="B53" s="1591"/>
      <c r="C53" s="51"/>
      <c r="D53" s="51"/>
      <c r="E53" s="51"/>
      <c r="F53" s="51"/>
      <c r="G53" s="51"/>
      <c r="H53" s="51"/>
      <c r="I53" s="51"/>
      <c r="J53" s="51"/>
      <c r="K53" s="51"/>
      <c r="L53" s="51"/>
      <c r="M53" s="51"/>
      <c r="N53" s="51"/>
      <c r="O53" s="51"/>
    </row>
    <row r="54">
      <c r="A54" s="51"/>
      <c r="B54" s="1591"/>
      <c r="C54" s="51"/>
      <c r="D54" s="51"/>
      <c r="E54" s="51"/>
      <c r="F54" s="51"/>
      <c r="G54" s="51"/>
      <c r="H54" s="51"/>
      <c r="I54" s="51"/>
      <c r="J54" s="51"/>
      <c r="K54" s="51"/>
      <c r="L54" s="51"/>
      <c r="M54" s="51"/>
      <c r="N54" s="51"/>
      <c r="O54" s="51"/>
    </row>
    <row r="55">
      <c r="A55" s="51"/>
      <c r="B55" s="51"/>
      <c r="C55" s="51"/>
      <c r="D55" s="51"/>
      <c r="E55" s="51"/>
      <c r="F55" s="51"/>
      <c r="G55" s="51"/>
      <c r="H55" s="51"/>
      <c r="I55" s="51"/>
      <c r="J55" s="51"/>
      <c r="K55" s="51"/>
      <c r="L55" s="51"/>
      <c r="M55" s="51"/>
      <c r="N55" s="51"/>
      <c r="O55" s="51"/>
    </row>
    <row r="56">
      <c r="A56" s="51"/>
      <c r="B56" s="51"/>
      <c r="C56" s="51"/>
      <c r="D56" s="51"/>
      <c r="E56" s="51"/>
      <c r="F56" s="51"/>
      <c r="G56" s="51"/>
      <c r="H56" s="51"/>
      <c r="I56" s="51"/>
      <c r="J56" s="51"/>
      <c r="K56" s="51"/>
      <c r="L56" s="51"/>
      <c r="M56" s="51"/>
      <c r="N56" s="51"/>
      <c r="O56" s="51"/>
    </row>
    <row r="57">
      <c r="A57" s="51"/>
      <c r="B57" s="51"/>
      <c r="C57" s="51"/>
      <c r="D57" s="51"/>
      <c r="E57" s="51"/>
      <c r="F57" s="51"/>
      <c r="G57" s="51"/>
      <c r="H57" s="51"/>
      <c r="I57" s="51"/>
      <c r="J57" s="51"/>
      <c r="K57" s="51"/>
      <c r="L57" s="51"/>
      <c r="M57" s="51"/>
      <c r="N57" s="51"/>
      <c r="O57" s="51"/>
    </row>
    <row r="58">
      <c r="A58" s="51"/>
      <c r="B58" s="51"/>
      <c r="C58" s="51"/>
      <c r="D58" s="51"/>
      <c r="E58" s="51"/>
      <c r="F58" s="51"/>
      <c r="G58" s="51"/>
      <c r="H58" s="51"/>
      <c r="I58" s="51"/>
      <c r="J58" s="51"/>
      <c r="K58" s="51"/>
      <c r="L58" s="51"/>
      <c r="M58" s="51"/>
      <c r="N58" s="51"/>
      <c r="O58" s="51"/>
    </row>
    <row r="59">
      <c r="A59" s="51"/>
      <c r="B59" s="51"/>
      <c r="C59" s="51"/>
      <c r="D59" s="51"/>
      <c r="E59" s="51"/>
      <c r="F59" s="51"/>
      <c r="G59" s="51"/>
      <c r="H59" s="51"/>
      <c r="I59" s="51"/>
      <c r="J59" s="51"/>
      <c r="K59" s="51"/>
      <c r="L59" s="51"/>
      <c r="M59" s="51"/>
      <c r="N59" s="51"/>
      <c r="O59" s="51"/>
    </row>
    <row r="60">
      <c r="A60" s="51"/>
      <c r="B60" s="51"/>
      <c r="C60" s="51"/>
      <c r="D60" s="51"/>
      <c r="E60" s="51"/>
      <c r="F60" s="51"/>
      <c r="G60" s="51"/>
      <c r="H60" s="51"/>
      <c r="I60" s="51"/>
      <c r="J60" s="51"/>
      <c r="K60" s="51"/>
      <c r="L60" s="51"/>
      <c r="M60" s="51"/>
      <c r="N60" s="51"/>
      <c r="O60" s="51"/>
    </row>
    <row r="61">
      <c r="A61" s="51"/>
      <c r="B61" s="51"/>
      <c r="C61" s="51"/>
      <c r="D61" s="51"/>
      <c r="E61" s="51"/>
      <c r="F61" s="51"/>
      <c r="G61" s="51"/>
      <c r="H61" s="51"/>
      <c r="I61" s="51"/>
      <c r="J61" s="51"/>
      <c r="K61" s="51"/>
      <c r="L61" s="51"/>
      <c r="M61" s="51"/>
      <c r="N61" s="51"/>
      <c r="O61" s="51"/>
    </row>
    <row r="62">
      <c r="A62" s="51"/>
      <c r="B62" s="51"/>
      <c r="C62" s="51"/>
      <c r="D62" s="51"/>
      <c r="E62" s="51"/>
      <c r="F62" s="51"/>
      <c r="G62" s="51"/>
      <c r="H62" s="51"/>
      <c r="I62" s="51"/>
      <c r="J62" s="51"/>
      <c r="K62" s="51"/>
      <c r="L62" s="51"/>
      <c r="M62" s="51"/>
      <c r="N62" s="51"/>
      <c r="O62" s="51"/>
    </row>
    <row r="63">
      <c r="A63" s="51"/>
      <c r="B63" s="51"/>
      <c r="C63" s="51"/>
      <c r="D63" s="51"/>
      <c r="E63" s="51"/>
      <c r="F63" s="51"/>
      <c r="G63" s="51"/>
      <c r="H63" s="51"/>
      <c r="I63" s="51"/>
      <c r="J63" s="51"/>
      <c r="K63" s="51"/>
      <c r="L63" s="51"/>
      <c r="M63" s="51"/>
      <c r="N63" s="51"/>
      <c r="O63" s="51"/>
    </row>
    <row r="64">
      <c r="A64" s="51"/>
      <c r="B64" s="51"/>
      <c r="C64" s="51"/>
      <c r="D64" s="51"/>
      <c r="E64" s="51"/>
      <c r="F64" s="51"/>
      <c r="G64" s="51"/>
      <c r="H64" s="51"/>
      <c r="I64" s="51"/>
      <c r="J64" s="51"/>
      <c r="K64" s="51"/>
      <c r="L64" s="51"/>
      <c r="M64" s="51"/>
      <c r="N64" s="51"/>
      <c r="O64" s="51"/>
    </row>
    <row r="65">
      <c r="A65" s="51"/>
      <c r="B65" s="51"/>
      <c r="C65" s="51"/>
      <c r="D65" s="51"/>
      <c r="E65" s="51"/>
      <c r="F65" s="51"/>
      <c r="G65" s="51"/>
      <c r="H65" s="51"/>
      <c r="I65" s="51"/>
      <c r="J65" s="51"/>
      <c r="K65" s="51"/>
      <c r="L65" s="51"/>
      <c r="M65" s="51"/>
      <c r="N65" s="51"/>
      <c r="O65" s="51"/>
    </row>
    <row r="66">
      <c r="A66" s="51"/>
      <c r="B66" s="51"/>
      <c r="C66" s="51"/>
      <c r="D66" s="51"/>
      <c r="E66" s="51"/>
      <c r="F66" s="51"/>
      <c r="G66" s="51"/>
      <c r="H66" s="51"/>
      <c r="I66" s="51"/>
      <c r="J66" s="51"/>
      <c r="K66" s="51"/>
      <c r="L66" s="51"/>
      <c r="M66" s="51"/>
      <c r="N66" s="51"/>
      <c r="O66" s="51"/>
    </row>
    <row r="67">
      <c r="A67" s="51"/>
      <c r="B67" s="51"/>
      <c r="C67" s="51"/>
      <c r="D67" s="51"/>
      <c r="E67" s="51"/>
      <c r="F67" s="51"/>
      <c r="G67" s="51"/>
      <c r="H67" s="51"/>
      <c r="I67" s="51"/>
      <c r="J67" s="51"/>
      <c r="K67" s="51"/>
      <c r="L67" s="51"/>
      <c r="M67" s="51"/>
      <c r="N67" s="51"/>
      <c r="O67" s="51"/>
    </row>
    <row r="68">
      <c r="A68" s="51"/>
      <c r="B68" s="51"/>
      <c r="C68" s="51"/>
      <c r="D68" s="51"/>
      <c r="E68" s="51"/>
      <c r="F68" s="51"/>
      <c r="G68" s="51"/>
      <c r="H68" s="51"/>
      <c r="I68" s="51"/>
      <c r="J68" s="51"/>
      <c r="K68" s="51"/>
      <c r="L68" s="51"/>
      <c r="M68" s="51"/>
      <c r="N68" s="51"/>
      <c r="O68" s="51"/>
    </row>
    <row r="69">
      <c r="A69" s="51"/>
      <c r="B69" s="51"/>
      <c r="C69" s="51"/>
      <c r="D69" s="51"/>
      <c r="E69" s="51"/>
      <c r="F69" s="51"/>
      <c r="G69" s="51"/>
      <c r="H69" s="51"/>
      <c r="I69" s="51"/>
      <c r="J69" s="51"/>
      <c r="K69" s="51"/>
      <c r="L69" s="51"/>
      <c r="M69" s="51"/>
      <c r="N69" s="51"/>
      <c r="O69" s="51"/>
    </row>
    <row r="70">
      <c r="A70" s="51"/>
      <c r="B70" s="51"/>
      <c r="C70" s="51"/>
      <c r="D70" s="51"/>
      <c r="E70" s="51"/>
      <c r="F70" s="51"/>
      <c r="G70" s="51"/>
      <c r="H70" s="51"/>
      <c r="I70" s="51"/>
      <c r="J70" s="51"/>
      <c r="K70" s="51"/>
      <c r="L70" s="51"/>
      <c r="M70" s="51"/>
      <c r="N70" s="51"/>
      <c r="O70" s="51"/>
    </row>
    <row r="71">
      <c r="A71" s="51"/>
      <c r="B71" s="51"/>
      <c r="C71" s="51"/>
      <c r="D71" s="51"/>
      <c r="E71" s="51"/>
      <c r="F71" s="51"/>
      <c r="G71" s="51"/>
      <c r="H71" s="51"/>
      <c r="I71" s="51"/>
      <c r="J71" s="51"/>
      <c r="K71" s="51"/>
      <c r="L71" s="51"/>
      <c r="M71" s="51"/>
      <c r="N71" s="51"/>
      <c r="O71" s="51"/>
    </row>
    <row r="72">
      <c r="A72" s="51"/>
      <c r="B72" s="51"/>
      <c r="C72" s="51"/>
      <c r="D72" s="51"/>
      <c r="E72" s="51"/>
      <c r="F72" s="51"/>
      <c r="G72" s="51"/>
      <c r="H72" s="51"/>
      <c r="I72" s="51"/>
      <c r="J72" s="51"/>
      <c r="K72" s="51"/>
      <c r="L72" s="51"/>
      <c r="M72" s="51"/>
      <c r="N72" s="51"/>
      <c r="O72" s="51"/>
    </row>
    <row r="73">
      <c r="A73" s="51"/>
      <c r="B73" s="51"/>
      <c r="C73" s="51"/>
      <c r="D73" s="51"/>
      <c r="E73" s="51"/>
      <c r="F73" s="51"/>
      <c r="G73" s="51"/>
      <c r="H73" s="51"/>
      <c r="I73" s="51"/>
      <c r="J73" s="51"/>
      <c r="K73" s="51"/>
      <c r="L73" s="51"/>
      <c r="M73" s="51"/>
      <c r="N73" s="51"/>
      <c r="O73" s="51"/>
    </row>
    <row r="74">
      <c r="A74" s="51"/>
      <c r="B74" s="51"/>
      <c r="C74" s="51"/>
      <c r="D74" s="51"/>
      <c r="E74" s="51"/>
      <c r="F74" s="51"/>
      <c r="G74" s="51"/>
      <c r="H74" s="51"/>
      <c r="I74" s="51"/>
      <c r="J74" s="51"/>
      <c r="K74" s="51"/>
      <c r="L74" s="51"/>
      <c r="M74" s="51"/>
      <c r="N74" s="51"/>
      <c r="O74" s="51"/>
    </row>
    <row r="75">
      <c r="A75" s="51"/>
      <c r="B75" s="51"/>
      <c r="C75" s="51"/>
      <c r="D75" s="51"/>
      <c r="E75" s="51"/>
      <c r="F75" s="51"/>
      <c r="G75" s="51"/>
      <c r="H75" s="51"/>
      <c r="I75" s="51"/>
      <c r="J75" s="51"/>
      <c r="K75" s="51"/>
      <c r="L75" s="51"/>
      <c r="M75" s="51"/>
      <c r="N75" s="51"/>
      <c r="O75" s="51"/>
    </row>
    <row r="76">
      <c r="A76" s="51"/>
      <c r="B76" s="51"/>
      <c r="C76" s="51"/>
      <c r="D76" s="51"/>
      <c r="E76" s="51"/>
      <c r="F76" s="51"/>
      <c r="G76" s="51"/>
      <c r="H76" s="51"/>
      <c r="I76" s="51"/>
      <c r="J76" s="51"/>
      <c r="K76" s="51"/>
      <c r="L76" s="51"/>
      <c r="M76" s="51"/>
      <c r="N76" s="51"/>
      <c r="O76" s="51"/>
    </row>
    <row r="77">
      <c r="A77" s="51"/>
      <c r="B77" s="51"/>
      <c r="C77" s="51"/>
      <c r="D77" s="51"/>
      <c r="E77" s="51"/>
      <c r="F77" s="51"/>
      <c r="G77" s="51"/>
      <c r="H77" s="51"/>
      <c r="I77" s="51"/>
      <c r="J77" s="51"/>
      <c r="K77" s="51"/>
      <c r="L77" s="51"/>
      <c r="M77" s="51"/>
      <c r="N77" s="51"/>
      <c r="O77" s="51"/>
    </row>
    <row r="78">
      <c r="A78" s="51"/>
      <c r="B78" s="51"/>
      <c r="C78" s="51"/>
      <c r="D78" s="51"/>
      <c r="E78" s="51"/>
      <c r="F78" s="51"/>
      <c r="G78" s="51"/>
      <c r="H78" s="51"/>
      <c r="I78" s="51"/>
      <c r="J78" s="51"/>
      <c r="K78" s="51"/>
      <c r="L78" s="51"/>
      <c r="M78" s="51"/>
      <c r="N78" s="51"/>
      <c r="O78" s="51"/>
    </row>
    <row r="79">
      <c r="A79" s="51"/>
      <c r="B79" s="51"/>
      <c r="C79" s="51"/>
      <c r="D79" s="51"/>
      <c r="E79" s="51"/>
      <c r="F79" s="51"/>
      <c r="G79" s="51"/>
      <c r="H79" s="51"/>
      <c r="I79" s="51"/>
      <c r="J79" s="51"/>
      <c r="K79" s="51"/>
      <c r="L79" s="51"/>
      <c r="M79" s="51"/>
      <c r="N79" s="51"/>
      <c r="O79" s="51"/>
    </row>
    <row r="80">
      <c r="A80" s="51"/>
      <c r="B80" s="51"/>
      <c r="C80" s="51"/>
      <c r="D80" s="51"/>
      <c r="E80" s="51"/>
      <c r="F80" s="51"/>
      <c r="G80" s="51"/>
      <c r="H80" s="51"/>
      <c r="I80" s="51"/>
      <c r="J80" s="51"/>
      <c r="K80" s="51"/>
      <c r="L80" s="51"/>
      <c r="M80" s="51"/>
      <c r="N80" s="51"/>
      <c r="O80" s="51"/>
    </row>
    <row r="81">
      <c r="A81" s="51"/>
      <c r="B81" s="51"/>
      <c r="C81" s="51"/>
      <c r="D81" s="51"/>
      <c r="E81" s="51"/>
      <c r="F81" s="51"/>
      <c r="G81" s="51"/>
      <c r="H81" s="51"/>
      <c r="I81" s="51"/>
      <c r="J81" s="51"/>
      <c r="K81" s="51"/>
      <c r="L81" s="51"/>
      <c r="M81" s="51"/>
      <c r="N81" s="51"/>
      <c r="O81" s="51"/>
    </row>
    <row r="82">
      <c r="A82" s="51"/>
      <c r="B82" s="51"/>
      <c r="C82" s="51"/>
      <c r="D82" s="51"/>
      <c r="E82" s="51"/>
      <c r="F82" s="51"/>
      <c r="G82" s="51"/>
      <c r="H82" s="51"/>
      <c r="I82" s="51"/>
      <c r="J82" s="51"/>
      <c r="K82" s="51"/>
      <c r="L82" s="51"/>
      <c r="M82" s="51"/>
      <c r="N82" s="51"/>
      <c r="O82" s="51"/>
    </row>
    <row r="83">
      <c r="A83" s="51"/>
      <c r="B83" s="51"/>
      <c r="C83" s="51"/>
      <c r="D83" s="51"/>
      <c r="E83" s="51"/>
      <c r="F83" s="51"/>
      <c r="G83" s="51"/>
      <c r="H83" s="51"/>
      <c r="I83" s="51"/>
      <c r="J83" s="51"/>
      <c r="K83" s="51"/>
      <c r="L83" s="51"/>
      <c r="M83" s="51"/>
      <c r="N83" s="51"/>
      <c r="O83" s="51"/>
    </row>
    <row r="84">
      <c r="A84" s="51"/>
      <c r="B84" s="51"/>
      <c r="C84" s="51"/>
      <c r="D84" s="51"/>
      <c r="E84" s="51"/>
      <c r="F84" s="51"/>
      <c r="G84" s="51"/>
      <c r="H84" s="51"/>
      <c r="I84" s="51"/>
      <c r="J84" s="51"/>
      <c r="K84" s="51"/>
      <c r="L84" s="51"/>
      <c r="M84" s="51"/>
      <c r="N84" s="51"/>
      <c r="O84" s="51"/>
    </row>
    <row r="85">
      <c r="A85" s="51"/>
      <c r="B85" s="51"/>
      <c r="C85" s="51"/>
      <c r="D85" s="51"/>
      <c r="E85" s="51"/>
      <c r="F85" s="51"/>
      <c r="G85" s="51"/>
      <c r="H85" s="51"/>
      <c r="I85" s="51"/>
      <c r="J85" s="51"/>
      <c r="K85" s="51"/>
      <c r="L85" s="51"/>
      <c r="M85" s="51"/>
      <c r="N85" s="51"/>
      <c r="O85" s="51"/>
    </row>
    <row r="86">
      <c r="A86" s="51"/>
      <c r="B86" s="51"/>
      <c r="C86" s="51"/>
      <c r="D86" s="51"/>
      <c r="E86" s="51"/>
      <c r="F86" s="51"/>
      <c r="G86" s="51"/>
      <c r="H86" s="51"/>
      <c r="I86" s="51"/>
      <c r="J86" s="51"/>
      <c r="K86" s="51"/>
      <c r="L86" s="51"/>
      <c r="M86" s="51"/>
      <c r="N86" s="51"/>
      <c r="O86" s="51"/>
    </row>
    <row r="87">
      <c r="A87" s="51"/>
      <c r="B87" s="51"/>
      <c r="C87" s="51"/>
      <c r="D87" s="51"/>
      <c r="E87" s="51"/>
      <c r="F87" s="51"/>
      <c r="G87" s="51"/>
      <c r="H87" s="51"/>
      <c r="I87" s="51"/>
      <c r="J87" s="51"/>
      <c r="K87" s="51"/>
      <c r="L87" s="51"/>
      <c r="M87" s="51"/>
      <c r="N87" s="51"/>
      <c r="O87" s="51"/>
    </row>
    <row r="88">
      <c r="A88" s="51"/>
      <c r="B88" s="51"/>
      <c r="C88" s="51"/>
      <c r="D88" s="51"/>
      <c r="E88" s="51"/>
      <c r="F88" s="51"/>
      <c r="G88" s="51"/>
      <c r="H88" s="51"/>
      <c r="I88" s="51"/>
      <c r="J88" s="51"/>
      <c r="K88" s="51"/>
      <c r="L88" s="51"/>
      <c r="M88" s="51"/>
      <c r="N88" s="51"/>
      <c r="O88" s="51"/>
    </row>
    <row r="89">
      <c r="A89" s="51"/>
      <c r="B89" s="51"/>
      <c r="C89" s="51"/>
      <c r="D89" s="51"/>
      <c r="E89" s="51"/>
      <c r="F89" s="51"/>
      <c r="G89" s="51"/>
      <c r="H89" s="51"/>
      <c r="I89" s="51"/>
      <c r="J89" s="51"/>
      <c r="K89" s="51"/>
      <c r="L89" s="51"/>
      <c r="M89" s="51"/>
      <c r="N89" s="51"/>
      <c r="O89" s="51"/>
    </row>
    <row r="90">
      <c r="A90" s="51"/>
      <c r="B90" s="51"/>
      <c r="C90" s="51"/>
      <c r="D90" s="51"/>
      <c r="E90" s="51"/>
      <c r="F90" s="51"/>
      <c r="G90" s="51"/>
      <c r="H90" s="51"/>
      <c r="I90" s="51"/>
      <c r="J90" s="51"/>
      <c r="K90" s="51"/>
      <c r="L90" s="51"/>
      <c r="M90" s="51"/>
      <c r="N90" s="51"/>
      <c r="O90" s="51"/>
    </row>
    <row r="91">
      <c r="A91" s="51"/>
      <c r="B91" s="51"/>
      <c r="C91" s="51"/>
      <c r="D91" s="51"/>
      <c r="E91" s="51"/>
      <c r="F91" s="51"/>
      <c r="G91" s="51"/>
      <c r="H91" s="51"/>
      <c r="I91" s="51"/>
      <c r="J91" s="51"/>
      <c r="K91" s="51"/>
      <c r="L91" s="51"/>
      <c r="M91" s="51"/>
      <c r="N91" s="51"/>
      <c r="O91" s="51"/>
    </row>
    <row r="92">
      <c r="A92" s="51"/>
      <c r="B92" s="51"/>
      <c r="C92" s="51"/>
      <c r="D92" s="51"/>
      <c r="E92" s="51"/>
      <c r="F92" s="51"/>
      <c r="G92" s="51"/>
      <c r="H92" s="51"/>
      <c r="I92" s="51"/>
      <c r="J92" s="51"/>
      <c r="K92" s="51"/>
      <c r="L92" s="51"/>
      <c r="M92" s="51"/>
      <c r="N92" s="51"/>
      <c r="O92" s="51"/>
    </row>
    <row r="93">
      <c r="A93" s="51"/>
      <c r="B93" s="51"/>
      <c r="C93" s="51"/>
      <c r="D93" s="51"/>
      <c r="E93" s="51"/>
      <c r="F93" s="51"/>
      <c r="G93" s="51"/>
      <c r="H93" s="51"/>
      <c r="I93" s="51"/>
      <c r="J93" s="51"/>
      <c r="K93" s="51"/>
      <c r="L93" s="51"/>
      <c r="M93" s="51"/>
      <c r="N93" s="51"/>
      <c r="O93" s="51"/>
    </row>
    <row r="94">
      <c r="A94" s="51"/>
      <c r="B94" s="51"/>
      <c r="C94" s="51"/>
      <c r="D94" s="51"/>
      <c r="E94" s="51"/>
      <c r="F94" s="51"/>
      <c r="G94" s="51"/>
      <c r="H94" s="51"/>
      <c r="I94" s="51"/>
      <c r="J94" s="51"/>
      <c r="K94" s="51"/>
      <c r="L94" s="51"/>
      <c r="M94" s="51"/>
      <c r="N94" s="51"/>
      <c r="O94" s="51"/>
    </row>
    <row r="95">
      <c r="A95" s="51"/>
      <c r="B95" s="51"/>
      <c r="C95" s="51"/>
      <c r="D95" s="51"/>
      <c r="E95" s="51"/>
      <c r="F95" s="51"/>
      <c r="G95" s="51"/>
      <c r="H95" s="51"/>
      <c r="I95" s="51"/>
      <c r="J95" s="51"/>
      <c r="K95" s="51"/>
      <c r="L95" s="51"/>
      <c r="M95" s="51"/>
      <c r="N95" s="51"/>
      <c r="O95" s="51"/>
    </row>
    <row r="96">
      <c r="A96" s="51"/>
      <c r="B96" s="51"/>
      <c r="C96" s="51"/>
      <c r="D96" s="51"/>
      <c r="E96" s="51"/>
      <c r="F96" s="51"/>
      <c r="G96" s="51"/>
      <c r="H96" s="51"/>
      <c r="I96" s="51"/>
      <c r="J96" s="51"/>
      <c r="K96" s="51"/>
      <c r="L96" s="51"/>
      <c r="M96" s="51"/>
      <c r="N96" s="51"/>
      <c r="O96" s="51"/>
    </row>
    <row r="97">
      <c r="A97" s="51"/>
      <c r="B97" s="51"/>
      <c r="C97" s="51"/>
      <c r="D97" s="51"/>
      <c r="E97" s="51"/>
      <c r="F97" s="51"/>
      <c r="G97" s="51"/>
      <c r="H97" s="51"/>
      <c r="I97" s="51"/>
      <c r="J97" s="51"/>
      <c r="K97" s="51"/>
      <c r="L97" s="51"/>
      <c r="M97" s="51"/>
      <c r="N97" s="51"/>
      <c r="O97" s="51"/>
    </row>
    <row r="98">
      <c r="A98" s="51"/>
      <c r="B98" s="51"/>
      <c r="C98" s="51"/>
      <c r="D98" s="51"/>
      <c r="E98" s="51"/>
      <c r="F98" s="51"/>
      <c r="G98" s="51"/>
      <c r="H98" s="51"/>
      <c r="I98" s="51"/>
      <c r="J98" s="51"/>
      <c r="K98" s="51"/>
      <c r="L98" s="51"/>
      <c r="M98" s="51"/>
      <c r="N98" s="51"/>
      <c r="O98" s="51"/>
    </row>
    <row r="99">
      <c r="A99" s="51"/>
      <c r="B99" s="51"/>
      <c r="C99" s="51"/>
      <c r="D99" s="51"/>
      <c r="E99" s="51"/>
      <c r="F99" s="51"/>
      <c r="G99" s="51"/>
      <c r="H99" s="51"/>
      <c r="I99" s="51"/>
      <c r="J99" s="51"/>
      <c r="K99" s="51"/>
      <c r="L99" s="51"/>
      <c r="M99" s="51"/>
      <c r="N99" s="51"/>
      <c r="O99" s="51"/>
    </row>
    <row r="100">
      <c r="A100" s="51"/>
      <c r="B100" s="51"/>
      <c r="C100" s="51"/>
      <c r="D100" s="51"/>
      <c r="E100" s="51"/>
      <c r="F100" s="51"/>
      <c r="G100" s="51"/>
      <c r="H100" s="51"/>
      <c r="I100" s="51"/>
      <c r="J100" s="51"/>
      <c r="K100" s="51"/>
      <c r="L100" s="51"/>
      <c r="M100" s="51"/>
      <c r="N100" s="51"/>
      <c r="O100" s="51"/>
    </row>
    <row r="101">
      <c r="A101" s="51"/>
      <c r="B101" s="51"/>
      <c r="C101" s="51"/>
      <c r="D101" s="51"/>
      <c r="E101" s="51"/>
      <c r="F101" s="51"/>
      <c r="G101" s="51"/>
      <c r="H101" s="51"/>
      <c r="I101" s="51"/>
      <c r="J101" s="51"/>
      <c r="K101" s="51"/>
      <c r="L101" s="51"/>
      <c r="M101" s="51"/>
      <c r="N101" s="51"/>
      <c r="O101" s="51"/>
    </row>
    <row r="102">
      <c r="A102" s="51"/>
      <c r="B102" s="51"/>
      <c r="C102" s="51"/>
      <c r="D102" s="51"/>
      <c r="E102" s="51"/>
      <c r="F102" s="51"/>
      <c r="G102" s="51"/>
      <c r="H102" s="51"/>
      <c r="I102" s="51"/>
      <c r="J102" s="51"/>
      <c r="K102" s="51"/>
      <c r="L102" s="51"/>
      <c r="M102" s="51"/>
      <c r="N102" s="51"/>
      <c r="O102" s="51"/>
    </row>
    <row r="103">
      <c r="A103" s="51"/>
      <c r="B103" s="51"/>
      <c r="C103" s="51"/>
      <c r="D103" s="51"/>
      <c r="E103" s="51"/>
      <c r="F103" s="51"/>
      <c r="G103" s="51"/>
      <c r="H103" s="51"/>
      <c r="I103" s="51"/>
      <c r="J103" s="51"/>
      <c r="K103" s="51"/>
      <c r="L103" s="51"/>
      <c r="M103" s="51"/>
      <c r="N103" s="51"/>
      <c r="O103" s="51"/>
    </row>
    <row r="104">
      <c r="A104" s="51"/>
      <c r="B104" s="51"/>
      <c r="C104" s="51"/>
      <c r="D104" s="51"/>
      <c r="E104" s="51"/>
      <c r="F104" s="51"/>
      <c r="G104" s="51"/>
      <c r="H104" s="51"/>
      <c r="I104" s="51"/>
      <c r="J104" s="51"/>
      <c r="K104" s="51"/>
      <c r="L104" s="51"/>
      <c r="M104" s="51"/>
      <c r="N104" s="51"/>
      <c r="O104" s="51"/>
    </row>
    <row r="105">
      <c r="A105" s="51"/>
      <c r="B105" s="51"/>
      <c r="C105" s="51"/>
      <c r="D105" s="51"/>
      <c r="E105" s="51"/>
      <c r="F105" s="51"/>
      <c r="G105" s="51"/>
      <c r="H105" s="51"/>
      <c r="I105" s="51"/>
      <c r="J105" s="51"/>
      <c r="K105" s="51"/>
      <c r="L105" s="51"/>
      <c r="M105" s="51"/>
      <c r="N105" s="51"/>
      <c r="O105" s="51"/>
    </row>
    <row r="106">
      <c r="A106" s="51"/>
      <c r="B106" s="51"/>
      <c r="C106" s="51"/>
      <c r="D106" s="51"/>
      <c r="E106" s="51"/>
      <c r="F106" s="51"/>
      <c r="G106" s="51"/>
      <c r="H106" s="51"/>
      <c r="I106" s="51"/>
      <c r="J106" s="51"/>
      <c r="K106" s="51"/>
      <c r="L106" s="51"/>
      <c r="M106" s="51"/>
      <c r="N106" s="51"/>
      <c r="O106" s="51"/>
    </row>
    <row r="107">
      <c r="A107" s="51"/>
      <c r="B107" s="51"/>
      <c r="C107" s="51"/>
      <c r="D107" s="51"/>
      <c r="E107" s="51"/>
      <c r="F107" s="51"/>
      <c r="G107" s="51"/>
      <c r="H107" s="51"/>
      <c r="I107" s="51"/>
      <c r="J107" s="51"/>
      <c r="K107" s="51"/>
      <c r="L107" s="51"/>
      <c r="M107" s="51"/>
      <c r="N107" s="51"/>
      <c r="O107" s="51"/>
    </row>
    <row r="108">
      <c r="A108" s="51"/>
      <c r="B108" s="51"/>
      <c r="C108" s="51"/>
      <c r="D108" s="51"/>
      <c r="E108" s="51"/>
      <c r="F108" s="51"/>
      <c r="G108" s="51"/>
      <c r="H108" s="51"/>
      <c r="I108" s="51"/>
      <c r="J108" s="51"/>
      <c r="K108" s="51"/>
      <c r="L108" s="51"/>
      <c r="M108" s="51"/>
      <c r="N108" s="51"/>
      <c r="O108" s="51"/>
    </row>
    <row r="109">
      <c r="A109" s="51"/>
      <c r="B109" s="51"/>
      <c r="C109" s="51"/>
      <c r="D109" s="51"/>
      <c r="E109" s="51"/>
      <c r="F109" s="51"/>
      <c r="G109" s="51"/>
      <c r="H109" s="51"/>
      <c r="I109" s="51"/>
      <c r="J109" s="51"/>
      <c r="K109" s="51"/>
      <c r="L109" s="51"/>
      <c r="M109" s="51"/>
      <c r="N109" s="51"/>
      <c r="O109" s="51"/>
    </row>
    <row r="110">
      <c r="A110" s="51"/>
      <c r="B110" s="51"/>
      <c r="C110" s="51"/>
      <c r="D110" s="51"/>
      <c r="E110" s="51"/>
      <c r="F110" s="51"/>
      <c r="G110" s="51"/>
      <c r="H110" s="51"/>
      <c r="I110" s="51"/>
      <c r="J110" s="51"/>
      <c r="K110" s="51"/>
      <c r="L110" s="51"/>
      <c r="M110" s="51"/>
      <c r="N110" s="51"/>
      <c r="O110" s="51"/>
    </row>
    <row r="111">
      <c r="A111" s="51"/>
      <c r="B111" s="51"/>
      <c r="C111" s="51"/>
      <c r="D111" s="51"/>
      <c r="E111" s="51"/>
      <c r="F111" s="51"/>
      <c r="G111" s="51"/>
      <c r="H111" s="51"/>
      <c r="I111" s="51"/>
      <c r="J111" s="51"/>
      <c r="K111" s="51"/>
      <c r="L111" s="51"/>
      <c r="M111" s="51"/>
      <c r="N111" s="51"/>
      <c r="O111" s="51"/>
    </row>
    <row r="112">
      <c r="A112" s="51"/>
      <c r="B112" s="51"/>
      <c r="C112" s="51"/>
      <c r="D112" s="51"/>
      <c r="E112" s="51"/>
      <c r="F112" s="51"/>
      <c r="G112" s="51"/>
      <c r="H112" s="51"/>
      <c r="I112" s="51"/>
      <c r="J112" s="51"/>
      <c r="K112" s="51"/>
      <c r="L112" s="51"/>
      <c r="M112" s="51"/>
      <c r="N112" s="51"/>
      <c r="O112" s="51"/>
    </row>
    <row r="113">
      <c r="A113" s="51"/>
      <c r="B113" s="51"/>
      <c r="C113" s="51"/>
      <c r="D113" s="51"/>
      <c r="E113" s="51"/>
      <c r="F113" s="51"/>
      <c r="G113" s="51"/>
      <c r="H113" s="51"/>
      <c r="I113" s="51"/>
      <c r="J113" s="51"/>
      <c r="K113" s="51"/>
      <c r="L113" s="51"/>
      <c r="M113" s="51"/>
      <c r="N113" s="51"/>
      <c r="O113" s="51"/>
    </row>
    <row r="114">
      <c r="A114" s="51"/>
      <c r="B114" s="51"/>
      <c r="C114" s="51"/>
      <c r="D114" s="51"/>
      <c r="E114" s="51"/>
      <c r="F114" s="51"/>
      <c r="G114" s="51"/>
      <c r="H114" s="51"/>
      <c r="I114" s="51"/>
      <c r="J114" s="51"/>
      <c r="K114" s="51"/>
      <c r="L114" s="51"/>
      <c r="M114" s="51"/>
      <c r="N114" s="51"/>
      <c r="O114" s="51"/>
    </row>
    <row r="115">
      <c r="A115" s="51"/>
      <c r="B115" s="51"/>
      <c r="C115" s="51"/>
      <c r="D115" s="51"/>
      <c r="E115" s="51"/>
      <c r="F115" s="51"/>
      <c r="G115" s="51"/>
      <c r="H115" s="51"/>
      <c r="I115" s="51"/>
      <c r="J115" s="51"/>
      <c r="K115" s="51"/>
      <c r="L115" s="51"/>
      <c r="M115" s="51"/>
      <c r="N115" s="51"/>
      <c r="O115" s="51"/>
    </row>
    <row r="116">
      <c r="A116" s="51"/>
      <c r="B116" s="51"/>
      <c r="C116" s="51"/>
      <c r="D116" s="51"/>
      <c r="E116" s="51"/>
      <c r="F116" s="51"/>
      <c r="G116" s="51"/>
      <c r="H116" s="51"/>
      <c r="I116" s="51"/>
      <c r="J116" s="51"/>
      <c r="K116" s="51"/>
      <c r="L116" s="51"/>
      <c r="M116" s="51"/>
      <c r="N116" s="51"/>
      <c r="O116" s="51"/>
    </row>
    <row r="117">
      <c r="A117" s="51"/>
      <c r="B117" s="51"/>
      <c r="C117" s="51"/>
      <c r="D117" s="51"/>
      <c r="E117" s="51"/>
      <c r="F117" s="51"/>
      <c r="G117" s="51"/>
      <c r="H117" s="51"/>
      <c r="I117" s="51"/>
      <c r="J117" s="51"/>
      <c r="K117" s="51"/>
      <c r="L117" s="51"/>
      <c r="M117" s="51"/>
      <c r="N117" s="51"/>
      <c r="O117" s="51"/>
    </row>
    <row r="118">
      <c r="A118" s="51"/>
      <c r="B118" s="51"/>
      <c r="C118" s="51"/>
      <c r="D118" s="51"/>
      <c r="E118" s="51"/>
      <c r="F118" s="51"/>
      <c r="G118" s="51"/>
      <c r="H118" s="51"/>
      <c r="I118" s="51"/>
      <c r="J118" s="51"/>
      <c r="K118" s="51"/>
      <c r="L118" s="51"/>
      <c r="M118" s="51"/>
      <c r="N118" s="51"/>
      <c r="O118" s="51"/>
    </row>
    <row r="119">
      <c r="A119" s="51"/>
      <c r="B119" s="51"/>
      <c r="C119" s="51"/>
      <c r="D119" s="51"/>
      <c r="E119" s="51"/>
      <c r="F119" s="51"/>
      <c r="G119" s="51"/>
      <c r="H119" s="51"/>
      <c r="I119" s="51"/>
      <c r="J119" s="51"/>
      <c r="K119" s="51"/>
      <c r="L119" s="51"/>
      <c r="M119" s="51"/>
      <c r="N119" s="51"/>
      <c r="O119" s="51"/>
    </row>
    <row r="120">
      <c r="A120" s="51"/>
      <c r="B120" s="51"/>
      <c r="C120" s="51"/>
      <c r="D120" s="51"/>
      <c r="E120" s="51"/>
      <c r="F120" s="51"/>
      <c r="G120" s="51"/>
      <c r="H120" s="51"/>
      <c r="I120" s="51"/>
      <c r="J120" s="51"/>
      <c r="K120" s="51"/>
      <c r="L120" s="51"/>
      <c r="M120" s="51"/>
      <c r="N120" s="51"/>
      <c r="O120" s="51"/>
    </row>
    <row r="121">
      <c r="A121" s="51"/>
      <c r="B121" s="51"/>
      <c r="C121" s="51"/>
      <c r="D121" s="51"/>
      <c r="E121" s="51"/>
      <c r="F121" s="51"/>
      <c r="G121" s="51"/>
      <c r="H121" s="51"/>
      <c r="I121" s="51"/>
      <c r="J121" s="51"/>
      <c r="K121" s="51"/>
      <c r="L121" s="51"/>
      <c r="M121" s="51"/>
      <c r="N121" s="51"/>
      <c r="O121" s="51"/>
    </row>
    <row r="122">
      <c r="A122" s="51"/>
      <c r="B122" s="51"/>
      <c r="C122" s="51"/>
      <c r="D122" s="51"/>
      <c r="E122" s="51"/>
      <c r="F122" s="51"/>
      <c r="G122" s="51"/>
      <c r="H122" s="51"/>
      <c r="I122" s="51"/>
      <c r="J122" s="51"/>
      <c r="K122" s="51"/>
      <c r="L122" s="51"/>
      <c r="M122" s="51"/>
      <c r="N122" s="51"/>
      <c r="O122" s="51"/>
    </row>
    <row r="123">
      <c r="A123" s="51"/>
      <c r="B123" s="51"/>
      <c r="C123" s="51"/>
      <c r="D123" s="51"/>
      <c r="E123" s="51"/>
      <c r="F123" s="51"/>
      <c r="G123" s="51"/>
      <c r="H123" s="51"/>
      <c r="I123" s="51"/>
      <c r="J123" s="51"/>
      <c r="K123" s="51"/>
      <c r="L123" s="51"/>
      <c r="M123" s="51"/>
      <c r="N123" s="51"/>
      <c r="O123" s="51"/>
    </row>
    <row r="124">
      <c r="A124" s="51"/>
      <c r="B124" s="51"/>
      <c r="C124" s="51"/>
      <c r="D124" s="51"/>
      <c r="E124" s="51"/>
      <c r="F124" s="51"/>
      <c r="G124" s="51"/>
      <c r="H124" s="51"/>
      <c r="I124" s="51"/>
      <c r="J124" s="51"/>
      <c r="K124" s="51"/>
      <c r="L124" s="51"/>
      <c r="M124" s="51"/>
      <c r="N124" s="51"/>
      <c r="O124" s="51"/>
    </row>
    <row r="125">
      <c r="A125" s="51"/>
      <c r="B125" s="51"/>
      <c r="C125" s="51"/>
      <c r="D125" s="51"/>
      <c r="E125" s="51"/>
      <c r="F125" s="51"/>
      <c r="G125" s="51"/>
      <c r="H125" s="51"/>
      <c r="I125" s="51"/>
      <c r="J125" s="51"/>
      <c r="K125" s="51"/>
      <c r="L125" s="51"/>
      <c r="M125" s="51"/>
      <c r="N125" s="51"/>
      <c r="O125" s="51"/>
    </row>
    <row r="126">
      <c r="A126" s="51"/>
      <c r="B126" s="51"/>
      <c r="C126" s="51"/>
      <c r="D126" s="51"/>
      <c r="E126" s="51"/>
      <c r="F126" s="51"/>
      <c r="G126" s="51"/>
      <c r="H126" s="51"/>
      <c r="I126" s="51"/>
      <c r="J126" s="51"/>
      <c r="K126" s="51"/>
      <c r="L126" s="51"/>
      <c r="M126" s="51"/>
      <c r="N126" s="51"/>
      <c r="O126" s="51"/>
    </row>
    <row r="127">
      <c r="A127" s="51"/>
      <c r="B127" s="51"/>
      <c r="C127" s="51"/>
      <c r="D127" s="51"/>
      <c r="E127" s="51"/>
      <c r="F127" s="51"/>
      <c r="G127" s="51"/>
      <c r="H127" s="51"/>
      <c r="I127" s="51"/>
      <c r="J127" s="51"/>
      <c r="K127" s="51"/>
      <c r="L127" s="51"/>
      <c r="M127" s="51"/>
      <c r="N127" s="51"/>
      <c r="O127" s="51"/>
    </row>
    <row r="128">
      <c r="A128" s="51"/>
      <c r="B128" s="51"/>
      <c r="C128" s="51"/>
      <c r="D128" s="51"/>
      <c r="E128" s="51"/>
      <c r="F128" s="51"/>
      <c r="G128" s="51"/>
      <c r="H128" s="51"/>
      <c r="I128" s="51"/>
      <c r="J128" s="51"/>
      <c r="K128" s="51"/>
      <c r="L128" s="51"/>
      <c r="M128" s="51"/>
      <c r="N128" s="51"/>
      <c r="O128" s="51"/>
    </row>
    <row r="129">
      <c r="A129" s="51"/>
      <c r="B129" s="51"/>
      <c r="C129" s="51"/>
      <c r="D129" s="51"/>
      <c r="E129" s="51"/>
      <c r="F129" s="51"/>
      <c r="G129" s="51"/>
      <c r="H129" s="51"/>
      <c r="I129" s="51"/>
      <c r="J129" s="51"/>
      <c r="K129" s="51"/>
      <c r="L129" s="51"/>
      <c r="M129" s="51"/>
      <c r="N129" s="51"/>
      <c r="O129" s="51"/>
    </row>
    <row r="130">
      <c r="A130" s="51"/>
      <c r="B130" s="51"/>
      <c r="C130" s="51"/>
      <c r="D130" s="51"/>
      <c r="E130" s="51"/>
      <c r="F130" s="51"/>
      <c r="G130" s="51"/>
      <c r="H130" s="51"/>
      <c r="I130" s="51"/>
      <c r="J130" s="51"/>
      <c r="K130" s="51"/>
      <c r="L130" s="51"/>
      <c r="M130" s="51"/>
      <c r="N130" s="51"/>
      <c r="O130" s="51"/>
    </row>
    <row r="131">
      <c r="A131" s="51"/>
      <c r="B131" s="51"/>
      <c r="C131" s="51"/>
      <c r="D131" s="51"/>
      <c r="E131" s="51"/>
      <c r="F131" s="51"/>
      <c r="G131" s="51"/>
      <c r="H131" s="51"/>
      <c r="I131" s="51"/>
      <c r="J131" s="51"/>
      <c r="K131" s="51"/>
      <c r="L131" s="51"/>
      <c r="M131" s="51"/>
      <c r="N131" s="51"/>
      <c r="O131" s="51"/>
    </row>
    <row r="132">
      <c r="A132" s="51"/>
      <c r="B132" s="51"/>
      <c r="C132" s="51"/>
      <c r="D132" s="51"/>
      <c r="E132" s="51"/>
      <c r="F132" s="51"/>
      <c r="G132" s="51"/>
      <c r="H132" s="51"/>
      <c r="I132" s="51"/>
      <c r="J132" s="51"/>
      <c r="K132" s="51"/>
      <c r="L132" s="51"/>
      <c r="M132" s="51"/>
      <c r="N132" s="51"/>
      <c r="O132" s="51"/>
    </row>
    <row r="133">
      <c r="A133" s="51"/>
      <c r="B133" s="51"/>
      <c r="C133" s="51"/>
      <c r="D133" s="51"/>
      <c r="E133" s="51"/>
      <c r="F133" s="51"/>
      <c r="G133" s="51"/>
      <c r="H133" s="51"/>
      <c r="I133" s="51"/>
      <c r="J133" s="51"/>
      <c r="K133" s="51"/>
      <c r="L133" s="51"/>
      <c r="M133" s="51"/>
      <c r="N133" s="51"/>
      <c r="O133" s="51"/>
    </row>
    <row r="134">
      <c r="A134" s="51"/>
      <c r="B134" s="51"/>
      <c r="C134" s="51"/>
      <c r="D134" s="51"/>
      <c r="E134" s="51"/>
      <c r="F134" s="51"/>
      <c r="G134" s="51"/>
      <c r="H134" s="51"/>
      <c r="I134" s="51"/>
      <c r="J134" s="51"/>
      <c r="K134" s="51"/>
      <c r="L134" s="51"/>
      <c r="M134" s="51"/>
      <c r="N134" s="51"/>
      <c r="O134" s="51"/>
    </row>
    <row r="135">
      <c r="A135" s="51"/>
      <c r="B135" s="51"/>
      <c r="C135" s="51"/>
      <c r="D135" s="51"/>
      <c r="E135" s="51"/>
      <c r="F135" s="51"/>
      <c r="G135" s="51"/>
      <c r="H135" s="51"/>
      <c r="I135" s="51"/>
      <c r="J135" s="51"/>
      <c r="K135" s="51"/>
      <c r="L135" s="51"/>
      <c r="M135" s="51"/>
      <c r="N135" s="51"/>
      <c r="O135" s="51"/>
    </row>
    <row r="136">
      <c r="A136" s="51"/>
      <c r="B136" s="51"/>
      <c r="C136" s="51"/>
      <c r="D136" s="51"/>
      <c r="E136" s="51"/>
      <c r="F136" s="51"/>
      <c r="G136" s="51"/>
      <c r="H136" s="51"/>
      <c r="I136" s="51"/>
      <c r="J136" s="51"/>
      <c r="K136" s="51"/>
      <c r="L136" s="51"/>
      <c r="M136" s="51"/>
      <c r="N136" s="51"/>
      <c r="O136" s="51"/>
    </row>
    <row r="137">
      <c r="A137" s="51"/>
      <c r="B137" s="51"/>
      <c r="C137" s="51"/>
      <c r="D137" s="51"/>
      <c r="E137" s="51"/>
      <c r="F137" s="51"/>
      <c r="G137" s="51"/>
      <c r="H137" s="51"/>
      <c r="I137" s="51"/>
      <c r="J137" s="51"/>
      <c r="K137" s="51"/>
      <c r="L137" s="51"/>
      <c r="M137" s="51"/>
      <c r="N137" s="51"/>
      <c r="O137" s="51"/>
    </row>
    <row r="138">
      <c r="A138" s="51"/>
      <c r="B138" s="51"/>
      <c r="C138" s="51"/>
      <c r="D138" s="51"/>
      <c r="E138" s="51"/>
      <c r="F138" s="51"/>
      <c r="G138" s="51"/>
      <c r="H138" s="51"/>
      <c r="I138" s="51"/>
      <c r="J138" s="51"/>
      <c r="K138" s="51"/>
      <c r="L138" s="51"/>
      <c r="M138" s="51"/>
      <c r="N138" s="51"/>
      <c r="O138" s="51"/>
    </row>
    <row r="139">
      <c r="A139" s="51"/>
      <c r="B139" s="51"/>
      <c r="C139" s="51"/>
      <c r="D139" s="51"/>
      <c r="E139" s="51"/>
      <c r="F139" s="51"/>
      <c r="G139" s="51"/>
      <c r="H139" s="51"/>
      <c r="I139" s="51"/>
      <c r="J139" s="51"/>
      <c r="K139" s="51"/>
      <c r="L139" s="51"/>
      <c r="M139" s="51"/>
      <c r="N139" s="51"/>
      <c r="O139" s="51"/>
    </row>
    <row r="140">
      <c r="A140" s="51"/>
      <c r="B140" s="51"/>
      <c r="C140" s="51"/>
      <c r="D140" s="51"/>
      <c r="E140" s="51"/>
      <c r="F140" s="51"/>
      <c r="G140" s="51"/>
      <c r="H140" s="51"/>
      <c r="I140" s="51"/>
      <c r="J140" s="51"/>
      <c r="K140" s="51"/>
      <c r="L140" s="51"/>
      <c r="M140" s="51"/>
      <c r="N140" s="51"/>
      <c r="O140" s="51"/>
    </row>
    <row r="141">
      <c r="A141" s="51"/>
      <c r="B141" s="51"/>
      <c r="C141" s="51"/>
      <c r="D141" s="51"/>
      <c r="E141" s="51"/>
      <c r="F141" s="51"/>
      <c r="G141" s="51"/>
      <c r="H141" s="51"/>
      <c r="I141" s="51"/>
      <c r="J141" s="51"/>
      <c r="K141" s="51"/>
      <c r="L141" s="51"/>
      <c r="M141" s="51"/>
      <c r="N141" s="51"/>
      <c r="O141" s="51"/>
    </row>
    <row r="142">
      <c r="A142" s="51"/>
      <c r="B142" s="51"/>
      <c r="C142" s="51"/>
      <c r="D142" s="51"/>
      <c r="E142" s="51"/>
      <c r="F142" s="51"/>
      <c r="G142" s="51"/>
      <c r="H142" s="51"/>
      <c r="I142" s="51"/>
      <c r="J142" s="51"/>
      <c r="K142" s="51"/>
      <c r="L142" s="51"/>
      <c r="M142" s="51"/>
      <c r="N142" s="51"/>
      <c r="O142" s="51"/>
    </row>
    <row r="143">
      <c r="A143" s="51"/>
      <c r="B143" s="51"/>
      <c r="C143" s="51"/>
      <c r="D143" s="51"/>
      <c r="E143" s="51"/>
      <c r="F143" s="51"/>
      <c r="G143" s="51"/>
      <c r="H143" s="51"/>
      <c r="I143" s="51"/>
      <c r="J143" s="51"/>
      <c r="K143" s="51"/>
      <c r="L143" s="51"/>
      <c r="M143" s="51"/>
      <c r="N143" s="51"/>
      <c r="O143" s="51"/>
    </row>
    <row r="144">
      <c r="A144" s="51"/>
      <c r="B144" s="51"/>
      <c r="C144" s="51"/>
      <c r="D144" s="51"/>
      <c r="E144" s="51"/>
      <c r="F144" s="51"/>
      <c r="G144" s="51"/>
      <c r="H144" s="51"/>
      <c r="I144" s="51"/>
      <c r="J144" s="51"/>
      <c r="K144" s="51"/>
      <c r="L144" s="51"/>
      <c r="M144" s="51"/>
      <c r="N144" s="51"/>
      <c r="O144" s="51"/>
    </row>
    <row r="145">
      <c r="A145" s="51"/>
      <c r="B145" s="51"/>
      <c r="C145" s="51"/>
      <c r="D145" s="51"/>
      <c r="E145" s="51"/>
      <c r="F145" s="51"/>
      <c r="G145" s="51"/>
      <c r="H145" s="51"/>
      <c r="I145" s="51"/>
      <c r="J145" s="51"/>
      <c r="K145" s="51"/>
      <c r="L145" s="51"/>
      <c r="M145" s="51"/>
      <c r="N145" s="51"/>
      <c r="O145" s="51"/>
    </row>
    <row r="146">
      <c r="A146" s="51"/>
      <c r="B146" s="51"/>
      <c r="C146" s="51"/>
      <c r="D146" s="51"/>
      <c r="E146" s="51"/>
      <c r="F146" s="51"/>
      <c r="G146" s="51"/>
      <c r="H146" s="51"/>
      <c r="I146" s="51"/>
      <c r="J146" s="51"/>
      <c r="K146" s="51"/>
      <c r="L146" s="51"/>
      <c r="M146" s="51"/>
      <c r="N146" s="51"/>
      <c r="O146" s="51"/>
    </row>
    <row r="147">
      <c r="A147" s="51"/>
      <c r="B147" s="51"/>
      <c r="C147" s="51"/>
      <c r="D147" s="51"/>
      <c r="E147" s="51"/>
      <c r="F147" s="51"/>
      <c r="G147" s="51"/>
      <c r="H147" s="51"/>
      <c r="I147" s="51"/>
      <c r="J147" s="51"/>
      <c r="K147" s="51"/>
      <c r="L147" s="51"/>
      <c r="M147" s="51"/>
      <c r="N147" s="51"/>
      <c r="O147" s="51"/>
    </row>
    <row r="148">
      <c r="A148" s="51"/>
      <c r="B148" s="51"/>
      <c r="C148" s="51"/>
      <c r="D148" s="51"/>
      <c r="E148" s="51"/>
      <c r="F148" s="51"/>
      <c r="G148" s="51"/>
      <c r="H148" s="51"/>
      <c r="I148" s="51"/>
      <c r="J148" s="51"/>
      <c r="K148" s="51"/>
      <c r="L148" s="51"/>
      <c r="M148" s="51"/>
      <c r="N148" s="51"/>
      <c r="O148" s="51"/>
    </row>
    <row r="149">
      <c r="A149" s="51"/>
      <c r="B149" s="51"/>
      <c r="C149" s="51"/>
      <c r="D149" s="51"/>
      <c r="E149" s="51"/>
      <c r="F149" s="51"/>
      <c r="G149" s="51"/>
      <c r="H149" s="51"/>
      <c r="I149" s="51"/>
      <c r="J149" s="51"/>
      <c r="K149" s="51"/>
      <c r="L149" s="51"/>
      <c r="M149" s="51"/>
      <c r="N149" s="51"/>
      <c r="O149" s="51"/>
    </row>
    <row r="150">
      <c r="A150" s="51"/>
      <c r="B150" s="51"/>
      <c r="C150" s="51"/>
      <c r="D150" s="51"/>
      <c r="E150" s="51"/>
      <c r="F150" s="51"/>
      <c r="G150" s="51"/>
      <c r="H150" s="51"/>
      <c r="I150" s="51"/>
      <c r="J150" s="51"/>
      <c r="K150" s="51"/>
      <c r="L150" s="51"/>
      <c r="M150" s="51"/>
      <c r="N150" s="51"/>
      <c r="O150" s="51"/>
    </row>
    <row r="151">
      <c r="A151" s="51"/>
      <c r="B151" s="51"/>
      <c r="C151" s="51"/>
      <c r="D151" s="51"/>
      <c r="E151" s="51"/>
      <c r="F151" s="51"/>
      <c r="G151" s="51"/>
      <c r="H151" s="51"/>
      <c r="I151" s="51"/>
      <c r="J151" s="51"/>
      <c r="K151" s="51"/>
      <c r="L151" s="51"/>
      <c r="M151" s="51"/>
      <c r="N151" s="51"/>
      <c r="O151" s="51"/>
    </row>
    <row r="152">
      <c r="A152" s="51"/>
      <c r="B152" s="51"/>
      <c r="C152" s="51"/>
      <c r="D152" s="51"/>
      <c r="E152" s="51"/>
      <c r="F152" s="51"/>
      <c r="G152" s="51"/>
      <c r="H152" s="51"/>
      <c r="I152" s="51"/>
      <c r="J152" s="51"/>
      <c r="K152" s="51"/>
      <c r="L152" s="51"/>
      <c r="M152" s="51"/>
      <c r="N152" s="51"/>
      <c r="O152" s="51"/>
    </row>
    <row r="153">
      <c r="A153" s="51"/>
      <c r="B153" s="51"/>
      <c r="C153" s="51"/>
      <c r="D153" s="51"/>
      <c r="E153" s="51"/>
      <c r="F153" s="51"/>
      <c r="G153" s="51"/>
      <c r="H153" s="51"/>
      <c r="I153" s="51"/>
      <c r="J153" s="51"/>
      <c r="K153" s="51"/>
      <c r="L153" s="51"/>
      <c r="M153" s="51"/>
      <c r="N153" s="51"/>
      <c r="O153" s="51"/>
    </row>
    <row r="154">
      <c r="A154" s="51"/>
      <c r="B154" s="51"/>
      <c r="C154" s="51"/>
      <c r="D154" s="51"/>
      <c r="E154" s="51"/>
      <c r="F154" s="51"/>
      <c r="G154" s="51"/>
      <c r="H154" s="51"/>
      <c r="I154" s="51"/>
      <c r="J154" s="51"/>
      <c r="K154" s="51"/>
      <c r="L154" s="51"/>
      <c r="M154" s="51"/>
      <c r="N154" s="51"/>
      <c r="O154" s="51"/>
    </row>
    <row r="155">
      <c r="A155" s="51"/>
      <c r="B155" s="51"/>
      <c r="C155" s="51"/>
      <c r="D155" s="51"/>
      <c r="E155" s="51"/>
      <c r="F155" s="51"/>
      <c r="G155" s="51"/>
      <c r="H155" s="51"/>
      <c r="I155" s="51"/>
      <c r="J155" s="51"/>
      <c r="K155" s="51"/>
      <c r="L155" s="51"/>
      <c r="M155" s="51"/>
      <c r="N155" s="51"/>
      <c r="O155" s="51"/>
    </row>
    <row r="156">
      <c r="A156" s="51"/>
      <c r="B156" s="51"/>
      <c r="C156" s="51"/>
      <c r="D156" s="51"/>
      <c r="E156" s="51"/>
      <c r="F156" s="51"/>
      <c r="G156" s="51"/>
      <c r="H156" s="51"/>
      <c r="I156" s="51"/>
      <c r="J156" s="51"/>
      <c r="K156" s="51"/>
      <c r="L156" s="51"/>
      <c r="M156" s="51"/>
      <c r="N156" s="51"/>
      <c r="O156" s="51"/>
    </row>
    <row r="157">
      <c r="A157" s="51"/>
      <c r="B157" s="51"/>
      <c r="C157" s="51"/>
      <c r="D157" s="51"/>
      <c r="E157" s="51"/>
      <c r="F157" s="51"/>
      <c r="G157" s="51"/>
      <c r="H157" s="51"/>
      <c r="I157" s="51"/>
      <c r="J157" s="51"/>
      <c r="K157" s="51"/>
      <c r="L157" s="51"/>
      <c r="M157" s="51"/>
      <c r="N157" s="51"/>
      <c r="O157" s="51"/>
    </row>
    <row r="158">
      <c r="A158" s="51"/>
      <c r="B158" s="51"/>
      <c r="C158" s="51"/>
      <c r="D158" s="51"/>
      <c r="E158" s="51"/>
      <c r="F158" s="51"/>
      <c r="G158" s="51"/>
      <c r="H158" s="51"/>
      <c r="I158" s="51"/>
      <c r="J158" s="51"/>
      <c r="K158" s="51"/>
      <c r="L158" s="51"/>
      <c r="M158" s="51"/>
      <c r="N158" s="51"/>
      <c r="O158" s="51"/>
    </row>
    <row r="159">
      <c r="A159" s="51"/>
      <c r="B159" s="51"/>
      <c r="C159" s="51"/>
      <c r="D159" s="51"/>
      <c r="E159" s="51"/>
      <c r="F159" s="51"/>
      <c r="G159" s="51"/>
      <c r="H159" s="51"/>
      <c r="I159" s="51"/>
      <c r="J159" s="51"/>
      <c r="K159" s="51"/>
      <c r="L159" s="51"/>
      <c r="M159" s="51"/>
      <c r="N159" s="51"/>
      <c r="O159" s="51"/>
    </row>
    <row r="160">
      <c r="A160" s="51"/>
      <c r="B160" s="51"/>
      <c r="C160" s="51"/>
      <c r="D160" s="51"/>
      <c r="E160" s="51"/>
      <c r="F160" s="51"/>
      <c r="G160" s="51"/>
      <c r="H160" s="51"/>
      <c r="I160" s="51"/>
      <c r="J160" s="51"/>
      <c r="K160" s="51"/>
      <c r="L160" s="51"/>
      <c r="M160" s="51"/>
      <c r="N160" s="51"/>
      <c r="O160" s="51"/>
    </row>
    <row r="161">
      <c r="A161" s="51"/>
      <c r="B161" s="51"/>
      <c r="C161" s="51"/>
      <c r="D161" s="51"/>
      <c r="E161" s="51"/>
      <c r="F161" s="51"/>
      <c r="G161" s="51"/>
      <c r="H161" s="51"/>
      <c r="I161" s="51"/>
      <c r="J161" s="51"/>
      <c r="K161" s="51"/>
      <c r="L161" s="51"/>
      <c r="M161" s="51"/>
      <c r="N161" s="51"/>
      <c r="O161" s="51"/>
    </row>
    <row r="162">
      <c r="A162" s="51"/>
      <c r="B162" s="51"/>
      <c r="C162" s="51"/>
      <c r="D162" s="51"/>
      <c r="E162" s="51"/>
      <c r="F162" s="51"/>
      <c r="G162" s="51"/>
      <c r="H162" s="51"/>
      <c r="I162" s="51"/>
      <c r="J162" s="51"/>
      <c r="K162" s="51"/>
      <c r="L162" s="51"/>
      <c r="M162" s="51"/>
      <c r="N162" s="51"/>
      <c r="O162" s="51"/>
    </row>
    <row r="163">
      <c r="A163" s="51"/>
      <c r="B163" s="51"/>
      <c r="C163" s="51"/>
      <c r="D163" s="51"/>
      <c r="E163" s="51"/>
      <c r="F163" s="51"/>
      <c r="G163" s="51"/>
      <c r="H163" s="51"/>
      <c r="I163" s="51"/>
      <c r="J163" s="51"/>
      <c r="K163" s="51"/>
      <c r="L163" s="51"/>
      <c r="M163" s="51"/>
      <c r="N163" s="51"/>
      <c r="O163" s="51"/>
    </row>
    <row r="164">
      <c r="A164" s="51"/>
      <c r="B164" s="51"/>
      <c r="C164" s="51"/>
      <c r="D164" s="51"/>
      <c r="E164" s="51"/>
      <c r="F164" s="51"/>
      <c r="G164" s="51"/>
      <c r="H164" s="51"/>
      <c r="I164" s="51"/>
      <c r="J164" s="51"/>
      <c r="K164" s="51"/>
      <c r="L164" s="51"/>
      <c r="M164" s="51"/>
      <c r="N164" s="51"/>
      <c r="O164" s="51"/>
    </row>
    <row r="165">
      <c r="A165" s="51"/>
      <c r="B165" s="51"/>
      <c r="C165" s="51"/>
      <c r="D165" s="51"/>
      <c r="E165" s="51"/>
      <c r="F165" s="51"/>
      <c r="G165" s="51"/>
      <c r="H165" s="51"/>
      <c r="I165" s="51"/>
      <c r="J165" s="51"/>
      <c r="K165" s="51"/>
      <c r="L165" s="51"/>
      <c r="M165" s="51"/>
      <c r="N165" s="51"/>
      <c r="O165" s="51"/>
    </row>
    <row r="166">
      <c r="A166" s="51"/>
      <c r="B166" s="51"/>
      <c r="C166" s="51"/>
      <c r="D166" s="51"/>
      <c r="E166" s="51"/>
      <c r="F166" s="51"/>
      <c r="G166" s="51"/>
      <c r="H166" s="51"/>
      <c r="I166" s="51"/>
      <c r="J166" s="51"/>
      <c r="K166" s="51"/>
      <c r="L166" s="51"/>
      <c r="M166" s="51"/>
      <c r="N166" s="51"/>
      <c r="O166" s="51"/>
    </row>
    <row r="167">
      <c r="A167" s="51"/>
      <c r="B167" s="51"/>
      <c r="C167" s="51"/>
      <c r="D167" s="51"/>
      <c r="E167" s="51"/>
      <c r="F167" s="51"/>
      <c r="G167" s="51"/>
      <c r="H167" s="51"/>
      <c r="I167" s="51"/>
      <c r="J167" s="51"/>
      <c r="K167" s="51"/>
      <c r="L167" s="51"/>
      <c r="M167" s="51"/>
      <c r="N167" s="51"/>
      <c r="O167" s="51"/>
    </row>
    <row r="168">
      <c r="A168" s="51"/>
      <c r="B168" s="51"/>
      <c r="C168" s="51"/>
      <c r="D168" s="51"/>
      <c r="E168" s="51"/>
      <c r="F168" s="51"/>
      <c r="G168" s="51"/>
      <c r="H168" s="51"/>
      <c r="I168" s="51"/>
      <c r="J168" s="51"/>
      <c r="K168" s="51"/>
      <c r="L168" s="51"/>
      <c r="M168" s="51"/>
      <c r="N168" s="51"/>
      <c r="O168" s="51"/>
    </row>
    <row r="169">
      <c r="A169" s="51"/>
      <c r="B169" s="51"/>
      <c r="C169" s="51"/>
      <c r="D169" s="51"/>
      <c r="E169" s="51"/>
      <c r="F169" s="51"/>
      <c r="G169" s="51"/>
      <c r="H169" s="51"/>
      <c r="I169" s="51"/>
      <c r="J169" s="51"/>
      <c r="K169" s="51"/>
      <c r="L169" s="51"/>
      <c r="M169" s="51"/>
      <c r="N169" s="51"/>
      <c r="O169" s="51"/>
    </row>
    <row r="170">
      <c r="A170" s="51"/>
      <c r="B170" s="51"/>
      <c r="C170" s="51"/>
      <c r="D170" s="51"/>
      <c r="E170" s="51"/>
      <c r="F170" s="51"/>
      <c r="G170" s="51"/>
      <c r="H170" s="51"/>
      <c r="I170" s="51"/>
      <c r="J170" s="51"/>
      <c r="K170" s="51"/>
      <c r="L170" s="51"/>
      <c r="M170" s="51"/>
      <c r="N170" s="51"/>
      <c r="O170" s="51"/>
    </row>
    <row r="171">
      <c r="A171" s="51"/>
      <c r="B171" s="51"/>
      <c r="C171" s="51"/>
      <c r="D171" s="51"/>
      <c r="E171" s="51"/>
      <c r="F171" s="51"/>
      <c r="G171" s="51"/>
      <c r="H171" s="51"/>
      <c r="I171" s="51"/>
      <c r="J171" s="51"/>
      <c r="K171" s="51"/>
      <c r="L171" s="51"/>
      <c r="M171" s="51"/>
      <c r="N171" s="51"/>
      <c r="O171" s="51"/>
    </row>
    <row r="172">
      <c r="A172" s="51"/>
      <c r="B172" s="51"/>
      <c r="C172" s="51"/>
      <c r="D172" s="51"/>
      <c r="E172" s="51"/>
      <c r="F172" s="51"/>
      <c r="G172" s="51"/>
      <c r="H172" s="51"/>
      <c r="I172" s="51"/>
      <c r="J172" s="51"/>
      <c r="K172" s="51"/>
      <c r="L172" s="51"/>
      <c r="M172" s="51"/>
      <c r="N172" s="51"/>
      <c r="O172" s="51"/>
    </row>
    <row r="173">
      <c r="A173" s="51"/>
      <c r="B173" s="51"/>
      <c r="C173" s="51"/>
      <c r="D173" s="51"/>
      <c r="E173" s="51"/>
      <c r="F173" s="51"/>
      <c r="G173" s="51"/>
      <c r="H173" s="51"/>
      <c r="I173" s="51"/>
      <c r="J173" s="51"/>
      <c r="K173" s="51"/>
      <c r="L173" s="51"/>
      <c r="M173" s="51"/>
      <c r="N173" s="51"/>
      <c r="O173" s="51"/>
    </row>
    <row r="174">
      <c r="A174" s="51"/>
      <c r="B174" s="51"/>
      <c r="C174" s="51"/>
      <c r="D174" s="51"/>
      <c r="E174" s="51"/>
      <c r="F174" s="51"/>
      <c r="G174" s="51"/>
      <c r="H174" s="51"/>
      <c r="I174" s="51"/>
      <c r="J174" s="51"/>
      <c r="K174" s="51"/>
      <c r="L174" s="51"/>
      <c r="M174" s="51"/>
      <c r="N174" s="51"/>
      <c r="O174" s="51"/>
    </row>
    <row r="175">
      <c r="A175" s="51"/>
      <c r="B175" s="51"/>
      <c r="C175" s="51"/>
      <c r="D175" s="51"/>
      <c r="E175" s="51"/>
      <c r="F175" s="51"/>
      <c r="G175" s="51"/>
      <c r="H175" s="51"/>
      <c r="I175" s="51"/>
      <c r="J175" s="51"/>
      <c r="K175" s="51"/>
      <c r="L175" s="51"/>
      <c r="M175" s="51"/>
      <c r="N175" s="51"/>
      <c r="O175" s="51"/>
    </row>
    <row r="176">
      <c r="A176" s="51"/>
      <c r="B176" s="51"/>
      <c r="C176" s="51"/>
      <c r="D176" s="51"/>
      <c r="E176" s="51"/>
      <c r="F176" s="51"/>
      <c r="G176" s="51"/>
      <c r="H176" s="51"/>
      <c r="I176" s="51"/>
      <c r="J176" s="51"/>
      <c r="K176" s="51"/>
      <c r="L176" s="51"/>
      <c r="M176" s="51"/>
      <c r="N176" s="51"/>
      <c r="O176" s="51"/>
    </row>
    <row r="177">
      <c r="A177" s="51"/>
      <c r="B177" s="51"/>
      <c r="C177" s="51"/>
      <c r="D177" s="51"/>
      <c r="E177" s="51"/>
      <c r="F177" s="51"/>
      <c r="G177" s="51"/>
      <c r="H177" s="51"/>
      <c r="I177" s="51"/>
      <c r="J177" s="51"/>
      <c r="K177" s="51"/>
      <c r="L177" s="51"/>
      <c r="M177" s="51"/>
      <c r="N177" s="51"/>
      <c r="O177" s="51"/>
    </row>
    <row r="178">
      <c r="A178" s="51"/>
      <c r="B178" s="51"/>
      <c r="C178" s="51"/>
      <c r="D178" s="51"/>
      <c r="E178" s="51"/>
      <c r="F178" s="51"/>
      <c r="G178" s="51"/>
      <c r="H178" s="51"/>
      <c r="I178" s="51"/>
      <c r="J178" s="51"/>
      <c r="K178" s="51"/>
      <c r="L178" s="51"/>
      <c r="M178" s="51"/>
      <c r="N178" s="51"/>
      <c r="O178" s="51"/>
    </row>
    <row r="179">
      <c r="A179" s="51"/>
      <c r="B179" s="51"/>
      <c r="C179" s="51"/>
      <c r="D179" s="51"/>
      <c r="E179" s="51"/>
      <c r="F179" s="51"/>
      <c r="G179" s="51"/>
      <c r="H179" s="51"/>
      <c r="I179" s="51"/>
      <c r="J179" s="51"/>
      <c r="K179" s="51"/>
      <c r="L179" s="51"/>
      <c r="M179" s="51"/>
      <c r="N179" s="51"/>
      <c r="O179" s="51"/>
    </row>
    <row r="180">
      <c r="A180" s="51"/>
      <c r="B180" s="51"/>
      <c r="C180" s="51"/>
      <c r="D180" s="51"/>
      <c r="E180" s="51"/>
      <c r="F180" s="51"/>
      <c r="G180" s="51"/>
      <c r="H180" s="51"/>
      <c r="I180" s="51"/>
      <c r="J180" s="51"/>
      <c r="K180" s="51"/>
      <c r="L180" s="51"/>
      <c r="M180" s="51"/>
      <c r="N180" s="51"/>
      <c r="O180" s="51"/>
    </row>
    <row r="181">
      <c r="A181" s="51"/>
      <c r="B181" s="51"/>
      <c r="C181" s="51"/>
      <c r="D181" s="51"/>
      <c r="E181" s="51"/>
      <c r="F181" s="51"/>
      <c r="G181" s="51"/>
      <c r="H181" s="51"/>
      <c r="I181" s="51"/>
      <c r="J181" s="51"/>
      <c r="K181" s="51"/>
      <c r="L181" s="51"/>
      <c r="M181" s="51"/>
      <c r="N181" s="51"/>
      <c r="O181" s="51"/>
    </row>
    <row r="182">
      <c r="A182" s="51"/>
      <c r="B182" s="51"/>
      <c r="C182" s="51"/>
      <c r="D182" s="51"/>
      <c r="E182" s="51"/>
      <c r="F182" s="51"/>
      <c r="G182" s="51"/>
      <c r="H182" s="51"/>
      <c r="I182" s="51"/>
      <c r="J182" s="51"/>
      <c r="K182" s="51"/>
      <c r="L182" s="51"/>
      <c r="M182" s="51"/>
      <c r="N182" s="51"/>
      <c r="O182" s="51"/>
    </row>
    <row r="183">
      <c r="A183" s="51"/>
      <c r="B183" s="51"/>
      <c r="C183" s="51"/>
      <c r="D183" s="51"/>
      <c r="E183" s="51"/>
      <c r="F183" s="51"/>
      <c r="G183" s="51"/>
      <c r="H183" s="51"/>
      <c r="I183" s="51"/>
      <c r="J183" s="51"/>
      <c r="K183" s="51"/>
      <c r="L183" s="51"/>
      <c r="M183" s="51"/>
      <c r="N183" s="51"/>
      <c r="O183" s="51"/>
    </row>
    <row r="184">
      <c r="A184" s="51"/>
      <c r="B184" s="51"/>
      <c r="C184" s="51"/>
      <c r="D184" s="51"/>
      <c r="E184" s="51"/>
      <c r="F184" s="51"/>
      <c r="G184" s="51"/>
      <c r="H184" s="51"/>
      <c r="I184" s="51"/>
      <c r="J184" s="51"/>
      <c r="K184" s="51"/>
      <c r="L184" s="51"/>
      <c r="M184" s="51"/>
      <c r="N184" s="51"/>
      <c r="O184" s="51"/>
    </row>
    <row r="185">
      <c r="A185" s="51"/>
      <c r="B185" s="51"/>
      <c r="C185" s="51"/>
      <c r="D185" s="51"/>
      <c r="E185" s="51"/>
      <c r="F185" s="51"/>
      <c r="G185" s="51"/>
      <c r="H185" s="51"/>
      <c r="I185" s="51"/>
      <c r="J185" s="51"/>
      <c r="K185" s="51"/>
      <c r="L185" s="51"/>
      <c r="M185" s="51"/>
      <c r="N185" s="51"/>
      <c r="O185" s="51"/>
    </row>
    <row r="186">
      <c r="A186" s="51"/>
      <c r="B186" s="51"/>
      <c r="C186" s="51"/>
      <c r="D186" s="51"/>
      <c r="E186" s="51"/>
      <c r="F186" s="51"/>
      <c r="G186" s="51"/>
      <c r="H186" s="51"/>
      <c r="I186" s="51"/>
      <c r="J186" s="51"/>
      <c r="K186" s="51"/>
      <c r="L186" s="51"/>
      <c r="M186" s="51"/>
      <c r="N186" s="51"/>
      <c r="O186" s="51"/>
    </row>
    <row r="187">
      <c r="A187" s="51"/>
      <c r="B187" s="51"/>
      <c r="C187" s="51"/>
      <c r="D187" s="51"/>
      <c r="E187" s="51"/>
      <c r="F187" s="51"/>
      <c r="G187" s="51"/>
      <c r="H187" s="51"/>
      <c r="I187" s="51"/>
      <c r="J187" s="51"/>
      <c r="K187" s="51"/>
      <c r="L187" s="51"/>
      <c r="M187" s="51"/>
      <c r="N187" s="51"/>
      <c r="O187" s="51"/>
    </row>
    <row r="188">
      <c r="A188" s="51"/>
      <c r="B188" s="51"/>
      <c r="C188" s="51"/>
      <c r="D188" s="51"/>
      <c r="E188" s="51"/>
      <c r="F188" s="51"/>
      <c r="G188" s="51"/>
      <c r="H188" s="51"/>
      <c r="I188" s="51"/>
      <c r="J188" s="51"/>
      <c r="K188" s="51"/>
      <c r="L188" s="51"/>
      <c r="M188" s="51"/>
      <c r="N188" s="51"/>
      <c r="O188" s="51"/>
    </row>
    <row r="189">
      <c r="A189" s="51"/>
      <c r="B189" s="51"/>
      <c r="C189" s="51"/>
      <c r="D189" s="51"/>
      <c r="E189" s="51"/>
      <c r="F189" s="51"/>
      <c r="G189" s="51"/>
      <c r="H189" s="51"/>
      <c r="I189" s="51"/>
      <c r="J189" s="51"/>
      <c r="K189" s="51"/>
      <c r="L189" s="51"/>
      <c r="M189" s="51"/>
      <c r="N189" s="51"/>
      <c r="O189" s="51"/>
    </row>
    <row r="190">
      <c r="A190" s="51"/>
      <c r="B190" s="51"/>
      <c r="C190" s="51"/>
      <c r="D190" s="51"/>
      <c r="E190" s="51"/>
      <c r="F190" s="51"/>
      <c r="G190" s="51"/>
      <c r="H190" s="51"/>
      <c r="I190" s="51"/>
      <c r="J190" s="51"/>
      <c r="K190" s="51"/>
      <c r="L190" s="51"/>
      <c r="M190" s="51"/>
      <c r="N190" s="51"/>
      <c r="O190" s="51"/>
    </row>
    <row r="191">
      <c r="A191" s="51"/>
      <c r="B191" s="51"/>
      <c r="C191" s="51"/>
      <c r="D191" s="51"/>
      <c r="E191" s="51"/>
      <c r="F191" s="51"/>
      <c r="G191" s="51"/>
      <c r="H191" s="51"/>
      <c r="I191" s="51"/>
      <c r="J191" s="51"/>
      <c r="K191" s="51"/>
      <c r="L191" s="51"/>
      <c r="M191" s="51"/>
      <c r="N191" s="51"/>
      <c r="O191" s="51"/>
    </row>
    <row r="192">
      <c r="A192" s="51"/>
      <c r="B192" s="51"/>
      <c r="C192" s="51"/>
      <c r="D192" s="51"/>
      <c r="E192" s="51"/>
      <c r="F192" s="51"/>
      <c r="G192" s="51"/>
      <c r="H192" s="51"/>
      <c r="I192" s="51"/>
      <c r="J192" s="51"/>
      <c r="K192" s="51"/>
      <c r="L192" s="51"/>
      <c r="M192" s="51"/>
      <c r="N192" s="51"/>
      <c r="O192" s="51"/>
    </row>
    <row r="193">
      <c r="A193" s="51"/>
      <c r="B193" s="51"/>
      <c r="C193" s="51"/>
      <c r="D193" s="51"/>
      <c r="E193" s="51"/>
      <c r="F193" s="51"/>
      <c r="G193" s="51"/>
      <c r="H193" s="51"/>
      <c r="I193" s="51"/>
      <c r="J193" s="51"/>
      <c r="K193" s="51"/>
      <c r="L193" s="51"/>
      <c r="M193" s="51"/>
      <c r="N193" s="51"/>
      <c r="O193" s="51"/>
    </row>
    <row r="194">
      <c r="A194" s="51"/>
      <c r="B194" s="51"/>
      <c r="C194" s="51"/>
      <c r="D194" s="51"/>
      <c r="E194" s="51"/>
      <c r="F194" s="51"/>
      <c r="G194" s="51"/>
      <c r="H194" s="51"/>
      <c r="I194" s="51"/>
      <c r="J194" s="51"/>
      <c r="K194" s="51"/>
      <c r="L194" s="51"/>
      <c r="M194" s="51"/>
      <c r="N194" s="51"/>
      <c r="O194" s="51"/>
    </row>
    <row r="195">
      <c r="A195" s="51"/>
      <c r="B195" s="51"/>
      <c r="C195" s="51"/>
      <c r="D195" s="51"/>
      <c r="E195" s="51"/>
      <c r="F195" s="51"/>
      <c r="G195" s="51"/>
      <c r="H195" s="51"/>
      <c r="I195" s="51"/>
      <c r="J195" s="51"/>
      <c r="K195" s="51"/>
      <c r="L195" s="51"/>
      <c r="M195" s="51"/>
      <c r="N195" s="51"/>
      <c r="O195" s="51"/>
    </row>
    <row r="196">
      <c r="A196" s="51"/>
      <c r="B196" s="51"/>
      <c r="C196" s="51"/>
      <c r="D196" s="51"/>
      <c r="E196" s="51"/>
      <c r="F196" s="51"/>
      <c r="G196" s="51"/>
      <c r="H196" s="51"/>
      <c r="I196" s="51"/>
      <c r="J196" s="51"/>
      <c r="K196" s="51"/>
      <c r="L196" s="51"/>
      <c r="M196" s="51"/>
      <c r="N196" s="51"/>
      <c r="O196" s="51"/>
    </row>
    <row r="197">
      <c r="A197" s="51"/>
      <c r="B197" s="51"/>
      <c r="C197" s="51"/>
      <c r="D197" s="51"/>
      <c r="E197" s="51"/>
      <c r="F197" s="51"/>
      <c r="G197" s="51"/>
      <c r="H197" s="51"/>
      <c r="I197" s="51"/>
      <c r="J197" s="51"/>
      <c r="K197" s="51"/>
      <c r="L197" s="51"/>
      <c r="M197" s="51"/>
      <c r="N197" s="51"/>
      <c r="O197" s="51"/>
    </row>
    <row r="198">
      <c r="A198" s="51"/>
      <c r="B198" s="51"/>
      <c r="C198" s="51"/>
      <c r="D198" s="51"/>
      <c r="E198" s="51"/>
      <c r="F198" s="51"/>
      <c r="G198" s="51"/>
      <c r="H198" s="51"/>
      <c r="I198" s="51"/>
      <c r="J198" s="51"/>
      <c r="K198" s="51"/>
      <c r="L198" s="51"/>
      <c r="M198" s="51"/>
      <c r="N198" s="51"/>
      <c r="O198" s="51"/>
    </row>
    <row r="199">
      <c r="A199" s="51"/>
      <c r="B199" s="51"/>
      <c r="C199" s="51"/>
      <c r="D199" s="51"/>
      <c r="E199" s="51"/>
      <c r="F199" s="51"/>
      <c r="G199" s="51"/>
      <c r="H199" s="51"/>
      <c r="I199" s="51"/>
      <c r="J199" s="51"/>
      <c r="K199" s="51"/>
      <c r="L199" s="51"/>
      <c r="M199" s="51"/>
      <c r="N199" s="51"/>
      <c r="O199" s="51"/>
    </row>
    <row r="200">
      <c r="A200" s="51"/>
      <c r="B200" s="51"/>
      <c r="C200" s="51"/>
      <c r="D200" s="51"/>
      <c r="E200" s="51"/>
      <c r="F200" s="51"/>
      <c r="G200" s="51"/>
      <c r="H200" s="51"/>
      <c r="I200" s="51"/>
      <c r="J200" s="51"/>
      <c r="K200" s="51"/>
      <c r="L200" s="51"/>
      <c r="M200" s="51"/>
      <c r="N200" s="51"/>
      <c r="O200" s="51"/>
    </row>
    <row r="201">
      <c r="A201" s="51"/>
      <c r="B201" s="51"/>
      <c r="C201" s="51"/>
      <c r="D201" s="51"/>
      <c r="E201" s="51"/>
      <c r="F201" s="51"/>
      <c r="G201" s="51"/>
      <c r="H201" s="51"/>
      <c r="I201" s="51"/>
      <c r="J201" s="51"/>
      <c r="K201" s="51"/>
      <c r="L201" s="51"/>
      <c r="M201" s="51"/>
      <c r="N201" s="51"/>
      <c r="O201" s="51"/>
    </row>
    <row r="202">
      <c r="A202" s="51"/>
      <c r="B202" s="51"/>
      <c r="C202" s="51"/>
      <c r="D202" s="51"/>
      <c r="E202" s="51"/>
      <c r="F202" s="51"/>
      <c r="G202" s="51"/>
      <c r="H202" s="51"/>
      <c r="I202" s="51"/>
      <c r="J202" s="51"/>
      <c r="K202" s="51"/>
      <c r="L202" s="51"/>
      <c r="M202" s="51"/>
      <c r="N202" s="51"/>
      <c r="O202" s="51"/>
    </row>
    <row r="203">
      <c r="A203" s="51"/>
      <c r="B203" s="51"/>
      <c r="C203" s="51"/>
      <c r="D203" s="51"/>
      <c r="E203" s="51"/>
      <c r="F203" s="51"/>
      <c r="G203" s="51"/>
      <c r="H203" s="51"/>
      <c r="I203" s="51"/>
      <c r="J203" s="51"/>
      <c r="K203" s="51"/>
      <c r="L203" s="51"/>
      <c r="M203" s="51"/>
      <c r="N203" s="51"/>
      <c r="O203" s="51"/>
    </row>
    <row r="204">
      <c r="A204" s="51"/>
      <c r="B204" s="51"/>
      <c r="C204" s="51"/>
      <c r="D204" s="51"/>
      <c r="E204" s="51"/>
      <c r="F204" s="51"/>
      <c r="G204" s="51"/>
      <c r="H204" s="51"/>
      <c r="I204" s="51"/>
      <c r="J204" s="51"/>
      <c r="K204" s="51"/>
      <c r="L204" s="51"/>
      <c r="M204" s="51"/>
      <c r="N204" s="51"/>
      <c r="O204" s="51"/>
    </row>
    <row r="205">
      <c r="A205" s="51"/>
      <c r="B205" s="51"/>
      <c r="C205" s="51"/>
      <c r="D205" s="51"/>
      <c r="E205" s="51"/>
      <c r="F205" s="51"/>
      <c r="G205" s="51"/>
      <c r="H205" s="51"/>
      <c r="I205" s="51"/>
      <c r="J205" s="51"/>
      <c r="K205" s="51"/>
      <c r="L205" s="51"/>
      <c r="M205" s="51"/>
      <c r="N205" s="51"/>
      <c r="O205" s="51"/>
    </row>
    <row r="206">
      <c r="A206" s="51"/>
      <c r="B206" s="51"/>
      <c r="C206" s="51"/>
      <c r="D206" s="51"/>
      <c r="E206" s="51"/>
      <c r="F206" s="51"/>
      <c r="G206" s="51"/>
      <c r="H206" s="51"/>
      <c r="I206" s="51"/>
      <c r="J206" s="51"/>
      <c r="K206" s="51"/>
      <c r="L206" s="51"/>
      <c r="M206" s="51"/>
      <c r="N206" s="51"/>
      <c r="O206" s="51"/>
    </row>
    <row r="207">
      <c r="A207" s="51"/>
      <c r="B207" s="51"/>
      <c r="C207" s="51"/>
      <c r="D207" s="51"/>
      <c r="E207" s="51"/>
      <c r="F207" s="51"/>
      <c r="G207" s="51"/>
      <c r="H207" s="51"/>
      <c r="I207" s="51"/>
      <c r="J207" s="51"/>
      <c r="K207" s="51"/>
      <c r="L207" s="51"/>
      <c r="M207" s="51"/>
      <c r="N207" s="51"/>
      <c r="O207" s="51"/>
    </row>
    <row r="208">
      <c r="A208" s="51"/>
      <c r="B208" s="51"/>
      <c r="C208" s="51"/>
      <c r="D208" s="51"/>
      <c r="E208" s="51"/>
      <c r="F208" s="51"/>
      <c r="G208" s="51"/>
      <c r="H208" s="51"/>
      <c r="I208" s="51"/>
      <c r="J208" s="51"/>
      <c r="K208" s="51"/>
      <c r="L208" s="51"/>
      <c r="M208" s="51"/>
      <c r="N208" s="51"/>
      <c r="O208" s="51"/>
    </row>
    <row r="209">
      <c r="A209" s="51"/>
      <c r="B209" s="51"/>
      <c r="C209" s="51"/>
      <c r="D209" s="51"/>
      <c r="E209" s="51"/>
      <c r="F209" s="51"/>
      <c r="G209" s="51"/>
      <c r="H209" s="51"/>
      <c r="I209" s="51"/>
      <c r="J209" s="51"/>
      <c r="K209" s="51"/>
      <c r="L209" s="51"/>
      <c r="M209" s="51"/>
      <c r="N209" s="51"/>
      <c r="O209" s="51"/>
    </row>
    <row r="210">
      <c r="A210" s="51"/>
      <c r="B210" s="51"/>
      <c r="C210" s="51"/>
      <c r="D210" s="51"/>
      <c r="E210" s="51"/>
      <c r="F210" s="51"/>
      <c r="G210" s="51"/>
      <c r="H210" s="51"/>
      <c r="I210" s="51"/>
      <c r="J210" s="51"/>
      <c r="K210" s="51"/>
      <c r="L210" s="51"/>
      <c r="M210" s="51"/>
      <c r="N210" s="51"/>
      <c r="O210" s="51"/>
    </row>
    <row r="211">
      <c r="A211" s="51"/>
      <c r="B211" s="51"/>
      <c r="C211" s="51"/>
      <c r="D211" s="51"/>
      <c r="E211" s="51"/>
      <c r="F211" s="51"/>
      <c r="G211" s="51"/>
      <c r="H211" s="51"/>
      <c r="I211" s="51"/>
      <c r="J211" s="51"/>
      <c r="K211" s="51"/>
      <c r="L211" s="51"/>
      <c r="M211" s="51"/>
      <c r="N211" s="51"/>
      <c r="O211" s="51"/>
    </row>
    <row r="212">
      <c r="A212" s="51"/>
      <c r="B212" s="51"/>
      <c r="C212" s="51"/>
      <c r="D212" s="51"/>
      <c r="E212" s="51"/>
      <c r="F212" s="51"/>
      <c r="G212" s="51"/>
      <c r="H212" s="51"/>
      <c r="I212" s="51"/>
      <c r="J212" s="51"/>
      <c r="K212" s="51"/>
      <c r="L212" s="51"/>
      <c r="M212" s="51"/>
      <c r="N212" s="51"/>
      <c r="O212" s="51"/>
    </row>
    <row r="213">
      <c r="A213" s="51"/>
      <c r="B213" s="51"/>
      <c r="C213" s="51"/>
      <c r="D213" s="51"/>
      <c r="E213" s="51"/>
      <c r="F213" s="51"/>
      <c r="G213" s="51"/>
      <c r="H213" s="51"/>
      <c r="I213" s="51"/>
      <c r="J213" s="51"/>
      <c r="K213" s="51"/>
      <c r="L213" s="51"/>
      <c r="M213" s="51"/>
      <c r="N213" s="51"/>
      <c r="O213" s="51"/>
    </row>
    <row r="214">
      <c r="A214" s="51"/>
      <c r="B214" s="51"/>
      <c r="C214" s="51"/>
      <c r="D214" s="51"/>
      <c r="E214" s="51"/>
      <c r="F214" s="51"/>
      <c r="G214" s="51"/>
      <c r="H214" s="51"/>
      <c r="I214" s="51"/>
      <c r="J214" s="51"/>
      <c r="K214" s="51"/>
      <c r="L214" s="51"/>
      <c r="M214" s="51"/>
      <c r="N214" s="51"/>
      <c r="O214" s="51"/>
    </row>
    <row r="215">
      <c r="A215" s="51"/>
      <c r="B215" s="51"/>
      <c r="C215" s="51"/>
      <c r="D215" s="51"/>
      <c r="E215" s="51"/>
      <c r="F215" s="51"/>
      <c r="G215" s="51"/>
      <c r="H215" s="51"/>
      <c r="I215" s="51"/>
      <c r="J215" s="51"/>
      <c r="K215" s="51"/>
      <c r="L215" s="51"/>
      <c r="M215" s="51"/>
      <c r="N215" s="51"/>
      <c r="O215" s="51"/>
    </row>
    <row r="216">
      <c r="A216" s="51"/>
      <c r="B216" s="51"/>
      <c r="C216" s="51"/>
      <c r="D216" s="51"/>
      <c r="E216" s="51"/>
      <c r="F216" s="51"/>
      <c r="G216" s="51"/>
      <c r="H216" s="51"/>
      <c r="I216" s="51"/>
      <c r="J216" s="51"/>
      <c r="K216" s="51"/>
      <c r="L216" s="51"/>
      <c r="M216" s="51"/>
      <c r="N216" s="51"/>
      <c r="O216" s="51"/>
    </row>
    <row r="217">
      <c r="A217" s="51"/>
      <c r="B217" s="51"/>
      <c r="C217" s="51"/>
      <c r="D217" s="51"/>
      <c r="E217" s="51"/>
      <c r="F217" s="51"/>
      <c r="G217" s="51"/>
      <c r="H217" s="51"/>
      <c r="I217" s="51"/>
      <c r="J217" s="51"/>
      <c r="K217" s="51"/>
      <c r="L217" s="51"/>
      <c r="M217" s="51"/>
      <c r="N217" s="51"/>
      <c r="O217" s="51"/>
    </row>
    <row r="218">
      <c r="A218" s="51"/>
      <c r="B218" s="51"/>
      <c r="C218" s="51"/>
      <c r="D218" s="51"/>
      <c r="E218" s="51"/>
      <c r="F218" s="51"/>
      <c r="G218" s="51"/>
      <c r="H218" s="51"/>
      <c r="I218" s="51"/>
      <c r="J218" s="51"/>
      <c r="K218" s="51"/>
      <c r="L218" s="51"/>
      <c r="M218" s="51"/>
      <c r="N218" s="51"/>
      <c r="O218" s="51"/>
    </row>
    <row r="219">
      <c r="A219" s="51"/>
      <c r="B219" s="51"/>
      <c r="C219" s="51"/>
      <c r="D219" s="51"/>
      <c r="E219" s="51"/>
      <c r="F219" s="51"/>
      <c r="G219" s="51"/>
      <c r="H219" s="51"/>
      <c r="I219" s="51"/>
      <c r="J219" s="51"/>
      <c r="K219" s="51"/>
      <c r="L219" s="51"/>
      <c r="M219" s="51"/>
      <c r="N219" s="51"/>
      <c r="O219" s="51"/>
    </row>
    <row r="220">
      <c r="A220" s="51"/>
      <c r="B220" s="51"/>
      <c r="C220" s="51"/>
      <c r="D220" s="51"/>
      <c r="E220" s="51"/>
      <c r="F220" s="51"/>
      <c r="G220" s="51"/>
      <c r="H220" s="51"/>
      <c r="I220" s="51"/>
      <c r="J220" s="51"/>
      <c r="K220" s="51"/>
      <c r="L220" s="51"/>
      <c r="M220" s="51"/>
      <c r="N220" s="51"/>
      <c r="O220" s="51"/>
    </row>
    <row r="221">
      <c r="A221" s="51"/>
      <c r="B221" s="51"/>
      <c r="C221" s="51"/>
      <c r="D221" s="51"/>
      <c r="E221" s="51"/>
      <c r="F221" s="51"/>
      <c r="G221" s="51"/>
      <c r="H221" s="51"/>
      <c r="I221" s="51"/>
      <c r="J221" s="51"/>
      <c r="K221" s="51"/>
      <c r="L221" s="51"/>
      <c r="M221" s="51"/>
      <c r="N221" s="51"/>
      <c r="O221" s="51"/>
    </row>
    <row r="222">
      <c r="A222" s="51"/>
      <c r="B222" s="51"/>
      <c r="C222" s="51"/>
      <c r="D222" s="51"/>
      <c r="E222" s="51"/>
      <c r="F222" s="51"/>
      <c r="G222" s="51"/>
      <c r="H222" s="51"/>
      <c r="I222" s="51"/>
      <c r="J222" s="51"/>
      <c r="K222" s="51"/>
      <c r="L222" s="51"/>
      <c r="M222" s="51"/>
      <c r="N222" s="51"/>
      <c r="O222" s="51"/>
    </row>
    <row r="223">
      <c r="A223" s="51"/>
      <c r="B223" s="51"/>
      <c r="C223" s="51"/>
      <c r="D223" s="51"/>
      <c r="E223" s="51"/>
      <c r="F223" s="51"/>
      <c r="G223" s="51"/>
      <c r="H223" s="51"/>
      <c r="I223" s="51"/>
      <c r="J223" s="51"/>
      <c r="K223" s="51"/>
      <c r="L223" s="51"/>
      <c r="M223" s="51"/>
      <c r="N223" s="51"/>
      <c r="O223" s="51"/>
    </row>
    <row r="224">
      <c r="A224" s="51"/>
      <c r="B224" s="51"/>
      <c r="C224" s="51"/>
      <c r="D224" s="51"/>
      <c r="E224" s="51"/>
      <c r="F224" s="51"/>
      <c r="G224" s="51"/>
      <c r="H224" s="51"/>
      <c r="I224" s="51"/>
      <c r="J224" s="51"/>
      <c r="K224" s="51"/>
      <c r="L224" s="51"/>
      <c r="M224" s="51"/>
      <c r="N224" s="51"/>
      <c r="O224" s="51"/>
    </row>
    <row r="225">
      <c r="A225" s="51"/>
      <c r="B225" s="51"/>
      <c r="C225" s="51"/>
      <c r="D225" s="51"/>
      <c r="E225" s="51"/>
      <c r="F225" s="51"/>
      <c r="G225" s="51"/>
      <c r="H225" s="51"/>
      <c r="I225" s="51"/>
      <c r="J225" s="51"/>
      <c r="K225" s="51"/>
      <c r="L225" s="51"/>
      <c r="M225" s="51"/>
      <c r="N225" s="51"/>
      <c r="O225" s="51"/>
    </row>
    <row r="226">
      <c r="A226" s="51"/>
      <c r="B226" s="51"/>
      <c r="C226" s="51"/>
      <c r="D226" s="51"/>
      <c r="E226" s="51"/>
      <c r="F226" s="51"/>
      <c r="G226" s="51"/>
      <c r="H226" s="51"/>
      <c r="I226" s="51"/>
      <c r="J226" s="51"/>
      <c r="K226" s="51"/>
      <c r="L226" s="51"/>
      <c r="M226" s="51"/>
      <c r="N226" s="51"/>
      <c r="O226" s="51"/>
    </row>
    <row r="227">
      <c r="A227" s="51"/>
      <c r="B227" s="51"/>
      <c r="C227" s="51"/>
      <c r="D227" s="51"/>
      <c r="E227" s="51"/>
      <c r="F227" s="51"/>
      <c r="G227" s="51"/>
      <c r="H227" s="51"/>
      <c r="I227" s="51"/>
      <c r="J227" s="51"/>
      <c r="K227" s="51"/>
      <c r="L227" s="51"/>
      <c r="M227" s="51"/>
      <c r="N227" s="51"/>
      <c r="O227" s="51"/>
    </row>
    <row r="228">
      <c r="A228" s="51"/>
      <c r="B228" s="51"/>
      <c r="C228" s="51"/>
      <c r="D228" s="51"/>
      <c r="E228" s="51"/>
      <c r="F228" s="51"/>
      <c r="G228" s="51"/>
      <c r="H228" s="51"/>
      <c r="I228" s="51"/>
      <c r="J228" s="51"/>
      <c r="K228" s="51"/>
      <c r="L228" s="51"/>
      <c r="M228" s="51"/>
      <c r="N228" s="51"/>
      <c r="O228" s="51"/>
    </row>
    <row r="229">
      <c r="A229" s="51"/>
      <c r="B229" s="51"/>
      <c r="C229" s="51"/>
      <c r="D229" s="51"/>
      <c r="E229" s="51"/>
      <c r="F229" s="51"/>
      <c r="G229" s="51"/>
      <c r="H229" s="51"/>
      <c r="I229" s="51"/>
      <c r="J229" s="51"/>
      <c r="K229" s="51"/>
      <c r="L229" s="51"/>
      <c r="M229" s="51"/>
      <c r="N229" s="51"/>
      <c r="O229" s="51"/>
    </row>
    <row r="230">
      <c r="A230" s="51"/>
      <c r="B230" s="51"/>
      <c r="C230" s="51"/>
      <c r="D230" s="51"/>
      <c r="E230" s="51"/>
      <c r="F230" s="51"/>
      <c r="G230" s="51"/>
      <c r="H230" s="51"/>
      <c r="I230" s="51"/>
      <c r="J230" s="51"/>
      <c r="K230" s="51"/>
      <c r="L230" s="51"/>
      <c r="M230" s="51"/>
      <c r="N230" s="51"/>
      <c r="O230" s="51"/>
    </row>
    <row r="231">
      <c r="A231" s="51"/>
      <c r="B231" s="51"/>
      <c r="C231" s="51"/>
      <c r="D231" s="51"/>
      <c r="E231" s="51"/>
      <c r="F231" s="51"/>
      <c r="G231" s="51"/>
      <c r="H231" s="51"/>
      <c r="I231" s="51"/>
      <c r="J231" s="51"/>
      <c r="K231" s="51"/>
      <c r="L231" s="51"/>
      <c r="M231" s="51"/>
      <c r="N231" s="51"/>
      <c r="O231" s="51"/>
    </row>
    <row r="232">
      <c r="A232" s="51"/>
      <c r="B232" s="51"/>
      <c r="C232" s="51"/>
      <c r="D232" s="51"/>
      <c r="E232" s="51"/>
      <c r="F232" s="51"/>
      <c r="G232" s="51"/>
      <c r="H232" s="51"/>
      <c r="I232" s="51"/>
      <c r="J232" s="51"/>
      <c r="K232" s="51"/>
      <c r="L232" s="51"/>
      <c r="M232" s="51"/>
      <c r="N232" s="51"/>
      <c r="O232" s="51"/>
    </row>
    <row r="233">
      <c r="A233" s="51"/>
      <c r="B233" s="51"/>
      <c r="C233" s="51"/>
      <c r="D233" s="51"/>
      <c r="E233" s="51"/>
      <c r="F233" s="51"/>
      <c r="G233" s="51"/>
      <c r="H233" s="51"/>
      <c r="I233" s="51"/>
      <c r="J233" s="51"/>
      <c r="K233" s="51"/>
      <c r="L233" s="51"/>
      <c r="M233" s="51"/>
      <c r="N233" s="51"/>
      <c r="O233" s="51"/>
    </row>
    <row r="234">
      <c r="A234" s="51"/>
      <c r="B234" s="51"/>
      <c r="C234" s="51"/>
      <c r="D234" s="51"/>
      <c r="E234" s="51"/>
      <c r="F234" s="51"/>
      <c r="G234" s="51"/>
      <c r="H234" s="51"/>
      <c r="I234" s="51"/>
      <c r="J234" s="51"/>
      <c r="K234" s="51"/>
      <c r="L234" s="51"/>
      <c r="M234" s="51"/>
      <c r="N234" s="51"/>
      <c r="O234" s="51"/>
    </row>
    <row r="235">
      <c r="A235" s="51"/>
      <c r="B235" s="51"/>
      <c r="C235" s="51"/>
      <c r="D235" s="51"/>
      <c r="E235" s="51"/>
      <c r="F235" s="51"/>
      <c r="G235" s="51"/>
      <c r="H235" s="51"/>
      <c r="I235" s="51"/>
      <c r="J235" s="51"/>
      <c r="K235" s="51"/>
      <c r="L235" s="51"/>
      <c r="M235" s="51"/>
      <c r="N235" s="51"/>
      <c r="O235" s="51"/>
    </row>
    <row r="236">
      <c r="A236" s="51"/>
      <c r="B236" s="51"/>
      <c r="C236" s="51"/>
      <c r="D236" s="51"/>
      <c r="E236" s="51"/>
      <c r="F236" s="51"/>
      <c r="G236" s="51"/>
      <c r="H236" s="51"/>
      <c r="I236" s="51"/>
      <c r="J236" s="51"/>
      <c r="K236" s="51"/>
      <c r="L236" s="51"/>
      <c r="M236" s="51"/>
      <c r="N236" s="51"/>
      <c r="O236" s="51"/>
    </row>
    <row r="237">
      <c r="A237" s="51"/>
      <c r="B237" s="51"/>
      <c r="C237" s="51"/>
      <c r="D237" s="51"/>
      <c r="E237" s="51"/>
      <c r="F237" s="51"/>
      <c r="G237" s="51"/>
      <c r="H237" s="51"/>
      <c r="I237" s="51"/>
      <c r="J237" s="51"/>
      <c r="K237" s="51"/>
      <c r="L237" s="51"/>
      <c r="M237" s="51"/>
      <c r="N237" s="51"/>
      <c r="O237" s="51"/>
    </row>
    <row r="238">
      <c r="A238" s="51"/>
      <c r="B238" s="51"/>
      <c r="C238" s="51"/>
      <c r="D238" s="51"/>
      <c r="E238" s="51"/>
      <c r="F238" s="51"/>
      <c r="G238" s="51"/>
      <c r="H238" s="51"/>
      <c r="I238" s="51"/>
      <c r="J238" s="51"/>
      <c r="K238" s="51"/>
      <c r="L238" s="51"/>
      <c r="M238" s="51"/>
      <c r="N238" s="51"/>
      <c r="O238" s="51"/>
    </row>
    <row r="239">
      <c r="A239" s="51"/>
      <c r="B239" s="51"/>
      <c r="C239" s="51"/>
      <c r="D239" s="51"/>
      <c r="E239" s="51"/>
      <c r="F239" s="51"/>
      <c r="G239" s="51"/>
      <c r="H239" s="51"/>
      <c r="I239" s="51"/>
      <c r="J239" s="51"/>
      <c r="K239" s="51"/>
      <c r="L239" s="51"/>
      <c r="M239" s="51"/>
      <c r="N239" s="51"/>
      <c r="O239" s="51"/>
    </row>
    <row r="240">
      <c r="A240" s="51"/>
      <c r="B240" s="51"/>
      <c r="C240" s="51"/>
      <c r="D240" s="51"/>
      <c r="E240" s="51"/>
      <c r="F240" s="51"/>
      <c r="G240" s="51"/>
      <c r="H240" s="51"/>
      <c r="I240" s="51"/>
      <c r="J240" s="51"/>
      <c r="K240" s="51"/>
      <c r="L240" s="51"/>
      <c r="M240" s="51"/>
      <c r="N240" s="51"/>
      <c r="O240" s="51"/>
    </row>
    <row r="241">
      <c r="A241" s="51"/>
      <c r="B241" s="51"/>
      <c r="C241" s="51"/>
      <c r="D241" s="51"/>
      <c r="E241" s="51"/>
      <c r="F241" s="51"/>
      <c r="G241" s="51"/>
      <c r="H241" s="51"/>
      <c r="I241" s="51"/>
      <c r="J241" s="51"/>
      <c r="K241" s="51"/>
      <c r="L241" s="51"/>
      <c r="M241" s="51"/>
      <c r="N241" s="51"/>
      <c r="O241" s="51"/>
    </row>
    <row r="242">
      <c r="A242" s="51"/>
      <c r="B242" s="51"/>
      <c r="C242" s="51"/>
      <c r="D242" s="51"/>
      <c r="E242" s="51"/>
      <c r="F242" s="51"/>
      <c r="G242" s="51"/>
      <c r="H242" s="51"/>
      <c r="I242" s="51"/>
      <c r="J242" s="51"/>
      <c r="K242" s="51"/>
      <c r="L242" s="51"/>
      <c r="M242" s="51"/>
      <c r="N242" s="51"/>
      <c r="O242" s="51"/>
    </row>
    <row r="243">
      <c r="A243" s="51"/>
      <c r="B243" s="51"/>
      <c r="C243" s="51"/>
      <c r="D243" s="51"/>
      <c r="E243" s="51"/>
      <c r="F243" s="51"/>
      <c r="G243" s="51"/>
      <c r="H243" s="51"/>
      <c r="I243" s="51"/>
      <c r="J243" s="51"/>
      <c r="K243" s="51"/>
      <c r="L243" s="51"/>
      <c r="M243" s="51"/>
      <c r="N243" s="51"/>
      <c r="O243" s="51"/>
    </row>
    <row r="244">
      <c r="A244" s="51"/>
      <c r="B244" s="51"/>
      <c r="C244" s="51"/>
      <c r="D244" s="51"/>
      <c r="E244" s="51"/>
      <c r="F244" s="51"/>
      <c r="G244" s="51"/>
      <c r="H244" s="51"/>
      <c r="I244" s="51"/>
      <c r="J244" s="51"/>
      <c r="K244" s="51"/>
      <c r="L244" s="51"/>
      <c r="M244" s="51"/>
      <c r="N244" s="51"/>
      <c r="O244" s="51"/>
    </row>
    <row r="245">
      <c r="A245" s="51"/>
      <c r="B245" s="51"/>
      <c r="C245" s="51"/>
      <c r="D245" s="51"/>
      <c r="E245" s="51"/>
      <c r="F245" s="51"/>
      <c r="G245" s="51"/>
      <c r="H245" s="51"/>
      <c r="I245" s="51"/>
      <c r="J245" s="51"/>
      <c r="K245" s="51"/>
      <c r="L245" s="51"/>
      <c r="M245" s="51"/>
      <c r="N245" s="51"/>
      <c r="O245" s="51"/>
    </row>
    <row r="246">
      <c r="A246" s="51"/>
      <c r="B246" s="51"/>
      <c r="C246" s="51"/>
      <c r="D246" s="51"/>
      <c r="E246" s="51"/>
      <c r="F246" s="51"/>
      <c r="G246" s="51"/>
      <c r="H246" s="51"/>
      <c r="I246" s="51"/>
      <c r="J246" s="51"/>
      <c r="K246" s="51"/>
      <c r="L246" s="51"/>
      <c r="M246" s="51"/>
      <c r="N246" s="51"/>
      <c r="O246" s="51"/>
    </row>
    <row r="247">
      <c r="A247" s="51"/>
      <c r="B247" s="51"/>
      <c r="C247" s="51"/>
      <c r="D247" s="51"/>
      <c r="E247" s="51"/>
      <c r="F247" s="51"/>
      <c r="G247" s="51"/>
      <c r="H247" s="51"/>
      <c r="I247" s="51"/>
      <c r="J247" s="51"/>
      <c r="K247" s="51"/>
      <c r="L247" s="51"/>
      <c r="M247" s="51"/>
      <c r="N247" s="51"/>
      <c r="O247" s="51"/>
    </row>
    <row r="248">
      <c r="A248" s="51"/>
      <c r="B248" s="51"/>
      <c r="C248" s="51"/>
      <c r="D248" s="51"/>
      <c r="E248" s="51"/>
      <c r="F248" s="51"/>
      <c r="G248" s="51"/>
      <c r="H248" s="51"/>
      <c r="I248" s="51"/>
      <c r="J248" s="51"/>
      <c r="K248" s="51"/>
      <c r="L248" s="51"/>
      <c r="M248" s="51"/>
      <c r="N248" s="51"/>
      <c r="O248" s="51"/>
    </row>
    <row r="249">
      <c r="A249" s="51"/>
      <c r="B249" s="51"/>
      <c r="C249" s="51"/>
      <c r="D249" s="51"/>
      <c r="E249" s="51"/>
      <c r="F249" s="51"/>
      <c r="G249" s="51"/>
      <c r="H249" s="51"/>
      <c r="I249" s="51"/>
      <c r="J249" s="51"/>
      <c r="K249" s="51"/>
      <c r="L249" s="51"/>
      <c r="M249" s="51"/>
      <c r="N249" s="51"/>
      <c r="O249" s="51"/>
    </row>
    <row r="250">
      <c r="A250" s="51"/>
      <c r="B250" s="51"/>
      <c r="C250" s="51"/>
      <c r="D250" s="51"/>
      <c r="E250" s="51"/>
      <c r="F250" s="51"/>
      <c r="G250" s="51"/>
      <c r="H250" s="51"/>
      <c r="I250" s="51"/>
      <c r="J250" s="51"/>
      <c r="K250" s="51"/>
      <c r="L250" s="51"/>
      <c r="M250" s="51"/>
      <c r="N250" s="51"/>
      <c r="O250" s="51"/>
    </row>
    <row r="251">
      <c r="A251" s="51"/>
      <c r="B251" s="51"/>
      <c r="C251" s="51"/>
      <c r="D251" s="51"/>
      <c r="E251" s="51"/>
      <c r="F251" s="51"/>
      <c r="G251" s="51"/>
      <c r="H251" s="51"/>
      <c r="I251" s="51"/>
      <c r="J251" s="51"/>
      <c r="K251" s="51"/>
      <c r="L251" s="51"/>
      <c r="M251" s="51"/>
      <c r="N251" s="51"/>
      <c r="O251" s="51"/>
    </row>
    <row r="252">
      <c r="A252" s="51"/>
      <c r="B252" s="51"/>
      <c r="C252" s="51"/>
      <c r="D252" s="51"/>
      <c r="E252" s="51"/>
      <c r="F252" s="51"/>
      <c r="G252" s="51"/>
      <c r="H252" s="51"/>
      <c r="I252" s="51"/>
      <c r="J252" s="51"/>
      <c r="K252" s="51"/>
      <c r="L252" s="51"/>
      <c r="M252" s="51"/>
      <c r="N252" s="51"/>
      <c r="O252" s="51"/>
    </row>
    <row r="253">
      <c r="A253" s="51"/>
      <c r="B253" s="51"/>
      <c r="C253" s="51"/>
      <c r="D253" s="51"/>
      <c r="E253" s="51"/>
      <c r="F253" s="51"/>
      <c r="G253" s="51"/>
      <c r="H253" s="51"/>
      <c r="I253" s="51"/>
      <c r="J253" s="51"/>
      <c r="K253" s="51"/>
      <c r="L253" s="51"/>
      <c r="M253" s="51"/>
      <c r="N253" s="51"/>
      <c r="O253" s="51"/>
    </row>
    <row r="254">
      <c r="A254" s="51"/>
      <c r="B254" s="51"/>
      <c r="C254" s="51"/>
      <c r="D254" s="51"/>
      <c r="E254" s="51"/>
      <c r="F254" s="51"/>
      <c r="G254" s="51"/>
      <c r="H254" s="51"/>
      <c r="I254" s="51"/>
      <c r="J254" s="51"/>
      <c r="K254" s="51"/>
      <c r="L254" s="51"/>
      <c r="M254" s="51"/>
      <c r="N254" s="51"/>
      <c r="O254" s="51"/>
    </row>
    <row r="255">
      <c r="A255" s="51"/>
      <c r="B255" s="51"/>
      <c r="C255" s="51"/>
      <c r="D255" s="51"/>
      <c r="E255" s="51"/>
      <c r="F255" s="51"/>
      <c r="G255" s="51"/>
      <c r="H255" s="51"/>
      <c r="I255" s="51"/>
      <c r="J255" s="51"/>
      <c r="K255" s="51"/>
      <c r="L255" s="51"/>
      <c r="M255" s="51"/>
      <c r="N255" s="51"/>
      <c r="O255" s="51"/>
    </row>
    <row r="256">
      <c r="A256" s="51"/>
      <c r="B256" s="51"/>
      <c r="C256" s="51"/>
      <c r="D256" s="51"/>
      <c r="E256" s="51"/>
      <c r="F256" s="51"/>
      <c r="G256" s="51"/>
      <c r="H256" s="51"/>
      <c r="I256" s="51"/>
      <c r="J256" s="51"/>
      <c r="K256" s="51"/>
      <c r="L256" s="51"/>
      <c r="M256" s="51"/>
      <c r="N256" s="51"/>
      <c r="O256" s="51"/>
    </row>
    <row r="257">
      <c r="A257" s="51"/>
      <c r="B257" s="51"/>
      <c r="C257" s="51"/>
      <c r="D257" s="51"/>
      <c r="E257" s="51"/>
      <c r="F257" s="51"/>
      <c r="G257" s="51"/>
      <c r="H257" s="51"/>
      <c r="I257" s="51"/>
      <c r="J257" s="51"/>
      <c r="K257" s="51"/>
      <c r="L257" s="51"/>
      <c r="M257" s="51"/>
      <c r="N257" s="51"/>
      <c r="O257" s="51"/>
    </row>
    <row r="258">
      <c r="A258" s="51"/>
      <c r="B258" s="51"/>
      <c r="C258" s="51"/>
      <c r="D258" s="51"/>
      <c r="E258" s="51"/>
      <c r="F258" s="51"/>
      <c r="G258" s="51"/>
      <c r="H258" s="51"/>
      <c r="I258" s="51"/>
      <c r="J258" s="51"/>
      <c r="K258" s="51"/>
      <c r="L258" s="51"/>
      <c r="M258" s="51"/>
      <c r="N258" s="51"/>
      <c r="O258" s="51"/>
    </row>
    <row r="259">
      <c r="A259" s="51"/>
      <c r="B259" s="51"/>
      <c r="C259" s="51"/>
      <c r="D259" s="51"/>
      <c r="E259" s="51"/>
      <c r="F259" s="51"/>
      <c r="G259" s="51"/>
      <c r="H259" s="51"/>
      <c r="I259" s="51"/>
      <c r="J259" s="51"/>
      <c r="K259" s="51"/>
      <c r="L259" s="51"/>
      <c r="M259" s="51"/>
      <c r="N259" s="51"/>
      <c r="O259" s="51"/>
    </row>
    <row r="260">
      <c r="A260" s="51"/>
      <c r="B260" s="51"/>
      <c r="C260" s="51"/>
      <c r="D260" s="51"/>
      <c r="E260" s="51"/>
      <c r="F260" s="51"/>
      <c r="G260" s="51"/>
      <c r="H260" s="51"/>
      <c r="I260" s="51"/>
      <c r="J260" s="51"/>
      <c r="K260" s="51"/>
      <c r="L260" s="51"/>
      <c r="M260" s="51"/>
      <c r="N260" s="51"/>
      <c r="O260" s="51"/>
    </row>
    <row r="261">
      <c r="A261" s="51"/>
      <c r="B261" s="51"/>
      <c r="C261" s="51"/>
      <c r="D261" s="51"/>
      <c r="E261" s="51"/>
      <c r="F261" s="51"/>
      <c r="G261" s="51"/>
      <c r="H261" s="51"/>
      <c r="I261" s="51"/>
      <c r="J261" s="51"/>
      <c r="K261" s="51"/>
      <c r="L261" s="51"/>
      <c r="M261" s="51"/>
      <c r="N261" s="51"/>
      <c r="O261" s="51"/>
    </row>
    <row r="262">
      <c r="A262" s="51"/>
      <c r="B262" s="51"/>
      <c r="C262" s="51"/>
      <c r="D262" s="51"/>
      <c r="E262" s="51"/>
      <c r="F262" s="51"/>
      <c r="G262" s="51"/>
      <c r="H262" s="51"/>
      <c r="I262" s="51"/>
      <c r="J262" s="51"/>
      <c r="K262" s="51"/>
      <c r="L262" s="51"/>
      <c r="M262" s="51"/>
      <c r="N262" s="51"/>
      <c r="O262" s="51"/>
    </row>
    <row r="263">
      <c r="A263" s="51"/>
      <c r="B263" s="51"/>
      <c r="C263" s="51"/>
      <c r="D263" s="51"/>
      <c r="E263" s="51"/>
      <c r="F263" s="51"/>
      <c r="G263" s="51"/>
      <c r="H263" s="51"/>
      <c r="I263" s="51"/>
      <c r="J263" s="51"/>
      <c r="K263" s="51"/>
      <c r="L263" s="51"/>
      <c r="M263" s="51"/>
      <c r="N263" s="51"/>
      <c r="O263" s="51"/>
    </row>
    <row r="264">
      <c r="A264" s="51"/>
      <c r="B264" s="51"/>
      <c r="C264" s="51"/>
      <c r="D264" s="51"/>
      <c r="E264" s="51"/>
      <c r="F264" s="51"/>
      <c r="G264" s="51"/>
      <c r="H264" s="51"/>
      <c r="I264" s="51"/>
      <c r="J264" s="51"/>
      <c r="K264" s="51"/>
      <c r="L264" s="51"/>
      <c r="M264" s="51"/>
      <c r="N264" s="51"/>
      <c r="O264" s="51"/>
    </row>
    <row r="265">
      <c r="A265" s="51"/>
      <c r="B265" s="51"/>
      <c r="C265" s="51"/>
      <c r="D265" s="51"/>
      <c r="E265" s="51"/>
      <c r="F265" s="51"/>
      <c r="G265" s="51"/>
      <c r="H265" s="51"/>
      <c r="I265" s="51"/>
      <c r="J265" s="51"/>
      <c r="K265" s="51"/>
      <c r="L265" s="51"/>
      <c r="M265" s="51"/>
      <c r="N265" s="51"/>
      <c r="O265" s="51"/>
    </row>
    <row r="266">
      <c r="A266" s="51"/>
      <c r="B266" s="51"/>
      <c r="C266" s="51"/>
      <c r="D266" s="51"/>
      <c r="E266" s="51"/>
      <c r="F266" s="51"/>
      <c r="G266" s="51"/>
      <c r="H266" s="51"/>
      <c r="I266" s="51"/>
      <c r="J266" s="51"/>
      <c r="K266" s="51"/>
      <c r="L266" s="51"/>
      <c r="M266" s="51"/>
      <c r="N266" s="51"/>
      <c r="O266" s="51"/>
    </row>
    <row r="267">
      <c r="A267" s="51"/>
      <c r="B267" s="51"/>
      <c r="C267" s="51"/>
      <c r="D267" s="51"/>
      <c r="E267" s="51"/>
      <c r="F267" s="51"/>
      <c r="G267" s="51"/>
      <c r="H267" s="51"/>
      <c r="I267" s="51"/>
      <c r="J267" s="51"/>
      <c r="K267" s="51"/>
      <c r="L267" s="51"/>
      <c r="M267" s="51"/>
      <c r="N267" s="51"/>
      <c r="O267" s="51"/>
    </row>
    <row r="268">
      <c r="A268" s="51"/>
      <c r="B268" s="51"/>
      <c r="C268" s="51"/>
      <c r="D268" s="51"/>
      <c r="E268" s="51"/>
      <c r="F268" s="51"/>
      <c r="G268" s="51"/>
      <c r="H268" s="51"/>
      <c r="I268" s="51"/>
      <c r="J268" s="51"/>
      <c r="K268" s="51"/>
      <c r="L268" s="51"/>
      <c r="M268" s="51"/>
      <c r="N268" s="51"/>
      <c r="O268" s="51"/>
    </row>
    <row r="269">
      <c r="A269" s="51"/>
      <c r="B269" s="51"/>
      <c r="C269" s="51"/>
      <c r="D269" s="51"/>
      <c r="E269" s="51"/>
      <c r="F269" s="51"/>
      <c r="G269" s="51"/>
      <c r="H269" s="51"/>
      <c r="I269" s="51"/>
      <c r="J269" s="51"/>
      <c r="K269" s="51"/>
      <c r="L269" s="51"/>
      <c r="M269" s="51"/>
      <c r="N269" s="51"/>
      <c r="O269" s="51"/>
    </row>
    <row r="270">
      <c r="A270" s="51"/>
      <c r="B270" s="51"/>
      <c r="C270" s="51"/>
      <c r="D270" s="51"/>
      <c r="E270" s="51"/>
      <c r="F270" s="51"/>
      <c r="G270" s="51"/>
      <c r="H270" s="51"/>
      <c r="I270" s="51"/>
      <c r="J270" s="51"/>
      <c r="K270" s="51"/>
      <c r="L270" s="51"/>
      <c r="M270" s="51"/>
      <c r="N270" s="51"/>
      <c r="O270" s="51"/>
    </row>
    <row r="271">
      <c r="A271" s="51"/>
      <c r="B271" s="51"/>
      <c r="C271" s="51"/>
      <c r="D271" s="51"/>
      <c r="E271" s="51"/>
      <c r="F271" s="51"/>
      <c r="G271" s="51"/>
      <c r="H271" s="51"/>
      <c r="I271" s="51"/>
      <c r="J271" s="51"/>
      <c r="K271" s="51"/>
      <c r="L271" s="51"/>
      <c r="M271" s="51"/>
      <c r="N271" s="51"/>
      <c r="O271" s="51"/>
    </row>
    <row r="272">
      <c r="A272" s="51"/>
      <c r="B272" s="51"/>
      <c r="C272" s="51"/>
      <c r="D272" s="51"/>
      <c r="E272" s="51"/>
      <c r="F272" s="51"/>
      <c r="G272" s="51"/>
      <c r="H272" s="51"/>
      <c r="I272" s="51"/>
      <c r="J272" s="51"/>
      <c r="K272" s="51"/>
      <c r="L272" s="51"/>
      <c r="M272" s="51"/>
      <c r="N272" s="51"/>
      <c r="O272" s="51"/>
    </row>
    <row r="273">
      <c r="A273" s="51"/>
      <c r="B273" s="51"/>
      <c r="C273" s="51"/>
      <c r="D273" s="51"/>
      <c r="E273" s="51"/>
      <c r="F273" s="51"/>
      <c r="G273" s="51"/>
      <c r="H273" s="51"/>
      <c r="I273" s="51"/>
      <c r="J273" s="51"/>
      <c r="K273" s="51"/>
      <c r="L273" s="51"/>
      <c r="M273" s="51"/>
      <c r="N273" s="51"/>
      <c r="O273" s="51"/>
    </row>
    <row r="274">
      <c r="A274" s="51"/>
      <c r="B274" s="51"/>
      <c r="C274" s="51"/>
      <c r="D274" s="51"/>
      <c r="E274" s="51"/>
      <c r="F274" s="51"/>
      <c r="G274" s="51"/>
      <c r="H274" s="51"/>
      <c r="I274" s="51"/>
      <c r="J274" s="51"/>
      <c r="K274" s="51"/>
      <c r="L274" s="51"/>
      <c r="M274" s="51"/>
      <c r="N274" s="51"/>
      <c r="O274" s="51"/>
    </row>
    <row r="275">
      <c r="A275" s="51"/>
      <c r="B275" s="51"/>
      <c r="C275" s="51"/>
      <c r="D275" s="51"/>
      <c r="E275" s="51"/>
      <c r="F275" s="51"/>
      <c r="G275" s="51"/>
      <c r="H275" s="51"/>
      <c r="I275" s="51"/>
      <c r="J275" s="51"/>
      <c r="K275" s="51"/>
      <c r="L275" s="51"/>
      <c r="M275" s="51"/>
      <c r="N275" s="51"/>
      <c r="O275" s="51"/>
    </row>
    <row r="276">
      <c r="A276" s="51"/>
      <c r="B276" s="51"/>
      <c r="C276" s="51"/>
      <c r="D276" s="51"/>
      <c r="E276" s="51"/>
      <c r="F276" s="51"/>
      <c r="G276" s="51"/>
      <c r="H276" s="51"/>
      <c r="I276" s="51"/>
      <c r="J276" s="51"/>
      <c r="K276" s="51"/>
      <c r="L276" s="51"/>
      <c r="M276" s="51"/>
      <c r="N276" s="51"/>
      <c r="O276" s="51"/>
    </row>
    <row r="277">
      <c r="A277" s="51"/>
      <c r="B277" s="51"/>
      <c r="C277" s="51"/>
      <c r="D277" s="51"/>
      <c r="E277" s="51"/>
      <c r="F277" s="51"/>
      <c r="G277" s="51"/>
      <c r="H277" s="51"/>
      <c r="I277" s="51"/>
      <c r="J277" s="51"/>
      <c r="K277" s="51"/>
      <c r="L277" s="51"/>
      <c r="M277" s="51"/>
      <c r="N277" s="51"/>
      <c r="O277" s="51"/>
    </row>
    <row r="278">
      <c r="A278" s="51"/>
      <c r="B278" s="51"/>
      <c r="C278" s="51"/>
      <c r="D278" s="51"/>
      <c r="E278" s="51"/>
      <c r="F278" s="51"/>
      <c r="G278" s="51"/>
      <c r="H278" s="51"/>
      <c r="I278" s="51"/>
      <c r="J278" s="51"/>
      <c r="K278" s="51"/>
      <c r="L278" s="51"/>
      <c r="M278" s="51"/>
      <c r="N278" s="51"/>
      <c r="O278" s="51"/>
    </row>
    <row r="279">
      <c r="A279" s="51"/>
      <c r="B279" s="51"/>
      <c r="C279" s="51"/>
      <c r="D279" s="51"/>
      <c r="E279" s="51"/>
      <c r="F279" s="51"/>
      <c r="G279" s="51"/>
      <c r="H279" s="51"/>
      <c r="I279" s="51"/>
      <c r="J279" s="51"/>
      <c r="K279" s="51"/>
      <c r="L279" s="51"/>
      <c r="M279" s="51"/>
      <c r="N279" s="51"/>
      <c r="O279" s="51"/>
    </row>
    <row r="280">
      <c r="A280" s="51"/>
      <c r="B280" s="51"/>
      <c r="C280" s="51"/>
      <c r="D280" s="51"/>
      <c r="E280" s="51"/>
      <c r="F280" s="51"/>
      <c r="G280" s="51"/>
      <c r="H280" s="51"/>
      <c r="I280" s="51"/>
      <c r="J280" s="51"/>
      <c r="K280" s="51"/>
      <c r="L280" s="51"/>
      <c r="M280" s="51"/>
      <c r="N280" s="51"/>
      <c r="O280" s="51"/>
    </row>
    <row r="281">
      <c r="A281" s="51"/>
      <c r="B281" s="51"/>
      <c r="C281" s="51"/>
      <c r="D281" s="51"/>
      <c r="E281" s="51"/>
      <c r="F281" s="51"/>
      <c r="G281" s="51"/>
      <c r="H281" s="51"/>
      <c r="I281" s="51"/>
      <c r="J281" s="51"/>
      <c r="K281" s="51"/>
      <c r="L281" s="51"/>
      <c r="M281" s="51"/>
      <c r="N281" s="51"/>
      <c r="O281" s="51"/>
    </row>
    <row r="282">
      <c r="A282" s="51"/>
      <c r="B282" s="51"/>
      <c r="C282" s="51"/>
      <c r="D282" s="51"/>
      <c r="E282" s="51"/>
      <c r="F282" s="51"/>
      <c r="G282" s="51"/>
      <c r="H282" s="51"/>
      <c r="I282" s="51"/>
      <c r="J282" s="51"/>
      <c r="K282" s="51"/>
      <c r="L282" s="51"/>
      <c r="M282" s="51"/>
      <c r="N282" s="51"/>
      <c r="O282" s="51"/>
    </row>
    <row r="283">
      <c r="A283" s="51"/>
      <c r="B283" s="51"/>
      <c r="C283" s="51"/>
      <c r="D283" s="51"/>
      <c r="E283" s="51"/>
      <c r="F283" s="51"/>
      <c r="G283" s="51"/>
      <c r="H283" s="51"/>
      <c r="I283" s="51"/>
      <c r="J283" s="51"/>
      <c r="K283" s="51"/>
      <c r="L283" s="51"/>
      <c r="M283" s="51"/>
      <c r="N283" s="51"/>
      <c r="O283" s="51"/>
    </row>
    <row r="284">
      <c r="A284" s="51"/>
      <c r="B284" s="51"/>
      <c r="C284" s="51"/>
      <c r="D284" s="51"/>
      <c r="E284" s="51"/>
      <c r="F284" s="51"/>
      <c r="G284" s="51"/>
      <c r="H284" s="51"/>
      <c r="I284" s="51"/>
      <c r="J284" s="51"/>
      <c r="K284" s="51"/>
      <c r="L284" s="51"/>
      <c r="M284" s="51"/>
      <c r="N284" s="51"/>
      <c r="O284" s="51"/>
    </row>
    <row r="285">
      <c r="A285" s="51"/>
      <c r="B285" s="51"/>
      <c r="C285" s="51"/>
      <c r="D285" s="51"/>
      <c r="E285" s="51"/>
      <c r="F285" s="51"/>
      <c r="G285" s="51"/>
      <c r="H285" s="51"/>
      <c r="I285" s="51"/>
      <c r="J285" s="51"/>
      <c r="K285" s="51"/>
      <c r="L285" s="51"/>
      <c r="M285" s="51"/>
      <c r="N285" s="51"/>
      <c r="O285" s="51"/>
    </row>
    <row r="286">
      <c r="A286" s="51"/>
      <c r="B286" s="51"/>
      <c r="C286" s="51"/>
      <c r="D286" s="51"/>
      <c r="E286" s="51"/>
      <c r="F286" s="51"/>
      <c r="G286" s="51"/>
      <c r="H286" s="51"/>
      <c r="I286" s="51"/>
      <c r="J286" s="51"/>
      <c r="K286" s="51"/>
      <c r="L286" s="51"/>
      <c r="M286" s="51"/>
      <c r="N286" s="51"/>
      <c r="O286" s="51"/>
    </row>
    <row r="287">
      <c r="A287" s="51"/>
      <c r="B287" s="51"/>
      <c r="C287" s="51"/>
      <c r="D287" s="51"/>
      <c r="E287" s="51"/>
      <c r="F287" s="51"/>
      <c r="G287" s="51"/>
      <c r="H287" s="51"/>
      <c r="I287" s="51"/>
      <c r="J287" s="51"/>
      <c r="K287" s="51"/>
      <c r="L287" s="51"/>
      <c r="M287" s="51"/>
      <c r="N287" s="51"/>
      <c r="O287" s="51"/>
    </row>
    <row r="288">
      <c r="A288" s="51"/>
      <c r="B288" s="51"/>
      <c r="C288" s="51"/>
      <c r="D288" s="51"/>
      <c r="E288" s="51"/>
      <c r="F288" s="51"/>
      <c r="G288" s="51"/>
      <c r="H288" s="51"/>
      <c r="I288" s="51"/>
      <c r="J288" s="51"/>
      <c r="K288" s="51"/>
      <c r="L288" s="51"/>
      <c r="M288" s="51"/>
      <c r="N288" s="51"/>
      <c r="O288" s="51"/>
    </row>
    <row r="289">
      <c r="A289" s="51"/>
      <c r="B289" s="51"/>
      <c r="C289" s="51"/>
      <c r="D289" s="51"/>
      <c r="E289" s="51"/>
      <c r="F289" s="51"/>
      <c r="G289" s="51"/>
      <c r="H289" s="51"/>
      <c r="I289" s="51"/>
      <c r="J289" s="51"/>
      <c r="K289" s="51"/>
      <c r="L289" s="51"/>
      <c r="M289" s="51"/>
      <c r="N289" s="51"/>
      <c r="O289" s="51"/>
    </row>
    <row r="290">
      <c r="A290" s="51"/>
      <c r="B290" s="51"/>
      <c r="C290" s="51"/>
      <c r="D290" s="51"/>
      <c r="E290" s="51"/>
      <c r="F290" s="51"/>
      <c r="G290" s="51"/>
      <c r="H290" s="51"/>
      <c r="I290" s="51"/>
      <c r="J290" s="51"/>
      <c r="K290" s="51"/>
      <c r="L290" s="51"/>
      <c r="M290" s="51"/>
      <c r="N290" s="51"/>
      <c r="O290" s="51"/>
    </row>
    <row r="291">
      <c r="A291" s="51"/>
      <c r="B291" s="51"/>
      <c r="C291" s="51"/>
      <c r="D291" s="51"/>
      <c r="E291" s="51"/>
      <c r="F291" s="51"/>
      <c r="G291" s="51"/>
      <c r="H291" s="51"/>
      <c r="I291" s="51"/>
      <c r="J291" s="51"/>
      <c r="K291" s="51"/>
      <c r="L291" s="51"/>
      <c r="M291" s="51"/>
      <c r="N291" s="51"/>
      <c r="O291" s="51"/>
    </row>
    <row r="292">
      <c r="A292" s="51"/>
      <c r="B292" s="51"/>
      <c r="C292" s="51"/>
      <c r="D292" s="51"/>
      <c r="E292" s="51"/>
      <c r="F292" s="51"/>
      <c r="G292" s="51"/>
      <c r="H292" s="51"/>
      <c r="I292" s="51"/>
      <c r="J292" s="51"/>
      <c r="K292" s="51"/>
      <c r="L292" s="51"/>
      <c r="M292" s="51"/>
      <c r="N292" s="51"/>
      <c r="O292" s="51"/>
    </row>
    <row r="293">
      <c r="A293" s="51"/>
      <c r="B293" s="51"/>
      <c r="C293" s="51"/>
      <c r="D293" s="51"/>
      <c r="E293" s="51"/>
      <c r="F293" s="51"/>
      <c r="G293" s="51"/>
      <c r="H293" s="51"/>
      <c r="I293" s="51"/>
      <c r="J293" s="51"/>
      <c r="K293" s="51"/>
      <c r="L293" s="51"/>
      <c r="M293" s="51"/>
      <c r="N293" s="51"/>
      <c r="O293" s="51"/>
    </row>
    <row r="294">
      <c r="A294" s="51"/>
      <c r="B294" s="51"/>
      <c r="C294" s="51"/>
      <c r="D294" s="51"/>
      <c r="E294" s="51"/>
      <c r="F294" s="51"/>
      <c r="G294" s="51"/>
      <c r="H294" s="51"/>
      <c r="I294" s="51"/>
      <c r="J294" s="51"/>
      <c r="K294" s="51"/>
      <c r="L294" s="51"/>
      <c r="M294" s="51"/>
      <c r="N294" s="51"/>
      <c r="O294" s="51"/>
    </row>
    <row r="295">
      <c r="A295" s="51"/>
      <c r="B295" s="51"/>
      <c r="C295" s="51"/>
      <c r="D295" s="51"/>
      <c r="E295" s="51"/>
      <c r="F295" s="51"/>
      <c r="G295" s="51"/>
      <c r="H295" s="51"/>
      <c r="I295" s="51"/>
      <c r="J295" s="51"/>
      <c r="K295" s="51"/>
      <c r="L295" s="51"/>
      <c r="M295" s="51"/>
      <c r="N295" s="51"/>
      <c r="O295" s="51"/>
    </row>
    <row r="296">
      <c r="A296" s="51"/>
      <c r="B296" s="51"/>
      <c r="C296" s="51"/>
      <c r="D296" s="51"/>
      <c r="E296" s="51"/>
      <c r="F296" s="51"/>
      <c r="G296" s="51"/>
      <c r="H296" s="51"/>
      <c r="I296" s="51"/>
      <c r="J296" s="51"/>
      <c r="K296" s="51"/>
      <c r="L296" s="51"/>
      <c r="M296" s="51"/>
      <c r="N296" s="51"/>
      <c r="O296" s="51"/>
    </row>
    <row r="297">
      <c r="A297" s="51"/>
      <c r="B297" s="51"/>
      <c r="C297" s="51"/>
      <c r="D297" s="51"/>
      <c r="E297" s="51"/>
      <c r="F297" s="51"/>
      <c r="G297" s="51"/>
      <c r="H297" s="51"/>
      <c r="I297" s="51"/>
      <c r="J297" s="51"/>
      <c r="K297" s="51"/>
      <c r="L297" s="51"/>
      <c r="M297" s="51"/>
      <c r="N297" s="51"/>
      <c r="O297" s="51"/>
    </row>
    <row r="298">
      <c r="A298" s="51"/>
      <c r="B298" s="51"/>
      <c r="C298" s="51"/>
      <c r="D298" s="51"/>
      <c r="E298" s="51"/>
      <c r="F298" s="51"/>
      <c r="G298" s="51"/>
      <c r="H298" s="51"/>
      <c r="I298" s="51"/>
      <c r="J298" s="51"/>
      <c r="K298" s="51"/>
      <c r="L298" s="51"/>
      <c r="M298" s="51"/>
      <c r="N298" s="51"/>
      <c r="O298" s="51"/>
    </row>
    <row r="299">
      <c r="A299" s="51"/>
      <c r="B299" s="51"/>
      <c r="C299" s="51"/>
      <c r="D299" s="51"/>
      <c r="E299" s="51"/>
      <c r="F299" s="51"/>
      <c r="G299" s="51"/>
      <c r="H299" s="51"/>
      <c r="I299" s="51"/>
      <c r="J299" s="51"/>
      <c r="K299" s="51"/>
      <c r="L299" s="51"/>
      <c r="M299" s="51"/>
      <c r="N299" s="51"/>
      <c r="O299" s="51"/>
    </row>
    <row r="300">
      <c r="A300" s="51"/>
      <c r="B300" s="51"/>
      <c r="C300" s="51"/>
      <c r="D300" s="51"/>
      <c r="E300" s="51"/>
      <c r="F300" s="51"/>
      <c r="G300" s="51"/>
      <c r="H300" s="51"/>
      <c r="I300" s="51"/>
      <c r="J300" s="51"/>
      <c r="K300" s="51"/>
      <c r="L300" s="51"/>
      <c r="M300" s="51"/>
      <c r="N300" s="51"/>
      <c r="O300" s="51"/>
    </row>
    <row r="301">
      <c r="A301" s="51"/>
      <c r="B301" s="51"/>
      <c r="C301" s="51"/>
      <c r="D301" s="51"/>
      <c r="E301" s="51"/>
      <c r="F301" s="51"/>
      <c r="G301" s="51"/>
      <c r="H301" s="51"/>
      <c r="I301" s="51"/>
      <c r="J301" s="51"/>
      <c r="K301" s="51"/>
      <c r="L301" s="51"/>
      <c r="M301" s="51"/>
      <c r="N301" s="51"/>
      <c r="O301" s="51"/>
    </row>
    <row r="302">
      <c r="A302" s="51"/>
      <c r="B302" s="51"/>
      <c r="C302" s="51"/>
      <c r="D302" s="51"/>
      <c r="E302" s="51"/>
      <c r="F302" s="51"/>
      <c r="G302" s="51"/>
      <c r="H302" s="51"/>
      <c r="I302" s="51"/>
      <c r="J302" s="51"/>
      <c r="K302" s="51"/>
      <c r="L302" s="51"/>
      <c r="M302" s="51"/>
      <c r="N302" s="51"/>
      <c r="O302" s="51"/>
    </row>
    <row r="303">
      <c r="A303" s="51"/>
      <c r="B303" s="51"/>
      <c r="C303" s="51"/>
      <c r="D303" s="51"/>
      <c r="E303" s="51"/>
      <c r="F303" s="51"/>
      <c r="G303" s="51"/>
      <c r="H303" s="51"/>
      <c r="I303" s="51"/>
      <c r="J303" s="51"/>
      <c r="K303" s="51"/>
      <c r="L303" s="51"/>
      <c r="M303" s="51"/>
      <c r="N303" s="51"/>
      <c r="O303" s="51"/>
    </row>
    <row r="304">
      <c r="A304" s="51"/>
      <c r="B304" s="51"/>
      <c r="C304" s="51"/>
      <c r="D304" s="51"/>
      <c r="E304" s="51"/>
      <c r="F304" s="51"/>
      <c r="G304" s="51"/>
      <c r="H304" s="51"/>
      <c r="I304" s="51"/>
      <c r="J304" s="51"/>
      <c r="K304" s="51"/>
      <c r="L304" s="51"/>
      <c r="M304" s="51"/>
      <c r="N304" s="51"/>
      <c r="O304" s="51"/>
    </row>
    <row r="305">
      <c r="A305" s="51"/>
      <c r="B305" s="51"/>
      <c r="C305" s="51"/>
      <c r="D305" s="51"/>
      <c r="E305" s="51"/>
      <c r="F305" s="51"/>
      <c r="G305" s="51"/>
      <c r="H305" s="51"/>
      <c r="I305" s="51"/>
      <c r="J305" s="51"/>
      <c r="K305" s="51"/>
      <c r="L305" s="51"/>
      <c r="M305" s="51"/>
      <c r="N305" s="51"/>
      <c r="O305" s="51"/>
    </row>
    <row r="306">
      <c r="A306" s="51"/>
      <c r="B306" s="51"/>
      <c r="C306" s="51"/>
      <c r="D306" s="51"/>
      <c r="E306" s="51"/>
      <c r="F306" s="51"/>
      <c r="G306" s="51"/>
      <c r="H306" s="51"/>
      <c r="I306" s="51"/>
      <c r="J306" s="51"/>
      <c r="K306" s="51"/>
      <c r="L306" s="51"/>
      <c r="M306" s="51"/>
      <c r="N306" s="51"/>
      <c r="O306" s="51"/>
    </row>
    <row r="307">
      <c r="A307" s="51"/>
      <c r="B307" s="51"/>
      <c r="C307" s="51"/>
      <c r="D307" s="51"/>
      <c r="E307" s="51"/>
      <c r="F307" s="51"/>
      <c r="G307" s="51"/>
      <c r="H307" s="51"/>
      <c r="I307" s="51"/>
      <c r="J307" s="51"/>
      <c r="K307" s="51"/>
      <c r="L307" s="51"/>
      <c r="M307" s="51"/>
      <c r="N307" s="51"/>
      <c r="O307" s="51"/>
    </row>
    <row r="308">
      <c r="A308" s="51"/>
      <c r="B308" s="51"/>
      <c r="C308" s="51"/>
      <c r="D308" s="51"/>
      <c r="E308" s="51"/>
      <c r="F308" s="51"/>
      <c r="G308" s="51"/>
      <c r="H308" s="51"/>
      <c r="I308" s="51"/>
      <c r="J308" s="51"/>
      <c r="K308" s="51"/>
      <c r="L308" s="51"/>
      <c r="M308" s="51"/>
      <c r="N308" s="51"/>
      <c r="O308" s="51"/>
    </row>
    <row r="309">
      <c r="A309" s="51"/>
      <c r="B309" s="51"/>
      <c r="C309" s="51"/>
      <c r="D309" s="51"/>
      <c r="E309" s="51"/>
      <c r="F309" s="51"/>
      <c r="G309" s="51"/>
      <c r="H309" s="51"/>
      <c r="I309" s="51"/>
      <c r="J309" s="51"/>
      <c r="K309" s="51"/>
      <c r="L309" s="51"/>
      <c r="M309" s="51"/>
      <c r="N309" s="51"/>
      <c r="O309" s="51"/>
    </row>
    <row r="310">
      <c r="A310" s="51"/>
      <c r="B310" s="51"/>
      <c r="C310" s="51"/>
      <c r="D310" s="51"/>
      <c r="E310" s="51"/>
      <c r="F310" s="51"/>
      <c r="G310" s="51"/>
      <c r="H310" s="51"/>
      <c r="I310" s="51"/>
      <c r="J310" s="51"/>
      <c r="K310" s="51"/>
      <c r="L310" s="51"/>
      <c r="M310" s="51"/>
      <c r="N310" s="51"/>
      <c r="O310" s="51"/>
    </row>
    <row r="311">
      <c r="A311" s="51"/>
      <c r="B311" s="51"/>
      <c r="C311" s="51"/>
      <c r="D311" s="51"/>
      <c r="E311" s="51"/>
      <c r="F311" s="51"/>
      <c r="G311" s="51"/>
      <c r="H311" s="51"/>
      <c r="I311" s="51"/>
      <c r="J311" s="51"/>
      <c r="K311" s="51"/>
      <c r="L311" s="51"/>
      <c r="M311" s="51"/>
      <c r="N311" s="51"/>
      <c r="O311" s="51"/>
    </row>
    <row r="312">
      <c r="A312" s="51"/>
      <c r="B312" s="51"/>
      <c r="C312" s="51"/>
      <c r="D312" s="51"/>
      <c r="E312" s="51"/>
      <c r="F312" s="51"/>
      <c r="G312" s="51"/>
      <c r="H312" s="51"/>
      <c r="I312" s="51"/>
      <c r="J312" s="51"/>
      <c r="K312" s="51"/>
      <c r="L312" s="51"/>
      <c r="M312" s="51"/>
      <c r="N312" s="51"/>
      <c r="O312" s="51"/>
    </row>
    <row r="313">
      <c r="A313" s="51"/>
      <c r="B313" s="51"/>
      <c r="C313" s="51"/>
      <c r="D313" s="51"/>
      <c r="E313" s="51"/>
      <c r="F313" s="51"/>
      <c r="G313" s="51"/>
      <c r="H313" s="51"/>
      <c r="I313" s="51"/>
      <c r="J313" s="51"/>
      <c r="K313" s="51"/>
      <c r="L313" s="51"/>
      <c r="M313" s="51"/>
      <c r="N313" s="51"/>
      <c r="O313" s="51"/>
    </row>
    <row r="314">
      <c r="A314" s="51"/>
      <c r="B314" s="51"/>
      <c r="C314" s="51"/>
      <c r="D314" s="51"/>
      <c r="E314" s="51"/>
      <c r="F314" s="51"/>
      <c r="G314" s="51"/>
      <c r="H314" s="51"/>
      <c r="I314" s="51"/>
      <c r="J314" s="51"/>
      <c r="K314" s="51"/>
      <c r="L314" s="51"/>
      <c r="M314" s="51"/>
      <c r="N314" s="51"/>
      <c r="O314" s="51"/>
    </row>
    <row r="315">
      <c r="A315" s="51"/>
      <c r="B315" s="51"/>
      <c r="C315" s="51"/>
      <c r="D315" s="51"/>
      <c r="E315" s="51"/>
      <c r="F315" s="51"/>
      <c r="G315" s="51"/>
      <c r="H315" s="51"/>
      <c r="I315" s="51"/>
      <c r="J315" s="51"/>
      <c r="K315" s="51"/>
      <c r="L315" s="51"/>
      <c r="M315" s="51"/>
      <c r="N315" s="51"/>
      <c r="O315" s="51"/>
    </row>
    <row r="316">
      <c r="A316" s="51"/>
      <c r="B316" s="51"/>
      <c r="C316" s="51"/>
      <c r="D316" s="51"/>
      <c r="E316" s="51"/>
      <c r="F316" s="51"/>
      <c r="G316" s="51"/>
      <c r="H316" s="51"/>
      <c r="I316" s="51"/>
      <c r="J316" s="51"/>
      <c r="K316" s="51"/>
      <c r="L316" s="51"/>
      <c r="M316" s="51"/>
      <c r="N316" s="51"/>
      <c r="O316" s="51"/>
    </row>
    <row r="317">
      <c r="A317" s="51"/>
      <c r="B317" s="51"/>
      <c r="C317" s="51"/>
      <c r="D317" s="51"/>
      <c r="E317" s="51"/>
      <c r="F317" s="51"/>
      <c r="G317" s="51"/>
      <c r="H317" s="51"/>
      <c r="I317" s="51"/>
      <c r="J317" s="51"/>
      <c r="K317" s="51"/>
      <c r="L317" s="51"/>
      <c r="M317" s="51"/>
      <c r="N317" s="51"/>
      <c r="O317" s="51"/>
    </row>
    <row r="318">
      <c r="A318" s="51"/>
      <c r="B318" s="51"/>
      <c r="C318" s="51"/>
      <c r="D318" s="51"/>
      <c r="E318" s="51"/>
      <c r="F318" s="51"/>
      <c r="G318" s="51"/>
      <c r="H318" s="51"/>
      <c r="I318" s="51"/>
      <c r="J318" s="51"/>
      <c r="K318" s="51"/>
      <c r="L318" s="51"/>
      <c r="M318" s="51"/>
      <c r="N318" s="51"/>
      <c r="O318" s="51"/>
    </row>
    <row r="319">
      <c r="A319" s="51"/>
      <c r="B319" s="51"/>
      <c r="C319" s="51"/>
      <c r="D319" s="51"/>
      <c r="E319" s="51"/>
      <c r="F319" s="51"/>
      <c r="G319" s="51"/>
      <c r="H319" s="51"/>
      <c r="I319" s="51"/>
      <c r="J319" s="51"/>
      <c r="K319" s="51"/>
      <c r="L319" s="51"/>
      <c r="M319" s="51"/>
      <c r="N319" s="51"/>
      <c r="O319" s="51"/>
    </row>
    <row r="320">
      <c r="A320" s="51"/>
      <c r="B320" s="51"/>
      <c r="C320" s="51"/>
      <c r="D320" s="51"/>
      <c r="E320" s="51"/>
      <c r="F320" s="51"/>
      <c r="G320" s="51"/>
      <c r="H320" s="51"/>
      <c r="I320" s="51"/>
      <c r="J320" s="51"/>
      <c r="K320" s="51"/>
      <c r="L320" s="51"/>
      <c r="M320" s="51"/>
      <c r="N320" s="51"/>
      <c r="O320" s="51"/>
    </row>
    <row r="321">
      <c r="A321" s="51"/>
      <c r="B321" s="51"/>
      <c r="C321" s="51"/>
      <c r="D321" s="51"/>
      <c r="E321" s="51"/>
      <c r="F321" s="51"/>
      <c r="G321" s="51"/>
      <c r="H321" s="51"/>
      <c r="I321" s="51"/>
      <c r="J321" s="51"/>
      <c r="K321" s="51"/>
      <c r="L321" s="51"/>
      <c r="M321" s="51"/>
      <c r="N321" s="51"/>
      <c r="O321" s="51"/>
    </row>
    <row r="322">
      <c r="A322" s="51"/>
      <c r="B322" s="51"/>
      <c r="C322" s="51"/>
      <c r="D322" s="51"/>
      <c r="E322" s="51"/>
      <c r="F322" s="51"/>
      <c r="G322" s="51"/>
      <c r="H322" s="51"/>
      <c r="I322" s="51"/>
      <c r="J322" s="51"/>
      <c r="K322" s="51"/>
      <c r="L322" s="51"/>
      <c r="M322" s="51"/>
      <c r="N322" s="51"/>
      <c r="O322" s="51"/>
    </row>
    <row r="323">
      <c r="A323" s="51"/>
      <c r="B323" s="51"/>
      <c r="C323" s="51"/>
      <c r="D323" s="51"/>
      <c r="E323" s="51"/>
      <c r="F323" s="51"/>
      <c r="G323" s="51"/>
      <c r="H323" s="51"/>
      <c r="I323" s="51"/>
      <c r="J323" s="51"/>
      <c r="K323" s="51"/>
      <c r="L323" s="51"/>
      <c r="M323" s="51"/>
      <c r="N323" s="51"/>
      <c r="O323" s="51"/>
    </row>
    <row r="324">
      <c r="A324" s="51"/>
      <c r="B324" s="51"/>
      <c r="C324" s="51"/>
      <c r="D324" s="51"/>
      <c r="E324" s="51"/>
      <c r="F324" s="51"/>
      <c r="G324" s="51"/>
      <c r="H324" s="51"/>
      <c r="I324" s="51"/>
      <c r="J324" s="51"/>
      <c r="K324" s="51"/>
      <c r="L324" s="51"/>
      <c r="M324" s="51"/>
      <c r="N324" s="51"/>
      <c r="O324" s="51"/>
    </row>
    <row r="325">
      <c r="A325" s="51"/>
      <c r="B325" s="51"/>
      <c r="C325" s="51"/>
      <c r="D325" s="51"/>
      <c r="E325" s="51"/>
      <c r="F325" s="51"/>
      <c r="G325" s="51"/>
      <c r="H325" s="51"/>
      <c r="I325" s="51"/>
      <c r="J325" s="51"/>
      <c r="K325" s="51"/>
      <c r="L325" s="51"/>
      <c r="M325" s="51"/>
      <c r="N325" s="51"/>
      <c r="O325" s="51"/>
    </row>
    <row r="326">
      <c r="A326" s="51"/>
      <c r="B326" s="51"/>
      <c r="C326" s="51"/>
      <c r="D326" s="51"/>
      <c r="E326" s="51"/>
      <c r="F326" s="51"/>
      <c r="G326" s="51"/>
      <c r="H326" s="51"/>
      <c r="I326" s="51"/>
      <c r="J326" s="51"/>
      <c r="K326" s="51"/>
      <c r="L326" s="51"/>
      <c r="M326" s="51"/>
      <c r="N326" s="51"/>
      <c r="O326" s="51"/>
    </row>
    <row r="327">
      <c r="A327" s="51"/>
      <c r="B327" s="51"/>
      <c r="C327" s="51"/>
      <c r="D327" s="51"/>
      <c r="E327" s="51"/>
      <c r="F327" s="51"/>
      <c r="G327" s="51"/>
      <c r="H327" s="51"/>
      <c r="I327" s="51"/>
      <c r="J327" s="51"/>
      <c r="K327" s="51"/>
      <c r="L327" s="51"/>
      <c r="M327" s="51"/>
      <c r="N327" s="51"/>
      <c r="O327" s="51"/>
    </row>
    <row r="328">
      <c r="A328" s="51"/>
      <c r="B328" s="51"/>
      <c r="C328" s="51"/>
      <c r="D328" s="51"/>
      <c r="E328" s="51"/>
      <c r="F328" s="51"/>
      <c r="G328" s="51"/>
      <c r="H328" s="51"/>
      <c r="I328" s="51"/>
      <c r="J328" s="51"/>
      <c r="K328" s="51"/>
      <c r="L328" s="51"/>
      <c r="M328" s="51"/>
      <c r="N328" s="51"/>
      <c r="O328" s="51"/>
    </row>
    <row r="329">
      <c r="A329" s="51"/>
      <c r="B329" s="51"/>
      <c r="C329" s="51"/>
      <c r="D329" s="51"/>
      <c r="E329" s="51"/>
      <c r="F329" s="51"/>
      <c r="G329" s="51"/>
      <c r="H329" s="51"/>
      <c r="I329" s="51"/>
      <c r="J329" s="51"/>
      <c r="K329" s="51"/>
      <c r="L329" s="51"/>
      <c r="M329" s="51"/>
      <c r="N329" s="51"/>
      <c r="O329" s="51"/>
    </row>
    <row r="330">
      <c r="A330" s="51"/>
      <c r="B330" s="51"/>
      <c r="C330" s="51"/>
      <c r="D330" s="51"/>
      <c r="E330" s="51"/>
      <c r="F330" s="51"/>
      <c r="G330" s="51"/>
      <c r="H330" s="51"/>
      <c r="I330" s="51"/>
      <c r="J330" s="51"/>
      <c r="K330" s="51"/>
      <c r="L330" s="51"/>
      <c r="M330" s="51"/>
      <c r="N330" s="51"/>
      <c r="O330" s="51"/>
    </row>
    <row r="331">
      <c r="A331" s="51"/>
      <c r="B331" s="51"/>
      <c r="C331" s="51"/>
      <c r="D331" s="51"/>
      <c r="E331" s="51"/>
      <c r="F331" s="51"/>
      <c r="G331" s="51"/>
      <c r="H331" s="51"/>
      <c r="I331" s="51"/>
      <c r="J331" s="51"/>
      <c r="K331" s="51"/>
      <c r="L331" s="51"/>
      <c r="M331" s="51"/>
      <c r="N331" s="51"/>
      <c r="O331" s="51"/>
    </row>
    <row r="332">
      <c r="A332" s="51"/>
      <c r="B332" s="51"/>
      <c r="C332" s="51"/>
      <c r="D332" s="51"/>
      <c r="E332" s="51"/>
      <c r="F332" s="51"/>
      <c r="G332" s="51"/>
      <c r="H332" s="51"/>
      <c r="I332" s="51"/>
      <c r="J332" s="51"/>
      <c r="K332" s="51"/>
      <c r="L332" s="51"/>
      <c r="M332" s="51"/>
      <c r="N332" s="51"/>
      <c r="O332" s="51"/>
    </row>
    <row r="333">
      <c r="A333" s="51"/>
      <c r="B333" s="51"/>
      <c r="C333" s="51"/>
      <c r="D333" s="51"/>
      <c r="E333" s="51"/>
      <c r="F333" s="51"/>
      <c r="G333" s="51"/>
      <c r="H333" s="51"/>
      <c r="I333" s="51"/>
      <c r="J333" s="51"/>
      <c r="K333" s="51"/>
      <c r="L333" s="51"/>
      <c r="M333" s="51"/>
      <c r="N333" s="51"/>
      <c r="O333" s="51"/>
    </row>
    <row r="334">
      <c r="A334" s="51"/>
      <c r="B334" s="51"/>
      <c r="C334" s="51"/>
      <c r="D334" s="51"/>
      <c r="E334" s="51"/>
      <c r="F334" s="51"/>
      <c r="G334" s="51"/>
      <c r="H334" s="51"/>
      <c r="I334" s="51"/>
      <c r="J334" s="51"/>
      <c r="K334" s="51"/>
      <c r="L334" s="51"/>
      <c r="M334" s="51"/>
      <c r="N334" s="51"/>
      <c r="O334" s="51"/>
    </row>
    <row r="335">
      <c r="A335" s="51"/>
      <c r="B335" s="51"/>
      <c r="C335" s="51"/>
      <c r="D335" s="51"/>
      <c r="E335" s="51"/>
      <c r="F335" s="51"/>
      <c r="G335" s="51"/>
      <c r="H335" s="51"/>
      <c r="I335" s="51"/>
      <c r="J335" s="51"/>
      <c r="K335" s="51"/>
      <c r="L335" s="51"/>
      <c r="M335" s="51"/>
      <c r="N335" s="51"/>
      <c r="O335" s="51"/>
    </row>
    <row r="336">
      <c r="A336" s="51"/>
      <c r="B336" s="51"/>
      <c r="C336" s="51"/>
      <c r="D336" s="51"/>
      <c r="E336" s="51"/>
      <c r="F336" s="51"/>
      <c r="G336" s="51"/>
      <c r="H336" s="51"/>
      <c r="I336" s="51"/>
      <c r="J336" s="51"/>
      <c r="K336" s="51"/>
      <c r="L336" s="51"/>
      <c r="M336" s="51"/>
      <c r="N336" s="51"/>
      <c r="O336" s="51"/>
    </row>
    <row r="337">
      <c r="A337" s="51"/>
      <c r="B337" s="51"/>
      <c r="C337" s="51"/>
      <c r="D337" s="51"/>
      <c r="E337" s="51"/>
      <c r="F337" s="51"/>
      <c r="G337" s="51"/>
      <c r="H337" s="51"/>
      <c r="I337" s="51"/>
      <c r="J337" s="51"/>
      <c r="K337" s="51"/>
      <c r="L337" s="51"/>
      <c r="M337" s="51"/>
      <c r="N337" s="51"/>
      <c r="O337" s="51"/>
    </row>
    <row r="338">
      <c r="A338" s="51"/>
      <c r="B338" s="51"/>
      <c r="C338" s="51"/>
      <c r="D338" s="51"/>
      <c r="E338" s="51"/>
      <c r="F338" s="51"/>
      <c r="G338" s="51"/>
      <c r="H338" s="51"/>
      <c r="I338" s="51"/>
      <c r="J338" s="51"/>
      <c r="K338" s="51"/>
      <c r="L338" s="51"/>
      <c r="M338" s="51"/>
      <c r="N338" s="51"/>
      <c r="O338" s="51"/>
    </row>
    <row r="339">
      <c r="A339" s="51"/>
      <c r="B339" s="51"/>
      <c r="C339" s="51"/>
      <c r="D339" s="51"/>
      <c r="E339" s="51"/>
      <c r="F339" s="51"/>
      <c r="G339" s="51"/>
      <c r="H339" s="51"/>
      <c r="I339" s="51"/>
      <c r="J339" s="51"/>
      <c r="K339" s="51"/>
      <c r="L339" s="51"/>
      <c r="M339" s="51"/>
      <c r="N339" s="51"/>
      <c r="O339" s="51"/>
    </row>
    <row r="340">
      <c r="A340" s="51"/>
      <c r="B340" s="51"/>
      <c r="C340" s="51"/>
      <c r="D340" s="51"/>
      <c r="E340" s="51"/>
      <c r="F340" s="51"/>
      <c r="G340" s="51"/>
      <c r="H340" s="51"/>
      <c r="I340" s="51"/>
      <c r="J340" s="51"/>
      <c r="K340" s="51"/>
      <c r="L340" s="51"/>
      <c r="M340" s="51"/>
      <c r="N340" s="51"/>
      <c r="O340" s="51"/>
    </row>
    <row r="341">
      <c r="A341" s="51"/>
      <c r="B341" s="51"/>
      <c r="C341" s="51"/>
      <c r="D341" s="51"/>
      <c r="E341" s="51"/>
      <c r="F341" s="51"/>
      <c r="G341" s="51"/>
      <c r="H341" s="51"/>
      <c r="I341" s="51"/>
      <c r="J341" s="51"/>
      <c r="K341" s="51"/>
      <c r="L341" s="51"/>
      <c r="M341" s="51"/>
      <c r="N341" s="51"/>
      <c r="O341" s="51"/>
    </row>
    <row r="342">
      <c r="A342" s="51"/>
      <c r="B342" s="51"/>
      <c r="C342" s="51"/>
      <c r="D342" s="51"/>
      <c r="E342" s="51"/>
      <c r="F342" s="51"/>
      <c r="G342" s="51"/>
      <c r="H342" s="51"/>
      <c r="I342" s="51"/>
      <c r="J342" s="51"/>
      <c r="K342" s="51"/>
      <c r="L342" s="51"/>
      <c r="M342" s="51"/>
      <c r="N342" s="51"/>
      <c r="O342" s="51"/>
    </row>
    <row r="343">
      <c r="A343" s="51"/>
      <c r="B343" s="51"/>
      <c r="C343" s="51"/>
      <c r="D343" s="51"/>
      <c r="E343" s="51"/>
      <c r="F343" s="51"/>
      <c r="G343" s="51"/>
      <c r="H343" s="51"/>
      <c r="I343" s="51"/>
      <c r="J343" s="51"/>
      <c r="K343" s="51"/>
      <c r="L343" s="51"/>
      <c r="M343" s="51"/>
      <c r="N343" s="51"/>
      <c r="O343" s="51"/>
    </row>
    <row r="344">
      <c r="A344" s="51"/>
      <c r="B344" s="51"/>
      <c r="C344" s="51"/>
      <c r="D344" s="51"/>
      <c r="E344" s="51"/>
      <c r="F344" s="51"/>
      <c r="G344" s="51"/>
      <c r="H344" s="51"/>
      <c r="I344" s="51"/>
      <c r="J344" s="51"/>
      <c r="K344" s="51"/>
      <c r="L344" s="51"/>
      <c r="M344" s="51"/>
      <c r="N344" s="51"/>
      <c r="O344" s="51"/>
    </row>
    <row r="345">
      <c r="A345" s="51"/>
      <c r="B345" s="51"/>
      <c r="C345" s="51"/>
      <c r="D345" s="51"/>
      <c r="E345" s="51"/>
      <c r="F345" s="51"/>
      <c r="G345" s="51"/>
      <c r="H345" s="51"/>
      <c r="I345" s="51"/>
      <c r="J345" s="51"/>
      <c r="K345" s="51"/>
      <c r="L345" s="51"/>
      <c r="M345" s="51"/>
      <c r="N345" s="51"/>
      <c r="O345" s="51"/>
    </row>
    <row r="346">
      <c r="A346" s="51"/>
      <c r="B346" s="51"/>
      <c r="C346" s="51"/>
      <c r="D346" s="51"/>
      <c r="E346" s="51"/>
      <c r="F346" s="51"/>
      <c r="G346" s="51"/>
      <c r="H346" s="51"/>
      <c r="I346" s="51"/>
      <c r="J346" s="51"/>
      <c r="K346" s="51"/>
      <c r="L346" s="51"/>
      <c r="M346" s="51"/>
      <c r="N346" s="51"/>
      <c r="O346" s="51"/>
    </row>
    <row r="347">
      <c r="A347" s="51"/>
      <c r="B347" s="51"/>
      <c r="C347" s="51"/>
      <c r="D347" s="51"/>
      <c r="E347" s="51"/>
      <c r="F347" s="51"/>
      <c r="G347" s="51"/>
      <c r="H347" s="51"/>
      <c r="I347" s="51"/>
      <c r="J347" s="51"/>
      <c r="K347" s="51"/>
      <c r="L347" s="51"/>
      <c r="M347" s="51"/>
      <c r="N347" s="51"/>
      <c r="O347" s="51"/>
    </row>
    <row r="348">
      <c r="A348" s="51"/>
      <c r="B348" s="51"/>
      <c r="C348" s="51"/>
      <c r="D348" s="51"/>
      <c r="E348" s="51"/>
      <c r="F348" s="51"/>
      <c r="G348" s="51"/>
      <c r="H348" s="51"/>
      <c r="I348" s="51"/>
      <c r="J348" s="51"/>
      <c r="K348" s="51"/>
      <c r="L348" s="51"/>
      <c r="M348" s="51"/>
      <c r="N348" s="51"/>
      <c r="O348" s="51"/>
    </row>
    <row r="349">
      <c r="A349" s="51"/>
      <c r="B349" s="51"/>
      <c r="C349" s="51"/>
      <c r="D349" s="51"/>
      <c r="E349" s="51"/>
      <c r="F349" s="51"/>
      <c r="G349" s="51"/>
      <c r="H349" s="51"/>
      <c r="I349" s="51"/>
      <c r="J349" s="51"/>
      <c r="K349" s="51"/>
      <c r="L349" s="51"/>
      <c r="M349" s="51"/>
      <c r="N349" s="51"/>
      <c r="O349" s="51"/>
    </row>
    <row r="350">
      <c r="A350" s="51"/>
      <c r="B350" s="51"/>
      <c r="C350" s="51"/>
      <c r="D350" s="51"/>
      <c r="E350" s="51"/>
      <c r="F350" s="51"/>
      <c r="G350" s="51"/>
      <c r="H350" s="51"/>
      <c r="I350" s="51"/>
      <c r="J350" s="51"/>
      <c r="K350" s="51"/>
      <c r="L350" s="51"/>
      <c r="M350" s="51"/>
      <c r="N350" s="51"/>
      <c r="O350" s="51"/>
    </row>
    <row r="351">
      <c r="A351" s="51"/>
      <c r="B351" s="51"/>
      <c r="C351" s="51"/>
      <c r="D351" s="51"/>
      <c r="E351" s="51"/>
      <c r="F351" s="51"/>
      <c r="G351" s="51"/>
      <c r="H351" s="51"/>
      <c r="I351" s="51"/>
      <c r="J351" s="51"/>
      <c r="K351" s="51"/>
      <c r="L351" s="51"/>
      <c r="M351" s="51"/>
      <c r="N351" s="51"/>
      <c r="O351" s="51"/>
    </row>
    <row r="352">
      <c r="A352" s="51"/>
      <c r="B352" s="51"/>
      <c r="C352" s="51"/>
      <c r="D352" s="51"/>
      <c r="E352" s="51"/>
      <c r="F352" s="51"/>
      <c r="G352" s="51"/>
      <c r="H352" s="51"/>
      <c r="I352" s="51"/>
      <c r="J352" s="51"/>
      <c r="K352" s="51"/>
      <c r="L352" s="51"/>
      <c r="M352" s="51"/>
      <c r="N352" s="51"/>
      <c r="O352" s="51"/>
    </row>
    <row r="353">
      <c r="A353" s="51"/>
      <c r="B353" s="51"/>
      <c r="C353" s="51"/>
      <c r="D353" s="51"/>
      <c r="E353" s="51"/>
      <c r="F353" s="51"/>
      <c r="G353" s="51"/>
      <c r="H353" s="51"/>
      <c r="I353" s="51"/>
      <c r="J353" s="51"/>
      <c r="K353" s="51"/>
      <c r="L353" s="51"/>
      <c r="M353" s="51"/>
      <c r="N353" s="51"/>
      <c r="O353" s="51"/>
    </row>
    <row r="354">
      <c r="A354" s="51"/>
      <c r="B354" s="51"/>
      <c r="C354" s="51"/>
      <c r="D354" s="51"/>
      <c r="E354" s="51"/>
      <c r="F354" s="51"/>
      <c r="G354" s="51"/>
      <c r="H354" s="51"/>
      <c r="I354" s="51"/>
      <c r="J354" s="51"/>
      <c r="K354" s="51"/>
      <c r="L354" s="51"/>
      <c r="M354" s="51"/>
      <c r="N354" s="51"/>
      <c r="O354" s="51"/>
    </row>
    <row r="355">
      <c r="A355" s="51"/>
      <c r="B355" s="51"/>
      <c r="C355" s="51"/>
      <c r="D355" s="51"/>
      <c r="E355" s="51"/>
      <c r="F355" s="51"/>
      <c r="G355" s="51"/>
      <c r="H355" s="51"/>
      <c r="I355" s="51"/>
      <c r="J355" s="51"/>
      <c r="K355" s="51"/>
      <c r="L355" s="51"/>
      <c r="M355" s="51"/>
      <c r="N355" s="51"/>
      <c r="O355" s="51"/>
    </row>
    <row r="356">
      <c r="A356" s="51"/>
      <c r="B356" s="51"/>
      <c r="C356" s="51"/>
      <c r="D356" s="51"/>
      <c r="E356" s="51"/>
      <c r="F356" s="51"/>
      <c r="G356" s="51"/>
      <c r="H356" s="51"/>
      <c r="I356" s="51"/>
      <c r="J356" s="51"/>
      <c r="K356" s="51"/>
      <c r="L356" s="51"/>
      <c r="M356" s="51"/>
      <c r="N356" s="51"/>
      <c r="O356" s="51"/>
    </row>
    <row r="357">
      <c r="A357" s="51"/>
      <c r="B357" s="51"/>
      <c r="C357" s="51"/>
      <c r="D357" s="51"/>
      <c r="E357" s="51"/>
      <c r="F357" s="51"/>
      <c r="G357" s="51"/>
      <c r="H357" s="51"/>
      <c r="I357" s="51"/>
      <c r="J357" s="51"/>
      <c r="K357" s="51"/>
      <c r="L357" s="51"/>
      <c r="M357" s="51"/>
      <c r="N357" s="51"/>
      <c r="O357" s="51"/>
    </row>
    <row r="358">
      <c r="A358" s="51"/>
      <c r="B358" s="51"/>
      <c r="C358" s="51"/>
      <c r="D358" s="51"/>
      <c r="E358" s="51"/>
      <c r="F358" s="51"/>
      <c r="G358" s="51"/>
      <c r="H358" s="51"/>
      <c r="I358" s="51"/>
      <c r="J358" s="51"/>
      <c r="K358" s="51"/>
      <c r="L358" s="51"/>
      <c r="M358" s="51"/>
      <c r="N358" s="51"/>
      <c r="O358" s="51"/>
    </row>
    <row r="359">
      <c r="A359" s="51"/>
      <c r="B359" s="51"/>
      <c r="C359" s="51"/>
      <c r="D359" s="51"/>
      <c r="E359" s="51"/>
      <c r="F359" s="51"/>
      <c r="G359" s="51"/>
      <c r="H359" s="51"/>
      <c r="I359" s="51"/>
      <c r="J359" s="51"/>
      <c r="K359" s="51"/>
      <c r="L359" s="51"/>
      <c r="M359" s="51"/>
      <c r="N359" s="51"/>
      <c r="O359" s="51"/>
    </row>
    <row r="360">
      <c r="A360" s="51"/>
      <c r="B360" s="51"/>
      <c r="C360" s="51"/>
      <c r="D360" s="51"/>
      <c r="E360" s="51"/>
      <c r="F360" s="51"/>
      <c r="G360" s="51"/>
      <c r="H360" s="51"/>
      <c r="I360" s="51"/>
      <c r="J360" s="51"/>
      <c r="K360" s="51"/>
      <c r="L360" s="51"/>
      <c r="M360" s="51"/>
      <c r="N360" s="51"/>
      <c r="O360" s="51"/>
    </row>
    <row r="361">
      <c r="A361" s="51"/>
      <c r="B361" s="51"/>
      <c r="C361" s="51"/>
      <c r="D361" s="51"/>
      <c r="E361" s="51"/>
      <c r="F361" s="51"/>
      <c r="G361" s="51"/>
      <c r="H361" s="51"/>
      <c r="I361" s="51"/>
      <c r="J361" s="51"/>
      <c r="K361" s="51"/>
      <c r="L361" s="51"/>
      <c r="M361" s="51"/>
      <c r="N361" s="51"/>
      <c r="O361" s="51"/>
    </row>
    <row r="362">
      <c r="A362" s="51"/>
      <c r="B362" s="51"/>
      <c r="C362" s="51"/>
      <c r="D362" s="51"/>
      <c r="E362" s="51"/>
      <c r="F362" s="51"/>
      <c r="G362" s="51"/>
      <c r="H362" s="51"/>
      <c r="I362" s="51"/>
      <c r="J362" s="51"/>
      <c r="K362" s="51"/>
      <c r="L362" s="51"/>
      <c r="M362" s="51"/>
      <c r="N362" s="51"/>
      <c r="O362" s="51"/>
    </row>
    <row r="363">
      <c r="A363" s="51"/>
      <c r="B363" s="51"/>
      <c r="C363" s="51"/>
      <c r="D363" s="51"/>
      <c r="E363" s="51"/>
      <c r="F363" s="51"/>
      <c r="G363" s="51"/>
      <c r="H363" s="51"/>
      <c r="I363" s="51"/>
      <c r="J363" s="51"/>
      <c r="K363" s="51"/>
      <c r="L363" s="51"/>
      <c r="M363" s="51"/>
      <c r="N363" s="51"/>
      <c r="O363" s="51"/>
    </row>
    <row r="364">
      <c r="A364" s="51"/>
      <c r="B364" s="51"/>
      <c r="C364" s="51"/>
      <c r="D364" s="51"/>
      <c r="E364" s="51"/>
      <c r="F364" s="51"/>
      <c r="G364" s="51"/>
      <c r="H364" s="51"/>
      <c r="I364" s="51"/>
      <c r="J364" s="51"/>
      <c r="K364" s="51"/>
      <c r="L364" s="51"/>
      <c r="M364" s="51"/>
      <c r="N364" s="51"/>
      <c r="O364" s="51"/>
    </row>
    <row r="365">
      <c r="A365" s="51"/>
      <c r="B365" s="51"/>
      <c r="C365" s="51"/>
      <c r="D365" s="51"/>
      <c r="E365" s="51"/>
      <c r="F365" s="51"/>
      <c r="G365" s="51"/>
      <c r="H365" s="51"/>
      <c r="I365" s="51"/>
      <c r="J365" s="51"/>
      <c r="K365" s="51"/>
      <c r="L365" s="51"/>
      <c r="M365" s="51"/>
      <c r="N365" s="51"/>
      <c r="O365" s="51"/>
    </row>
    <row r="366">
      <c r="A366" s="51"/>
      <c r="B366" s="51"/>
      <c r="C366" s="51"/>
      <c r="D366" s="51"/>
      <c r="E366" s="51"/>
      <c r="F366" s="51"/>
      <c r="G366" s="51"/>
      <c r="H366" s="51"/>
      <c r="I366" s="51"/>
      <c r="J366" s="51"/>
      <c r="K366" s="51"/>
      <c r="L366" s="51"/>
      <c r="M366" s="51"/>
      <c r="N366" s="51"/>
      <c r="O366" s="51"/>
    </row>
    <row r="367">
      <c r="A367" s="51"/>
      <c r="B367" s="51"/>
      <c r="C367" s="51"/>
      <c r="D367" s="51"/>
      <c r="E367" s="51"/>
      <c r="F367" s="51"/>
      <c r="G367" s="51"/>
      <c r="H367" s="51"/>
      <c r="I367" s="51"/>
      <c r="J367" s="51"/>
      <c r="K367" s="51"/>
      <c r="L367" s="51"/>
      <c r="M367" s="51"/>
      <c r="N367" s="51"/>
      <c r="O367" s="51"/>
    </row>
    <row r="368">
      <c r="A368" s="51"/>
      <c r="B368" s="51"/>
      <c r="C368" s="51"/>
      <c r="D368" s="51"/>
      <c r="E368" s="51"/>
      <c r="F368" s="51"/>
      <c r="G368" s="51"/>
      <c r="H368" s="51"/>
      <c r="I368" s="51"/>
      <c r="J368" s="51"/>
      <c r="K368" s="51"/>
      <c r="L368" s="51"/>
      <c r="M368" s="51"/>
      <c r="N368" s="51"/>
      <c r="O368" s="51"/>
    </row>
    <row r="369">
      <c r="A369" s="51"/>
      <c r="B369" s="51"/>
      <c r="C369" s="51"/>
      <c r="D369" s="51"/>
      <c r="E369" s="51"/>
      <c r="F369" s="51"/>
      <c r="G369" s="51"/>
      <c r="H369" s="51"/>
      <c r="I369" s="51"/>
      <c r="J369" s="51"/>
      <c r="K369" s="51"/>
      <c r="L369" s="51"/>
      <c r="M369" s="51"/>
      <c r="N369" s="51"/>
      <c r="O369" s="51"/>
    </row>
    <row r="370">
      <c r="A370" s="51"/>
      <c r="B370" s="51"/>
      <c r="C370" s="51"/>
      <c r="D370" s="51"/>
      <c r="E370" s="51"/>
      <c r="F370" s="51"/>
      <c r="G370" s="51"/>
      <c r="H370" s="51"/>
      <c r="I370" s="51"/>
      <c r="J370" s="51"/>
      <c r="K370" s="51"/>
      <c r="L370" s="51"/>
      <c r="M370" s="51"/>
      <c r="N370" s="51"/>
      <c r="O370" s="51"/>
    </row>
    <row r="371">
      <c r="A371" s="51"/>
      <c r="B371" s="51"/>
      <c r="C371" s="51"/>
      <c r="D371" s="51"/>
      <c r="E371" s="51"/>
      <c r="F371" s="51"/>
      <c r="G371" s="51"/>
      <c r="H371" s="51"/>
      <c r="I371" s="51"/>
      <c r="J371" s="51"/>
      <c r="K371" s="51"/>
      <c r="L371" s="51"/>
      <c r="M371" s="51"/>
      <c r="N371" s="51"/>
      <c r="O371" s="51"/>
    </row>
    <row r="372">
      <c r="A372" s="51"/>
      <c r="B372" s="51"/>
      <c r="C372" s="51"/>
      <c r="D372" s="51"/>
      <c r="E372" s="51"/>
      <c r="F372" s="51"/>
      <c r="G372" s="51"/>
      <c r="H372" s="51"/>
      <c r="I372" s="51"/>
      <c r="J372" s="51"/>
      <c r="K372" s="51"/>
      <c r="L372" s="51"/>
      <c r="M372" s="51"/>
      <c r="N372" s="51"/>
      <c r="O372" s="51"/>
    </row>
    <row r="373">
      <c r="A373" s="51"/>
      <c r="B373" s="51"/>
      <c r="C373" s="51"/>
      <c r="D373" s="51"/>
      <c r="E373" s="51"/>
      <c r="F373" s="51"/>
      <c r="G373" s="51"/>
      <c r="H373" s="51"/>
      <c r="I373" s="51"/>
      <c r="J373" s="51"/>
      <c r="K373" s="51"/>
      <c r="L373" s="51"/>
      <c r="M373" s="51"/>
      <c r="N373" s="51"/>
      <c r="O373" s="51"/>
    </row>
    <row r="374">
      <c r="A374" s="51"/>
      <c r="B374" s="51"/>
      <c r="C374" s="51"/>
      <c r="D374" s="51"/>
      <c r="E374" s="51"/>
      <c r="F374" s="51"/>
      <c r="G374" s="51"/>
      <c r="H374" s="51"/>
      <c r="I374" s="51"/>
      <c r="J374" s="51"/>
      <c r="K374" s="51"/>
      <c r="L374" s="51"/>
      <c r="M374" s="51"/>
      <c r="N374" s="51"/>
      <c r="O374" s="51"/>
    </row>
    <row r="375">
      <c r="A375" s="51"/>
      <c r="B375" s="51"/>
      <c r="C375" s="51"/>
      <c r="D375" s="51"/>
      <c r="E375" s="51"/>
      <c r="F375" s="51"/>
      <c r="G375" s="51"/>
      <c r="H375" s="51"/>
      <c r="I375" s="51"/>
      <c r="J375" s="51"/>
      <c r="K375" s="51"/>
      <c r="L375" s="51"/>
      <c r="M375" s="51"/>
      <c r="N375" s="51"/>
      <c r="O375" s="51"/>
    </row>
    <row r="376">
      <c r="A376" s="51"/>
      <c r="B376" s="51"/>
      <c r="C376" s="51"/>
      <c r="D376" s="51"/>
      <c r="E376" s="51"/>
      <c r="F376" s="51"/>
      <c r="G376" s="51"/>
      <c r="H376" s="51"/>
      <c r="I376" s="51"/>
      <c r="J376" s="51"/>
      <c r="K376" s="51"/>
      <c r="L376" s="51"/>
      <c r="M376" s="51"/>
      <c r="N376" s="51"/>
      <c r="O376" s="51"/>
    </row>
    <row r="377">
      <c r="A377" s="51"/>
      <c r="B377" s="51"/>
      <c r="C377" s="51"/>
      <c r="D377" s="51"/>
      <c r="E377" s="51"/>
      <c r="F377" s="51"/>
      <c r="G377" s="51"/>
      <c r="H377" s="51"/>
      <c r="I377" s="51"/>
      <c r="J377" s="51"/>
      <c r="K377" s="51"/>
      <c r="L377" s="51"/>
      <c r="M377" s="51"/>
      <c r="N377" s="51"/>
      <c r="O377" s="51"/>
    </row>
    <row r="378">
      <c r="A378" s="51"/>
      <c r="B378" s="51"/>
      <c r="C378" s="51"/>
      <c r="D378" s="51"/>
      <c r="E378" s="51"/>
      <c r="F378" s="51"/>
      <c r="G378" s="51"/>
      <c r="H378" s="51"/>
      <c r="I378" s="51"/>
      <c r="J378" s="51"/>
      <c r="K378" s="51"/>
      <c r="L378" s="51"/>
      <c r="M378" s="51"/>
      <c r="N378" s="51"/>
      <c r="O378" s="51"/>
    </row>
    <row r="379">
      <c r="A379" s="51"/>
      <c r="B379" s="51"/>
      <c r="C379" s="51"/>
      <c r="D379" s="51"/>
      <c r="E379" s="51"/>
      <c r="F379" s="51"/>
      <c r="G379" s="51"/>
      <c r="H379" s="51"/>
      <c r="I379" s="51"/>
      <c r="J379" s="51"/>
      <c r="K379" s="51"/>
      <c r="L379" s="51"/>
      <c r="M379" s="51"/>
      <c r="N379" s="51"/>
      <c r="O379" s="51"/>
    </row>
    <row r="380">
      <c r="A380" s="51"/>
      <c r="B380" s="51"/>
      <c r="C380" s="51"/>
      <c r="D380" s="51"/>
      <c r="E380" s="51"/>
      <c r="F380" s="51"/>
      <c r="G380" s="51"/>
      <c r="H380" s="51"/>
      <c r="I380" s="51"/>
      <c r="J380" s="51"/>
      <c r="K380" s="51"/>
      <c r="L380" s="51"/>
      <c r="M380" s="51"/>
      <c r="N380" s="51"/>
      <c r="O380" s="51"/>
    </row>
    <row r="381">
      <c r="A381" s="51"/>
      <c r="B381" s="51"/>
      <c r="C381" s="51"/>
      <c r="D381" s="51"/>
      <c r="E381" s="51"/>
      <c r="F381" s="51"/>
      <c r="G381" s="51"/>
      <c r="H381" s="51"/>
      <c r="I381" s="51"/>
      <c r="J381" s="51"/>
      <c r="K381" s="51"/>
      <c r="L381" s="51"/>
      <c r="M381" s="51"/>
      <c r="N381" s="51"/>
      <c r="O381" s="51"/>
    </row>
    <row r="382">
      <c r="A382" s="51"/>
      <c r="B382" s="51"/>
      <c r="C382" s="51"/>
      <c r="D382" s="51"/>
      <c r="E382" s="51"/>
      <c r="F382" s="51"/>
      <c r="G382" s="51"/>
      <c r="H382" s="51"/>
      <c r="I382" s="51"/>
      <c r="J382" s="51"/>
      <c r="K382" s="51"/>
      <c r="L382" s="51"/>
      <c r="M382" s="51"/>
      <c r="N382" s="51"/>
      <c r="O382" s="51"/>
    </row>
    <row r="383">
      <c r="A383" s="51"/>
      <c r="B383" s="51"/>
      <c r="C383" s="51"/>
      <c r="D383" s="51"/>
      <c r="E383" s="51"/>
      <c r="F383" s="51"/>
      <c r="G383" s="51"/>
      <c r="H383" s="51"/>
      <c r="I383" s="51"/>
      <c r="J383" s="51"/>
      <c r="K383" s="51"/>
      <c r="L383" s="51"/>
      <c r="M383" s="51"/>
      <c r="N383" s="51"/>
      <c r="O383" s="51"/>
    </row>
    <row r="384">
      <c r="A384" s="51"/>
      <c r="B384" s="51"/>
      <c r="C384" s="51"/>
      <c r="D384" s="51"/>
      <c r="E384" s="51"/>
      <c r="F384" s="51"/>
      <c r="G384" s="51"/>
      <c r="H384" s="51"/>
      <c r="I384" s="51"/>
      <c r="J384" s="51"/>
      <c r="K384" s="51"/>
      <c r="L384" s="51"/>
      <c r="M384" s="51"/>
      <c r="N384" s="51"/>
      <c r="O384" s="51"/>
    </row>
    <row r="385">
      <c r="A385" s="51"/>
      <c r="B385" s="51"/>
      <c r="C385" s="51"/>
      <c r="D385" s="51"/>
      <c r="E385" s="51"/>
      <c r="F385" s="51"/>
      <c r="G385" s="51"/>
      <c r="H385" s="51"/>
      <c r="I385" s="51"/>
      <c r="J385" s="51"/>
      <c r="K385" s="51"/>
      <c r="L385" s="51"/>
      <c r="M385" s="51"/>
      <c r="N385" s="51"/>
      <c r="O385" s="51"/>
    </row>
    <row r="386">
      <c r="A386" s="51"/>
      <c r="B386" s="51"/>
      <c r="C386" s="51"/>
      <c r="D386" s="51"/>
      <c r="E386" s="51"/>
      <c r="F386" s="51"/>
      <c r="G386" s="51"/>
      <c r="H386" s="51"/>
      <c r="I386" s="51"/>
      <c r="J386" s="51"/>
      <c r="K386" s="51"/>
      <c r="L386" s="51"/>
      <c r="M386" s="51"/>
      <c r="N386" s="51"/>
      <c r="O386" s="51"/>
    </row>
    <row r="387">
      <c r="A387" s="51"/>
      <c r="B387" s="51"/>
      <c r="C387" s="51"/>
      <c r="D387" s="51"/>
      <c r="E387" s="51"/>
      <c r="F387" s="51"/>
      <c r="G387" s="51"/>
      <c r="H387" s="51"/>
      <c r="I387" s="51"/>
      <c r="J387" s="51"/>
      <c r="K387" s="51"/>
      <c r="L387" s="51"/>
      <c r="M387" s="51"/>
      <c r="N387" s="51"/>
      <c r="O387" s="51"/>
    </row>
    <row r="388">
      <c r="A388" s="51"/>
      <c r="B388" s="51"/>
      <c r="C388" s="51"/>
      <c r="D388" s="51"/>
      <c r="E388" s="51"/>
      <c r="F388" s="51"/>
      <c r="G388" s="51"/>
      <c r="H388" s="51"/>
      <c r="I388" s="51"/>
      <c r="J388" s="51"/>
      <c r="K388" s="51"/>
      <c r="L388" s="51"/>
      <c r="M388" s="51"/>
      <c r="N388" s="51"/>
      <c r="O388" s="51"/>
    </row>
    <row r="389">
      <c r="A389" s="51"/>
      <c r="B389" s="51"/>
      <c r="C389" s="51"/>
      <c r="D389" s="51"/>
      <c r="E389" s="51"/>
      <c r="F389" s="51"/>
      <c r="G389" s="51"/>
      <c r="H389" s="51"/>
      <c r="I389" s="51"/>
      <c r="J389" s="51"/>
      <c r="K389" s="51"/>
      <c r="L389" s="51"/>
      <c r="M389" s="51"/>
      <c r="N389" s="51"/>
      <c r="O389" s="51"/>
    </row>
    <row r="390">
      <c r="A390" s="51"/>
      <c r="B390" s="51"/>
      <c r="C390" s="51"/>
      <c r="D390" s="51"/>
      <c r="E390" s="51"/>
      <c r="F390" s="51"/>
      <c r="G390" s="51"/>
      <c r="H390" s="51"/>
      <c r="I390" s="51"/>
      <c r="J390" s="51"/>
      <c r="K390" s="51"/>
      <c r="L390" s="51"/>
      <c r="M390" s="51"/>
      <c r="N390" s="51"/>
      <c r="O390" s="51"/>
    </row>
    <row r="391">
      <c r="A391" s="51"/>
      <c r="B391" s="51"/>
      <c r="C391" s="51"/>
      <c r="D391" s="51"/>
      <c r="E391" s="51"/>
      <c r="F391" s="51"/>
      <c r="G391" s="51"/>
      <c r="H391" s="51"/>
      <c r="I391" s="51"/>
      <c r="J391" s="51"/>
      <c r="K391" s="51"/>
      <c r="L391" s="51"/>
      <c r="M391" s="51"/>
      <c r="N391" s="51"/>
      <c r="O391" s="51"/>
    </row>
    <row r="392">
      <c r="A392" s="51"/>
      <c r="B392" s="51"/>
      <c r="C392" s="51"/>
      <c r="D392" s="51"/>
      <c r="E392" s="51"/>
      <c r="F392" s="51"/>
      <c r="G392" s="51"/>
      <c r="H392" s="51"/>
      <c r="I392" s="51"/>
      <c r="J392" s="51"/>
      <c r="K392" s="51"/>
      <c r="L392" s="51"/>
      <c r="M392" s="51"/>
      <c r="N392" s="51"/>
      <c r="O392" s="51"/>
    </row>
    <row r="393">
      <c r="A393" s="51"/>
      <c r="B393" s="51"/>
      <c r="C393" s="51"/>
      <c r="D393" s="51"/>
      <c r="E393" s="51"/>
      <c r="F393" s="51"/>
      <c r="G393" s="51"/>
      <c r="H393" s="51"/>
      <c r="I393" s="51"/>
      <c r="J393" s="51"/>
      <c r="K393" s="51"/>
      <c r="L393" s="51"/>
      <c r="M393" s="51"/>
      <c r="N393" s="51"/>
      <c r="O393" s="51"/>
    </row>
    <row r="394">
      <c r="A394" s="51"/>
      <c r="B394" s="51"/>
      <c r="C394" s="51"/>
      <c r="D394" s="51"/>
      <c r="E394" s="51"/>
      <c r="F394" s="51"/>
      <c r="G394" s="51"/>
      <c r="H394" s="51"/>
      <c r="I394" s="51"/>
      <c r="J394" s="51"/>
      <c r="K394" s="51"/>
      <c r="L394" s="51"/>
      <c r="M394" s="51"/>
      <c r="N394" s="51"/>
      <c r="O394" s="51"/>
    </row>
    <row r="395">
      <c r="A395" s="51"/>
      <c r="B395" s="51"/>
      <c r="C395" s="51"/>
      <c r="D395" s="51"/>
      <c r="E395" s="51"/>
      <c r="F395" s="51"/>
      <c r="G395" s="51"/>
      <c r="H395" s="51"/>
      <c r="I395" s="51"/>
      <c r="J395" s="51"/>
      <c r="K395" s="51"/>
      <c r="L395" s="51"/>
      <c r="M395" s="51"/>
      <c r="N395" s="51"/>
      <c r="O395" s="51"/>
    </row>
    <row r="396">
      <c r="A396" s="51"/>
      <c r="B396" s="51"/>
      <c r="C396" s="51"/>
      <c r="D396" s="51"/>
      <c r="E396" s="51"/>
      <c r="F396" s="51"/>
      <c r="G396" s="51"/>
      <c r="H396" s="51"/>
      <c r="I396" s="51"/>
      <c r="J396" s="51"/>
      <c r="K396" s="51"/>
      <c r="L396" s="51"/>
      <c r="M396" s="51"/>
      <c r="N396" s="51"/>
      <c r="O396" s="51"/>
    </row>
    <row r="397">
      <c r="A397" s="51"/>
      <c r="B397" s="51"/>
      <c r="C397" s="51"/>
      <c r="D397" s="51"/>
      <c r="E397" s="51"/>
      <c r="F397" s="51"/>
      <c r="G397" s="51"/>
      <c r="H397" s="51"/>
      <c r="I397" s="51"/>
      <c r="J397" s="51"/>
      <c r="K397" s="51"/>
      <c r="L397" s="51"/>
      <c r="M397" s="51"/>
      <c r="N397" s="51"/>
      <c r="O397" s="51"/>
    </row>
    <row r="398">
      <c r="A398" s="51"/>
      <c r="B398" s="51"/>
      <c r="C398" s="51"/>
      <c r="D398" s="51"/>
      <c r="E398" s="51"/>
      <c r="F398" s="51"/>
      <c r="G398" s="51"/>
      <c r="H398" s="51"/>
      <c r="I398" s="51"/>
      <c r="J398" s="51"/>
      <c r="K398" s="51"/>
      <c r="L398" s="51"/>
      <c r="M398" s="51"/>
      <c r="N398" s="51"/>
      <c r="O398" s="51"/>
    </row>
    <row r="399">
      <c r="A399" s="51"/>
      <c r="B399" s="51"/>
      <c r="C399" s="51"/>
      <c r="D399" s="51"/>
      <c r="E399" s="51"/>
      <c r="F399" s="51"/>
      <c r="G399" s="51"/>
      <c r="H399" s="51"/>
      <c r="I399" s="51"/>
      <c r="J399" s="51"/>
      <c r="K399" s="51"/>
      <c r="L399" s="51"/>
      <c r="M399" s="51"/>
      <c r="N399" s="51"/>
      <c r="O399" s="51"/>
    </row>
    <row r="400">
      <c r="A400" s="51"/>
      <c r="B400" s="51"/>
      <c r="C400" s="51"/>
      <c r="D400" s="51"/>
      <c r="E400" s="51"/>
      <c r="F400" s="51"/>
      <c r="G400" s="51"/>
      <c r="H400" s="51"/>
      <c r="I400" s="51"/>
      <c r="J400" s="51"/>
      <c r="K400" s="51"/>
      <c r="L400" s="51"/>
      <c r="M400" s="51"/>
      <c r="N400" s="51"/>
      <c r="O400" s="51"/>
    </row>
    <row r="401">
      <c r="A401" s="51"/>
      <c r="B401" s="51"/>
      <c r="C401" s="51"/>
      <c r="D401" s="51"/>
      <c r="E401" s="51"/>
      <c r="F401" s="51"/>
      <c r="G401" s="51"/>
      <c r="H401" s="51"/>
      <c r="I401" s="51"/>
      <c r="J401" s="51"/>
      <c r="K401" s="51"/>
      <c r="L401" s="51"/>
      <c r="M401" s="51"/>
      <c r="N401" s="51"/>
      <c r="O401" s="51"/>
    </row>
    <row r="402">
      <c r="A402" s="51"/>
      <c r="B402" s="51"/>
      <c r="C402" s="51"/>
      <c r="D402" s="51"/>
      <c r="E402" s="51"/>
      <c r="F402" s="51"/>
      <c r="G402" s="51"/>
      <c r="H402" s="51"/>
      <c r="I402" s="51"/>
      <c r="J402" s="51"/>
      <c r="K402" s="51"/>
      <c r="L402" s="51"/>
      <c r="M402" s="51"/>
      <c r="N402" s="51"/>
      <c r="O402" s="51"/>
    </row>
    <row r="403">
      <c r="A403" s="51"/>
      <c r="B403" s="51"/>
      <c r="C403" s="51"/>
      <c r="D403" s="51"/>
      <c r="E403" s="51"/>
      <c r="F403" s="51"/>
      <c r="G403" s="51"/>
      <c r="H403" s="51"/>
      <c r="I403" s="51"/>
      <c r="J403" s="51"/>
      <c r="K403" s="51"/>
      <c r="L403" s="51"/>
      <c r="M403" s="51"/>
      <c r="N403" s="51"/>
      <c r="O403" s="51"/>
    </row>
    <row r="404">
      <c r="A404" s="51"/>
      <c r="B404" s="51"/>
      <c r="C404" s="51"/>
      <c r="D404" s="51"/>
      <c r="E404" s="51"/>
      <c r="F404" s="51"/>
      <c r="G404" s="51"/>
      <c r="H404" s="51"/>
      <c r="I404" s="51"/>
      <c r="J404" s="51"/>
      <c r="K404" s="51"/>
      <c r="L404" s="51"/>
      <c r="M404" s="51"/>
      <c r="N404" s="51"/>
      <c r="O404" s="51"/>
    </row>
    <row r="405">
      <c r="A405" s="51"/>
      <c r="B405" s="51"/>
      <c r="C405" s="51"/>
      <c r="D405" s="51"/>
      <c r="E405" s="51"/>
      <c r="F405" s="51"/>
      <c r="G405" s="51"/>
      <c r="H405" s="51"/>
      <c r="I405" s="51"/>
      <c r="J405" s="51"/>
      <c r="K405" s="51"/>
      <c r="L405" s="51"/>
      <c r="M405" s="51"/>
      <c r="N405" s="51"/>
      <c r="O405" s="51"/>
    </row>
    <row r="406">
      <c r="A406" s="51"/>
      <c r="B406" s="51"/>
      <c r="C406" s="51"/>
      <c r="D406" s="51"/>
      <c r="E406" s="51"/>
      <c r="F406" s="51"/>
      <c r="G406" s="51"/>
      <c r="H406" s="51"/>
      <c r="I406" s="51"/>
      <c r="J406" s="51"/>
      <c r="K406" s="51"/>
      <c r="L406" s="51"/>
      <c r="M406" s="51"/>
      <c r="N406" s="51"/>
      <c r="O406" s="51"/>
    </row>
    <row r="407">
      <c r="A407" s="51"/>
      <c r="B407" s="51"/>
      <c r="C407" s="51"/>
      <c r="D407" s="51"/>
      <c r="E407" s="51"/>
      <c r="F407" s="51"/>
      <c r="G407" s="51"/>
      <c r="H407" s="51"/>
      <c r="I407" s="51"/>
      <c r="J407" s="51"/>
      <c r="K407" s="51"/>
      <c r="L407" s="51"/>
      <c r="M407" s="51"/>
      <c r="N407" s="51"/>
      <c r="O407" s="51"/>
    </row>
    <row r="408">
      <c r="A408" s="51"/>
      <c r="B408" s="51"/>
      <c r="C408" s="51"/>
      <c r="D408" s="51"/>
      <c r="E408" s="51"/>
      <c r="F408" s="51"/>
      <c r="G408" s="51"/>
      <c r="H408" s="51"/>
      <c r="I408" s="51"/>
      <c r="J408" s="51"/>
      <c r="K408" s="51"/>
      <c r="L408" s="51"/>
      <c r="M408" s="51"/>
      <c r="N408" s="51"/>
      <c r="O408" s="51"/>
    </row>
    <row r="409">
      <c r="A409" s="51"/>
      <c r="B409" s="51"/>
      <c r="C409" s="51"/>
      <c r="D409" s="51"/>
      <c r="E409" s="51"/>
      <c r="F409" s="51"/>
      <c r="G409" s="51"/>
      <c r="H409" s="51"/>
      <c r="I409" s="51"/>
      <c r="J409" s="51"/>
      <c r="K409" s="51"/>
      <c r="L409" s="51"/>
      <c r="M409" s="51"/>
      <c r="N409" s="51"/>
      <c r="O409" s="51"/>
    </row>
    <row r="410">
      <c r="A410" s="51"/>
      <c r="B410" s="51"/>
      <c r="C410" s="51"/>
      <c r="D410" s="51"/>
      <c r="E410" s="51"/>
      <c r="F410" s="51"/>
      <c r="G410" s="51"/>
      <c r="H410" s="51"/>
      <c r="I410" s="51"/>
      <c r="J410" s="51"/>
      <c r="K410" s="51"/>
      <c r="L410" s="51"/>
      <c r="M410" s="51"/>
      <c r="N410" s="51"/>
      <c r="O410" s="51"/>
    </row>
    <row r="411">
      <c r="A411" s="51"/>
      <c r="B411" s="51"/>
      <c r="C411" s="51"/>
      <c r="D411" s="51"/>
      <c r="E411" s="51"/>
      <c r="F411" s="51"/>
      <c r="G411" s="51"/>
      <c r="H411" s="51"/>
      <c r="I411" s="51"/>
      <c r="J411" s="51"/>
      <c r="K411" s="51"/>
      <c r="L411" s="51"/>
      <c r="M411" s="51"/>
      <c r="N411" s="51"/>
      <c r="O411" s="51"/>
    </row>
    <row r="412">
      <c r="A412" s="51"/>
      <c r="B412" s="51"/>
      <c r="C412" s="51"/>
      <c r="D412" s="51"/>
      <c r="E412" s="51"/>
      <c r="F412" s="51"/>
      <c r="G412" s="51"/>
      <c r="H412" s="51"/>
      <c r="I412" s="51"/>
      <c r="J412" s="51"/>
      <c r="K412" s="51"/>
      <c r="L412" s="51"/>
      <c r="M412" s="51"/>
      <c r="N412" s="51"/>
      <c r="O412" s="51"/>
    </row>
    <row r="413">
      <c r="A413" s="51"/>
      <c r="B413" s="51"/>
      <c r="C413" s="51"/>
      <c r="D413" s="51"/>
      <c r="E413" s="51"/>
      <c r="F413" s="51"/>
      <c r="G413" s="51"/>
      <c r="H413" s="51"/>
      <c r="I413" s="51"/>
      <c r="J413" s="51"/>
      <c r="K413" s="51"/>
      <c r="L413" s="51"/>
      <c r="M413" s="51"/>
      <c r="N413" s="51"/>
      <c r="O413" s="51"/>
    </row>
    <row r="414">
      <c r="A414" s="51"/>
      <c r="B414" s="51"/>
      <c r="C414" s="51"/>
      <c r="D414" s="51"/>
      <c r="E414" s="51"/>
      <c r="F414" s="51"/>
      <c r="G414" s="51"/>
      <c r="H414" s="51"/>
      <c r="I414" s="51"/>
      <c r="J414" s="51"/>
      <c r="K414" s="51"/>
      <c r="L414" s="51"/>
      <c r="M414" s="51"/>
      <c r="N414" s="51"/>
      <c r="O414" s="51"/>
    </row>
    <row r="415">
      <c r="A415" s="51"/>
      <c r="B415" s="51"/>
      <c r="C415" s="51"/>
      <c r="D415" s="51"/>
      <c r="E415" s="51"/>
      <c r="F415" s="51"/>
      <c r="G415" s="51"/>
      <c r="H415" s="51"/>
      <c r="I415" s="51"/>
      <c r="J415" s="51"/>
      <c r="K415" s="51"/>
      <c r="L415" s="51"/>
      <c r="M415" s="51"/>
      <c r="N415" s="51"/>
      <c r="O415" s="51"/>
    </row>
    <row r="416">
      <c r="A416" s="51"/>
      <c r="B416" s="51"/>
      <c r="C416" s="51"/>
      <c r="D416" s="51"/>
      <c r="E416" s="51"/>
      <c r="F416" s="51"/>
      <c r="G416" s="51"/>
      <c r="H416" s="51"/>
      <c r="I416" s="51"/>
      <c r="J416" s="51"/>
      <c r="K416" s="51"/>
      <c r="L416" s="51"/>
      <c r="M416" s="51"/>
      <c r="N416" s="51"/>
      <c r="O416" s="51"/>
    </row>
    <row r="417">
      <c r="A417" s="51"/>
      <c r="B417" s="51"/>
      <c r="C417" s="51"/>
      <c r="D417" s="51"/>
      <c r="E417" s="51"/>
      <c r="F417" s="51"/>
      <c r="G417" s="51"/>
      <c r="H417" s="51"/>
      <c r="I417" s="51"/>
      <c r="J417" s="51"/>
      <c r="K417" s="51"/>
      <c r="L417" s="51"/>
      <c r="M417" s="51"/>
      <c r="N417" s="51"/>
      <c r="O417" s="51"/>
    </row>
    <row r="418">
      <c r="A418" s="51"/>
      <c r="B418" s="51"/>
      <c r="C418" s="51"/>
      <c r="D418" s="51"/>
      <c r="E418" s="51"/>
      <c r="F418" s="51"/>
      <c r="G418" s="51"/>
      <c r="H418" s="51"/>
      <c r="I418" s="51"/>
      <c r="J418" s="51"/>
      <c r="K418" s="51"/>
      <c r="L418" s="51"/>
      <c r="M418" s="51"/>
      <c r="N418" s="51"/>
      <c r="O418" s="51"/>
    </row>
    <row r="419">
      <c r="A419" s="51"/>
      <c r="B419" s="51"/>
      <c r="C419" s="51"/>
      <c r="D419" s="51"/>
      <c r="E419" s="51"/>
      <c r="F419" s="51"/>
      <c r="G419" s="51"/>
      <c r="H419" s="51"/>
      <c r="I419" s="51"/>
      <c r="J419" s="51"/>
      <c r="K419" s="51"/>
      <c r="L419" s="51"/>
      <c r="M419" s="51"/>
      <c r="N419" s="51"/>
      <c r="O419" s="51"/>
    </row>
    <row r="420">
      <c r="A420" s="51"/>
      <c r="B420" s="51"/>
      <c r="C420" s="51"/>
      <c r="D420" s="51"/>
      <c r="E420" s="51"/>
      <c r="F420" s="51"/>
      <c r="G420" s="51"/>
      <c r="H420" s="51"/>
      <c r="I420" s="51"/>
      <c r="J420" s="51"/>
      <c r="K420" s="51"/>
      <c r="L420" s="51"/>
      <c r="M420" s="51"/>
      <c r="N420" s="51"/>
      <c r="O420" s="51"/>
    </row>
    <row r="421">
      <c r="A421" s="51"/>
      <c r="B421" s="51"/>
      <c r="C421" s="51"/>
      <c r="D421" s="51"/>
      <c r="E421" s="51"/>
      <c r="F421" s="51"/>
      <c r="G421" s="51"/>
      <c r="H421" s="51"/>
      <c r="I421" s="51"/>
      <c r="J421" s="51"/>
      <c r="K421" s="51"/>
      <c r="L421" s="51"/>
      <c r="M421" s="51"/>
      <c r="N421" s="51"/>
      <c r="O421" s="51"/>
    </row>
    <row r="422">
      <c r="A422" s="51"/>
      <c r="B422" s="51"/>
      <c r="C422" s="51"/>
      <c r="D422" s="51"/>
      <c r="E422" s="51"/>
      <c r="F422" s="51"/>
      <c r="G422" s="51"/>
      <c r="H422" s="51"/>
      <c r="I422" s="51"/>
      <c r="J422" s="51"/>
      <c r="K422" s="51"/>
      <c r="L422" s="51"/>
      <c r="M422" s="51"/>
      <c r="N422" s="51"/>
      <c r="O422" s="51"/>
    </row>
    <row r="423">
      <c r="A423" s="51"/>
      <c r="B423" s="51"/>
      <c r="C423" s="51"/>
      <c r="D423" s="51"/>
      <c r="E423" s="51"/>
      <c r="F423" s="51"/>
      <c r="G423" s="51"/>
      <c r="H423" s="51"/>
      <c r="I423" s="51"/>
      <c r="J423" s="51"/>
      <c r="K423" s="51"/>
      <c r="L423" s="51"/>
      <c r="M423" s="51"/>
      <c r="N423" s="51"/>
      <c r="O423" s="51"/>
    </row>
    <row r="424">
      <c r="A424" s="51"/>
      <c r="B424" s="51"/>
      <c r="C424" s="51"/>
      <c r="D424" s="51"/>
      <c r="E424" s="51"/>
      <c r="F424" s="51"/>
      <c r="G424" s="51"/>
      <c r="H424" s="51"/>
      <c r="I424" s="51"/>
      <c r="J424" s="51"/>
      <c r="K424" s="51"/>
      <c r="L424" s="51"/>
      <c r="M424" s="51"/>
      <c r="N424" s="51"/>
      <c r="O424" s="51"/>
    </row>
    <row r="425">
      <c r="A425" s="51"/>
      <c r="B425" s="51"/>
      <c r="C425" s="51"/>
      <c r="D425" s="51"/>
      <c r="E425" s="51"/>
      <c r="F425" s="51"/>
      <c r="G425" s="51"/>
      <c r="H425" s="51"/>
      <c r="I425" s="51"/>
      <c r="J425" s="51"/>
      <c r="K425" s="51"/>
      <c r="L425" s="51"/>
      <c r="M425" s="51"/>
      <c r="N425" s="51"/>
      <c r="O425" s="51"/>
    </row>
    <row r="426">
      <c r="A426" s="51"/>
      <c r="B426" s="51"/>
      <c r="C426" s="51"/>
      <c r="D426" s="51"/>
      <c r="E426" s="51"/>
      <c r="F426" s="51"/>
      <c r="G426" s="51"/>
      <c r="H426" s="51"/>
      <c r="I426" s="51"/>
      <c r="J426" s="51"/>
      <c r="K426" s="51"/>
      <c r="L426" s="51"/>
      <c r="M426" s="51"/>
      <c r="N426" s="51"/>
      <c r="O426" s="51"/>
    </row>
    <row r="427">
      <c r="A427" s="51"/>
      <c r="B427" s="51"/>
      <c r="C427" s="51"/>
      <c r="D427" s="51"/>
      <c r="E427" s="51"/>
      <c r="F427" s="51"/>
      <c r="G427" s="51"/>
      <c r="H427" s="51"/>
      <c r="I427" s="51"/>
      <c r="J427" s="51"/>
      <c r="K427" s="51"/>
      <c r="L427" s="51"/>
      <c r="M427" s="51"/>
      <c r="N427" s="51"/>
      <c r="O427" s="51"/>
    </row>
    <row r="428">
      <c r="A428" s="51"/>
      <c r="B428" s="51"/>
      <c r="C428" s="51"/>
      <c r="D428" s="51"/>
      <c r="E428" s="51"/>
      <c r="F428" s="51"/>
      <c r="G428" s="51"/>
      <c r="H428" s="51"/>
      <c r="I428" s="51"/>
      <c r="J428" s="51"/>
      <c r="K428" s="51"/>
      <c r="L428" s="51"/>
      <c r="M428" s="51"/>
      <c r="N428" s="51"/>
      <c r="O428" s="51"/>
    </row>
    <row r="429">
      <c r="A429" s="51"/>
      <c r="B429" s="51"/>
      <c r="C429" s="51"/>
      <c r="D429" s="51"/>
      <c r="E429" s="51"/>
      <c r="F429" s="51"/>
      <c r="G429" s="51"/>
      <c r="H429" s="51"/>
      <c r="I429" s="51"/>
      <c r="J429" s="51"/>
      <c r="K429" s="51"/>
      <c r="L429" s="51"/>
      <c r="M429" s="51"/>
      <c r="N429" s="51"/>
      <c r="O429" s="51"/>
    </row>
    <row r="430">
      <c r="A430" s="51"/>
      <c r="B430" s="51"/>
      <c r="C430" s="51"/>
      <c r="D430" s="51"/>
      <c r="E430" s="51"/>
      <c r="F430" s="51"/>
      <c r="G430" s="51"/>
      <c r="H430" s="51"/>
      <c r="I430" s="51"/>
      <c r="J430" s="51"/>
      <c r="K430" s="51"/>
      <c r="L430" s="51"/>
      <c r="M430" s="51"/>
      <c r="N430" s="51"/>
      <c r="O430" s="51"/>
    </row>
    <row r="431">
      <c r="A431" s="51"/>
      <c r="B431" s="51"/>
      <c r="C431" s="51"/>
      <c r="D431" s="51"/>
      <c r="E431" s="51"/>
      <c r="F431" s="51"/>
      <c r="G431" s="51"/>
      <c r="H431" s="51"/>
      <c r="I431" s="51"/>
      <c r="J431" s="51"/>
      <c r="K431" s="51"/>
      <c r="L431" s="51"/>
      <c r="M431" s="51"/>
      <c r="N431" s="51"/>
      <c r="O431" s="51"/>
    </row>
    <row r="432">
      <c r="A432" s="51"/>
      <c r="B432" s="51"/>
      <c r="C432" s="51"/>
      <c r="D432" s="51"/>
      <c r="E432" s="51"/>
      <c r="F432" s="51"/>
      <c r="G432" s="51"/>
      <c r="H432" s="51"/>
      <c r="I432" s="51"/>
      <c r="J432" s="51"/>
      <c r="K432" s="51"/>
      <c r="L432" s="51"/>
      <c r="M432" s="51"/>
      <c r="N432" s="51"/>
      <c r="O432" s="51"/>
    </row>
    <row r="433">
      <c r="A433" s="51"/>
      <c r="B433" s="51"/>
      <c r="C433" s="51"/>
      <c r="D433" s="51"/>
      <c r="E433" s="51"/>
      <c r="F433" s="51"/>
      <c r="G433" s="51"/>
      <c r="H433" s="51"/>
      <c r="I433" s="51"/>
      <c r="J433" s="51"/>
      <c r="K433" s="51"/>
      <c r="L433" s="51"/>
      <c r="M433" s="51"/>
      <c r="N433" s="51"/>
      <c r="O433" s="51"/>
    </row>
    <row r="434">
      <c r="A434" s="51"/>
      <c r="B434" s="51"/>
      <c r="C434" s="51"/>
      <c r="D434" s="51"/>
      <c r="E434" s="51"/>
      <c r="F434" s="51"/>
      <c r="G434" s="51"/>
      <c r="H434" s="51"/>
      <c r="I434" s="51"/>
      <c r="J434" s="51"/>
      <c r="K434" s="51"/>
      <c r="L434" s="51"/>
      <c r="M434" s="51"/>
      <c r="N434" s="51"/>
      <c r="O434" s="51"/>
    </row>
    <row r="435">
      <c r="A435" s="51"/>
      <c r="B435" s="51"/>
      <c r="C435" s="51"/>
      <c r="D435" s="51"/>
      <c r="E435" s="51"/>
      <c r="F435" s="51"/>
      <c r="G435" s="51"/>
      <c r="H435" s="51"/>
      <c r="I435" s="51"/>
      <c r="J435" s="51"/>
      <c r="K435" s="51"/>
      <c r="L435" s="51"/>
      <c r="M435" s="51"/>
      <c r="N435" s="51"/>
      <c r="O435" s="51"/>
    </row>
    <row r="436">
      <c r="A436" s="51"/>
      <c r="B436" s="51"/>
      <c r="C436" s="51"/>
      <c r="D436" s="51"/>
      <c r="E436" s="51"/>
      <c r="F436" s="51"/>
      <c r="G436" s="51"/>
      <c r="H436" s="51"/>
      <c r="I436" s="51"/>
      <c r="J436" s="51"/>
      <c r="K436" s="51"/>
      <c r="L436" s="51"/>
      <c r="M436" s="51"/>
      <c r="N436" s="51"/>
      <c r="O436" s="51"/>
    </row>
    <row r="437">
      <c r="A437" s="51"/>
      <c r="B437" s="51"/>
      <c r="C437" s="51"/>
      <c r="D437" s="51"/>
      <c r="E437" s="51"/>
      <c r="F437" s="51"/>
      <c r="G437" s="51"/>
      <c r="H437" s="51"/>
      <c r="I437" s="51"/>
      <c r="J437" s="51"/>
      <c r="K437" s="51"/>
      <c r="L437" s="51"/>
      <c r="M437" s="51"/>
      <c r="N437" s="51"/>
      <c r="O437" s="51"/>
    </row>
    <row r="438">
      <c r="A438" s="51"/>
      <c r="B438" s="51"/>
      <c r="C438" s="51"/>
      <c r="D438" s="51"/>
      <c r="E438" s="51"/>
      <c r="F438" s="51"/>
      <c r="G438" s="51"/>
      <c r="H438" s="51"/>
      <c r="I438" s="51"/>
      <c r="J438" s="51"/>
      <c r="K438" s="51"/>
      <c r="L438" s="51"/>
      <c r="M438" s="51"/>
      <c r="N438" s="51"/>
      <c r="O438" s="51"/>
    </row>
    <row r="439">
      <c r="A439" s="51"/>
      <c r="B439" s="51"/>
      <c r="C439" s="51"/>
      <c r="D439" s="51"/>
      <c r="E439" s="51"/>
      <c r="F439" s="51"/>
      <c r="G439" s="51"/>
      <c r="H439" s="51"/>
      <c r="I439" s="51"/>
      <c r="J439" s="51"/>
      <c r="K439" s="51"/>
      <c r="L439" s="51"/>
      <c r="M439" s="51"/>
      <c r="N439" s="51"/>
      <c r="O439" s="51"/>
    </row>
    <row r="440">
      <c r="A440" s="51"/>
      <c r="B440" s="51"/>
      <c r="C440" s="51"/>
      <c r="D440" s="51"/>
      <c r="E440" s="51"/>
      <c r="F440" s="51"/>
      <c r="G440" s="51"/>
      <c r="H440" s="51"/>
      <c r="I440" s="51"/>
      <c r="J440" s="51"/>
      <c r="K440" s="51"/>
      <c r="L440" s="51"/>
      <c r="M440" s="51"/>
      <c r="N440" s="51"/>
      <c r="O440" s="51"/>
    </row>
    <row r="441">
      <c r="A441" s="51"/>
      <c r="B441" s="51"/>
      <c r="C441" s="51"/>
      <c r="D441" s="51"/>
      <c r="E441" s="51"/>
      <c r="F441" s="51"/>
      <c r="G441" s="51"/>
      <c r="H441" s="51"/>
      <c r="I441" s="51"/>
      <c r="J441" s="51"/>
      <c r="K441" s="51"/>
      <c r="L441" s="51"/>
      <c r="M441" s="51"/>
      <c r="N441" s="51"/>
      <c r="O441" s="51"/>
    </row>
    <row r="442">
      <c r="A442" s="51"/>
      <c r="B442" s="51"/>
      <c r="C442" s="51"/>
      <c r="D442" s="51"/>
      <c r="E442" s="51"/>
      <c r="F442" s="51"/>
      <c r="G442" s="51"/>
      <c r="H442" s="51"/>
      <c r="I442" s="51"/>
      <c r="J442" s="51"/>
      <c r="K442" s="51"/>
      <c r="L442" s="51"/>
      <c r="M442" s="51"/>
      <c r="N442" s="51"/>
      <c r="O442" s="51"/>
    </row>
    <row r="443">
      <c r="A443" s="51"/>
      <c r="B443" s="51"/>
      <c r="C443" s="51"/>
      <c r="D443" s="51"/>
      <c r="E443" s="51"/>
      <c r="F443" s="51"/>
      <c r="G443" s="51"/>
      <c r="H443" s="51"/>
      <c r="I443" s="51"/>
      <c r="J443" s="51"/>
      <c r="K443" s="51"/>
      <c r="L443" s="51"/>
      <c r="M443" s="51"/>
      <c r="N443" s="51"/>
      <c r="O443" s="51"/>
    </row>
    <row r="444">
      <c r="A444" s="51"/>
      <c r="B444" s="51"/>
      <c r="C444" s="51"/>
      <c r="D444" s="51"/>
      <c r="E444" s="51"/>
      <c r="F444" s="51"/>
      <c r="G444" s="51"/>
      <c r="H444" s="51"/>
      <c r="I444" s="51"/>
      <c r="J444" s="51"/>
      <c r="K444" s="51"/>
      <c r="L444" s="51"/>
      <c r="M444" s="51"/>
      <c r="N444" s="51"/>
      <c r="O444" s="51"/>
    </row>
    <row r="445">
      <c r="A445" s="51"/>
      <c r="B445" s="51"/>
      <c r="C445" s="51"/>
      <c r="D445" s="51"/>
      <c r="E445" s="51"/>
      <c r="F445" s="51"/>
      <c r="G445" s="51"/>
      <c r="H445" s="51"/>
      <c r="I445" s="51"/>
      <c r="J445" s="51"/>
      <c r="K445" s="51"/>
      <c r="L445" s="51"/>
      <c r="M445" s="51"/>
      <c r="N445" s="51"/>
      <c r="O445" s="51"/>
    </row>
    <row r="446">
      <c r="A446" s="51"/>
      <c r="B446" s="51"/>
      <c r="C446" s="51"/>
      <c r="D446" s="51"/>
      <c r="E446" s="51"/>
      <c r="F446" s="51"/>
      <c r="G446" s="51"/>
      <c r="H446" s="51"/>
      <c r="I446" s="51"/>
      <c r="J446" s="51"/>
      <c r="K446" s="51"/>
      <c r="L446" s="51"/>
      <c r="M446" s="51"/>
      <c r="N446" s="51"/>
      <c r="O446" s="51"/>
    </row>
    <row r="447">
      <c r="A447" s="51"/>
      <c r="B447" s="51"/>
      <c r="C447" s="51"/>
      <c r="D447" s="51"/>
      <c r="E447" s="51"/>
      <c r="F447" s="51"/>
      <c r="G447" s="51"/>
      <c r="H447" s="51"/>
      <c r="I447" s="51"/>
      <c r="J447" s="51"/>
      <c r="K447" s="51"/>
      <c r="L447" s="51"/>
      <c r="M447" s="51"/>
      <c r="N447" s="51"/>
      <c r="O447" s="51"/>
    </row>
    <row r="448">
      <c r="A448" s="51"/>
      <c r="B448" s="51"/>
      <c r="C448" s="51"/>
      <c r="D448" s="51"/>
      <c r="E448" s="51"/>
      <c r="F448" s="51"/>
      <c r="G448" s="51"/>
      <c r="H448" s="51"/>
      <c r="I448" s="51"/>
      <c r="J448" s="51"/>
      <c r="K448" s="51"/>
      <c r="L448" s="51"/>
      <c r="M448" s="51"/>
      <c r="N448" s="51"/>
      <c r="O448" s="51"/>
    </row>
    <row r="449">
      <c r="A449" s="51"/>
      <c r="B449" s="51"/>
      <c r="C449" s="51"/>
      <c r="D449" s="51"/>
      <c r="E449" s="51"/>
      <c r="F449" s="51"/>
      <c r="G449" s="51"/>
      <c r="H449" s="51"/>
      <c r="I449" s="51"/>
      <c r="J449" s="51"/>
      <c r="K449" s="51"/>
      <c r="L449" s="51"/>
      <c r="M449" s="51"/>
      <c r="N449" s="51"/>
      <c r="O449" s="51"/>
    </row>
    <row r="450">
      <c r="A450" s="51"/>
      <c r="B450" s="51"/>
      <c r="C450" s="51"/>
      <c r="D450" s="51"/>
      <c r="E450" s="51"/>
      <c r="F450" s="51"/>
      <c r="G450" s="51"/>
      <c r="H450" s="51"/>
      <c r="I450" s="51"/>
      <c r="J450" s="51"/>
      <c r="K450" s="51"/>
      <c r="L450" s="51"/>
      <c r="M450" s="51"/>
      <c r="N450" s="51"/>
      <c r="O450" s="51"/>
    </row>
    <row r="451">
      <c r="A451" s="51"/>
      <c r="B451" s="51"/>
      <c r="C451" s="51"/>
      <c r="D451" s="51"/>
      <c r="E451" s="51"/>
      <c r="F451" s="51"/>
      <c r="G451" s="51"/>
      <c r="H451" s="51"/>
      <c r="I451" s="51"/>
      <c r="J451" s="51"/>
      <c r="K451" s="51"/>
      <c r="L451" s="51"/>
      <c r="M451" s="51"/>
      <c r="N451" s="51"/>
      <c r="O451" s="51"/>
    </row>
    <row r="452">
      <c r="A452" s="51"/>
      <c r="B452" s="51"/>
      <c r="C452" s="51"/>
      <c r="D452" s="51"/>
      <c r="E452" s="51"/>
      <c r="F452" s="51"/>
      <c r="G452" s="51"/>
      <c r="H452" s="51"/>
      <c r="I452" s="51"/>
      <c r="J452" s="51"/>
      <c r="K452" s="51"/>
      <c r="L452" s="51"/>
      <c r="M452" s="51"/>
      <c r="N452" s="51"/>
      <c r="O452" s="51"/>
    </row>
    <row r="453">
      <c r="A453" s="51"/>
      <c r="B453" s="51"/>
      <c r="C453" s="51"/>
      <c r="D453" s="51"/>
      <c r="E453" s="51"/>
      <c r="F453" s="51"/>
      <c r="G453" s="51"/>
      <c r="H453" s="51"/>
      <c r="I453" s="51"/>
      <c r="J453" s="51"/>
      <c r="K453" s="51"/>
      <c r="L453" s="51"/>
      <c r="M453" s="51"/>
      <c r="N453" s="51"/>
      <c r="O453" s="51"/>
    </row>
    <row r="454">
      <c r="A454" s="51"/>
      <c r="B454" s="51"/>
      <c r="C454" s="51"/>
      <c r="D454" s="51"/>
      <c r="E454" s="51"/>
      <c r="F454" s="51"/>
      <c r="G454" s="51"/>
      <c r="H454" s="51"/>
      <c r="I454" s="51"/>
      <c r="J454" s="51"/>
      <c r="K454" s="51"/>
      <c r="L454" s="51"/>
      <c r="M454" s="51"/>
      <c r="N454" s="51"/>
      <c r="O454" s="51"/>
    </row>
    <row r="455">
      <c r="A455" s="51"/>
      <c r="B455" s="51"/>
      <c r="C455" s="51"/>
      <c r="D455" s="51"/>
      <c r="E455" s="51"/>
      <c r="F455" s="51"/>
      <c r="G455" s="51"/>
      <c r="H455" s="51"/>
      <c r="I455" s="51"/>
      <c r="J455" s="51"/>
      <c r="K455" s="51"/>
      <c r="L455" s="51"/>
      <c r="M455" s="51"/>
      <c r="N455" s="51"/>
      <c r="O455" s="51"/>
    </row>
    <row r="456">
      <c r="A456" s="51"/>
      <c r="B456" s="51"/>
      <c r="C456" s="51"/>
      <c r="D456" s="51"/>
      <c r="E456" s="51"/>
      <c r="F456" s="51"/>
      <c r="G456" s="51"/>
      <c r="H456" s="51"/>
      <c r="I456" s="51"/>
      <c r="J456" s="51"/>
      <c r="K456" s="51"/>
      <c r="L456" s="51"/>
      <c r="M456" s="51"/>
      <c r="N456" s="51"/>
      <c r="O456" s="51"/>
    </row>
    <row r="457">
      <c r="A457" s="51"/>
      <c r="B457" s="51"/>
      <c r="C457" s="51"/>
      <c r="D457" s="51"/>
      <c r="E457" s="51"/>
      <c r="F457" s="51"/>
      <c r="G457" s="51"/>
      <c r="H457" s="51"/>
      <c r="I457" s="51"/>
      <c r="J457" s="51"/>
      <c r="K457" s="51"/>
      <c r="L457" s="51"/>
      <c r="M457" s="51"/>
      <c r="N457" s="51"/>
      <c r="O457" s="51"/>
    </row>
    <row r="458">
      <c r="A458" s="51"/>
      <c r="B458" s="51"/>
      <c r="C458" s="51"/>
      <c r="D458" s="51"/>
      <c r="E458" s="51"/>
      <c r="F458" s="51"/>
      <c r="G458" s="51"/>
      <c r="H458" s="51"/>
      <c r="I458" s="51"/>
      <c r="J458" s="51"/>
      <c r="K458" s="51"/>
      <c r="L458" s="51"/>
      <c r="M458" s="51"/>
      <c r="N458" s="51"/>
      <c r="O458" s="51"/>
    </row>
    <row r="459">
      <c r="A459" s="51"/>
      <c r="B459" s="51"/>
      <c r="C459" s="51"/>
      <c r="D459" s="51"/>
      <c r="E459" s="51"/>
      <c r="F459" s="51"/>
      <c r="G459" s="51"/>
      <c r="H459" s="51"/>
      <c r="I459" s="51"/>
      <c r="J459" s="51"/>
      <c r="K459" s="51"/>
      <c r="L459" s="51"/>
      <c r="M459" s="51"/>
      <c r="N459" s="51"/>
      <c r="O459" s="51"/>
    </row>
    <row r="460">
      <c r="A460" s="51"/>
      <c r="B460" s="51"/>
      <c r="C460" s="51"/>
      <c r="D460" s="51"/>
      <c r="E460" s="51"/>
      <c r="F460" s="51"/>
      <c r="G460" s="51"/>
      <c r="H460" s="51"/>
      <c r="I460" s="51"/>
      <c r="J460" s="51"/>
      <c r="K460" s="51"/>
      <c r="L460" s="51"/>
      <c r="M460" s="51"/>
      <c r="N460" s="51"/>
      <c r="O460" s="51"/>
    </row>
    <row r="461">
      <c r="A461" s="51"/>
      <c r="B461" s="51"/>
      <c r="C461" s="51"/>
      <c r="D461" s="51"/>
      <c r="E461" s="51"/>
      <c r="F461" s="51"/>
      <c r="G461" s="51"/>
      <c r="H461" s="51"/>
      <c r="I461" s="51"/>
      <c r="J461" s="51"/>
      <c r="K461" s="51"/>
      <c r="L461" s="51"/>
      <c r="M461" s="51"/>
      <c r="N461" s="51"/>
      <c r="O461" s="51"/>
    </row>
    <row r="462">
      <c r="A462" s="51"/>
      <c r="B462" s="51"/>
      <c r="C462" s="51"/>
      <c r="D462" s="51"/>
      <c r="E462" s="51"/>
      <c r="F462" s="51"/>
      <c r="G462" s="51"/>
      <c r="H462" s="51"/>
      <c r="I462" s="51"/>
      <c r="J462" s="51"/>
      <c r="K462" s="51"/>
      <c r="L462" s="51"/>
      <c r="M462" s="51"/>
      <c r="N462" s="51"/>
      <c r="O462" s="51"/>
    </row>
    <row r="463">
      <c r="A463" s="51"/>
      <c r="B463" s="51"/>
      <c r="C463" s="51"/>
      <c r="D463" s="51"/>
      <c r="E463" s="51"/>
      <c r="F463" s="51"/>
      <c r="G463" s="51"/>
      <c r="H463" s="51"/>
      <c r="I463" s="51"/>
      <c r="J463" s="51"/>
      <c r="K463" s="51"/>
      <c r="L463" s="51"/>
      <c r="M463" s="51"/>
      <c r="N463" s="51"/>
      <c r="O463" s="51"/>
    </row>
    <row r="464">
      <c r="A464" s="51"/>
      <c r="B464" s="51"/>
      <c r="C464" s="51"/>
      <c r="D464" s="51"/>
      <c r="E464" s="51"/>
      <c r="F464" s="51"/>
      <c r="G464" s="51"/>
      <c r="H464" s="51"/>
      <c r="I464" s="51"/>
      <c r="J464" s="51"/>
      <c r="K464" s="51"/>
      <c r="L464" s="51"/>
      <c r="M464" s="51"/>
      <c r="N464" s="51"/>
      <c r="O464" s="51"/>
    </row>
    <row r="465">
      <c r="A465" s="51"/>
      <c r="B465" s="51"/>
      <c r="C465" s="51"/>
      <c r="D465" s="51"/>
      <c r="E465" s="51"/>
      <c r="F465" s="51"/>
      <c r="G465" s="51"/>
      <c r="H465" s="51"/>
      <c r="I465" s="51"/>
      <c r="J465" s="51"/>
      <c r="K465" s="51"/>
      <c r="L465" s="51"/>
      <c r="M465" s="51"/>
      <c r="N465" s="51"/>
      <c r="O465" s="51"/>
    </row>
    <row r="466">
      <c r="A466" s="51"/>
      <c r="B466" s="51"/>
      <c r="C466" s="51"/>
      <c r="D466" s="51"/>
      <c r="E466" s="51"/>
      <c r="F466" s="51"/>
      <c r="G466" s="51"/>
      <c r="H466" s="51"/>
      <c r="I466" s="51"/>
      <c r="J466" s="51"/>
      <c r="K466" s="51"/>
      <c r="L466" s="51"/>
      <c r="M466" s="51"/>
      <c r="N466" s="51"/>
      <c r="O466" s="51"/>
    </row>
    <row r="467">
      <c r="A467" s="51"/>
      <c r="B467" s="51"/>
      <c r="C467" s="51"/>
      <c r="D467" s="51"/>
      <c r="E467" s="51"/>
      <c r="F467" s="51"/>
      <c r="G467" s="51"/>
      <c r="H467" s="51"/>
      <c r="I467" s="51"/>
      <c r="J467" s="51"/>
      <c r="K467" s="51"/>
      <c r="L467" s="51"/>
      <c r="M467" s="51"/>
      <c r="N467" s="51"/>
      <c r="O467" s="51"/>
    </row>
    <row r="468">
      <c r="A468" s="51"/>
      <c r="B468" s="51"/>
      <c r="C468" s="51"/>
      <c r="D468" s="51"/>
      <c r="E468" s="51"/>
      <c r="F468" s="51"/>
      <c r="G468" s="51"/>
      <c r="H468" s="51"/>
      <c r="I468" s="51"/>
      <c r="J468" s="51"/>
      <c r="K468" s="51"/>
      <c r="L468" s="51"/>
      <c r="M468" s="51"/>
      <c r="N468" s="51"/>
      <c r="O468" s="51"/>
    </row>
    <row r="469">
      <c r="A469" s="51"/>
      <c r="B469" s="51"/>
      <c r="C469" s="51"/>
      <c r="D469" s="51"/>
      <c r="E469" s="51"/>
      <c r="F469" s="51"/>
      <c r="G469" s="51"/>
      <c r="H469" s="51"/>
      <c r="I469" s="51"/>
      <c r="J469" s="51"/>
      <c r="K469" s="51"/>
      <c r="L469" s="51"/>
      <c r="M469" s="51"/>
      <c r="N469" s="51"/>
      <c r="O469" s="51"/>
    </row>
    <row r="470">
      <c r="A470" s="51"/>
      <c r="B470" s="51"/>
      <c r="C470" s="51"/>
      <c r="D470" s="51"/>
      <c r="E470" s="51"/>
      <c r="F470" s="51"/>
      <c r="G470" s="51"/>
      <c r="H470" s="51"/>
      <c r="I470" s="51"/>
      <c r="J470" s="51"/>
      <c r="K470" s="51"/>
      <c r="L470" s="51"/>
      <c r="M470" s="51"/>
      <c r="N470" s="51"/>
      <c r="O470" s="51"/>
    </row>
    <row r="471">
      <c r="A471" s="51"/>
      <c r="B471" s="51"/>
      <c r="C471" s="51"/>
      <c r="D471" s="51"/>
      <c r="E471" s="51"/>
      <c r="F471" s="51"/>
      <c r="G471" s="51"/>
      <c r="H471" s="51"/>
      <c r="I471" s="51"/>
      <c r="J471" s="51"/>
      <c r="K471" s="51"/>
      <c r="L471" s="51"/>
      <c r="M471" s="51"/>
      <c r="N471" s="51"/>
      <c r="O471" s="51"/>
    </row>
    <row r="472">
      <c r="A472" s="51"/>
      <c r="B472" s="51"/>
      <c r="C472" s="51"/>
      <c r="D472" s="51"/>
      <c r="E472" s="51"/>
      <c r="F472" s="51"/>
      <c r="G472" s="51"/>
      <c r="H472" s="51"/>
      <c r="I472" s="51"/>
      <c r="J472" s="51"/>
      <c r="K472" s="51"/>
      <c r="L472" s="51"/>
      <c r="M472" s="51"/>
      <c r="N472" s="51"/>
      <c r="O472" s="51"/>
    </row>
    <row r="473">
      <c r="A473" s="51"/>
      <c r="B473" s="51"/>
      <c r="C473" s="51"/>
      <c r="D473" s="51"/>
      <c r="E473" s="51"/>
      <c r="F473" s="51"/>
      <c r="G473" s="51"/>
      <c r="H473" s="51"/>
      <c r="I473" s="51"/>
      <c r="J473" s="51"/>
      <c r="K473" s="51"/>
      <c r="L473" s="51"/>
      <c r="M473" s="51"/>
      <c r="N473" s="51"/>
      <c r="O473" s="51"/>
    </row>
    <row r="474">
      <c r="A474" s="51"/>
      <c r="B474" s="51"/>
      <c r="C474" s="51"/>
      <c r="D474" s="51"/>
      <c r="E474" s="51"/>
      <c r="F474" s="51"/>
      <c r="G474" s="51"/>
      <c r="H474" s="51"/>
      <c r="I474" s="51"/>
      <c r="J474" s="51"/>
      <c r="K474" s="51"/>
      <c r="L474" s="51"/>
      <c r="M474" s="51"/>
      <c r="N474" s="51"/>
      <c r="O474" s="51"/>
    </row>
    <row r="475">
      <c r="A475" s="51"/>
      <c r="B475" s="51"/>
      <c r="C475" s="51"/>
      <c r="D475" s="51"/>
      <c r="E475" s="51"/>
      <c r="F475" s="51"/>
      <c r="G475" s="51"/>
      <c r="H475" s="51"/>
      <c r="I475" s="51"/>
      <c r="J475" s="51"/>
      <c r="K475" s="51"/>
      <c r="L475" s="51"/>
      <c r="M475" s="51"/>
      <c r="N475" s="51"/>
      <c r="O475" s="51"/>
    </row>
    <row r="476">
      <c r="A476" s="51"/>
      <c r="B476" s="51"/>
      <c r="C476" s="51"/>
      <c r="D476" s="51"/>
      <c r="E476" s="51"/>
      <c r="F476" s="51"/>
      <c r="G476" s="51"/>
      <c r="H476" s="51"/>
      <c r="I476" s="51"/>
      <c r="J476" s="51"/>
      <c r="K476" s="51"/>
      <c r="L476" s="51"/>
      <c r="M476" s="51"/>
      <c r="N476" s="51"/>
      <c r="O476" s="51"/>
    </row>
    <row r="477">
      <c r="A477" s="51"/>
      <c r="B477" s="51"/>
      <c r="C477" s="51"/>
      <c r="D477" s="51"/>
      <c r="E477" s="51"/>
      <c r="F477" s="51"/>
      <c r="G477" s="51"/>
      <c r="H477" s="51"/>
      <c r="I477" s="51"/>
      <c r="J477" s="51"/>
      <c r="K477" s="51"/>
      <c r="L477" s="51"/>
      <c r="M477" s="51"/>
      <c r="N477" s="51"/>
      <c r="O477" s="51"/>
    </row>
    <row r="478">
      <c r="A478" s="51"/>
      <c r="B478" s="51"/>
      <c r="C478" s="51"/>
      <c r="D478" s="51"/>
      <c r="E478" s="51"/>
      <c r="F478" s="51"/>
      <c r="G478" s="51"/>
      <c r="H478" s="51"/>
      <c r="I478" s="51"/>
      <c r="J478" s="51"/>
      <c r="K478" s="51"/>
      <c r="L478" s="51"/>
      <c r="M478" s="51"/>
      <c r="N478" s="51"/>
      <c r="O478" s="51"/>
    </row>
    <row r="479">
      <c r="A479" s="51"/>
      <c r="B479" s="51"/>
      <c r="C479" s="51"/>
      <c r="D479" s="51"/>
      <c r="E479" s="51"/>
      <c r="F479" s="51"/>
      <c r="G479" s="51"/>
      <c r="H479" s="51"/>
      <c r="I479" s="51"/>
      <c r="J479" s="51"/>
      <c r="K479" s="51"/>
      <c r="L479" s="51"/>
      <c r="M479" s="51"/>
      <c r="N479" s="51"/>
      <c r="O479" s="51"/>
    </row>
    <row r="480">
      <c r="A480" s="51"/>
      <c r="B480" s="51"/>
      <c r="C480" s="51"/>
      <c r="D480" s="51"/>
      <c r="E480" s="51"/>
      <c r="F480" s="51"/>
      <c r="G480" s="51"/>
      <c r="H480" s="51"/>
      <c r="I480" s="51"/>
      <c r="J480" s="51"/>
      <c r="K480" s="51"/>
      <c r="L480" s="51"/>
      <c r="M480" s="51"/>
      <c r="N480" s="51"/>
      <c r="O480" s="51"/>
    </row>
    <row r="481">
      <c r="A481" s="51"/>
      <c r="B481" s="51"/>
      <c r="C481" s="51"/>
      <c r="D481" s="51"/>
      <c r="E481" s="51"/>
      <c r="F481" s="51"/>
      <c r="G481" s="51"/>
      <c r="H481" s="51"/>
      <c r="I481" s="51"/>
      <c r="J481" s="51"/>
      <c r="K481" s="51"/>
      <c r="L481" s="51"/>
      <c r="M481" s="51"/>
      <c r="N481" s="51"/>
      <c r="O481" s="51"/>
    </row>
    <row r="482">
      <c r="A482" s="51"/>
      <c r="B482" s="51"/>
      <c r="C482" s="51"/>
      <c r="D482" s="51"/>
      <c r="E482" s="51"/>
      <c r="F482" s="51"/>
      <c r="G482" s="51"/>
      <c r="H482" s="51"/>
      <c r="I482" s="51"/>
      <c r="J482" s="51"/>
      <c r="K482" s="51"/>
      <c r="L482" s="51"/>
      <c r="M482" s="51"/>
      <c r="N482" s="51"/>
      <c r="O482" s="51"/>
    </row>
    <row r="483">
      <c r="A483" s="51"/>
      <c r="B483" s="51"/>
      <c r="C483" s="51"/>
      <c r="D483" s="51"/>
      <c r="E483" s="51"/>
      <c r="F483" s="51"/>
      <c r="G483" s="51"/>
      <c r="H483" s="51"/>
      <c r="I483" s="51"/>
      <c r="J483" s="51"/>
      <c r="K483" s="51"/>
      <c r="L483" s="51"/>
      <c r="M483" s="51"/>
      <c r="N483" s="51"/>
      <c r="O483" s="51"/>
    </row>
    <row r="484">
      <c r="A484" s="51"/>
      <c r="B484" s="51"/>
      <c r="C484" s="51"/>
      <c r="D484" s="51"/>
      <c r="E484" s="51"/>
      <c r="F484" s="51"/>
      <c r="G484" s="51"/>
      <c r="H484" s="51"/>
      <c r="I484" s="51"/>
      <c r="J484" s="51"/>
      <c r="K484" s="51"/>
      <c r="L484" s="51"/>
      <c r="M484" s="51"/>
      <c r="N484" s="51"/>
      <c r="O484" s="51"/>
    </row>
    <row r="485">
      <c r="A485" s="51"/>
      <c r="B485" s="51"/>
      <c r="C485" s="51"/>
      <c r="D485" s="51"/>
      <c r="E485" s="51"/>
      <c r="F485" s="51"/>
      <c r="G485" s="51"/>
      <c r="H485" s="51"/>
      <c r="I485" s="51"/>
      <c r="J485" s="51"/>
      <c r="K485" s="51"/>
      <c r="L485" s="51"/>
      <c r="M485" s="51"/>
      <c r="N485" s="51"/>
      <c r="O485" s="51"/>
    </row>
    <row r="486">
      <c r="A486" s="51"/>
      <c r="B486" s="51"/>
      <c r="C486" s="51"/>
      <c r="D486" s="51"/>
      <c r="E486" s="51"/>
      <c r="F486" s="51"/>
      <c r="G486" s="51"/>
      <c r="H486" s="51"/>
      <c r="I486" s="51"/>
      <c r="J486" s="51"/>
      <c r="K486" s="51"/>
      <c r="L486" s="51"/>
      <c r="M486" s="51"/>
      <c r="N486" s="51"/>
      <c r="O486" s="51"/>
    </row>
    <row r="487">
      <c r="A487" s="51"/>
      <c r="B487" s="51"/>
      <c r="C487" s="51"/>
      <c r="D487" s="51"/>
      <c r="E487" s="51"/>
      <c r="F487" s="51"/>
      <c r="G487" s="51"/>
      <c r="H487" s="51"/>
      <c r="I487" s="51"/>
      <c r="J487" s="51"/>
      <c r="K487" s="51"/>
      <c r="L487" s="51"/>
      <c r="M487" s="51"/>
      <c r="N487" s="51"/>
      <c r="O487" s="51"/>
    </row>
    <row r="488">
      <c r="A488" s="51"/>
      <c r="B488" s="51"/>
      <c r="C488" s="51"/>
      <c r="D488" s="51"/>
      <c r="E488" s="51"/>
      <c r="F488" s="51"/>
      <c r="G488" s="51"/>
      <c r="H488" s="51"/>
      <c r="I488" s="51"/>
      <c r="J488" s="51"/>
      <c r="K488" s="51"/>
      <c r="L488" s="51"/>
      <c r="M488" s="51"/>
      <c r="N488" s="51"/>
      <c r="O488" s="51"/>
    </row>
    <row r="489">
      <c r="A489" s="51"/>
      <c r="B489" s="51"/>
      <c r="C489" s="51"/>
      <c r="D489" s="51"/>
      <c r="E489" s="51"/>
      <c r="F489" s="51"/>
      <c r="G489" s="51"/>
      <c r="H489" s="51"/>
      <c r="I489" s="51"/>
      <c r="J489" s="51"/>
      <c r="K489" s="51"/>
      <c r="L489" s="51"/>
      <c r="M489" s="51"/>
      <c r="N489" s="51"/>
      <c r="O489" s="51"/>
    </row>
    <row r="490">
      <c r="A490" s="51"/>
      <c r="B490" s="51"/>
      <c r="C490" s="51"/>
      <c r="D490" s="51"/>
      <c r="E490" s="51"/>
      <c r="F490" s="51"/>
      <c r="G490" s="51"/>
      <c r="H490" s="51"/>
      <c r="I490" s="51"/>
      <c r="J490" s="51"/>
      <c r="K490" s="51"/>
      <c r="L490" s="51"/>
      <c r="M490" s="51"/>
      <c r="N490" s="51"/>
      <c r="O490" s="51"/>
    </row>
    <row r="491">
      <c r="A491" s="51"/>
      <c r="B491" s="51"/>
      <c r="C491" s="51"/>
      <c r="D491" s="51"/>
      <c r="E491" s="51"/>
      <c r="F491" s="51"/>
      <c r="G491" s="51"/>
      <c r="H491" s="51"/>
      <c r="I491" s="51"/>
      <c r="J491" s="51"/>
      <c r="K491" s="51"/>
      <c r="L491" s="51"/>
      <c r="M491" s="51"/>
      <c r="N491" s="51"/>
      <c r="O491" s="51"/>
    </row>
    <row r="492">
      <c r="A492" s="51"/>
      <c r="B492" s="51"/>
      <c r="C492" s="51"/>
      <c r="D492" s="51"/>
      <c r="E492" s="51"/>
      <c r="F492" s="51"/>
      <c r="G492" s="51"/>
      <c r="H492" s="51"/>
      <c r="I492" s="51"/>
      <c r="J492" s="51"/>
      <c r="K492" s="51"/>
      <c r="L492" s="51"/>
      <c r="M492" s="51"/>
      <c r="N492" s="51"/>
      <c r="O492" s="51"/>
    </row>
    <row r="493">
      <c r="A493" s="51"/>
      <c r="B493" s="51"/>
      <c r="C493" s="51"/>
      <c r="D493" s="51"/>
      <c r="E493" s="51"/>
      <c r="F493" s="51"/>
      <c r="G493" s="51"/>
      <c r="H493" s="51"/>
      <c r="I493" s="51"/>
      <c r="J493" s="51"/>
      <c r="K493" s="51"/>
      <c r="L493" s="51"/>
      <c r="M493" s="51"/>
      <c r="N493" s="51"/>
      <c r="O493" s="51"/>
    </row>
    <row r="494">
      <c r="A494" s="51"/>
      <c r="B494" s="51"/>
      <c r="C494" s="51"/>
      <c r="D494" s="51"/>
      <c r="E494" s="51"/>
      <c r="F494" s="51"/>
      <c r="G494" s="51"/>
      <c r="H494" s="51"/>
      <c r="I494" s="51"/>
      <c r="J494" s="51"/>
      <c r="K494" s="51"/>
      <c r="L494" s="51"/>
      <c r="M494" s="51"/>
      <c r="N494" s="51"/>
      <c r="O494" s="51"/>
    </row>
    <row r="495">
      <c r="A495" s="51"/>
      <c r="B495" s="51"/>
      <c r="C495" s="51"/>
      <c r="D495" s="51"/>
      <c r="E495" s="51"/>
      <c r="F495" s="51"/>
      <c r="G495" s="51"/>
      <c r="H495" s="51"/>
      <c r="I495" s="51"/>
      <c r="J495" s="51"/>
      <c r="K495" s="51"/>
      <c r="L495" s="51"/>
      <c r="M495" s="51"/>
      <c r="N495" s="51"/>
      <c r="O495" s="51"/>
    </row>
    <row r="496">
      <c r="A496" s="51"/>
      <c r="B496" s="51"/>
      <c r="C496" s="51"/>
      <c r="D496" s="51"/>
      <c r="E496" s="51"/>
      <c r="F496" s="51"/>
      <c r="G496" s="51"/>
      <c r="H496" s="51"/>
      <c r="I496" s="51"/>
      <c r="J496" s="51"/>
      <c r="K496" s="51"/>
      <c r="L496" s="51"/>
      <c r="M496" s="51"/>
      <c r="N496" s="51"/>
      <c r="O496" s="51"/>
    </row>
    <row r="497">
      <c r="A497" s="51"/>
      <c r="B497" s="51"/>
      <c r="C497" s="51"/>
      <c r="D497" s="51"/>
      <c r="E497" s="51"/>
      <c r="F497" s="51"/>
      <c r="G497" s="51"/>
      <c r="H497" s="51"/>
      <c r="I497" s="51"/>
      <c r="J497" s="51"/>
      <c r="K497" s="51"/>
      <c r="L497" s="51"/>
      <c r="M497" s="51"/>
      <c r="N497" s="51"/>
      <c r="O497" s="51"/>
    </row>
    <row r="498">
      <c r="A498" s="51"/>
      <c r="B498" s="51"/>
      <c r="C498" s="51"/>
      <c r="D498" s="51"/>
      <c r="E498" s="51"/>
      <c r="F498" s="51"/>
      <c r="G498" s="51"/>
      <c r="H498" s="51"/>
      <c r="I498" s="51"/>
      <c r="J498" s="51"/>
      <c r="K498" s="51"/>
      <c r="L498" s="51"/>
      <c r="M498" s="51"/>
      <c r="N498" s="51"/>
      <c r="O498" s="51"/>
    </row>
    <row r="499">
      <c r="A499" s="51"/>
      <c r="B499" s="51"/>
      <c r="C499" s="51"/>
      <c r="D499" s="51"/>
      <c r="E499" s="51"/>
      <c r="F499" s="51"/>
      <c r="G499" s="51"/>
      <c r="H499" s="51"/>
      <c r="I499" s="51"/>
      <c r="J499" s="51"/>
      <c r="K499" s="51"/>
      <c r="L499" s="51"/>
      <c r="M499" s="51"/>
      <c r="N499" s="51"/>
      <c r="O499" s="51"/>
    </row>
    <row r="500">
      <c r="A500" s="51"/>
      <c r="B500" s="51"/>
      <c r="C500" s="51"/>
      <c r="D500" s="51"/>
      <c r="E500" s="51"/>
      <c r="F500" s="51"/>
      <c r="G500" s="51"/>
      <c r="H500" s="51"/>
      <c r="I500" s="51"/>
      <c r="J500" s="51"/>
      <c r="K500" s="51"/>
      <c r="L500" s="51"/>
      <c r="M500" s="51"/>
      <c r="N500" s="51"/>
      <c r="O500" s="51"/>
    </row>
    <row r="501">
      <c r="A501" s="51"/>
      <c r="B501" s="51"/>
      <c r="C501" s="51"/>
      <c r="D501" s="51"/>
      <c r="E501" s="51"/>
      <c r="F501" s="51"/>
      <c r="G501" s="51"/>
      <c r="H501" s="51"/>
      <c r="I501" s="51"/>
      <c r="J501" s="51"/>
      <c r="K501" s="51"/>
      <c r="L501" s="51"/>
      <c r="M501" s="51"/>
      <c r="N501" s="51"/>
      <c r="O501" s="51"/>
    </row>
    <row r="502">
      <c r="A502" s="51"/>
      <c r="B502" s="51"/>
      <c r="C502" s="51"/>
      <c r="D502" s="51"/>
      <c r="E502" s="51"/>
      <c r="F502" s="51"/>
      <c r="G502" s="51"/>
      <c r="H502" s="51"/>
      <c r="I502" s="51"/>
      <c r="J502" s="51"/>
      <c r="K502" s="51"/>
      <c r="L502" s="51"/>
      <c r="M502" s="51"/>
      <c r="N502" s="51"/>
      <c r="O502" s="51"/>
    </row>
    <row r="503">
      <c r="A503" s="51"/>
      <c r="B503" s="51"/>
      <c r="C503" s="51"/>
      <c r="D503" s="51"/>
      <c r="E503" s="51"/>
      <c r="F503" s="51"/>
      <c r="G503" s="51"/>
      <c r="H503" s="51"/>
      <c r="I503" s="51"/>
      <c r="J503" s="51"/>
      <c r="K503" s="51"/>
      <c r="L503" s="51"/>
      <c r="M503" s="51"/>
      <c r="N503" s="51"/>
      <c r="O503" s="51"/>
    </row>
    <row r="504">
      <c r="A504" s="51"/>
      <c r="B504" s="51"/>
      <c r="C504" s="51"/>
      <c r="D504" s="51"/>
      <c r="E504" s="51"/>
      <c r="F504" s="51"/>
      <c r="G504" s="51"/>
      <c r="H504" s="51"/>
      <c r="I504" s="51"/>
      <c r="J504" s="51"/>
      <c r="K504" s="51"/>
      <c r="L504" s="51"/>
      <c r="M504" s="51"/>
      <c r="N504" s="51"/>
      <c r="O504" s="51"/>
    </row>
    <row r="505">
      <c r="A505" s="51"/>
      <c r="B505" s="51"/>
      <c r="C505" s="51"/>
      <c r="D505" s="51"/>
      <c r="E505" s="51"/>
      <c r="F505" s="51"/>
      <c r="G505" s="51"/>
      <c r="H505" s="51"/>
      <c r="I505" s="51"/>
      <c r="J505" s="51"/>
      <c r="K505" s="51"/>
      <c r="L505" s="51"/>
      <c r="M505" s="51"/>
      <c r="N505" s="51"/>
      <c r="O505" s="51"/>
    </row>
    <row r="506">
      <c r="A506" s="51"/>
      <c r="B506" s="51"/>
      <c r="C506" s="51"/>
      <c r="D506" s="51"/>
      <c r="E506" s="51"/>
      <c r="F506" s="51"/>
      <c r="G506" s="51"/>
      <c r="H506" s="51"/>
      <c r="I506" s="51"/>
      <c r="J506" s="51"/>
      <c r="K506" s="51"/>
      <c r="L506" s="51"/>
      <c r="M506" s="51"/>
      <c r="N506" s="51"/>
      <c r="O506" s="51"/>
    </row>
    <row r="507">
      <c r="A507" s="51"/>
      <c r="B507" s="51"/>
      <c r="C507" s="51"/>
      <c r="D507" s="51"/>
      <c r="E507" s="51"/>
      <c r="F507" s="51"/>
      <c r="G507" s="51"/>
      <c r="H507" s="51"/>
      <c r="I507" s="51"/>
      <c r="J507" s="51"/>
      <c r="K507" s="51"/>
      <c r="L507" s="51"/>
      <c r="M507" s="51"/>
      <c r="N507" s="51"/>
      <c r="O507" s="51"/>
    </row>
    <row r="508">
      <c r="A508" s="51"/>
      <c r="B508" s="51"/>
      <c r="C508" s="51"/>
      <c r="D508" s="51"/>
      <c r="E508" s="51"/>
      <c r="F508" s="51"/>
      <c r="G508" s="51"/>
      <c r="H508" s="51"/>
      <c r="I508" s="51"/>
      <c r="J508" s="51"/>
      <c r="K508" s="51"/>
      <c r="L508" s="51"/>
      <c r="M508" s="51"/>
      <c r="N508" s="51"/>
      <c r="O508" s="51"/>
    </row>
    <row r="509">
      <c r="A509" s="51"/>
      <c r="B509" s="51"/>
      <c r="C509" s="51"/>
      <c r="D509" s="51"/>
      <c r="E509" s="51"/>
      <c r="F509" s="51"/>
      <c r="G509" s="51"/>
      <c r="H509" s="51"/>
      <c r="I509" s="51"/>
      <c r="J509" s="51"/>
      <c r="K509" s="51"/>
      <c r="L509" s="51"/>
      <c r="M509" s="51"/>
      <c r="N509" s="51"/>
      <c r="O509" s="51"/>
    </row>
    <row r="510">
      <c r="A510" s="51"/>
      <c r="B510" s="51"/>
      <c r="C510" s="51"/>
      <c r="D510" s="51"/>
      <c r="E510" s="51"/>
      <c r="F510" s="51"/>
      <c r="G510" s="51"/>
      <c r="H510" s="51"/>
      <c r="I510" s="51"/>
      <c r="J510" s="51"/>
      <c r="K510" s="51"/>
      <c r="L510" s="51"/>
      <c r="M510" s="51"/>
      <c r="N510" s="51"/>
      <c r="O510" s="51"/>
    </row>
    <row r="511">
      <c r="A511" s="51"/>
      <c r="B511" s="51"/>
      <c r="C511" s="51"/>
      <c r="D511" s="51"/>
      <c r="E511" s="51"/>
      <c r="F511" s="51"/>
      <c r="G511" s="51"/>
      <c r="H511" s="51"/>
      <c r="I511" s="51"/>
      <c r="J511" s="51"/>
      <c r="K511" s="51"/>
      <c r="L511" s="51"/>
      <c r="M511" s="51"/>
      <c r="N511" s="51"/>
      <c r="O511" s="51"/>
    </row>
    <row r="512">
      <c r="A512" s="51"/>
      <c r="B512" s="51"/>
      <c r="C512" s="51"/>
      <c r="D512" s="51"/>
      <c r="E512" s="51"/>
      <c r="F512" s="51"/>
      <c r="G512" s="51"/>
      <c r="H512" s="51"/>
      <c r="I512" s="51"/>
      <c r="J512" s="51"/>
      <c r="K512" s="51"/>
      <c r="L512" s="51"/>
      <c r="M512" s="51"/>
      <c r="N512" s="51"/>
      <c r="O512" s="51"/>
    </row>
    <row r="513">
      <c r="A513" s="51"/>
      <c r="B513" s="51"/>
      <c r="C513" s="51"/>
      <c r="D513" s="51"/>
      <c r="E513" s="51"/>
      <c r="F513" s="51"/>
      <c r="G513" s="51"/>
      <c r="H513" s="51"/>
      <c r="I513" s="51"/>
      <c r="J513" s="51"/>
      <c r="K513" s="51"/>
      <c r="L513" s="51"/>
      <c r="M513" s="51"/>
      <c r="N513" s="51"/>
      <c r="O513" s="51"/>
    </row>
    <row r="514">
      <c r="A514" s="51"/>
      <c r="B514" s="51"/>
      <c r="C514" s="51"/>
      <c r="D514" s="51"/>
      <c r="E514" s="51"/>
      <c r="F514" s="51"/>
      <c r="G514" s="51"/>
      <c r="H514" s="51"/>
      <c r="I514" s="51"/>
      <c r="J514" s="51"/>
      <c r="K514" s="51"/>
      <c r="L514" s="51"/>
      <c r="M514" s="51"/>
      <c r="N514" s="51"/>
      <c r="O514" s="51"/>
    </row>
    <row r="515">
      <c r="A515" s="51"/>
      <c r="B515" s="51"/>
      <c r="C515" s="51"/>
      <c r="D515" s="51"/>
      <c r="E515" s="51"/>
      <c r="F515" s="51"/>
      <c r="G515" s="51"/>
      <c r="H515" s="51"/>
      <c r="I515" s="51"/>
      <c r="J515" s="51"/>
      <c r="K515" s="51"/>
      <c r="L515" s="51"/>
      <c r="M515" s="51"/>
      <c r="N515" s="51"/>
      <c r="O515" s="51"/>
    </row>
    <row r="516">
      <c r="A516" s="51"/>
      <c r="B516" s="51"/>
      <c r="C516" s="51"/>
      <c r="D516" s="51"/>
      <c r="E516" s="51"/>
      <c r="F516" s="51"/>
      <c r="G516" s="51"/>
      <c r="H516" s="51"/>
      <c r="I516" s="51"/>
      <c r="J516" s="51"/>
      <c r="K516" s="51"/>
      <c r="L516" s="51"/>
      <c r="M516" s="51"/>
      <c r="N516" s="51"/>
      <c r="O516" s="51"/>
    </row>
    <row r="517">
      <c r="A517" s="51"/>
      <c r="B517" s="51"/>
      <c r="C517" s="51"/>
      <c r="D517" s="51"/>
      <c r="E517" s="51"/>
      <c r="F517" s="51"/>
      <c r="G517" s="51"/>
      <c r="H517" s="51"/>
      <c r="I517" s="51"/>
      <c r="J517" s="51"/>
      <c r="K517" s="51"/>
      <c r="L517" s="51"/>
      <c r="M517" s="51"/>
      <c r="N517" s="51"/>
      <c r="O517" s="51"/>
    </row>
    <row r="518">
      <c r="A518" s="51"/>
      <c r="B518" s="51"/>
      <c r="C518" s="51"/>
      <c r="D518" s="51"/>
      <c r="E518" s="51"/>
      <c r="F518" s="51"/>
      <c r="G518" s="51"/>
      <c r="H518" s="51"/>
      <c r="I518" s="51"/>
      <c r="J518" s="51"/>
      <c r="K518" s="51"/>
      <c r="L518" s="51"/>
      <c r="M518" s="51"/>
      <c r="N518" s="51"/>
      <c r="O518" s="51"/>
    </row>
    <row r="519">
      <c r="A519" s="51"/>
      <c r="B519" s="51"/>
      <c r="C519" s="51"/>
      <c r="D519" s="51"/>
      <c r="E519" s="51"/>
      <c r="F519" s="51"/>
      <c r="G519" s="51"/>
      <c r="H519" s="51"/>
      <c r="I519" s="51"/>
      <c r="J519" s="51"/>
      <c r="K519" s="51"/>
      <c r="L519" s="51"/>
      <c r="M519" s="51"/>
      <c r="N519" s="51"/>
      <c r="O519" s="51"/>
    </row>
    <row r="520">
      <c r="A520" s="51"/>
      <c r="B520" s="51"/>
      <c r="C520" s="51"/>
      <c r="D520" s="51"/>
      <c r="E520" s="51"/>
      <c r="F520" s="51"/>
      <c r="G520" s="51"/>
      <c r="H520" s="51"/>
      <c r="I520" s="51"/>
      <c r="J520" s="51"/>
      <c r="K520" s="51"/>
      <c r="L520" s="51"/>
      <c r="M520" s="51"/>
      <c r="N520" s="51"/>
      <c r="O520" s="51"/>
    </row>
    <row r="521">
      <c r="A521" s="51"/>
      <c r="B521" s="51"/>
      <c r="C521" s="51"/>
      <c r="D521" s="51"/>
      <c r="E521" s="51"/>
      <c r="F521" s="51"/>
      <c r="G521" s="51"/>
      <c r="H521" s="51"/>
      <c r="I521" s="51"/>
      <c r="J521" s="51"/>
      <c r="K521" s="51"/>
      <c r="L521" s="51"/>
      <c r="M521" s="51"/>
      <c r="N521" s="51"/>
      <c r="O521" s="51"/>
    </row>
    <row r="522">
      <c r="A522" s="51"/>
      <c r="B522" s="51"/>
      <c r="C522" s="51"/>
      <c r="D522" s="51"/>
      <c r="E522" s="51"/>
      <c r="F522" s="51"/>
      <c r="G522" s="51"/>
      <c r="H522" s="51"/>
      <c r="I522" s="51"/>
      <c r="J522" s="51"/>
      <c r="K522" s="51"/>
      <c r="L522" s="51"/>
      <c r="M522" s="51"/>
      <c r="N522" s="51"/>
      <c r="O522" s="51"/>
    </row>
    <row r="523">
      <c r="A523" s="51"/>
      <c r="B523" s="51"/>
      <c r="C523" s="51"/>
      <c r="D523" s="51"/>
      <c r="E523" s="51"/>
      <c r="F523" s="51"/>
      <c r="G523" s="51"/>
      <c r="H523" s="51"/>
      <c r="I523" s="51"/>
      <c r="J523" s="51"/>
      <c r="K523" s="51"/>
      <c r="L523" s="51"/>
      <c r="M523" s="51"/>
      <c r="N523" s="51"/>
      <c r="O523" s="51"/>
    </row>
    <row r="524">
      <c r="A524" s="51"/>
      <c r="B524" s="51"/>
      <c r="C524" s="51"/>
      <c r="D524" s="51"/>
      <c r="E524" s="51"/>
      <c r="F524" s="51"/>
      <c r="G524" s="51"/>
      <c r="H524" s="51"/>
      <c r="I524" s="51"/>
      <c r="J524" s="51"/>
      <c r="K524" s="51"/>
      <c r="L524" s="51"/>
      <c r="M524" s="51"/>
      <c r="N524" s="51"/>
      <c r="O524" s="51"/>
    </row>
    <row r="525">
      <c r="A525" s="51"/>
      <c r="B525" s="51"/>
      <c r="C525" s="51"/>
      <c r="D525" s="51"/>
      <c r="E525" s="51"/>
      <c r="F525" s="51"/>
      <c r="G525" s="51"/>
      <c r="H525" s="51"/>
      <c r="I525" s="51"/>
      <c r="J525" s="51"/>
      <c r="K525" s="51"/>
      <c r="L525" s="51"/>
      <c r="M525" s="51"/>
      <c r="N525" s="51"/>
      <c r="O525" s="51"/>
    </row>
    <row r="526">
      <c r="A526" s="51"/>
      <c r="B526" s="51"/>
      <c r="C526" s="51"/>
      <c r="D526" s="51"/>
      <c r="E526" s="51"/>
      <c r="F526" s="51"/>
      <c r="G526" s="51"/>
      <c r="H526" s="51"/>
      <c r="I526" s="51"/>
      <c r="J526" s="51"/>
      <c r="K526" s="51"/>
      <c r="L526" s="51"/>
      <c r="M526" s="51"/>
      <c r="N526" s="51"/>
      <c r="O526" s="51"/>
    </row>
    <row r="527">
      <c r="A527" s="51"/>
      <c r="B527" s="51"/>
      <c r="C527" s="51"/>
      <c r="D527" s="51"/>
      <c r="E527" s="51"/>
      <c r="F527" s="51"/>
      <c r="G527" s="51"/>
      <c r="H527" s="51"/>
      <c r="I527" s="51"/>
      <c r="J527" s="51"/>
      <c r="K527" s="51"/>
      <c r="L527" s="51"/>
      <c r="M527" s="51"/>
      <c r="N527" s="51"/>
      <c r="O527" s="51"/>
    </row>
    <row r="528">
      <c r="A528" s="51"/>
      <c r="B528" s="51"/>
      <c r="C528" s="51"/>
      <c r="D528" s="51"/>
      <c r="E528" s="51"/>
      <c r="F528" s="51"/>
      <c r="G528" s="51"/>
      <c r="H528" s="51"/>
      <c r="I528" s="51"/>
      <c r="J528" s="51"/>
      <c r="K528" s="51"/>
      <c r="L528" s="51"/>
      <c r="M528" s="51"/>
      <c r="N528" s="51"/>
      <c r="O528" s="51"/>
    </row>
    <row r="529">
      <c r="A529" s="51"/>
      <c r="B529" s="51"/>
      <c r="C529" s="51"/>
      <c r="D529" s="51"/>
      <c r="E529" s="51"/>
      <c r="F529" s="51"/>
      <c r="G529" s="51"/>
      <c r="H529" s="51"/>
      <c r="I529" s="51"/>
      <c r="J529" s="51"/>
      <c r="K529" s="51"/>
      <c r="L529" s="51"/>
      <c r="M529" s="51"/>
      <c r="N529" s="51"/>
      <c r="O529" s="51"/>
    </row>
    <row r="530">
      <c r="A530" s="51"/>
      <c r="B530" s="51"/>
      <c r="C530" s="51"/>
      <c r="D530" s="51"/>
      <c r="E530" s="51"/>
      <c r="F530" s="51"/>
      <c r="G530" s="51"/>
      <c r="H530" s="51"/>
      <c r="I530" s="51"/>
      <c r="J530" s="51"/>
      <c r="K530" s="51"/>
      <c r="L530" s="51"/>
      <c r="M530" s="51"/>
      <c r="N530" s="51"/>
      <c r="O530" s="51"/>
    </row>
    <row r="531">
      <c r="A531" s="51"/>
      <c r="B531" s="51"/>
      <c r="C531" s="51"/>
      <c r="D531" s="51"/>
      <c r="E531" s="51"/>
      <c r="F531" s="51"/>
      <c r="G531" s="51"/>
      <c r="H531" s="51"/>
      <c r="I531" s="51"/>
      <c r="J531" s="51"/>
      <c r="K531" s="51"/>
      <c r="L531" s="51"/>
      <c r="M531" s="51"/>
      <c r="N531" s="51"/>
      <c r="O531" s="51"/>
    </row>
    <row r="532">
      <c r="A532" s="51"/>
      <c r="B532" s="51"/>
      <c r="C532" s="51"/>
      <c r="D532" s="51"/>
      <c r="E532" s="51"/>
      <c r="F532" s="51"/>
      <c r="G532" s="51"/>
      <c r="H532" s="51"/>
      <c r="I532" s="51"/>
      <c r="J532" s="51"/>
      <c r="K532" s="51"/>
      <c r="L532" s="51"/>
      <c r="M532" s="51"/>
      <c r="N532" s="51"/>
      <c r="O532" s="51"/>
    </row>
    <row r="533">
      <c r="A533" s="51"/>
      <c r="B533" s="51"/>
      <c r="C533" s="51"/>
      <c r="D533" s="51"/>
      <c r="E533" s="51"/>
      <c r="F533" s="51"/>
      <c r="G533" s="51"/>
      <c r="H533" s="51"/>
      <c r="I533" s="51"/>
      <c r="J533" s="51"/>
      <c r="K533" s="51"/>
      <c r="L533" s="51"/>
      <c r="M533" s="51"/>
      <c r="N533" s="51"/>
      <c r="O533" s="51"/>
    </row>
    <row r="534">
      <c r="A534" s="51"/>
      <c r="B534" s="51"/>
      <c r="C534" s="51"/>
      <c r="D534" s="51"/>
      <c r="E534" s="51"/>
      <c r="F534" s="51"/>
      <c r="G534" s="51"/>
      <c r="H534" s="51"/>
      <c r="I534" s="51"/>
      <c r="J534" s="51"/>
      <c r="K534" s="51"/>
      <c r="L534" s="51"/>
      <c r="M534" s="51"/>
      <c r="N534" s="51"/>
      <c r="O534" s="51"/>
    </row>
    <row r="535">
      <c r="A535" s="51"/>
      <c r="B535" s="51"/>
      <c r="C535" s="51"/>
      <c r="D535" s="51"/>
      <c r="E535" s="51"/>
      <c r="F535" s="51"/>
      <c r="G535" s="51"/>
      <c r="H535" s="51"/>
      <c r="I535" s="51"/>
      <c r="J535" s="51"/>
      <c r="K535" s="51"/>
      <c r="L535" s="51"/>
      <c r="M535" s="51"/>
      <c r="N535" s="51"/>
      <c r="O535" s="51"/>
    </row>
    <row r="536">
      <c r="A536" s="51"/>
      <c r="B536" s="51"/>
      <c r="C536" s="51"/>
      <c r="D536" s="51"/>
      <c r="E536" s="51"/>
      <c r="F536" s="51"/>
      <c r="G536" s="51"/>
      <c r="H536" s="51"/>
      <c r="I536" s="51"/>
      <c r="J536" s="51"/>
      <c r="K536" s="51"/>
      <c r="L536" s="51"/>
      <c r="M536" s="51"/>
      <c r="N536" s="51"/>
      <c r="O536" s="51"/>
    </row>
    <row r="537">
      <c r="A537" s="51"/>
      <c r="B537" s="51"/>
      <c r="C537" s="51"/>
      <c r="D537" s="51"/>
      <c r="E537" s="51"/>
      <c r="F537" s="51"/>
      <c r="G537" s="51"/>
      <c r="H537" s="51"/>
      <c r="I537" s="51"/>
      <c r="J537" s="51"/>
      <c r="K537" s="51"/>
      <c r="L537" s="51"/>
      <c r="M537" s="51"/>
      <c r="N537" s="51"/>
      <c r="O537" s="51"/>
    </row>
    <row r="538">
      <c r="A538" s="51"/>
      <c r="B538" s="51"/>
      <c r="C538" s="51"/>
      <c r="D538" s="51"/>
      <c r="E538" s="51"/>
      <c r="F538" s="51"/>
      <c r="G538" s="51"/>
      <c r="H538" s="51"/>
      <c r="I538" s="51"/>
      <c r="J538" s="51"/>
      <c r="K538" s="51"/>
      <c r="L538" s="51"/>
      <c r="M538" s="51"/>
      <c r="N538" s="51"/>
      <c r="O538" s="51"/>
    </row>
    <row r="539">
      <c r="A539" s="51"/>
      <c r="B539" s="51"/>
      <c r="C539" s="51"/>
      <c r="D539" s="51"/>
      <c r="E539" s="51"/>
      <c r="F539" s="51"/>
      <c r="G539" s="51"/>
      <c r="H539" s="51"/>
      <c r="I539" s="51"/>
      <c r="J539" s="51"/>
      <c r="K539" s="51"/>
      <c r="L539" s="51"/>
      <c r="M539" s="51"/>
      <c r="N539" s="51"/>
      <c r="O539" s="51"/>
    </row>
    <row r="540">
      <c r="A540" s="51"/>
      <c r="B540" s="51"/>
      <c r="C540" s="51"/>
      <c r="D540" s="51"/>
      <c r="E540" s="51"/>
      <c r="F540" s="51"/>
      <c r="G540" s="51"/>
      <c r="H540" s="51"/>
      <c r="I540" s="51"/>
      <c r="J540" s="51"/>
      <c r="K540" s="51"/>
      <c r="L540" s="51"/>
      <c r="M540" s="51"/>
      <c r="N540" s="51"/>
      <c r="O540" s="51"/>
    </row>
    <row r="541">
      <c r="A541" s="51"/>
      <c r="B541" s="51"/>
      <c r="C541" s="51"/>
      <c r="D541" s="51"/>
      <c r="E541" s="51"/>
      <c r="F541" s="51"/>
      <c r="G541" s="51"/>
      <c r="H541" s="51"/>
      <c r="I541" s="51"/>
      <c r="J541" s="51"/>
      <c r="K541" s="51"/>
      <c r="L541" s="51"/>
      <c r="M541" s="51"/>
      <c r="N541" s="51"/>
      <c r="O541" s="51"/>
    </row>
    <row r="542">
      <c r="A542" s="51"/>
      <c r="B542" s="51"/>
      <c r="C542" s="51"/>
      <c r="D542" s="51"/>
      <c r="E542" s="51"/>
      <c r="F542" s="51"/>
      <c r="G542" s="51"/>
      <c r="H542" s="51"/>
      <c r="I542" s="51"/>
      <c r="J542" s="51"/>
      <c r="K542" s="51"/>
      <c r="L542" s="51"/>
      <c r="M542" s="51"/>
      <c r="N542" s="51"/>
      <c r="O542" s="51"/>
    </row>
    <row r="543">
      <c r="A543" s="51"/>
      <c r="B543" s="51"/>
      <c r="C543" s="51"/>
      <c r="D543" s="51"/>
      <c r="E543" s="51"/>
      <c r="F543" s="51"/>
      <c r="G543" s="51"/>
      <c r="H543" s="51"/>
      <c r="I543" s="51"/>
      <c r="J543" s="51"/>
      <c r="K543" s="51"/>
      <c r="L543" s="51"/>
      <c r="M543" s="51"/>
      <c r="N543" s="51"/>
      <c r="O543" s="51"/>
    </row>
    <row r="544">
      <c r="A544" s="51"/>
      <c r="B544" s="51"/>
      <c r="C544" s="51"/>
      <c r="D544" s="51"/>
      <c r="E544" s="51"/>
      <c r="F544" s="51"/>
      <c r="G544" s="51"/>
      <c r="H544" s="51"/>
      <c r="I544" s="51"/>
      <c r="J544" s="51"/>
      <c r="K544" s="51"/>
      <c r="L544" s="51"/>
      <c r="M544" s="51"/>
      <c r="N544" s="51"/>
      <c r="O544" s="51"/>
    </row>
    <row r="545">
      <c r="A545" s="51"/>
      <c r="B545" s="51"/>
      <c r="C545" s="51"/>
      <c r="D545" s="51"/>
      <c r="E545" s="51"/>
      <c r="F545" s="51"/>
      <c r="G545" s="51"/>
      <c r="H545" s="51"/>
      <c r="I545" s="51"/>
      <c r="J545" s="51"/>
      <c r="K545" s="51"/>
      <c r="L545" s="51"/>
      <c r="M545" s="51"/>
      <c r="N545" s="51"/>
      <c r="O545" s="51"/>
    </row>
    <row r="546">
      <c r="A546" s="51"/>
      <c r="B546" s="51"/>
      <c r="C546" s="51"/>
      <c r="D546" s="51"/>
      <c r="E546" s="51"/>
      <c r="F546" s="51"/>
      <c r="G546" s="51"/>
      <c r="H546" s="51"/>
      <c r="I546" s="51"/>
      <c r="J546" s="51"/>
      <c r="K546" s="51"/>
      <c r="L546" s="51"/>
      <c r="M546" s="51"/>
      <c r="N546" s="51"/>
      <c r="O546" s="51"/>
    </row>
    <row r="547">
      <c r="A547" s="51"/>
      <c r="B547" s="51"/>
      <c r="C547" s="51"/>
      <c r="D547" s="51"/>
      <c r="E547" s="51"/>
      <c r="F547" s="51"/>
      <c r="G547" s="51"/>
      <c r="H547" s="51"/>
      <c r="I547" s="51"/>
      <c r="J547" s="51"/>
      <c r="K547" s="51"/>
      <c r="L547" s="51"/>
      <c r="M547" s="51"/>
      <c r="N547" s="51"/>
      <c r="O547" s="51"/>
    </row>
    <row r="548">
      <c r="A548" s="51"/>
      <c r="B548" s="51"/>
      <c r="C548" s="51"/>
      <c r="D548" s="51"/>
      <c r="E548" s="51"/>
      <c r="F548" s="51"/>
      <c r="G548" s="51"/>
      <c r="H548" s="51"/>
      <c r="I548" s="51"/>
      <c r="J548" s="51"/>
      <c r="K548" s="51"/>
      <c r="L548" s="51"/>
      <c r="M548" s="51"/>
      <c r="N548" s="51"/>
      <c r="O548" s="51"/>
    </row>
    <row r="549">
      <c r="A549" s="51"/>
      <c r="B549" s="51"/>
      <c r="C549" s="51"/>
      <c r="D549" s="51"/>
      <c r="E549" s="51"/>
      <c r="F549" s="51"/>
      <c r="G549" s="51"/>
      <c r="H549" s="51"/>
      <c r="I549" s="51"/>
      <c r="J549" s="51"/>
      <c r="K549" s="51"/>
      <c r="L549" s="51"/>
      <c r="M549" s="51"/>
      <c r="N549" s="51"/>
      <c r="O549" s="51"/>
    </row>
    <row r="550">
      <c r="A550" s="51"/>
      <c r="B550" s="51"/>
      <c r="C550" s="51"/>
      <c r="D550" s="51"/>
      <c r="E550" s="51"/>
      <c r="F550" s="51"/>
      <c r="G550" s="51"/>
      <c r="H550" s="51"/>
      <c r="I550" s="51"/>
      <c r="J550" s="51"/>
      <c r="K550" s="51"/>
      <c r="L550" s="51"/>
      <c r="M550" s="51"/>
      <c r="N550" s="51"/>
      <c r="O550" s="51"/>
    </row>
    <row r="551">
      <c r="A551" s="51"/>
      <c r="B551" s="51"/>
      <c r="C551" s="51"/>
      <c r="D551" s="51"/>
      <c r="E551" s="51"/>
      <c r="F551" s="51"/>
      <c r="G551" s="51"/>
      <c r="H551" s="51"/>
      <c r="I551" s="51"/>
      <c r="J551" s="51"/>
      <c r="K551" s="51"/>
      <c r="L551" s="51"/>
      <c r="M551" s="51"/>
      <c r="N551" s="51"/>
      <c r="O551" s="51"/>
    </row>
    <row r="552">
      <c r="A552" s="51"/>
      <c r="B552" s="51"/>
      <c r="C552" s="51"/>
      <c r="D552" s="51"/>
      <c r="E552" s="51"/>
      <c r="F552" s="51"/>
      <c r="G552" s="51"/>
      <c r="H552" s="51"/>
      <c r="I552" s="51"/>
      <c r="J552" s="51"/>
      <c r="K552" s="51"/>
      <c r="L552" s="51"/>
      <c r="M552" s="51"/>
      <c r="N552" s="51"/>
      <c r="O552" s="51"/>
    </row>
    <row r="553">
      <c r="A553" s="51"/>
      <c r="B553" s="51"/>
      <c r="C553" s="51"/>
      <c r="D553" s="51"/>
      <c r="E553" s="51"/>
      <c r="F553" s="51"/>
      <c r="G553" s="51"/>
      <c r="H553" s="51"/>
      <c r="I553" s="51"/>
      <c r="J553" s="51"/>
      <c r="K553" s="51"/>
      <c r="L553" s="51"/>
      <c r="M553" s="51"/>
      <c r="N553" s="51"/>
      <c r="O553" s="51"/>
    </row>
    <row r="554">
      <c r="A554" s="51"/>
      <c r="B554" s="51"/>
      <c r="C554" s="51"/>
      <c r="D554" s="51"/>
      <c r="E554" s="51"/>
      <c r="F554" s="51"/>
      <c r="G554" s="51"/>
      <c r="H554" s="51"/>
      <c r="I554" s="51"/>
      <c r="J554" s="51"/>
      <c r="K554" s="51"/>
      <c r="L554" s="51"/>
      <c r="M554" s="51"/>
      <c r="N554" s="51"/>
      <c r="O554" s="51"/>
    </row>
    <row r="555">
      <c r="A555" s="51"/>
      <c r="B555" s="51"/>
      <c r="C555" s="51"/>
      <c r="D555" s="51"/>
      <c r="E555" s="51"/>
      <c r="F555" s="51"/>
      <c r="G555" s="51"/>
      <c r="H555" s="51"/>
      <c r="I555" s="51"/>
      <c r="J555" s="51"/>
      <c r="K555" s="51"/>
      <c r="L555" s="51"/>
      <c r="M555" s="51"/>
      <c r="N555" s="51"/>
      <c r="O555" s="51"/>
    </row>
    <row r="556">
      <c r="A556" s="51"/>
      <c r="B556" s="51"/>
      <c r="C556" s="51"/>
      <c r="D556" s="51"/>
      <c r="E556" s="51"/>
      <c r="F556" s="51"/>
      <c r="G556" s="51"/>
      <c r="H556" s="51"/>
      <c r="I556" s="51"/>
      <c r="J556" s="51"/>
      <c r="K556" s="51"/>
      <c r="L556" s="51"/>
      <c r="M556" s="51"/>
      <c r="N556" s="51"/>
      <c r="O556" s="51"/>
    </row>
    <row r="557">
      <c r="A557" s="51"/>
      <c r="B557" s="51"/>
      <c r="C557" s="51"/>
      <c r="D557" s="51"/>
      <c r="E557" s="51"/>
      <c r="F557" s="51"/>
      <c r="G557" s="51"/>
      <c r="H557" s="51"/>
      <c r="I557" s="51"/>
      <c r="J557" s="51"/>
      <c r="K557" s="51"/>
      <c r="L557" s="51"/>
      <c r="M557" s="51"/>
      <c r="N557" s="51"/>
      <c r="O557" s="51"/>
    </row>
    <row r="558">
      <c r="A558" s="51"/>
      <c r="B558" s="51"/>
      <c r="C558" s="51"/>
      <c r="D558" s="51"/>
      <c r="E558" s="51"/>
      <c r="F558" s="51"/>
      <c r="G558" s="51"/>
      <c r="H558" s="51"/>
      <c r="I558" s="51"/>
      <c r="J558" s="51"/>
      <c r="K558" s="51"/>
      <c r="L558" s="51"/>
      <c r="M558" s="51"/>
      <c r="N558" s="51"/>
      <c r="O558" s="51"/>
    </row>
    <row r="559">
      <c r="A559" s="51"/>
      <c r="B559" s="51"/>
      <c r="C559" s="51"/>
      <c r="D559" s="51"/>
      <c r="E559" s="51"/>
      <c r="F559" s="51"/>
      <c r="G559" s="51"/>
      <c r="H559" s="51"/>
      <c r="I559" s="51"/>
      <c r="J559" s="51"/>
      <c r="K559" s="51"/>
      <c r="L559" s="51"/>
      <c r="M559" s="51"/>
      <c r="N559" s="51"/>
      <c r="O559" s="51"/>
    </row>
    <row r="560">
      <c r="A560" s="51"/>
      <c r="B560" s="51"/>
      <c r="C560" s="51"/>
      <c r="D560" s="51"/>
      <c r="E560" s="51"/>
      <c r="F560" s="51"/>
      <c r="G560" s="51"/>
      <c r="H560" s="51"/>
      <c r="I560" s="51"/>
      <c r="J560" s="51"/>
      <c r="K560" s="51"/>
      <c r="L560" s="51"/>
      <c r="M560" s="51"/>
      <c r="N560" s="51"/>
      <c r="O560" s="51"/>
    </row>
    <row r="561">
      <c r="A561" s="51"/>
      <c r="B561" s="51"/>
      <c r="C561" s="51"/>
      <c r="D561" s="51"/>
      <c r="E561" s="51"/>
      <c r="F561" s="51"/>
      <c r="G561" s="51"/>
      <c r="H561" s="51"/>
      <c r="I561" s="51"/>
      <c r="J561" s="51"/>
      <c r="K561" s="51"/>
      <c r="L561" s="51"/>
      <c r="M561" s="51"/>
      <c r="N561" s="51"/>
      <c r="O561" s="51"/>
    </row>
    <row r="562">
      <c r="A562" s="51"/>
      <c r="B562" s="51"/>
      <c r="C562" s="51"/>
      <c r="D562" s="51"/>
      <c r="E562" s="51"/>
      <c r="F562" s="51"/>
      <c r="G562" s="51"/>
      <c r="H562" s="51"/>
      <c r="I562" s="51"/>
      <c r="J562" s="51"/>
      <c r="K562" s="51"/>
      <c r="L562" s="51"/>
      <c r="M562" s="51"/>
      <c r="N562" s="51"/>
      <c r="O562" s="51"/>
    </row>
    <row r="563">
      <c r="A563" s="51"/>
      <c r="B563" s="51"/>
      <c r="C563" s="51"/>
      <c r="D563" s="51"/>
      <c r="E563" s="51"/>
      <c r="F563" s="51"/>
      <c r="G563" s="51"/>
      <c r="H563" s="51"/>
      <c r="I563" s="51"/>
      <c r="J563" s="51"/>
      <c r="K563" s="51"/>
      <c r="L563" s="51"/>
      <c r="M563" s="51"/>
      <c r="N563" s="51"/>
      <c r="O563" s="51"/>
    </row>
    <row r="564">
      <c r="A564" s="51"/>
      <c r="B564" s="51"/>
      <c r="C564" s="51"/>
      <c r="D564" s="51"/>
      <c r="E564" s="51"/>
      <c r="F564" s="51"/>
      <c r="G564" s="51"/>
      <c r="H564" s="51"/>
      <c r="I564" s="51"/>
      <c r="J564" s="51"/>
      <c r="K564" s="51"/>
      <c r="L564" s="51"/>
      <c r="M564" s="51"/>
      <c r="N564" s="51"/>
      <c r="O564" s="51"/>
    </row>
    <row r="565">
      <c r="A565" s="51"/>
      <c r="B565" s="51"/>
      <c r="C565" s="51"/>
      <c r="D565" s="51"/>
      <c r="E565" s="51"/>
      <c r="F565" s="51"/>
      <c r="G565" s="51"/>
      <c r="H565" s="51"/>
      <c r="I565" s="51"/>
      <c r="J565" s="51"/>
      <c r="K565" s="51"/>
      <c r="L565" s="51"/>
      <c r="M565" s="51"/>
      <c r="N565" s="51"/>
      <c r="O565" s="51"/>
    </row>
    <row r="566">
      <c r="A566" s="51"/>
      <c r="B566" s="51"/>
      <c r="C566" s="51"/>
      <c r="D566" s="51"/>
      <c r="E566" s="51"/>
      <c r="F566" s="51"/>
      <c r="G566" s="51"/>
      <c r="H566" s="51"/>
      <c r="I566" s="51"/>
      <c r="J566" s="51"/>
      <c r="K566" s="51"/>
      <c r="L566" s="51"/>
      <c r="M566" s="51"/>
      <c r="N566" s="51"/>
      <c r="O566" s="51"/>
    </row>
    <row r="567">
      <c r="A567" s="51"/>
      <c r="B567" s="51"/>
      <c r="C567" s="51"/>
      <c r="D567" s="51"/>
      <c r="E567" s="51"/>
      <c r="F567" s="51"/>
      <c r="G567" s="51"/>
      <c r="H567" s="51"/>
      <c r="I567" s="51"/>
      <c r="J567" s="51"/>
      <c r="K567" s="51"/>
      <c r="L567" s="51"/>
      <c r="M567" s="51"/>
      <c r="N567" s="51"/>
      <c r="O567" s="51"/>
    </row>
    <row r="568">
      <c r="A568" s="51"/>
      <c r="B568" s="51"/>
      <c r="C568" s="51"/>
      <c r="D568" s="51"/>
      <c r="E568" s="51"/>
      <c r="F568" s="51"/>
      <c r="G568" s="51"/>
      <c r="H568" s="51"/>
      <c r="I568" s="51"/>
      <c r="J568" s="51"/>
      <c r="K568" s="51"/>
      <c r="L568" s="51"/>
      <c r="M568" s="51"/>
      <c r="N568" s="51"/>
      <c r="O568" s="51"/>
    </row>
    <row r="569">
      <c r="A569" s="51"/>
      <c r="B569" s="51"/>
      <c r="C569" s="51"/>
      <c r="D569" s="51"/>
      <c r="E569" s="51"/>
      <c r="F569" s="51"/>
      <c r="G569" s="51"/>
      <c r="H569" s="51"/>
      <c r="I569" s="51"/>
      <c r="J569" s="51"/>
      <c r="K569" s="51"/>
      <c r="L569" s="51"/>
      <c r="M569" s="51"/>
      <c r="N569" s="51"/>
      <c r="O569" s="51"/>
    </row>
    <row r="570">
      <c r="A570" s="51"/>
      <c r="B570" s="51"/>
      <c r="C570" s="51"/>
      <c r="D570" s="51"/>
      <c r="E570" s="51"/>
      <c r="F570" s="51"/>
      <c r="G570" s="51"/>
      <c r="H570" s="51"/>
      <c r="I570" s="51"/>
      <c r="J570" s="51"/>
      <c r="K570" s="51"/>
      <c r="L570" s="51"/>
      <c r="M570" s="51"/>
      <c r="N570" s="51"/>
      <c r="O570" s="51"/>
    </row>
    <row r="571">
      <c r="A571" s="51"/>
      <c r="B571" s="51"/>
      <c r="C571" s="51"/>
      <c r="D571" s="51"/>
      <c r="E571" s="51"/>
      <c r="F571" s="51"/>
      <c r="G571" s="51"/>
      <c r="H571" s="51"/>
      <c r="I571" s="51"/>
      <c r="J571" s="51"/>
      <c r="K571" s="51"/>
      <c r="L571" s="51"/>
      <c r="M571" s="51"/>
      <c r="N571" s="51"/>
      <c r="O571" s="51"/>
    </row>
    <row r="572">
      <c r="A572" s="51"/>
      <c r="B572" s="51"/>
      <c r="C572" s="51"/>
      <c r="D572" s="51"/>
      <c r="E572" s="51"/>
      <c r="F572" s="51"/>
      <c r="G572" s="51"/>
      <c r="H572" s="51"/>
      <c r="I572" s="51"/>
      <c r="J572" s="51"/>
      <c r="K572" s="51"/>
      <c r="L572" s="51"/>
      <c r="M572" s="51"/>
      <c r="N572" s="51"/>
      <c r="O572" s="51"/>
    </row>
    <row r="573">
      <c r="A573" s="51"/>
      <c r="B573" s="51"/>
      <c r="C573" s="51"/>
      <c r="D573" s="51"/>
      <c r="E573" s="51"/>
      <c r="F573" s="51"/>
      <c r="G573" s="51"/>
      <c r="H573" s="51"/>
      <c r="I573" s="51"/>
      <c r="J573" s="51"/>
      <c r="K573" s="51"/>
      <c r="L573" s="51"/>
      <c r="M573" s="51"/>
      <c r="N573" s="51"/>
      <c r="O573" s="51"/>
    </row>
    <row r="574">
      <c r="A574" s="51"/>
      <c r="B574" s="51"/>
      <c r="C574" s="51"/>
      <c r="D574" s="51"/>
      <c r="E574" s="51"/>
      <c r="F574" s="51"/>
      <c r="G574" s="51"/>
      <c r="H574" s="51"/>
      <c r="I574" s="51"/>
      <c r="J574" s="51"/>
      <c r="K574" s="51"/>
      <c r="L574" s="51"/>
      <c r="M574" s="51"/>
      <c r="N574" s="51"/>
      <c r="O574" s="51"/>
    </row>
    <row r="575">
      <c r="A575" s="51"/>
      <c r="B575" s="51"/>
      <c r="C575" s="51"/>
      <c r="D575" s="51"/>
      <c r="E575" s="51"/>
      <c r="F575" s="51"/>
      <c r="G575" s="51"/>
      <c r="H575" s="51"/>
      <c r="I575" s="51"/>
      <c r="J575" s="51"/>
      <c r="K575" s="51"/>
      <c r="L575" s="51"/>
      <c r="M575" s="51"/>
      <c r="N575" s="51"/>
      <c r="O575" s="51"/>
    </row>
    <row r="576">
      <c r="A576" s="51"/>
      <c r="B576" s="51"/>
      <c r="C576" s="51"/>
      <c r="D576" s="51"/>
      <c r="E576" s="51"/>
      <c r="F576" s="51"/>
      <c r="G576" s="51"/>
      <c r="H576" s="51"/>
      <c r="I576" s="51"/>
      <c r="J576" s="51"/>
      <c r="K576" s="51"/>
      <c r="L576" s="51"/>
      <c r="M576" s="51"/>
      <c r="N576" s="51"/>
      <c r="O576" s="51"/>
    </row>
    <row r="577">
      <c r="A577" s="51"/>
      <c r="B577" s="51"/>
      <c r="C577" s="51"/>
      <c r="D577" s="51"/>
      <c r="E577" s="51"/>
      <c r="F577" s="51"/>
      <c r="G577" s="51"/>
      <c r="H577" s="51"/>
      <c r="I577" s="51"/>
      <c r="J577" s="51"/>
      <c r="K577" s="51"/>
      <c r="L577" s="51"/>
      <c r="M577" s="51"/>
      <c r="N577" s="51"/>
      <c r="O577" s="51"/>
    </row>
    <row r="578">
      <c r="A578" s="51"/>
      <c r="B578" s="51"/>
      <c r="C578" s="51"/>
      <c r="D578" s="51"/>
      <c r="E578" s="51"/>
      <c r="F578" s="51"/>
      <c r="G578" s="51"/>
      <c r="H578" s="51"/>
      <c r="I578" s="51"/>
      <c r="J578" s="51"/>
      <c r="K578" s="51"/>
      <c r="L578" s="51"/>
      <c r="M578" s="51"/>
      <c r="N578" s="51"/>
      <c r="O578" s="51"/>
    </row>
    <row r="579">
      <c r="A579" s="51"/>
      <c r="B579" s="51"/>
      <c r="C579" s="51"/>
      <c r="D579" s="51"/>
      <c r="E579" s="51"/>
      <c r="F579" s="51"/>
      <c r="G579" s="51"/>
      <c r="H579" s="51"/>
      <c r="I579" s="51"/>
      <c r="J579" s="51"/>
      <c r="K579" s="51"/>
      <c r="L579" s="51"/>
      <c r="M579" s="51"/>
      <c r="N579" s="51"/>
      <c r="O579" s="51"/>
    </row>
    <row r="580">
      <c r="A580" s="51"/>
      <c r="B580" s="51"/>
      <c r="C580" s="51"/>
      <c r="D580" s="51"/>
      <c r="E580" s="51"/>
      <c r="F580" s="51"/>
      <c r="G580" s="51"/>
      <c r="H580" s="51"/>
      <c r="I580" s="51"/>
      <c r="J580" s="51"/>
      <c r="K580" s="51"/>
      <c r="L580" s="51"/>
      <c r="M580" s="51"/>
      <c r="N580" s="51"/>
      <c r="O580" s="51"/>
    </row>
    <row r="581">
      <c r="A581" s="51"/>
      <c r="B581" s="51"/>
      <c r="C581" s="51"/>
      <c r="D581" s="51"/>
      <c r="E581" s="51"/>
      <c r="F581" s="51"/>
      <c r="G581" s="51"/>
      <c r="H581" s="51"/>
      <c r="I581" s="51"/>
      <c r="J581" s="51"/>
      <c r="K581" s="51"/>
      <c r="L581" s="51"/>
      <c r="M581" s="51"/>
      <c r="N581" s="51"/>
      <c r="O581" s="51"/>
    </row>
    <row r="582">
      <c r="A582" s="51"/>
      <c r="B582" s="51"/>
      <c r="C582" s="51"/>
      <c r="D582" s="51"/>
      <c r="E582" s="51"/>
      <c r="F582" s="51"/>
      <c r="G582" s="51"/>
      <c r="H582" s="51"/>
      <c r="I582" s="51"/>
      <c r="J582" s="51"/>
      <c r="K582" s="51"/>
      <c r="L582" s="51"/>
      <c r="M582" s="51"/>
      <c r="N582" s="51"/>
      <c r="O582" s="51"/>
    </row>
    <row r="583">
      <c r="A583" s="51"/>
      <c r="B583" s="51"/>
      <c r="C583" s="51"/>
      <c r="D583" s="51"/>
      <c r="E583" s="51"/>
      <c r="F583" s="51"/>
      <c r="G583" s="51"/>
      <c r="H583" s="51"/>
      <c r="I583" s="51"/>
      <c r="J583" s="51"/>
      <c r="K583" s="51"/>
      <c r="L583" s="51"/>
      <c r="M583" s="51"/>
      <c r="N583" s="51"/>
      <c r="O583" s="51"/>
    </row>
    <row r="584">
      <c r="A584" s="51"/>
      <c r="B584" s="51"/>
      <c r="C584" s="51"/>
      <c r="D584" s="51"/>
      <c r="E584" s="51"/>
      <c r="F584" s="51"/>
      <c r="G584" s="51"/>
      <c r="H584" s="51"/>
      <c r="I584" s="51"/>
      <c r="J584" s="51"/>
      <c r="K584" s="51"/>
      <c r="L584" s="51"/>
      <c r="M584" s="51"/>
      <c r="N584" s="51"/>
      <c r="O584" s="51"/>
    </row>
    <row r="585">
      <c r="A585" s="51"/>
      <c r="B585" s="51"/>
      <c r="C585" s="51"/>
      <c r="D585" s="51"/>
      <c r="E585" s="51"/>
      <c r="F585" s="51"/>
      <c r="G585" s="51"/>
      <c r="H585" s="51"/>
      <c r="I585" s="51"/>
      <c r="J585" s="51"/>
      <c r="K585" s="51"/>
      <c r="L585" s="51"/>
      <c r="M585" s="51"/>
      <c r="N585" s="51"/>
      <c r="O585" s="51"/>
    </row>
    <row r="586">
      <c r="A586" s="51"/>
      <c r="B586" s="51"/>
      <c r="C586" s="51"/>
      <c r="D586" s="51"/>
      <c r="E586" s="51"/>
      <c r="F586" s="51"/>
      <c r="G586" s="51"/>
      <c r="H586" s="51"/>
      <c r="I586" s="51"/>
      <c r="J586" s="51"/>
      <c r="K586" s="51"/>
      <c r="L586" s="51"/>
      <c r="M586" s="51"/>
      <c r="N586" s="51"/>
      <c r="O586" s="51"/>
    </row>
    <row r="587">
      <c r="A587" s="51"/>
      <c r="B587" s="51"/>
      <c r="C587" s="51"/>
      <c r="D587" s="51"/>
      <c r="E587" s="51"/>
      <c r="F587" s="51"/>
      <c r="G587" s="51"/>
      <c r="H587" s="51"/>
      <c r="I587" s="51"/>
      <c r="J587" s="51"/>
      <c r="K587" s="51"/>
      <c r="L587" s="51"/>
      <c r="M587" s="51"/>
      <c r="N587" s="51"/>
      <c r="O587" s="51"/>
    </row>
    <row r="588">
      <c r="A588" s="51"/>
      <c r="B588" s="51"/>
      <c r="C588" s="51"/>
      <c r="D588" s="51"/>
      <c r="E588" s="51"/>
      <c r="F588" s="51"/>
      <c r="G588" s="51"/>
      <c r="H588" s="51"/>
      <c r="I588" s="51"/>
      <c r="J588" s="51"/>
      <c r="K588" s="51"/>
      <c r="L588" s="51"/>
      <c r="M588" s="51"/>
      <c r="N588" s="51"/>
      <c r="O588" s="51"/>
    </row>
    <row r="589">
      <c r="A589" s="51"/>
      <c r="B589" s="51"/>
      <c r="C589" s="51"/>
      <c r="D589" s="51"/>
      <c r="E589" s="51"/>
      <c r="F589" s="51"/>
      <c r="G589" s="51"/>
      <c r="H589" s="51"/>
      <c r="I589" s="51"/>
      <c r="J589" s="51"/>
      <c r="K589" s="51"/>
      <c r="L589" s="51"/>
      <c r="M589" s="51"/>
      <c r="N589" s="51"/>
      <c r="O589" s="51"/>
    </row>
    <row r="590">
      <c r="A590" s="51"/>
      <c r="B590" s="51"/>
      <c r="C590" s="51"/>
      <c r="D590" s="51"/>
      <c r="E590" s="51"/>
      <c r="F590" s="51"/>
      <c r="G590" s="51"/>
      <c r="H590" s="51"/>
      <c r="I590" s="51"/>
      <c r="J590" s="51"/>
      <c r="K590" s="51"/>
      <c r="L590" s="51"/>
      <c r="M590" s="51"/>
      <c r="N590" s="51"/>
      <c r="O590" s="51"/>
    </row>
    <row r="591">
      <c r="A591" s="51"/>
      <c r="B591" s="51"/>
      <c r="C591" s="51"/>
      <c r="D591" s="51"/>
      <c r="E591" s="51"/>
      <c r="F591" s="51"/>
      <c r="G591" s="51"/>
      <c r="H591" s="51"/>
      <c r="I591" s="51"/>
      <c r="J591" s="51"/>
      <c r="K591" s="51"/>
      <c r="L591" s="51"/>
      <c r="M591" s="51"/>
      <c r="N591" s="51"/>
      <c r="O591" s="51"/>
    </row>
    <row r="592">
      <c r="A592" s="51"/>
      <c r="B592" s="51"/>
      <c r="C592" s="51"/>
      <c r="D592" s="51"/>
      <c r="E592" s="51"/>
      <c r="F592" s="51"/>
      <c r="G592" s="51"/>
      <c r="H592" s="51"/>
      <c r="I592" s="51"/>
      <c r="J592" s="51"/>
      <c r="K592" s="51"/>
      <c r="L592" s="51"/>
      <c r="M592" s="51"/>
      <c r="N592" s="51"/>
      <c r="O592" s="51"/>
    </row>
    <row r="593">
      <c r="A593" s="51"/>
      <c r="B593" s="51"/>
      <c r="C593" s="51"/>
      <c r="D593" s="51"/>
      <c r="E593" s="51"/>
      <c r="F593" s="51"/>
      <c r="G593" s="51"/>
      <c r="H593" s="51"/>
      <c r="I593" s="51"/>
      <c r="J593" s="51"/>
      <c r="K593" s="51"/>
      <c r="L593" s="51"/>
      <c r="M593" s="51"/>
      <c r="N593" s="51"/>
      <c r="O593" s="51"/>
    </row>
    <row r="594">
      <c r="A594" s="51"/>
      <c r="B594" s="51"/>
      <c r="C594" s="51"/>
      <c r="D594" s="51"/>
      <c r="E594" s="51"/>
      <c r="F594" s="51"/>
      <c r="G594" s="51"/>
      <c r="H594" s="51"/>
      <c r="I594" s="51"/>
      <c r="J594" s="51"/>
      <c r="K594" s="51"/>
      <c r="L594" s="51"/>
      <c r="M594" s="51"/>
      <c r="N594" s="51"/>
      <c r="O594" s="51"/>
    </row>
    <row r="595">
      <c r="A595" s="51"/>
      <c r="B595" s="51"/>
      <c r="C595" s="51"/>
      <c r="D595" s="51"/>
      <c r="E595" s="51"/>
      <c r="F595" s="51"/>
      <c r="G595" s="51"/>
      <c r="H595" s="51"/>
      <c r="I595" s="51"/>
      <c r="J595" s="51"/>
      <c r="K595" s="51"/>
      <c r="L595" s="51"/>
      <c r="M595" s="51"/>
      <c r="N595" s="51"/>
      <c r="O595" s="51"/>
    </row>
    <row r="596">
      <c r="A596" s="51"/>
      <c r="B596" s="51"/>
      <c r="C596" s="51"/>
      <c r="D596" s="51"/>
      <c r="E596" s="51"/>
      <c r="F596" s="51"/>
      <c r="G596" s="51"/>
      <c r="H596" s="51"/>
      <c r="I596" s="51"/>
      <c r="J596" s="51"/>
      <c r="K596" s="51"/>
      <c r="L596" s="51"/>
      <c r="M596" s="51"/>
      <c r="N596" s="51"/>
      <c r="O596" s="51"/>
    </row>
    <row r="597">
      <c r="A597" s="51"/>
      <c r="B597" s="51"/>
      <c r="C597" s="51"/>
      <c r="D597" s="51"/>
      <c r="E597" s="51"/>
      <c r="F597" s="51"/>
      <c r="G597" s="51"/>
      <c r="H597" s="51"/>
      <c r="I597" s="51"/>
      <c r="J597" s="51"/>
      <c r="K597" s="51"/>
      <c r="L597" s="51"/>
      <c r="M597" s="51"/>
      <c r="N597" s="51"/>
      <c r="O597" s="51"/>
    </row>
    <row r="598">
      <c r="A598" s="51"/>
      <c r="B598" s="51"/>
      <c r="C598" s="51"/>
      <c r="D598" s="51"/>
      <c r="E598" s="51"/>
      <c r="F598" s="51"/>
      <c r="G598" s="51"/>
      <c r="H598" s="51"/>
      <c r="I598" s="51"/>
      <c r="J598" s="51"/>
      <c r="K598" s="51"/>
      <c r="L598" s="51"/>
      <c r="M598" s="51"/>
      <c r="N598" s="51"/>
      <c r="O598" s="51"/>
    </row>
    <row r="599">
      <c r="A599" s="51"/>
      <c r="B599" s="51"/>
      <c r="C599" s="51"/>
      <c r="D599" s="51"/>
      <c r="E599" s="51"/>
      <c r="F599" s="51"/>
      <c r="G599" s="51"/>
      <c r="H599" s="51"/>
      <c r="I599" s="51"/>
      <c r="J599" s="51"/>
      <c r="K599" s="51"/>
      <c r="L599" s="51"/>
      <c r="M599" s="51"/>
      <c r="N599" s="51"/>
      <c r="O599" s="51"/>
    </row>
    <row r="600">
      <c r="A600" s="51"/>
      <c r="B600" s="51"/>
      <c r="C600" s="51"/>
      <c r="D600" s="51"/>
      <c r="E600" s="51"/>
      <c r="F600" s="51"/>
      <c r="G600" s="51"/>
      <c r="H600" s="51"/>
      <c r="I600" s="51"/>
      <c r="J600" s="51"/>
      <c r="K600" s="51"/>
      <c r="L600" s="51"/>
      <c r="M600" s="51"/>
      <c r="N600" s="51"/>
      <c r="O600" s="51"/>
    </row>
    <row r="601">
      <c r="A601" s="51"/>
      <c r="B601" s="51"/>
      <c r="C601" s="51"/>
      <c r="D601" s="51"/>
      <c r="E601" s="51"/>
      <c r="F601" s="51"/>
      <c r="G601" s="51"/>
      <c r="H601" s="51"/>
      <c r="I601" s="51"/>
      <c r="J601" s="51"/>
      <c r="K601" s="51"/>
      <c r="L601" s="51"/>
      <c r="M601" s="51"/>
      <c r="N601" s="51"/>
      <c r="O601" s="51"/>
    </row>
    <row r="602">
      <c r="A602" s="51"/>
      <c r="B602" s="51"/>
      <c r="C602" s="51"/>
      <c r="D602" s="51"/>
      <c r="E602" s="51"/>
      <c r="F602" s="51"/>
      <c r="G602" s="51"/>
      <c r="H602" s="51"/>
      <c r="I602" s="51"/>
      <c r="J602" s="51"/>
      <c r="K602" s="51"/>
      <c r="L602" s="51"/>
      <c r="M602" s="51"/>
      <c r="N602" s="51"/>
      <c r="O602" s="51"/>
    </row>
    <row r="603">
      <c r="A603" s="51"/>
      <c r="B603" s="51"/>
      <c r="C603" s="51"/>
      <c r="D603" s="51"/>
      <c r="E603" s="51"/>
      <c r="F603" s="51"/>
      <c r="G603" s="51"/>
      <c r="H603" s="51"/>
      <c r="I603" s="51"/>
      <c r="J603" s="51"/>
      <c r="K603" s="51"/>
      <c r="L603" s="51"/>
      <c r="M603" s="51"/>
      <c r="N603" s="51"/>
      <c r="O603" s="51"/>
    </row>
    <row r="604">
      <c r="A604" s="51"/>
      <c r="B604" s="51"/>
      <c r="C604" s="51"/>
      <c r="D604" s="51"/>
      <c r="E604" s="51"/>
      <c r="F604" s="51"/>
      <c r="G604" s="51"/>
      <c r="H604" s="51"/>
      <c r="I604" s="51"/>
      <c r="J604" s="51"/>
      <c r="K604" s="51"/>
      <c r="L604" s="51"/>
      <c r="M604" s="51"/>
      <c r="N604" s="51"/>
      <c r="O604" s="51"/>
    </row>
    <row r="605">
      <c r="A605" s="51"/>
      <c r="B605" s="51"/>
      <c r="C605" s="51"/>
      <c r="D605" s="51"/>
      <c r="E605" s="51"/>
      <c r="F605" s="51"/>
      <c r="G605" s="51"/>
      <c r="H605" s="51"/>
      <c r="I605" s="51"/>
      <c r="J605" s="51"/>
      <c r="K605" s="51"/>
      <c r="L605" s="51"/>
      <c r="M605" s="51"/>
      <c r="N605" s="51"/>
      <c r="O605" s="51"/>
    </row>
    <row r="606">
      <c r="A606" s="51"/>
      <c r="B606" s="51"/>
      <c r="C606" s="51"/>
      <c r="D606" s="51"/>
      <c r="E606" s="51"/>
      <c r="F606" s="51"/>
      <c r="G606" s="51"/>
      <c r="H606" s="51"/>
      <c r="I606" s="51"/>
      <c r="J606" s="51"/>
      <c r="K606" s="51"/>
      <c r="L606" s="51"/>
      <c r="M606" s="51"/>
      <c r="N606" s="51"/>
      <c r="O606" s="51"/>
    </row>
    <row r="607">
      <c r="A607" s="51"/>
      <c r="B607" s="51"/>
      <c r="C607" s="51"/>
      <c r="D607" s="51"/>
      <c r="E607" s="51"/>
      <c r="F607" s="51"/>
      <c r="G607" s="51"/>
      <c r="H607" s="51"/>
      <c r="I607" s="51"/>
      <c r="J607" s="51"/>
      <c r="K607" s="51"/>
      <c r="L607" s="51"/>
      <c r="M607" s="51"/>
      <c r="N607" s="51"/>
      <c r="O607" s="51"/>
    </row>
    <row r="608">
      <c r="A608" s="51"/>
      <c r="B608" s="51"/>
      <c r="C608" s="51"/>
      <c r="D608" s="51"/>
      <c r="E608" s="51"/>
      <c r="F608" s="51"/>
      <c r="G608" s="51"/>
      <c r="H608" s="51"/>
      <c r="I608" s="51"/>
      <c r="J608" s="51"/>
      <c r="K608" s="51"/>
      <c r="L608" s="51"/>
      <c r="M608" s="51"/>
      <c r="N608" s="51"/>
      <c r="O608" s="51"/>
    </row>
    <row r="609">
      <c r="A609" s="51"/>
      <c r="B609" s="51"/>
      <c r="C609" s="51"/>
      <c r="D609" s="51"/>
      <c r="E609" s="51"/>
      <c r="F609" s="51"/>
      <c r="G609" s="51"/>
      <c r="H609" s="51"/>
      <c r="I609" s="51"/>
      <c r="J609" s="51"/>
      <c r="K609" s="51"/>
      <c r="L609" s="51"/>
      <c r="M609" s="51"/>
      <c r="N609" s="51"/>
      <c r="O609" s="51"/>
    </row>
    <row r="610">
      <c r="A610" s="51"/>
      <c r="B610" s="51"/>
      <c r="C610" s="51"/>
      <c r="D610" s="51"/>
      <c r="E610" s="51"/>
      <c r="F610" s="51"/>
      <c r="G610" s="51"/>
      <c r="H610" s="51"/>
      <c r="I610" s="51"/>
      <c r="J610" s="51"/>
      <c r="K610" s="51"/>
      <c r="L610" s="51"/>
      <c r="M610" s="51"/>
      <c r="N610" s="51"/>
      <c r="O610" s="51"/>
    </row>
    <row r="611">
      <c r="A611" s="51"/>
      <c r="B611" s="51"/>
      <c r="C611" s="51"/>
      <c r="D611" s="51"/>
      <c r="E611" s="51"/>
      <c r="F611" s="51"/>
      <c r="G611" s="51"/>
      <c r="H611" s="51"/>
      <c r="I611" s="51"/>
      <c r="J611" s="51"/>
      <c r="K611" s="51"/>
      <c r="L611" s="51"/>
      <c r="M611" s="51"/>
      <c r="N611" s="51"/>
      <c r="O611" s="51"/>
    </row>
    <row r="612">
      <c r="A612" s="51"/>
      <c r="B612" s="51"/>
      <c r="C612" s="51"/>
      <c r="D612" s="51"/>
      <c r="E612" s="51"/>
      <c r="F612" s="51"/>
      <c r="G612" s="51"/>
      <c r="H612" s="51"/>
      <c r="I612" s="51"/>
      <c r="J612" s="51"/>
      <c r="K612" s="51"/>
      <c r="L612" s="51"/>
      <c r="M612" s="51"/>
      <c r="N612" s="51"/>
      <c r="O612" s="51"/>
    </row>
    <row r="613">
      <c r="A613" s="51"/>
      <c r="B613" s="51"/>
      <c r="C613" s="51"/>
      <c r="D613" s="51"/>
      <c r="E613" s="51"/>
      <c r="F613" s="51"/>
      <c r="G613" s="51"/>
      <c r="H613" s="51"/>
      <c r="I613" s="51"/>
      <c r="J613" s="51"/>
      <c r="K613" s="51"/>
      <c r="L613" s="51"/>
      <c r="M613" s="51"/>
      <c r="N613" s="51"/>
      <c r="O613" s="51"/>
    </row>
    <row r="614">
      <c r="A614" s="51"/>
      <c r="B614" s="51"/>
      <c r="C614" s="51"/>
      <c r="D614" s="51"/>
      <c r="E614" s="51"/>
      <c r="F614" s="51"/>
      <c r="G614" s="51"/>
      <c r="H614" s="51"/>
      <c r="I614" s="51"/>
      <c r="J614" s="51"/>
      <c r="K614" s="51"/>
      <c r="L614" s="51"/>
      <c r="M614" s="51"/>
      <c r="N614" s="51"/>
      <c r="O614" s="51"/>
    </row>
    <row r="615">
      <c r="A615" s="51"/>
      <c r="B615" s="51"/>
      <c r="C615" s="51"/>
      <c r="D615" s="51"/>
      <c r="E615" s="51"/>
      <c r="F615" s="51"/>
      <c r="G615" s="51"/>
      <c r="H615" s="51"/>
      <c r="I615" s="51"/>
      <c r="J615" s="51"/>
      <c r="K615" s="51"/>
      <c r="L615" s="51"/>
      <c r="M615" s="51"/>
      <c r="N615" s="51"/>
      <c r="O615" s="51"/>
    </row>
    <row r="616">
      <c r="A616" s="51"/>
      <c r="B616" s="51"/>
      <c r="C616" s="51"/>
      <c r="D616" s="51"/>
      <c r="E616" s="51"/>
      <c r="F616" s="51"/>
      <c r="G616" s="51"/>
      <c r="H616" s="51"/>
      <c r="I616" s="51"/>
      <c r="J616" s="51"/>
      <c r="K616" s="51"/>
      <c r="L616" s="51"/>
      <c r="M616" s="51"/>
      <c r="N616" s="51"/>
      <c r="O616" s="51"/>
    </row>
    <row r="617">
      <c r="A617" s="51"/>
      <c r="B617" s="51"/>
      <c r="C617" s="51"/>
      <c r="D617" s="51"/>
      <c r="E617" s="51"/>
      <c r="F617" s="51"/>
      <c r="G617" s="51"/>
      <c r="H617" s="51"/>
      <c r="I617" s="51"/>
      <c r="J617" s="51"/>
      <c r="K617" s="51"/>
      <c r="L617" s="51"/>
      <c r="M617" s="51"/>
      <c r="N617" s="51"/>
      <c r="O617" s="51"/>
    </row>
    <row r="618">
      <c r="A618" s="51"/>
      <c r="B618" s="51"/>
      <c r="C618" s="51"/>
      <c r="D618" s="51"/>
      <c r="E618" s="51"/>
      <c r="F618" s="51"/>
      <c r="G618" s="51"/>
      <c r="H618" s="51"/>
      <c r="I618" s="51"/>
      <c r="J618" s="51"/>
      <c r="K618" s="51"/>
      <c r="L618" s="51"/>
      <c r="M618" s="51"/>
      <c r="N618" s="51"/>
      <c r="O618" s="51"/>
    </row>
    <row r="619">
      <c r="A619" s="51"/>
      <c r="B619" s="51"/>
      <c r="C619" s="51"/>
      <c r="D619" s="51"/>
      <c r="E619" s="51"/>
      <c r="F619" s="51"/>
      <c r="G619" s="51"/>
      <c r="H619" s="51"/>
      <c r="I619" s="51"/>
      <c r="J619" s="51"/>
      <c r="K619" s="51"/>
      <c r="L619" s="51"/>
      <c r="M619" s="51"/>
      <c r="N619" s="51"/>
      <c r="O619" s="51"/>
    </row>
    <row r="620">
      <c r="A620" s="51"/>
      <c r="B620" s="51"/>
      <c r="C620" s="51"/>
      <c r="D620" s="51"/>
      <c r="E620" s="51"/>
      <c r="F620" s="51"/>
      <c r="G620" s="51"/>
      <c r="H620" s="51"/>
      <c r="I620" s="51"/>
      <c r="J620" s="51"/>
      <c r="K620" s="51"/>
      <c r="L620" s="51"/>
      <c r="M620" s="51"/>
      <c r="N620" s="51"/>
      <c r="O620" s="51"/>
    </row>
    <row r="621">
      <c r="A621" s="51"/>
      <c r="B621" s="51"/>
      <c r="C621" s="51"/>
      <c r="D621" s="51"/>
      <c r="E621" s="51"/>
      <c r="F621" s="51"/>
      <c r="G621" s="51"/>
      <c r="H621" s="51"/>
      <c r="I621" s="51"/>
      <c r="J621" s="51"/>
      <c r="K621" s="51"/>
      <c r="L621" s="51"/>
      <c r="M621" s="51"/>
      <c r="N621" s="51"/>
      <c r="O621" s="51"/>
    </row>
    <row r="622">
      <c r="A622" s="51"/>
      <c r="B622" s="51"/>
      <c r="C622" s="51"/>
      <c r="D622" s="51"/>
      <c r="E622" s="51"/>
      <c r="F622" s="51"/>
      <c r="G622" s="51"/>
      <c r="H622" s="51"/>
      <c r="I622" s="51"/>
      <c r="J622" s="51"/>
      <c r="K622" s="51"/>
      <c r="L622" s="51"/>
      <c r="M622" s="51"/>
      <c r="N622" s="51"/>
      <c r="O622" s="51"/>
    </row>
    <row r="623">
      <c r="A623" s="51"/>
      <c r="B623" s="51"/>
      <c r="C623" s="51"/>
      <c r="D623" s="51"/>
      <c r="E623" s="51"/>
      <c r="F623" s="51"/>
      <c r="G623" s="51"/>
      <c r="H623" s="51"/>
      <c r="I623" s="51"/>
      <c r="J623" s="51"/>
      <c r="K623" s="51"/>
      <c r="L623" s="51"/>
      <c r="M623" s="51"/>
      <c r="N623" s="51"/>
      <c r="O623" s="51"/>
    </row>
    <row r="624">
      <c r="A624" s="51"/>
      <c r="B624" s="51"/>
      <c r="C624" s="51"/>
      <c r="D624" s="51"/>
      <c r="E624" s="51"/>
      <c r="F624" s="51"/>
      <c r="G624" s="51"/>
      <c r="H624" s="51"/>
      <c r="I624" s="51"/>
      <c r="J624" s="51"/>
      <c r="K624" s="51"/>
      <c r="L624" s="51"/>
      <c r="M624" s="51"/>
      <c r="N624" s="51"/>
      <c r="O624" s="51"/>
    </row>
    <row r="625">
      <c r="A625" s="51"/>
      <c r="B625" s="51"/>
      <c r="C625" s="51"/>
      <c r="D625" s="51"/>
      <c r="E625" s="51"/>
      <c r="F625" s="51"/>
      <c r="G625" s="51"/>
      <c r="H625" s="51"/>
      <c r="I625" s="51"/>
      <c r="J625" s="51"/>
      <c r="K625" s="51"/>
      <c r="L625" s="51"/>
      <c r="M625" s="51"/>
      <c r="N625" s="51"/>
      <c r="O625" s="51"/>
    </row>
    <row r="626">
      <c r="A626" s="51"/>
      <c r="B626" s="51"/>
      <c r="C626" s="51"/>
      <c r="D626" s="51"/>
      <c r="E626" s="51"/>
      <c r="F626" s="51"/>
      <c r="G626" s="51"/>
      <c r="H626" s="51"/>
      <c r="I626" s="51"/>
      <c r="J626" s="51"/>
      <c r="K626" s="51"/>
      <c r="L626" s="51"/>
      <c r="M626" s="51"/>
      <c r="N626" s="51"/>
      <c r="O626" s="51"/>
    </row>
    <row r="627">
      <c r="A627" s="51"/>
      <c r="B627" s="51"/>
      <c r="C627" s="51"/>
      <c r="D627" s="51"/>
      <c r="E627" s="51"/>
      <c r="F627" s="51"/>
      <c r="G627" s="51"/>
      <c r="H627" s="51"/>
      <c r="I627" s="51"/>
      <c r="J627" s="51"/>
      <c r="K627" s="51"/>
      <c r="L627" s="51"/>
      <c r="M627" s="51"/>
      <c r="N627" s="51"/>
      <c r="O627" s="51"/>
    </row>
    <row r="628">
      <c r="A628" s="51"/>
      <c r="B628" s="51"/>
      <c r="C628" s="51"/>
      <c r="D628" s="51"/>
      <c r="E628" s="51"/>
      <c r="F628" s="51"/>
      <c r="G628" s="51"/>
      <c r="H628" s="51"/>
      <c r="I628" s="51"/>
      <c r="J628" s="51"/>
      <c r="K628" s="51"/>
      <c r="L628" s="51"/>
      <c r="M628" s="51"/>
      <c r="N628" s="51"/>
      <c r="O628" s="51"/>
    </row>
    <row r="629">
      <c r="A629" s="51"/>
      <c r="B629" s="51"/>
      <c r="C629" s="51"/>
      <c r="D629" s="51"/>
      <c r="E629" s="51"/>
      <c r="F629" s="51"/>
      <c r="G629" s="51"/>
      <c r="H629" s="51"/>
      <c r="I629" s="51"/>
      <c r="J629" s="51"/>
      <c r="K629" s="51"/>
      <c r="L629" s="51"/>
      <c r="M629" s="51"/>
      <c r="N629" s="51"/>
      <c r="O629" s="51"/>
    </row>
    <row r="630">
      <c r="A630" s="51"/>
      <c r="B630" s="51"/>
      <c r="C630" s="51"/>
      <c r="D630" s="51"/>
      <c r="E630" s="51"/>
      <c r="F630" s="51"/>
      <c r="G630" s="51"/>
      <c r="H630" s="51"/>
      <c r="I630" s="51"/>
      <c r="J630" s="51"/>
      <c r="K630" s="51"/>
      <c r="L630" s="51"/>
      <c r="M630" s="51"/>
      <c r="N630" s="51"/>
      <c r="O630" s="51"/>
    </row>
    <row r="631">
      <c r="A631" s="51"/>
      <c r="B631" s="51"/>
      <c r="C631" s="51"/>
      <c r="D631" s="51"/>
      <c r="E631" s="51"/>
      <c r="F631" s="51"/>
      <c r="G631" s="51"/>
      <c r="H631" s="51"/>
      <c r="I631" s="51"/>
      <c r="J631" s="51"/>
      <c r="K631" s="51"/>
      <c r="L631" s="51"/>
      <c r="M631" s="51"/>
      <c r="N631" s="51"/>
      <c r="O631" s="51"/>
    </row>
    <row r="632">
      <c r="A632" s="51"/>
      <c r="B632" s="51"/>
      <c r="C632" s="51"/>
      <c r="D632" s="51"/>
      <c r="E632" s="51"/>
      <c r="F632" s="51"/>
      <c r="G632" s="51"/>
      <c r="H632" s="51"/>
      <c r="I632" s="51"/>
      <c r="J632" s="51"/>
      <c r="K632" s="51"/>
      <c r="L632" s="51"/>
      <c r="M632" s="51"/>
      <c r="N632" s="51"/>
      <c r="O632" s="51"/>
    </row>
    <row r="633">
      <c r="A633" s="51"/>
      <c r="B633" s="51"/>
      <c r="C633" s="51"/>
      <c r="D633" s="51"/>
      <c r="E633" s="51"/>
      <c r="F633" s="51"/>
      <c r="G633" s="51"/>
      <c r="H633" s="51"/>
      <c r="I633" s="51"/>
      <c r="J633" s="51"/>
      <c r="K633" s="51"/>
      <c r="L633" s="51"/>
      <c r="M633" s="51"/>
      <c r="N633" s="51"/>
      <c r="O633" s="51"/>
    </row>
    <row r="634">
      <c r="A634" s="51"/>
      <c r="B634" s="51"/>
      <c r="C634" s="51"/>
      <c r="D634" s="51"/>
      <c r="E634" s="51"/>
      <c r="F634" s="51"/>
      <c r="G634" s="51"/>
      <c r="H634" s="51"/>
      <c r="I634" s="51"/>
      <c r="J634" s="51"/>
      <c r="K634" s="51"/>
      <c r="L634" s="51"/>
      <c r="M634" s="51"/>
      <c r="N634" s="51"/>
      <c r="O634" s="51"/>
    </row>
    <row r="635">
      <c r="A635" s="51"/>
      <c r="B635" s="51"/>
      <c r="C635" s="51"/>
      <c r="D635" s="51"/>
      <c r="E635" s="51"/>
      <c r="F635" s="51"/>
      <c r="G635" s="51"/>
      <c r="H635" s="51"/>
      <c r="I635" s="51"/>
      <c r="J635" s="51"/>
      <c r="K635" s="51"/>
      <c r="L635" s="51"/>
      <c r="M635" s="51"/>
      <c r="N635" s="51"/>
      <c r="O635" s="51"/>
    </row>
    <row r="636">
      <c r="A636" s="51"/>
      <c r="B636" s="51"/>
      <c r="C636" s="51"/>
      <c r="D636" s="51"/>
      <c r="E636" s="51"/>
      <c r="F636" s="51"/>
      <c r="G636" s="51"/>
      <c r="H636" s="51"/>
      <c r="I636" s="51"/>
      <c r="J636" s="51"/>
      <c r="K636" s="51"/>
      <c r="L636" s="51"/>
      <c r="M636" s="51"/>
      <c r="N636" s="51"/>
      <c r="O636" s="51"/>
    </row>
    <row r="637">
      <c r="A637" s="51"/>
      <c r="B637" s="51"/>
      <c r="C637" s="51"/>
      <c r="D637" s="51"/>
      <c r="E637" s="51"/>
      <c r="F637" s="51"/>
      <c r="G637" s="51"/>
      <c r="H637" s="51"/>
      <c r="I637" s="51"/>
      <c r="J637" s="51"/>
      <c r="K637" s="51"/>
      <c r="L637" s="51"/>
      <c r="M637" s="51"/>
      <c r="N637" s="51"/>
      <c r="O637" s="51"/>
    </row>
    <row r="638">
      <c r="A638" s="51"/>
      <c r="B638" s="51"/>
      <c r="C638" s="51"/>
      <c r="D638" s="51"/>
      <c r="E638" s="51"/>
      <c r="F638" s="51"/>
      <c r="G638" s="51"/>
      <c r="H638" s="51"/>
      <c r="I638" s="51"/>
      <c r="J638" s="51"/>
      <c r="K638" s="51"/>
      <c r="L638" s="51"/>
      <c r="M638" s="51"/>
      <c r="N638" s="51"/>
      <c r="O638" s="51"/>
    </row>
    <row r="639">
      <c r="A639" s="51"/>
      <c r="B639" s="51"/>
      <c r="C639" s="51"/>
      <c r="D639" s="51"/>
      <c r="E639" s="51"/>
      <c r="F639" s="51"/>
      <c r="G639" s="51"/>
      <c r="H639" s="51"/>
      <c r="I639" s="51"/>
      <c r="J639" s="51"/>
      <c r="K639" s="51"/>
      <c r="L639" s="51"/>
      <c r="M639" s="51"/>
      <c r="N639" s="51"/>
      <c r="O639" s="51"/>
    </row>
    <row r="640">
      <c r="A640" s="51"/>
      <c r="B640" s="51"/>
      <c r="C640" s="51"/>
      <c r="D640" s="51"/>
      <c r="E640" s="51"/>
      <c r="F640" s="51"/>
      <c r="G640" s="51"/>
      <c r="H640" s="51"/>
      <c r="I640" s="51"/>
      <c r="J640" s="51"/>
      <c r="K640" s="51"/>
      <c r="L640" s="51"/>
      <c r="M640" s="51"/>
      <c r="N640" s="51"/>
      <c r="O640" s="51"/>
    </row>
    <row r="641">
      <c r="A641" s="51"/>
      <c r="B641" s="51"/>
      <c r="C641" s="51"/>
      <c r="D641" s="51"/>
      <c r="E641" s="51"/>
      <c r="F641" s="51"/>
      <c r="G641" s="51"/>
      <c r="H641" s="51"/>
      <c r="I641" s="51"/>
      <c r="J641" s="51"/>
      <c r="K641" s="51"/>
      <c r="L641" s="51"/>
      <c r="M641" s="51"/>
      <c r="N641" s="51"/>
      <c r="O641" s="51"/>
    </row>
    <row r="642">
      <c r="A642" s="51"/>
      <c r="B642" s="51"/>
      <c r="C642" s="51"/>
      <c r="D642" s="51"/>
      <c r="E642" s="51"/>
      <c r="F642" s="51"/>
      <c r="G642" s="51"/>
      <c r="H642" s="51"/>
      <c r="I642" s="51"/>
      <c r="J642" s="51"/>
      <c r="K642" s="51"/>
      <c r="L642" s="51"/>
      <c r="M642" s="51"/>
      <c r="N642" s="51"/>
      <c r="O642" s="51"/>
    </row>
    <row r="643">
      <c r="A643" s="51"/>
      <c r="B643" s="51"/>
      <c r="C643" s="51"/>
      <c r="D643" s="51"/>
      <c r="E643" s="51"/>
      <c r="F643" s="51"/>
      <c r="G643" s="51"/>
      <c r="H643" s="51"/>
      <c r="I643" s="51"/>
      <c r="J643" s="51"/>
      <c r="K643" s="51"/>
      <c r="L643" s="51"/>
      <c r="M643" s="51"/>
      <c r="N643" s="51"/>
      <c r="O643" s="51"/>
    </row>
    <row r="644">
      <c r="A644" s="51"/>
      <c r="B644" s="51"/>
      <c r="C644" s="51"/>
      <c r="D644" s="51"/>
      <c r="E644" s="51"/>
      <c r="F644" s="51"/>
      <c r="G644" s="51"/>
      <c r="H644" s="51"/>
      <c r="I644" s="51"/>
      <c r="J644" s="51"/>
      <c r="K644" s="51"/>
      <c r="L644" s="51"/>
      <c r="M644" s="51"/>
      <c r="N644" s="51"/>
      <c r="O644" s="51"/>
    </row>
    <row r="645">
      <c r="A645" s="51"/>
      <c r="B645" s="51"/>
      <c r="C645" s="51"/>
      <c r="D645" s="51"/>
      <c r="E645" s="51"/>
      <c r="F645" s="51"/>
      <c r="G645" s="51"/>
      <c r="H645" s="51"/>
      <c r="I645" s="51"/>
      <c r="J645" s="51"/>
      <c r="K645" s="51"/>
      <c r="L645" s="51"/>
      <c r="M645" s="51"/>
      <c r="N645" s="51"/>
      <c r="O645" s="51"/>
    </row>
    <row r="646">
      <c r="A646" s="51"/>
      <c r="B646" s="51"/>
      <c r="C646" s="51"/>
      <c r="D646" s="51"/>
      <c r="E646" s="51"/>
      <c r="F646" s="51"/>
      <c r="G646" s="51"/>
      <c r="H646" s="51"/>
      <c r="I646" s="51"/>
      <c r="J646" s="51"/>
      <c r="K646" s="51"/>
      <c r="L646" s="51"/>
      <c r="M646" s="51"/>
      <c r="N646" s="51"/>
      <c r="O646" s="51"/>
    </row>
    <row r="647">
      <c r="A647" s="51"/>
      <c r="B647" s="51"/>
      <c r="C647" s="51"/>
      <c r="D647" s="51"/>
      <c r="E647" s="51"/>
      <c r="F647" s="51"/>
      <c r="G647" s="51"/>
      <c r="H647" s="51"/>
      <c r="I647" s="51"/>
      <c r="J647" s="51"/>
      <c r="K647" s="51"/>
      <c r="L647" s="51"/>
      <c r="M647" s="51"/>
      <c r="N647" s="51"/>
      <c r="O647" s="51"/>
    </row>
    <row r="648">
      <c r="A648" s="51"/>
      <c r="B648" s="51"/>
      <c r="C648" s="51"/>
      <c r="D648" s="51"/>
      <c r="E648" s="51"/>
      <c r="F648" s="51"/>
      <c r="G648" s="51"/>
      <c r="H648" s="51"/>
      <c r="I648" s="51"/>
      <c r="J648" s="51"/>
      <c r="K648" s="51"/>
      <c r="L648" s="51"/>
      <c r="M648" s="51"/>
      <c r="N648" s="51"/>
      <c r="O648" s="51"/>
    </row>
    <row r="649">
      <c r="A649" s="51"/>
      <c r="B649" s="51"/>
      <c r="C649" s="51"/>
      <c r="D649" s="51"/>
      <c r="E649" s="51"/>
      <c r="F649" s="51"/>
      <c r="G649" s="51"/>
      <c r="H649" s="51"/>
      <c r="I649" s="51"/>
      <c r="J649" s="51"/>
      <c r="K649" s="51"/>
      <c r="L649" s="51"/>
      <c r="M649" s="51"/>
      <c r="N649" s="51"/>
      <c r="O649" s="51"/>
    </row>
    <row r="650">
      <c r="A650" s="51"/>
      <c r="B650" s="51"/>
      <c r="C650" s="51"/>
      <c r="D650" s="51"/>
      <c r="E650" s="51"/>
      <c r="F650" s="51"/>
      <c r="G650" s="51"/>
      <c r="H650" s="51"/>
      <c r="I650" s="51"/>
      <c r="J650" s="51"/>
      <c r="K650" s="51"/>
      <c r="L650" s="51"/>
      <c r="M650" s="51"/>
      <c r="N650" s="51"/>
      <c r="O650" s="51"/>
    </row>
    <row r="651">
      <c r="A651" s="51"/>
      <c r="B651" s="51"/>
      <c r="C651" s="51"/>
      <c r="D651" s="51"/>
      <c r="E651" s="51"/>
      <c r="F651" s="51"/>
      <c r="G651" s="51"/>
      <c r="H651" s="51"/>
      <c r="I651" s="51"/>
      <c r="J651" s="51"/>
      <c r="K651" s="51"/>
      <c r="L651" s="51"/>
      <c r="M651" s="51"/>
      <c r="N651" s="51"/>
      <c r="O651" s="51"/>
    </row>
    <row r="652">
      <c r="A652" s="51"/>
      <c r="B652" s="51"/>
      <c r="C652" s="51"/>
      <c r="D652" s="51"/>
      <c r="E652" s="51"/>
      <c r="F652" s="51"/>
      <c r="G652" s="51"/>
      <c r="H652" s="51"/>
      <c r="I652" s="51"/>
      <c r="J652" s="51"/>
      <c r="K652" s="51"/>
      <c r="L652" s="51"/>
      <c r="M652" s="51"/>
      <c r="N652" s="51"/>
      <c r="O652" s="51"/>
    </row>
    <row r="653">
      <c r="A653" s="51"/>
      <c r="B653" s="51"/>
      <c r="C653" s="51"/>
      <c r="D653" s="51"/>
      <c r="E653" s="51"/>
      <c r="F653" s="51"/>
      <c r="G653" s="51"/>
      <c r="H653" s="51"/>
      <c r="I653" s="51"/>
      <c r="J653" s="51"/>
      <c r="K653" s="51"/>
      <c r="L653" s="51"/>
      <c r="M653" s="51"/>
      <c r="N653" s="51"/>
      <c r="O653" s="51"/>
    </row>
    <row r="654">
      <c r="A654" s="51"/>
      <c r="B654" s="51"/>
      <c r="C654" s="51"/>
      <c r="D654" s="51"/>
      <c r="E654" s="51"/>
      <c r="F654" s="51"/>
      <c r="G654" s="51"/>
      <c r="H654" s="51"/>
      <c r="I654" s="51"/>
      <c r="J654" s="51"/>
      <c r="K654" s="51"/>
      <c r="L654" s="51"/>
      <c r="M654" s="51"/>
      <c r="N654" s="51"/>
      <c r="O654" s="51"/>
    </row>
    <row r="655">
      <c r="A655" s="51"/>
      <c r="B655" s="51"/>
      <c r="C655" s="51"/>
      <c r="D655" s="51"/>
      <c r="E655" s="51"/>
      <c r="F655" s="51"/>
      <c r="G655" s="51"/>
      <c r="H655" s="51"/>
      <c r="I655" s="51"/>
      <c r="J655" s="51"/>
      <c r="K655" s="51"/>
      <c r="L655" s="51"/>
      <c r="M655" s="51"/>
      <c r="N655" s="51"/>
      <c r="O655" s="51"/>
    </row>
    <row r="656">
      <c r="A656" s="51"/>
      <c r="B656" s="51"/>
      <c r="C656" s="51"/>
      <c r="D656" s="51"/>
      <c r="E656" s="51"/>
      <c r="F656" s="51"/>
      <c r="G656" s="51"/>
      <c r="H656" s="51"/>
      <c r="I656" s="51"/>
      <c r="J656" s="51"/>
      <c r="K656" s="51"/>
      <c r="L656" s="51"/>
      <c r="M656" s="51"/>
      <c r="N656" s="51"/>
      <c r="O656" s="51"/>
    </row>
    <row r="657">
      <c r="A657" s="51"/>
      <c r="B657" s="51"/>
      <c r="C657" s="51"/>
      <c r="D657" s="51"/>
      <c r="E657" s="51"/>
      <c r="F657" s="51"/>
      <c r="G657" s="51"/>
      <c r="H657" s="51"/>
      <c r="I657" s="51"/>
      <c r="J657" s="51"/>
      <c r="K657" s="51"/>
      <c r="L657" s="51"/>
      <c r="M657" s="51"/>
      <c r="N657" s="51"/>
      <c r="O657" s="51"/>
    </row>
    <row r="658">
      <c r="A658" s="51"/>
      <c r="B658" s="51"/>
      <c r="C658" s="51"/>
      <c r="D658" s="51"/>
      <c r="E658" s="51"/>
      <c r="F658" s="51"/>
      <c r="G658" s="51"/>
      <c r="H658" s="51"/>
      <c r="I658" s="51"/>
      <c r="J658" s="51"/>
      <c r="K658" s="51"/>
      <c r="L658" s="51"/>
      <c r="M658" s="51"/>
      <c r="N658" s="51"/>
      <c r="O658" s="51"/>
    </row>
    <row r="659">
      <c r="A659" s="51"/>
      <c r="B659" s="51"/>
      <c r="C659" s="51"/>
      <c r="D659" s="51"/>
      <c r="E659" s="51"/>
      <c r="F659" s="51"/>
      <c r="G659" s="51"/>
      <c r="H659" s="51"/>
      <c r="I659" s="51"/>
      <c r="J659" s="51"/>
      <c r="K659" s="51"/>
      <c r="L659" s="51"/>
      <c r="M659" s="51"/>
      <c r="N659" s="51"/>
      <c r="O659" s="51"/>
    </row>
    <row r="660">
      <c r="A660" s="51"/>
      <c r="B660" s="51"/>
      <c r="C660" s="51"/>
      <c r="D660" s="51"/>
      <c r="E660" s="51"/>
      <c r="F660" s="51"/>
      <c r="G660" s="51"/>
      <c r="H660" s="51"/>
      <c r="I660" s="51"/>
      <c r="J660" s="51"/>
      <c r="K660" s="51"/>
      <c r="L660" s="51"/>
      <c r="M660" s="51"/>
      <c r="N660" s="51"/>
      <c r="O660" s="51"/>
    </row>
    <row r="661">
      <c r="A661" s="51"/>
      <c r="B661" s="51"/>
      <c r="C661" s="51"/>
      <c r="D661" s="51"/>
      <c r="E661" s="51"/>
      <c r="F661" s="51"/>
      <c r="G661" s="51"/>
      <c r="H661" s="51"/>
      <c r="I661" s="51"/>
      <c r="J661" s="51"/>
      <c r="K661" s="51"/>
      <c r="L661" s="51"/>
      <c r="M661" s="51"/>
      <c r="N661" s="51"/>
      <c r="O661" s="51"/>
    </row>
    <row r="662">
      <c r="A662" s="51"/>
      <c r="B662" s="51"/>
      <c r="C662" s="51"/>
      <c r="D662" s="51"/>
      <c r="E662" s="51"/>
      <c r="F662" s="51"/>
      <c r="G662" s="51"/>
      <c r="H662" s="51"/>
      <c r="I662" s="51"/>
      <c r="J662" s="51"/>
      <c r="K662" s="51"/>
      <c r="L662" s="51"/>
      <c r="M662" s="51"/>
      <c r="N662" s="51"/>
      <c r="O662" s="51"/>
    </row>
    <row r="663">
      <c r="A663" s="51"/>
      <c r="B663" s="51"/>
      <c r="C663" s="51"/>
      <c r="D663" s="51"/>
      <c r="E663" s="51"/>
      <c r="F663" s="51"/>
      <c r="G663" s="51"/>
      <c r="H663" s="51"/>
      <c r="I663" s="51"/>
      <c r="J663" s="51"/>
      <c r="K663" s="51"/>
      <c r="L663" s="51"/>
      <c r="M663" s="51"/>
      <c r="N663" s="51"/>
      <c r="O663" s="51"/>
    </row>
    <row r="664">
      <c r="A664" s="51"/>
      <c r="B664" s="51"/>
      <c r="C664" s="51"/>
      <c r="D664" s="51"/>
      <c r="E664" s="51"/>
      <c r="F664" s="51"/>
      <c r="G664" s="51"/>
      <c r="H664" s="51"/>
      <c r="I664" s="51"/>
      <c r="J664" s="51"/>
      <c r="K664" s="51"/>
      <c r="L664" s="51"/>
      <c r="M664" s="51"/>
      <c r="N664" s="51"/>
      <c r="O664" s="51"/>
    </row>
    <row r="665">
      <c r="A665" s="51"/>
      <c r="B665" s="51"/>
      <c r="C665" s="51"/>
      <c r="D665" s="51"/>
      <c r="E665" s="51"/>
      <c r="F665" s="51"/>
      <c r="G665" s="51"/>
      <c r="H665" s="51"/>
      <c r="I665" s="51"/>
      <c r="J665" s="51"/>
      <c r="K665" s="51"/>
      <c r="L665" s="51"/>
      <c r="M665" s="51"/>
      <c r="N665" s="51"/>
      <c r="O665" s="51"/>
    </row>
    <row r="666">
      <c r="A666" s="51"/>
      <c r="B666" s="51"/>
      <c r="C666" s="51"/>
      <c r="D666" s="51"/>
      <c r="E666" s="51"/>
      <c r="F666" s="51"/>
      <c r="G666" s="51"/>
      <c r="H666" s="51"/>
      <c r="I666" s="51"/>
      <c r="J666" s="51"/>
      <c r="K666" s="51"/>
      <c r="L666" s="51"/>
      <c r="M666" s="51"/>
      <c r="N666" s="51"/>
      <c r="O666" s="51"/>
    </row>
    <row r="667">
      <c r="A667" s="51"/>
      <c r="B667" s="51"/>
      <c r="C667" s="51"/>
      <c r="D667" s="51"/>
      <c r="E667" s="51"/>
      <c r="F667" s="51"/>
      <c r="G667" s="51"/>
      <c r="H667" s="51"/>
      <c r="I667" s="51"/>
      <c r="J667" s="51"/>
      <c r="K667" s="51"/>
      <c r="L667" s="51"/>
      <c r="M667" s="51"/>
      <c r="N667" s="51"/>
      <c r="O667" s="51"/>
    </row>
    <row r="668">
      <c r="A668" s="51"/>
      <c r="B668" s="51"/>
      <c r="C668" s="51"/>
      <c r="D668" s="51"/>
      <c r="E668" s="51"/>
      <c r="F668" s="51"/>
      <c r="G668" s="51"/>
      <c r="H668" s="51"/>
      <c r="I668" s="51"/>
      <c r="J668" s="51"/>
      <c r="K668" s="51"/>
      <c r="L668" s="51"/>
      <c r="M668" s="51"/>
      <c r="N668" s="51"/>
      <c r="O668" s="51"/>
    </row>
    <row r="669">
      <c r="A669" s="51"/>
      <c r="B669" s="51"/>
      <c r="C669" s="51"/>
      <c r="D669" s="51"/>
      <c r="E669" s="51"/>
      <c r="F669" s="51"/>
      <c r="G669" s="51"/>
      <c r="H669" s="51"/>
      <c r="I669" s="51"/>
      <c r="J669" s="51"/>
      <c r="K669" s="51"/>
      <c r="L669" s="51"/>
      <c r="M669" s="51"/>
      <c r="N669" s="51"/>
      <c r="O669" s="51"/>
    </row>
    <row r="670">
      <c r="A670" s="51"/>
      <c r="B670" s="51"/>
      <c r="C670" s="51"/>
      <c r="D670" s="51"/>
      <c r="E670" s="51"/>
      <c r="F670" s="51"/>
      <c r="G670" s="51"/>
      <c r="H670" s="51"/>
      <c r="I670" s="51"/>
      <c r="J670" s="51"/>
      <c r="K670" s="51"/>
      <c r="L670" s="51"/>
      <c r="M670" s="51"/>
      <c r="N670" s="51"/>
      <c r="O670" s="51"/>
    </row>
    <row r="671">
      <c r="A671" s="51"/>
      <c r="B671" s="51"/>
      <c r="C671" s="51"/>
      <c r="D671" s="51"/>
      <c r="E671" s="51"/>
      <c r="F671" s="51"/>
      <c r="G671" s="51"/>
      <c r="H671" s="51"/>
      <c r="I671" s="51"/>
      <c r="J671" s="51"/>
      <c r="K671" s="51"/>
      <c r="L671" s="51"/>
      <c r="M671" s="51"/>
      <c r="N671" s="51"/>
      <c r="O671" s="51"/>
    </row>
    <row r="672">
      <c r="A672" s="51"/>
      <c r="B672" s="51"/>
      <c r="C672" s="51"/>
      <c r="D672" s="51"/>
      <c r="E672" s="51"/>
      <c r="F672" s="51"/>
      <c r="G672" s="51"/>
      <c r="H672" s="51"/>
      <c r="I672" s="51"/>
      <c r="J672" s="51"/>
      <c r="K672" s="51"/>
      <c r="L672" s="51"/>
      <c r="M672" s="51"/>
      <c r="N672" s="51"/>
      <c r="O672" s="51"/>
    </row>
    <row r="673">
      <c r="A673" s="51"/>
      <c r="B673" s="51"/>
      <c r="C673" s="51"/>
      <c r="D673" s="51"/>
      <c r="E673" s="51"/>
      <c r="F673" s="51"/>
      <c r="G673" s="51"/>
      <c r="H673" s="51"/>
      <c r="I673" s="51"/>
      <c r="J673" s="51"/>
      <c r="K673" s="51"/>
      <c r="L673" s="51"/>
      <c r="M673" s="51"/>
      <c r="N673" s="51"/>
      <c r="O673" s="51"/>
    </row>
    <row r="674">
      <c r="A674" s="51"/>
      <c r="B674" s="51"/>
      <c r="C674" s="51"/>
      <c r="D674" s="51"/>
      <c r="E674" s="51"/>
      <c r="F674" s="51"/>
      <c r="G674" s="51"/>
      <c r="H674" s="51"/>
      <c r="I674" s="51"/>
      <c r="J674" s="51"/>
      <c r="K674" s="51"/>
      <c r="L674" s="51"/>
      <c r="M674" s="51"/>
      <c r="N674" s="51"/>
      <c r="O674" s="51"/>
    </row>
    <row r="675">
      <c r="A675" s="51"/>
      <c r="B675" s="51"/>
      <c r="C675" s="51"/>
      <c r="D675" s="51"/>
      <c r="E675" s="51"/>
      <c r="F675" s="51"/>
      <c r="G675" s="51"/>
      <c r="H675" s="51"/>
      <c r="I675" s="51"/>
      <c r="J675" s="51"/>
      <c r="K675" s="51"/>
      <c r="L675" s="51"/>
      <c r="M675" s="51"/>
      <c r="N675" s="51"/>
      <c r="O675" s="51"/>
    </row>
    <row r="676">
      <c r="A676" s="51"/>
      <c r="B676" s="51"/>
      <c r="C676" s="51"/>
      <c r="D676" s="51"/>
      <c r="E676" s="51"/>
      <c r="F676" s="51"/>
      <c r="G676" s="51"/>
      <c r="H676" s="51"/>
      <c r="I676" s="51"/>
      <c r="J676" s="51"/>
      <c r="K676" s="51"/>
      <c r="L676" s="51"/>
      <c r="M676" s="51"/>
      <c r="N676" s="51"/>
      <c r="O676" s="51"/>
    </row>
    <row r="677">
      <c r="A677" s="51"/>
      <c r="B677" s="51"/>
      <c r="C677" s="51"/>
      <c r="D677" s="51"/>
      <c r="E677" s="51"/>
      <c r="F677" s="51"/>
      <c r="G677" s="51"/>
      <c r="H677" s="51"/>
      <c r="I677" s="51"/>
      <c r="J677" s="51"/>
      <c r="K677" s="51"/>
      <c r="L677" s="51"/>
      <c r="M677" s="51"/>
      <c r="N677" s="51"/>
      <c r="O677" s="51"/>
    </row>
    <row r="678">
      <c r="A678" s="51"/>
      <c r="B678" s="51"/>
      <c r="C678" s="51"/>
      <c r="D678" s="51"/>
      <c r="E678" s="51"/>
      <c r="F678" s="51"/>
      <c r="G678" s="51"/>
      <c r="H678" s="51"/>
      <c r="I678" s="51"/>
      <c r="J678" s="51"/>
      <c r="K678" s="51"/>
      <c r="L678" s="51"/>
      <c r="M678" s="51"/>
      <c r="N678" s="51"/>
      <c r="O678" s="51"/>
    </row>
    <row r="679">
      <c r="A679" s="51"/>
      <c r="B679" s="51"/>
      <c r="C679" s="51"/>
      <c r="D679" s="51"/>
      <c r="E679" s="51"/>
      <c r="F679" s="51"/>
      <c r="G679" s="51"/>
      <c r="H679" s="51"/>
      <c r="I679" s="51"/>
      <c r="J679" s="51"/>
      <c r="K679" s="51"/>
      <c r="L679" s="51"/>
      <c r="M679" s="51"/>
      <c r="N679" s="51"/>
      <c r="O679" s="51"/>
    </row>
    <row r="680">
      <c r="A680" s="51"/>
      <c r="B680" s="51"/>
      <c r="C680" s="51"/>
      <c r="D680" s="51"/>
      <c r="E680" s="51"/>
      <c r="F680" s="51"/>
      <c r="G680" s="51"/>
      <c r="H680" s="51"/>
      <c r="I680" s="51"/>
      <c r="J680" s="51"/>
      <c r="K680" s="51"/>
      <c r="L680" s="51"/>
      <c r="M680" s="51"/>
      <c r="N680" s="51"/>
      <c r="O680" s="51"/>
    </row>
    <row r="681">
      <c r="A681" s="51"/>
      <c r="B681" s="51"/>
      <c r="C681" s="51"/>
      <c r="D681" s="51"/>
      <c r="E681" s="51"/>
      <c r="F681" s="51"/>
      <c r="G681" s="51"/>
      <c r="H681" s="51"/>
      <c r="I681" s="51"/>
      <c r="J681" s="51"/>
      <c r="K681" s="51"/>
      <c r="L681" s="51"/>
      <c r="M681" s="51"/>
      <c r="N681" s="51"/>
      <c r="O681" s="51"/>
    </row>
    <row r="682">
      <c r="A682" s="51"/>
      <c r="B682" s="51"/>
      <c r="C682" s="51"/>
      <c r="D682" s="51"/>
      <c r="E682" s="51"/>
      <c r="F682" s="51"/>
      <c r="G682" s="51"/>
      <c r="H682" s="51"/>
      <c r="I682" s="51"/>
      <c r="J682" s="51"/>
      <c r="K682" s="51"/>
      <c r="L682" s="51"/>
      <c r="M682" s="51"/>
      <c r="N682" s="51"/>
      <c r="O682" s="51"/>
    </row>
    <row r="683">
      <c r="A683" s="51"/>
      <c r="B683" s="51"/>
      <c r="C683" s="51"/>
      <c r="D683" s="51"/>
      <c r="E683" s="51"/>
      <c r="F683" s="51"/>
      <c r="G683" s="51"/>
      <c r="H683" s="51"/>
      <c r="I683" s="51"/>
      <c r="J683" s="51"/>
      <c r="K683" s="51"/>
      <c r="L683" s="51"/>
      <c r="M683" s="51"/>
      <c r="N683" s="51"/>
      <c r="O683" s="51"/>
    </row>
    <row r="684">
      <c r="A684" s="51"/>
      <c r="B684" s="51"/>
      <c r="C684" s="51"/>
      <c r="D684" s="51"/>
      <c r="E684" s="51"/>
      <c r="F684" s="51"/>
      <c r="G684" s="51"/>
      <c r="H684" s="51"/>
      <c r="I684" s="51"/>
      <c r="J684" s="51"/>
      <c r="K684" s="51"/>
      <c r="L684" s="51"/>
      <c r="M684" s="51"/>
      <c r="N684" s="51"/>
      <c r="O684" s="51"/>
    </row>
    <row r="685">
      <c r="A685" s="51"/>
      <c r="B685" s="51"/>
      <c r="C685" s="51"/>
      <c r="D685" s="51"/>
      <c r="E685" s="51"/>
      <c r="F685" s="51"/>
      <c r="G685" s="51"/>
      <c r="H685" s="51"/>
      <c r="I685" s="51"/>
      <c r="J685" s="51"/>
      <c r="K685" s="51"/>
      <c r="L685" s="51"/>
      <c r="M685" s="51"/>
      <c r="N685" s="51"/>
      <c r="O685" s="51"/>
    </row>
    <row r="686">
      <c r="A686" s="51"/>
      <c r="B686" s="51"/>
      <c r="C686" s="51"/>
      <c r="D686" s="51"/>
      <c r="E686" s="51"/>
      <c r="F686" s="51"/>
      <c r="G686" s="51"/>
      <c r="H686" s="51"/>
      <c r="I686" s="51"/>
      <c r="J686" s="51"/>
      <c r="K686" s="51"/>
      <c r="L686" s="51"/>
      <c r="M686" s="51"/>
      <c r="N686" s="51"/>
      <c r="O686" s="51"/>
    </row>
    <row r="687">
      <c r="A687" s="51"/>
      <c r="B687" s="51"/>
      <c r="C687" s="51"/>
      <c r="D687" s="51"/>
      <c r="E687" s="51"/>
      <c r="F687" s="51"/>
      <c r="G687" s="51"/>
      <c r="H687" s="51"/>
      <c r="I687" s="51"/>
      <c r="J687" s="51"/>
      <c r="K687" s="51"/>
      <c r="L687" s="51"/>
      <c r="M687" s="51"/>
      <c r="N687" s="51"/>
      <c r="O687" s="51"/>
    </row>
    <row r="688">
      <c r="A688" s="51"/>
      <c r="B688" s="51"/>
      <c r="C688" s="51"/>
      <c r="D688" s="51"/>
      <c r="E688" s="51"/>
      <c r="F688" s="51"/>
      <c r="G688" s="51"/>
      <c r="H688" s="51"/>
      <c r="I688" s="51"/>
      <c r="J688" s="51"/>
      <c r="K688" s="51"/>
      <c r="L688" s="51"/>
      <c r="M688" s="51"/>
      <c r="N688" s="51"/>
      <c r="O688" s="51"/>
    </row>
    <row r="689">
      <c r="A689" s="51"/>
      <c r="B689" s="51"/>
      <c r="C689" s="51"/>
      <c r="D689" s="51"/>
      <c r="E689" s="51"/>
      <c r="F689" s="51"/>
      <c r="G689" s="51"/>
      <c r="H689" s="51"/>
      <c r="I689" s="51"/>
      <c r="J689" s="51"/>
      <c r="K689" s="51"/>
      <c r="L689" s="51"/>
      <c r="M689" s="51"/>
      <c r="N689" s="51"/>
      <c r="O689" s="51"/>
    </row>
    <row r="690">
      <c r="A690" s="51"/>
      <c r="B690" s="51"/>
      <c r="C690" s="51"/>
      <c r="D690" s="51"/>
      <c r="E690" s="51"/>
      <c r="F690" s="51"/>
      <c r="G690" s="51"/>
      <c r="H690" s="51"/>
      <c r="I690" s="51"/>
      <c r="J690" s="51"/>
      <c r="K690" s="51"/>
      <c r="L690" s="51"/>
      <c r="M690" s="51"/>
      <c r="N690" s="51"/>
      <c r="O690" s="51"/>
    </row>
    <row r="691">
      <c r="A691" s="51"/>
      <c r="B691" s="51"/>
      <c r="C691" s="51"/>
      <c r="D691" s="51"/>
      <c r="E691" s="51"/>
      <c r="F691" s="51"/>
      <c r="G691" s="51"/>
      <c r="H691" s="51"/>
      <c r="I691" s="51"/>
      <c r="J691" s="51"/>
      <c r="K691" s="51"/>
      <c r="L691" s="51"/>
      <c r="M691" s="51"/>
      <c r="N691" s="51"/>
      <c r="O691" s="51"/>
    </row>
    <row r="692">
      <c r="A692" s="51"/>
      <c r="B692" s="51"/>
      <c r="C692" s="51"/>
      <c r="D692" s="51"/>
      <c r="E692" s="51"/>
      <c r="F692" s="51"/>
      <c r="G692" s="51"/>
      <c r="H692" s="51"/>
      <c r="I692" s="51"/>
      <c r="J692" s="51"/>
      <c r="K692" s="51"/>
      <c r="L692" s="51"/>
      <c r="M692" s="51"/>
      <c r="N692" s="51"/>
      <c r="O692" s="51"/>
    </row>
    <row r="693">
      <c r="A693" s="51"/>
      <c r="B693" s="51"/>
      <c r="C693" s="51"/>
      <c r="D693" s="51"/>
      <c r="E693" s="51"/>
      <c r="F693" s="51"/>
      <c r="G693" s="51"/>
      <c r="H693" s="51"/>
      <c r="I693" s="51"/>
      <c r="J693" s="51"/>
      <c r="K693" s="51"/>
      <c r="L693" s="51"/>
      <c r="M693" s="51"/>
      <c r="N693" s="51"/>
      <c r="O693" s="51"/>
    </row>
    <row r="694">
      <c r="A694" s="51"/>
      <c r="B694" s="51"/>
      <c r="C694" s="51"/>
      <c r="D694" s="51"/>
      <c r="E694" s="51"/>
      <c r="F694" s="51"/>
      <c r="G694" s="51"/>
      <c r="H694" s="51"/>
      <c r="I694" s="51"/>
      <c r="J694" s="51"/>
      <c r="K694" s="51"/>
      <c r="L694" s="51"/>
      <c r="M694" s="51"/>
      <c r="N694" s="51"/>
      <c r="O694" s="51"/>
    </row>
    <row r="695">
      <c r="A695" s="51"/>
      <c r="B695" s="51"/>
      <c r="C695" s="51"/>
      <c r="D695" s="51"/>
      <c r="E695" s="51"/>
      <c r="F695" s="51"/>
      <c r="G695" s="51"/>
      <c r="H695" s="51"/>
      <c r="I695" s="51"/>
      <c r="J695" s="51"/>
      <c r="K695" s="51"/>
      <c r="L695" s="51"/>
      <c r="M695" s="51"/>
      <c r="N695" s="51"/>
      <c r="O695" s="51"/>
    </row>
    <row r="696">
      <c r="A696" s="51"/>
      <c r="B696" s="51"/>
      <c r="C696" s="51"/>
      <c r="D696" s="51"/>
      <c r="E696" s="51"/>
      <c r="F696" s="51"/>
      <c r="G696" s="51"/>
      <c r="H696" s="51"/>
      <c r="I696" s="51"/>
      <c r="J696" s="51"/>
      <c r="K696" s="51"/>
      <c r="L696" s="51"/>
      <c r="M696" s="51"/>
      <c r="N696" s="51"/>
      <c r="O696" s="51"/>
    </row>
    <row r="697">
      <c r="A697" s="51"/>
      <c r="B697" s="51"/>
      <c r="C697" s="51"/>
      <c r="D697" s="51"/>
      <c r="E697" s="51"/>
      <c r="F697" s="51"/>
      <c r="G697" s="51"/>
      <c r="H697" s="51"/>
      <c r="I697" s="51"/>
      <c r="J697" s="51"/>
      <c r="K697" s="51"/>
      <c r="L697" s="51"/>
      <c r="M697" s="51"/>
      <c r="N697" s="51"/>
      <c r="O697" s="51"/>
    </row>
    <row r="698">
      <c r="A698" s="51"/>
      <c r="B698" s="51"/>
      <c r="C698" s="51"/>
      <c r="D698" s="51"/>
      <c r="E698" s="51"/>
      <c r="F698" s="51"/>
      <c r="G698" s="51"/>
      <c r="H698" s="51"/>
      <c r="I698" s="51"/>
      <c r="J698" s="51"/>
      <c r="K698" s="51"/>
      <c r="L698" s="51"/>
      <c r="M698" s="51"/>
      <c r="N698" s="51"/>
      <c r="O698" s="51"/>
    </row>
    <row r="699">
      <c r="A699" s="51"/>
      <c r="B699" s="51"/>
      <c r="C699" s="51"/>
      <c r="D699" s="51"/>
      <c r="E699" s="51"/>
      <c r="F699" s="51"/>
      <c r="G699" s="51"/>
      <c r="H699" s="51"/>
      <c r="I699" s="51"/>
      <c r="J699" s="51"/>
      <c r="K699" s="51"/>
      <c r="L699" s="51"/>
      <c r="M699" s="51"/>
      <c r="N699" s="51"/>
      <c r="O699" s="51"/>
    </row>
    <row r="700">
      <c r="A700" s="51"/>
      <c r="B700" s="51"/>
      <c r="C700" s="51"/>
      <c r="D700" s="51"/>
      <c r="E700" s="51"/>
      <c r="F700" s="51"/>
      <c r="G700" s="51"/>
      <c r="H700" s="51"/>
      <c r="I700" s="51"/>
      <c r="J700" s="51"/>
      <c r="K700" s="51"/>
      <c r="L700" s="51"/>
      <c r="M700" s="51"/>
      <c r="N700" s="51"/>
      <c r="O700" s="51"/>
    </row>
    <row r="701">
      <c r="A701" s="51"/>
      <c r="B701" s="51"/>
      <c r="C701" s="51"/>
      <c r="D701" s="51"/>
      <c r="E701" s="51"/>
      <c r="F701" s="51"/>
      <c r="G701" s="51"/>
      <c r="H701" s="51"/>
      <c r="I701" s="51"/>
      <c r="J701" s="51"/>
      <c r="K701" s="51"/>
      <c r="L701" s="51"/>
      <c r="M701" s="51"/>
      <c r="N701" s="51"/>
      <c r="O701" s="51"/>
    </row>
    <row r="702">
      <c r="A702" s="51"/>
      <c r="B702" s="51"/>
      <c r="C702" s="51"/>
      <c r="D702" s="51"/>
      <c r="E702" s="51"/>
      <c r="F702" s="51"/>
      <c r="G702" s="51"/>
      <c r="H702" s="51"/>
      <c r="I702" s="51"/>
      <c r="J702" s="51"/>
      <c r="K702" s="51"/>
      <c r="L702" s="51"/>
      <c r="M702" s="51"/>
      <c r="N702" s="51"/>
      <c r="O702" s="51"/>
    </row>
    <row r="703">
      <c r="A703" s="51"/>
      <c r="B703" s="51"/>
      <c r="C703" s="51"/>
      <c r="D703" s="51"/>
      <c r="E703" s="51"/>
      <c r="F703" s="51"/>
      <c r="G703" s="51"/>
      <c r="H703" s="51"/>
      <c r="I703" s="51"/>
      <c r="J703" s="51"/>
      <c r="K703" s="51"/>
      <c r="L703" s="51"/>
      <c r="M703" s="51"/>
      <c r="N703" s="51"/>
      <c r="O703" s="51"/>
    </row>
    <row r="704">
      <c r="A704" s="51"/>
      <c r="B704" s="51"/>
      <c r="C704" s="51"/>
      <c r="D704" s="51"/>
      <c r="E704" s="51"/>
      <c r="F704" s="51"/>
      <c r="G704" s="51"/>
      <c r="H704" s="51"/>
      <c r="I704" s="51"/>
      <c r="J704" s="51"/>
      <c r="K704" s="51"/>
      <c r="L704" s="51"/>
      <c r="M704" s="51"/>
      <c r="N704" s="51"/>
      <c r="O704" s="51"/>
    </row>
    <row r="705">
      <c r="A705" s="51"/>
      <c r="B705" s="51"/>
      <c r="C705" s="51"/>
      <c r="D705" s="51"/>
      <c r="E705" s="51"/>
      <c r="F705" s="51"/>
      <c r="G705" s="51"/>
      <c r="H705" s="51"/>
      <c r="I705" s="51"/>
      <c r="J705" s="51"/>
      <c r="K705" s="51"/>
      <c r="L705" s="51"/>
      <c r="M705" s="51"/>
      <c r="N705" s="51"/>
      <c r="O705" s="51"/>
    </row>
    <row r="706">
      <c r="A706" s="51"/>
      <c r="B706" s="51"/>
      <c r="C706" s="51"/>
      <c r="D706" s="51"/>
      <c r="E706" s="51"/>
      <c r="F706" s="51"/>
      <c r="G706" s="51"/>
      <c r="H706" s="51"/>
      <c r="I706" s="51"/>
      <c r="J706" s="51"/>
      <c r="K706" s="51"/>
      <c r="L706" s="51"/>
      <c r="M706" s="51"/>
      <c r="N706" s="51"/>
      <c r="O706" s="51"/>
    </row>
    <row r="707">
      <c r="A707" s="51"/>
      <c r="B707" s="51"/>
      <c r="C707" s="51"/>
      <c r="D707" s="51"/>
      <c r="E707" s="51"/>
      <c r="F707" s="51"/>
      <c r="G707" s="51"/>
      <c r="H707" s="51"/>
      <c r="I707" s="51"/>
      <c r="J707" s="51"/>
      <c r="K707" s="51"/>
      <c r="L707" s="51"/>
      <c r="M707" s="51"/>
      <c r="N707" s="51"/>
      <c r="O707" s="51"/>
    </row>
    <row r="708">
      <c r="A708" s="51"/>
      <c r="B708" s="51"/>
      <c r="C708" s="51"/>
      <c r="D708" s="51"/>
      <c r="E708" s="51"/>
      <c r="F708" s="51"/>
      <c r="G708" s="51"/>
      <c r="H708" s="51"/>
      <c r="I708" s="51"/>
      <c r="J708" s="51"/>
      <c r="K708" s="51"/>
      <c r="L708" s="51"/>
      <c r="M708" s="51"/>
      <c r="N708" s="51"/>
      <c r="O708" s="51"/>
    </row>
    <row r="709">
      <c r="A709" s="51"/>
      <c r="B709" s="51"/>
      <c r="C709" s="51"/>
      <c r="D709" s="51"/>
      <c r="E709" s="51"/>
      <c r="F709" s="51"/>
      <c r="G709" s="51"/>
      <c r="H709" s="51"/>
      <c r="I709" s="51"/>
      <c r="J709" s="51"/>
      <c r="K709" s="51"/>
      <c r="L709" s="51"/>
      <c r="M709" s="51"/>
      <c r="N709" s="51"/>
      <c r="O709" s="51"/>
    </row>
    <row r="710">
      <c r="A710" s="51"/>
      <c r="B710" s="51"/>
      <c r="C710" s="51"/>
      <c r="D710" s="51"/>
      <c r="E710" s="51"/>
      <c r="F710" s="51"/>
      <c r="G710" s="51"/>
      <c r="H710" s="51"/>
      <c r="I710" s="51"/>
      <c r="J710" s="51"/>
      <c r="K710" s="51"/>
      <c r="L710" s="51"/>
      <c r="M710" s="51"/>
      <c r="N710" s="51"/>
      <c r="O710" s="51"/>
    </row>
    <row r="711">
      <c r="A711" s="51"/>
      <c r="B711" s="51"/>
      <c r="C711" s="51"/>
      <c r="D711" s="51"/>
      <c r="E711" s="51"/>
      <c r="F711" s="51"/>
      <c r="G711" s="51"/>
      <c r="H711" s="51"/>
      <c r="I711" s="51"/>
      <c r="J711" s="51"/>
      <c r="K711" s="51"/>
      <c r="L711" s="51"/>
      <c r="M711" s="51"/>
      <c r="N711" s="51"/>
      <c r="O711" s="51"/>
    </row>
    <row r="712">
      <c r="A712" s="51"/>
      <c r="B712" s="51"/>
      <c r="C712" s="51"/>
      <c r="D712" s="51"/>
      <c r="E712" s="51"/>
      <c r="F712" s="51"/>
      <c r="G712" s="51"/>
      <c r="H712" s="51"/>
      <c r="I712" s="51"/>
      <c r="J712" s="51"/>
      <c r="K712" s="51"/>
      <c r="L712" s="51"/>
      <c r="M712" s="51"/>
      <c r="N712" s="51"/>
      <c r="O712" s="51"/>
    </row>
    <row r="713">
      <c r="A713" s="51"/>
      <c r="B713" s="51"/>
      <c r="C713" s="51"/>
      <c r="D713" s="51"/>
      <c r="E713" s="51"/>
      <c r="F713" s="51"/>
      <c r="G713" s="51"/>
      <c r="H713" s="51"/>
      <c r="I713" s="51"/>
      <c r="J713" s="51"/>
      <c r="K713" s="51"/>
      <c r="L713" s="51"/>
      <c r="M713" s="51"/>
      <c r="N713" s="51"/>
      <c r="O713" s="51"/>
    </row>
    <row r="714">
      <c r="A714" s="51"/>
      <c r="B714" s="51"/>
      <c r="C714" s="51"/>
      <c r="D714" s="51"/>
      <c r="E714" s="51"/>
      <c r="F714" s="51"/>
      <c r="G714" s="51"/>
      <c r="H714" s="51"/>
      <c r="I714" s="51"/>
      <c r="J714" s="51"/>
      <c r="K714" s="51"/>
      <c r="L714" s="51"/>
      <c r="M714" s="51"/>
      <c r="N714" s="51"/>
      <c r="O714" s="51"/>
    </row>
    <row r="715">
      <c r="A715" s="51"/>
      <c r="B715" s="51"/>
      <c r="C715" s="51"/>
      <c r="D715" s="51"/>
      <c r="E715" s="51"/>
      <c r="F715" s="51"/>
      <c r="G715" s="51"/>
      <c r="H715" s="51"/>
      <c r="I715" s="51"/>
      <c r="J715" s="51"/>
      <c r="K715" s="51"/>
      <c r="L715" s="51"/>
      <c r="M715" s="51"/>
      <c r="N715" s="51"/>
      <c r="O715" s="51"/>
    </row>
    <row r="716">
      <c r="A716" s="51"/>
      <c r="B716" s="51"/>
      <c r="C716" s="51"/>
      <c r="D716" s="51"/>
      <c r="E716" s="51"/>
      <c r="F716" s="51"/>
      <c r="G716" s="51"/>
      <c r="H716" s="51"/>
      <c r="I716" s="51"/>
      <c r="J716" s="51"/>
      <c r="K716" s="51"/>
      <c r="L716" s="51"/>
      <c r="M716" s="51"/>
      <c r="N716" s="51"/>
      <c r="O716" s="51"/>
    </row>
    <row r="717">
      <c r="A717" s="51"/>
      <c r="B717" s="51"/>
      <c r="C717" s="51"/>
      <c r="D717" s="51"/>
      <c r="E717" s="51"/>
      <c r="F717" s="51"/>
      <c r="G717" s="51"/>
      <c r="H717" s="51"/>
      <c r="I717" s="51"/>
      <c r="J717" s="51"/>
      <c r="K717" s="51"/>
      <c r="L717" s="51"/>
      <c r="M717" s="51"/>
      <c r="N717" s="51"/>
      <c r="O717" s="51"/>
    </row>
    <row r="718">
      <c r="A718" s="51"/>
      <c r="B718" s="51"/>
      <c r="C718" s="51"/>
      <c r="D718" s="51"/>
      <c r="E718" s="51"/>
      <c r="F718" s="51"/>
      <c r="G718" s="51"/>
      <c r="H718" s="51"/>
      <c r="I718" s="51"/>
      <c r="J718" s="51"/>
      <c r="K718" s="51"/>
      <c r="L718" s="51"/>
      <c r="M718" s="51"/>
      <c r="N718" s="51"/>
      <c r="O718" s="51"/>
    </row>
    <row r="719">
      <c r="A719" s="51"/>
      <c r="B719" s="51"/>
      <c r="C719" s="51"/>
      <c r="D719" s="51"/>
      <c r="E719" s="51"/>
      <c r="F719" s="51"/>
      <c r="G719" s="51"/>
      <c r="H719" s="51"/>
      <c r="I719" s="51"/>
      <c r="J719" s="51"/>
      <c r="K719" s="51"/>
      <c r="L719" s="51"/>
      <c r="M719" s="51"/>
      <c r="N719" s="51"/>
      <c r="O719" s="51"/>
    </row>
    <row r="720">
      <c r="A720" s="51"/>
      <c r="B720" s="51"/>
      <c r="C720" s="51"/>
      <c r="D720" s="51"/>
      <c r="E720" s="51"/>
      <c r="F720" s="51"/>
      <c r="G720" s="51"/>
      <c r="H720" s="51"/>
      <c r="I720" s="51"/>
      <c r="J720" s="51"/>
      <c r="K720" s="51"/>
      <c r="L720" s="51"/>
      <c r="M720" s="51"/>
      <c r="N720" s="51"/>
      <c r="O720" s="51"/>
    </row>
    <row r="721">
      <c r="A721" s="51"/>
      <c r="B721" s="51"/>
      <c r="C721" s="51"/>
      <c r="D721" s="51"/>
      <c r="E721" s="51"/>
      <c r="F721" s="51"/>
      <c r="G721" s="51"/>
      <c r="H721" s="51"/>
      <c r="I721" s="51"/>
      <c r="J721" s="51"/>
      <c r="K721" s="51"/>
      <c r="L721" s="51"/>
      <c r="M721" s="51"/>
      <c r="N721" s="51"/>
      <c r="O721" s="51"/>
    </row>
    <row r="722">
      <c r="A722" s="51"/>
      <c r="B722" s="51"/>
      <c r="C722" s="51"/>
      <c r="D722" s="51"/>
      <c r="E722" s="51"/>
      <c r="F722" s="51"/>
      <c r="G722" s="51"/>
      <c r="H722" s="51"/>
      <c r="I722" s="51"/>
      <c r="J722" s="51"/>
      <c r="K722" s="51"/>
      <c r="L722" s="51"/>
      <c r="M722" s="51"/>
      <c r="N722" s="51"/>
      <c r="O722" s="51"/>
    </row>
    <row r="723">
      <c r="A723" s="51"/>
      <c r="B723" s="51"/>
      <c r="C723" s="51"/>
      <c r="D723" s="51"/>
      <c r="E723" s="51"/>
      <c r="F723" s="51"/>
      <c r="G723" s="51"/>
      <c r="H723" s="51"/>
      <c r="I723" s="51"/>
      <c r="J723" s="51"/>
      <c r="K723" s="51"/>
      <c r="L723" s="51"/>
      <c r="M723" s="51"/>
      <c r="N723" s="51"/>
      <c r="O723" s="51"/>
    </row>
    <row r="724">
      <c r="A724" s="51"/>
      <c r="B724" s="51"/>
      <c r="C724" s="51"/>
      <c r="D724" s="51"/>
      <c r="E724" s="51"/>
      <c r="F724" s="51"/>
      <c r="G724" s="51"/>
      <c r="H724" s="51"/>
      <c r="I724" s="51"/>
      <c r="J724" s="51"/>
      <c r="K724" s="51"/>
      <c r="L724" s="51"/>
      <c r="M724" s="51"/>
      <c r="N724" s="51"/>
      <c r="O724" s="51"/>
    </row>
    <row r="725">
      <c r="A725" s="51"/>
      <c r="B725" s="51"/>
      <c r="C725" s="51"/>
      <c r="D725" s="51"/>
      <c r="E725" s="51"/>
      <c r="F725" s="51"/>
      <c r="G725" s="51"/>
      <c r="H725" s="51"/>
      <c r="I725" s="51"/>
      <c r="J725" s="51"/>
      <c r="K725" s="51"/>
      <c r="L725" s="51"/>
      <c r="M725" s="51"/>
      <c r="N725" s="51"/>
      <c r="O725" s="51"/>
    </row>
    <row r="726">
      <c r="A726" s="51"/>
      <c r="B726" s="51"/>
      <c r="C726" s="51"/>
      <c r="D726" s="51"/>
      <c r="E726" s="51"/>
      <c r="F726" s="51"/>
      <c r="G726" s="51"/>
      <c r="H726" s="51"/>
      <c r="I726" s="51"/>
      <c r="J726" s="51"/>
      <c r="K726" s="51"/>
      <c r="L726" s="51"/>
      <c r="M726" s="51"/>
      <c r="N726" s="51"/>
      <c r="O726" s="51"/>
    </row>
    <row r="727">
      <c r="A727" s="51"/>
      <c r="B727" s="51"/>
      <c r="C727" s="51"/>
      <c r="D727" s="51"/>
      <c r="E727" s="51"/>
      <c r="F727" s="51"/>
      <c r="G727" s="51"/>
      <c r="H727" s="51"/>
      <c r="I727" s="51"/>
      <c r="J727" s="51"/>
      <c r="K727" s="51"/>
      <c r="L727" s="51"/>
      <c r="M727" s="51"/>
      <c r="N727" s="51"/>
      <c r="O727" s="51"/>
    </row>
    <row r="728">
      <c r="A728" s="51"/>
      <c r="B728" s="51"/>
      <c r="C728" s="51"/>
      <c r="D728" s="51"/>
      <c r="E728" s="51"/>
      <c r="F728" s="51"/>
      <c r="G728" s="51"/>
      <c r="H728" s="51"/>
      <c r="I728" s="51"/>
      <c r="J728" s="51"/>
      <c r="K728" s="51"/>
      <c r="L728" s="51"/>
      <c r="M728" s="51"/>
      <c r="N728" s="51"/>
      <c r="O728" s="51"/>
    </row>
    <row r="729">
      <c r="A729" s="51"/>
      <c r="B729" s="51"/>
      <c r="C729" s="51"/>
      <c r="D729" s="51"/>
      <c r="E729" s="51"/>
      <c r="F729" s="51"/>
      <c r="G729" s="51"/>
      <c r="H729" s="51"/>
      <c r="I729" s="51"/>
      <c r="J729" s="51"/>
      <c r="K729" s="51"/>
      <c r="L729" s="51"/>
      <c r="M729" s="51"/>
      <c r="N729" s="51"/>
      <c r="O729" s="51"/>
    </row>
    <row r="730">
      <c r="A730" s="51"/>
      <c r="B730" s="51"/>
      <c r="C730" s="51"/>
      <c r="D730" s="51"/>
      <c r="E730" s="51"/>
      <c r="F730" s="51"/>
      <c r="G730" s="51"/>
      <c r="H730" s="51"/>
      <c r="I730" s="51"/>
      <c r="J730" s="51"/>
      <c r="K730" s="51"/>
      <c r="L730" s="51"/>
      <c r="M730" s="51"/>
      <c r="N730" s="51"/>
      <c r="O730" s="51"/>
    </row>
    <row r="731">
      <c r="A731" s="51"/>
      <c r="B731" s="51"/>
      <c r="C731" s="51"/>
      <c r="D731" s="51"/>
      <c r="E731" s="51"/>
      <c r="F731" s="51"/>
      <c r="G731" s="51"/>
      <c r="H731" s="51"/>
      <c r="I731" s="51"/>
      <c r="J731" s="51"/>
      <c r="K731" s="51"/>
      <c r="L731" s="51"/>
      <c r="M731" s="51"/>
      <c r="N731" s="51"/>
      <c r="O731" s="51"/>
    </row>
    <row r="732">
      <c r="A732" s="51"/>
      <c r="B732" s="51"/>
      <c r="C732" s="51"/>
      <c r="D732" s="51"/>
      <c r="E732" s="51"/>
      <c r="F732" s="51"/>
      <c r="G732" s="51"/>
      <c r="H732" s="51"/>
      <c r="I732" s="51"/>
      <c r="J732" s="51"/>
      <c r="K732" s="51"/>
      <c r="L732" s="51"/>
      <c r="M732" s="51"/>
      <c r="N732" s="51"/>
      <c r="O732" s="51"/>
    </row>
    <row r="733">
      <c r="A733" s="51"/>
      <c r="B733" s="51"/>
      <c r="C733" s="51"/>
      <c r="D733" s="51"/>
      <c r="E733" s="51"/>
      <c r="F733" s="51"/>
      <c r="G733" s="51"/>
      <c r="H733" s="51"/>
      <c r="I733" s="51"/>
      <c r="J733" s="51"/>
      <c r="K733" s="51"/>
      <c r="L733" s="51"/>
      <c r="M733" s="51"/>
      <c r="N733" s="51"/>
      <c r="O733" s="51"/>
    </row>
    <row r="734">
      <c r="A734" s="51"/>
      <c r="B734" s="51"/>
      <c r="C734" s="51"/>
      <c r="D734" s="51"/>
      <c r="E734" s="51"/>
      <c r="F734" s="51"/>
      <c r="G734" s="51"/>
      <c r="H734" s="51"/>
      <c r="I734" s="51"/>
      <c r="J734" s="51"/>
      <c r="K734" s="51"/>
      <c r="L734" s="51"/>
      <c r="M734" s="51"/>
      <c r="N734" s="51"/>
      <c r="O734" s="51"/>
    </row>
    <row r="735">
      <c r="A735" s="51"/>
      <c r="B735" s="51"/>
      <c r="C735" s="51"/>
      <c r="D735" s="51"/>
      <c r="E735" s="51"/>
      <c r="F735" s="51"/>
      <c r="G735" s="51"/>
      <c r="H735" s="51"/>
      <c r="I735" s="51"/>
      <c r="J735" s="51"/>
      <c r="K735" s="51"/>
      <c r="L735" s="51"/>
      <c r="M735" s="51"/>
      <c r="N735" s="51"/>
      <c r="O735" s="51"/>
    </row>
    <row r="736">
      <c r="A736" s="51"/>
      <c r="B736" s="51"/>
      <c r="C736" s="51"/>
      <c r="D736" s="51"/>
      <c r="E736" s="51"/>
      <c r="F736" s="51"/>
      <c r="G736" s="51"/>
      <c r="H736" s="51"/>
      <c r="I736" s="51"/>
      <c r="J736" s="51"/>
      <c r="K736" s="51"/>
      <c r="L736" s="51"/>
      <c r="M736" s="51"/>
      <c r="N736" s="51"/>
      <c r="O736" s="51"/>
    </row>
    <row r="737">
      <c r="A737" s="51"/>
      <c r="B737" s="51"/>
      <c r="C737" s="51"/>
      <c r="D737" s="51"/>
      <c r="E737" s="51"/>
      <c r="F737" s="51"/>
      <c r="G737" s="51"/>
      <c r="H737" s="51"/>
      <c r="I737" s="51"/>
      <c r="J737" s="51"/>
      <c r="K737" s="51"/>
      <c r="L737" s="51"/>
      <c r="M737" s="51"/>
      <c r="N737" s="51"/>
      <c r="O737" s="51"/>
    </row>
    <row r="738">
      <c r="A738" s="51"/>
      <c r="B738" s="51"/>
      <c r="C738" s="51"/>
      <c r="D738" s="51"/>
      <c r="E738" s="51"/>
      <c r="F738" s="51"/>
      <c r="G738" s="51"/>
      <c r="H738" s="51"/>
      <c r="I738" s="51"/>
      <c r="J738" s="51"/>
      <c r="K738" s="51"/>
      <c r="L738" s="51"/>
      <c r="M738" s="51"/>
      <c r="N738" s="51"/>
      <c r="O738" s="51"/>
    </row>
    <row r="739">
      <c r="A739" s="51"/>
      <c r="B739" s="51"/>
      <c r="C739" s="51"/>
      <c r="D739" s="51"/>
      <c r="E739" s="51"/>
      <c r="F739" s="51"/>
      <c r="G739" s="51"/>
      <c r="H739" s="51"/>
      <c r="I739" s="51"/>
      <c r="J739" s="51"/>
      <c r="K739" s="51"/>
      <c r="L739" s="51"/>
      <c r="M739" s="51"/>
      <c r="N739" s="51"/>
      <c r="O739" s="51"/>
    </row>
    <row r="740">
      <c r="A740" s="51"/>
      <c r="B740" s="51"/>
      <c r="C740" s="51"/>
      <c r="D740" s="51"/>
      <c r="E740" s="51"/>
      <c r="F740" s="51"/>
      <c r="G740" s="51"/>
      <c r="H740" s="51"/>
      <c r="I740" s="51"/>
      <c r="J740" s="51"/>
      <c r="K740" s="51"/>
      <c r="L740" s="51"/>
      <c r="M740" s="51"/>
      <c r="N740" s="51"/>
      <c r="O740" s="51"/>
    </row>
    <row r="741">
      <c r="A741" s="51"/>
      <c r="B741" s="51"/>
      <c r="C741" s="51"/>
      <c r="D741" s="51"/>
      <c r="E741" s="51"/>
      <c r="F741" s="51"/>
      <c r="G741" s="51"/>
      <c r="H741" s="51"/>
      <c r="I741" s="51"/>
      <c r="J741" s="51"/>
      <c r="K741" s="51"/>
      <c r="L741" s="51"/>
      <c r="M741" s="51"/>
      <c r="N741" s="51"/>
      <c r="O741" s="51"/>
    </row>
    <row r="742">
      <c r="A742" s="51"/>
      <c r="B742" s="51"/>
      <c r="C742" s="51"/>
      <c r="D742" s="51"/>
      <c r="E742" s="51"/>
      <c r="F742" s="51"/>
      <c r="G742" s="51"/>
      <c r="H742" s="51"/>
      <c r="I742" s="51"/>
      <c r="J742" s="51"/>
      <c r="K742" s="51"/>
      <c r="L742" s="51"/>
      <c r="M742" s="51"/>
      <c r="N742" s="51"/>
      <c r="O742" s="51"/>
    </row>
    <row r="743">
      <c r="A743" s="51"/>
      <c r="B743" s="51"/>
      <c r="C743" s="51"/>
      <c r="D743" s="51"/>
      <c r="E743" s="51"/>
      <c r="F743" s="51"/>
      <c r="G743" s="51"/>
      <c r="H743" s="51"/>
      <c r="I743" s="51"/>
      <c r="J743" s="51"/>
      <c r="K743" s="51"/>
      <c r="L743" s="51"/>
      <c r="M743" s="51"/>
      <c r="N743" s="51"/>
      <c r="O743" s="51"/>
    </row>
    <row r="744">
      <c r="A744" s="51"/>
      <c r="B744" s="51"/>
      <c r="C744" s="51"/>
      <c r="D744" s="51"/>
      <c r="E744" s="51"/>
      <c r="F744" s="51"/>
      <c r="G744" s="51"/>
      <c r="H744" s="51"/>
      <c r="I744" s="51"/>
      <c r="J744" s="51"/>
      <c r="K744" s="51"/>
      <c r="L744" s="51"/>
      <c r="M744" s="51"/>
      <c r="N744" s="51"/>
      <c r="O744" s="51"/>
    </row>
    <row r="745">
      <c r="A745" s="51"/>
      <c r="B745" s="51"/>
      <c r="C745" s="51"/>
      <c r="D745" s="51"/>
      <c r="E745" s="51"/>
      <c r="F745" s="51"/>
      <c r="G745" s="51"/>
      <c r="H745" s="51"/>
      <c r="I745" s="51"/>
      <c r="J745" s="51"/>
      <c r="K745" s="51"/>
      <c r="L745" s="51"/>
      <c r="M745" s="51"/>
      <c r="N745" s="51"/>
      <c r="O745" s="51"/>
    </row>
    <row r="746">
      <c r="A746" s="51"/>
      <c r="B746" s="51"/>
      <c r="C746" s="51"/>
      <c r="D746" s="51"/>
      <c r="E746" s="51"/>
      <c r="F746" s="51"/>
      <c r="G746" s="51"/>
      <c r="H746" s="51"/>
      <c r="I746" s="51"/>
      <c r="J746" s="51"/>
      <c r="K746" s="51"/>
      <c r="L746" s="51"/>
      <c r="M746" s="51"/>
      <c r="N746" s="51"/>
      <c r="O746" s="51"/>
    </row>
    <row r="747">
      <c r="A747" s="51"/>
      <c r="B747" s="51"/>
      <c r="C747" s="51"/>
      <c r="D747" s="51"/>
      <c r="E747" s="51"/>
      <c r="F747" s="51"/>
      <c r="G747" s="51"/>
      <c r="H747" s="51"/>
      <c r="I747" s="51"/>
      <c r="J747" s="51"/>
      <c r="K747" s="51"/>
      <c r="L747" s="51"/>
      <c r="M747" s="51"/>
      <c r="N747" s="51"/>
      <c r="O747" s="51"/>
    </row>
    <row r="748">
      <c r="A748" s="51"/>
      <c r="B748" s="51"/>
      <c r="C748" s="51"/>
      <c r="D748" s="51"/>
      <c r="E748" s="51"/>
      <c r="F748" s="51"/>
      <c r="G748" s="51"/>
      <c r="H748" s="51"/>
      <c r="I748" s="51"/>
      <c r="J748" s="51"/>
      <c r="K748" s="51"/>
      <c r="L748" s="51"/>
      <c r="M748" s="51"/>
      <c r="N748" s="51"/>
      <c r="O748" s="51"/>
    </row>
    <row r="749">
      <c r="A749" s="51"/>
      <c r="B749" s="51"/>
      <c r="C749" s="51"/>
      <c r="D749" s="51"/>
      <c r="E749" s="51"/>
      <c r="F749" s="51"/>
      <c r="G749" s="51"/>
      <c r="H749" s="51"/>
      <c r="I749" s="51"/>
      <c r="J749" s="51"/>
      <c r="K749" s="51"/>
      <c r="L749" s="51"/>
      <c r="M749" s="51"/>
      <c r="N749" s="51"/>
      <c r="O749" s="51"/>
    </row>
    <row r="750">
      <c r="A750" s="51"/>
      <c r="B750" s="51"/>
      <c r="C750" s="51"/>
      <c r="D750" s="51"/>
      <c r="E750" s="51"/>
      <c r="F750" s="51"/>
      <c r="G750" s="51"/>
      <c r="H750" s="51"/>
      <c r="I750" s="51"/>
      <c r="J750" s="51"/>
      <c r="K750" s="51"/>
      <c r="L750" s="51"/>
      <c r="M750" s="51"/>
      <c r="N750" s="51"/>
      <c r="O750" s="51"/>
    </row>
    <row r="751">
      <c r="A751" s="51"/>
      <c r="B751" s="51"/>
      <c r="C751" s="51"/>
      <c r="D751" s="51"/>
      <c r="E751" s="51"/>
      <c r="F751" s="51"/>
      <c r="G751" s="51"/>
      <c r="H751" s="51"/>
      <c r="I751" s="51"/>
      <c r="J751" s="51"/>
      <c r="K751" s="51"/>
      <c r="L751" s="51"/>
      <c r="M751" s="51"/>
      <c r="N751" s="51"/>
      <c r="O751" s="51"/>
    </row>
    <row r="752">
      <c r="A752" s="51"/>
      <c r="B752" s="51"/>
      <c r="C752" s="51"/>
      <c r="D752" s="51"/>
      <c r="E752" s="51"/>
      <c r="F752" s="51"/>
      <c r="G752" s="51"/>
      <c r="H752" s="51"/>
      <c r="I752" s="51"/>
      <c r="J752" s="51"/>
      <c r="K752" s="51"/>
      <c r="L752" s="51"/>
      <c r="M752" s="51"/>
      <c r="N752" s="51"/>
      <c r="O752" s="51"/>
    </row>
    <row r="753">
      <c r="A753" s="51"/>
      <c r="B753" s="51"/>
      <c r="C753" s="51"/>
      <c r="D753" s="51"/>
      <c r="E753" s="51"/>
      <c r="F753" s="51"/>
      <c r="G753" s="51"/>
      <c r="H753" s="51"/>
      <c r="I753" s="51"/>
      <c r="J753" s="51"/>
      <c r="K753" s="51"/>
      <c r="L753" s="51"/>
      <c r="M753" s="51"/>
      <c r="N753" s="51"/>
      <c r="O753" s="51"/>
    </row>
    <row r="754">
      <c r="A754" s="51"/>
      <c r="B754" s="51"/>
      <c r="C754" s="51"/>
      <c r="D754" s="51"/>
      <c r="E754" s="51"/>
      <c r="F754" s="51"/>
      <c r="G754" s="51"/>
      <c r="H754" s="51"/>
      <c r="I754" s="51"/>
      <c r="J754" s="51"/>
      <c r="K754" s="51"/>
      <c r="L754" s="51"/>
      <c r="M754" s="51"/>
      <c r="N754" s="51"/>
      <c r="O754" s="51"/>
    </row>
    <row r="755">
      <c r="A755" s="51"/>
      <c r="B755" s="51"/>
      <c r="C755" s="51"/>
      <c r="D755" s="51"/>
      <c r="E755" s="51"/>
      <c r="F755" s="51"/>
      <c r="G755" s="51"/>
      <c r="H755" s="51"/>
      <c r="I755" s="51"/>
      <c r="J755" s="51"/>
      <c r="K755" s="51"/>
      <c r="L755" s="51"/>
      <c r="M755" s="51"/>
      <c r="N755" s="51"/>
      <c r="O755" s="51"/>
    </row>
    <row r="756">
      <c r="A756" s="51"/>
      <c r="B756" s="51"/>
      <c r="C756" s="51"/>
      <c r="D756" s="51"/>
      <c r="E756" s="51"/>
      <c r="F756" s="51"/>
      <c r="G756" s="51"/>
      <c r="H756" s="51"/>
      <c r="I756" s="51"/>
      <c r="J756" s="51"/>
      <c r="K756" s="51"/>
      <c r="L756" s="51"/>
      <c r="M756" s="51"/>
      <c r="N756" s="51"/>
      <c r="O756" s="51"/>
    </row>
    <row r="757">
      <c r="A757" s="51"/>
      <c r="B757" s="51"/>
      <c r="C757" s="51"/>
      <c r="D757" s="51"/>
      <c r="E757" s="51"/>
      <c r="F757" s="51"/>
      <c r="G757" s="51"/>
      <c r="H757" s="51"/>
      <c r="I757" s="51"/>
      <c r="J757" s="51"/>
      <c r="K757" s="51"/>
      <c r="L757" s="51"/>
      <c r="M757" s="51"/>
      <c r="N757" s="51"/>
      <c r="O757" s="51"/>
    </row>
    <row r="758">
      <c r="A758" s="51"/>
      <c r="B758" s="51"/>
      <c r="C758" s="51"/>
      <c r="D758" s="51"/>
      <c r="E758" s="51"/>
      <c r="F758" s="51"/>
      <c r="G758" s="51"/>
      <c r="H758" s="51"/>
      <c r="I758" s="51"/>
      <c r="J758" s="51"/>
      <c r="K758" s="51"/>
      <c r="L758" s="51"/>
      <c r="M758" s="51"/>
      <c r="N758" s="51"/>
      <c r="O758" s="51"/>
    </row>
    <row r="759">
      <c r="A759" s="51"/>
      <c r="B759" s="51"/>
      <c r="C759" s="51"/>
      <c r="D759" s="51"/>
      <c r="E759" s="51"/>
      <c r="F759" s="51"/>
      <c r="G759" s="51"/>
      <c r="H759" s="51"/>
      <c r="I759" s="51"/>
      <c r="J759" s="51"/>
      <c r="K759" s="51"/>
      <c r="L759" s="51"/>
      <c r="M759" s="51"/>
      <c r="N759" s="51"/>
      <c r="O759" s="51"/>
    </row>
    <row r="760">
      <c r="A760" s="51"/>
      <c r="B760" s="51"/>
      <c r="C760" s="51"/>
      <c r="D760" s="51"/>
      <c r="E760" s="51"/>
      <c r="F760" s="51"/>
      <c r="G760" s="51"/>
      <c r="H760" s="51"/>
      <c r="I760" s="51"/>
      <c r="J760" s="51"/>
      <c r="K760" s="51"/>
      <c r="L760" s="51"/>
      <c r="M760" s="51"/>
      <c r="N760" s="51"/>
      <c r="O760" s="51"/>
    </row>
    <row r="761">
      <c r="A761" s="51"/>
      <c r="B761" s="51"/>
      <c r="C761" s="51"/>
      <c r="D761" s="51"/>
      <c r="E761" s="51"/>
      <c r="F761" s="51"/>
      <c r="G761" s="51"/>
      <c r="H761" s="51"/>
      <c r="I761" s="51"/>
      <c r="J761" s="51"/>
      <c r="K761" s="51"/>
      <c r="L761" s="51"/>
      <c r="M761" s="51"/>
      <c r="N761" s="51"/>
      <c r="O761" s="51"/>
    </row>
    <row r="762">
      <c r="A762" s="51"/>
      <c r="B762" s="51"/>
      <c r="C762" s="51"/>
      <c r="D762" s="51"/>
      <c r="E762" s="51"/>
      <c r="F762" s="51"/>
      <c r="G762" s="51"/>
      <c r="H762" s="51"/>
      <c r="I762" s="51"/>
      <c r="J762" s="51"/>
      <c r="K762" s="51"/>
      <c r="L762" s="51"/>
      <c r="M762" s="51"/>
      <c r="N762" s="51"/>
      <c r="O762" s="51"/>
    </row>
    <row r="763">
      <c r="A763" s="51"/>
      <c r="B763" s="51"/>
      <c r="C763" s="51"/>
      <c r="D763" s="51"/>
      <c r="E763" s="51"/>
      <c r="F763" s="51"/>
      <c r="G763" s="51"/>
      <c r="H763" s="51"/>
      <c r="I763" s="51"/>
      <c r="J763" s="51"/>
      <c r="K763" s="51"/>
      <c r="L763" s="51"/>
      <c r="M763" s="51"/>
      <c r="N763" s="51"/>
      <c r="O763" s="51"/>
    </row>
    <row r="764">
      <c r="A764" s="51"/>
      <c r="B764" s="51"/>
      <c r="C764" s="51"/>
      <c r="D764" s="51"/>
      <c r="E764" s="51"/>
      <c r="F764" s="51"/>
      <c r="G764" s="51"/>
      <c r="H764" s="51"/>
      <c r="I764" s="51"/>
      <c r="J764" s="51"/>
      <c r="K764" s="51"/>
      <c r="L764" s="51"/>
      <c r="M764" s="51"/>
      <c r="N764" s="51"/>
      <c r="O764" s="51"/>
    </row>
    <row r="765">
      <c r="A765" s="51"/>
      <c r="B765" s="51"/>
      <c r="C765" s="51"/>
      <c r="D765" s="51"/>
      <c r="E765" s="51"/>
      <c r="F765" s="51"/>
      <c r="G765" s="51"/>
      <c r="H765" s="51"/>
      <c r="I765" s="51"/>
      <c r="J765" s="51"/>
      <c r="K765" s="51"/>
      <c r="L765" s="51"/>
      <c r="M765" s="51"/>
      <c r="N765" s="51"/>
      <c r="O765" s="51"/>
    </row>
    <row r="766">
      <c r="A766" s="51"/>
      <c r="B766" s="51"/>
      <c r="C766" s="51"/>
      <c r="D766" s="51"/>
      <c r="E766" s="51"/>
      <c r="F766" s="51"/>
      <c r="G766" s="51"/>
      <c r="H766" s="51"/>
      <c r="I766" s="51"/>
      <c r="J766" s="51"/>
      <c r="K766" s="51"/>
      <c r="L766" s="51"/>
      <c r="M766" s="51"/>
      <c r="N766" s="51"/>
      <c r="O766" s="51"/>
    </row>
    <row r="767">
      <c r="A767" s="51"/>
      <c r="B767" s="51"/>
      <c r="C767" s="51"/>
      <c r="D767" s="51"/>
      <c r="E767" s="51"/>
      <c r="F767" s="51"/>
      <c r="G767" s="51"/>
      <c r="H767" s="51"/>
      <c r="I767" s="51"/>
      <c r="J767" s="51"/>
      <c r="K767" s="51"/>
      <c r="L767" s="51"/>
      <c r="M767" s="51"/>
      <c r="N767" s="51"/>
      <c r="O767" s="51"/>
    </row>
    <row r="768">
      <c r="A768" s="51"/>
      <c r="B768" s="51"/>
      <c r="C768" s="51"/>
      <c r="D768" s="51"/>
      <c r="E768" s="51"/>
      <c r="F768" s="51"/>
      <c r="G768" s="51"/>
      <c r="H768" s="51"/>
      <c r="I768" s="51"/>
      <c r="J768" s="51"/>
      <c r="K768" s="51"/>
      <c r="L768" s="51"/>
      <c r="M768" s="51"/>
      <c r="N768" s="51"/>
      <c r="O768" s="51"/>
    </row>
    <row r="769">
      <c r="A769" s="51"/>
      <c r="B769" s="51"/>
      <c r="C769" s="51"/>
      <c r="D769" s="51"/>
      <c r="E769" s="51"/>
      <c r="F769" s="51"/>
      <c r="G769" s="51"/>
      <c r="H769" s="51"/>
      <c r="I769" s="51"/>
      <c r="J769" s="51"/>
      <c r="K769" s="51"/>
      <c r="L769" s="51"/>
      <c r="M769" s="51"/>
      <c r="N769" s="51"/>
      <c r="O769" s="51"/>
    </row>
    <row r="770">
      <c r="A770" s="51"/>
      <c r="B770" s="51"/>
      <c r="C770" s="51"/>
      <c r="D770" s="51"/>
      <c r="E770" s="51"/>
      <c r="F770" s="51"/>
      <c r="G770" s="51"/>
      <c r="H770" s="51"/>
      <c r="I770" s="51"/>
      <c r="J770" s="51"/>
      <c r="K770" s="51"/>
      <c r="L770" s="51"/>
      <c r="M770" s="51"/>
      <c r="N770" s="51"/>
      <c r="O770" s="51"/>
    </row>
    <row r="771">
      <c r="A771" s="51"/>
      <c r="B771" s="51"/>
      <c r="C771" s="51"/>
      <c r="D771" s="51"/>
      <c r="E771" s="51"/>
      <c r="F771" s="51"/>
      <c r="G771" s="51"/>
      <c r="H771" s="51"/>
      <c r="I771" s="51"/>
      <c r="J771" s="51"/>
      <c r="K771" s="51"/>
      <c r="L771" s="51"/>
      <c r="M771" s="51"/>
      <c r="N771" s="51"/>
      <c r="O771" s="51"/>
    </row>
    <row r="772">
      <c r="A772" s="51"/>
      <c r="B772" s="51"/>
      <c r="C772" s="51"/>
      <c r="D772" s="51"/>
      <c r="E772" s="51"/>
      <c r="F772" s="51"/>
      <c r="G772" s="51"/>
      <c r="H772" s="51"/>
      <c r="I772" s="51"/>
      <c r="J772" s="51"/>
      <c r="K772" s="51"/>
      <c r="L772" s="51"/>
      <c r="M772" s="51"/>
      <c r="N772" s="51"/>
      <c r="O772" s="51"/>
    </row>
    <row r="773">
      <c r="A773" s="51"/>
      <c r="B773" s="51"/>
      <c r="C773" s="51"/>
      <c r="D773" s="51"/>
      <c r="E773" s="51"/>
      <c r="F773" s="51"/>
      <c r="G773" s="51"/>
      <c r="H773" s="51"/>
      <c r="I773" s="51"/>
      <c r="J773" s="51"/>
      <c r="K773" s="51"/>
      <c r="L773" s="51"/>
      <c r="M773" s="51"/>
      <c r="N773" s="51"/>
      <c r="O773" s="51"/>
    </row>
    <row r="774">
      <c r="A774" s="51"/>
      <c r="B774" s="51"/>
      <c r="C774" s="51"/>
      <c r="D774" s="51"/>
      <c r="E774" s="51"/>
      <c r="F774" s="51"/>
      <c r="G774" s="51"/>
      <c r="H774" s="51"/>
      <c r="I774" s="51"/>
      <c r="J774" s="51"/>
      <c r="K774" s="51"/>
      <c r="L774" s="51"/>
      <c r="M774" s="51"/>
      <c r="N774" s="51"/>
      <c r="O774" s="51"/>
    </row>
    <row r="775">
      <c r="A775" s="51"/>
      <c r="B775" s="51"/>
      <c r="C775" s="51"/>
      <c r="D775" s="51"/>
      <c r="E775" s="51"/>
      <c r="F775" s="51"/>
      <c r="G775" s="51"/>
      <c r="H775" s="51"/>
      <c r="I775" s="51"/>
      <c r="J775" s="51"/>
      <c r="K775" s="51"/>
      <c r="L775" s="51"/>
      <c r="M775" s="51"/>
      <c r="N775" s="51"/>
      <c r="O775" s="51"/>
    </row>
    <row r="776">
      <c r="A776" s="51"/>
      <c r="B776" s="51"/>
      <c r="C776" s="51"/>
      <c r="D776" s="51"/>
      <c r="E776" s="51"/>
      <c r="F776" s="51"/>
      <c r="G776" s="51"/>
      <c r="H776" s="51"/>
      <c r="I776" s="51"/>
      <c r="J776" s="51"/>
      <c r="K776" s="51"/>
      <c r="L776" s="51"/>
      <c r="M776" s="51"/>
      <c r="N776" s="51"/>
      <c r="O776" s="51"/>
    </row>
    <row r="777">
      <c r="A777" s="51"/>
      <c r="B777" s="51"/>
      <c r="C777" s="51"/>
      <c r="D777" s="51"/>
      <c r="E777" s="51"/>
      <c r="F777" s="51"/>
      <c r="G777" s="51"/>
      <c r="H777" s="51"/>
      <c r="I777" s="51"/>
      <c r="J777" s="51"/>
      <c r="K777" s="51"/>
      <c r="L777" s="51"/>
      <c r="M777" s="51"/>
      <c r="N777" s="51"/>
      <c r="O777" s="51"/>
    </row>
    <row r="778">
      <c r="A778" s="51"/>
      <c r="B778" s="51"/>
      <c r="C778" s="51"/>
      <c r="D778" s="51"/>
      <c r="E778" s="51"/>
      <c r="F778" s="51"/>
      <c r="G778" s="51"/>
      <c r="H778" s="51"/>
      <c r="I778" s="51"/>
      <c r="J778" s="51"/>
      <c r="K778" s="51"/>
      <c r="L778" s="51"/>
      <c r="M778" s="51"/>
      <c r="N778" s="51"/>
      <c r="O778" s="51"/>
    </row>
    <row r="779">
      <c r="A779" s="51"/>
      <c r="B779" s="51"/>
      <c r="C779" s="51"/>
      <c r="D779" s="51"/>
      <c r="E779" s="51"/>
      <c r="F779" s="51"/>
      <c r="G779" s="51"/>
      <c r="H779" s="51"/>
      <c r="I779" s="51"/>
      <c r="J779" s="51"/>
      <c r="K779" s="51"/>
      <c r="L779" s="51"/>
      <c r="M779" s="51"/>
      <c r="N779" s="51"/>
      <c r="O779" s="51"/>
    </row>
    <row r="780">
      <c r="A780" s="51"/>
      <c r="B780" s="51"/>
      <c r="C780" s="51"/>
      <c r="D780" s="51"/>
      <c r="E780" s="51"/>
      <c r="F780" s="51"/>
      <c r="G780" s="51"/>
      <c r="H780" s="51"/>
      <c r="I780" s="51"/>
      <c r="J780" s="51"/>
      <c r="K780" s="51"/>
      <c r="L780" s="51"/>
      <c r="M780" s="51"/>
      <c r="N780" s="51"/>
      <c r="O780" s="51"/>
    </row>
    <row r="781">
      <c r="A781" s="51"/>
      <c r="B781" s="51"/>
      <c r="C781" s="51"/>
      <c r="D781" s="51"/>
      <c r="E781" s="51"/>
      <c r="F781" s="51"/>
      <c r="G781" s="51"/>
      <c r="H781" s="51"/>
      <c r="I781" s="51"/>
      <c r="J781" s="51"/>
      <c r="K781" s="51"/>
      <c r="L781" s="51"/>
      <c r="M781" s="51"/>
      <c r="N781" s="51"/>
      <c r="O781" s="51"/>
    </row>
    <row r="782">
      <c r="A782" s="51"/>
      <c r="B782" s="51"/>
      <c r="C782" s="51"/>
      <c r="D782" s="51"/>
      <c r="E782" s="51"/>
      <c r="F782" s="51"/>
      <c r="G782" s="51"/>
      <c r="H782" s="51"/>
      <c r="I782" s="51"/>
      <c r="J782" s="51"/>
      <c r="K782" s="51"/>
      <c r="L782" s="51"/>
      <c r="M782" s="51"/>
      <c r="N782" s="51"/>
      <c r="O782" s="51"/>
    </row>
    <row r="783">
      <c r="A783" s="51"/>
      <c r="B783" s="51"/>
      <c r="C783" s="51"/>
      <c r="D783" s="51"/>
      <c r="E783" s="51"/>
      <c r="F783" s="51"/>
      <c r="G783" s="51"/>
      <c r="H783" s="51"/>
      <c r="I783" s="51"/>
      <c r="J783" s="51"/>
      <c r="K783" s="51"/>
      <c r="L783" s="51"/>
      <c r="M783" s="51"/>
      <c r="N783" s="51"/>
      <c r="O783" s="51"/>
    </row>
    <row r="784">
      <c r="A784" s="51"/>
      <c r="B784" s="51"/>
      <c r="C784" s="51"/>
      <c r="D784" s="51"/>
      <c r="E784" s="51"/>
      <c r="F784" s="51"/>
      <c r="G784" s="51"/>
      <c r="H784" s="51"/>
      <c r="I784" s="51"/>
      <c r="J784" s="51"/>
      <c r="K784" s="51"/>
      <c r="L784" s="51"/>
      <c r="M784" s="51"/>
      <c r="N784" s="51"/>
      <c r="O784" s="51"/>
    </row>
    <row r="785">
      <c r="A785" s="51"/>
      <c r="B785" s="51"/>
      <c r="C785" s="51"/>
      <c r="D785" s="51"/>
      <c r="E785" s="51"/>
      <c r="F785" s="51"/>
      <c r="G785" s="51"/>
      <c r="H785" s="51"/>
      <c r="I785" s="51"/>
      <c r="J785" s="51"/>
      <c r="K785" s="51"/>
      <c r="L785" s="51"/>
      <c r="M785" s="51"/>
      <c r="N785" s="51"/>
      <c r="O785" s="51"/>
    </row>
    <row r="786">
      <c r="A786" s="51"/>
      <c r="B786" s="51"/>
      <c r="C786" s="51"/>
      <c r="D786" s="51"/>
      <c r="E786" s="51"/>
      <c r="F786" s="51"/>
      <c r="G786" s="51"/>
      <c r="H786" s="51"/>
      <c r="I786" s="51"/>
      <c r="J786" s="51"/>
      <c r="K786" s="51"/>
      <c r="L786" s="51"/>
      <c r="M786" s="51"/>
      <c r="N786" s="51"/>
      <c r="O786" s="51"/>
    </row>
    <row r="787">
      <c r="A787" s="51"/>
      <c r="B787" s="51"/>
      <c r="C787" s="51"/>
      <c r="D787" s="51"/>
      <c r="E787" s="51"/>
      <c r="F787" s="51"/>
      <c r="G787" s="51"/>
      <c r="H787" s="51"/>
      <c r="I787" s="51"/>
      <c r="J787" s="51"/>
      <c r="K787" s="51"/>
      <c r="L787" s="51"/>
      <c r="M787" s="51"/>
      <c r="N787" s="51"/>
      <c r="O787" s="51"/>
    </row>
    <row r="788">
      <c r="A788" s="51"/>
      <c r="B788" s="51"/>
      <c r="C788" s="51"/>
      <c r="D788" s="51"/>
      <c r="E788" s="51"/>
      <c r="F788" s="51"/>
      <c r="G788" s="51"/>
      <c r="H788" s="51"/>
      <c r="I788" s="51"/>
      <c r="J788" s="51"/>
      <c r="K788" s="51"/>
      <c r="L788" s="51"/>
      <c r="M788" s="51"/>
      <c r="N788" s="51"/>
      <c r="O788" s="51"/>
    </row>
    <row r="789">
      <c r="A789" s="51"/>
      <c r="B789" s="51"/>
      <c r="C789" s="51"/>
      <c r="D789" s="51"/>
      <c r="E789" s="51"/>
      <c r="F789" s="51"/>
      <c r="G789" s="51"/>
      <c r="H789" s="51"/>
      <c r="I789" s="51"/>
      <c r="J789" s="51"/>
      <c r="K789" s="51"/>
      <c r="L789" s="51"/>
      <c r="M789" s="51"/>
      <c r="N789" s="51"/>
      <c r="O789" s="51"/>
    </row>
    <row r="790">
      <c r="A790" s="51"/>
      <c r="B790" s="51"/>
      <c r="C790" s="51"/>
      <c r="D790" s="51"/>
      <c r="E790" s="51"/>
      <c r="F790" s="51"/>
      <c r="G790" s="51"/>
      <c r="H790" s="51"/>
      <c r="I790" s="51"/>
      <c r="J790" s="51"/>
      <c r="K790" s="51"/>
      <c r="L790" s="51"/>
      <c r="M790" s="51"/>
      <c r="N790" s="51"/>
      <c r="O790" s="51"/>
    </row>
    <row r="791">
      <c r="A791" s="51"/>
      <c r="B791" s="51"/>
      <c r="C791" s="51"/>
      <c r="D791" s="51"/>
      <c r="E791" s="51"/>
      <c r="F791" s="51"/>
      <c r="G791" s="51"/>
      <c r="H791" s="51"/>
      <c r="I791" s="51"/>
      <c r="J791" s="51"/>
      <c r="K791" s="51"/>
      <c r="L791" s="51"/>
      <c r="M791" s="51"/>
      <c r="N791" s="51"/>
      <c r="O791" s="51"/>
    </row>
    <row r="792">
      <c r="A792" s="51"/>
      <c r="B792" s="51"/>
      <c r="C792" s="51"/>
      <c r="D792" s="51"/>
      <c r="E792" s="51"/>
      <c r="F792" s="51"/>
      <c r="G792" s="51"/>
      <c r="H792" s="51"/>
      <c r="I792" s="51"/>
      <c r="J792" s="51"/>
      <c r="K792" s="51"/>
      <c r="L792" s="51"/>
      <c r="M792" s="51"/>
      <c r="N792" s="51"/>
      <c r="O792" s="51"/>
    </row>
    <row r="793">
      <c r="A793" s="51"/>
      <c r="B793" s="51"/>
      <c r="C793" s="51"/>
      <c r="D793" s="51"/>
      <c r="E793" s="51"/>
      <c r="F793" s="51"/>
      <c r="G793" s="51"/>
      <c r="H793" s="51"/>
      <c r="I793" s="51"/>
      <c r="J793" s="51"/>
      <c r="K793" s="51"/>
      <c r="L793" s="51"/>
      <c r="M793" s="51"/>
      <c r="N793" s="51"/>
      <c r="O793" s="51"/>
    </row>
    <row r="794">
      <c r="A794" s="51"/>
      <c r="B794" s="51"/>
      <c r="C794" s="51"/>
      <c r="D794" s="51"/>
      <c r="E794" s="51"/>
      <c r="F794" s="51"/>
      <c r="G794" s="51"/>
      <c r="H794" s="51"/>
      <c r="I794" s="51"/>
      <c r="J794" s="51"/>
      <c r="K794" s="51"/>
      <c r="L794" s="51"/>
      <c r="M794" s="51"/>
      <c r="N794" s="51"/>
      <c r="O794" s="51"/>
    </row>
    <row r="795">
      <c r="A795" s="51"/>
      <c r="B795" s="51"/>
      <c r="C795" s="51"/>
      <c r="D795" s="51"/>
      <c r="E795" s="51"/>
      <c r="F795" s="51"/>
      <c r="G795" s="51"/>
      <c r="H795" s="51"/>
      <c r="I795" s="51"/>
      <c r="J795" s="51"/>
      <c r="K795" s="51"/>
      <c r="L795" s="51"/>
      <c r="M795" s="51"/>
      <c r="N795" s="51"/>
      <c r="O795" s="51"/>
    </row>
    <row r="796">
      <c r="A796" s="51"/>
      <c r="B796" s="51"/>
      <c r="C796" s="51"/>
      <c r="D796" s="51"/>
      <c r="E796" s="51"/>
      <c r="F796" s="51"/>
      <c r="G796" s="51"/>
      <c r="H796" s="51"/>
      <c r="I796" s="51"/>
      <c r="J796" s="51"/>
      <c r="K796" s="51"/>
      <c r="L796" s="51"/>
      <c r="M796" s="51"/>
      <c r="N796" s="51"/>
      <c r="O796" s="51"/>
    </row>
    <row r="797">
      <c r="A797" s="51"/>
      <c r="B797" s="51"/>
      <c r="C797" s="51"/>
      <c r="D797" s="51"/>
      <c r="E797" s="51"/>
      <c r="F797" s="51"/>
      <c r="G797" s="51"/>
      <c r="H797" s="51"/>
      <c r="I797" s="51"/>
      <c r="J797" s="51"/>
      <c r="K797" s="51"/>
      <c r="L797" s="51"/>
      <c r="M797" s="51"/>
      <c r="N797" s="51"/>
      <c r="O797" s="51"/>
    </row>
    <row r="798">
      <c r="A798" s="51"/>
      <c r="B798" s="51"/>
      <c r="C798" s="51"/>
      <c r="D798" s="51"/>
      <c r="E798" s="51"/>
      <c r="F798" s="51"/>
      <c r="G798" s="51"/>
      <c r="H798" s="51"/>
      <c r="I798" s="51"/>
      <c r="J798" s="51"/>
      <c r="K798" s="51"/>
      <c r="L798" s="51"/>
      <c r="M798" s="51"/>
      <c r="N798" s="51"/>
      <c r="O798" s="51"/>
    </row>
    <row r="799">
      <c r="A799" s="51"/>
      <c r="B799" s="51"/>
      <c r="C799" s="51"/>
      <c r="D799" s="51"/>
      <c r="E799" s="51"/>
      <c r="F799" s="51"/>
      <c r="G799" s="51"/>
      <c r="H799" s="51"/>
      <c r="I799" s="51"/>
      <c r="J799" s="51"/>
      <c r="K799" s="51"/>
      <c r="L799" s="51"/>
      <c r="M799" s="51"/>
      <c r="N799" s="51"/>
      <c r="O799" s="51"/>
    </row>
    <row r="800">
      <c r="A800" s="51"/>
      <c r="B800" s="51"/>
      <c r="C800" s="51"/>
      <c r="D800" s="51"/>
      <c r="E800" s="51"/>
      <c r="F800" s="51"/>
      <c r="G800" s="51"/>
      <c r="H800" s="51"/>
      <c r="I800" s="51"/>
      <c r="J800" s="51"/>
      <c r="K800" s="51"/>
      <c r="L800" s="51"/>
      <c r="M800" s="51"/>
      <c r="N800" s="51"/>
      <c r="O800" s="51"/>
    </row>
    <row r="801">
      <c r="A801" s="51"/>
      <c r="B801" s="51"/>
      <c r="C801" s="51"/>
      <c r="D801" s="51"/>
      <c r="E801" s="51"/>
      <c r="F801" s="51"/>
      <c r="G801" s="51"/>
      <c r="H801" s="51"/>
      <c r="I801" s="51"/>
      <c r="J801" s="51"/>
      <c r="K801" s="51"/>
      <c r="L801" s="51"/>
      <c r="M801" s="51"/>
      <c r="N801" s="51"/>
      <c r="O801" s="51"/>
    </row>
    <row r="802">
      <c r="A802" s="51"/>
      <c r="B802" s="51"/>
      <c r="C802" s="51"/>
      <c r="D802" s="51"/>
      <c r="E802" s="51"/>
      <c r="F802" s="51"/>
      <c r="G802" s="51"/>
      <c r="H802" s="51"/>
      <c r="I802" s="51"/>
      <c r="J802" s="51"/>
      <c r="K802" s="51"/>
      <c r="L802" s="51"/>
      <c r="M802" s="51"/>
      <c r="N802" s="51"/>
      <c r="O802" s="51"/>
    </row>
    <row r="803">
      <c r="A803" s="51"/>
      <c r="B803" s="51"/>
      <c r="C803" s="51"/>
      <c r="D803" s="51"/>
      <c r="E803" s="51"/>
      <c r="F803" s="51"/>
      <c r="G803" s="51"/>
      <c r="H803" s="51"/>
      <c r="I803" s="51"/>
      <c r="J803" s="51"/>
      <c r="K803" s="51"/>
      <c r="L803" s="51"/>
      <c r="M803" s="51"/>
      <c r="N803" s="51"/>
      <c r="O803" s="51"/>
    </row>
    <row r="804">
      <c r="A804" s="51"/>
      <c r="B804" s="51"/>
      <c r="C804" s="51"/>
      <c r="D804" s="51"/>
      <c r="E804" s="51"/>
      <c r="F804" s="51"/>
      <c r="G804" s="51"/>
      <c r="H804" s="51"/>
      <c r="I804" s="51"/>
      <c r="J804" s="51"/>
      <c r="K804" s="51"/>
      <c r="L804" s="51"/>
      <c r="M804" s="51"/>
      <c r="N804" s="51"/>
      <c r="O804" s="51"/>
    </row>
    <row r="805">
      <c r="A805" s="51"/>
      <c r="B805" s="51"/>
      <c r="C805" s="51"/>
      <c r="D805" s="51"/>
      <c r="E805" s="51"/>
      <c r="F805" s="51"/>
      <c r="G805" s="51"/>
      <c r="H805" s="51"/>
      <c r="I805" s="51"/>
      <c r="J805" s="51"/>
      <c r="K805" s="51"/>
      <c r="L805" s="51"/>
      <c r="M805" s="51"/>
      <c r="N805" s="51"/>
      <c r="O805" s="51"/>
    </row>
    <row r="806">
      <c r="A806" s="51"/>
      <c r="B806" s="51"/>
      <c r="C806" s="51"/>
      <c r="D806" s="51"/>
      <c r="E806" s="51"/>
      <c r="F806" s="51"/>
      <c r="G806" s="51"/>
      <c r="H806" s="51"/>
      <c r="I806" s="51"/>
      <c r="J806" s="51"/>
      <c r="K806" s="51"/>
      <c r="L806" s="51"/>
      <c r="M806" s="51"/>
      <c r="N806" s="51"/>
      <c r="O806" s="51"/>
    </row>
    <row r="807">
      <c r="A807" s="51"/>
      <c r="B807" s="51"/>
      <c r="C807" s="51"/>
      <c r="D807" s="51"/>
      <c r="E807" s="51"/>
      <c r="F807" s="51"/>
      <c r="G807" s="51"/>
      <c r="H807" s="51"/>
      <c r="I807" s="51"/>
      <c r="J807" s="51"/>
      <c r="K807" s="51"/>
      <c r="L807" s="51"/>
      <c r="M807" s="51"/>
      <c r="N807" s="51"/>
      <c r="O807" s="51"/>
    </row>
    <row r="808">
      <c r="A808" s="51"/>
      <c r="B808" s="51"/>
      <c r="C808" s="51"/>
      <c r="D808" s="51"/>
      <c r="E808" s="51"/>
      <c r="F808" s="51"/>
      <c r="G808" s="51"/>
      <c r="H808" s="51"/>
      <c r="I808" s="51"/>
      <c r="J808" s="51"/>
      <c r="K808" s="51"/>
      <c r="L808" s="51"/>
      <c r="M808" s="51"/>
      <c r="N808" s="51"/>
      <c r="O808" s="51"/>
    </row>
    <row r="809">
      <c r="A809" s="51"/>
      <c r="B809" s="51"/>
      <c r="C809" s="51"/>
      <c r="D809" s="51"/>
      <c r="E809" s="51"/>
      <c r="F809" s="51"/>
      <c r="G809" s="51"/>
      <c r="H809" s="51"/>
      <c r="I809" s="51"/>
      <c r="J809" s="51"/>
      <c r="K809" s="51"/>
      <c r="L809" s="51"/>
      <c r="M809" s="51"/>
      <c r="N809" s="51"/>
      <c r="O809" s="51"/>
    </row>
    <row r="810">
      <c r="A810" s="51"/>
      <c r="B810" s="51"/>
      <c r="C810" s="51"/>
      <c r="D810" s="51"/>
      <c r="E810" s="51"/>
      <c r="F810" s="51"/>
      <c r="G810" s="51"/>
      <c r="H810" s="51"/>
      <c r="I810" s="51"/>
      <c r="J810" s="51"/>
      <c r="K810" s="51"/>
      <c r="L810" s="51"/>
      <c r="M810" s="51"/>
      <c r="N810" s="51"/>
      <c r="O810" s="51"/>
    </row>
    <row r="811">
      <c r="A811" s="51"/>
      <c r="B811" s="51"/>
      <c r="C811" s="51"/>
      <c r="D811" s="51"/>
      <c r="E811" s="51"/>
      <c r="F811" s="51"/>
      <c r="G811" s="51"/>
      <c r="H811" s="51"/>
      <c r="I811" s="51"/>
      <c r="J811" s="51"/>
      <c r="K811" s="51"/>
      <c r="L811" s="51"/>
      <c r="M811" s="51"/>
      <c r="N811" s="51"/>
      <c r="O811" s="51"/>
    </row>
    <row r="812">
      <c r="A812" s="51"/>
      <c r="B812" s="51"/>
      <c r="C812" s="51"/>
      <c r="D812" s="51"/>
      <c r="E812" s="51"/>
      <c r="F812" s="51"/>
      <c r="G812" s="51"/>
      <c r="H812" s="51"/>
      <c r="I812" s="51"/>
      <c r="J812" s="51"/>
      <c r="K812" s="51"/>
      <c r="L812" s="51"/>
      <c r="M812" s="51"/>
      <c r="N812" s="51"/>
      <c r="O812" s="51"/>
    </row>
    <row r="813">
      <c r="A813" s="51"/>
      <c r="B813" s="51"/>
      <c r="C813" s="51"/>
      <c r="D813" s="51"/>
      <c r="E813" s="51"/>
      <c r="F813" s="51"/>
      <c r="G813" s="51"/>
      <c r="H813" s="51"/>
      <c r="I813" s="51"/>
      <c r="J813" s="51"/>
      <c r="K813" s="51"/>
      <c r="L813" s="51"/>
      <c r="M813" s="51"/>
      <c r="N813" s="51"/>
      <c r="O813" s="51"/>
    </row>
    <row r="814">
      <c r="A814" s="51"/>
      <c r="B814" s="51"/>
      <c r="C814" s="51"/>
      <c r="D814" s="51"/>
      <c r="E814" s="51"/>
      <c r="F814" s="51"/>
      <c r="G814" s="51"/>
      <c r="H814" s="51"/>
      <c r="I814" s="51"/>
      <c r="J814" s="51"/>
      <c r="K814" s="51"/>
      <c r="L814" s="51"/>
      <c r="M814" s="51"/>
      <c r="N814" s="51"/>
      <c r="O814" s="51"/>
    </row>
    <row r="815">
      <c r="A815" s="51"/>
      <c r="B815" s="51"/>
      <c r="C815" s="51"/>
      <c r="D815" s="51"/>
      <c r="E815" s="51"/>
      <c r="F815" s="51"/>
      <c r="G815" s="51"/>
      <c r="H815" s="51"/>
      <c r="I815" s="51"/>
      <c r="J815" s="51"/>
      <c r="K815" s="51"/>
      <c r="L815" s="51"/>
      <c r="M815" s="51"/>
      <c r="N815" s="51"/>
      <c r="O815" s="51"/>
    </row>
    <row r="816">
      <c r="A816" s="51"/>
      <c r="B816" s="51"/>
      <c r="C816" s="51"/>
      <c r="D816" s="51"/>
      <c r="E816" s="51"/>
      <c r="F816" s="51"/>
      <c r="G816" s="51"/>
      <c r="H816" s="51"/>
      <c r="I816" s="51"/>
      <c r="J816" s="51"/>
      <c r="K816" s="51"/>
      <c r="L816" s="51"/>
      <c r="M816" s="51"/>
      <c r="N816" s="51"/>
      <c r="O816" s="51"/>
    </row>
    <row r="817">
      <c r="A817" s="51"/>
      <c r="B817" s="51"/>
      <c r="C817" s="51"/>
      <c r="D817" s="51"/>
      <c r="E817" s="51"/>
      <c r="F817" s="51"/>
      <c r="G817" s="51"/>
      <c r="H817" s="51"/>
      <c r="I817" s="51"/>
      <c r="J817" s="51"/>
      <c r="K817" s="51"/>
      <c r="L817" s="51"/>
      <c r="M817" s="51"/>
      <c r="N817" s="51"/>
      <c r="O817" s="51"/>
    </row>
    <row r="818">
      <c r="A818" s="51"/>
      <c r="B818" s="51"/>
      <c r="C818" s="51"/>
      <c r="D818" s="51"/>
      <c r="E818" s="51"/>
      <c r="F818" s="51"/>
      <c r="G818" s="51"/>
      <c r="H818" s="51"/>
      <c r="I818" s="51"/>
      <c r="J818" s="51"/>
      <c r="K818" s="51"/>
      <c r="L818" s="51"/>
      <c r="M818" s="51"/>
      <c r="N818" s="51"/>
      <c r="O818" s="51"/>
    </row>
    <row r="819">
      <c r="A819" s="51"/>
      <c r="B819" s="51"/>
      <c r="C819" s="51"/>
      <c r="D819" s="51"/>
      <c r="E819" s="51"/>
      <c r="F819" s="51"/>
      <c r="G819" s="51"/>
      <c r="H819" s="51"/>
      <c r="I819" s="51"/>
      <c r="J819" s="51"/>
      <c r="K819" s="51"/>
      <c r="L819" s="51"/>
      <c r="M819" s="51"/>
      <c r="N819" s="51"/>
      <c r="O819" s="51"/>
    </row>
    <row r="820">
      <c r="A820" s="51"/>
      <c r="B820" s="51"/>
      <c r="C820" s="51"/>
      <c r="D820" s="51"/>
      <c r="E820" s="51"/>
      <c r="F820" s="51"/>
      <c r="G820" s="51"/>
      <c r="H820" s="51"/>
      <c r="I820" s="51"/>
      <c r="J820" s="51"/>
      <c r="K820" s="51"/>
      <c r="L820" s="51"/>
      <c r="M820" s="51"/>
      <c r="N820" s="51"/>
      <c r="O820" s="51"/>
    </row>
    <row r="821">
      <c r="A821" s="51"/>
      <c r="B821" s="51"/>
      <c r="C821" s="51"/>
      <c r="D821" s="51"/>
      <c r="E821" s="51"/>
      <c r="F821" s="51"/>
      <c r="G821" s="51"/>
      <c r="H821" s="51"/>
      <c r="I821" s="51"/>
      <c r="J821" s="51"/>
      <c r="K821" s="51"/>
      <c r="L821" s="51"/>
      <c r="M821" s="51"/>
      <c r="N821" s="51"/>
      <c r="O821" s="51"/>
    </row>
    <row r="822">
      <c r="A822" s="51"/>
      <c r="B822" s="51"/>
      <c r="C822" s="51"/>
      <c r="D822" s="51"/>
      <c r="E822" s="51"/>
      <c r="F822" s="51"/>
      <c r="G822" s="51"/>
      <c r="H822" s="51"/>
      <c r="I822" s="51"/>
      <c r="J822" s="51"/>
      <c r="K822" s="51"/>
      <c r="L822" s="51"/>
      <c r="M822" s="51"/>
      <c r="N822" s="51"/>
      <c r="O822" s="51"/>
    </row>
    <row r="823">
      <c r="A823" s="51"/>
      <c r="B823" s="51"/>
      <c r="C823" s="51"/>
      <c r="D823" s="51"/>
      <c r="E823" s="51"/>
      <c r="F823" s="51"/>
      <c r="G823" s="51"/>
      <c r="H823" s="51"/>
      <c r="I823" s="51"/>
      <c r="J823" s="51"/>
      <c r="K823" s="51"/>
      <c r="L823" s="51"/>
      <c r="M823" s="51"/>
      <c r="N823" s="51"/>
      <c r="O823" s="51"/>
    </row>
    <row r="824">
      <c r="A824" s="51"/>
      <c r="B824" s="51"/>
      <c r="C824" s="51"/>
      <c r="D824" s="51"/>
      <c r="E824" s="51"/>
      <c r="F824" s="51"/>
      <c r="G824" s="51"/>
      <c r="H824" s="51"/>
      <c r="I824" s="51"/>
      <c r="J824" s="51"/>
      <c r="K824" s="51"/>
      <c r="L824" s="51"/>
      <c r="M824" s="51"/>
      <c r="N824" s="51"/>
      <c r="O824" s="51"/>
    </row>
    <row r="825">
      <c r="A825" s="51"/>
      <c r="B825" s="51"/>
      <c r="C825" s="51"/>
      <c r="D825" s="51"/>
      <c r="E825" s="51"/>
      <c r="F825" s="51"/>
      <c r="G825" s="51"/>
      <c r="H825" s="51"/>
      <c r="I825" s="51"/>
      <c r="J825" s="51"/>
      <c r="K825" s="51"/>
      <c r="L825" s="51"/>
      <c r="M825" s="51"/>
      <c r="N825" s="51"/>
      <c r="O825" s="51"/>
    </row>
    <row r="826">
      <c r="A826" s="51"/>
      <c r="B826" s="51"/>
      <c r="C826" s="51"/>
      <c r="D826" s="51"/>
      <c r="E826" s="51"/>
      <c r="F826" s="51"/>
      <c r="G826" s="51"/>
      <c r="H826" s="51"/>
      <c r="I826" s="51"/>
      <c r="J826" s="51"/>
      <c r="K826" s="51"/>
      <c r="L826" s="51"/>
      <c r="M826" s="51"/>
      <c r="N826" s="51"/>
      <c r="O826" s="51"/>
    </row>
    <row r="827">
      <c r="A827" s="51"/>
      <c r="B827" s="51"/>
      <c r="C827" s="51"/>
      <c r="D827" s="51"/>
      <c r="E827" s="51"/>
      <c r="F827" s="51"/>
      <c r="G827" s="51"/>
      <c r="H827" s="51"/>
      <c r="I827" s="51"/>
      <c r="J827" s="51"/>
      <c r="K827" s="51"/>
      <c r="L827" s="51"/>
      <c r="M827" s="51"/>
      <c r="N827" s="51"/>
      <c r="O827" s="51"/>
    </row>
    <row r="828">
      <c r="A828" s="51"/>
      <c r="B828" s="51"/>
      <c r="C828" s="51"/>
      <c r="D828" s="51"/>
      <c r="E828" s="51"/>
      <c r="F828" s="51"/>
      <c r="G828" s="51"/>
      <c r="H828" s="51"/>
      <c r="I828" s="51"/>
      <c r="J828" s="51"/>
      <c r="K828" s="51"/>
      <c r="L828" s="51"/>
      <c r="M828" s="51"/>
      <c r="N828" s="51"/>
      <c r="O828" s="51"/>
    </row>
    <row r="829">
      <c r="A829" s="51"/>
      <c r="B829" s="51"/>
      <c r="C829" s="51"/>
      <c r="D829" s="51"/>
      <c r="E829" s="51"/>
      <c r="F829" s="51"/>
      <c r="G829" s="51"/>
      <c r="H829" s="51"/>
      <c r="I829" s="51"/>
      <c r="J829" s="51"/>
      <c r="K829" s="51"/>
      <c r="L829" s="51"/>
      <c r="M829" s="51"/>
      <c r="N829" s="51"/>
      <c r="O829" s="51"/>
    </row>
    <row r="830">
      <c r="A830" s="51"/>
      <c r="B830" s="51"/>
      <c r="C830" s="51"/>
      <c r="D830" s="51"/>
      <c r="E830" s="51"/>
      <c r="F830" s="51"/>
      <c r="G830" s="51"/>
      <c r="H830" s="51"/>
      <c r="I830" s="51"/>
      <c r="J830" s="51"/>
      <c r="K830" s="51"/>
      <c r="L830" s="51"/>
      <c r="M830" s="51"/>
      <c r="N830" s="51"/>
      <c r="O830" s="51"/>
    </row>
    <row r="831">
      <c r="A831" s="51"/>
      <c r="B831" s="51"/>
      <c r="C831" s="51"/>
      <c r="D831" s="51"/>
      <c r="E831" s="51"/>
      <c r="F831" s="51"/>
      <c r="G831" s="51"/>
      <c r="H831" s="51"/>
      <c r="I831" s="51"/>
      <c r="J831" s="51"/>
      <c r="K831" s="51"/>
      <c r="L831" s="51"/>
      <c r="M831" s="51"/>
      <c r="N831" s="51"/>
      <c r="O831" s="51"/>
    </row>
    <row r="832">
      <c r="A832" s="51"/>
      <c r="B832" s="51"/>
      <c r="C832" s="51"/>
      <c r="D832" s="51"/>
      <c r="E832" s="51"/>
      <c r="F832" s="51"/>
      <c r="G832" s="51"/>
      <c r="H832" s="51"/>
      <c r="I832" s="51"/>
      <c r="J832" s="51"/>
      <c r="K832" s="51"/>
      <c r="L832" s="51"/>
      <c r="M832" s="51"/>
      <c r="N832" s="51"/>
      <c r="O832" s="51"/>
    </row>
    <row r="833">
      <c r="A833" s="51"/>
      <c r="B833" s="51"/>
      <c r="C833" s="51"/>
      <c r="D833" s="51"/>
      <c r="E833" s="51"/>
      <c r="F833" s="51"/>
      <c r="G833" s="51"/>
      <c r="H833" s="51"/>
      <c r="I833" s="51"/>
      <c r="J833" s="51"/>
      <c r="K833" s="51"/>
      <c r="L833" s="51"/>
      <c r="M833" s="51"/>
      <c r="N833" s="51"/>
      <c r="O833" s="51"/>
    </row>
    <row r="834">
      <c r="A834" s="51"/>
      <c r="B834" s="51"/>
      <c r="C834" s="51"/>
      <c r="D834" s="51"/>
      <c r="E834" s="51"/>
      <c r="F834" s="51"/>
      <c r="G834" s="51"/>
      <c r="H834" s="51"/>
      <c r="I834" s="51"/>
      <c r="J834" s="51"/>
      <c r="K834" s="51"/>
      <c r="L834" s="51"/>
      <c r="M834" s="51"/>
      <c r="N834" s="51"/>
      <c r="O834" s="51"/>
    </row>
    <row r="835">
      <c r="A835" s="51"/>
      <c r="B835" s="51"/>
      <c r="C835" s="51"/>
      <c r="D835" s="51"/>
      <c r="E835" s="51"/>
      <c r="F835" s="51"/>
      <c r="G835" s="51"/>
      <c r="H835" s="51"/>
      <c r="I835" s="51"/>
      <c r="J835" s="51"/>
      <c r="K835" s="51"/>
      <c r="L835" s="51"/>
      <c r="M835" s="51"/>
      <c r="N835" s="51"/>
      <c r="O835" s="51"/>
    </row>
    <row r="836">
      <c r="A836" s="51"/>
      <c r="B836" s="51"/>
      <c r="C836" s="51"/>
      <c r="D836" s="51"/>
      <c r="E836" s="51"/>
      <c r="F836" s="51"/>
      <c r="G836" s="51"/>
      <c r="H836" s="51"/>
      <c r="I836" s="51"/>
      <c r="J836" s="51"/>
      <c r="K836" s="51"/>
      <c r="L836" s="51"/>
      <c r="M836" s="51"/>
      <c r="N836" s="51"/>
      <c r="O836" s="51"/>
    </row>
    <row r="837">
      <c r="A837" s="51"/>
      <c r="B837" s="51"/>
      <c r="C837" s="51"/>
      <c r="D837" s="51"/>
      <c r="E837" s="51"/>
      <c r="F837" s="51"/>
      <c r="G837" s="51"/>
      <c r="H837" s="51"/>
      <c r="I837" s="51"/>
      <c r="J837" s="51"/>
      <c r="K837" s="51"/>
      <c r="L837" s="51"/>
      <c r="M837" s="51"/>
      <c r="N837" s="51"/>
      <c r="O837" s="51"/>
    </row>
    <row r="838">
      <c r="A838" s="51"/>
      <c r="B838" s="51"/>
      <c r="C838" s="51"/>
      <c r="D838" s="51"/>
      <c r="E838" s="51"/>
      <c r="F838" s="51"/>
      <c r="G838" s="51"/>
      <c r="H838" s="51"/>
      <c r="I838" s="51"/>
      <c r="J838" s="51"/>
      <c r="K838" s="51"/>
      <c r="L838" s="51"/>
      <c r="M838" s="51"/>
      <c r="N838" s="51"/>
      <c r="O838" s="51"/>
    </row>
    <row r="839">
      <c r="A839" s="51"/>
      <c r="B839" s="51"/>
      <c r="C839" s="51"/>
      <c r="D839" s="51"/>
      <c r="E839" s="51"/>
      <c r="F839" s="51"/>
      <c r="G839" s="51"/>
      <c r="H839" s="51"/>
      <c r="I839" s="51"/>
      <c r="J839" s="51"/>
      <c r="K839" s="51"/>
      <c r="L839" s="51"/>
      <c r="M839" s="51"/>
      <c r="N839" s="51"/>
      <c r="O839" s="51"/>
    </row>
    <row r="840">
      <c r="A840" s="51"/>
      <c r="B840" s="51"/>
      <c r="C840" s="51"/>
      <c r="D840" s="51"/>
      <c r="E840" s="51"/>
      <c r="F840" s="51"/>
      <c r="G840" s="51"/>
      <c r="H840" s="51"/>
      <c r="I840" s="51"/>
      <c r="J840" s="51"/>
      <c r="K840" s="51"/>
      <c r="L840" s="51"/>
      <c r="M840" s="51"/>
      <c r="N840" s="51"/>
      <c r="O840" s="51"/>
    </row>
    <row r="841">
      <c r="A841" s="51"/>
      <c r="B841" s="51"/>
      <c r="C841" s="51"/>
      <c r="D841" s="51"/>
      <c r="E841" s="51"/>
      <c r="F841" s="51"/>
      <c r="G841" s="51"/>
      <c r="H841" s="51"/>
      <c r="I841" s="51"/>
      <c r="J841" s="51"/>
      <c r="K841" s="51"/>
      <c r="L841" s="51"/>
      <c r="M841" s="51"/>
      <c r="N841" s="51"/>
      <c r="O841" s="51"/>
    </row>
    <row r="842">
      <c r="A842" s="51"/>
      <c r="B842" s="51"/>
      <c r="C842" s="51"/>
      <c r="D842" s="51"/>
      <c r="E842" s="51"/>
      <c r="F842" s="51"/>
      <c r="G842" s="51"/>
      <c r="H842" s="51"/>
      <c r="I842" s="51"/>
      <c r="J842" s="51"/>
      <c r="K842" s="51"/>
      <c r="L842" s="51"/>
      <c r="M842" s="51"/>
      <c r="N842" s="51"/>
      <c r="O842" s="51"/>
    </row>
    <row r="843">
      <c r="A843" s="51"/>
      <c r="B843" s="51"/>
      <c r="C843" s="51"/>
      <c r="D843" s="51"/>
      <c r="E843" s="51"/>
      <c r="F843" s="51"/>
      <c r="G843" s="51"/>
      <c r="H843" s="51"/>
      <c r="I843" s="51"/>
      <c r="J843" s="51"/>
      <c r="K843" s="51"/>
      <c r="L843" s="51"/>
      <c r="M843" s="51"/>
      <c r="N843" s="51"/>
      <c r="O843" s="51"/>
    </row>
    <row r="844">
      <c r="A844" s="51"/>
      <c r="B844" s="51"/>
      <c r="C844" s="51"/>
      <c r="D844" s="51"/>
      <c r="E844" s="51"/>
      <c r="F844" s="51"/>
      <c r="G844" s="51"/>
      <c r="H844" s="51"/>
      <c r="I844" s="51"/>
      <c r="J844" s="51"/>
      <c r="K844" s="51"/>
      <c r="L844" s="51"/>
      <c r="M844" s="51"/>
      <c r="N844" s="51"/>
      <c r="O844" s="51"/>
    </row>
    <row r="845">
      <c r="A845" s="51"/>
      <c r="B845" s="51"/>
      <c r="C845" s="51"/>
      <c r="D845" s="51"/>
      <c r="E845" s="51"/>
      <c r="F845" s="51"/>
      <c r="G845" s="51"/>
      <c r="H845" s="51"/>
      <c r="I845" s="51"/>
      <c r="J845" s="51"/>
      <c r="K845" s="51"/>
      <c r="L845" s="51"/>
      <c r="M845" s="51"/>
      <c r="N845" s="51"/>
      <c r="O845" s="51"/>
    </row>
    <row r="846">
      <c r="A846" s="51"/>
      <c r="B846" s="51"/>
      <c r="C846" s="51"/>
      <c r="D846" s="51"/>
      <c r="E846" s="51"/>
      <c r="F846" s="51"/>
      <c r="G846" s="51"/>
      <c r="H846" s="51"/>
      <c r="I846" s="51"/>
      <c r="J846" s="51"/>
      <c r="K846" s="51"/>
      <c r="L846" s="51"/>
      <c r="M846" s="51"/>
      <c r="N846" s="51"/>
      <c r="O846" s="51"/>
    </row>
    <row r="847">
      <c r="A847" s="51"/>
      <c r="B847" s="51"/>
      <c r="C847" s="51"/>
      <c r="D847" s="51"/>
      <c r="E847" s="51"/>
      <c r="F847" s="51"/>
      <c r="G847" s="51"/>
      <c r="H847" s="51"/>
      <c r="I847" s="51"/>
      <c r="J847" s="51"/>
      <c r="K847" s="51"/>
      <c r="L847" s="51"/>
      <c r="M847" s="51"/>
      <c r="N847" s="51"/>
      <c r="O847" s="51"/>
    </row>
    <row r="848">
      <c r="A848" s="51"/>
      <c r="B848" s="51"/>
      <c r="C848" s="51"/>
      <c r="D848" s="51"/>
      <c r="E848" s="51"/>
      <c r="F848" s="51"/>
      <c r="G848" s="51"/>
      <c r="H848" s="51"/>
      <c r="I848" s="51"/>
      <c r="J848" s="51"/>
      <c r="K848" s="51"/>
      <c r="L848" s="51"/>
      <c r="M848" s="51"/>
      <c r="N848" s="51"/>
      <c r="O848" s="51"/>
    </row>
    <row r="849">
      <c r="A849" s="51"/>
      <c r="B849" s="51"/>
      <c r="C849" s="51"/>
      <c r="D849" s="51"/>
      <c r="E849" s="51"/>
      <c r="F849" s="51"/>
      <c r="G849" s="51"/>
      <c r="H849" s="51"/>
      <c r="I849" s="51"/>
      <c r="J849" s="51"/>
      <c r="K849" s="51"/>
      <c r="L849" s="51"/>
      <c r="M849" s="51"/>
      <c r="N849" s="51"/>
      <c r="O849" s="51"/>
    </row>
    <row r="850">
      <c r="A850" s="51"/>
      <c r="B850" s="51"/>
      <c r="C850" s="51"/>
      <c r="D850" s="51"/>
      <c r="E850" s="51"/>
      <c r="F850" s="51"/>
      <c r="G850" s="51"/>
      <c r="H850" s="51"/>
      <c r="I850" s="51"/>
      <c r="J850" s="51"/>
      <c r="K850" s="51"/>
      <c r="L850" s="51"/>
      <c r="M850" s="51"/>
      <c r="N850" s="51"/>
      <c r="O850" s="51"/>
    </row>
    <row r="851">
      <c r="A851" s="51"/>
      <c r="B851" s="51"/>
      <c r="C851" s="51"/>
      <c r="D851" s="51"/>
      <c r="E851" s="51"/>
      <c r="F851" s="51"/>
      <c r="G851" s="51"/>
      <c r="H851" s="51"/>
      <c r="I851" s="51"/>
      <c r="J851" s="51"/>
      <c r="K851" s="51"/>
      <c r="L851" s="51"/>
      <c r="M851" s="51"/>
      <c r="N851" s="51"/>
      <c r="O851" s="51"/>
    </row>
    <row r="852">
      <c r="A852" s="51"/>
      <c r="B852" s="51"/>
      <c r="C852" s="51"/>
      <c r="D852" s="51"/>
      <c r="E852" s="51"/>
      <c r="F852" s="51"/>
      <c r="G852" s="51"/>
      <c r="H852" s="51"/>
      <c r="I852" s="51"/>
      <c r="J852" s="51"/>
      <c r="K852" s="51"/>
      <c r="L852" s="51"/>
      <c r="M852" s="51"/>
      <c r="N852" s="51"/>
      <c r="O852" s="51"/>
    </row>
    <row r="853">
      <c r="A853" s="51"/>
      <c r="B853" s="51"/>
      <c r="C853" s="51"/>
      <c r="D853" s="51"/>
      <c r="E853" s="51"/>
      <c r="F853" s="51"/>
      <c r="G853" s="51"/>
      <c r="H853" s="51"/>
      <c r="I853" s="51"/>
      <c r="J853" s="51"/>
      <c r="K853" s="51"/>
      <c r="L853" s="51"/>
      <c r="M853" s="51"/>
      <c r="N853" s="51"/>
      <c r="O853" s="51"/>
    </row>
    <row r="854">
      <c r="A854" s="51"/>
      <c r="B854" s="51"/>
      <c r="C854" s="51"/>
      <c r="D854" s="51"/>
      <c r="E854" s="51"/>
      <c r="F854" s="51"/>
      <c r="G854" s="51"/>
      <c r="H854" s="51"/>
      <c r="I854" s="51"/>
      <c r="J854" s="51"/>
      <c r="K854" s="51"/>
      <c r="L854" s="51"/>
      <c r="M854" s="51"/>
      <c r="N854" s="51"/>
      <c r="O854" s="51"/>
    </row>
    <row r="855">
      <c r="A855" s="51"/>
      <c r="B855" s="51"/>
      <c r="C855" s="51"/>
      <c r="D855" s="51"/>
      <c r="E855" s="51"/>
      <c r="F855" s="51"/>
      <c r="G855" s="51"/>
      <c r="H855" s="51"/>
      <c r="I855" s="51"/>
      <c r="J855" s="51"/>
      <c r="K855" s="51"/>
      <c r="L855" s="51"/>
      <c r="M855" s="51"/>
      <c r="N855" s="51"/>
      <c r="O855" s="51"/>
    </row>
    <row r="856">
      <c r="A856" s="51"/>
      <c r="B856" s="51"/>
      <c r="C856" s="51"/>
      <c r="D856" s="51"/>
      <c r="E856" s="51"/>
      <c r="F856" s="51"/>
      <c r="G856" s="51"/>
      <c r="H856" s="51"/>
      <c r="I856" s="51"/>
      <c r="J856" s="51"/>
      <c r="K856" s="51"/>
      <c r="L856" s="51"/>
      <c r="M856" s="51"/>
      <c r="N856" s="51"/>
      <c r="O856" s="51"/>
    </row>
    <row r="857">
      <c r="A857" s="51"/>
      <c r="B857" s="51"/>
      <c r="C857" s="51"/>
      <c r="D857" s="51"/>
      <c r="E857" s="51"/>
      <c r="F857" s="51"/>
      <c r="G857" s="51"/>
      <c r="H857" s="51"/>
      <c r="I857" s="51"/>
      <c r="J857" s="51"/>
      <c r="K857" s="51"/>
      <c r="L857" s="51"/>
      <c r="M857" s="51"/>
      <c r="N857" s="51"/>
      <c r="O857" s="51"/>
    </row>
    <row r="858">
      <c r="A858" s="51"/>
      <c r="B858" s="51"/>
      <c r="C858" s="51"/>
      <c r="D858" s="51"/>
      <c r="E858" s="51"/>
      <c r="F858" s="51"/>
      <c r="G858" s="51"/>
      <c r="H858" s="51"/>
      <c r="I858" s="51"/>
      <c r="J858" s="51"/>
      <c r="K858" s="51"/>
      <c r="L858" s="51"/>
      <c r="M858" s="51"/>
      <c r="N858" s="51"/>
      <c r="O858" s="51"/>
    </row>
    <row r="859">
      <c r="A859" s="51"/>
      <c r="B859" s="51"/>
      <c r="C859" s="51"/>
      <c r="D859" s="51"/>
      <c r="E859" s="51"/>
      <c r="F859" s="51"/>
      <c r="G859" s="51"/>
      <c r="H859" s="51"/>
      <c r="I859" s="51"/>
      <c r="J859" s="51"/>
      <c r="K859" s="51"/>
      <c r="L859" s="51"/>
      <c r="M859" s="51"/>
      <c r="N859" s="51"/>
      <c r="O859" s="51"/>
    </row>
    <row r="860">
      <c r="A860" s="51"/>
      <c r="B860" s="51"/>
      <c r="C860" s="51"/>
      <c r="D860" s="51"/>
      <c r="E860" s="51"/>
      <c r="F860" s="51"/>
      <c r="G860" s="51"/>
      <c r="H860" s="51"/>
      <c r="I860" s="51"/>
      <c r="J860" s="51"/>
      <c r="K860" s="51"/>
      <c r="L860" s="51"/>
      <c r="M860" s="51"/>
      <c r="N860" s="51"/>
      <c r="O860" s="51"/>
    </row>
    <row r="861">
      <c r="A861" s="51"/>
      <c r="B861" s="51"/>
      <c r="C861" s="51"/>
      <c r="D861" s="51"/>
      <c r="E861" s="51"/>
      <c r="F861" s="51"/>
      <c r="G861" s="51"/>
      <c r="H861" s="51"/>
      <c r="I861" s="51"/>
      <c r="J861" s="51"/>
      <c r="K861" s="51"/>
      <c r="L861" s="51"/>
      <c r="M861" s="51"/>
      <c r="N861" s="51"/>
      <c r="O861" s="51"/>
    </row>
    <row r="862">
      <c r="A862" s="51"/>
      <c r="B862" s="51"/>
      <c r="C862" s="51"/>
      <c r="D862" s="51"/>
      <c r="E862" s="51"/>
      <c r="F862" s="51"/>
      <c r="G862" s="51"/>
      <c r="H862" s="51"/>
      <c r="I862" s="51"/>
      <c r="J862" s="51"/>
      <c r="K862" s="51"/>
      <c r="L862" s="51"/>
      <c r="M862" s="51"/>
      <c r="N862" s="51"/>
      <c r="O862" s="51"/>
    </row>
    <row r="863">
      <c r="A863" s="51"/>
      <c r="B863" s="51"/>
      <c r="C863" s="51"/>
      <c r="D863" s="51"/>
      <c r="E863" s="51"/>
      <c r="F863" s="51"/>
      <c r="G863" s="51"/>
      <c r="H863" s="51"/>
      <c r="I863" s="51"/>
      <c r="J863" s="51"/>
      <c r="K863" s="51"/>
      <c r="L863" s="51"/>
      <c r="M863" s="51"/>
      <c r="N863" s="51"/>
      <c r="O863" s="51"/>
    </row>
    <row r="864">
      <c r="A864" s="51"/>
      <c r="B864" s="51"/>
      <c r="C864" s="51"/>
      <c r="D864" s="51"/>
      <c r="E864" s="51"/>
      <c r="F864" s="51"/>
      <c r="G864" s="51"/>
      <c r="H864" s="51"/>
      <c r="I864" s="51"/>
      <c r="J864" s="51"/>
      <c r="K864" s="51"/>
      <c r="L864" s="51"/>
      <c r="M864" s="51"/>
      <c r="N864" s="51"/>
      <c r="O864" s="51"/>
    </row>
    <row r="865">
      <c r="A865" s="51"/>
      <c r="B865" s="51"/>
      <c r="C865" s="51"/>
      <c r="D865" s="51"/>
      <c r="E865" s="51"/>
      <c r="F865" s="51"/>
      <c r="G865" s="51"/>
      <c r="H865" s="51"/>
      <c r="I865" s="51"/>
      <c r="J865" s="51"/>
      <c r="K865" s="51"/>
      <c r="L865" s="51"/>
      <c r="M865" s="51"/>
      <c r="N865" s="51"/>
      <c r="O865" s="51"/>
    </row>
    <row r="866">
      <c r="A866" s="51"/>
      <c r="B866" s="51"/>
      <c r="C866" s="51"/>
      <c r="D866" s="51"/>
      <c r="E866" s="51"/>
      <c r="F866" s="51"/>
      <c r="G866" s="51"/>
      <c r="H866" s="51"/>
      <c r="I866" s="51"/>
      <c r="J866" s="51"/>
      <c r="K866" s="51"/>
      <c r="L866" s="51"/>
      <c r="M866" s="51"/>
      <c r="N866" s="51"/>
      <c r="O866" s="51"/>
    </row>
    <row r="867">
      <c r="A867" s="51"/>
      <c r="B867" s="51"/>
      <c r="C867" s="51"/>
      <c r="D867" s="51"/>
      <c r="E867" s="51"/>
      <c r="F867" s="51"/>
      <c r="G867" s="51"/>
      <c r="H867" s="51"/>
      <c r="I867" s="51"/>
      <c r="J867" s="51"/>
      <c r="K867" s="51"/>
      <c r="L867" s="51"/>
      <c r="M867" s="51"/>
      <c r="N867" s="51"/>
      <c r="O867" s="51"/>
    </row>
    <row r="868">
      <c r="A868" s="51"/>
      <c r="B868" s="51"/>
      <c r="C868" s="51"/>
      <c r="D868" s="51"/>
      <c r="E868" s="51"/>
      <c r="F868" s="51"/>
      <c r="G868" s="51"/>
      <c r="H868" s="51"/>
      <c r="I868" s="51"/>
      <c r="J868" s="51"/>
      <c r="K868" s="51"/>
      <c r="L868" s="51"/>
      <c r="M868" s="51"/>
      <c r="N868" s="51"/>
      <c r="O868" s="51"/>
    </row>
    <row r="869">
      <c r="A869" s="51"/>
      <c r="B869" s="51"/>
      <c r="C869" s="51"/>
      <c r="D869" s="51"/>
      <c r="E869" s="51"/>
      <c r="F869" s="51"/>
      <c r="G869" s="51"/>
      <c r="H869" s="51"/>
      <c r="I869" s="51"/>
      <c r="J869" s="51"/>
      <c r="K869" s="51"/>
      <c r="L869" s="51"/>
      <c r="M869" s="51"/>
      <c r="N869" s="51"/>
      <c r="O869" s="51"/>
    </row>
    <row r="870">
      <c r="A870" s="51"/>
      <c r="B870" s="51"/>
      <c r="C870" s="51"/>
      <c r="D870" s="51"/>
      <c r="E870" s="51"/>
      <c r="F870" s="51"/>
      <c r="G870" s="51"/>
      <c r="H870" s="51"/>
      <c r="I870" s="51"/>
      <c r="J870" s="51"/>
      <c r="K870" s="51"/>
      <c r="L870" s="51"/>
      <c r="M870" s="51"/>
      <c r="N870" s="51"/>
      <c r="O870" s="51"/>
    </row>
    <row r="871">
      <c r="A871" s="51"/>
      <c r="B871" s="51"/>
      <c r="C871" s="51"/>
      <c r="D871" s="51"/>
      <c r="E871" s="51"/>
      <c r="F871" s="51"/>
      <c r="G871" s="51"/>
      <c r="H871" s="51"/>
      <c r="I871" s="51"/>
      <c r="J871" s="51"/>
      <c r="K871" s="51"/>
      <c r="L871" s="51"/>
      <c r="M871" s="51"/>
      <c r="N871" s="51"/>
      <c r="O871" s="51"/>
    </row>
    <row r="872">
      <c r="A872" s="51"/>
      <c r="B872" s="51"/>
      <c r="C872" s="51"/>
      <c r="D872" s="51"/>
      <c r="E872" s="51"/>
      <c r="F872" s="51"/>
      <c r="G872" s="51"/>
      <c r="H872" s="51"/>
      <c r="I872" s="51"/>
      <c r="J872" s="51"/>
      <c r="K872" s="51"/>
      <c r="L872" s="51"/>
      <c r="M872" s="51"/>
      <c r="N872" s="51"/>
      <c r="O872" s="51"/>
    </row>
    <row r="873">
      <c r="A873" s="51"/>
      <c r="B873" s="51"/>
      <c r="C873" s="51"/>
      <c r="D873" s="51"/>
      <c r="E873" s="51"/>
      <c r="F873" s="51"/>
      <c r="G873" s="51"/>
      <c r="H873" s="51"/>
      <c r="I873" s="51"/>
      <c r="J873" s="51"/>
      <c r="K873" s="51"/>
      <c r="L873" s="51"/>
      <c r="M873" s="51"/>
      <c r="N873" s="51"/>
      <c r="O873" s="51"/>
    </row>
    <row r="874">
      <c r="A874" s="51"/>
      <c r="B874" s="51"/>
      <c r="C874" s="51"/>
      <c r="D874" s="51"/>
      <c r="E874" s="51"/>
      <c r="F874" s="51"/>
      <c r="G874" s="51"/>
      <c r="H874" s="51"/>
      <c r="I874" s="51"/>
      <c r="J874" s="51"/>
      <c r="K874" s="51"/>
      <c r="L874" s="51"/>
      <c r="M874" s="51"/>
      <c r="N874" s="51"/>
      <c r="O874" s="51"/>
    </row>
    <row r="875">
      <c r="A875" s="51"/>
      <c r="B875" s="51"/>
      <c r="C875" s="51"/>
      <c r="D875" s="51"/>
      <c r="E875" s="51"/>
      <c r="F875" s="51"/>
      <c r="G875" s="51"/>
      <c r="H875" s="51"/>
      <c r="I875" s="51"/>
      <c r="J875" s="51"/>
      <c r="K875" s="51"/>
      <c r="L875" s="51"/>
      <c r="M875" s="51"/>
      <c r="N875" s="51"/>
      <c r="O875" s="51"/>
    </row>
    <row r="876">
      <c r="A876" s="51"/>
      <c r="B876" s="51"/>
      <c r="C876" s="51"/>
      <c r="D876" s="51"/>
      <c r="E876" s="51"/>
      <c r="F876" s="51"/>
      <c r="G876" s="51"/>
      <c r="H876" s="51"/>
      <c r="I876" s="51"/>
      <c r="J876" s="51"/>
      <c r="K876" s="51"/>
      <c r="L876" s="51"/>
      <c r="M876" s="51"/>
      <c r="N876" s="51"/>
      <c r="O876" s="51"/>
    </row>
    <row r="877">
      <c r="A877" s="51"/>
      <c r="B877" s="51"/>
      <c r="C877" s="51"/>
      <c r="D877" s="51"/>
      <c r="E877" s="51"/>
      <c r="F877" s="51"/>
      <c r="G877" s="51"/>
      <c r="H877" s="51"/>
      <c r="I877" s="51"/>
      <c r="J877" s="51"/>
      <c r="K877" s="51"/>
      <c r="L877" s="51"/>
      <c r="M877" s="51"/>
      <c r="N877" s="51"/>
      <c r="O877" s="51"/>
    </row>
    <row r="878">
      <c r="A878" s="51"/>
      <c r="B878" s="51"/>
      <c r="C878" s="51"/>
      <c r="D878" s="51"/>
      <c r="E878" s="51"/>
      <c r="F878" s="51"/>
      <c r="G878" s="51"/>
      <c r="H878" s="51"/>
      <c r="I878" s="51"/>
      <c r="J878" s="51"/>
      <c r="K878" s="51"/>
      <c r="L878" s="51"/>
      <c r="M878" s="51"/>
      <c r="N878" s="51"/>
      <c r="O878" s="51"/>
    </row>
    <row r="879">
      <c r="A879" s="51"/>
      <c r="B879" s="51"/>
      <c r="C879" s="51"/>
      <c r="D879" s="51"/>
      <c r="E879" s="51"/>
      <c r="F879" s="51"/>
      <c r="G879" s="51"/>
      <c r="H879" s="51"/>
      <c r="I879" s="51"/>
      <c r="J879" s="51"/>
      <c r="K879" s="51"/>
      <c r="L879" s="51"/>
      <c r="M879" s="51"/>
      <c r="N879" s="51"/>
      <c r="O879" s="51"/>
    </row>
    <row r="880">
      <c r="A880" s="51"/>
      <c r="B880" s="51"/>
      <c r="C880" s="51"/>
      <c r="D880" s="51"/>
      <c r="E880" s="51"/>
      <c r="F880" s="51"/>
      <c r="G880" s="51"/>
      <c r="H880" s="51"/>
      <c r="I880" s="51"/>
      <c r="J880" s="51"/>
      <c r="K880" s="51"/>
      <c r="L880" s="51"/>
      <c r="M880" s="51"/>
      <c r="N880" s="51"/>
      <c r="O880" s="51"/>
    </row>
    <row r="881">
      <c r="A881" s="51"/>
      <c r="B881" s="51"/>
      <c r="C881" s="51"/>
      <c r="D881" s="51"/>
      <c r="E881" s="51"/>
      <c r="F881" s="51"/>
      <c r="G881" s="51"/>
      <c r="H881" s="51"/>
      <c r="I881" s="51"/>
      <c r="J881" s="51"/>
      <c r="K881" s="51"/>
      <c r="L881" s="51"/>
      <c r="M881" s="51"/>
      <c r="N881" s="51"/>
      <c r="O881" s="51"/>
    </row>
    <row r="882">
      <c r="A882" s="51"/>
      <c r="B882" s="51"/>
      <c r="C882" s="51"/>
      <c r="D882" s="51"/>
      <c r="E882" s="51"/>
      <c r="F882" s="51"/>
      <c r="G882" s="51"/>
      <c r="H882" s="51"/>
      <c r="I882" s="51"/>
      <c r="J882" s="51"/>
      <c r="K882" s="51"/>
      <c r="L882" s="51"/>
      <c r="M882" s="51"/>
      <c r="N882" s="51"/>
      <c r="O882" s="51"/>
    </row>
    <row r="883">
      <c r="A883" s="51"/>
      <c r="B883" s="51"/>
      <c r="C883" s="51"/>
      <c r="D883" s="51"/>
      <c r="E883" s="51"/>
      <c r="F883" s="51"/>
      <c r="G883" s="51"/>
      <c r="H883" s="51"/>
      <c r="I883" s="51"/>
      <c r="J883" s="51"/>
      <c r="K883" s="51"/>
      <c r="L883" s="51"/>
      <c r="M883" s="51"/>
      <c r="N883" s="51"/>
      <c r="O883" s="51"/>
    </row>
    <row r="884">
      <c r="A884" s="51"/>
      <c r="B884" s="51"/>
      <c r="C884" s="51"/>
      <c r="D884" s="51"/>
      <c r="E884" s="51"/>
      <c r="F884" s="51"/>
      <c r="G884" s="51"/>
      <c r="H884" s="51"/>
      <c r="I884" s="51"/>
      <c r="J884" s="51"/>
      <c r="K884" s="51"/>
      <c r="L884" s="51"/>
      <c r="M884" s="51"/>
      <c r="N884" s="51"/>
      <c r="O884" s="51"/>
    </row>
    <row r="885">
      <c r="A885" s="51"/>
      <c r="B885" s="51"/>
      <c r="C885" s="51"/>
      <c r="D885" s="51"/>
      <c r="E885" s="51"/>
      <c r="F885" s="51"/>
      <c r="G885" s="51"/>
      <c r="H885" s="51"/>
      <c r="I885" s="51"/>
      <c r="J885" s="51"/>
      <c r="K885" s="51"/>
      <c r="L885" s="51"/>
      <c r="M885" s="51"/>
      <c r="N885" s="51"/>
      <c r="O885" s="51"/>
    </row>
    <row r="886">
      <c r="A886" s="51"/>
      <c r="B886" s="51"/>
      <c r="C886" s="51"/>
      <c r="D886" s="51"/>
      <c r="E886" s="51"/>
      <c r="F886" s="51"/>
      <c r="G886" s="51"/>
      <c r="H886" s="51"/>
      <c r="I886" s="51"/>
      <c r="J886" s="51"/>
      <c r="K886" s="51"/>
      <c r="L886" s="51"/>
      <c r="M886" s="51"/>
      <c r="N886" s="51"/>
      <c r="O886" s="51"/>
    </row>
    <row r="887">
      <c r="A887" s="51"/>
      <c r="B887" s="51"/>
      <c r="C887" s="51"/>
      <c r="D887" s="51"/>
      <c r="E887" s="51"/>
      <c r="F887" s="51"/>
      <c r="G887" s="51"/>
      <c r="H887" s="51"/>
      <c r="I887" s="51"/>
      <c r="J887" s="51"/>
      <c r="K887" s="51"/>
      <c r="L887" s="51"/>
      <c r="M887" s="51"/>
      <c r="N887" s="51"/>
      <c r="O887" s="51"/>
    </row>
    <row r="888">
      <c r="A888" s="51"/>
      <c r="B888" s="51"/>
      <c r="C888" s="51"/>
      <c r="D888" s="51"/>
      <c r="E888" s="51"/>
      <c r="F888" s="51"/>
      <c r="G888" s="51"/>
      <c r="H888" s="51"/>
      <c r="I888" s="51"/>
      <c r="J888" s="51"/>
      <c r="K888" s="51"/>
      <c r="L888" s="51"/>
      <c r="M888" s="51"/>
      <c r="N888" s="51"/>
      <c r="O888" s="51"/>
    </row>
    <row r="889">
      <c r="A889" s="51"/>
      <c r="B889" s="51"/>
      <c r="C889" s="51"/>
      <c r="D889" s="51"/>
      <c r="E889" s="51"/>
      <c r="F889" s="51"/>
      <c r="G889" s="51"/>
      <c r="H889" s="51"/>
      <c r="I889" s="51"/>
      <c r="J889" s="51"/>
      <c r="K889" s="51"/>
      <c r="L889" s="51"/>
      <c r="M889" s="51"/>
      <c r="N889" s="51"/>
      <c r="O889" s="51"/>
    </row>
    <row r="890">
      <c r="A890" s="51"/>
      <c r="B890" s="51"/>
      <c r="C890" s="51"/>
      <c r="D890" s="51"/>
      <c r="E890" s="51"/>
      <c r="F890" s="51"/>
      <c r="G890" s="51"/>
      <c r="H890" s="51"/>
      <c r="I890" s="51"/>
      <c r="J890" s="51"/>
      <c r="K890" s="51"/>
      <c r="L890" s="51"/>
      <c r="M890" s="51"/>
      <c r="N890" s="51"/>
      <c r="O890" s="51"/>
    </row>
    <row r="891">
      <c r="A891" s="51"/>
      <c r="B891" s="51"/>
      <c r="C891" s="51"/>
      <c r="D891" s="51"/>
      <c r="E891" s="51"/>
      <c r="F891" s="51"/>
      <c r="G891" s="51"/>
      <c r="H891" s="51"/>
      <c r="I891" s="51"/>
      <c r="J891" s="51"/>
      <c r="K891" s="51"/>
      <c r="L891" s="51"/>
      <c r="M891" s="51"/>
      <c r="N891" s="51"/>
      <c r="O891" s="51"/>
    </row>
    <row r="892">
      <c r="A892" s="51"/>
      <c r="B892" s="51"/>
      <c r="C892" s="51"/>
      <c r="D892" s="51"/>
      <c r="E892" s="51"/>
      <c r="F892" s="51"/>
      <c r="G892" s="51"/>
      <c r="H892" s="51"/>
      <c r="I892" s="51"/>
      <c r="J892" s="51"/>
      <c r="K892" s="51"/>
      <c r="L892" s="51"/>
      <c r="M892" s="51"/>
      <c r="N892" s="51"/>
      <c r="O892" s="51"/>
    </row>
    <row r="893">
      <c r="A893" s="51"/>
      <c r="B893" s="51"/>
      <c r="C893" s="51"/>
      <c r="D893" s="51"/>
      <c r="E893" s="51"/>
      <c r="F893" s="51"/>
      <c r="G893" s="51"/>
      <c r="H893" s="51"/>
      <c r="I893" s="51"/>
      <c r="J893" s="51"/>
      <c r="K893" s="51"/>
      <c r="L893" s="51"/>
      <c r="M893" s="51"/>
      <c r="N893" s="51"/>
      <c r="O893" s="51"/>
    </row>
    <row r="894">
      <c r="A894" s="51"/>
      <c r="B894" s="51"/>
      <c r="C894" s="51"/>
      <c r="D894" s="51"/>
      <c r="E894" s="51"/>
      <c r="F894" s="51"/>
      <c r="G894" s="51"/>
      <c r="H894" s="51"/>
      <c r="I894" s="51"/>
      <c r="J894" s="51"/>
      <c r="K894" s="51"/>
      <c r="L894" s="51"/>
      <c r="M894" s="51"/>
      <c r="N894" s="51"/>
      <c r="O894" s="51"/>
    </row>
    <row r="895">
      <c r="A895" s="51"/>
      <c r="B895" s="51"/>
      <c r="C895" s="51"/>
      <c r="D895" s="51"/>
      <c r="E895" s="51"/>
      <c r="F895" s="51"/>
      <c r="G895" s="51"/>
      <c r="H895" s="51"/>
      <c r="I895" s="51"/>
      <c r="J895" s="51"/>
      <c r="K895" s="51"/>
      <c r="L895" s="51"/>
      <c r="M895" s="51"/>
      <c r="N895" s="51"/>
      <c r="O895" s="51"/>
    </row>
    <row r="896">
      <c r="A896" s="51"/>
      <c r="B896" s="51"/>
      <c r="C896" s="51"/>
      <c r="D896" s="51"/>
      <c r="E896" s="51"/>
      <c r="F896" s="51"/>
      <c r="G896" s="51"/>
      <c r="H896" s="51"/>
      <c r="I896" s="51"/>
      <c r="J896" s="51"/>
      <c r="K896" s="51"/>
      <c r="L896" s="51"/>
      <c r="M896" s="51"/>
      <c r="N896" s="51"/>
      <c r="O896" s="51"/>
    </row>
    <row r="897">
      <c r="A897" s="51"/>
      <c r="B897" s="51"/>
      <c r="C897" s="51"/>
      <c r="D897" s="51"/>
      <c r="E897" s="51"/>
      <c r="F897" s="51"/>
      <c r="G897" s="51"/>
      <c r="H897" s="51"/>
      <c r="I897" s="51"/>
      <c r="J897" s="51"/>
      <c r="K897" s="51"/>
      <c r="L897" s="51"/>
      <c r="M897" s="51"/>
      <c r="N897" s="51"/>
      <c r="O897" s="51"/>
    </row>
    <row r="898">
      <c r="A898" s="51"/>
      <c r="B898" s="51"/>
      <c r="C898" s="51"/>
      <c r="D898" s="51"/>
      <c r="E898" s="51"/>
      <c r="F898" s="51"/>
      <c r="G898" s="51"/>
      <c r="H898" s="51"/>
      <c r="I898" s="51"/>
      <c r="J898" s="51"/>
      <c r="K898" s="51"/>
      <c r="L898" s="51"/>
      <c r="M898" s="51"/>
      <c r="N898" s="51"/>
      <c r="O898" s="51"/>
    </row>
    <row r="899">
      <c r="A899" s="51"/>
      <c r="B899" s="51"/>
      <c r="C899" s="51"/>
      <c r="D899" s="51"/>
      <c r="E899" s="51"/>
      <c r="F899" s="51"/>
      <c r="G899" s="51"/>
      <c r="H899" s="51"/>
      <c r="I899" s="51"/>
      <c r="J899" s="51"/>
      <c r="K899" s="51"/>
      <c r="L899" s="51"/>
      <c r="M899" s="51"/>
      <c r="N899" s="51"/>
      <c r="O899" s="51"/>
    </row>
    <row r="900">
      <c r="A900" s="51"/>
      <c r="B900" s="51"/>
      <c r="C900" s="51"/>
      <c r="D900" s="51"/>
      <c r="E900" s="51"/>
      <c r="F900" s="51"/>
      <c r="G900" s="51"/>
      <c r="H900" s="51"/>
      <c r="I900" s="51"/>
      <c r="J900" s="51"/>
      <c r="K900" s="51"/>
      <c r="L900" s="51"/>
      <c r="M900" s="51"/>
      <c r="N900" s="51"/>
      <c r="O900" s="51"/>
    </row>
    <row r="901">
      <c r="A901" s="51"/>
      <c r="B901" s="51"/>
      <c r="C901" s="51"/>
      <c r="D901" s="51"/>
      <c r="E901" s="51"/>
      <c r="F901" s="51"/>
      <c r="G901" s="51"/>
      <c r="H901" s="51"/>
      <c r="I901" s="51"/>
      <c r="J901" s="51"/>
      <c r="K901" s="51"/>
      <c r="L901" s="51"/>
      <c r="M901" s="51"/>
      <c r="N901" s="51"/>
      <c r="O901" s="51"/>
    </row>
    <row r="902">
      <c r="A902" s="51"/>
      <c r="B902" s="51"/>
      <c r="C902" s="51"/>
      <c r="D902" s="51"/>
      <c r="E902" s="51"/>
      <c r="F902" s="51"/>
      <c r="G902" s="51"/>
      <c r="H902" s="51"/>
      <c r="I902" s="51"/>
      <c r="J902" s="51"/>
      <c r="K902" s="51"/>
      <c r="L902" s="51"/>
      <c r="M902" s="51"/>
      <c r="N902" s="51"/>
      <c r="O902" s="51"/>
    </row>
    <row r="903">
      <c r="A903" s="51"/>
      <c r="B903" s="51"/>
      <c r="C903" s="51"/>
      <c r="D903" s="51"/>
      <c r="E903" s="51"/>
      <c r="F903" s="51"/>
      <c r="G903" s="51"/>
      <c r="H903" s="51"/>
      <c r="I903" s="51"/>
      <c r="J903" s="51"/>
      <c r="K903" s="51"/>
      <c r="L903" s="51"/>
      <c r="M903" s="51"/>
      <c r="N903" s="51"/>
      <c r="O903" s="51"/>
    </row>
    <row r="904">
      <c r="A904" s="51"/>
      <c r="B904" s="51"/>
      <c r="C904" s="51"/>
      <c r="D904" s="51"/>
      <c r="E904" s="51"/>
      <c r="F904" s="51"/>
      <c r="G904" s="51"/>
      <c r="H904" s="51"/>
      <c r="I904" s="51"/>
      <c r="J904" s="51"/>
      <c r="K904" s="51"/>
      <c r="L904" s="51"/>
      <c r="M904" s="51"/>
      <c r="N904" s="51"/>
      <c r="O904" s="51"/>
    </row>
    <row r="905">
      <c r="A905" s="51"/>
      <c r="B905" s="51"/>
      <c r="C905" s="51"/>
      <c r="D905" s="51"/>
      <c r="E905" s="51"/>
      <c r="F905" s="51"/>
      <c r="G905" s="51"/>
      <c r="H905" s="51"/>
      <c r="I905" s="51"/>
      <c r="J905" s="51"/>
      <c r="K905" s="51"/>
      <c r="L905" s="51"/>
      <c r="M905" s="51"/>
      <c r="N905" s="51"/>
      <c r="O905" s="51"/>
    </row>
    <row r="906">
      <c r="A906" s="51"/>
      <c r="B906" s="51"/>
      <c r="C906" s="51"/>
      <c r="D906" s="51"/>
      <c r="E906" s="51"/>
      <c r="F906" s="51"/>
      <c r="G906" s="51"/>
      <c r="H906" s="51"/>
      <c r="I906" s="51"/>
      <c r="J906" s="51"/>
      <c r="K906" s="51"/>
      <c r="L906" s="51"/>
      <c r="M906" s="51"/>
      <c r="N906" s="51"/>
      <c r="O906" s="51"/>
    </row>
    <row r="907">
      <c r="A907" s="51"/>
      <c r="B907" s="51"/>
      <c r="C907" s="51"/>
      <c r="D907" s="51"/>
      <c r="E907" s="51"/>
      <c r="F907" s="51"/>
      <c r="G907" s="51"/>
      <c r="H907" s="51"/>
      <c r="I907" s="51"/>
      <c r="J907" s="51"/>
      <c r="K907" s="51"/>
      <c r="L907" s="51"/>
      <c r="M907" s="51"/>
      <c r="N907" s="51"/>
      <c r="O907" s="51"/>
    </row>
    <row r="908">
      <c r="A908" s="51"/>
      <c r="B908" s="51"/>
      <c r="C908" s="51"/>
      <c r="D908" s="51"/>
      <c r="E908" s="51"/>
      <c r="F908" s="51"/>
      <c r="G908" s="51"/>
      <c r="H908" s="51"/>
      <c r="I908" s="51"/>
      <c r="J908" s="51"/>
      <c r="K908" s="51"/>
      <c r="L908" s="51"/>
      <c r="M908" s="51"/>
      <c r="N908" s="51"/>
      <c r="O908" s="51"/>
    </row>
    <row r="909">
      <c r="A909" s="51"/>
      <c r="B909" s="51"/>
      <c r="C909" s="51"/>
      <c r="D909" s="51"/>
      <c r="E909" s="51"/>
      <c r="F909" s="51"/>
      <c r="G909" s="51"/>
      <c r="H909" s="51"/>
      <c r="I909" s="51"/>
      <c r="J909" s="51"/>
      <c r="K909" s="51"/>
      <c r="L909" s="51"/>
      <c r="M909" s="51"/>
      <c r="N909" s="51"/>
      <c r="O909" s="51"/>
    </row>
    <row r="910">
      <c r="A910" s="51"/>
      <c r="B910" s="51"/>
      <c r="C910" s="51"/>
      <c r="D910" s="51"/>
      <c r="E910" s="51"/>
      <c r="F910" s="51"/>
      <c r="G910" s="51"/>
      <c r="H910" s="51"/>
      <c r="I910" s="51"/>
      <c r="J910" s="51"/>
      <c r="K910" s="51"/>
      <c r="L910" s="51"/>
      <c r="M910" s="51"/>
      <c r="N910" s="51"/>
      <c r="O910" s="51"/>
    </row>
    <row r="911">
      <c r="A911" s="51"/>
      <c r="B911" s="51"/>
      <c r="C911" s="51"/>
      <c r="D911" s="51"/>
      <c r="E911" s="51"/>
      <c r="F911" s="51"/>
      <c r="G911" s="51"/>
      <c r="H911" s="51"/>
      <c r="I911" s="51"/>
      <c r="J911" s="51"/>
      <c r="K911" s="51"/>
      <c r="L911" s="51"/>
      <c r="M911" s="51"/>
      <c r="N911" s="51"/>
      <c r="O911" s="51"/>
    </row>
    <row r="912">
      <c r="A912" s="51"/>
      <c r="B912" s="51"/>
      <c r="C912" s="51"/>
      <c r="D912" s="51"/>
      <c r="E912" s="51"/>
      <c r="F912" s="51"/>
      <c r="G912" s="51"/>
      <c r="H912" s="51"/>
      <c r="I912" s="51"/>
      <c r="J912" s="51"/>
      <c r="K912" s="51"/>
      <c r="L912" s="51"/>
      <c r="M912" s="51"/>
      <c r="N912" s="51"/>
      <c r="O912" s="51"/>
    </row>
    <row r="913">
      <c r="A913" s="51"/>
      <c r="B913" s="51"/>
      <c r="C913" s="51"/>
      <c r="D913" s="51"/>
      <c r="E913" s="51"/>
      <c r="F913" s="51"/>
      <c r="G913" s="51"/>
      <c r="H913" s="51"/>
      <c r="I913" s="51"/>
      <c r="J913" s="51"/>
      <c r="K913" s="51"/>
      <c r="L913" s="51"/>
      <c r="M913" s="51"/>
      <c r="N913" s="51"/>
      <c r="O913" s="51"/>
    </row>
    <row r="914">
      <c r="A914" s="51"/>
      <c r="B914" s="51"/>
      <c r="C914" s="51"/>
      <c r="D914" s="51"/>
      <c r="E914" s="51"/>
      <c r="F914" s="51"/>
      <c r="G914" s="51"/>
      <c r="H914" s="51"/>
      <c r="I914" s="51"/>
      <c r="J914" s="51"/>
      <c r="K914" s="51"/>
      <c r="L914" s="51"/>
      <c r="M914" s="51"/>
      <c r="N914" s="51"/>
      <c r="O914" s="51"/>
    </row>
    <row r="915">
      <c r="A915" s="51"/>
      <c r="B915" s="51"/>
      <c r="C915" s="51"/>
      <c r="D915" s="51"/>
      <c r="E915" s="51"/>
      <c r="F915" s="51"/>
      <c r="G915" s="51"/>
      <c r="H915" s="51"/>
      <c r="I915" s="51"/>
      <c r="J915" s="51"/>
      <c r="K915" s="51"/>
      <c r="L915" s="51"/>
      <c r="M915" s="51"/>
      <c r="N915" s="51"/>
      <c r="O915" s="51"/>
    </row>
    <row r="916">
      <c r="A916" s="51"/>
      <c r="B916" s="51"/>
      <c r="C916" s="51"/>
      <c r="D916" s="51"/>
      <c r="E916" s="51"/>
      <c r="F916" s="51"/>
      <c r="G916" s="51"/>
      <c r="H916" s="51"/>
      <c r="I916" s="51"/>
      <c r="J916" s="51"/>
      <c r="K916" s="51"/>
      <c r="L916" s="51"/>
      <c r="M916" s="51"/>
      <c r="N916" s="51"/>
      <c r="O916" s="51"/>
    </row>
    <row r="917">
      <c r="A917" s="51"/>
      <c r="B917" s="51"/>
      <c r="C917" s="51"/>
      <c r="D917" s="51"/>
      <c r="E917" s="51"/>
      <c r="F917" s="51"/>
      <c r="G917" s="51"/>
      <c r="H917" s="51"/>
      <c r="I917" s="51"/>
      <c r="J917" s="51"/>
      <c r="K917" s="51"/>
      <c r="L917" s="51"/>
      <c r="M917" s="51"/>
      <c r="N917" s="51"/>
      <c r="O917" s="51"/>
    </row>
    <row r="918">
      <c r="A918" s="51"/>
      <c r="B918" s="51"/>
      <c r="C918" s="51"/>
      <c r="D918" s="51"/>
      <c r="E918" s="51"/>
      <c r="F918" s="51"/>
      <c r="G918" s="51"/>
      <c r="H918" s="51"/>
      <c r="I918" s="51"/>
      <c r="J918" s="51"/>
      <c r="K918" s="51"/>
      <c r="L918" s="51"/>
      <c r="M918" s="51"/>
      <c r="N918" s="51"/>
      <c r="O918" s="51"/>
    </row>
    <row r="919">
      <c r="A919" s="51"/>
      <c r="B919" s="51"/>
      <c r="C919" s="51"/>
      <c r="D919" s="51"/>
      <c r="E919" s="51"/>
      <c r="F919" s="51"/>
      <c r="G919" s="51"/>
      <c r="H919" s="51"/>
      <c r="I919" s="51"/>
      <c r="J919" s="51"/>
      <c r="K919" s="51"/>
      <c r="L919" s="51"/>
      <c r="M919" s="51"/>
      <c r="N919" s="51"/>
      <c r="O919" s="51"/>
    </row>
    <row r="920">
      <c r="A920" s="51"/>
      <c r="B920" s="51"/>
      <c r="C920" s="51"/>
      <c r="D920" s="51"/>
      <c r="E920" s="51"/>
      <c r="F920" s="51"/>
      <c r="G920" s="51"/>
      <c r="H920" s="51"/>
      <c r="I920" s="51"/>
      <c r="J920" s="51"/>
      <c r="K920" s="51"/>
      <c r="L920" s="51"/>
      <c r="M920" s="51"/>
      <c r="N920" s="51"/>
      <c r="O920" s="51"/>
    </row>
  </sheetData>
  <mergeCells count="2">
    <mergeCell ref="A1:B1"/>
    <mergeCell ref="D3:D4"/>
  </mergeCells>
  <conditionalFormatting sqref="I1:I17 O6:O9 I19:I45">
    <cfRule type="colorScale" priority="1">
      <colorScale>
        <cfvo type="min"/>
        <cfvo type="percentile" val="50"/>
        <cfvo type="max"/>
        <color rgb="FF57BB8A"/>
        <color rgb="FFFFFFFF"/>
        <color rgb="FFE67C73"/>
      </colorScale>
    </cfRule>
  </conditionalFormatting>
  <conditionalFormatting sqref="G1:G13 L17 G18:G26">
    <cfRule type="colorScale" priority="2">
      <colorScale>
        <cfvo type="min"/>
        <cfvo type="max"/>
        <color rgb="FFFFFFFF"/>
        <color rgb="FFE67C73"/>
      </colorScale>
    </cfRule>
  </conditionalFormatting>
  <drawing r:id="rId1"/>
</worksheet>
</file>